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D:\CISFA\"/>
    </mc:Choice>
  </mc:AlternateContent>
  <xr:revisionPtr revIDLastSave="0" documentId="8_{9C288632-3157-403E-AAD3-4E02E3AA45B9}" xr6:coauthVersionLast="43" xr6:coauthVersionMax="43" xr10:uidLastSave="{00000000-0000-0000-0000-000000000000}"/>
  <bookViews>
    <workbookView xWindow="-120" yWindow="-120" windowWidth="29040" windowHeight="15720" xr2:uid="{00000000-000D-0000-FFFF-FFFF00000000}"/>
  </bookViews>
  <sheets>
    <sheet name="RESUMEN" sheetId="10" r:id="rId1"/>
    <sheet name="PARA SISTEMAS 2023-2024" sheetId="1" r:id="rId2"/>
    <sheet name="O.S DETALLADO JESUS" sheetId="12" r:id="rId3"/>
    <sheet name="DINAMICA SOLICITADO - ENTREGADO" sheetId="13" r:id="rId4"/>
    <sheet name="DINAMICA SEGUIMIENTO CLAVES" sheetId="17" r:id="rId5"/>
    <sheet name="DINAMICA CONTRATOS AL 40%" sheetId="15" r:id="rId6"/>
    <sheet name="DINAMICA SEGUIMIENTO CONTRATOS" sheetId="18" r:id="rId7"/>
    <sheet name="DETALLE POR CLAVE Y CONTRATO" sheetId="14" r:id="rId8"/>
    <sheet name="REPORTE ELEAZAR" sheetId="19" r:id="rId9"/>
  </sheets>
  <definedNames>
    <definedName name="_xlnm._FilterDatabase" localSheetId="7" hidden="1">'DETALLE POR CLAVE Y CONTRATO'!$A$523:$M$832</definedName>
    <definedName name="_xlnm._FilterDatabase" localSheetId="3" hidden="1">'DINAMICA SOLICITADO - ENTREGADO'!$E$1:$E$651</definedName>
    <definedName name="_xlnm._FilterDatabase" localSheetId="1" hidden="1">'PARA SISTEMAS 2023-2024'!$A$6:$AZ$993</definedName>
    <definedName name="_xlnm._FilterDatabase" localSheetId="8" hidden="1">'REPORTE ELEAZAR'!$A$1:$M$506</definedName>
    <definedName name="DETALLEJESUS">Tabla1[#All]</definedName>
    <definedName name="Tabla1DETALLADOJESUS">Tabla1[]</definedName>
  </definedNames>
  <calcPr calcId="191029"/>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18" i="19" l="1"/>
  <c r="I16" i="19"/>
  <c r="I17" i="19" s="1"/>
  <c r="G16" i="19" l="1"/>
  <c r="G17" i="19" s="1"/>
  <c r="K9" i="19" l="1"/>
  <c r="K8" i="19"/>
  <c r="K3" i="19"/>
  <c r="K2" i="19"/>
  <c r="I10" i="19"/>
  <c r="I4" i="19"/>
  <c r="I5" i="19" s="1"/>
  <c r="K10" i="19" l="1"/>
  <c r="K4" i="19"/>
  <c r="K5" i="19" s="1"/>
  <c r="G10" i="19"/>
  <c r="G4" i="19"/>
  <c r="G5" i="19" s="1"/>
  <c r="D508" i="19" l="1"/>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678" i="14"/>
  <c r="F679" i="14"/>
  <c r="F680" i="14"/>
  <c r="F681" i="14"/>
  <c r="F682" i="14"/>
  <c r="F683" i="14"/>
  <c r="F684" i="14"/>
  <c r="F685" i="14"/>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F831" i="14"/>
  <c r="F832" i="14"/>
  <c r="F524" i="14"/>
  <c r="F14" i="10"/>
  <c r="E14" i="10"/>
  <c r="D14" i="10"/>
  <c r="D13" i="10"/>
  <c r="E13" i="10"/>
  <c r="F13" i="10"/>
  <c r="F12" i="10"/>
  <c r="E12" i="10"/>
  <c r="D12" i="10"/>
  <c r="F11" i="10"/>
  <c r="E11" i="10"/>
  <c r="D11" i="10"/>
  <c r="D525" i="14" l="1"/>
  <c r="G525" i="14" s="1"/>
  <c r="H525" i="14" s="1"/>
  <c r="D526" i="14"/>
  <c r="G526" i="14" s="1"/>
  <c r="H526" i="14" s="1"/>
  <c r="D527" i="14"/>
  <c r="G527" i="14" s="1"/>
  <c r="H527" i="14" s="1"/>
  <c r="D528" i="14"/>
  <c r="G528" i="14" s="1"/>
  <c r="H528" i="14" s="1"/>
  <c r="D529" i="14"/>
  <c r="G529" i="14" s="1"/>
  <c r="H529" i="14" s="1"/>
  <c r="D530" i="14"/>
  <c r="G530" i="14" s="1"/>
  <c r="H530" i="14" s="1"/>
  <c r="D531" i="14"/>
  <c r="G531" i="14" s="1"/>
  <c r="H531" i="14" s="1"/>
  <c r="D532" i="14"/>
  <c r="G532" i="14" s="1"/>
  <c r="H532" i="14" s="1"/>
  <c r="D533" i="14"/>
  <c r="G533" i="14" s="1"/>
  <c r="H533" i="14" s="1"/>
  <c r="D534" i="14"/>
  <c r="G534" i="14" s="1"/>
  <c r="H534" i="14" s="1"/>
  <c r="D535" i="14"/>
  <c r="G535" i="14" s="1"/>
  <c r="H535" i="14" s="1"/>
  <c r="D536" i="14"/>
  <c r="G536" i="14" s="1"/>
  <c r="H536" i="14" s="1"/>
  <c r="D537" i="14"/>
  <c r="G537" i="14" s="1"/>
  <c r="H537" i="14" s="1"/>
  <c r="D538" i="14"/>
  <c r="G538" i="14" s="1"/>
  <c r="H538" i="14" s="1"/>
  <c r="D539" i="14"/>
  <c r="G539" i="14" s="1"/>
  <c r="H539" i="14" s="1"/>
  <c r="D540" i="14"/>
  <c r="G540" i="14" s="1"/>
  <c r="H540" i="14" s="1"/>
  <c r="D541" i="14"/>
  <c r="G541" i="14" s="1"/>
  <c r="H541" i="14" s="1"/>
  <c r="D542" i="14"/>
  <c r="G542" i="14" s="1"/>
  <c r="H542" i="14" s="1"/>
  <c r="D543" i="14"/>
  <c r="G543" i="14" s="1"/>
  <c r="H543" i="14" s="1"/>
  <c r="D544" i="14"/>
  <c r="G544" i="14" s="1"/>
  <c r="H544" i="14" s="1"/>
  <c r="D545" i="14"/>
  <c r="G545" i="14" s="1"/>
  <c r="H545" i="14" s="1"/>
  <c r="D546" i="14"/>
  <c r="G546" i="14" s="1"/>
  <c r="H546" i="14" s="1"/>
  <c r="D547" i="14"/>
  <c r="G547" i="14" s="1"/>
  <c r="H547" i="14" s="1"/>
  <c r="D548" i="14"/>
  <c r="G548" i="14" s="1"/>
  <c r="H548" i="14" s="1"/>
  <c r="D549" i="14"/>
  <c r="G549" i="14" s="1"/>
  <c r="H549" i="14" s="1"/>
  <c r="D550" i="14"/>
  <c r="G550" i="14" s="1"/>
  <c r="H550" i="14" s="1"/>
  <c r="D551" i="14"/>
  <c r="G551" i="14" s="1"/>
  <c r="H551" i="14" s="1"/>
  <c r="D552" i="14"/>
  <c r="G552" i="14" s="1"/>
  <c r="H552" i="14" s="1"/>
  <c r="D553" i="14"/>
  <c r="G553" i="14" s="1"/>
  <c r="H553" i="14" s="1"/>
  <c r="D554" i="14"/>
  <c r="G554" i="14" s="1"/>
  <c r="H554" i="14" s="1"/>
  <c r="D555" i="14"/>
  <c r="G555" i="14" s="1"/>
  <c r="H555" i="14" s="1"/>
  <c r="D556" i="14"/>
  <c r="G556" i="14" s="1"/>
  <c r="H556" i="14" s="1"/>
  <c r="D557" i="14"/>
  <c r="G557" i="14" s="1"/>
  <c r="H557" i="14" s="1"/>
  <c r="D558" i="14"/>
  <c r="G558" i="14" s="1"/>
  <c r="H558" i="14" s="1"/>
  <c r="D559" i="14"/>
  <c r="G559" i="14" s="1"/>
  <c r="H559" i="14" s="1"/>
  <c r="D560" i="14"/>
  <c r="G560" i="14" s="1"/>
  <c r="H560" i="14" s="1"/>
  <c r="D561" i="14"/>
  <c r="G561" i="14" s="1"/>
  <c r="H561" i="14" s="1"/>
  <c r="D562" i="14"/>
  <c r="G562" i="14" s="1"/>
  <c r="H562" i="14" s="1"/>
  <c r="D563" i="14"/>
  <c r="G563" i="14" s="1"/>
  <c r="H563" i="14" s="1"/>
  <c r="D564" i="14"/>
  <c r="G564" i="14" s="1"/>
  <c r="H564" i="14" s="1"/>
  <c r="D565" i="14"/>
  <c r="G565" i="14" s="1"/>
  <c r="H565" i="14" s="1"/>
  <c r="D566" i="14"/>
  <c r="G566" i="14" s="1"/>
  <c r="H566" i="14" s="1"/>
  <c r="D567" i="14"/>
  <c r="G567" i="14" s="1"/>
  <c r="H567" i="14" s="1"/>
  <c r="D568" i="14"/>
  <c r="G568" i="14" s="1"/>
  <c r="H568" i="14" s="1"/>
  <c r="D569" i="14"/>
  <c r="G569" i="14" s="1"/>
  <c r="H569" i="14" s="1"/>
  <c r="D570" i="14"/>
  <c r="G570" i="14" s="1"/>
  <c r="H570" i="14" s="1"/>
  <c r="D571" i="14"/>
  <c r="G571" i="14" s="1"/>
  <c r="H571" i="14" s="1"/>
  <c r="D572" i="14"/>
  <c r="G572" i="14" s="1"/>
  <c r="H572" i="14" s="1"/>
  <c r="D573" i="14"/>
  <c r="G573" i="14" s="1"/>
  <c r="H573" i="14" s="1"/>
  <c r="D574" i="14"/>
  <c r="G574" i="14" s="1"/>
  <c r="H574" i="14" s="1"/>
  <c r="D575" i="14"/>
  <c r="G575" i="14" s="1"/>
  <c r="H575" i="14" s="1"/>
  <c r="D576" i="14"/>
  <c r="G576" i="14" s="1"/>
  <c r="H576" i="14" s="1"/>
  <c r="D577" i="14"/>
  <c r="G577" i="14" s="1"/>
  <c r="H577" i="14" s="1"/>
  <c r="D578" i="14"/>
  <c r="G578" i="14" s="1"/>
  <c r="H578" i="14" s="1"/>
  <c r="D579" i="14"/>
  <c r="G579" i="14" s="1"/>
  <c r="H579" i="14" s="1"/>
  <c r="D580" i="14"/>
  <c r="G580" i="14" s="1"/>
  <c r="H580" i="14" s="1"/>
  <c r="D581" i="14"/>
  <c r="G581" i="14" s="1"/>
  <c r="H581" i="14" s="1"/>
  <c r="D582" i="14"/>
  <c r="G582" i="14" s="1"/>
  <c r="H582" i="14" s="1"/>
  <c r="D583" i="14"/>
  <c r="G583" i="14" s="1"/>
  <c r="H583" i="14" s="1"/>
  <c r="D584" i="14"/>
  <c r="G584" i="14" s="1"/>
  <c r="H584" i="14" s="1"/>
  <c r="D585" i="14"/>
  <c r="G585" i="14" s="1"/>
  <c r="H585" i="14" s="1"/>
  <c r="D586" i="14"/>
  <c r="G586" i="14" s="1"/>
  <c r="H586" i="14" s="1"/>
  <c r="D587" i="14"/>
  <c r="G587" i="14" s="1"/>
  <c r="H587" i="14" s="1"/>
  <c r="D588" i="14"/>
  <c r="G588" i="14" s="1"/>
  <c r="H588" i="14" s="1"/>
  <c r="D589" i="14"/>
  <c r="G589" i="14" s="1"/>
  <c r="H589" i="14" s="1"/>
  <c r="D590" i="14"/>
  <c r="G590" i="14" s="1"/>
  <c r="H590" i="14" s="1"/>
  <c r="D591" i="14"/>
  <c r="G591" i="14" s="1"/>
  <c r="H591" i="14" s="1"/>
  <c r="D592" i="14"/>
  <c r="G592" i="14" s="1"/>
  <c r="H592" i="14" s="1"/>
  <c r="D593" i="14"/>
  <c r="G593" i="14" s="1"/>
  <c r="H593" i="14" s="1"/>
  <c r="D594" i="14"/>
  <c r="G594" i="14" s="1"/>
  <c r="H594" i="14" s="1"/>
  <c r="D595" i="14"/>
  <c r="G595" i="14" s="1"/>
  <c r="H595" i="14" s="1"/>
  <c r="D596" i="14"/>
  <c r="G596" i="14" s="1"/>
  <c r="H596" i="14" s="1"/>
  <c r="D597" i="14"/>
  <c r="G597" i="14" s="1"/>
  <c r="H597" i="14" s="1"/>
  <c r="D598" i="14"/>
  <c r="G598" i="14" s="1"/>
  <c r="H598" i="14" s="1"/>
  <c r="D599" i="14"/>
  <c r="G599" i="14" s="1"/>
  <c r="H599" i="14" s="1"/>
  <c r="D600" i="14"/>
  <c r="G600" i="14" s="1"/>
  <c r="H600" i="14" s="1"/>
  <c r="D601" i="14"/>
  <c r="G601" i="14" s="1"/>
  <c r="H601" i="14" s="1"/>
  <c r="D602" i="14"/>
  <c r="G602" i="14" s="1"/>
  <c r="H602" i="14" s="1"/>
  <c r="D603" i="14"/>
  <c r="G603" i="14" s="1"/>
  <c r="H603" i="14" s="1"/>
  <c r="D604" i="14"/>
  <c r="G604" i="14" s="1"/>
  <c r="H604" i="14" s="1"/>
  <c r="D605" i="14"/>
  <c r="G605" i="14" s="1"/>
  <c r="H605" i="14" s="1"/>
  <c r="D606" i="14"/>
  <c r="G606" i="14" s="1"/>
  <c r="H606" i="14" s="1"/>
  <c r="D607" i="14"/>
  <c r="G607" i="14" s="1"/>
  <c r="H607" i="14" s="1"/>
  <c r="D608" i="14"/>
  <c r="G608" i="14" s="1"/>
  <c r="H608" i="14" s="1"/>
  <c r="D609" i="14"/>
  <c r="G609" i="14" s="1"/>
  <c r="H609" i="14" s="1"/>
  <c r="D610" i="14"/>
  <c r="G610" i="14" s="1"/>
  <c r="H610" i="14" s="1"/>
  <c r="D611" i="14"/>
  <c r="G611" i="14" s="1"/>
  <c r="H611" i="14" s="1"/>
  <c r="D612" i="14"/>
  <c r="G612" i="14" s="1"/>
  <c r="H612" i="14" s="1"/>
  <c r="D613" i="14"/>
  <c r="G613" i="14" s="1"/>
  <c r="H613" i="14" s="1"/>
  <c r="D614" i="14"/>
  <c r="G614" i="14" s="1"/>
  <c r="H614" i="14" s="1"/>
  <c r="D615" i="14"/>
  <c r="G615" i="14" s="1"/>
  <c r="H615" i="14" s="1"/>
  <c r="D616" i="14"/>
  <c r="G616" i="14" s="1"/>
  <c r="H616" i="14" s="1"/>
  <c r="D617" i="14"/>
  <c r="G617" i="14" s="1"/>
  <c r="H617" i="14" s="1"/>
  <c r="D618" i="14"/>
  <c r="G618" i="14" s="1"/>
  <c r="H618" i="14" s="1"/>
  <c r="D619" i="14"/>
  <c r="G619" i="14" s="1"/>
  <c r="H619" i="14" s="1"/>
  <c r="D620" i="14"/>
  <c r="G620" i="14" s="1"/>
  <c r="H620" i="14" s="1"/>
  <c r="D621" i="14"/>
  <c r="G621" i="14" s="1"/>
  <c r="H621" i="14" s="1"/>
  <c r="D622" i="14"/>
  <c r="G622" i="14" s="1"/>
  <c r="H622" i="14" s="1"/>
  <c r="D623" i="14"/>
  <c r="G623" i="14" s="1"/>
  <c r="H623" i="14" s="1"/>
  <c r="D624" i="14"/>
  <c r="G624" i="14" s="1"/>
  <c r="H624" i="14" s="1"/>
  <c r="D625" i="14"/>
  <c r="G625" i="14" s="1"/>
  <c r="H625" i="14" s="1"/>
  <c r="D626" i="14"/>
  <c r="G626" i="14" s="1"/>
  <c r="H626" i="14" s="1"/>
  <c r="D627" i="14"/>
  <c r="G627" i="14" s="1"/>
  <c r="H627" i="14" s="1"/>
  <c r="D628" i="14"/>
  <c r="G628" i="14" s="1"/>
  <c r="H628" i="14" s="1"/>
  <c r="D629" i="14"/>
  <c r="G629" i="14" s="1"/>
  <c r="H629" i="14" s="1"/>
  <c r="D630" i="14"/>
  <c r="G630" i="14" s="1"/>
  <c r="H630" i="14" s="1"/>
  <c r="D631" i="14"/>
  <c r="G631" i="14" s="1"/>
  <c r="H631" i="14" s="1"/>
  <c r="D632" i="14"/>
  <c r="G632" i="14" s="1"/>
  <c r="H632" i="14" s="1"/>
  <c r="D633" i="14"/>
  <c r="G633" i="14" s="1"/>
  <c r="H633" i="14" s="1"/>
  <c r="D634" i="14"/>
  <c r="G634" i="14" s="1"/>
  <c r="H634" i="14" s="1"/>
  <c r="D635" i="14"/>
  <c r="G635" i="14" s="1"/>
  <c r="H635" i="14" s="1"/>
  <c r="D636" i="14"/>
  <c r="G636" i="14" s="1"/>
  <c r="H636" i="14" s="1"/>
  <c r="D637" i="14"/>
  <c r="G637" i="14" s="1"/>
  <c r="H637" i="14" s="1"/>
  <c r="D638" i="14"/>
  <c r="G638" i="14" s="1"/>
  <c r="H638" i="14" s="1"/>
  <c r="D639" i="14"/>
  <c r="G639" i="14" s="1"/>
  <c r="H639" i="14" s="1"/>
  <c r="D640" i="14"/>
  <c r="G640" i="14" s="1"/>
  <c r="H640" i="14" s="1"/>
  <c r="D641" i="14"/>
  <c r="G641" i="14" s="1"/>
  <c r="H641" i="14" s="1"/>
  <c r="D642" i="14"/>
  <c r="G642" i="14" s="1"/>
  <c r="H642" i="14" s="1"/>
  <c r="D643" i="14"/>
  <c r="G643" i="14" s="1"/>
  <c r="H643" i="14" s="1"/>
  <c r="D644" i="14"/>
  <c r="G644" i="14" s="1"/>
  <c r="H644" i="14" s="1"/>
  <c r="D645" i="14"/>
  <c r="G645" i="14" s="1"/>
  <c r="H645" i="14" s="1"/>
  <c r="D646" i="14"/>
  <c r="G646" i="14" s="1"/>
  <c r="H646" i="14" s="1"/>
  <c r="D647" i="14"/>
  <c r="G647" i="14" s="1"/>
  <c r="H647" i="14" s="1"/>
  <c r="D648" i="14"/>
  <c r="G648" i="14" s="1"/>
  <c r="H648" i="14" s="1"/>
  <c r="D649" i="14"/>
  <c r="G649" i="14" s="1"/>
  <c r="H649" i="14" s="1"/>
  <c r="D650" i="14"/>
  <c r="G650" i="14" s="1"/>
  <c r="H650" i="14" s="1"/>
  <c r="D651" i="14"/>
  <c r="G651" i="14" s="1"/>
  <c r="H651" i="14" s="1"/>
  <c r="D652" i="14"/>
  <c r="G652" i="14" s="1"/>
  <c r="H652" i="14" s="1"/>
  <c r="D653" i="14"/>
  <c r="G653" i="14" s="1"/>
  <c r="H653" i="14" s="1"/>
  <c r="D654" i="14"/>
  <c r="G654" i="14" s="1"/>
  <c r="H654" i="14" s="1"/>
  <c r="D655" i="14"/>
  <c r="G655" i="14" s="1"/>
  <c r="H655" i="14" s="1"/>
  <c r="D656" i="14"/>
  <c r="G656" i="14" s="1"/>
  <c r="H656" i="14" s="1"/>
  <c r="D657" i="14"/>
  <c r="G657" i="14" s="1"/>
  <c r="H657" i="14" s="1"/>
  <c r="D658" i="14"/>
  <c r="G658" i="14" s="1"/>
  <c r="H658" i="14" s="1"/>
  <c r="D659" i="14"/>
  <c r="G659" i="14" s="1"/>
  <c r="H659" i="14" s="1"/>
  <c r="D660" i="14"/>
  <c r="G660" i="14" s="1"/>
  <c r="H660" i="14" s="1"/>
  <c r="D661" i="14"/>
  <c r="G661" i="14" s="1"/>
  <c r="H661" i="14" s="1"/>
  <c r="D662" i="14"/>
  <c r="G662" i="14" s="1"/>
  <c r="H662" i="14" s="1"/>
  <c r="D663" i="14"/>
  <c r="G663" i="14" s="1"/>
  <c r="H663" i="14" s="1"/>
  <c r="D664" i="14"/>
  <c r="G664" i="14" s="1"/>
  <c r="H664" i="14" s="1"/>
  <c r="D665" i="14"/>
  <c r="G665" i="14" s="1"/>
  <c r="H665" i="14" s="1"/>
  <c r="D666" i="14"/>
  <c r="G666" i="14" s="1"/>
  <c r="H666" i="14" s="1"/>
  <c r="D667" i="14"/>
  <c r="G667" i="14" s="1"/>
  <c r="H667" i="14" s="1"/>
  <c r="D668" i="14"/>
  <c r="G668" i="14" s="1"/>
  <c r="H668" i="14" s="1"/>
  <c r="D669" i="14"/>
  <c r="G669" i="14" s="1"/>
  <c r="H669" i="14" s="1"/>
  <c r="D670" i="14"/>
  <c r="G670" i="14" s="1"/>
  <c r="H670" i="14" s="1"/>
  <c r="D671" i="14"/>
  <c r="G671" i="14" s="1"/>
  <c r="H671" i="14" s="1"/>
  <c r="D672" i="14"/>
  <c r="G672" i="14" s="1"/>
  <c r="H672" i="14" s="1"/>
  <c r="D673" i="14"/>
  <c r="G673" i="14" s="1"/>
  <c r="H673" i="14" s="1"/>
  <c r="D674" i="14"/>
  <c r="G674" i="14" s="1"/>
  <c r="H674" i="14" s="1"/>
  <c r="D675" i="14"/>
  <c r="G675" i="14" s="1"/>
  <c r="H675" i="14" s="1"/>
  <c r="D676" i="14"/>
  <c r="G676" i="14" s="1"/>
  <c r="H676" i="14" s="1"/>
  <c r="D677" i="14"/>
  <c r="G677" i="14" s="1"/>
  <c r="H677" i="14" s="1"/>
  <c r="D678" i="14"/>
  <c r="G678" i="14" s="1"/>
  <c r="H678" i="14" s="1"/>
  <c r="D679" i="14"/>
  <c r="G679" i="14" s="1"/>
  <c r="H679" i="14" s="1"/>
  <c r="D680" i="14"/>
  <c r="G680" i="14" s="1"/>
  <c r="H680" i="14" s="1"/>
  <c r="D681" i="14"/>
  <c r="G681" i="14" s="1"/>
  <c r="H681" i="14" s="1"/>
  <c r="D682" i="14"/>
  <c r="G682" i="14" s="1"/>
  <c r="H682" i="14" s="1"/>
  <c r="D683" i="14"/>
  <c r="G683" i="14" s="1"/>
  <c r="H683" i="14" s="1"/>
  <c r="D684" i="14"/>
  <c r="G684" i="14" s="1"/>
  <c r="H684" i="14" s="1"/>
  <c r="D685" i="14"/>
  <c r="G685" i="14" s="1"/>
  <c r="H685" i="14" s="1"/>
  <c r="D686" i="14"/>
  <c r="G686" i="14" s="1"/>
  <c r="H686" i="14" s="1"/>
  <c r="D687" i="14"/>
  <c r="G687" i="14" s="1"/>
  <c r="H687" i="14" s="1"/>
  <c r="D688" i="14"/>
  <c r="G688" i="14" s="1"/>
  <c r="H688" i="14" s="1"/>
  <c r="D689" i="14"/>
  <c r="G689" i="14" s="1"/>
  <c r="H689" i="14" s="1"/>
  <c r="D690" i="14"/>
  <c r="G690" i="14" s="1"/>
  <c r="H690" i="14" s="1"/>
  <c r="D691" i="14"/>
  <c r="G691" i="14" s="1"/>
  <c r="H691" i="14" s="1"/>
  <c r="D692" i="14"/>
  <c r="G692" i="14" s="1"/>
  <c r="H692" i="14" s="1"/>
  <c r="D693" i="14"/>
  <c r="G693" i="14" s="1"/>
  <c r="H693" i="14" s="1"/>
  <c r="D694" i="14"/>
  <c r="G694" i="14" s="1"/>
  <c r="H694" i="14" s="1"/>
  <c r="D695" i="14"/>
  <c r="G695" i="14" s="1"/>
  <c r="H695" i="14" s="1"/>
  <c r="D696" i="14"/>
  <c r="G696" i="14" s="1"/>
  <c r="H696" i="14" s="1"/>
  <c r="D697" i="14"/>
  <c r="G697" i="14" s="1"/>
  <c r="H697" i="14" s="1"/>
  <c r="D698" i="14"/>
  <c r="G698" i="14" s="1"/>
  <c r="H698" i="14" s="1"/>
  <c r="D699" i="14"/>
  <c r="G699" i="14" s="1"/>
  <c r="H699" i="14" s="1"/>
  <c r="D700" i="14"/>
  <c r="G700" i="14" s="1"/>
  <c r="H700" i="14" s="1"/>
  <c r="D701" i="14"/>
  <c r="G701" i="14" s="1"/>
  <c r="H701" i="14" s="1"/>
  <c r="D702" i="14"/>
  <c r="G702" i="14" s="1"/>
  <c r="H702" i="14" s="1"/>
  <c r="D703" i="14"/>
  <c r="G703" i="14" s="1"/>
  <c r="H703" i="14" s="1"/>
  <c r="D704" i="14"/>
  <c r="G704" i="14" s="1"/>
  <c r="H704" i="14" s="1"/>
  <c r="D705" i="14"/>
  <c r="G705" i="14" s="1"/>
  <c r="H705" i="14" s="1"/>
  <c r="D706" i="14"/>
  <c r="G706" i="14" s="1"/>
  <c r="H706" i="14" s="1"/>
  <c r="D707" i="14"/>
  <c r="G707" i="14" s="1"/>
  <c r="H707" i="14" s="1"/>
  <c r="D708" i="14"/>
  <c r="G708" i="14" s="1"/>
  <c r="H708" i="14" s="1"/>
  <c r="D709" i="14"/>
  <c r="G709" i="14" s="1"/>
  <c r="H709" i="14" s="1"/>
  <c r="D710" i="14"/>
  <c r="G710" i="14" s="1"/>
  <c r="H710" i="14" s="1"/>
  <c r="D711" i="14"/>
  <c r="G711" i="14" s="1"/>
  <c r="H711" i="14" s="1"/>
  <c r="D712" i="14"/>
  <c r="G712" i="14" s="1"/>
  <c r="H712" i="14" s="1"/>
  <c r="D713" i="14"/>
  <c r="G713" i="14" s="1"/>
  <c r="H713" i="14" s="1"/>
  <c r="D714" i="14"/>
  <c r="G714" i="14" s="1"/>
  <c r="H714" i="14" s="1"/>
  <c r="D715" i="14"/>
  <c r="G715" i="14" s="1"/>
  <c r="H715" i="14" s="1"/>
  <c r="D716" i="14"/>
  <c r="G716" i="14" s="1"/>
  <c r="H716" i="14" s="1"/>
  <c r="D717" i="14"/>
  <c r="G717" i="14" s="1"/>
  <c r="H717" i="14" s="1"/>
  <c r="D718" i="14"/>
  <c r="G718" i="14" s="1"/>
  <c r="H718" i="14" s="1"/>
  <c r="D719" i="14"/>
  <c r="G719" i="14" s="1"/>
  <c r="H719" i="14" s="1"/>
  <c r="D720" i="14"/>
  <c r="G720" i="14" s="1"/>
  <c r="H720" i="14" s="1"/>
  <c r="D721" i="14"/>
  <c r="G721" i="14" s="1"/>
  <c r="H721" i="14" s="1"/>
  <c r="D722" i="14"/>
  <c r="G722" i="14" s="1"/>
  <c r="H722" i="14" s="1"/>
  <c r="D723" i="14"/>
  <c r="G723" i="14" s="1"/>
  <c r="H723" i="14" s="1"/>
  <c r="D724" i="14"/>
  <c r="G724" i="14" s="1"/>
  <c r="H724" i="14" s="1"/>
  <c r="D725" i="14"/>
  <c r="G725" i="14" s="1"/>
  <c r="H725" i="14" s="1"/>
  <c r="D726" i="14"/>
  <c r="G726" i="14" s="1"/>
  <c r="H726" i="14" s="1"/>
  <c r="D727" i="14"/>
  <c r="G727" i="14" s="1"/>
  <c r="H727" i="14" s="1"/>
  <c r="D728" i="14"/>
  <c r="G728" i="14" s="1"/>
  <c r="H728" i="14" s="1"/>
  <c r="D729" i="14"/>
  <c r="G729" i="14" s="1"/>
  <c r="H729" i="14" s="1"/>
  <c r="D730" i="14"/>
  <c r="G730" i="14" s="1"/>
  <c r="H730" i="14" s="1"/>
  <c r="D731" i="14"/>
  <c r="G731" i="14" s="1"/>
  <c r="H731" i="14" s="1"/>
  <c r="D732" i="14"/>
  <c r="G732" i="14" s="1"/>
  <c r="H732" i="14" s="1"/>
  <c r="D733" i="14"/>
  <c r="G733" i="14" s="1"/>
  <c r="H733" i="14" s="1"/>
  <c r="D734" i="14"/>
  <c r="G734" i="14" s="1"/>
  <c r="H734" i="14" s="1"/>
  <c r="D735" i="14"/>
  <c r="G735" i="14" s="1"/>
  <c r="H735" i="14" s="1"/>
  <c r="D736" i="14"/>
  <c r="G736" i="14" s="1"/>
  <c r="H736" i="14" s="1"/>
  <c r="D737" i="14"/>
  <c r="G737" i="14" s="1"/>
  <c r="H737" i="14" s="1"/>
  <c r="D738" i="14"/>
  <c r="G738" i="14" s="1"/>
  <c r="H738" i="14" s="1"/>
  <c r="D739" i="14"/>
  <c r="G739" i="14" s="1"/>
  <c r="H739" i="14" s="1"/>
  <c r="D740" i="14"/>
  <c r="G740" i="14" s="1"/>
  <c r="H740" i="14" s="1"/>
  <c r="D741" i="14"/>
  <c r="G741" i="14" s="1"/>
  <c r="H741" i="14" s="1"/>
  <c r="D742" i="14"/>
  <c r="G742" i="14" s="1"/>
  <c r="H742" i="14" s="1"/>
  <c r="D743" i="14"/>
  <c r="G743" i="14" s="1"/>
  <c r="H743" i="14" s="1"/>
  <c r="D744" i="14"/>
  <c r="G744" i="14" s="1"/>
  <c r="H744" i="14" s="1"/>
  <c r="D745" i="14"/>
  <c r="G745" i="14" s="1"/>
  <c r="H745" i="14" s="1"/>
  <c r="D746" i="14"/>
  <c r="G746" i="14" s="1"/>
  <c r="H746" i="14" s="1"/>
  <c r="D747" i="14"/>
  <c r="G747" i="14" s="1"/>
  <c r="H747" i="14" s="1"/>
  <c r="D748" i="14"/>
  <c r="G748" i="14" s="1"/>
  <c r="H748" i="14" s="1"/>
  <c r="D749" i="14"/>
  <c r="G749" i="14" s="1"/>
  <c r="H749" i="14" s="1"/>
  <c r="D750" i="14"/>
  <c r="G750" i="14" s="1"/>
  <c r="H750" i="14" s="1"/>
  <c r="D751" i="14"/>
  <c r="G751" i="14" s="1"/>
  <c r="H751" i="14" s="1"/>
  <c r="D752" i="14"/>
  <c r="G752" i="14" s="1"/>
  <c r="H752" i="14" s="1"/>
  <c r="D753" i="14"/>
  <c r="G753" i="14" s="1"/>
  <c r="H753" i="14" s="1"/>
  <c r="D754" i="14"/>
  <c r="G754" i="14" s="1"/>
  <c r="H754" i="14" s="1"/>
  <c r="D755" i="14"/>
  <c r="G755" i="14" s="1"/>
  <c r="H755" i="14" s="1"/>
  <c r="D756" i="14"/>
  <c r="G756" i="14" s="1"/>
  <c r="H756" i="14" s="1"/>
  <c r="D757" i="14"/>
  <c r="G757" i="14" s="1"/>
  <c r="H757" i="14" s="1"/>
  <c r="D758" i="14"/>
  <c r="G758" i="14" s="1"/>
  <c r="H758" i="14" s="1"/>
  <c r="D759" i="14"/>
  <c r="G759" i="14" s="1"/>
  <c r="H759" i="14" s="1"/>
  <c r="D760" i="14"/>
  <c r="G760" i="14" s="1"/>
  <c r="H760" i="14" s="1"/>
  <c r="D761" i="14"/>
  <c r="G761" i="14" s="1"/>
  <c r="H761" i="14" s="1"/>
  <c r="D762" i="14"/>
  <c r="G762" i="14" s="1"/>
  <c r="H762" i="14" s="1"/>
  <c r="D763" i="14"/>
  <c r="G763" i="14" s="1"/>
  <c r="H763" i="14" s="1"/>
  <c r="D764" i="14"/>
  <c r="G764" i="14" s="1"/>
  <c r="H764" i="14" s="1"/>
  <c r="D765" i="14"/>
  <c r="G765" i="14" s="1"/>
  <c r="H765" i="14" s="1"/>
  <c r="D766" i="14"/>
  <c r="G766" i="14" s="1"/>
  <c r="H766" i="14" s="1"/>
  <c r="D767" i="14"/>
  <c r="G767" i="14" s="1"/>
  <c r="H767" i="14" s="1"/>
  <c r="D768" i="14"/>
  <c r="G768" i="14" s="1"/>
  <c r="H768" i="14" s="1"/>
  <c r="D769" i="14"/>
  <c r="G769" i="14" s="1"/>
  <c r="H769" i="14" s="1"/>
  <c r="D770" i="14"/>
  <c r="G770" i="14" s="1"/>
  <c r="H770" i="14" s="1"/>
  <c r="D771" i="14"/>
  <c r="G771" i="14" s="1"/>
  <c r="H771" i="14" s="1"/>
  <c r="D772" i="14"/>
  <c r="G772" i="14" s="1"/>
  <c r="H772" i="14" s="1"/>
  <c r="D773" i="14"/>
  <c r="G773" i="14" s="1"/>
  <c r="H773" i="14" s="1"/>
  <c r="D774" i="14"/>
  <c r="G774" i="14" s="1"/>
  <c r="H774" i="14" s="1"/>
  <c r="D775" i="14"/>
  <c r="G775" i="14" s="1"/>
  <c r="H775" i="14" s="1"/>
  <c r="D776" i="14"/>
  <c r="G776" i="14" s="1"/>
  <c r="H776" i="14" s="1"/>
  <c r="D777" i="14"/>
  <c r="G777" i="14" s="1"/>
  <c r="H777" i="14" s="1"/>
  <c r="D778" i="14"/>
  <c r="G778" i="14" s="1"/>
  <c r="H778" i="14" s="1"/>
  <c r="D779" i="14"/>
  <c r="G779" i="14" s="1"/>
  <c r="H779" i="14" s="1"/>
  <c r="D780" i="14"/>
  <c r="G780" i="14" s="1"/>
  <c r="H780" i="14" s="1"/>
  <c r="D781" i="14"/>
  <c r="G781" i="14" s="1"/>
  <c r="H781" i="14" s="1"/>
  <c r="D782" i="14"/>
  <c r="G782" i="14" s="1"/>
  <c r="H782" i="14" s="1"/>
  <c r="D783" i="14"/>
  <c r="G783" i="14" s="1"/>
  <c r="H783" i="14" s="1"/>
  <c r="D784" i="14"/>
  <c r="G784" i="14" s="1"/>
  <c r="H784" i="14" s="1"/>
  <c r="D785" i="14"/>
  <c r="G785" i="14" s="1"/>
  <c r="H785" i="14" s="1"/>
  <c r="D786" i="14"/>
  <c r="G786" i="14" s="1"/>
  <c r="H786" i="14" s="1"/>
  <c r="D787" i="14"/>
  <c r="G787" i="14" s="1"/>
  <c r="H787" i="14" s="1"/>
  <c r="D788" i="14"/>
  <c r="G788" i="14" s="1"/>
  <c r="H788" i="14" s="1"/>
  <c r="D789" i="14"/>
  <c r="G789" i="14" s="1"/>
  <c r="H789" i="14" s="1"/>
  <c r="D790" i="14"/>
  <c r="G790" i="14" s="1"/>
  <c r="H790" i="14" s="1"/>
  <c r="D791" i="14"/>
  <c r="G791" i="14" s="1"/>
  <c r="H791" i="14" s="1"/>
  <c r="D792" i="14"/>
  <c r="G792" i="14" s="1"/>
  <c r="H792" i="14" s="1"/>
  <c r="D793" i="14"/>
  <c r="G793" i="14" s="1"/>
  <c r="H793" i="14" s="1"/>
  <c r="D794" i="14"/>
  <c r="G794" i="14" s="1"/>
  <c r="H794" i="14" s="1"/>
  <c r="D795" i="14"/>
  <c r="G795" i="14" s="1"/>
  <c r="H795" i="14" s="1"/>
  <c r="D796" i="14"/>
  <c r="G796" i="14" s="1"/>
  <c r="H796" i="14" s="1"/>
  <c r="D797" i="14"/>
  <c r="G797" i="14" s="1"/>
  <c r="H797" i="14" s="1"/>
  <c r="D798" i="14"/>
  <c r="G798" i="14" s="1"/>
  <c r="H798" i="14" s="1"/>
  <c r="D799" i="14"/>
  <c r="G799" i="14" s="1"/>
  <c r="H799" i="14" s="1"/>
  <c r="D800" i="14"/>
  <c r="G800" i="14" s="1"/>
  <c r="H800" i="14" s="1"/>
  <c r="D801" i="14"/>
  <c r="G801" i="14" s="1"/>
  <c r="H801" i="14" s="1"/>
  <c r="D802" i="14"/>
  <c r="G802" i="14" s="1"/>
  <c r="H802" i="14" s="1"/>
  <c r="D803" i="14"/>
  <c r="G803" i="14" s="1"/>
  <c r="H803" i="14" s="1"/>
  <c r="D804" i="14"/>
  <c r="G804" i="14" s="1"/>
  <c r="H804" i="14" s="1"/>
  <c r="D805" i="14"/>
  <c r="G805" i="14" s="1"/>
  <c r="H805" i="14" s="1"/>
  <c r="D806" i="14"/>
  <c r="G806" i="14" s="1"/>
  <c r="H806" i="14" s="1"/>
  <c r="D807" i="14"/>
  <c r="G807" i="14" s="1"/>
  <c r="H807" i="14" s="1"/>
  <c r="D808" i="14"/>
  <c r="G808" i="14" s="1"/>
  <c r="H808" i="14" s="1"/>
  <c r="D809" i="14"/>
  <c r="G809" i="14" s="1"/>
  <c r="H809" i="14" s="1"/>
  <c r="D810" i="14"/>
  <c r="G810" i="14" s="1"/>
  <c r="H810" i="14" s="1"/>
  <c r="D811" i="14"/>
  <c r="G811" i="14" s="1"/>
  <c r="H811" i="14" s="1"/>
  <c r="D812" i="14"/>
  <c r="G812" i="14" s="1"/>
  <c r="H812" i="14" s="1"/>
  <c r="D813" i="14"/>
  <c r="G813" i="14" s="1"/>
  <c r="H813" i="14" s="1"/>
  <c r="D814" i="14"/>
  <c r="G814" i="14" s="1"/>
  <c r="H814" i="14" s="1"/>
  <c r="D815" i="14"/>
  <c r="G815" i="14" s="1"/>
  <c r="H815" i="14" s="1"/>
  <c r="D816" i="14"/>
  <c r="G816" i="14" s="1"/>
  <c r="H816" i="14" s="1"/>
  <c r="D817" i="14"/>
  <c r="G817" i="14" s="1"/>
  <c r="H817" i="14" s="1"/>
  <c r="D818" i="14"/>
  <c r="G818" i="14" s="1"/>
  <c r="H818" i="14" s="1"/>
  <c r="D819" i="14"/>
  <c r="G819" i="14" s="1"/>
  <c r="H819" i="14" s="1"/>
  <c r="D820" i="14"/>
  <c r="G820" i="14" s="1"/>
  <c r="H820" i="14" s="1"/>
  <c r="D821" i="14"/>
  <c r="G821" i="14" s="1"/>
  <c r="H821" i="14" s="1"/>
  <c r="D822" i="14"/>
  <c r="G822" i="14" s="1"/>
  <c r="H822" i="14" s="1"/>
  <c r="D823" i="14"/>
  <c r="G823" i="14" s="1"/>
  <c r="H823" i="14" s="1"/>
  <c r="D824" i="14"/>
  <c r="G824" i="14" s="1"/>
  <c r="H824" i="14" s="1"/>
  <c r="D825" i="14"/>
  <c r="G825" i="14" s="1"/>
  <c r="H825" i="14" s="1"/>
  <c r="D826" i="14"/>
  <c r="G826" i="14" s="1"/>
  <c r="H826" i="14" s="1"/>
  <c r="D827" i="14"/>
  <c r="G827" i="14" s="1"/>
  <c r="H827" i="14" s="1"/>
  <c r="D828" i="14"/>
  <c r="G828" i="14" s="1"/>
  <c r="H828" i="14" s="1"/>
  <c r="D829" i="14"/>
  <c r="G829" i="14" s="1"/>
  <c r="H829" i="14" s="1"/>
  <c r="D830" i="14"/>
  <c r="G830" i="14" s="1"/>
  <c r="H830" i="14" s="1"/>
  <c r="D831" i="14"/>
  <c r="G831" i="14" s="1"/>
  <c r="H831" i="14" s="1"/>
  <c r="D832" i="14"/>
  <c r="G832" i="14" s="1"/>
  <c r="H832" i="14" s="1"/>
  <c r="D524" i="14"/>
  <c r="G524" i="14" s="1"/>
  <c r="H524" i="14" s="1"/>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625" i="14"/>
  <c r="C626" i="14"/>
  <c r="C627" i="14"/>
  <c r="C628" i="14"/>
  <c r="C629" i="14"/>
  <c r="C630" i="14"/>
  <c r="C631" i="14"/>
  <c r="C632" i="14"/>
  <c r="C633" i="14"/>
  <c r="C634" i="14"/>
  <c r="C635" i="14"/>
  <c r="C636" i="14"/>
  <c r="C637" i="14"/>
  <c r="C638" i="14"/>
  <c r="C639" i="14"/>
  <c r="C640" i="14"/>
  <c r="C641" i="14"/>
  <c r="C642" i="14"/>
  <c r="C643" i="14"/>
  <c r="C644" i="14"/>
  <c r="C645" i="14"/>
  <c r="C646" i="14"/>
  <c r="C647" i="14"/>
  <c r="C648" i="14"/>
  <c r="C649" i="14"/>
  <c r="C650" i="14"/>
  <c r="C651" i="14"/>
  <c r="C652" i="14"/>
  <c r="C653" i="14"/>
  <c r="C654" i="14"/>
  <c r="C655" i="14"/>
  <c r="C656" i="14"/>
  <c r="C657" i="14"/>
  <c r="C658" i="14"/>
  <c r="C659" i="14"/>
  <c r="C660" i="14"/>
  <c r="C661" i="14"/>
  <c r="C662" i="14"/>
  <c r="C663" i="14"/>
  <c r="C664" i="14"/>
  <c r="C665" i="14"/>
  <c r="C666" i="14"/>
  <c r="C667" i="14"/>
  <c r="C668" i="14"/>
  <c r="C669" i="14"/>
  <c r="C670" i="14"/>
  <c r="C671" i="14"/>
  <c r="C672" i="14"/>
  <c r="C673" i="14"/>
  <c r="C674" i="14"/>
  <c r="C675" i="14"/>
  <c r="C676" i="14"/>
  <c r="C677" i="14"/>
  <c r="C678" i="14"/>
  <c r="C679" i="14"/>
  <c r="C680" i="14"/>
  <c r="C681" i="14"/>
  <c r="C682" i="14"/>
  <c r="C683" i="14"/>
  <c r="C684" i="14"/>
  <c r="C685" i="14"/>
  <c r="C686" i="14"/>
  <c r="C687" i="14"/>
  <c r="C688" i="14"/>
  <c r="C689" i="14"/>
  <c r="C690" i="14"/>
  <c r="C691" i="14"/>
  <c r="C692" i="14"/>
  <c r="C693" i="14"/>
  <c r="C694" i="14"/>
  <c r="C695" i="14"/>
  <c r="C696" i="14"/>
  <c r="C697" i="14"/>
  <c r="C698" i="14"/>
  <c r="C699" i="14"/>
  <c r="C700" i="14"/>
  <c r="C701" i="14"/>
  <c r="C702" i="14"/>
  <c r="C703" i="14"/>
  <c r="C704" i="14"/>
  <c r="C705" i="14"/>
  <c r="C706" i="14"/>
  <c r="C707" i="14"/>
  <c r="C708" i="14"/>
  <c r="C709" i="14"/>
  <c r="C710" i="14"/>
  <c r="C711" i="14"/>
  <c r="C712" i="14"/>
  <c r="C713" i="14"/>
  <c r="C714" i="14"/>
  <c r="C715" i="14"/>
  <c r="C716" i="14"/>
  <c r="C717" i="14"/>
  <c r="C718" i="14"/>
  <c r="C719" i="14"/>
  <c r="C720" i="14"/>
  <c r="C721" i="14"/>
  <c r="C722" i="14"/>
  <c r="C723" i="14"/>
  <c r="C724" i="14"/>
  <c r="C725" i="14"/>
  <c r="C726" i="14"/>
  <c r="C727" i="14"/>
  <c r="C728" i="14"/>
  <c r="C729" i="14"/>
  <c r="C730" i="14"/>
  <c r="C731" i="14"/>
  <c r="C732" i="14"/>
  <c r="C733" i="14"/>
  <c r="C734" i="14"/>
  <c r="C735" i="14"/>
  <c r="C736" i="14"/>
  <c r="C737" i="14"/>
  <c r="C738" i="14"/>
  <c r="C739" i="14"/>
  <c r="C740" i="14"/>
  <c r="C741" i="14"/>
  <c r="C742" i="14"/>
  <c r="C743" i="14"/>
  <c r="C744" i="14"/>
  <c r="C745" i="14"/>
  <c r="C746" i="14"/>
  <c r="C747" i="14"/>
  <c r="C748" i="14"/>
  <c r="C749" i="14"/>
  <c r="C750" i="14"/>
  <c r="C751" i="14"/>
  <c r="C752" i="14"/>
  <c r="C753" i="14"/>
  <c r="C754" i="14"/>
  <c r="C755" i="14"/>
  <c r="C756" i="14"/>
  <c r="C757" i="14"/>
  <c r="C758" i="14"/>
  <c r="C759" i="14"/>
  <c r="C760" i="14"/>
  <c r="C761" i="14"/>
  <c r="C762" i="14"/>
  <c r="C763" i="14"/>
  <c r="C764" i="14"/>
  <c r="C765" i="14"/>
  <c r="C766" i="14"/>
  <c r="C767" i="14"/>
  <c r="C768" i="14"/>
  <c r="C769" i="14"/>
  <c r="C770" i="14"/>
  <c r="C771" i="14"/>
  <c r="C772" i="14"/>
  <c r="C773" i="14"/>
  <c r="C774" i="14"/>
  <c r="C775" i="14"/>
  <c r="C776" i="14"/>
  <c r="C777" i="14"/>
  <c r="C778" i="14"/>
  <c r="C779" i="14"/>
  <c r="C780" i="14"/>
  <c r="C781" i="14"/>
  <c r="C782" i="14"/>
  <c r="C783" i="14"/>
  <c r="C784" i="14"/>
  <c r="C785" i="14"/>
  <c r="C786" i="14"/>
  <c r="C787" i="14"/>
  <c r="C788" i="14"/>
  <c r="C789" i="14"/>
  <c r="C790" i="14"/>
  <c r="C791" i="14"/>
  <c r="C792" i="14"/>
  <c r="C793" i="14"/>
  <c r="C794" i="14"/>
  <c r="C795" i="14"/>
  <c r="C796" i="14"/>
  <c r="C797" i="14"/>
  <c r="C798" i="14"/>
  <c r="C799" i="14"/>
  <c r="C800" i="14"/>
  <c r="C801" i="14"/>
  <c r="C802" i="14"/>
  <c r="C803" i="14"/>
  <c r="C804" i="14"/>
  <c r="C805" i="14"/>
  <c r="C806" i="14"/>
  <c r="C807" i="14"/>
  <c r="C808" i="14"/>
  <c r="C809" i="14"/>
  <c r="C810" i="14"/>
  <c r="C811" i="14"/>
  <c r="C812" i="14"/>
  <c r="C813" i="14"/>
  <c r="C814" i="14"/>
  <c r="C815" i="14"/>
  <c r="C816" i="14"/>
  <c r="C817" i="14"/>
  <c r="C818" i="14"/>
  <c r="C819" i="14"/>
  <c r="C820" i="14"/>
  <c r="C821" i="14"/>
  <c r="C822" i="14"/>
  <c r="C823" i="14"/>
  <c r="C824" i="14"/>
  <c r="C825" i="14"/>
  <c r="C826" i="14"/>
  <c r="C827" i="14"/>
  <c r="C828" i="14"/>
  <c r="C829" i="14"/>
  <c r="C830" i="14"/>
  <c r="C831" i="14"/>
  <c r="C832" i="14"/>
  <c r="C524" i="14"/>
  <c r="E524" i="14" l="1"/>
  <c r="E825" i="14"/>
  <c r="E817" i="14"/>
  <c r="E809" i="14"/>
  <c r="E801" i="14"/>
  <c r="E793" i="14"/>
  <c r="E785" i="14"/>
  <c r="E777" i="14"/>
  <c r="E769" i="14"/>
  <c r="E761" i="14"/>
  <c r="E753" i="14"/>
  <c r="E745" i="14"/>
  <c r="E737" i="14"/>
  <c r="E729" i="14"/>
  <c r="E721" i="14"/>
  <c r="E713" i="14"/>
  <c r="E705" i="14"/>
  <c r="E697" i="14"/>
  <c r="E689" i="14"/>
  <c r="E681" i="14"/>
  <c r="E673" i="14"/>
  <c r="E665" i="14"/>
  <c r="E657" i="14"/>
  <c r="E649" i="14"/>
  <c r="E641" i="14"/>
  <c r="E633" i="14"/>
  <c r="E625" i="14"/>
  <c r="E617" i="14"/>
  <c r="E609" i="14"/>
  <c r="E601" i="14"/>
  <c r="E593" i="14"/>
  <c r="E585" i="14"/>
  <c r="E577" i="14"/>
  <c r="E569" i="14"/>
  <c r="E561" i="14"/>
  <c r="E553" i="14"/>
  <c r="E545" i="14"/>
  <c r="E537" i="14"/>
  <c r="E529" i="14"/>
  <c r="E829" i="14"/>
  <c r="E821" i="14"/>
  <c r="E813" i="14"/>
  <c r="E828" i="14"/>
  <c r="E820" i="14"/>
  <c r="E812" i="14"/>
  <c r="E804" i="14"/>
  <c r="E796" i="14"/>
  <c r="E788" i="14"/>
  <c r="E780" i="14"/>
  <c r="E772" i="14"/>
  <c r="E764" i="14"/>
  <c r="E756" i="14"/>
  <c r="E748" i="14"/>
  <c r="E740" i="14"/>
  <c r="E732" i="14"/>
  <c r="E724" i="14"/>
  <c r="E716" i="14"/>
  <c r="E708" i="14"/>
  <c r="E700" i="14"/>
  <c r="E692" i="14"/>
  <c r="E684" i="14"/>
  <c r="E676" i="14"/>
  <c r="E668" i="14"/>
  <c r="E660" i="14"/>
  <c r="E652" i="14"/>
  <c r="E644" i="14"/>
  <c r="E636" i="14"/>
  <c r="E628" i="14"/>
  <c r="E620" i="14"/>
  <c r="E612" i="14"/>
  <c r="E604" i="14"/>
  <c r="E596" i="14"/>
  <c r="E588" i="14"/>
  <c r="E580" i="14"/>
  <c r="E572" i="14"/>
  <c r="E564" i="14"/>
  <c r="E556" i="14"/>
  <c r="E548" i="14"/>
  <c r="E540" i="14"/>
  <c r="E532" i="14"/>
  <c r="E827" i="14"/>
  <c r="E819" i="14"/>
  <c r="E811" i="14"/>
  <c r="E803" i="14"/>
  <c r="E795" i="14"/>
  <c r="E787" i="14"/>
  <c r="E779" i="14"/>
  <c r="E771" i="14"/>
  <c r="E763" i="14"/>
  <c r="E755" i="14"/>
  <c r="E747" i="14"/>
  <c r="E739" i="14"/>
  <c r="E731" i="14"/>
  <c r="E723" i="14"/>
  <c r="E715" i="14"/>
  <c r="E707" i="14"/>
  <c r="E699" i="14"/>
  <c r="E691" i="14"/>
  <c r="E683" i="14"/>
  <c r="E675" i="14"/>
  <c r="E667" i="14"/>
  <c r="E659" i="14"/>
  <c r="E651" i="14"/>
  <c r="E643" i="14"/>
  <c r="E635" i="14"/>
  <c r="E627" i="14"/>
  <c r="E619" i="14"/>
  <c r="E611" i="14"/>
  <c r="E603" i="14"/>
  <c r="E595" i="14"/>
  <c r="E587" i="14"/>
  <c r="E579" i="14"/>
  <c r="E571" i="14"/>
  <c r="E563" i="14"/>
  <c r="E555" i="14"/>
  <c r="E547" i="14"/>
  <c r="E539" i="14"/>
  <c r="E531" i="14"/>
  <c r="E826" i="14"/>
  <c r="E818" i="14"/>
  <c r="E810" i="14"/>
  <c r="E802" i="14"/>
  <c r="E794" i="14"/>
  <c r="E786" i="14"/>
  <c r="E778" i="14"/>
  <c r="E770" i="14"/>
  <c r="E762" i="14"/>
  <c r="E754" i="14"/>
  <c r="E746" i="14"/>
  <c r="E738" i="14"/>
  <c r="E730" i="14"/>
  <c r="E722" i="14"/>
  <c r="E714" i="14"/>
  <c r="E706" i="14"/>
  <c r="E698" i="14"/>
  <c r="E690" i="14"/>
  <c r="E682" i="14"/>
  <c r="E674" i="14"/>
  <c r="E666" i="14"/>
  <c r="E658" i="14"/>
  <c r="E650" i="14"/>
  <c r="E642" i="14"/>
  <c r="E634" i="14"/>
  <c r="E626" i="14"/>
  <c r="E618" i="14"/>
  <c r="E610" i="14"/>
  <c r="E602" i="14"/>
  <c r="E594" i="14"/>
  <c r="E586" i="14"/>
  <c r="E578" i="14"/>
  <c r="E570" i="14"/>
  <c r="E562" i="14"/>
  <c r="E554" i="14"/>
  <c r="E546" i="14"/>
  <c r="E538" i="14"/>
  <c r="E530" i="14"/>
  <c r="E832" i="14"/>
  <c r="E824" i="14"/>
  <c r="E816" i="14"/>
  <c r="E808" i="14"/>
  <c r="E800" i="14"/>
  <c r="E792" i="14"/>
  <c r="E784" i="14"/>
  <c r="E776" i="14"/>
  <c r="E768" i="14"/>
  <c r="E760" i="14"/>
  <c r="E752" i="14"/>
  <c r="E744" i="14"/>
  <c r="E736" i="14"/>
  <c r="E728" i="14"/>
  <c r="E720" i="14"/>
  <c r="E712" i="14"/>
  <c r="E704" i="14"/>
  <c r="E696" i="14"/>
  <c r="E688" i="14"/>
  <c r="E680" i="14"/>
  <c r="E672" i="14"/>
  <c r="E664" i="14"/>
  <c r="E656" i="14"/>
  <c r="E648" i="14"/>
  <c r="E640" i="14"/>
  <c r="E632" i="14"/>
  <c r="E624" i="14"/>
  <c r="E616" i="14"/>
  <c r="E608" i="14"/>
  <c r="E600" i="14"/>
  <c r="E592" i="14"/>
  <c r="E584" i="14"/>
  <c r="E576" i="14"/>
  <c r="E568" i="14"/>
  <c r="E560" i="14"/>
  <c r="E552" i="14"/>
  <c r="E544" i="14"/>
  <c r="E536" i="14"/>
  <c r="E528" i="14"/>
  <c r="E831" i="14"/>
  <c r="E823" i="14"/>
  <c r="E815" i="14"/>
  <c r="E807" i="14"/>
  <c r="E799" i="14"/>
  <c r="E791" i="14"/>
  <c r="E783" i="14"/>
  <c r="E775" i="14"/>
  <c r="E767" i="14"/>
  <c r="E759" i="14"/>
  <c r="E751" i="14"/>
  <c r="E743" i="14"/>
  <c r="E735" i="14"/>
  <c r="E727" i="14"/>
  <c r="E719" i="14"/>
  <c r="E711" i="14"/>
  <c r="E703" i="14"/>
  <c r="E695" i="14"/>
  <c r="E687" i="14"/>
  <c r="E679" i="14"/>
  <c r="E671" i="14"/>
  <c r="E663" i="14"/>
  <c r="E655" i="14"/>
  <c r="E647" i="14"/>
  <c r="E639" i="14"/>
  <c r="E631" i="14"/>
  <c r="E623" i="14"/>
  <c r="E615" i="14"/>
  <c r="E607" i="14"/>
  <c r="E599" i="14"/>
  <c r="E591" i="14"/>
  <c r="E583" i="14"/>
  <c r="E575" i="14"/>
  <c r="E567" i="14"/>
  <c r="E559" i="14"/>
  <c r="E551" i="14"/>
  <c r="E543" i="14"/>
  <c r="E535" i="14"/>
  <c r="E527" i="14"/>
  <c r="E830" i="14"/>
  <c r="E822" i="14"/>
  <c r="E814" i="14"/>
  <c r="E806" i="14"/>
  <c r="E798" i="14"/>
  <c r="E790" i="14"/>
  <c r="E782" i="14"/>
  <c r="E774" i="14"/>
  <c r="E766" i="14"/>
  <c r="E758" i="14"/>
  <c r="E750" i="14"/>
  <c r="E742" i="14"/>
  <c r="E734" i="14"/>
  <c r="E726" i="14"/>
  <c r="E718" i="14"/>
  <c r="E710" i="14"/>
  <c r="E702" i="14"/>
  <c r="E694" i="14"/>
  <c r="E686" i="14"/>
  <c r="E678" i="14"/>
  <c r="E670" i="14"/>
  <c r="E662" i="14"/>
  <c r="E654" i="14"/>
  <c r="E646" i="14"/>
  <c r="E638" i="14"/>
  <c r="E630" i="14"/>
  <c r="E622" i="14"/>
  <c r="E614" i="14"/>
  <c r="E606" i="14"/>
  <c r="E598" i="14"/>
  <c r="E590" i="14"/>
  <c r="E582" i="14"/>
  <c r="E574" i="14"/>
  <c r="E566" i="14"/>
  <c r="E558" i="14"/>
  <c r="E550" i="14"/>
  <c r="E542" i="14"/>
  <c r="E534" i="14"/>
  <c r="E526" i="14"/>
  <c r="E805" i="14"/>
  <c r="E797" i="14"/>
  <c r="E789" i="14"/>
  <c r="E781" i="14"/>
  <c r="E773" i="14"/>
  <c r="E765" i="14"/>
  <c r="E757" i="14"/>
  <c r="E749" i="14"/>
  <c r="E741" i="14"/>
  <c r="E733" i="14"/>
  <c r="E725" i="14"/>
  <c r="E717" i="14"/>
  <c r="E709" i="14"/>
  <c r="E701" i="14"/>
  <c r="E693" i="14"/>
  <c r="E685" i="14"/>
  <c r="E677" i="14"/>
  <c r="E669" i="14"/>
  <c r="E661" i="14"/>
  <c r="E653" i="14"/>
  <c r="E645" i="14"/>
  <c r="E637" i="14"/>
  <c r="E629" i="14"/>
  <c r="E621" i="14"/>
  <c r="E613" i="14"/>
  <c r="E605" i="14"/>
  <c r="E597" i="14"/>
  <c r="E589" i="14"/>
  <c r="E581" i="14"/>
  <c r="E573" i="14"/>
  <c r="E565" i="14"/>
  <c r="E557" i="14"/>
  <c r="E549" i="14"/>
  <c r="E541" i="14"/>
  <c r="E533" i="14"/>
  <c r="E525"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3" i="14"/>
  <c r="J4" i="14"/>
  <c r="J5" i="14"/>
  <c r="J6" i="14"/>
  <c r="J7" i="14"/>
  <c r="J8" i="14"/>
  <c r="J9" i="14"/>
  <c r="J10" i="14"/>
  <c r="J11" i="14"/>
  <c r="J12" i="14"/>
  <c r="J13" i="14"/>
  <c r="J14" i="14"/>
  <c r="J15" i="14"/>
  <c r="J16" i="14"/>
  <c r="J17" i="14"/>
  <c r="J18" i="14"/>
  <c r="J19" i="14"/>
  <c r="J20" i="14"/>
  <c r="J21" i="14"/>
  <c r="J22" i="14"/>
  <c r="J23" i="14"/>
  <c r="J24" i="14"/>
  <c r="J25" i="14"/>
  <c r="J26" i="14"/>
  <c r="J27" i="14"/>
  <c r="J28" i="14"/>
  <c r="J29" i="14"/>
  <c r="J30" i="14"/>
  <c r="J31" i="14"/>
  <c r="J32" i="14"/>
  <c r="J33" i="14"/>
  <c r="J34" i="14"/>
  <c r="J35" i="14"/>
  <c r="J36" i="14"/>
  <c r="J37" i="14"/>
  <c r="J38" i="14"/>
  <c r="J39" i="14"/>
  <c r="J40" i="14"/>
  <c r="J41" i="14"/>
  <c r="J42" i="14"/>
  <c r="J43" i="14"/>
  <c r="J44" i="14"/>
  <c r="J45" i="14"/>
  <c r="J46" i="14"/>
  <c r="J47" i="14"/>
  <c r="J48" i="14"/>
  <c r="J49" i="14"/>
  <c r="J50" i="14"/>
  <c r="J51" i="14"/>
  <c r="J52" i="14"/>
  <c r="J53" i="14"/>
  <c r="J54" i="14"/>
  <c r="J55" i="14"/>
  <c r="J56" i="14"/>
  <c r="J57" i="14"/>
  <c r="J58" i="14"/>
  <c r="J59" i="14"/>
  <c r="J60" i="14"/>
  <c r="J61" i="14"/>
  <c r="J62" i="14"/>
  <c r="J63" i="14"/>
  <c r="J64" i="14"/>
  <c r="J65" i="14"/>
  <c r="J66" i="14"/>
  <c r="J67" i="14"/>
  <c r="J68" i="14"/>
  <c r="J69" i="14"/>
  <c r="J70" i="14"/>
  <c r="J71" i="14"/>
  <c r="J72" i="14"/>
  <c r="J73" i="14"/>
  <c r="J74" i="14"/>
  <c r="J75" i="14"/>
  <c r="J76" i="14"/>
  <c r="J77" i="14"/>
  <c r="J78" i="14"/>
  <c r="J79" i="14"/>
  <c r="J80" i="14"/>
  <c r="J81" i="14"/>
  <c r="J82" i="14"/>
  <c r="J83" i="14"/>
  <c r="J84" i="14"/>
  <c r="J85" i="14"/>
  <c r="J86" i="14"/>
  <c r="J87" i="14"/>
  <c r="J88" i="14"/>
  <c r="J89" i="14"/>
  <c r="J90" i="14"/>
  <c r="J91" i="14"/>
  <c r="J92" i="14"/>
  <c r="J93" i="14"/>
  <c r="J94" i="14"/>
  <c r="J95" i="14"/>
  <c r="J96" i="14"/>
  <c r="J97" i="14"/>
  <c r="J98" i="14"/>
  <c r="J99" i="14"/>
  <c r="J100" i="14"/>
  <c r="J101" i="14"/>
  <c r="J102" i="14"/>
  <c r="J103" i="14"/>
  <c r="J104" i="14"/>
  <c r="J105" i="14"/>
  <c r="J106" i="14"/>
  <c r="J107" i="14"/>
  <c r="J108" i="14"/>
  <c r="J109" i="14"/>
  <c r="J110" i="14"/>
  <c r="J111" i="14"/>
  <c r="J112" i="14"/>
  <c r="J113" i="14"/>
  <c r="J114" i="14"/>
  <c r="J115" i="14"/>
  <c r="J116" i="14"/>
  <c r="J117" i="14"/>
  <c r="J118" i="14"/>
  <c r="J119" i="14"/>
  <c r="J120" i="14"/>
  <c r="J121" i="14"/>
  <c r="J122" i="14"/>
  <c r="J123" i="14"/>
  <c r="J124" i="14"/>
  <c r="J125" i="14"/>
  <c r="J126" i="14"/>
  <c r="J127" i="14"/>
  <c r="J128" i="14"/>
  <c r="J129" i="14"/>
  <c r="J130" i="14"/>
  <c r="J131" i="14"/>
  <c r="J132" i="14"/>
  <c r="J133" i="14"/>
  <c r="J134" i="14"/>
  <c r="J135" i="14"/>
  <c r="J136" i="14"/>
  <c r="J137" i="14"/>
  <c r="J138" i="14"/>
  <c r="J139" i="14"/>
  <c r="J140" i="14"/>
  <c r="J141" i="14"/>
  <c r="J142" i="14"/>
  <c r="J143" i="14"/>
  <c r="J144" i="14"/>
  <c r="J145" i="14"/>
  <c r="J146" i="14"/>
  <c r="J147" i="14"/>
  <c r="J148" i="14"/>
  <c r="J149" i="14"/>
  <c r="J150" i="14"/>
  <c r="J151" i="14"/>
  <c r="J152" i="14"/>
  <c r="J153" i="14"/>
  <c r="J154" i="14"/>
  <c r="J155" i="14"/>
  <c r="J156" i="14"/>
  <c r="J157" i="14"/>
  <c r="J158" i="14"/>
  <c r="J159" i="14"/>
  <c r="J160" i="14"/>
  <c r="J161" i="14"/>
  <c r="J162" i="14"/>
  <c r="J163" i="14"/>
  <c r="J164" i="14"/>
  <c r="J165" i="14"/>
  <c r="J166" i="14"/>
  <c r="J167" i="14"/>
  <c r="J168" i="14"/>
  <c r="J169" i="14"/>
  <c r="J170" i="14"/>
  <c r="J171" i="14"/>
  <c r="J172" i="14"/>
  <c r="J173" i="14"/>
  <c r="J174" i="14"/>
  <c r="J175" i="14"/>
  <c r="J176" i="14"/>
  <c r="J177" i="14"/>
  <c r="J178" i="14"/>
  <c r="J179" i="14"/>
  <c r="J180" i="14"/>
  <c r="J181" i="14"/>
  <c r="J182" i="14"/>
  <c r="J183" i="14"/>
  <c r="J184" i="14"/>
  <c r="J185" i="14"/>
  <c r="J186" i="14"/>
  <c r="J187" i="14"/>
  <c r="J188" i="14"/>
  <c r="J189" i="14"/>
  <c r="J190" i="14"/>
  <c r="J191" i="14"/>
  <c r="J192" i="14"/>
  <c r="J193" i="14"/>
  <c r="J194" i="14"/>
  <c r="J195" i="14"/>
  <c r="J196" i="14"/>
  <c r="J197" i="14"/>
  <c r="J198" i="14"/>
  <c r="J199" i="14"/>
  <c r="J200" i="14"/>
  <c r="J201" i="14"/>
  <c r="J202" i="14"/>
  <c r="J203" i="14"/>
  <c r="J204" i="14"/>
  <c r="J205" i="14"/>
  <c r="J206" i="14"/>
  <c r="J207" i="14"/>
  <c r="J208" i="14"/>
  <c r="J209" i="14"/>
  <c r="J210" i="14"/>
  <c r="J211" i="14"/>
  <c r="J212" i="14"/>
  <c r="J213" i="14"/>
  <c r="J214" i="14"/>
  <c r="J215" i="14"/>
  <c r="J216" i="14"/>
  <c r="J217" i="14"/>
  <c r="J218" i="14"/>
  <c r="J219" i="14"/>
  <c r="J220" i="14"/>
  <c r="J221" i="14"/>
  <c r="J222" i="14"/>
  <c r="J223" i="14"/>
  <c r="J224" i="14"/>
  <c r="J225" i="14"/>
  <c r="J226" i="14"/>
  <c r="J227" i="14"/>
  <c r="J228" i="14"/>
  <c r="J229" i="14"/>
  <c r="J230" i="14"/>
  <c r="J231" i="14"/>
  <c r="J232" i="14"/>
  <c r="J233" i="14"/>
  <c r="J234" i="14"/>
  <c r="J235" i="14"/>
  <c r="J236" i="14"/>
  <c r="J237" i="14"/>
  <c r="J238" i="14"/>
  <c r="J239" i="14"/>
  <c r="J240" i="14"/>
  <c r="J241" i="14"/>
  <c r="J242" i="14"/>
  <c r="J243" i="14"/>
  <c r="J244" i="14"/>
  <c r="J245" i="14"/>
  <c r="J246" i="14"/>
  <c r="J247" i="14"/>
  <c r="J248" i="14"/>
  <c r="J249" i="14"/>
  <c r="J250" i="14"/>
  <c r="J251" i="14"/>
  <c r="J252" i="14"/>
  <c r="J253" i="14"/>
  <c r="J254" i="14"/>
  <c r="J255" i="14"/>
  <c r="J256" i="14"/>
  <c r="J257" i="14"/>
  <c r="J258" i="14"/>
  <c r="J259" i="14"/>
  <c r="J260" i="14"/>
  <c r="J261" i="14"/>
  <c r="J262" i="14"/>
  <c r="J263" i="14"/>
  <c r="J264" i="14"/>
  <c r="J265" i="14"/>
  <c r="J266" i="14"/>
  <c r="J267" i="14"/>
  <c r="J268" i="14"/>
  <c r="J269" i="14"/>
  <c r="J270" i="14"/>
  <c r="J271" i="14"/>
  <c r="J272" i="14"/>
  <c r="J273" i="14"/>
  <c r="J274" i="14"/>
  <c r="J275" i="14"/>
  <c r="J276" i="14"/>
  <c r="J277" i="14"/>
  <c r="J278" i="14"/>
  <c r="J279" i="14"/>
  <c r="J280" i="14"/>
  <c r="J281" i="14"/>
  <c r="J282" i="14"/>
  <c r="J283" i="14"/>
  <c r="J284" i="14"/>
  <c r="J285" i="14"/>
  <c r="J286" i="14"/>
  <c r="J287" i="14"/>
  <c r="J288" i="14"/>
  <c r="J289" i="14"/>
  <c r="J290" i="14"/>
  <c r="J291" i="14"/>
  <c r="J292" i="14"/>
  <c r="J293" i="14"/>
  <c r="J294" i="14"/>
  <c r="J295" i="14"/>
  <c r="J296" i="14"/>
  <c r="J297" i="14"/>
  <c r="J298" i="14"/>
  <c r="J299" i="14"/>
  <c r="J300" i="14"/>
  <c r="J301" i="14"/>
  <c r="J302" i="14"/>
  <c r="J303" i="14"/>
  <c r="J304" i="14"/>
  <c r="J305" i="14"/>
  <c r="J306" i="14"/>
  <c r="J307" i="14"/>
  <c r="J308" i="14"/>
  <c r="J309" i="14"/>
  <c r="J310" i="14"/>
  <c r="J311" i="14"/>
  <c r="J312" i="14"/>
  <c r="J313" i="14"/>
  <c r="J314" i="14"/>
  <c r="J315" i="14"/>
  <c r="J316" i="14"/>
  <c r="J317" i="14"/>
  <c r="J318" i="14"/>
  <c r="J319" i="14"/>
  <c r="J320" i="14"/>
  <c r="J321" i="14"/>
  <c r="J322" i="14"/>
  <c r="J323" i="14"/>
  <c r="J324" i="14"/>
  <c r="J325" i="14"/>
  <c r="J326" i="14"/>
  <c r="J327" i="14"/>
  <c r="J328" i="14"/>
  <c r="J329" i="14"/>
  <c r="J330" i="14"/>
  <c r="J331" i="14"/>
  <c r="J332" i="14"/>
  <c r="J333" i="14"/>
  <c r="J334" i="14"/>
  <c r="J335" i="14"/>
  <c r="J336" i="14"/>
  <c r="J337" i="14"/>
  <c r="J338" i="14"/>
  <c r="J339" i="14"/>
  <c r="J340" i="14"/>
  <c r="J341" i="14"/>
  <c r="J342" i="14"/>
  <c r="J343" i="14"/>
  <c r="J344" i="14"/>
  <c r="J345" i="14"/>
  <c r="J346" i="14"/>
  <c r="J347" i="14"/>
  <c r="J348" i="14"/>
  <c r="J349" i="14"/>
  <c r="J350" i="14"/>
  <c r="J351" i="14"/>
  <c r="J352" i="14"/>
  <c r="J353" i="14"/>
  <c r="J354" i="14"/>
  <c r="J355" i="14"/>
  <c r="J356" i="14"/>
  <c r="J357" i="14"/>
  <c r="J358" i="14"/>
  <c r="J359" i="14"/>
  <c r="J360" i="14"/>
  <c r="J361" i="14"/>
  <c r="J362" i="14"/>
  <c r="J363" i="14"/>
  <c r="J364" i="14"/>
  <c r="J365" i="14"/>
  <c r="J366" i="14"/>
  <c r="J367" i="14"/>
  <c r="J368" i="14"/>
  <c r="J369" i="14"/>
  <c r="J370" i="14"/>
  <c r="J371" i="14"/>
  <c r="J372" i="14"/>
  <c r="J373" i="14"/>
  <c r="J374" i="14"/>
  <c r="J375" i="14"/>
  <c r="J376" i="14"/>
  <c r="J377" i="14"/>
  <c r="J378" i="14"/>
  <c r="J379" i="14"/>
  <c r="J380" i="14"/>
  <c r="J381" i="14"/>
  <c r="J382" i="14"/>
  <c r="J383" i="14"/>
  <c r="J384" i="14"/>
  <c r="J385" i="14"/>
  <c r="J386" i="14"/>
  <c r="J387" i="14"/>
  <c r="J388" i="14"/>
  <c r="J389" i="14"/>
  <c r="J390" i="14"/>
  <c r="J391" i="14"/>
  <c r="J392" i="14"/>
  <c r="J393" i="14"/>
  <c r="J394" i="14"/>
  <c r="J395" i="14"/>
  <c r="J396" i="14"/>
  <c r="J397" i="14"/>
  <c r="J398" i="14"/>
  <c r="J399" i="14"/>
  <c r="J400" i="14"/>
  <c r="J401" i="14"/>
  <c r="J402" i="14"/>
  <c r="J403" i="14"/>
  <c r="J404" i="14"/>
  <c r="J405" i="14"/>
  <c r="J406" i="14"/>
  <c r="J407" i="14"/>
  <c r="J408" i="14"/>
  <c r="J409" i="14"/>
  <c r="J410" i="14"/>
  <c r="J411" i="14"/>
  <c r="J412" i="14"/>
  <c r="J413" i="14"/>
  <c r="J414" i="14"/>
  <c r="J415" i="14"/>
  <c r="J416" i="14"/>
  <c r="J417" i="14"/>
  <c r="J418" i="14"/>
  <c r="J419" i="14"/>
  <c r="J420" i="14"/>
  <c r="J421" i="14"/>
  <c r="J422" i="14"/>
  <c r="J423" i="14"/>
  <c r="J424" i="14"/>
  <c r="J425" i="14"/>
  <c r="J426" i="14"/>
  <c r="J427" i="14"/>
  <c r="J428" i="14"/>
  <c r="J429" i="14"/>
  <c r="J430" i="14"/>
  <c r="J431" i="14"/>
  <c r="J432" i="14"/>
  <c r="J433" i="14"/>
  <c r="J434" i="14"/>
  <c r="J435" i="14"/>
  <c r="J436" i="14"/>
  <c r="J437" i="14"/>
  <c r="J438" i="14"/>
  <c r="J439" i="14"/>
  <c r="J440" i="14"/>
  <c r="J441" i="14"/>
  <c r="J442" i="14"/>
  <c r="J443" i="14"/>
  <c r="J444" i="14"/>
  <c r="J445" i="14"/>
  <c r="J446" i="14"/>
  <c r="J447" i="14"/>
  <c r="J448" i="14"/>
  <c r="J449" i="14"/>
  <c r="J450" i="14"/>
  <c r="J451" i="14"/>
  <c r="J452" i="14"/>
  <c r="J453" i="14"/>
  <c r="J454" i="14"/>
  <c r="J455" i="14"/>
  <c r="J456" i="14"/>
  <c r="J457" i="14"/>
  <c r="J458" i="14"/>
  <c r="J459" i="14"/>
  <c r="J460" i="14"/>
  <c r="J461" i="14"/>
  <c r="J462" i="14"/>
  <c r="J463" i="14"/>
  <c r="J464" i="14"/>
  <c r="J465" i="14"/>
  <c r="J466" i="14"/>
  <c r="J467" i="14"/>
  <c r="J468" i="14"/>
  <c r="J469" i="14"/>
  <c r="J470" i="14"/>
  <c r="J471" i="14"/>
  <c r="J472" i="14"/>
  <c r="J473" i="14"/>
  <c r="J474" i="14"/>
  <c r="J475" i="14"/>
  <c r="J476" i="14"/>
  <c r="J477" i="14"/>
  <c r="J478" i="14"/>
  <c r="J479" i="14"/>
  <c r="J480" i="14"/>
  <c r="J481" i="14"/>
  <c r="J482" i="14"/>
  <c r="J483" i="14"/>
  <c r="J484" i="14"/>
  <c r="J485" i="14"/>
  <c r="J486" i="14"/>
  <c r="J487" i="14"/>
  <c r="J488" i="14"/>
  <c r="J489" i="14"/>
  <c r="J490" i="14"/>
  <c r="J491" i="14"/>
  <c r="J492" i="14"/>
  <c r="J493" i="14"/>
  <c r="J494" i="14"/>
  <c r="J495" i="14"/>
  <c r="J496" i="14"/>
  <c r="J497" i="14"/>
  <c r="J498" i="14"/>
  <c r="J499" i="14"/>
  <c r="J500" i="14"/>
  <c r="J501" i="14"/>
  <c r="J502" i="14"/>
  <c r="J503" i="14"/>
  <c r="J504" i="14"/>
  <c r="J505" i="14"/>
  <c r="J506" i="14"/>
  <c r="J507" i="14"/>
  <c r="J3" i="14"/>
  <c r="C295" i="14"/>
  <c r="D295" i="14"/>
  <c r="E295" i="14"/>
  <c r="F295" i="14"/>
  <c r="C273" i="14"/>
  <c r="D273" i="14"/>
  <c r="E273" i="14"/>
  <c r="H273" i="14" s="1"/>
  <c r="F273" i="14"/>
  <c r="C184" i="14"/>
  <c r="D184" i="14"/>
  <c r="E184" i="14"/>
  <c r="F184" i="14"/>
  <c r="C386" i="14"/>
  <c r="D386" i="14"/>
  <c r="E386" i="14"/>
  <c r="F386" i="14"/>
  <c r="C199" i="14"/>
  <c r="D199" i="14"/>
  <c r="E199" i="14"/>
  <c r="F199" i="14"/>
  <c r="C238" i="14"/>
  <c r="D238" i="14"/>
  <c r="E238" i="14"/>
  <c r="H238" i="14" s="1"/>
  <c r="F238" i="14"/>
  <c r="C113" i="14"/>
  <c r="D113" i="14"/>
  <c r="E113" i="14"/>
  <c r="F113" i="14"/>
  <c r="C34" i="14"/>
  <c r="D34" i="14"/>
  <c r="E34" i="14"/>
  <c r="F34" i="14"/>
  <c r="C95" i="14"/>
  <c r="D95" i="14"/>
  <c r="E95" i="14"/>
  <c r="F95" i="14"/>
  <c r="C82" i="14"/>
  <c r="D82" i="14"/>
  <c r="E82" i="14"/>
  <c r="F82" i="14"/>
  <c r="C282" i="14"/>
  <c r="D282" i="14"/>
  <c r="E282" i="14"/>
  <c r="F282" i="14"/>
  <c r="C133" i="14"/>
  <c r="D133" i="14"/>
  <c r="E133" i="14"/>
  <c r="F133" i="14"/>
  <c r="C365" i="14"/>
  <c r="D365" i="14"/>
  <c r="E365" i="14"/>
  <c r="F365" i="14"/>
  <c r="C459" i="14"/>
  <c r="D459" i="14"/>
  <c r="E459" i="14"/>
  <c r="H459" i="14" s="1"/>
  <c r="F459" i="14"/>
  <c r="C358" i="14"/>
  <c r="D358" i="14"/>
  <c r="E358" i="14"/>
  <c r="H358" i="14" s="1"/>
  <c r="F358" i="14"/>
  <c r="C134" i="14"/>
  <c r="D134" i="14"/>
  <c r="E134" i="14"/>
  <c r="F134" i="14"/>
  <c r="C135" i="14"/>
  <c r="D135" i="14"/>
  <c r="E135" i="14"/>
  <c r="F135" i="14"/>
  <c r="C506" i="14"/>
  <c r="D506" i="14"/>
  <c r="E506" i="14"/>
  <c r="F506" i="14"/>
  <c r="C239" i="14"/>
  <c r="D239" i="14"/>
  <c r="E239" i="14"/>
  <c r="F239" i="14"/>
  <c r="C126" i="14"/>
  <c r="D126" i="14"/>
  <c r="E126" i="14"/>
  <c r="F126" i="14"/>
  <c r="C136" i="14"/>
  <c r="D136" i="14"/>
  <c r="E136" i="14"/>
  <c r="F136" i="14"/>
  <c r="C137" i="14"/>
  <c r="D137" i="14"/>
  <c r="E137" i="14"/>
  <c r="F137" i="14"/>
  <c r="C257" i="14"/>
  <c r="D257" i="14"/>
  <c r="E257" i="14"/>
  <c r="H257" i="14" s="1"/>
  <c r="F257" i="14"/>
  <c r="C399" i="14"/>
  <c r="D399" i="14"/>
  <c r="E399" i="14"/>
  <c r="H399" i="14" s="1"/>
  <c r="F399" i="14"/>
  <c r="C200" i="14"/>
  <c r="D200" i="14"/>
  <c r="E200" i="14"/>
  <c r="F200" i="14"/>
  <c r="C201" i="14"/>
  <c r="D201" i="14"/>
  <c r="E201" i="14"/>
  <c r="F201" i="14"/>
  <c r="C325" i="14"/>
  <c r="D325" i="14"/>
  <c r="E325" i="14"/>
  <c r="F325" i="14"/>
  <c r="C138" i="14"/>
  <c r="D138" i="14"/>
  <c r="E138" i="14"/>
  <c r="F138" i="14"/>
  <c r="C30" i="14"/>
  <c r="D30" i="14"/>
  <c r="E30" i="14"/>
  <c r="F30" i="14"/>
  <c r="C382" i="14"/>
  <c r="D382" i="14"/>
  <c r="E382" i="14"/>
  <c r="H382" i="14" s="1"/>
  <c r="F382" i="14"/>
  <c r="C139" i="14"/>
  <c r="D139" i="14"/>
  <c r="E139" i="14"/>
  <c r="F139" i="14"/>
  <c r="C305" i="14"/>
  <c r="D305" i="14"/>
  <c r="E305" i="14"/>
  <c r="F305" i="14"/>
  <c r="C224" i="14"/>
  <c r="D224" i="14"/>
  <c r="E224" i="14"/>
  <c r="H224" i="14" s="1"/>
  <c r="F224" i="14"/>
  <c r="C185" i="14"/>
  <c r="D185" i="14"/>
  <c r="E185" i="14"/>
  <c r="F185" i="14"/>
  <c r="C106" i="14"/>
  <c r="D106" i="14"/>
  <c r="E106" i="14"/>
  <c r="F106" i="14"/>
  <c r="C397" i="14"/>
  <c r="D397" i="14"/>
  <c r="E397" i="14"/>
  <c r="H397" i="14" s="1"/>
  <c r="F397" i="14"/>
  <c r="C12" i="14"/>
  <c r="D12" i="14"/>
  <c r="E12" i="14"/>
  <c r="F12" i="14"/>
  <c r="C477" i="14"/>
  <c r="D477" i="14"/>
  <c r="E477" i="14"/>
  <c r="F477" i="14"/>
  <c r="C140" i="14"/>
  <c r="D140" i="14"/>
  <c r="E140" i="14"/>
  <c r="F140" i="14"/>
  <c r="C258" i="14"/>
  <c r="D258" i="14"/>
  <c r="E258" i="14"/>
  <c r="F258" i="14"/>
  <c r="C387" i="14"/>
  <c r="D387" i="14"/>
  <c r="E387" i="14"/>
  <c r="F387" i="14"/>
  <c r="C473" i="14"/>
  <c r="D473" i="14"/>
  <c r="E473" i="14"/>
  <c r="F473" i="14"/>
  <c r="C202" i="14"/>
  <c r="D202" i="14"/>
  <c r="E202" i="14"/>
  <c r="F202" i="14"/>
  <c r="C86" i="14"/>
  <c r="D86" i="14"/>
  <c r="E86" i="14"/>
  <c r="F86" i="14"/>
  <c r="C128" i="14"/>
  <c r="D128" i="14"/>
  <c r="E128" i="14"/>
  <c r="F128" i="14"/>
  <c r="C274" i="14"/>
  <c r="D274" i="14"/>
  <c r="E274" i="14"/>
  <c r="H274" i="14" s="1"/>
  <c r="F274" i="14"/>
  <c r="C122" i="14"/>
  <c r="D122" i="14"/>
  <c r="E122" i="14"/>
  <c r="F122" i="14"/>
  <c r="C326" i="14"/>
  <c r="D326" i="14"/>
  <c r="E326" i="14"/>
  <c r="F326" i="14"/>
  <c r="C40" i="14"/>
  <c r="D40" i="14"/>
  <c r="E40" i="14"/>
  <c r="F40" i="14"/>
  <c r="C20" i="14"/>
  <c r="D20" i="14"/>
  <c r="E20" i="14"/>
  <c r="F20" i="14"/>
  <c r="C39" i="14"/>
  <c r="D39" i="14"/>
  <c r="E39" i="14"/>
  <c r="F39" i="14"/>
  <c r="C394" i="14"/>
  <c r="D394" i="14"/>
  <c r="E394" i="14"/>
  <c r="F394" i="14"/>
  <c r="C259" i="14"/>
  <c r="D259" i="14"/>
  <c r="E259" i="14"/>
  <c r="H259" i="14" s="1"/>
  <c r="F259" i="14"/>
  <c r="C240" i="14"/>
  <c r="D240" i="14"/>
  <c r="E240" i="14"/>
  <c r="H240" i="14" s="1"/>
  <c r="F240" i="14"/>
  <c r="C252" i="14"/>
  <c r="D252" i="14"/>
  <c r="E252" i="14"/>
  <c r="H252" i="14" s="1"/>
  <c r="F252" i="14"/>
  <c r="C420" i="14"/>
  <c r="D420" i="14"/>
  <c r="E420" i="14"/>
  <c r="F420" i="14"/>
  <c r="C474" i="14"/>
  <c r="D474" i="14"/>
  <c r="E474" i="14"/>
  <c r="F474" i="14"/>
  <c r="C400" i="14"/>
  <c r="D400" i="14"/>
  <c r="E400" i="14"/>
  <c r="H400" i="14" s="1"/>
  <c r="F400" i="14"/>
  <c r="C421" i="14"/>
  <c r="D421" i="14"/>
  <c r="E421" i="14"/>
  <c r="H421" i="14" s="1"/>
  <c r="F421" i="14"/>
  <c r="C283" i="14"/>
  <c r="D283" i="14"/>
  <c r="E283" i="14"/>
  <c r="H283" i="14" s="1"/>
  <c r="F283" i="14"/>
  <c r="C429" i="14"/>
  <c r="D429" i="14"/>
  <c r="E429" i="14"/>
  <c r="F429" i="14"/>
  <c r="C36" i="14"/>
  <c r="D36" i="14"/>
  <c r="E36" i="14"/>
  <c r="F36" i="14"/>
  <c r="C71" i="14"/>
  <c r="D71" i="14"/>
  <c r="E71" i="14"/>
  <c r="F71" i="14"/>
  <c r="C72" i="14"/>
  <c r="D72" i="14"/>
  <c r="E72" i="14"/>
  <c r="F72" i="14"/>
  <c r="C435" i="14"/>
  <c r="D435" i="14"/>
  <c r="E435" i="14"/>
  <c r="F435" i="14"/>
  <c r="C93" i="14"/>
  <c r="D93" i="14"/>
  <c r="E93" i="14"/>
  <c r="F93" i="14"/>
  <c r="C23" i="14"/>
  <c r="D23" i="14"/>
  <c r="E23" i="14"/>
  <c r="F23" i="14"/>
  <c r="C296" i="14"/>
  <c r="D296" i="14"/>
  <c r="E296" i="14"/>
  <c r="F296" i="14"/>
  <c r="C203" i="14"/>
  <c r="D203" i="14"/>
  <c r="E203" i="14"/>
  <c r="F203" i="14"/>
  <c r="C383" i="14"/>
  <c r="D383" i="14"/>
  <c r="E383" i="14"/>
  <c r="F383" i="14"/>
  <c r="C306" i="14"/>
  <c r="D306" i="14"/>
  <c r="E306" i="14"/>
  <c r="F306" i="14"/>
  <c r="C225" i="14"/>
  <c r="D225" i="14"/>
  <c r="E225" i="14"/>
  <c r="F225" i="14"/>
  <c r="C468" i="14"/>
  <c r="D468" i="14"/>
  <c r="E468" i="14"/>
  <c r="F468" i="14"/>
  <c r="C241" i="14"/>
  <c r="D241" i="14"/>
  <c r="E241" i="14"/>
  <c r="H241" i="14" s="1"/>
  <c r="F241" i="14"/>
  <c r="C141" i="14"/>
  <c r="D141" i="14"/>
  <c r="E141" i="14"/>
  <c r="F141" i="14"/>
  <c r="C275" i="14"/>
  <c r="D275" i="14"/>
  <c r="E275" i="14"/>
  <c r="F275" i="14"/>
  <c r="C44" i="14"/>
  <c r="D44" i="14"/>
  <c r="E44" i="14"/>
  <c r="F44" i="14"/>
  <c r="C359" i="14"/>
  <c r="D359" i="14"/>
  <c r="E359" i="14"/>
  <c r="F359" i="14"/>
  <c r="C495" i="14"/>
  <c r="D495" i="14"/>
  <c r="E495" i="14"/>
  <c r="F495" i="14"/>
  <c r="C6" i="14"/>
  <c r="D6" i="14"/>
  <c r="E6" i="14"/>
  <c r="F6" i="14"/>
  <c r="C142" i="14"/>
  <c r="D142" i="14"/>
  <c r="E142" i="14"/>
  <c r="F142" i="14"/>
  <c r="C143" i="14"/>
  <c r="D143" i="14"/>
  <c r="E143" i="14"/>
  <c r="F143" i="14"/>
  <c r="C4" i="14"/>
  <c r="D4" i="14"/>
  <c r="E4" i="14"/>
  <c r="F4" i="14"/>
  <c r="C47" i="14"/>
  <c r="D47" i="14"/>
  <c r="E47" i="14"/>
  <c r="F47" i="14"/>
  <c r="C260" i="14"/>
  <c r="D260" i="14"/>
  <c r="E260" i="14"/>
  <c r="F260" i="14"/>
  <c r="C94" i="14"/>
  <c r="D94" i="14"/>
  <c r="E94" i="14"/>
  <c r="F94" i="14"/>
  <c r="C346" i="14"/>
  <c r="D346" i="14"/>
  <c r="E346" i="14"/>
  <c r="F346" i="14"/>
  <c r="C366" i="14"/>
  <c r="D366" i="14"/>
  <c r="E366" i="14"/>
  <c r="H366" i="14" s="1"/>
  <c r="F366" i="14"/>
  <c r="C370" i="14"/>
  <c r="D370" i="14"/>
  <c r="E370" i="14"/>
  <c r="F370" i="14"/>
  <c r="C409" i="14"/>
  <c r="D409" i="14"/>
  <c r="E409" i="14"/>
  <c r="F409" i="14"/>
  <c r="C144" i="14"/>
  <c r="D144" i="14"/>
  <c r="E144" i="14"/>
  <c r="F144" i="14"/>
  <c r="C43" i="14"/>
  <c r="D43" i="14"/>
  <c r="E43" i="14"/>
  <c r="F43" i="14"/>
  <c r="C13" i="14"/>
  <c r="D13" i="14"/>
  <c r="E13" i="14"/>
  <c r="F13" i="14"/>
  <c r="C425" i="14"/>
  <c r="D425" i="14"/>
  <c r="E425" i="14"/>
  <c r="F425" i="14"/>
  <c r="C481" i="14"/>
  <c r="D481" i="14"/>
  <c r="E481" i="14"/>
  <c r="F481" i="14"/>
  <c r="C242" i="14"/>
  <c r="D242" i="14"/>
  <c r="E242" i="14"/>
  <c r="F242" i="14"/>
  <c r="C403" i="14"/>
  <c r="D403" i="14"/>
  <c r="E403" i="14"/>
  <c r="H403" i="14" s="1"/>
  <c r="F403" i="14"/>
  <c r="C462" i="14"/>
  <c r="D462" i="14"/>
  <c r="E462" i="14"/>
  <c r="H462" i="14" s="1"/>
  <c r="F462" i="14"/>
  <c r="C145" i="14"/>
  <c r="D145" i="14"/>
  <c r="E145" i="14"/>
  <c r="F145" i="14"/>
  <c r="C290" i="14"/>
  <c r="D290" i="14"/>
  <c r="E290" i="14"/>
  <c r="F290" i="14"/>
  <c r="C261" i="14"/>
  <c r="D261" i="14"/>
  <c r="E261" i="14"/>
  <c r="H261" i="14" s="1"/>
  <c r="F261" i="14"/>
  <c r="C447" i="14"/>
  <c r="D447" i="14"/>
  <c r="E447" i="14"/>
  <c r="F447" i="14"/>
  <c r="C353" i="14"/>
  <c r="D353" i="14"/>
  <c r="E353" i="14"/>
  <c r="F353" i="14"/>
  <c r="C186" i="14"/>
  <c r="D186" i="14"/>
  <c r="E186" i="14"/>
  <c r="F186" i="14"/>
  <c r="C448" i="14"/>
  <c r="D448" i="14"/>
  <c r="E448" i="14"/>
  <c r="F448" i="14"/>
  <c r="C3" i="14"/>
  <c r="D3" i="14"/>
  <c r="E3" i="14"/>
  <c r="F3" i="14"/>
  <c r="C146" i="14"/>
  <c r="D146" i="14"/>
  <c r="E146" i="14"/>
  <c r="F146" i="14"/>
  <c r="C147" i="14"/>
  <c r="D147" i="14"/>
  <c r="E147" i="14"/>
  <c r="F147" i="14"/>
  <c r="C8" i="14"/>
  <c r="D8" i="14"/>
  <c r="E8" i="14"/>
  <c r="F8" i="14"/>
  <c r="C504" i="14"/>
  <c r="D504" i="14"/>
  <c r="E504" i="14"/>
  <c r="F504" i="14"/>
  <c r="C499" i="14"/>
  <c r="D499" i="14"/>
  <c r="E499" i="14"/>
  <c r="F499" i="14"/>
  <c r="C446" i="14"/>
  <c r="D446" i="14"/>
  <c r="E446" i="14"/>
  <c r="F446" i="14"/>
  <c r="C307" i="14"/>
  <c r="D307" i="14"/>
  <c r="E307" i="14"/>
  <c r="F307" i="14"/>
  <c r="C291" i="14"/>
  <c r="D291" i="14"/>
  <c r="E291" i="14"/>
  <c r="F291" i="14"/>
  <c r="C204" i="14"/>
  <c r="D204" i="14"/>
  <c r="E204" i="14"/>
  <c r="H204" i="14" s="1"/>
  <c r="F204" i="14"/>
  <c r="C418" i="14"/>
  <c r="D418" i="14"/>
  <c r="E418" i="14"/>
  <c r="H418" i="14" s="1"/>
  <c r="F418" i="14"/>
  <c r="C226" i="14"/>
  <c r="D226" i="14"/>
  <c r="E226" i="14"/>
  <c r="F226" i="14"/>
  <c r="C292" i="14"/>
  <c r="D292" i="14"/>
  <c r="E292" i="14"/>
  <c r="F292" i="14"/>
  <c r="C107" i="14"/>
  <c r="D107" i="14"/>
  <c r="E107" i="14"/>
  <c r="F107" i="14"/>
  <c r="C428" i="14"/>
  <c r="D428" i="14"/>
  <c r="E428" i="14"/>
  <c r="F428" i="14"/>
  <c r="C503" i="14"/>
  <c r="D503" i="14"/>
  <c r="E503" i="14"/>
  <c r="F503" i="14"/>
  <c r="C486" i="14"/>
  <c r="D486" i="14"/>
  <c r="E486" i="14"/>
  <c r="F486" i="14"/>
  <c r="C148" i="14"/>
  <c r="D148" i="14"/>
  <c r="E148" i="14"/>
  <c r="F148" i="14"/>
  <c r="C149" i="14"/>
  <c r="D149" i="14"/>
  <c r="E149" i="14"/>
  <c r="F149" i="14"/>
  <c r="C110" i="14"/>
  <c r="D110" i="14"/>
  <c r="E110" i="14"/>
  <c r="F110" i="14"/>
  <c r="C297" i="14"/>
  <c r="D297" i="14"/>
  <c r="E297" i="14"/>
  <c r="H297" i="14" s="1"/>
  <c r="F297" i="14"/>
  <c r="C150" i="14"/>
  <c r="D150" i="14"/>
  <c r="E150" i="14"/>
  <c r="F150" i="14"/>
  <c r="C455" i="14"/>
  <c r="D455" i="14"/>
  <c r="E455" i="14"/>
  <c r="F455" i="14"/>
  <c r="C490" i="14"/>
  <c r="D490" i="14"/>
  <c r="E490" i="14"/>
  <c r="F490" i="14"/>
  <c r="C347" i="14"/>
  <c r="D347" i="14"/>
  <c r="E347" i="14"/>
  <c r="F347" i="14"/>
  <c r="C151" i="14"/>
  <c r="D151" i="14"/>
  <c r="E151" i="14"/>
  <c r="F151" i="14"/>
  <c r="C227" i="14"/>
  <c r="D227" i="14"/>
  <c r="E227" i="14"/>
  <c r="H227" i="14" s="1"/>
  <c r="F227" i="14"/>
  <c r="C298" i="14"/>
  <c r="D298" i="14"/>
  <c r="E298" i="14"/>
  <c r="H298" i="14" s="1"/>
  <c r="F298" i="14"/>
  <c r="C152" i="14"/>
  <c r="D152" i="14"/>
  <c r="E152" i="14"/>
  <c r="F152" i="14"/>
  <c r="C436" i="14"/>
  <c r="D436" i="14"/>
  <c r="E436" i="14"/>
  <c r="F436" i="14"/>
  <c r="C284" i="14"/>
  <c r="D284" i="14"/>
  <c r="E284" i="14"/>
  <c r="F284" i="14"/>
  <c r="C243" i="14"/>
  <c r="D243" i="14"/>
  <c r="E243" i="14"/>
  <c r="H243" i="14" s="1"/>
  <c r="F243" i="14"/>
  <c r="C422" i="14"/>
  <c r="D422" i="14"/>
  <c r="E422" i="14"/>
  <c r="H422" i="14" s="1"/>
  <c r="F422" i="14"/>
  <c r="C153" i="14"/>
  <c r="D153" i="14"/>
  <c r="E153" i="14"/>
  <c r="F153" i="14"/>
  <c r="C70" i="14"/>
  <c r="D70" i="14"/>
  <c r="E70" i="14"/>
  <c r="F70" i="14"/>
  <c r="C63" i="14"/>
  <c r="D63" i="14"/>
  <c r="E63" i="14"/>
  <c r="F63" i="14"/>
  <c r="C374" i="14"/>
  <c r="D374" i="14"/>
  <c r="E374" i="14"/>
  <c r="F374" i="14"/>
  <c r="C15" i="14"/>
  <c r="D15" i="14"/>
  <c r="E15" i="14"/>
  <c r="F15" i="14"/>
  <c r="C488" i="14"/>
  <c r="D488" i="14"/>
  <c r="E488" i="14"/>
  <c r="F488" i="14"/>
  <c r="C444" i="14"/>
  <c r="D444" i="14"/>
  <c r="E444" i="14"/>
  <c r="H444" i="14" s="1"/>
  <c r="F444" i="14"/>
  <c r="C154" i="14"/>
  <c r="D154" i="14"/>
  <c r="E154" i="14"/>
  <c r="F154" i="14"/>
  <c r="C410" i="14"/>
  <c r="D410" i="14"/>
  <c r="E410" i="14"/>
  <c r="F410" i="14"/>
  <c r="C117" i="14"/>
  <c r="D117" i="14"/>
  <c r="E117" i="14"/>
  <c r="F117" i="14"/>
  <c r="C348" i="14"/>
  <c r="D348" i="14"/>
  <c r="E348" i="14"/>
  <c r="F348" i="14"/>
  <c r="C244" i="14"/>
  <c r="D244" i="14"/>
  <c r="E244" i="14"/>
  <c r="F244" i="14"/>
  <c r="C187" i="14"/>
  <c r="D187" i="14"/>
  <c r="E187" i="14"/>
  <c r="H187" i="14" s="1"/>
  <c r="F187" i="14"/>
  <c r="C92" i="14"/>
  <c r="D92" i="14"/>
  <c r="E92" i="14"/>
  <c r="F92" i="14"/>
  <c r="C87" i="14"/>
  <c r="D87" i="14"/>
  <c r="E87" i="14"/>
  <c r="F87" i="14"/>
  <c r="C120" i="14"/>
  <c r="D120" i="14"/>
  <c r="E120" i="14"/>
  <c r="F120" i="14"/>
  <c r="C14" i="14"/>
  <c r="D14" i="14"/>
  <c r="E14" i="14"/>
  <c r="F14" i="14"/>
  <c r="C98" i="14"/>
  <c r="D98" i="14"/>
  <c r="E98" i="14"/>
  <c r="F98" i="14"/>
  <c r="C253" i="14"/>
  <c r="D253" i="14"/>
  <c r="E253" i="14"/>
  <c r="H253" i="14" s="1"/>
  <c r="F253" i="14"/>
  <c r="C155" i="14"/>
  <c r="D155" i="14"/>
  <c r="E155" i="14"/>
  <c r="F155" i="14"/>
  <c r="C25" i="14"/>
  <c r="D25" i="14"/>
  <c r="E25" i="14"/>
  <c r="F25" i="14"/>
  <c r="C54" i="14"/>
  <c r="D54" i="14"/>
  <c r="E54" i="14"/>
  <c r="F54" i="14"/>
  <c r="C330" i="14"/>
  <c r="D330" i="14"/>
  <c r="E330" i="14"/>
  <c r="F330" i="14"/>
  <c r="C156" i="14"/>
  <c r="D156" i="14"/>
  <c r="E156" i="14"/>
  <c r="F156" i="14"/>
  <c r="C157" i="14"/>
  <c r="D157" i="14"/>
  <c r="E157" i="14"/>
  <c r="F157" i="14"/>
  <c r="C245" i="14"/>
  <c r="D245" i="14"/>
  <c r="E245" i="14"/>
  <c r="F245" i="14"/>
  <c r="C494" i="14"/>
  <c r="D494" i="14"/>
  <c r="E494" i="14"/>
  <c r="H494" i="14" s="1"/>
  <c r="F494" i="14"/>
  <c r="C158" i="14"/>
  <c r="D158" i="14"/>
  <c r="E158" i="14"/>
  <c r="F158" i="14"/>
  <c r="C64" i="14"/>
  <c r="D64" i="14"/>
  <c r="E64" i="14"/>
  <c r="F64" i="14"/>
  <c r="C96" i="14"/>
  <c r="D96" i="14"/>
  <c r="E96" i="14"/>
  <c r="F96" i="14"/>
  <c r="C381" i="14"/>
  <c r="D381" i="14"/>
  <c r="E381" i="14"/>
  <c r="H381" i="14" s="1"/>
  <c r="F381" i="14"/>
  <c r="C349" i="14"/>
  <c r="D349" i="14"/>
  <c r="E349" i="14"/>
  <c r="F349" i="14"/>
  <c r="C9" i="14"/>
  <c r="D9" i="14"/>
  <c r="E9" i="14"/>
  <c r="F9" i="14"/>
  <c r="C76" i="14"/>
  <c r="D76" i="14"/>
  <c r="E76" i="14"/>
  <c r="F76" i="14"/>
  <c r="C159" i="14"/>
  <c r="D159" i="14"/>
  <c r="E159" i="14"/>
  <c r="F159" i="14"/>
  <c r="C26" i="14"/>
  <c r="D26" i="14"/>
  <c r="E26" i="14"/>
  <c r="F26" i="14"/>
  <c r="C160" i="14"/>
  <c r="D160" i="14"/>
  <c r="E160" i="14"/>
  <c r="F160" i="14"/>
  <c r="C262" i="14"/>
  <c r="D262" i="14"/>
  <c r="E262" i="14"/>
  <c r="F262" i="14"/>
  <c r="C45" i="14"/>
  <c r="D45" i="14"/>
  <c r="E45" i="14"/>
  <c r="F45" i="14"/>
  <c r="C485" i="14"/>
  <c r="D485" i="14"/>
  <c r="E485" i="14"/>
  <c r="F485" i="14"/>
  <c r="C50" i="14"/>
  <c r="D50" i="14"/>
  <c r="E50" i="14"/>
  <c r="F50" i="14"/>
  <c r="C22" i="14"/>
  <c r="D22" i="14"/>
  <c r="E22" i="14"/>
  <c r="F22" i="14"/>
  <c r="C478" i="14"/>
  <c r="D478" i="14"/>
  <c r="E478" i="14"/>
  <c r="F478" i="14"/>
  <c r="C46" i="14"/>
  <c r="D46" i="14"/>
  <c r="E46" i="14"/>
  <c r="F46" i="14"/>
  <c r="C161" i="14"/>
  <c r="D161" i="14"/>
  <c r="E161" i="14"/>
  <c r="F161" i="14"/>
  <c r="C440" i="14"/>
  <c r="D440" i="14"/>
  <c r="E440" i="14"/>
  <c r="F440" i="14"/>
  <c r="C228" i="14"/>
  <c r="D228" i="14"/>
  <c r="E228" i="14"/>
  <c r="F228" i="14"/>
  <c r="C395" i="14"/>
  <c r="D395" i="14"/>
  <c r="E395" i="14"/>
  <c r="F395" i="14"/>
  <c r="C229" i="14"/>
  <c r="D229" i="14"/>
  <c r="E229" i="14"/>
  <c r="F229" i="14"/>
  <c r="C432" i="14"/>
  <c r="D432" i="14"/>
  <c r="E432" i="14"/>
  <c r="F432" i="14"/>
  <c r="C69" i="14"/>
  <c r="D69" i="14"/>
  <c r="E69" i="14"/>
  <c r="F69" i="14"/>
  <c r="C308" i="14"/>
  <c r="D308" i="14"/>
  <c r="E308" i="14"/>
  <c r="F308" i="14"/>
  <c r="C309" i="14"/>
  <c r="D309" i="14"/>
  <c r="E309" i="14"/>
  <c r="F309" i="14"/>
  <c r="C317" i="14"/>
  <c r="D317" i="14"/>
  <c r="E317" i="14"/>
  <c r="H317" i="14" s="1"/>
  <c r="F317" i="14"/>
  <c r="C433" i="14"/>
  <c r="D433" i="14"/>
  <c r="E433" i="14"/>
  <c r="F433" i="14"/>
  <c r="C27" i="14"/>
  <c r="D27" i="14"/>
  <c r="E27" i="14"/>
  <c r="F27" i="14"/>
  <c r="C130" i="14"/>
  <c r="D130" i="14"/>
  <c r="E130" i="14"/>
  <c r="F130" i="14"/>
  <c r="C472" i="14"/>
  <c r="D472" i="14"/>
  <c r="E472" i="14"/>
  <c r="H472" i="14" s="1"/>
  <c r="F472" i="14"/>
  <c r="C356" i="14"/>
  <c r="D356" i="14"/>
  <c r="E356" i="14"/>
  <c r="F356" i="14"/>
  <c r="C327" i="14"/>
  <c r="D327" i="14"/>
  <c r="E327" i="14"/>
  <c r="F327" i="14"/>
  <c r="C426" i="14"/>
  <c r="D426" i="14"/>
  <c r="E426" i="14"/>
  <c r="F426" i="14"/>
  <c r="C467" i="14"/>
  <c r="D467" i="14"/>
  <c r="E467" i="14"/>
  <c r="F467" i="14"/>
  <c r="C314" i="14"/>
  <c r="D314" i="14"/>
  <c r="E314" i="14"/>
  <c r="H314" i="14" s="1"/>
  <c r="F314" i="14"/>
  <c r="C81" i="14"/>
  <c r="D81" i="14"/>
  <c r="E81" i="14"/>
  <c r="F81" i="14"/>
  <c r="C29" i="14"/>
  <c r="D29" i="14"/>
  <c r="E29" i="14"/>
  <c r="F29" i="14"/>
  <c r="C479" i="14"/>
  <c r="D479" i="14"/>
  <c r="E479" i="14"/>
  <c r="H479" i="14" s="1"/>
  <c r="F479" i="14"/>
  <c r="C360" i="14"/>
  <c r="D360" i="14"/>
  <c r="E360" i="14"/>
  <c r="H360" i="14" s="1"/>
  <c r="F360" i="14"/>
  <c r="C230" i="14"/>
  <c r="D230" i="14"/>
  <c r="E230" i="14"/>
  <c r="H230" i="14" s="1"/>
  <c r="F230" i="14"/>
  <c r="C427" i="14"/>
  <c r="D427" i="14"/>
  <c r="E427" i="14"/>
  <c r="H427" i="14" s="1"/>
  <c r="F427" i="14"/>
  <c r="C58" i="14"/>
  <c r="D58" i="14"/>
  <c r="E58" i="14"/>
  <c r="F58" i="14"/>
  <c r="C205" i="14"/>
  <c r="D205" i="14"/>
  <c r="E205" i="14"/>
  <c r="F205" i="14"/>
  <c r="C466" i="14"/>
  <c r="D466" i="14"/>
  <c r="E466" i="14"/>
  <c r="H466" i="14" s="1"/>
  <c r="F466" i="14"/>
  <c r="C129" i="14"/>
  <c r="D129" i="14"/>
  <c r="E129" i="14"/>
  <c r="F129" i="14"/>
  <c r="C318" i="14"/>
  <c r="D318" i="14"/>
  <c r="E318" i="14"/>
  <c r="H318" i="14" s="1"/>
  <c r="F318" i="14"/>
  <c r="C469" i="14"/>
  <c r="D469" i="14"/>
  <c r="E469" i="14"/>
  <c r="F469" i="14"/>
  <c r="C254" i="14"/>
  <c r="D254" i="14"/>
  <c r="E254" i="14"/>
  <c r="F254" i="14"/>
  <c r="C11" i="14"/>
  <c r="D11" i="14"/>
  <c r="E11" i="14"/>
  <c r="F11" i="14"/>
  <c r="C206" i="14"/>
  <c r="D206" i="14"/>
  <c r="E206" i="14"/>
  <c r="F206" i="14"/>
  <c r="C231" i="14"/>
  <c r="D231" i="14"/>
  <c r="E231" i="14"/>
  <c r="H231" i="14" s="1"/>
  <c r="F231" i="14"/>
  <c r="C456" i="14"/>
  <c r="D456" i="14"/>
  <c r="E456" i="14"/>
  <c r="F456" i="14"/>
  <c r="C100" i="14"/>
  <c r="D100" i="14"/>
  <c r="E100" i="14"/>
  <c r="F100" i="14"/>
  <c r="C101" i="14"/>
  <c r="D101" i="14"/>
  <c r="E101" i="14"/>
  <c r="F101" i="14"/>
  <c r="C88" i="14"/>
  <c r="D88" i="14"/>
  <c r="E88" i="14"/>
  <c r="F88" i="14"/>
  <c r="C388" i="14"/>
  <c r="D388" i="14"/>
  <c r="E388" i="14"/>
  <c r="F388" i="14"/>
  <c r="C263" i="14"/>
  <c r="D263" i="14"/>
  <c r="E263" i="14"/>
  <c r="F263" i="14"/>
  <c r="C162" i="14"/>
  <c r="D162" i="14"/>
  <c r="E162" i="14"/>
  <c r="F162" i="14"/>
  <c r="C91" i="14"/>
  <c r="D91" i="14"/>
  <c r="E91" i="14"/>
  <c r="F91" i="14"/>
  <c r="C357" i="14"/>
  <c r="D357" i="14"/>
  <c r="E357" i="14"/>
  <c r="H357" i="14" s="1"/>
  <c r="F357" i="14"/>
  <c r="C163" i="14"/>
  <c r="D163" i="14"/>
  <c r="E163" i="14"/>
  <c r="F163" i="14"/>
  <c r="C367" i="14"/>
  <c r="D367" i="14"/>
  <c r="E367" i="14"/>
  <c r="H367" i="14" s="1"/>
  <c r="F367" i="14"/>
  <c r="C31" i="14"/>
  <c r="D31" i="14"/>
  <c r="E31" i="14"/>
  <c r="F31" i="14"/>
  <c r="C49" i="14"/>
  <c r="D49" i="14"/>
  <c r="E49" i="14"/>
  <c r="F49" i="14"/>
  <c r="C207" i="14"/>
  <c r="D207" i="14"/>
  <c r="E207" i="14"/>
  <c r="F207" i="14"/>
  <c r="C56" i="14"/>
  <c r="D56" i="14"/>
  <c r="E56" i="14"/>
  <c r="F56" i="14"/>
  <c r="C417" i="14"/>
  <c r="D417" i="14"/>
  <c r="E417" i="14"/>
  <c r="F417" i="14"/>
  <c r="C164" i="14"/>
  <c r="D164" i="14"/>
  <c r="E164" i="14"/>
  <c r="F164" i="14"/>
  <c r="C24" i="14"/>
  <c r="D24" i="14"/>
  <c r="E24" i="14"/>
  <c r="F24" i="14"/>
  <c r="C424" i="14"/>
  <c r="D424" i="14"/>
  <c r="E424" i="14"/>
  <c r="F424" i="14"/>
  <c r="C375" i="14"/>
  <c r="D375" i="14"/>
  <c r="E375" i="14"/>
  <c r="H375" i="14" s="1"/>
  <c r="F375" i="14"/>
  <c r="C310" i="14"/>
  <c r="D310" i="14"/>
  <c r="E310" i="14"/>
  <c r="H310" i="14" s="1"/>
  <c r="F310" i="14"/>
  <c r="C264" i="14"/>
  <c r="D264" i="14"/>
  <c r="E264" i="14"/>
  <c r="H264" i="14" s="1"/>
  <c r="F264" i="14"/>
  <c r="C378" i="14"/>
  <c r="D378" i="14"/>
  <c r="E378" i="14"/>
  <c r="F378" i="14"/>
  <c r="C392" i="14"/>
  <c r="D392" i="14"/>
  <c r="E392" i="14"/>
  <c r="F392" i="14"/>
  <c r="C59" i="14"/>
  <c r="D59" i="14"/>
  <c r="E59" i="14"/>
  <c r="F59" i="14"/>
  <c r="C465" i="14"/>
  <c r="D465" i="14"/>
  <c r="E465" i="14"/>
  <c r="F465" i="14"/>
  <c r="C384" i="14"/>
  <c r="D384" i="14"/>
  <c r="E384" i="14"/>
  <c r="H384" i="14" s="1"/>
  <c r="F384" i="14"/>
  <c r="C505" i="14"/>
  <c r="D505" i="14"/>
  <c r="E505" i="14"/>
  <c r="F505" i="14"/>
  <c r="C165" i="14"/>
  <c r="D165" i="14"/>
  <c r="E165" i="14"/>
  <c r="F165" i="14"/>
  <c r="C285" i="14"/>
  <c r="D285" i="14"/>
  <c r="E285" i="14"/>
  <c r="H285" i="14" s="1"/>
  <c r="F285" i="14"/>
  <c r="C10" i="14"/>
  <c r="D10" i="14"/>
  <c r="E10" i="14"/>
  <c r="F10" i="14"/>
  <c r="C114" i="14"/>
  <c r="D114" i="14"/>
  <c r="E114" i="14"/>
  <c r="F114" i="14"/>
  <c r="C111" i="14"/>
  <c r="D111" i="14"/>
  <c r="E111" i="14"/>
  <c r="F111" i="14"/>
  <c r="C265" i="14"/>
  <c r="D265" i="14"/>
  <c r="E265" i="14"/>
  <c r="F265" i="14"/>
  <c r="C188" i="14"/>
  <c r="D188" i="14"/>
  <c r="E188" i="14"/>
  <c r="H188" i="14" s="1"/>
  <c r="F188" i="14"/>
  <c r="C189" i="14"/>
  <c r="D189" i="14"/>
  <c r="E189" i="14"/>
  <c r="H189" i="14" s="1"/>
  <c r="F189" i="14"/>
  <c r="C89" i="14"/>
  <c r="D89" i="14"/>
  <c r="E89" i="14"/>
  <c r="F89" i="14"/>
  <c r="C404" i="14"/>
  <c r="D404" i="14"/>
  <c r="E404" i="14"/>
  <c r="F404" i="14"/>
  <c r="C17" i="14"/>
  <c r="D17" i="14"/>
  <c r="E17" i="14"/>
  <c r="F17" i="14"/>
  <c r="C255" i="14"/>
  <c r="D255" i="14"/>
  <c r="E255" i="14"/>
  <c r="F255" i="14"/>
  <c r="C311" i="14"/>
  <c r="D311" i="14"/>
  <c r="E311" i="14"/>
  <c r="F311" i="14"/>
  <c r="C408" i="14"/>
  <c r="D408" i="14"/>
  <c r="E408" i="14"/>
  <c r="F408" i="14"/>
  <c r="C396" i="14"/>
  <c r="D396" i="14"/>
  <c r="E396" i="14"/>
  <c r="F396" i="14"/>
  <c r="C90" i="14"/>
  <c r="D90" i="14"/>
  <c r="E90" i="14"/>
  <c r="F90" i="14"/>
  <c r="C166" i="14"/>
  <c r="D166" i="14"/>
  <c r="E166" i="14"/>
  <c r="F166" i="14"/>
  <c r="C339" i="14"/>
  <c r="D339" i="14"/>
  <c r="E339" i="14"/>
  <c r="F339" i="14"/>
  <c r="C496" i="14"/>
  <c r="D496" i="14"/>
  <c r="E496" i="14"/>
  <c r="F496" i="14"/>
  <c r="C393" i="14"/>
  <c r="D393" i="14"/>
  <c r="E393" i="14"/>
  <c r="H393" i="14" s="1"/>
  <c r="F393" i="14"/>
  <c r="C376" i="14"/>
  <c r="D376" i="14"/>
  <c r="E376" i="14"/>
  <c r="H376" i="14" s="1"/>
  <c r="F376" i="14"/>
  <c r="C461" i="14"/>
  <c r="D461" i="14"/>
  <c r="E461" i="14"/>
  <c r="H461" i="14" s="1"/>
  <c r="F461" i="14"/>
  <c r="C507" i="14"/>
  <c r="D507" i="14"/>
  <c r="E507" i="14"/>
  <c r="F507" i="14"/>
  <c r="C498" i="14"/>
  <c r="D498" i="14"/>
  <c r="E498" i="14"/>
  <c r="H498" i="14" s="1"/>
  <c r="F498" i="14"/>
  <c r="C439" i="14"/>
  <c r="D439" i="14"/>
  <c r="E439" i="14"/>
  <c r="F439" i="14"/>
  <c r="C361" i="14"/>
  <c r="D361" i="14"/>
  <c r="E361" i="14"/>
  <c r="H361" i="14" s="1"/>
  <c r="F361" i="14"/>
  <c r="C453" i="14"/>
  <c r="D453" i="14"/>
  <c r="E453" i="14"/>
  <c r="H453" i="14" s="1"/>
  <c r="F453" i="14"/>
  <c r="C363" i="14"/>
  <c r="D363" i="14"/>
  <c r="E363" i="14"/>
  <c r="F363" i="14"/>
  <c r="C167" i="14"/>
  <c r="D167" i="14"/>
  <c r="E167" i="14"/>
  <c r="F167" i="14"/>
  <c r="C19" i="14"/>
  <c r="D19" i="14"/>
  <c r="E19" i="14"/>
  <c r="F19" i="14"/>
  <c r="C266" i="14"/>
  <c r="D266" i="14"/>
  <c r="E266" i="14"/>
  <c r="H266" i="14" s="1"/>
  <c r="F266" i="14"/>
  <c r="C389" i="14"/>
  <c r="D389" i="14"/>
  <c r="E389" i="14"/>
  <c r="H389" i="14" s="1"/>
  <c r="F389" i="14"/>
  <c r="C190" i="14"/>
  <c r="D190" i="14"/>
  <c r="E190" i="14"/>
  <c r="H190" i="14" s="1"/>
  <c r="F190" i="14"/>
  <c r="C328" i="14"/>
  <c r="D328" i="14"/>
  <c r="E328" i="14"/>
  <c r="F328" i="14"/>
  <c r="C112" i="14"/>
  <c r="D112" i="14"/>
  <c r="E112" i="14"/>
  <c r="F112" i="14"/>
  <c r="C123" i="14"/>
  <c r="D123" i="14"/>
  <c r="E123" i="14"/>
  <c r="F123" i="14"/>
  <c r="C246" i="14"/>
  <c r="D246" i="14"/>
  <c r="E246" i="14"/>
  <c r="H246" i="14" s="1"/>
  <c r="F246" i="14"/>
  <c r="C104" i="14"/>
  <c r="D104" i="14"/>
  <c r="E104" i="14"/>
  <c r="F104" i="14"/>
  <c r="C454" i="14"/>
  <c r="D454" i="14"/>
  <c r="E454" i="14"/>
  <c r="F454" i="14"/>
  <c r="C208" i="14"/>
  <c r="D208" i="14"/>
  <c r="E208" i="14"/>
  <c r="F208" i="14"/>
  <c r="C267" i="14"/>
  <c r="D267" i="14"/>
  <c r="E267" i="14"/>
  <c r="F267" i="14"/>
  <c r="C406" i="14"/>
  <c r="D406" i="14"/>
  <c r="E406" i="14"/>
  <c r="F406" i="14"/>
  <c r="C322" i="14"/>
  <c r="D322" i="14"/>
  <c r="E322" i="14"/>
  <c r="F322" i="14"/>
  <c r="C209" i="14"/>
  <c r="D209" i="14"/>
  <c r="E209" i="14"/>
  <c r="H209" i="14" s="1"/>
  <c r="F209" i="14"/>
  <c r="C342" i="14"/>
  <c r="D342" i="14"/>
  <c r="E342" i="14"/>
  <c r="F342" i="14"/>
  <c r="C286" i="14"/>
  <c r="D286" i="14"/>
  <c r="E286" i="14"/>
  <c r="H286" i="14" s="1"/>
  <c r="F286" i="14"/>
  <c r="C401" i="14"/>
  <c r="D401" i="14"/>
  <c r="E401" i="14"/>
  <c r="F401" i="14"/>
  <c r="C42" i="14"/>
  <c r="D42" i="14"/>
  <c r="E42" i="14"/>
  <c r="F42" i="14"/>
  <c r="C210" i="14"/>
  <c r="D210" i="14"/>
  <c r="E210" i="14"/>
  <c r="F210" i="14"/>
  <c r="C423" i="14"/>
  <c r="D423" i="14"/>
  <c r="E423" i="14"/>
  <c r="F423" i="14"/>
  <c r="C497" i="14"/>
  <c r="D497" i="14"/>
  <c r="E497" i="14"/>
  <c r="F497" i="14"/>
  <c r="C168" i="14"/>
  <c r="D168" i="14"/>
  <c r="E168" i="14"/>
  <c r="F168" i="14"/>
  <c r="C5" i="14"/>
  <c r="D5" i="14"/>
  <c r="E5" i="14"/>
  <c r="F5" i="14"/>
  <c r="C169" i="14"/>
  <c r="D169" i="14"/>
  <c r="E169" i="14"/>
  <c r="F169" i="14"/>
  <c r="C377" i="14"/>
  <c r="D377" i="14"/>
  <c r="E377" i="14"/>
  <c r="F377" i="14"/>
  <c r="C170" i="14"/>
  <c r="D170" i="14"/>
  <c r="E170" i="14"/>
  <c r="F170" i="14"/>
  <c r="C379" i="14"/>
  <c r="D379" i="14"/>
  <c r="E379" i="14"/>
  <c r="H379" i="14" s="1"/>
  <c r="F379" i="14"/>
  <c r="C476" i="14"/>
  <c r="D476" i="14"/>
  <c r="E476" i="14"/>
  <c r="H476" i="14" s="1"/>
  <c r="F476" i="14"/>
  <c r="C340" i="14"/>
  <c r="D340" i="14"/>
  <c r="E340" i="14"/>
  <c r="H340" i="14" s="1"/>
  <c r="F340" i="14"/>
  <c r="C385" i="14"/>
  <c r="D385" i="14"/>
  <c r="E385" i="14"/>
  <c r="H385" i="14" s="1"/>
  <c r="F385" i="14"/>
  <c r="C247" i="14"/>
  <c r="D247" i="14"/>
  <c r="E247" i="14"/>
  <c r="H247" i="14" s="1"/>
  <c r="F247" i="14"/>
  <c r="C460" i="14"/>
  <c r="D460" i="14"/>
  <c r="E460" i="14"/>
  <c r="F460" i="14"/>
  <c r="C434" i="14"/>
  <c r="D434" i="14"/>
  <c r="E434" i="14"/>
  <c r="F434" i="14"/>
  <c r="C171" i="14"/>
  <c r="D171" i="14"/>
  <c r="E171" i="14"/>
  <c r="F171" i="14"/>
  <c r="C483" i="14"/>
  <c r="D483" i="14"/>
  <c r="E483" i="14"/>
  <c r="H483" i="14" s="1"/>
  <c r="F483" i="14"/>
  <c r="C115" i="14"/>
  <c r="D115" i="14"/>
  <c r="E115" i="14"/>
  <c r="F115" i="14"/>
  <c r="C354" i="14"/>
  <c r="D354" i="14"/>
  <c r="E354" i="14"/>
  <c r="H354" i="14" s="1"/>
  <c r="F354" i="14"/>
  <c r="C493" i="14"/>
  <c r="D493" i="14"/>
  <c r="E493" i="14"/>
  <c r="F493" i="14"/>
  <c r="C276" i="14"/>
  <c r="D276" i="14"/>
  <c r="E276" i="14"/>
  <c r="F276" i="14"/>
  <c r="C268" i="14"/>
  <c r="D268" i="14"/>
  <c r="E268" i="14"/>
  <c r="H268" i="14" s="1"/>
  <c r="F268" i="14"/>
  <c r="C323" i="14"/>
  <c r="D323" i="14"/>
  <c r="E323" i="14"/>
  <c r="F323" i="14"/>
  <c r="C172" i="14"/>
  <c r="D172" i="14"/>
  <c r="E172" i="14"/>
  <c r="F172" i="14"/>
  <c r="C248" i="14"/>
  <c r="D248" i="14"/>
  <c r="E248" i="14"/>
  <c r="F248" i="14"/>
  <c r="C442" i="14"/>
  <c r="D442" i="14"/>
  <c r="E442" i="14"/>
  <c r="F442" i="14"/>
  <c r="C482" i="14"/>
  <c r="D482" i="14"/>
  <c r="E482" i="14"/>
  <c r="H482" i="14" s="1"/>
  <c r="F482" i="14"/>
  <c r="C173" i="14"/>
  <c r="D173" i="14"/>
  <c r="E173" i="14"/>
  <c r="F173" i="14"/>
  <c r="C211" i="14"/>
  <c r="D211" i="14"/>
  <c r="E211" i="14"/>
  <c r="F211" i="14"/>
  <c r="C212" i="14"/>
  <c r="D212" i="14"/>
  <c r="E212" i="14"/>
  <c r="H212" i="14" s="1"/>
  <c r="F212" i="14"/>
  <c r="C491" i="14"/>
  <c r="D491" i="14"/>
  <c r="E491" i="14"/>
  <c r="F491" i="14"/>
  <c r="C489" i="14"/>
  <c r="D489" i="14"/>
  <c r="E489" i="14"/>
  <c r="F489" i="14"/>
  <c r="C492" i="14"/>
  <c r="D492" i="14"/>
  <c r="E492" i="14"/>
  <c r="F492" i="14"/>
  <c r="C299" i="14"/>
  <c r="D299" i="14"/>
  <c r="E299" i="14"/>
  <c r="F299" i="14"/>
  <c r="C131" i="14"/>
  <c r="D131" i="14"/>
  <c r="E131" i="14"/>
  <c r="F131" i="14"/>
  <c r="C373" i="14"/>
  <c r="D373" i="14"/>
  <c r="E373" i="14"/>
  <c r="F373" i="14"/>
  <c r="C79" i="14"/>
  <c r="D79" i="14"/>
  <c r="E79" i="14"/>
  <c r="F79" i="14"/>
  <c r="C437" i="14"/>
  <c r="D437" i="14"/>
  <c r="E437" i="14"/>
  <c r="H437" i="14" s="1"/>
  <c r="F437" i="14"/>
  <c r="C315" i="14"/>
  <c r="D315" i="14"/>
  <c r="E315" i="14"/>
  <c r="F315" i="14"/>
  <c r="C343" i="14"/>
  <c r="D343" i="14"/>
  <c r="E343" i="14"/>
  <c r="F343" i="14"/>
  <c r="C458" i="14"/>
  <c r="D458" i="14"/>
  <c r="E458" i="14"/>
  <c r="F458" i="14"/>
  <c r="C174" i="14"/>
  <c r="D174" i="14"/>
  <c r="E174" i="14"/>
  <c r="F174" i="14"/>
  <c r="C362" i="14"/>
  <c r="D362" i="14"/>
  <c r="E362" i="14"/>
  <c r="F362" i="14"/>
  <c r="C175" i="14"/>
  <c r="D175" i="14"/>
  <c r="E175" i="14"/>
  <c r="F175" i="14"/>
  <c r="C99" i="14"/>
  <c r="D99" i="14"/>
  <c r="E99" i="14"/>
  <c r="F99" i="14"/>
  <c r="C300" i="14"/>
  <c r="D300" i="14"/>
  <c r="E300" i="14"/>
  <c r="F300" i="14"/>
  <c r="C256" i="14"/>
  <c r="D256" i="14"/>
  <c r="E256" i="14"/>
  <c r="F256" i="14"/>
  <c r="C484" i="14"/>
  <c r="D484" i="14"/>
  <c r="E484" i="14"/>
  <c r="F484" i="14"/>
  <c r="C21" i="14"/>
  <c r="D21" i="14"/>
  <c r="E21" i="14"/>
  <c r="F21" i="14"/>
  <c r="C319" i="14"/>
  <c r="D319" i="14"/>
  <c r="E319" i="14"/>
  <c r="F319" i="14"/>
  <c r="C65" i="14"/>
  <c r="D65" i="14"/>
  <c r="E65" i="14"/>
  <c r="F65" i="14"/>
  <c r="C487" i="14"/>
  <c r="D487" i="14"/>
  <c r="E487" i="14"/>
  <c r="F487" i="14"/>
  <c r="C500" i="14"/>
  <c r="D500" i="14"/>
  <c r="E500" i="14"/>
  <c r="F500" i="14"/>
  <c r="C449" i="14"/>
  <c r="D449" i="14"/>
  <c r="E449" i="14"/>
  <c r="F449" i="14"/>
  <c r="C445" i="14"/>
  <c r="D445" i="14"/>
  <c r="E445" i="14"/>
  <c r="F445" i="14"/>
  <c r="C320" i="14"/>
  <c r="D320" i="14"/>
  <c r="E320" i="14"/>
  <c r="H320" i="14" s="1"/>
  <c r="F320" i="14"/>
  <c r="C380" i="14"/>
  <c r="D380" i="14"/>
  <c r="E380" i="14"/>
  <c r="H380" i="14" s="1"/>
  <c r="F380" i="14"/>
  <c r="C213" i="14"/>
  <c r="D213" i="14"/>
  <c r="E213" i="14"/>
  <c r="H213" i="14" s="1"/>
  <c r="F213" i="14"/>
  <c r="C214" i="14"/>
  <c r="D214" i="14"/>
  <c r="E214" i="14"/>
  <c r="H214" i="14" s="1"/>
  <c r="F214" i="14"/>
  <c r="C232" i="14"/>
  <c r="D232" i="14"/>
  <c r="E232" i="14"/>
  <c r="F232" i="14"/>
  <c r="C414" i="14"/>
  <c r="D414" i="14"/>
  <c r="E414" i="14"/>
  <c r="F414" i="14"/>
  <c r="C215" i="14"/>
  <c r="D215" i="14"/>
  <c r="E215" i="14"/>
  <c r="H215" i="14" s="1"/>
  <c r="F215" i="14"/>
  <c r="C216" i="14"/>
  <c r="D216" i="14"/>
  <c r="E216" i="14"/>
  <c r="F216" i="14"/>
  <c r="C277" i="14"/>
  <c r="D277" i="14"/>
  <c r="E277" i="14"/>
  <c r="H277" i="14" s="1"/>
  <c r="F277" i="14"/>
  <c r="C121" i="14"/>
  <c r="D121" i="14"/>
  <c r="E121" i="14"/>
  <c r="F121" i="14"/>
  <c r="C278" i="14"/>
  <c r="D278" i="14"/>
  <c r="E278" i="14"/>
  <c r="F278" i="14"/>
  <c r="C191" i="14"/>
  <c r="D191" i="14"/>
  <c r="E191" i="14"/>
  <c r="F191" i="14"/>
  <c r="C60" i="14"/>
  <c r="D60" i="14"/>
  <c r="E60" i="14"/>
  <c r="F60" i="14"/>
  <c r="C124" i="14"/>
  <c r="D124" i="14"/>
  <c r="E124" i="14"/>
  <c r="F124" i="14"/>
  <c r="C402" i="14"/>
  <c r="D402" i="14"/>
  <c r="E402" i="14"/>
  <c r="H402" i="14" s="1"/>
  <c r="F402" i="14"/>
  <c r="C249" i="14"/>
  <c r="D249" i="14"/>
  <c r="E249" i="14"/>
  <c r="F249" i="14"/>
  <c r="C329" i="14"/>
  <c r="D329" i="14"/>
  <c r="E329" i="14"/>
  <c r="H329" i="14" s="1"/>
  <c r="F329" i="14"/>
  <c r="C51" i="14"/>
  <c r="D51" i="14"/>
  <c r="E51" i="14"/>
  <c r="F51" i="14"/>
  <c r="C331" i="14"/>
  <c r="D331" i="14"/>
  <c r="E331" i="14"/>
  <c r="F331" i="14"/>
  <c r="C73" i="14"/>
  <c r="D73" i="14"/>
  <c r="E73" i="14"/>
  <c r="F73" i="14"/>
  <c r="C470" i="14"/>
  <c r="D470" i="14"/>
  <c r="E470" i="14"/>
  <c r="F470" i="14"/>
  <c r="C233" i="14"/>
  <c r="D233" i="14"/>
  <c r="E233" i="14"/>
  <c r="H233" i="14" s="1"/>
  <c r="F233" i="14"/>
  <c r="C217" i="14"/>
  <c r="D217" i="14"/>
  <c r="E217" i="14"/>
  <c r="H217" i="14" s="1"/>
  <c r="F217" i="14"/>
  <c r="C415" i="14"/>
  <c r="D415" i="14"/>
  <c r="E415" i="14"/>
  <c r="H415" i="14" s="1"/>
  <c r="F415" i="14"/>
  <c r="C287" i="14"/>
  <c r="D287" i="14"/>
  <c r="E287" i="14"/>
  <c r="F287" i="14"/>
  <c r="C7" i="14"/>
  <c r="D7" i="14"/>
  <c r="E7" i="14"/>
  <c r="F7" i="14"/>
  <c r="C350" i="14"/>
  <c r="D350" i="14"/>
  <c r="E350" i="14"/>
  <c r="F350" i="14"/>
  <c r="C279" i="14"/>
  <c r="D279" i="14"/>
  <c r="E279" i="14"/>
  <c r="H279" i="14" s="1"/>
  <c r="F279" i="14"/>
  <c r="C463" i="14"/>
  <c r="D463" i="14"/>
  <c r="E463" i="14"/>
  <c r="H463" i="14" s="1"/>
  <c r="F463" i="14"/>
  <c r="C192" i="14"/>
  <c r="D192" i="14"/>
  <c r="E192" i="14"/>
  <c r="F192" i="14"/>
  <c r="C35" i="14"/>
  <c r="D35" i="14"/>
  <c r="E35" i="14"/>
  <c r="F35" i="14"/>
  <c r="C288" i="14"/>
  <c r="D288" i="14"/>
  <c r="E288" i="14"/>
  <c r="F288" i="14"/>
  <c r="C269" i="14"/>
  <c r="D269" i="14"/>
  <c r="E269" i="14"/>
  <c r="F269" i="14"/>
  <c r="C430" i="14"/>
  <c r="D430" i="14"/>
  <c r="E430" i="14"/>
  <c r="F430" i="14"/>
  <c r="C332" i="14"/>
  <c r="D332" i="14"/>
  <c r="E332" i="14"/>
  <c r="F332" i="14"/>
  <c r="C270" i="14"/>
  <c r="D270" i="14"/>
  <c r="E270" i="14"/>
  <c r="F270" i="14"/>
  <c r="C234" i="14"/>
  <c r="D234" i="14"/>
  <c r="E234" i="14"/>
  <c r="F234" i="14"/>
  <c r="C218" i="14"/>
  <c r="D218" i="14"/>
  <c r="E218" i="14"/>
  <c r="F218" i="14"/>
  <c r="C333" i="14"/>
  <c r="D333" i="14"/>
  <c r="E333" i="14"/>
  <c r="F333" i="14"/>
  <c r="C502" i="14"/>
  <c r="D502" i="14"/>
  <c r="E502" i="14"/>
  <c r="F502" i="14"/>
  <c r="C16" i="14"/>
  <c r="D16" i="14"/>
  <c r="E16" i="14"/>
  <c r="F16" i="14"/>
  <c r="C452" i="14"/>
  <c r="D452" i="14"/>
  <c r="E452" i="14"/>
  <c r="F452" i="14"/>
  <c r="C312" i="14"/>
  <c r="D312" i="14"/>
  <c r="E312" i="14"/>
  <c r="F312" i="14"/>
  <c r="C372" i="14"/>
  <c r="D372" i="14"/>
  <c r="E372" i="14"/>
  <c r="F372" i="14"/>
  <c r="C416" i="14"/>
  <c r="D416" i="14"/>
  <c r="E416" i="14"/>
  <c r="F416" i="14"/>
  <c r="C351" i="14"/>
  <c r="D351" i="14"/>
  <c r="E351" i="14"/>
  <c r="F351" i="14"/>
  <c r="C334" i="14"/>
  <c r="D334" i="14"/>
  <c r="E334" i="14"/>
  <c r="F334" i="14"/>
  <c r="C116" i="14"/>
  <c r="D116" i="14"/>
  <c r="E116" i="14"/>
  <c r="F116" i="14"/>
  <c r="C235" i="14"/>
  <c r="D235" i="14"/>
  <c r="E235" i="14"/>
  <c r="H235" i="14" s="1"/>
  <c r="F235" i="14"/>
  <c r="C176" i="14"/>
  <c r="D176" i="14"/>
  <c r="E176" i="14"/>
  <c r="F176" i="14"/>
  <c r="C301" i="14"/>
  <c r="D301" i="14"/>
  <c r="E301" i="14"/>
  <c r="H301" i="14" s="1"/>
  <c r="F301" i="14"/>
  <c r="C236" i="14"/>
  <c r="D236" i="14"/>
  <c r="E236" i="14"/>
  <c r="F236" i="14"/>
  <c r="C501" i="14"/>
  <c r="D501" i="14"/>
  <c r="E501" i="14"/>
  <c r="F501" i="14"/>
  <c r="C464" i="14"/>
  <c r="D464" i="14"/>
  <c r="E464" i="14"/>
  <c r="H464" i="14" s="1"/>
  <c r="F464" i="14"/>
  <c r="C471" i="14"/>
  <c r="D471" i="14"/>
  <c r="E471" i="14"/>
  <c r="F471" i="14"/>
  <c r="C411" i="14"/>
  <c r="D411" i="14"/>
  <c r="E411" i="14"/>
  <c r="F411" i="14"/>
  <c r="C441" i="14"/>
  <c r="D441" i="14"/>
  <c r="E441" i="14"/>
  <c r="F441" i="14"/>
  <c r="C480" i="14"/>
  <c r="D480" i="14"/>
  <c r="E480" i="14"/>
  <c r="F480" i="14"/>
  <c r="C67" i="14"/>
  <c r="D67" i="14"/>
  <c r="E67" i="14"/>
  <c r="F67" i="14"/>
  <c r="C68" i="14"/>
  <c r="D68" i="14"/>
  <c r="E68" i="14"/>
  <c r="F68" i="14"/>
  <c r="C335" i="14"/>
  <c r="D335" i="14"/>
  <c r="E335" i="14"/>
  <c r="H335" i="14" s="1"/>
  <c r="F335" i="14"/>
  <c r="C74" i="14"/>
  <c r="D74" i="14"/>
  <c r="E74" i="14"/>
  <c r="F74" i="14"/>
  <c r="C52" i="14"/>
  <c r="D52" i="14"/>
  <c r="E52" i="14"/>
  <c r="F52" i="14"/>
  <c r="C237" i="14"/>
  <c r="D237" i="14"/>
  <c r="E237" i="14"/>
  <c r="H237" i="14" s="1"/>
  <c r="F237" i="14"/>
  <c r="C368" i="14"/>
  <c r="D368" i="14"/>
  <c r="E368" i="14"/>
  <c r="F368" i="14"/>
  <c r="C302" i="14"/>
  <c r="D302" i="14"/>
  <c r="E302" i="14"/>
  <c r="H302" i="14" s="1"/>
  <c r="F302" i="14"/>
  <c r="C193" i="14"/>
  <c r="D193" i="14"/>
  <c r="E193" i="14"/>
  <c r="H193" i="14" s="1"/>
  <c r="F193" i="14"/>
  <c r="C127" i="14"/>
  <c r="D127" i="14"/>
  <c r="E127" i="14"/>
  <c r="F127" i="14"/>
  <c r="C219" i="14"/>
  <c r="D219" i="14"/>
  <c r="E219" i="14"/>
  <c r="H219" i="14" s="1"/>
  <c r="F219" i="14"/>
  <c r="C271" i="14"/>
  <c r="D271" i="14"/>
  <c r="E271" i="14"/>
  <c r="F271" i="14"/>
  <c r="C293" i="14"/>
  <c r="D293" i="14"/>
  <c r="E293" i="14"/>
  <c r="F293" i="14"/>
  <c r="C37" i="14"/>
  <c r="D37" i="14"/>
  <c r="E37" i="14"/>
  <c r="F37" i="14"/>
  <c r="C38" i="14"/>
  <c r="D38" i="14"/>
  <c r="E38" i="14"/>
  <c r="F38" i="14"/>
  <c r="C369" i="14"/>
  <c r="D369" i="14"/>
  <c r="E369" i="14"/>
  <c r="F369" i="14"/>
  <c r="C194" i="14"/>
  <c r="D194" i="14"/>
  <c r="E194" i="14"/>
  <c r="H194" i="14" s="1"/>
  <c r="F194" i="14"/>
  <c r="C55" i="14"/>
  <c r="D55" i="14"/>
  <c r="E55" i="14"/>
  <c r="F55" i="14"/>
  <c r="C75" i="14"/>
  <c r="D75" i="14"/>
  <c r="E75" i="14"/>
  <c r="F75" i="14"/>
  <c r="C18" i="14"/>
  <c r="D18" i="14"/>
  <c r="E18" i="14"/>
  <c r="F18" i="14"/>
  <c r="C195" i="14"/>
  <c r="D195" i="14"/>
  <c r="E195" i="14"/>
  <c r="F195" i="14"/>
  <c r="C294" i="14"/>
  <c r="D294" i="14"/>
  <c r="E294" i="14"/>
  <c r="F294" i="14"/>
  <c r="C457" i="14"/>
  <c r="D457" i="14"/>
  <c r="E457" i="14"/>
  <c r="F457" i="14"/>
  <c r="C57" i="14"/>
  <c r="D57" i="14"/>
  <c r="E57" i="14"/>
  <c r="F57" i="14"/>
  <c r="C61" i="14"/>
  <c r="D61" i="14"/>
  <c r="E61" i="14"/>
  <c r="F61" i="14"/>
  <c r="C132" i="14"/>
  <c r="D132" i="14"/>
  <c r="E132" i="14"/>
  <c r="F132" i="14"/>
  <c r="C83" i="14"/>
  <c r="D83" i="14"/>
  <c r="E83" i="14"/>
  <c r="F83" i="14"/>
  <c r="C80" i="14"/>
  <c r="D80" i="14"/>
  <c r="E80" i="14"/>
  <c r="F80" i="14"/>
  <c r="C28" i="14"/>
  <c r="D28" i="14"/>
  <c r="E28" i="14"/>
  <c r="F28" i="14"/>
  <c r="C33" i="14"/>
  <c r="D33" i="14"/>
  <c r="E33" i="14"/>
  <c r="F33" i="14"/>
  <c r="C48" i="14"/>
  <c r="D48" i="14"/>
  <c r="E48" i="14"/>
  <c r="F48" i="14"/>
  <c r="C102" i="14"/>
  <c r="D102" i="14"/>
  <c r="E102" i="14"/>
  <c r="F102" i="14"/>
  <c r="C109" i="14"/>
  <c r="D109" i="14"/>
  <c r="E109" i="14"/>
  <c r="F109" i="14"/>
  <c r="C125" i="14"/>
  <c r="D125" i="14"/>
  <c r="E125" i="14"/>
  <c r="F125" i="14"/>
  <c r="C413" i="14"/>
  <c r="D413" i="14"/>
  <c r="E413" i="14"/>
  <c r="F413" i="14"/>
  <c r="C66" i="14"/>
  <c r="D66" i="14"/>
  <c r="E66" i="14"/>
  <c r="F66" i="14"/>
  <c r="C78" i="14"/>
  <c r="D78" i="14"/>
  <c r="E78" i="14"/>
  <c r="F78" i="14"/>
  <c r="C97" i="14"/>
  <c r="D97" i="14"/>
  <c r="E97" i="14"/>
  <c r="F97" i="14"/>
  <c r="C118" i="14"/>
  <c r="D118" i="14"/>
  <c r="E118" i="14"/>
  <c r="F118" i="14"/>
  <c r="C352" i="14"/>
  <c r="D352" i="14"/>
  <c r="E352" i="14"/>
  <c r="F352" i="14"/>
  <c r="C41" i="14"/>
  <c r="D41" i="14"/>
  <c r="E41" i="14"/>
  <c r="F41" i="14"/>
  <c r="C364" i="14"/>
  <c r="D364" i="14"/>
  <c r="E364" i="14"/>
  <c r="F364" i="14"/>
  <c r="C177" i="14"/>
  <c r="D177" i="14"/>
  <c r="E177" i="14"/>
  <c r="F177" i="14"/>
  <c r="C84" i="14"/>
  <c r="D84" i="14"/>
  <c r="E84" i="14"/>
  <c r="F84" i="14"/>
  <c r="C280" i="14"/>
  <c r="D280" i="14"/>
  <c r="E280" i="14"/>
  <c r="F280" i="14"/>
  <c r="C178" i="14"/>
  <c r="D178" i="14"/>
  <c r="E178" i="14"/>
  <c r="F178" i="14"/>
  <c r="C196" i="14"/>
  <c r="D196" i="14"/>
  <c r="E196" i="14"/>
  <c r="H196" i="14" s="1"/>
  <c r="F196" i="14"/>
  <c r="C443" i="14"/>
  <c r="D443" i="14"/>
  <c r="E443" i="14"/>
  <c r="F443" i="14"/>
  <c r="C197" i="14"/>
  <c r="D197" i="14"/>
  <c r="E197" i="14"/>
  <c r="H197" i="14" s="1"/>
  <c r="F197" i="14"/>
  <c r="C220" i="14"/>
  <c r="D220" i="14"/>
  <c r="E220" i="14"/>
  <c r="H220" i="14" s="1"/>
  <c r="F220" i="14"/>
  <c r="C221" i="14"/>
  <c r="D221" i="14"/>
  <c r="E221" i="14"/>
  <c r="H221" i="14" s="1"/>
  <c r="F221" i="14"/>
  <c r="C222" i="14"/>
  <c r="D222" i="14"/>
  <c r="E222" i="14"/>
  <c r="H222" i="14" s="1"/>
  <c r="F222" i="14"/>
  <c r="C250" i="14"/>
  <c r="D250" i="14"/>
  <c r="E250" i="14"/>
  <c r="H250" i="14" s="1"/>
  <c r="F250" i="14"/>
  <c r="C198" i="14"/>
  <c r="D198" i="14"/>
  <c r="E198" i="14"/>
  <c r="H198" i="14" s="1"/>
  <c r="F198" i="14"/>
  <c r="C438" i="14"/>
  <c r="D438" i="14"/>
  <c r="E438" i="14"/>
  <c r="H438" i="14" s="1"/>
  <c r="F438" i="14"/>
  <c r="C412" i="14"/>
  <c r="D412" i="14"/>
  <c r="E412" i="14"/>
  <c r="H412" i="14" s="1"/>
  <c r="F412" i="14"/>
  <c r="C344" i="14"/>
  <c r="D344" i="14"/>
  <c r="E344" i="14"/>
  <c r="H344" i="14" s="1"/>
  <c r="F344" i="14"/>
  <c r="C108" i="14"/>
  <c r="D108" i="14"/>
  <c r="E108" i="14"/>
  <c r="F108" i="14"/>
  <c r="C407" i="14"/>
  <c r="D407" i="14"/>
  <c r="E407" i="14"/>
  <c r="F407" i="14"/>
  <c r="C450" i="14"/>
  <c r="D450" i="14"/>
  <c r="E450" i="14"/>
  <c r="F450" i="14"/>
  <c r="C53" i="14"/>
  <c r="D53" i="14"/>
  <c r="E53" i="14"/>
  <c r="F53" i="14"/>
  <c r="C119" i="14"/>
  <c r="D119" i="14"/>
  <c r="E119" i="14"/>
  <c r="F119" i="14"/>
  <c r="C281" i="14"/>
  <c r="D281" i="14"/>
  <c r="E281" i="14"/>
  <c r="F281" i="14"/>
  <c r="C77" i="14"/>
  <c r="D77" i="14"/>
  <c r="E77" i="14"/>
  <c r="F77" i="14"/>
  <c r="C179" i="14"/>
  <c r="D179" i="14"/>
  <c r="E179" i="14"/>
  <c r="F179" i="14"/>
  <c r="C62" i="14"/>
  <c r="D62" i="14"/>
  <c r="E62" i="14"/>
  <c r="F62" i="14"/>
  <c r="C223" i="14"/>
  <c r="D223" i="14"/>
  <c r="E223" i="14"/>
  <c r="H223" i="14" s="1"/>
  <c r="F223" i="14"/>
  <c r="C324" i="14"/>
  <c r="D324" i="14"/>
  <c r="E324" i="14"/>
  <c r="F324" i="14"/>
  <c r="C419" i="14"/>
  <c r="D419" i="14"/>
  <c r="E419" i="14"/>
  <c r="F419" i="14"/>
  <c r="C398" i="14"/>
  <c r="D398" i="14"/>
  <c r="E398" i="14"/>
  <c r="F398" i="14"/>
  <c r="C313" i="14"/>
  <c r="D313" i="14"/>
  <c r="E313" i="14"/>
  <c r="F313" i="14"/>
  <c r="C475" i="14"/>
  <c r="D475" i="14"/>
  <c r="E475" i="14"/>
  <c r="F475" i="14"/>
  <c r="C341" i="14"/>
  <c r="D341" i="14"/>
  <c r="E341" i="14"/>
  <c r="F341" i="14"/>
  <c r="C355" i="14"/>
  <c r="D355" i="14"/>
  <c r="E355" i="14"/>
  <c r="F355" i="14"/>
  <c r="C431" i="14"/>
  <c r="D431" i="14"/>
  <c r="E431" i="14"/>
  <c r="F431" i="14"/>
  <c r="C180" i="14"/>
  <c r="D180" i="14"/>
  <c r="E180" i="14"/>
  <c r="F180" i="14"/>
  <c r="C105" i="14"/>
  <c r="D105" i="14"/>
  <c r="E105" i="14"/>
  <c r="F105" i="14"/>
  <c r="C181" i="14"/>
  <c r="D181" i="14"/>
  <c r="E181" i="14"/>
  <c r="F181" i="14"/>
  <c r="C451" i="14"/>
  <c r="D451" i="14"/>
  <c r="E451" i="14"/>
  <c r="H451" i="14" s="1"/>
  <c r="F451" i="14"/>
  <c r="C405" i="14"/>
  <c r="D405" i="14"/>
  <c r="E405" i="14"/>
  <c r="F405" i="14"/>
  <c r="C316" i="14"/>
  <c r="D316" i="14"/>
  <c r="E316" i="14"/>
  <c r="F316" i="14"/>
  <c r="C321" i="14"/>
  <c r="D321" i="14"/>
  <c r="E321" i="14"/>
  <c r="F321" i="14"/>
  <c r="C182" i="14"/>
  <c r="D182" i="14"/>
  <c r="E182" i="14"/>
  <c r="F182" i="14"/>
  <c r="C183" i="14"/>
  <c r="D183" i="14"/>
  <c r="E183" i="14"/>
  <c r="F183" i="14"/>
  <c r="C303" i="14"/>
  <c r="D303" i="14"/>
  <c r="E303" i="14"/>
  <c r="F303" i="14"/>
  <c r="C391" i="14"/>
  <c r="D391" i="14"/>
  <c r="E391" i="14"/>
  <c r="F391" i="14"/>
  <c r="C336" i="14"/>
  <c r="D336" i="14"/>
  <c r="E336" i="14"/>
  <c r="F336" i="14"/>
  <c r="C371" i="14"/>
  <c r="D371" i="14"/>
  <c r="E371" i="14"/>
  <c r="F371" i="14"/>
  <c r="C103" i="14"/>
  <c r="D103" i="14"/>
  <c r="E103" i="14"/>
  <c r="F103" i="14"/>
  <c r="C345" i="14"/>
  <c r="D345" i="14"/>
  <c r="E345" i="14"/>
  <c r="H345" i="14" s="1"/>
  <c r="F345" i="14"/>
  <c r="C32" i="14"/>
  <c r="D32" i="14"/>
  <c r="E32" i="14"/>
  <c r="F32" i="14"/>
  <c r="C272" i="14"/>
  <c r="D272" i="14"/>
  <c r="E272" i="14"/>
  <c r="H272" i="14" s="1"/>
  <c r="F272" i="14"/>
  <c r="C337" i="14"/>
  <c r="D337" i="14"/>
  <c r="E337" i="14"/>
  <c r="F337" i="14"/>
  <c r="C251" i="14"/>
  <c r="D251" i="14"/>
  <c r="E251" i="14"/>
  <c r="H251" i="14" s="1"/>
  <c r="F251" i="14"/>
  <c r="C304" i="14"/>
  <c r="D304" i="14"/>
  <c r="E304" i="14"/>
  <c r="H304" i="14" s="1"/>
  <c r="F304" i="14"/>
  <c r="C289" i="14"/>
  <c r="D289" i="14"/>
  <c r="E289" i="14"/>
  <c r="H289" i="14" s="1"/>
  <c r="F289" i="14"/>
  <c r="C85" i="14"/>
  <c r="D85" i="14"/>
  <c r="E85" i="14"/>
  <c r="F85" i="14"/>
  <c r="C338" i="14"/>
  <c r="D338" i="14"/>
  <c r="E338" i="14"/>
  <c r="H338" i="14" s="1"/>
  <c r="F338" i="14"/>
  <c r="F390" i="14"/>
  <c r="E390" i="14"/>
  <c r="D390" i="14"/>
  <c r="C390" i="14"/>
  <c r="H303" i="14" l="1"/>
  <c r="C838" i="14"/>
  <c r="C25" i="10" s="1"/>
  <c r="G10" i="14"/>
  <c r="G165" i="14"/>
  <c r="G59" i="14"/>
  <c r="G378" i="14"/>
  <c r="G424" i="14"/>
  <c r="G164" i="14"/>
  <c r="G56" i="14"/>
  <c r="G49" i="14"/>
  <c r="G162" i="14"/>
  <c r="G388" i="14"/>
  <c r="G101" i="14"/>
  <c r="G58" i="14"/>
  <c r="G81" i="14"/>
  <c r="G27" i="14"/>
  <c r="G308" i="14"/>
  <c r="G395" i="14"/>
  <c r="G440" i="14"/>
  <c r="G46" i="14"/>
  <c r="G22" i="14"/>
  <c r="G485" i="14"/>
  <c r="G26" i="14"/>
  <c r="G76" i="14"/>
  <c r="G349" i="14"/>
  <c r="G96" i="14"/>
  <c r="G158" i="14"/>
  <c r="G245" i="14"/>
  <c r="G156" i="14"/>
  <c r="G54" i="14"/>
  <c r="G155" i="14"/>
  <c r="G98" i="14"/>
  <c r="G120" i="14"/>
  <c r="G92" i="14"/>
  <c r="G117" i="14"/>
  <c r="G154" i="14"/>
  <c r="G488" i="14"/>
  <c r="G374" i="14"/>
  <c r="G70" i="14"/>
  <c r="G152" i="14"/>
  <c r="G149" i="14"/>
  <c r="G292" i="14"/>
  <c r="G446" i="14"/>
  <c r="G504" i="14"/>
  <c r="G147" i="14"/>
  <c r="G3" i="14"/>
  <c r="G186" i="14"/>
  <c r="G447" i="14"/>
  <c r="G290" i="14"/>
  <c r="G242" i="14"/>
  <c r="G425" i="14"/>
  <c r="G43" i="14"/>
  <c r="G409" i="14"/>
  <c r="G94" i="14"/>
  <c r="G47" i="14"/>
  <c r="G143" i="14"/>
  <c r="G6" i="14"/>
  <c r="G359" i="14"/>
  <c r="G275" i="14"/>
  <c r="G225" i="14"/>
  <c r="G296" i="14"/>
  <c r="G93" i="14"/>
  <c r="G72" i="14"/>
  <c r="G36" i="14"/>
  <c r="G420" i="14"/>
  <c r="G394" i="14"/>
  <c r="G20" i="14"/>
  <c r="G86" i="14"/>
  <c r="G258" i="14"/>
  <c r="G477" i="14"/>
  <c r="G185" i="14"/>
  <c r="G305" i="14"/>
  <c r="G138" i="14"/>
  <c r="G201" i="14"/>
  <c r="G137" i="14"/>
  <c r="G126" i="14"/>
  <c r="G506" i="14"/>
  <c r="G134" i="14"/>
  <c r="G133" i="14"/>
  <c r="G82" i="14"/>
  <c r="G34" i="14"/>
  <c r="G103" i="14"/>
  <c r="G431" i="14"/>
  <c r="G419" i="14"/>
  <c r="G179" i="14"/>
  <c r="G53" i="14"/>
  <c r="G280" i="14"/>
  <c r="G41" i="14"/>
  <c r="G48" i="14"/>
  <c r="G83" i="14"/>
  <c r="G195" i="14"/>
  <c r="G67" i="14"/>
  <c r="G471" i="14"/>
  <c r="G416" i="14"/>
  <c r="G16" i="14"/>
  <c r="G332" i="14"/>
  <c r="G35" i="14"/>
  <c r="G350" i="14"/>
  <c r="G287" i="14"/>
  <c r="G470" i="14"/>
  <c r="G331" i="14"/>
  <c r="G60" i="14"/>
  <c r="G278" i="14"/>
  <c r="G232" i="14"/>
  <c r="G487" i="14"/>
  <c r="G319" i="14"/>
  <c r="G300" i="14"/>
  <c r="G175" i="14"/>
  <c r="G174" i="14"/>
  <c r="G343" i="14"/>
  <c r="G373" i="14"/>
  <c r="G299" i="14"/>
  <c r="G173" i="14"/>
  <c r="G442" i="14"/>
  <c r="G172" i="14"/>
  <c r="G493" i="14"/>
  <c r="G115" i="14"/>
  <c r="G171" i="14"/>
  <c r="G170" i="14"/>
  <c r="G169" i="14"/>
  <c r="G168" i="14"/>
  <c r="G42" i="14"/>
  <c r="G104" i="14"/>
  <c r="G123" i="14"/>
  <c r="G19" i="14"/>
  <c r="G90" i="14"/>
  <c r="G408" i="14"/>
  <c r="G255" i="14"/>
  <c r="G404" i="14"/>
  <c r="G114" i="14"/>
  <c r="G505" i="14"/>
  <c r="G392" i="14"/>
  <c r="G24" i="14"/>
  <c r="G85" i="14"/>
  <c r="G337" i="14"/>
  <c r="G32" i="14"/>
  <c r="G182" i="14"/>
  <c r="G105" i="14"/>
  <c r="G341" i="14"/>
  <c r="G313" i="14"/>
  <c r="G281" i="14"/>
  <c r="G407" i="14"/>
  <c r="G177" i="14"/>
  <c r="G118" i="14"/>
  <c r="G78" i="14"/>
  <c r="G109" i="14"/>
  <c r="G28" i="14"/>
  <c r="G61" i="14"/>
  <c r="G75" i="14"/>
  <c r="G38" i="14"/>
  <c r="G293" i="14"/>
  <c r="G52" i="14"/>
  <c r="G334" i="14"/>
  <c r="G312" i="14"/>
  <c r="G333" i="14"/>
  <c r="G234" i="14"/>
  <c r="G371" i="14"/>
  <c r="G183" i="14"/>
  <c r="G321" i="14"/>
  <c r="G405" i="14"/>
  <c r="G181" i="14"/>
  <c r="G180" i="14"/>
  <c r="G355" i="14"/>
  <c r="G475" i="14"/>
  <c r="G398" i="14"/>
  <c r="G324" i="14"/>
  <c r="G62" i="14"/>
  <c r="G77" i="14"/>
  <c r="G119" i="14"/>
  <c r="G450" i="14"/>
  <c r="G108" i="14"/>
  <c r="G443" i="14"/>
  <c r="G178" i="14"/>
  <c r="G84" i="14"/>
  <c r="G364" i="14"/>
  <c r="G352" i="14"/>
  <c r="G97" i="14"/>
  <c r="G66" i="14"/>
  <c r="G125" i="14"/>
  <c r="G102" i="14"/>
  <c r="G33" i="14"/>
  <c r="G80" i="14"/>
  <c r="G132" i="14"/>
  <c r="G57" i="14"/>
  <c r="G294" i="14"/>
  <c r="G18" i="14"/>
  <c r="G55" i="14"/>
  <c r="G369" i="14"/>
  <c r="G37" i="14"/>
  <c r="G271" i="14"/>
  <c r="G127" i="14"/>
  <c r="G74" i="14"/>
  <c r="G68" i="14"/>
  <c r="G480" i="14"/>
  <c r="G411" i="14"/>
  <c r="G236" i="14"/>
  <c r="G176" i="14"/>
  <c r="G116" i="14"/>
  <c r="G351" i="14"/>
  <c r="G502" i="14"/>
  <c r="G218" i="14"/>
  <c r="G270" i="14"/>
  <c r="G288" i="14"/>
  <c r="G7" i="14"/>
  <c r="G73" i="14"/>
  <c r="G51" i="14"/>
  <c r="G249" i="14"/>
  <c r="G124" i="14"/>
  <c r="G191" i="14"/>
  <c r="G121" i="14"/>
  <c r="G500" i="14"/>
  <c r="G65" i="14"/>
  <c r="G21" i="14"/>
  <c r="G256" i="14"/>
  <c r="G99" i="14"/>
  <c r="G362" i="14"/>
  <c r="G458" i="14"/>
  <c r="G315" i="14"/>
  <c r="G79" i="14"/>
  <c r="G131" i="14"/>
  <c r="G492" i="14"/>
  <c r="G491" i="14"/>
  <c r="G211" i="14"/>
  <c r="G276" i="14"/>
  <c r="G434" i="14"/>
  <c r="G5" i="14"/>
  <c r="G497" i="14"/>
  <c r="G210" i="14"/>
  <c r="G401" i="14"/>
  <c r="G342" i="14"/>
  <c r="G454" i="14"/>
  <c r="G112" i="14"/>
  <c r="G167" i="14"/>
  <c r="G439" i="14"/>
  <c r="G496" i="14"/>
  <c r="G166" i="14"/>
  <c r="G311" i="14"/>
  <c r="G17" i="14"/>
  <c r="G89" i="14"/>
  <c r="G111" i="14"/>
  <c r="G390" i="14"/>
  <c r="G417" i="14"/>
  <c r="G207" i="14"/>
  <c r="G31" i="14"/>
  <c r="G163" i="14"/>
  <c r="G91" i="14"/>
  <c r="G263" i="14"/>
  <c r="G88" i="14"/>
  <c r="G100" i="14"/>
  <c r="G11" i="14"/>
  <c r="G469" i="14"/>
  <c r="G129" i="14"/>
  <c r="G205" i="14"/>
  <c r="G29" i="14"/>
  <c r="G426" i="14"/>
  <c r="G356" i="14"/>
  <c r="G130" i="14"/>
  <c r="G433" i="14"/>
  <c r="G69" i="14"/>
  <c r="G229" i="14"/>
  <c r="G228" i="14"/>
  <c r="G161" i="14"/>
  <c r="G478" i="14"/>
  <c r="G50" i="14"/>
  <c r="G45" i="14"/>
  <c r="G160" i="14"/>
  <c r="G159" i="14"/>
  <c r="G9" i="14"/>
  <c r="G64" i="14"/>
  <c r="G157" i="14"/>
  <c r="G330" i="14"/>
  <c r="G25" i="14"/>
  <c r="G14" i="14"/>
  <c r="G87" i="14"/>
  <c r="G410" i="14"/>
  <c r="G15" i="14"/>
  <c r="G63" i="14"/>
  <c r="G153" i="14"/>
  <c r="G436" i="14"/>
  <c r="G151" i="14"/>
  <c r="G150" i="14"/>
  <c r="G110" i="14"/>
  <c r="G148" i="14"/>
  <c r="G503" i="14"/>
  <c r="G107" i="14"/>
  <c r="G499" i="14"/>
  <c r="G8" i="14"/>
  <c r="G146" i="14"/>
  <c r="G448" i="14"/>
  <c r="G145" i="14"/>
  <c r="G481" i="14"/>
  <c r="G13" i="14"/>
  <c r="G144" i="14"/>
  <c r="G370" i="14"/>
  <c r="G346" i="14"/>
  <c r="G4" i="14"/>
  <c r="G142" i="14"/>
  <c r="G495" i="14"/>
  <c r="G44" i="14"/>
  <c r="G141" i="14"/>
  <c r="G468" i="14"/>
  <c r="G306" i="14"/>
  <c r="G203" i="14"/>
  <c r="G23" i="14"/>
  <c r="G71" i="14"/>
  <c r="G474" i="14"/>
  <c r="G39" i="14"/>
  <c r="G40" i="14"/>
  <c r="G122" i="14"/>
  <c r="G128" i="14"/>
  <c r="G202" i="14"/>
  <c r="G387" i="14"/>
  <c r="G140" i="14"/>
  <c r="G12" i="14"/>
  <c r="G106" i="14"/>
  <c r="G139" i="14"/>
  <c r="G30" i="14"/>
  <c r="G325" i="14"/>
  <c r="G136" i="14"/>
  <c r="G239" i="14"/>
  <c r="G135" i="14"/>
  <c r="G282" i="14"/>
  <c r="G95" i="14"/>
  <c r="G113" i="14"/>
  <c r="G199" i="14"/>
  <c r="G184" i="14"/>
  <c r="L20" i="14"/>
  <c r="M20" i="14" s="1"/>
  <c r="L12" i="14"/>
  <c r="M12" i="14" s="1"/>
  <c r="L4" i="14"/>
  <c r="M4" i="14" s="1"/>
  <c r="L503" i="14"/>
  <c r="M503" i="14" s="1"/>
  <c r="L495" i="14"/>
  <c r="M495" i="14" s="1"/>
  <c r="L487" i="14"/>
  <c r="M487" i="14" s="1"/>
  <c r="L479" i="14"/>
  <c r="M479" i="14" s="1"/>
  <c r="L471" i="14"/>
  <c r="M471" i="14" s="1"/>
  <c r="L463" i="14"/>
  <c r="M463" i="14" s="1"/>
  <c r="L455" i="14"/>
  <c r="M455" i="14" s="1"/>
  <c r="L447" i="14"/>
  <c r="M447" i="14" s="1"/>
  <c r="L439" i="14"/>
  <c r="M439" i="14" s="1"/>
  <c r="L431" i="14"/>
  <c r="M431" i="14" s="1"/>
  <c r="L423" i="14"/>
  <c r="M423" i="14" s="1"/>
  <c r="L415" i="14"/>
  <c r="M415" i="14" s="1"/>
  <c r="L407" i="14"/>
  <c r="M407" i="14" s="1"/>
  <c r="L399" i="14"/>
  <c r="M399" i="14" s="1"/>
  <c r="L391" i="14"/>
  <c r="M391" i="14" s="1"/>
  <c r="L383" i="14"/>
  <c r="M383" i="14" s="1"/>
  <c r="L375" i="14"/>
  <c r="M375" i="14" s="1"/>
  <c r="L367" i="14"/>
  <c r="M367" i="14" s="1"/>
  <c r="L359" i="14"/>
  <c r="M359" i="14" s="1"/>
  <c r="L351" i="14"/>
  <c r="M351" i="14" s="1"/>
  <c r="L343" i="14"/>
  <c r="M343" i="14" s="1"/>
  <c r="L335" i="14"/>
  <c r="M335" i="14" s="1"/>
  <c r="L327" i="14"/>
  <c r="M327" i="14" s="1"/>
  <c r="L319" i="14"/>
  <c r="M319" i="14" s="1"/>
  <c r="L311" i="14"/>
  <c r="M311" i="14" s="1"/>
  <c r="L303" i="14"/>
  <c r="M303" i="14" s="1"/>
  <c r="L295" i="14"/>
  <c r="M295" i="14" s="1"/>
  <c r="L287" i="14"/>
  <c r="M287" i="14" s="1"/>
  <c r="L279" i="14"/>
  <c r="M279" i="14" s="1"/>
  <c r="L271" i="14"/>
  <c r="M271" i="14" s="1"/>
  <c r="L263" i="14"/>
  <c r="M263" i="14" s="1"/>
  <c r="L255" i="14"/>
  <c r="M255" i="14" s="1"/>
  <c r="L247" i="14"/>
  <c r="M247" i="14" s="1"/>
  <c r="L239" i="14"/>
  <c r="M239" i="14" s="1"/>
  <c r="L231" i="14"/>
  <c r="M231" i="14" s="1"/>
  <c r="L223" i="14"/>
  <c r="M223" i="14" s="1"/>
  <c r="L215" i="14"/>
  <c r="M215" i="14" s="1"/>
  <c r="L207" i="14"/>
  <c r="M207" i="14" s="1"/>
  <c r="L199" i="14"/>
  <c r="M199" i="14" s="1"/>
  <c r="L191" i="14"/>
  <c r="M191" i="14" s="1"/>
  <c r="L183" i="14"/>
  <c r="M183" i="14" s="1"/>
  <c r="L175" i="14"/>
  <c r="M175" i="14" s="1"/>
  <c r="L167" i="14"/>
  <c r="M167" i="14" s="1"/>
  <c r="L159" i="14"/>
  <c r="M159" i="14" s="1"/>
  <c r="L151" i="14"/>
  <c r="M151" i="14" s="1"/>
  <c r="L143" i="14"/>
  <c r="M143" i="14" s="1"/>
  <c r="L135" i="14"/>
  <c r="M135" i="14" s="1"/>
  <c r="L127" i="14"/>
  <c r="M127" i="14" s="1"/>
  <c r="L119" i="14"/>
  <c r="M119" i="14" s="1"/>
  <c r="L111" i="14"/>
  <c r="M111" i="14" s="1"/>
  <c r="L103" i="14"/>
  <c r="M103" i="14" s="1"/>
  <c r="L95" i="14"/>
  <c r="M95" i="14" s="1"/>
  <c r="L87" i="14"/>
  <c r="M87" i="14" s="1"/>
  <c r="L79" i="14"/>
  <c r="M79" i="14" s="1"/>
  <c r="L71" i="14"/>
  <c r="M71" i="14" s="1"/>
  <c r="L63" i="14"/>
  <c r="M63" i="14" s="1"/>
  <c r="L55" i="14"/>
  <c r="M55" i="14" s="1"/>
  <c r="L47" i="14"/>
  <c r="M47" i="14" s="1"/>
  <c r="L39" i="14"/>
  <c r="M39" i="14" s="1"/>
  <c r="L31" i="14"/>
  <c r="M31" i="14" s="1"/>
  <c r="L23" i="14"/>
  <c r="M23" i="14" s="1"/>
  <c r="L15" i="14"/>
  <c r="M15" i="14" s="1"/>
  <c r="L7" i="14"/>
  <c r="M7" i="14" s="1"/>
  <c r="H431" i="14"/>
  <c r="I431" i="14" s="1"/>
  <c r="H341" i="14"/>
  <c r="I341" i="14" s="1"/>
  <c r="H313" i="14"/>
  <c r="I313" i="14" s="1"/>
  <c r="H423" i="14"/>
  <c r="H355" i="14"/>
  <c r="I355" i="14" s="1"/>
  <c r="H398" i="14"/>
  <c r="I398" i="14" s="1"/>
  <c r="H430" i="14"/>
  <c r="H308" i="14"/>
  <c r="I308" i="14" s="1"/>
  <c r="L178" i="14"/>
  <c r="M178" i="14" s="1"/>
  <c r="L170" i="14"/>
  <c r="M170" i="14" s="1"/>
  <c r="L162" i="14"/>
  <c r="M162" i="14" s="1"/>
  <c r="L154" i="14"/>
  <c r="M154" i="14" s="1"/>
  <c r="L146" i="14"/>
  <c r="M146" i="14" s="1"/>
  <c r="L138" i="14"/>
  <c r="M138" i="14" s="1"/>
  <c r="L130" i="14"/>
  <c r="M130" i="14" s="1"/>
  <c r="L122" i="14"/>
  <c r="M122" i="14" s="1"/>
  <c r="L114" i="14"/>
  <c r="M114" i="14" s="1"/>
  <c r="L106" i="14"/>
  <c r="M106" i="14" s="1"/>
  <c r="L98" i="14"/>
  <c r="M98" i="14" s="1"/>
  <c r="L90" i="14"/>
  <c r="M90" i="14" s="1"/>
  <c r="L82" i="14"/>
  <c r="M82" i="14" s="1"/>
  <c r="L74" i="14"/>
  <c r="M74" i="14" s="1"/>
  <c r="L66" i="14"/>
  <c r="M66" i="14" s="1"/>
  <c r="L58" i="14"/>
  <c r="M58" i="14" s="1"/>
  <c r="L50" i="14"/>
  <c r="M50" i="14" s="1"/>
  <c r="L42" i="14"/>
  <c r="M42" i="14" s="1"/>
  <c r="L34" i="14"/>
  <c r="M34" i="14" s="1"/>
  <c r="L26" i="14"/>
  <c r="M26" i="14" s="1"/>
  <c r="L18" i="14"/>
  <c r="M18" i="14" s="1"/>
  <c r="L10" i="14"/>
  <c r="M10" i="14" s="1"/>
  <c r="H225" i="14"/>
  <c r="I225" i="14" s="1"/>
  <c r="H201" i="14"/>
  <c r="L506" i="14"/>
  <c r="M506" i="14" s="1"/>
  <c r="L498" i="14"/>
  <c r="M498" i="14" s="1"/>
  <c r="L490" i="14"/>
  <c r="M490" i="14" s="1"/>
  <c r="L482" i="14"/>
  <c r="M482" i="14" s="1"/>
  <c r="L474" i="14"/>
  <c r="M474" i="14" s="1"/>
  <c r="L466" i="14"/>
  <c r="M466" i="14" s="1"/>
  <c r="L458" i="14"/>
  <c r="M458" i="14" s="1"/>
  <c r="L450" i="14"/>
  <c r="M450" i="14" s="1"/>
  <c r="L442" i="14"/>
  <c r="M442" i="14" s="1"/>
  <c r="L434" i="14"/>
  <c r="M434" i="14" s="1"/>
  <c r="L426" i="14"/>
  <c r="M426" i="14" s="1"/>
  <c r="L418" i="14"/>
  <c r="M418" i="14" s="1"/>
  <c r="L410" i="14"/>
  <c r="M410" i="14" s="1"/>
  <c r="L402" i="14"/>
  <c r="M402" i="14" s="1"/>
  <c r="L394" i="14"/>
  <c r="M394" i="14" s="1"/>
  <c r="L386" i="14"/>
  <c r="M386" i="14" s="1"/>
  <c r="L378" i="14"/>
  <c r="M378" i="14" s="1"/>
  <c r="L370" i="14"/>
  <c r="M370" i="14" s="1"/>
  <c r="L362" i="14"/>
  <c r="M362" i="14" s="1"/>
  <c r="L354" i="14"/>
  <c r="M354" i="14" s="1"/>
  <c r="L346" i="14"/>
  <c r="M346" i="14" s="1"/>
  <c r="L338" i="14"/>
  <c r="M338" i="14" s="1"/>
  <c r="L330" i="14"/>
  <c r="M330" i="14" s="1"/>
  <c r="L322" i="14"/>
  <c r="M322" i="14" s="1"/>
  <c r="L314" i="14"/>
  <c r="M314" i="14" s="1"/>
  <c r="L306" i="14"/>
  <c r="M306" i="14" s="1"/>
  <c r="L298" i="14"/>
  <c r="M298" i="14" s="1"/>
  <c r="L290" i="14"/>
  <c r="M290" i="14" s="1"/>
  <c r="L282" i="14"/>
  <c r="M282" i="14" s="1"/>
  <c r="L274" i="14"/>
  <c r="M274" i="14" s="1"/>
  <c r="L266" i="14"/>
  <c r="M266" i="14" s="1"/>
  <c r="L258" i="14"/>
  <c r="M258" i="14" s="1"/>
  <c r="L250" i="14"/>
  <c r="M250" i="14" s="1"/>
  <c r="L242" i="14"/>
  <c r="M242" i="14" s="1"/>
  <c r="L234" i="14"/>
  <c r="M234" i="14" s="1"/>
  <c r="L226" i="14"/>
  <c r="M226" i="14" s="1"/>
  <c r="L218" i="14"/>
  <c r="M218" i="14" s="1"/>
  <c r="L210" i="14"/>
  <c r="M210" i="14" s="1"/>
  <c r="L202" i="14"/>
  <c r="M202" i="14" s="1"/>
  <c r="L194" i="14"/>
  <c r="M194" i="14" s="1"/>
  <c r="L186" i="14"/>
  <c r="M186" i="14" s="1"/>
  <c r="H448" i="14"/>
  <c r="I448" i="14" s="1"/>
  <c r="H325" i="14"/>
  <c r="C837" i="14"/>
  <c r="C24" i="10" s="1"/>
  <c r="C836" i="14"/>
  <c r="L19" i="14"/>
  <c r="M19" i="14" s="1"/>
  <c r="L11" i="14"/>
  <c r="M11" i="14" s="1"/>
  <c r="L43" i="14"/>
  <c r="M43" i="14" s="1"/>
  <c r="L35" i="14"/>
  <c r="M35" i="14" s="1"/>
  <c r="L27" i="14"/>
  <c r="M27" i="14" s="1"/>
  <c r="L145" i="14"/>
  <c r="M145" i="14" s="1"/>
  <c r="L3" i="14"/>
  <c r="M3" i="14" s="1"/>
  <c r="L500" i="14"/>
  <c r="M500" i="14" s="1"/>
  <c r="L492" i="14"/>
  <c r="M492" i="14" s="1"/>
  <c r="L484" i="14"/>
  <c r="M484" i="14" s="1"/>
  <c r="L476" i="14"/>
  <c r="M476" i="14" s="1"/>
  <c r="L468" i="14"/>
  <c r="M468" i="14" s="1"/>
  <c r="L460" i="14"/>
  <c r="M460" i="14" s="1"/>
  <c r="L452" i="14"/>
  <c r="M452" i="14" s="1"/>
  <c r="L444" i="14"/>
  <c r="M444" i="14" s="1"/>
  <c r="L436" i="14"/>
  <c r="M436" i="14" s="1"/>
  <c r="L428" i="14"/>
  <c r="M428" i="14" s="1"/>
  <c r="L420" i="14"/>
  <c r="M420" i="14" s="1"/>
  <c r="L412" i="14"/>
  <c r="M412" i="14" s="1"/>
  <c r="L404" i="14"/>
  <c r="M404" i="14" s="1"/>
  <c r="L396" i="14"/>
  <c r="M396" i="14" s="1"/>
  <c r="L388" i="14"/>
  <c r="M388" i="14" s="1"/>
  <c r="L380" i="14"/>
  <c r="M380" i="14" s="1"/>
  <c r="L372" i="14"/>
  <c r="M372" i="14" s="1"/>
  <c r="L364" i="14"/>
  <c r="M364" i="14" s="1"/>
  <c r="L356" i="14"/>
  <c r="M356" i="14" s="1"/>
  <c r="L348" i="14"/>
  <c r="M348" i="14" s="1"/>
  <c r="L340" i="14"/>
  <c r="M340" i="14" s="1"/>
  <c r="L332" i="14"/>
  <c r="M332" i="14" s="1"/>
  <c r="L324" i="14"/>
  <c r="M324" i="14" s="1"/>
  <c r="L316" i="14"/>
  <c r="M316" i="14" s="1"/>
  <c r="L308" i="14"/>
  <c r="M308" i="14" s="1"/>
  <c r="L300" i="14"/>
  <c r="M300" i="14" s="1"/>
  <c r="L292" i="14"/>
  <c r="M292" i="14" s="1"/>
  <c r="L284" i="14"/>
  <c r="M284" i="14" s="1"/>
  <c r="L276" i="14"/>
  <c r="M276" i="14" s="1"/>
  <c r="L268" i="14"/>
  <c r="M268" i="14" s="1"/>
  <c r="L260" i="14"/>
  <c r="M260" i="14" s="1"/>
  <c r="L252" i="14"/>
  <c r="M252" i="14" s="1"/>
  <c r="L244" i="14"/>
  <c r="M244" i="14" s="1"/>
  <c r="L236" i="14"/>
  <c r="M236" i="14" s="1"/>
  <c r="L228" i="14"/>
  <c r="M228" i="14" s="1"/>
  <c r="L220" i="14"/>
  <c r="M220" i="14" s="1"/>
  <c r="L212" i="14"/>
  <c r="M212" i="14" s="1"/>
  <c r="L204" i="14"/>
  <c r="M204" i="14" s="1"/>
  <c r="L196" i="14"/>
  <c r="M196" i="14" s="1"/>
  <c r="L188" i="14"/>
  <c r="M188" i="14" s="1"/>
  <c r="L180" i="14"/>
  <c r="M180" i="14" s="1"/>
  <c r="L172" i="14"/>
  <c r="M172" i="14" s="1"/>
  <c r="L164" i="14"/>
  <c r="M164" i="14" s="1"/>
  <c r="L156" i="14"/>
  <c r="M156" i="14" s="1"/>
  <c r="L148" i="14"/>
  <c r="M148" i="14" s="1"/>
  <c r="L140" i="14"/>
  <c r="M140" i="14" s="1"/>
  <c r="L132" i="14"/>
  <c r="M132" i="14" s="1"/>
  <c r="L124" i="14"/>
  <c r="M124" i="14" s="1"/>
  <c r="L116" i="14"/>
  <c r="M116" i="14" s="1"/>
  <c r="L108" i="14"/>
  <c r="M108" i="14" s="1"/>
  <c r="L100" i="14"/>
  <c r="M100" i="14" s="1"/>
  <c r="L92" i="14"/>
  <c r="M92" i="14" s="1"/>
  <c r="L84" i="14"/>
  <c r="M84" i="14" s="1"/>
  <c r="L76" i="14"/>
  <c r="M76" i="14" s="1"/>
  <c r="L68" i="14"/>
  <c r="M68" i="14" s="1"/>
  <c r="L60" i="14"/>
  <c r="M60" i="14" s="1"/>
  <c r="L52" i="14"/>
  <c r="M52" i="14" s="1"/>
  <c r="L44" i="14"/>
  <c r="M44" i="14" s="1"/>
  <c r="L36" i="14"/>
  <c r="M36" i="14" s="1"/>
  <c r="L28" i="14"/>
  <c r="M28" i="14" s="1"/>
  <c r="L501" i="14"/>
  <c r="M501" i="14" s="1"/>
  <c r="L493" i="14"/>
  <c r="M493" i="14" s="1"/>
  <c r="L485" i="14"/>
  <c r="M485" i="14" s="1"/>
  <c r="L477" i="14"/>
  <c r="M477" i="14" s="1"/>
  <c r="L469" i="14"/>
  <c r="M469" i="14" s="1"/>
  <c r="L461" i="14"/>
  <c r="M461" i="14" s="1"/>
  <c r="L453" i="14"/>
  <c r="M453" i="14" s="1"/>
  <c r="L445" i="14"/>
  <c r="M445" i="14" s="1"/>
  <c r="L437" i="14"/>
  <c r="M437" i="14" s="1"/>
  <c r="L429" i="14"/>
  <c r="M429" i="14" s="1"/>
  <c r="L421" i="14"/>
  <c r="M421" i="14" s="1"/>
  <c r="L413" i="14"/>
  <c r="M413" i="14" s="1"/>
  <c r="L405" i="14"/>
  <c r="M405" i="14" s="1"/>
  <c r="L397" i="14"/>
  <c r="M397" i="14" s="1"/>
  <c r="L389" i="14"/>
  <c r="M389" i="14" s="1"/>
  <c r="L381" i="14"/>
  <c r="M381" i="14" s="1"/>
  <c r="L373" i="14"/>
  <c r="M373" i="14" s="1"/>
  <c r="L365" i="14"/>
  <c r="M365" i="14" s="1"/>
  <c r="L357" i="14"/>
  <c r="M357" i="14" s="1"/>
  <c r="L349" i="14"/>
  <c r="M349" i="14" s="1"/>
  <c r="L341" i="14"/>
  <c r="M341" i="14" s="1"/>
  <c r="L333" i="14"/>
  <c r="M333" i="14" s="1"/>
  <c r="L325" i="14"/>
  <c r="M325" i="14" s="1"/>
  <c r="L317" i="14"/>
  <c r="M317" i="14" s="1"/>
  <c r="L309" i="14"/>
  <c r="M309" i="14" s="1"/>
  <c r="L301" i="14"/>
  <c r="M301" i="14" s="1"/>
  <c r="L293" i="14"/>
  <c r="M293" i="14" s="1"/>
  <c r="L285" i="14"/>
  <c r="M285" i="14" s="1"/>
  <c r="L277" i="14"/>
  <c r="M277" i="14" s="1"/>
  <c r="L269" i="14"/>
  <c r="M269" i="14" s="1"/>
  <c r="L261" i="14"/>
  <c r="M261" i="14" s="1"/>
  <c r="L253" i="14"/>
  <c r="M253" i="14" s="1"/>
  <c r="L245" i="14"/>
  <c r="M245" i="14" s="1"/>
  <c r="L237" i="14"/>
  <c r="M237" i="14" s="1"/>
  <c r="L229" i="14"/>
  <c r="M229" i="14" s="1"/>
  <c r="L221" i="14"/>
  <c r="M221" i="14" s="1"/>
  <c r="L213" i="14"/>
  <c r="M213" i="14" s="1"/>
  <c r="L205" i="14"/>
  <c r="M205" i="14" s="1"/>
  <c r="L197" i="14"/>
  <c r="M197" i="14" s="1"/>
  <c r="L189" i="14"/>
  <c r="M189" i="14" s="1"/>
  <c r="L181" i="14"/>
  <c r="M181" i="14" s="1"/>
  <c r="L173" i="14"/>
  <c r="M173" i="14" s="1"/>
  <c r="L165" i="14"/>
  <c r="M165" i="14" s="1"/>
  <c r="L157" i="14"/>
  <c r="M157" i="14" s="1"/>
  <c r="L149" i="14"/>
  <c r="M149" i="14" s="1"/>
  <c r="L141" i="14"/>
  <c r="M141" i="14" s="1"/>
  <c r="L133" i="14"/>
  <c r="M133" i="14" s="1"/>
  <c r="L125" i="14"/>
  <c r="M125" i="14" s="1"/>
  <c r="L117" i="14"/>
  <c r="M117" i="14" s="1"/>
  <c r="L109" i="14"/>
  <c r="M109" i="14" s="1"/>
  <c r="L101" i="14"/>
  <c r="M101" i="14" s="1"/>
  <c r="L93" i="14"/>
  <c r="M93" i="14" s="1"/>
  <c r="L85" i="14"/>
  <c r="M85" i="14" s="1"/>
  <c r="L77" i="14"/>
  <c r="M77" i="14" s="1"/>
  <c r="L69" i="14"/>
  <c r="M69" i="14" s="1"/>
  <c r="L61" i="14"/>
  <c r="M61" i="14" s="1"/>
  <c r="L53" i="14"/>
  <c r="M53" i="14" s="1"/>
  <c r="L45" i="14"/>
  <c r="M45" i="14" s="1"/>
  <c r="L37" i="14"/>
  <c r="M37" i="14" s="1"/>
  <c r="L29" i="14"/>
  <c r="M29" i="14" s="1"/>
  <c r="L21" i="14"/>
  <c r="M21" i="14" s="1"/>
  <c r="L13" i="14"/>
  <c r="M13" i="14" s="1"/>
  <c r="L5" i="14"/>
  <c r="M5" i="14" s="1"/>
  <c r="L275" i="14"/>
  <c r="M275" i="14" s="1"/>
  <c r="L67" i="14"/>
  <c r="M67" i="14" s="1"/>
  <c r="L59" i="14"/>
  <c r="M59" i="14" s="1"/>
  <c r="L51" i="14"/>
  <c r="M51" i="14" s="1"/>
  <c r="L107" i="14"/>
  <c r="M107" i="14" s="1"/>
  <c r="L505" i="14"/>
  <c r="M505" i="14" s="1"/>
  <c r="L497" i="14"/>
  <c r="M497" i="14" s="1"/>
  <c r="L489" i="14"/>
  <c r="M489" i="14" s="1"/>
  <c r="L481" i="14"/>
  <c r="M481" i="14" s="1"/>
  <c r="L473" i="14"/>
  <c r="M473" i="14" s="1"/>
  <c r="L465" i="14"/>
  <c r="M465" i="14" s="1"/>
  <c r="L457" i="14"/>
  <c r="M457" i="14" s="1"/>
  <c r="L449" i="14"/>
  <c r="M449" i="14" s="1"/>
  <c r="L441" i="14"/>
  <c r="M441" i="14" s="1"/>
  <c r="L433" i="14"/>
  <c r="M433" i="14" s="1"/>
  <c r="L425" i="14"/>
  <c r="M425" i="14" s="1"/>
  <c r="L417" i="14"/>
  <c r="M417" i="14" s="1"/>
  <c r="L409" i="14"/>
  <c r="M409" i="14" s="1"/>
  <c r="L401" i="14"/>
  <c r="M401" i="14" s="1"/>
  <c r="L393" i="14"/>
  <c r="M393" i="14" s="1"/>
  <c r="L385" i="14"/>
  <c r="M385" i="14" s="1"/>
  <c r="L377" i="14"/>
  <c r="M377" i="14" s="1"/>
  <c r="L369" i="14"/>
  <c r="M369" i="14" s="1"/>
  <c r="L361" i="14"/>
  <c r="M361" i="14" s="1"/>
  <c r="L353" i="14"/>
  <c r="M353" i="14" s="1"/>
  <c r="L345" i="14"/>
  <c r="M345" i="14" s="1"/>
  <c r="L337" i="14"/>
  <c r="M337" i="14" s="1"/>
  <c r="L329" i="14"/>
  <c r="M329" i="14" s="1"/>
  <c r="L321" i="14"/>
  <c r="M321" i="14" s="1"/>
  <c r="L313" i="14"/>
  <c r="M313" i="14" s="1"/>
  <c r="L305" i="14"/>
  <c r="M305" i="14" s="1"/>
  <c r="L297" i="14"/>
  <c r="M297" i="14" s="1"/>
  <c r="L289" i="14"/>
  <c r="M289" i="14" s="1"/>
  <c r="L281" i="14"/>
  <c r="M281" i="14" s="1"/>
  <c r="L273" i="14"/>
  <c r="M273" i="14" s="1"/>
  <c r="L265" i="14"/>
  <c r="M265" i="14" s="1"/>
  <c r="L257" i="14"/>
  <c r="M257" i="14" s="1"/>
  <c r="L249" i="14"/>
  <c r="M249" i="14" s="1"/>
  <c r="L241" i="14"/>
  <c r="M241" i="14" s="1"/>
  <c r="L233" i="14"/>
  <c r="M233" i="14" s="1"/>
  <c r="L225" i="14"/>
  <c r="M225" i="14" s="1"/>
  <c r="L217" i="14"/>
  <c r="M217" i="14" s="1"/>
  <c r="L209" i="14"/>
  <c r="M209" i="14" s="1"/>
  <c r="L201" i="14"/>
  <c r="M201" i="14" s="1"/>
  <c r="L193" i="14"/>
  <c r="M193" i="14" s="1"/>
  <c r="L185" i="14"/>
  <c r="M185" i="14" s="1"/>
  <c r="L177" i="14"/>
  <c r="M177" i="14" s="1"/>
  <c r="L169" i="14"/>
  <c r="M169" i="14" s="1"/>
  <c r="L161" i="14"/>
  <c r="M161" i="14" s="1"/>
  <c r="L153" i="14"/>
  <c r="M153" i="14" s="1"/>
  <c r="L137" i="14"/>
  <c r="M137" i="14" s="1"/>
  <c r="L129" i="14"/>
  <c r="M129" i="14" s="1"/>
  <c r="L121" i="14"/>
  <c r="M121" i="14" s="1"/>
  <c r="L113" i="14"/>
  <c r="M113" i="14" s="1"/>
  <c r="L105" i="14"/>
  <c r="M105" i="14" s="1"/>
  <c r="L97" i="14"/>
  <c r="M97" i="14" s="1"/>
  <c r="L89" i="14"/>
  <c r="M89" i="14" s="1"/>
  <c r="L81" i="14"/>
  <c r="M81" i="14" s="1"/>
  <c r="L73" i="14"/>
  <c r="M73" i="14" s="1"/>
  <c r="L65" i="14"/>
  <c r="M65" i="14" s="1"/>
  <c r="L57" i="14"/>
  <c r="M57" i="14" s="1"/>
  <c r="L49" i="14"/>
  <c r="M49" i="14" s="1"/>
  <c r="L41" i="14"/>
  <c r="M41" i="14" s="1"/>
  <c r="L33" i="14"/>
  <c r="M33" i="14" s="1"/>
  <c r="L25" i="14"/>
  <c r="M25" i="14" s="1"/>
  <c r="L17" i="14"/>
  <c r="M17" i="14" s="1"/>
  <c r="L9" i="14"/>
  <c r="M9" i="14" s="1"/>
  <c r="L507" i="14"/>
  <c r="M507" i="14" s="1"/>
  <c r="L499" i="14"/>
  <c r="M499" i="14" s="1"/>
  <c r="L491" i="14"/>
  <c r="M491" i="14" s="1"/>
  <c r="L483" i="14"/>
  <c r="M483" i="14" s="1"/>
  <c r="L475" i="14"/>
  <c r="M475" i="14" s="1"/>
  <c r="L467" i="14"/>
  <c r="M467" i="14" s="1"/>
  <c r="L459" i="14"/>
  <c r="M459" i="14" s="1"/>
  <c r="L451" i="14"/>
  <c r="M451" i="14" s="1"/>
  <c r="L443" i="14"/>
  <c r="M443" i="14" s="1"/>
  <c r="L435" i="14"/>
  <c r="M435" i="14" s="1"/>
  <c r="L427" i="14"/>
  <c r="M427" i="14" s="1"/>
  <c r="L419" i="14"/>
  <c r="M419" i="14" s="1"/>
  <c r="L411" i="14"/>
  <c r="M411" i="14" s="1"/>
  <c r="L403" i="14"/>
  <c r="M403" i="14" s="1"/>
  <c r="L395" i="14"/>
  <c r="M395" i="14" s="1"/>
  <c r="L387" i="14"/>
  <c r="M387" i="14" s="1"/>
  <c r="L379" i="14"/>
  <c r="M379" i="14" s="1"/>
  <c r="L371" i="14"/>
  <c r="M371" i="14" s="1"/>
  <c r="L363" i="14"/>
  <c r="M363" i="14" s="1"/>
  <c r="L355" i="14"/>
  <c r="M355" i="14" s="1"/>
  <c r="L347" i="14"/>
  <c r="M347" i="14" s="1"/>
  <c r="L339" i="14"/>
  <c r="M339" i="14" s="1"/>
  <c r="L331" i="14"/>
  <c r="M331" i="14" s="1"/>
  <c r="L323" i="14"/>
  <c r="M323" i="14" s="1"/>
  <c r="L315" i="14"/>
  <c r="M315" i="14" s="1"/>
  <c r="L307" i="14"/>
  <c r="M307" i="14" s="1"/>
  <c r="L299" i="14"/>
  <c r="M299" i="14" s="1"/>
  <c r="L291" i="14"/>
  <c r="M291" i="14" s="1"/>
  <c r="L283" i="14"/>
  <c r="M283" i="14" s="1"/>
  <c r="L267" i="14"/>
  <c r="M267" i="14" s="1"/>
  <c r="L259" i="14"/>
  <c r="M259" i="14" s="1"/>
  <c r="L251" i="14"/>
  <c r="M251" i="14" s="1"/>
  <c r="L211" i="14"/>
  <c r="M211" i="14" s="1"/>
  <c r="L171" i="14"/>
  <c r="M171" i="14" s="1"/>
  <c r="L243" i="14"/>
  <c r="M243" i="14" s="1"/>
  <c r="L235" i="14"/>
  <c r="M235" i="14" s="1"/>
  <c r="L227" i="14"/>
  <c r="M227" i="14" s="1"/>
  <c r="L219" i="14"/>
  <c r="M219" i="14" s="1"/>
  <c r="L203" i="14"/>
  <c r="M203" i="14" s="1"/>
  <c r="L195" i="14"/>
  <c r="M195" i="14" s="1"/>
  <c r="L187" i="14"/>
  <c r="M187" i="14" s="1"/>
  <c r="L179" i="14"/>
  <c r="M179" i="14" s="1"/>
  <c r="L163" i="14"/>
  <c r="M163" i="14" s="1"/>
  <c r="L155" i="14"/>
  <c r="M155" i="14" s="1"/>
  <c r="L147" i="14"/>
  <c r="M147" i="14" s="1"/>
  <c r="L139" i="14"/>
  <c r="M139" i="14" s="1"/>
  <c r="L131" i="14"/>
  <c r="M131" i="14" s="1"/>
  <c r="L123" i="14"/>
  <c r="M123" i="14" s="1"/>
  <c r="L115" i="14"/>
  <c r="M115" i="14" s="1"/>
  <c r="L99" i="14"/>
  <c r="M99" i="14" s="1"/>
  <c r="L91" i="14"/>
  <c r="M91" i="14" s="1"/>
  <c r="L83" i="14"/>
  <c r="M83" i="14" s="1"/>
  <c r="L75" i="14"/>
  <c r="M75" i="14" s="1"/>
  <c r="K510" i="14"/>
  <c r="L504" i="14"/>
  <c r="M504" i="14" s="1"/>
  <c r="L496" i="14"/>
  <c r="M496" i="14" s="1"/>
  <c r="L502" i="14"/>
  <c r="M502" i="14" s="1"/>
  <c r="L494" i="14"/>
  <c r="M494" i="14" s="1"/>
  <c r="L486" i="14"/>
  <c r="M486" i="14" s="1"/>
  <c r="L478" i="14"/>
  <c r="M478" i="14" s="1"/>
  <c r="L470" i="14"/>
  <c r="M470" i="14" s="1"/>
  <c r="L462" i="14"/>
  <c r="M462" i="14" s="1"/>
  <c r="L454" i="14"/>
  <c r="M454" i="14" s="1"/>
  <c r="L446" i="14"/>
  <c r="M446" i="14" s="1"/>
  <c r="L438" i="14"/>
  <c r="M438" i="14" s="1"/>
  <c r="L430" i="14"/>
  <c r="M430" i="14" s="1"/>
  <c r="L422" i="14"/>
  <c r="M422" i="14" s="1"/>
  <c r="L414" i="14"/>
  <c r="M414" i="14" s="1"/>
  <c r="L406" i="14"/>
  <c r="M406" i="14" s="1"/>
  <c r="L398" i="14"/>
  <c r="M398" i="14" s="1"/>
  <c r="L390" i="14"/>
  <c r="M390" i="14" s="1"/>
  <c r="L382" i="14"/>
  <c r="M382" i="14" s="1"/>
  <c r="L374" i="14"/>
  <c r="M374" i="14" s="1"/>
  <c r="L366" i="14"/>
  <c r="M366" i="14" s="1"/>
  <c r="L358" i="14"/>
  <c r="M358" i="14" s="1"/>
  <c r="L350" i="14"/>
  <c r="M350" i="14" s="1"/>
  <c r="L342" i="14"/>
  <c r="M342" i="14" s="1"/>
  <c r="L334" i="14"/>
  <c r="M334" i="14" s="1"/>
  <c r="L326" i="14"/>
  <c r="M326" i="14" s="1"/>
  <c r="L318" i="14"/>
  <c r="M318" i="14" s="1"/>
  <c r="L310" i="14"/>
  <c r="M310" i="14" s="1"/>
  <c r="L302" i="14"/>
  <c r="M302" i="14" s="1"/>
  <c r="L294" i="14"/>
  <c r="M294" i="14" s="1"/>
  <c r="L286" i="14"/>
  <c r="M286" i="14" s="1"/>
  <c r="L278" i="14"/>
  <c r="M278" i="14" s="1"/>
  <c r="L270" i="14"/>
  <c r="M270" i="14" s="1"/>
  <c r="L262" i="14"/>
  <c r="M262" i="14" s="1"/>
  <c r="L254" i="14"/>
  <c r="M254" i="14" s="1"/>
  <c r="L246" i="14"/>
  <c r="M246" i="14" s="1"/>
  <c r="L238" i="14"/>
  <c r="M238" i="14" s="1"/>
  <c r="L230" i="14"/>
  <c r="M230" i="14" s="1"/>
  <c r="L222" i="14"/>
  <c r="M222" i="14" s="1"/>
  <c r="L214" i="14"/>
  <c r="M214" i="14" s="1"/>
  <c r="L206" i="14"/>
  <c r="M206" i="14" s="1"/>
  <c r="L198" i="14"/>
  <c r="M198" i="14" s="1"/>
  <c r="L190" i="14"/>
  <c r="M190" i="14" s="1"/>
  <c r="L182" i="14"/>
  <c r="M182" i="14" s="1"/>
  <c r="L174" i="14"/>
  <c r="M174" i="14" s="1"/>
  <c r="L166" i="14"/>
  <c r="M166" i="14" s="1"/>
  <c r="L158" i="14"/>
  <c r="M158" i="14" s="1"/>
  <c r="L150" i="14"/>
  <c r="M150" i="14" s="1"/>
  <c r="L142" i="14"/>
  <c r="M142" i="14" s="1"/>
  <c r="L134" i="14"/>
  <c r="M134" i="14" s="1"/>
  <c r="L126" i="14"/>
  <c r="M126" i="14" s="1"/>
  <c r="L118" i="14"/>
  <c r="M118" i="14" s="1"/>
  <c r="L110" i="14"/>
  <c r="M110" i="14" s="1"/>
  <c r="L102" i="14"/>
  <c r="M102" i="14" s="1"/>
  <c r="L94" i="14"/>
  <c r="M94" i="14" s="1"/>
  <c r="L86" i="14"/>
  <c r="M86" i="14" s="1"/>
  <c r="L78" i="14"/>
  <c r="M78" i="14" s="1"/>
  <c r="L70" i="14"/>
  <c r="M70" i="14" s="1"/>
  <c r="L62" i="14"/>
  <c r="M62" i="14" s="1"/>
  <c r="L54" i="14"/>
  <c r="M54" i="14" s="1"/>
  <c r="L46" i="14"/>
  <c r="M46" i="14" s="1"/>
  <c r="L38" i="14"/>
  <c r="M38" i="14" s="1"/>
  <c r="L30" i="14"/>
  <c r="M30" i="14" s="1"/>
  <c r="L22" i="14"/>
  <c r="M22" i="14" s="1"/>
  <c r="L14" i="14"/>
  <c r="M14" i="14" s="1"/>
  <c r="L6" i="14"/>
  <c r="M6" i="14" s="1"/>
  <c r="L488" i="14"/>
  <c r="M488" i="14" s="1"/>
  <c r="L480" i="14"/>
  <c r="M480" i="14" s="1"/>
  <c r="L472" i="14"/>
  <c r="M472" i="14" s="1"/>
  <c r="L464" i="14"/>
  <c r="M464" i="14" s="1"/>
  <c r="L456" i="14"/>
  <c r="M456" i="14" s="1"/>
  <c r="L448" i="14"/>
  <c r="M448" i="14" s="1"/>
  <c r="L440" i="14"/>
  <c r="M440" i="14" s="1"/>
  <c r="L432" i="14"/>
  <c r="M432" i="14" s="1"/>
  <c r="L424" i="14"/>
  <c r="M424" i="14" s="1"/>
  <c r="L416" i="14"/>
  <c r="M416" i="14" s="1"/>
  <c r="L408" i="14"/>
  <c r="M408" i="14" s="1"/>
  <c r="L400" i="14"/>
  <c r="M400" i="14" s="1"/>
  <c r="L392" i="14"/>
  <c r="M392" i="14" s="1"/>
  <c r="L384" i="14"/>
  <c r="M384" i="14" s="1"/>
  <c r="L376" i="14"/>
  <c r="M376" i="14" s="1"/>
  <c r="L368" i="14"/>
  <c r="M368" i="14" s="1"/>
  <c r="L360" i="14"/>
  <c r="M360" i="14" s="1"/>
  <c r="L352" i="14"/>
  <c r="M352" i="14" s="1"/>
  <c r="L344" i="14"/>
  <c r="M344" i="14" s="1"/>
  <c r="L336" i="14"/>
  <c r="M336" i="14" s="1"/>
  <c r="L328" i="14"/>
  <c r="M328" i="14" s="1"/>
  <c r="L320" i="14"/>
  <c r="M320" i="14" s="1"/>
  <c r="L312" i="14"/>
  <c r="M312" i="14" s="1"/>
  <c r="L304" i="14"/>
  <c r="M304" i="14" s="1"/>
  <c r="L296" i="14"/>
  <c r="M296" i="14" s="1"/>
  <c r="L288" i="14"/>
  <c r="M288" i="14" s="1"/>
  <c r="L280" i="14"/>
  <c r="M280" i="14" s="1"/>
  <c r="L272" i="14"/>
  <c r="M272" i="14" s="1"/>
  <c r="L264" i="14"/>
  <c r="M264" i="14" s="1"/>
  <c r="L256" i="14"/>
  <c r="M256" i="14" s="1"/>
  <c r="L248" i="14"/>
  <c r="M248" i="14" s="1"/>
  <c r="L240" i="14"/>
  <c r="M240" i="14" s="1"/>
  <c r="L232" i="14"/>
  <c r="M232" i="14" s="1"/>
  <c r="L224" i="14"/>
  <c r="M224" i="14" s="1"/>
  <c r="L216" i="14"/>
  <c r="M216" i="14" s="1"/>
  <c r="L208" i="14"/>
  <c r="M208" i="14" s="1"/>
  <c r="L200" i="14"/>
  <c r="M200" i="14" s="1"/>
  <c r="L192" i="14"/>
  <c r="M192" i="14" s="1"/>
  <c r="L184" i="14"/>
  <c r="M184" i="14" s="1"/>
  <c r="L176" i="14"/>
  <c r="M176" i="14" s="1"/>
  <c r="L168" i="14"/>
  <c r="M168" i="14" s="1"/>
  <c r="L160" i="14"/>
  <c r="M160" i="14" s="1"/>
  <c r="L152" i="14"/>
  <c r="M152" i="14" s="1"/>
  <c r="L144" i="14"/>
  <c r="M144" i="14" s="1"/>
  <c r="L136" i="14"/>
  <c r="M136" i="14" s="1"/>
  <c r="L128" i="14"/>
  <c r="M128" i="14" s="1"/>
  <c r="L120" i="14"/>
  <c r="M120" i="14" s="1"/>
  <c r="L112" i="14"/>
  <c r="M112" i="14" s="1"/>
  <c r="L104" i="14"/>
  <c r="M104" i="14" s="1"/>
  <c r="L96" i="14"/>
  <c r="M96" i="14" s="1"/>
  <c r="L88" i="14"/>
  <c r="M88" i="14" s="1"/>
  <c r="L80" i="14"/>
  <c r="M80" i="14" s="1"/>
  <c r="L72" i="14"/>
  <c r="M72" i="14" s="1"/>
  <c r="L64" i="14"/>
  <c r="M64" i="14" s="1"/>
  <c r="L56" i="14"/>
  <c r="M56" i="14" s="1"/>
  <c r="L48" i="14"/>
  <c r="M48" i="14" s="1"/>
  <c r="L40" i="14"/>
  <c r="M40" i="14" s="1"/>
  <c r="L32" i="14"/>
  <c r="M32" i="14" s="1"/>
  <c r="L24" i="14"/>
  <c r="M24" i="14" s="1"/>
  <c r="L16" i="14"/>
  <c r="M16" i="14" s="1"/>
  <c r="L8" i="14"/>
  <c r="M8" i="14" s="1"/>
  <c r="J510" i="14"/>
  <c r="H496" i="14"/>
  <c r="H10" i="14"/>
  <c r="H59" i="14"/>
  <c r="H378" i="14"/>
  <c r="H164" i="14"/>
  <c r="H49" i="14"/>
  <c r="H488" i="14"/>
  <c r="H504" i="14"/>
  <c r="H137" i="14"/>
  <c r="H85" i="14"/>
  <c r="H337" i="14"/>
  <c r="H103" i="14"/>
  <c r="H316" i="14"/>
  <c r="H105" i="14"/>
  <c r="H419" i="14"/>
  <c r="H179" i="14"/>
  <c r="H53" i="14"/>
  <c r="H41" i="14"/>
  <c r="H78" i="14"/>
  <c r="H109" i="14"/>
  <c r="H28" i="14"/>
  <c r="H83" i="14"/>
  <c r="H61" i="14"/>
  <c r="H457" i="14"/>
  <c r="H195" i="14"/>
  <c r="H75" i="14"/>
  <c r="H38" i="14"/>
  <c r="H293" i="14"/>
  <c r="H368" i="14"/>
  <c r="H52" i="14"/>
  <c r="H67" i="14"/>
  <c r="H441" i="14"/>
  <c r="H471" i="14"/>
  <c r="H501" i="14"/>
  <c r="H334" i="14"/>
  <c r="H416" i="14"/>
  <c r="H312" i="14"/>
  <c r="H16" i="14"/>
  <c r="H333" i="14"/>
  <c r="H234" i="14"/>
  <c r="H332" i="14"/>
  <c r="I332" i="14" s="1"/>
  <c r="H269" i="14"/>
  <c r="H35" i="14"/>
  <c r="H350" i="14"/>
  <c r="H287" i="14"/>
  <c r="H470" i="14"/>
  <c r="H331" i="14"/>
  <c r="H60" i="14"/>
  <c r="H278" i="14"/>
  <c r="H232" i="14"/>
  <c r="H449" i="14"/>
  <c r="H487" i="14"/>
  <c r="H319" i="14"/>
  <c r="H484" i="14"/>
  <c r="H300" i="14"/>
  <c r="H175" i="14"/>
  <c r="H174" i="14"/>
  <c r="H343" i="14"/>
  <c r="H373" i="14"/>
  <c r="H299" i="14"/>
  <c r="H489" i="14"/>
  <c r="H173" i="14"/>
  <c r="H442" i="14"/>
  <c r="H172" i="14"/>
  <c r="H493" i="14"/>
  <c r="H115" i="14"/>
  <c r="H171" i="14"/>
  <c r="H460" i="14"/>
  <c r="H170" i="14"/>
  <c r="H169" i="14"/>
  <c r="H42" i="14"/>
  <c r="H406" i="14"/>
  <c r="H123" i="14"/>
  <c r="H19" i="14"/>
  <c r="H363" i="14"/>
  <c r="H339" i="14"/>
  <c r="H90" i="14"/>
  <c r="H255" i="14"/>
  <c r="H404" i="14"/>
  <c r="H265" i="14"/>
  <c r="H114" i="14"/>
  <c r="H505" i="14"/>
  <c r="H465" i="14"/>
  <c r="H417" i="14"/>
  <c r="H32" i="14"/>
  <c r="H336" i="14"/>
  <c r="H182" i="14"/>
  <c r="H281" i="14"/>
  <c r="H407" i="14"/>
  <c r="I407" i="14" s="1"/>
  <c r="H177" i="14"/>
  <c r="H118" i="14"/>
  <c r="H413" i="14"/>
  <c r="H48" i="14"/>
  <c r="H207" i="14"/>
  <c r="I207" i="14" s="1"/>
  <c r="H31" i="14"/>
  <c r="H163" i="14"/>
  <c r="H91" i="14"/>
  <c r="H263" i="14"/>
  <c r="H100" i="14"/>
  <c r="H11" i="14"/>
  <c r="H469" i="14"/>
  <c r="H129" i="14"/>
  <c r="H205" i="14"/>
  <c r="H29" i="14"/>
  <c r="H426" i="14"/>
  <c r="H356" i="14"/>
  <c r="H130" i="14"/>
  <c r="H433" i="14"/>
  <c r="H309" i="14"/>
  <c r="I309" i="14" s="1"/>
  <c r="H69" i="14"/>
  <c r="H229" i="14"/>
  <c r="H228" i="14"/>
  <c r="H161" i="14"/>
  <c r="H478" i="14"/>
  <c r="H50" i="14"/>
  <c r="H45" i="14"/>
  <c r="H159" i="14"/>
  <c r="H9" i="14"/>
  <c r="H157" i="14"/>
  <c r="H330" i="14"/>
  <c r="H25" i="14"/>
  <c r="H14" i="14"/>
  <c r="H87" i="14"/>
  <c r="I87" i="14" s="1"/>
  <c r="H348" i="14"/>
  <c r="H410" i="14"/>
  <c r="H15" i="14"/>
  <c r="H63" i="14"/>
  <c r="H153" i="14"/>
  <c r="H436" i="14"/>
  <c r="H151" i="14"/>
  <c r="H490" i="14"/>
  <c r="H150" i="14"/>
  <c r="H110" i="14"/>
  <c r="H148" i="14"/>
  <c r="H503" i="14"/>
  <c r="H107" i="14"/>
  <c r="H226" i="14"/>
  <c r="H307" i="14"/>
  <c r="H499" i="14"/>
  <c r="H146" i="14"/>
  <c r="H353" i="14"/>
  <c r="H145" i="14"/>
  <c r="H481" i="14"/>
  <c r="H13" i="14"/>
  <c r="H370" i="14"/>
  <c r="H346" i="14"/>
  <c r="H260" i="14"/>
  <c r="H4" i="14"/>
  <c r="H142" i="14"/>
  <c r="H495" i="14"/>
  <c r="H44" i="14"/>
  <c r="H141" i="14"/>
  <c r="H468" i="14"/>
  <c r="H306" i="14"/>
  <c r="H203" i="14"/>
  <c r="H23" i="14"/>
  <c r="H435" i="14"/>
  <c r="H71" i="14"/>
  <c r="H429" i="14"/>
  <c r="H474" i="14"/>
  <c r="H39" i="14"/>
  <c r="H122" i="14"/>
  <c r="H202" i="14"/>
  <c r="H387" i="14"/>
  <c r="H140" i="14"/>
  <c r="H12" i="14"/>
  <c r="H106" i="14"/>
  <c r="H139" i="14"/>
  <c r="H30" i="14"/>
  <c r="H239" i="14"/>
  <c r="H135" i="14"/>
  <c r="H365" i="14"/>
  <c r="I365" i="14" s="1"/>
  <c r="H282" i="14"/>
  <c r="H95" i="14"/>
  <c r="H113" i="14"/>
  <c r="H199" i="14"/>
  <c r="H295" i="14"/>
  <c r="H112" i="14"/>
  <c r="H424" i="14"/>
  <c r="H432" i="14"/>
  <c r="H440" i="14"/>
  <c r="H96" i="14"/>
  <c r="H120" i="14"/>
  <c r="H296" i="14"/>
  <c r="H82" i="14"/>
  <c r="H391" i="14"/>
  <c r="H321" i="14"/>
  <c r="H405" i="14"/>
  <c r="H180" i="14"/>
  <c r="H475" i="14"/>
  <c r="H324" i="14"/>
  <c r="H62" i="14"/>
  <c r="H119" i="14"/>
  <c r="H108" i="14"/>
  <c r="H443" i="14"/>
  <c r="H84" i="14"/>
  <c r="I84" i="14" s="1"/>
  <c r="H364" i="14"/>
  <c r="I364" i="14" s="1"/>
  <c r="H97" i="14"/>
  <c r="H125" i="14"/>
  <c r="H102" i="14"/>
  <c r="H80" i="14"/>
  <c r="H57" i="14"/>
  <c r="H294" i="14"/>
  <c r="H18" i="14"/>
  <c r="H55" i="14"/>
  <c r="H369" i="14"/>
  <c r="H37" i="14"/>
  <c r="H271" i="14"/>
  <c r="I271" i="14" s="1"/>
  <c r="H127" i="14"/>
  <c r="H74" i="14"/>
  <c r="H68" i="14"/>
  <c r="H371" i="14"/>
  <c r="H183" i="14"/>
  <c r="H181" i="14"/>
  <c r="H77" i="14"/>
  <c r="H450" i="14"/>
  <c r="I450" i="14" s="1"/>
  <c r="H178" i="14"/>
  <c r="H352" i="14"/>
  <c r="H66" i="14"/>
  <c r="H33" i="14"/>
  <c r="H132" i="14"/>
  <c r="H480" i="14"/>
  <c r="H411" i="14"/>
  <c r="H236" i="14"/>
  <c r="H176" i="14"/>
  <c r="H116" i="14"/>
  <c r="H351" i="14"/>
  <c r="H452" i="14"/>
  <c r="H502" i="14"/>
  <c r="H218" i="14"/>
  <c r="H270" i="14"/>
  <c r="H7" i="14"/>
  <c r="H73" i="14"/>
  <c r="H51" i="14"/>
  <c r="H249" i="14"/>
  <c r="H124" i="14"/>
  <c r="H191" i="14"/>
  <c r="H121" i="14"/>
  <c r="H500" i="14"/>
  <c r="H65" i="14"/>
  <c r="H21" i="14"/>
  <c r="H99" i="14"/>
  <c r="H362" i="14"/>
  <c r="H458" i="14"/>
  <c r="H315" i="14"/>
  <c r="I315" i="14" s="1"/>
  <c r="H79" i="14"/>
  <c r="H131" i="14"/>
  <c r="H492" i="14"/>
  <c r="H491" i="14"/>
  <c r="I491" i="14" s="1"/>
  <c r="H211" i="14"/>
  <c r="I211" i="14" s="1"/>
  <c r="H323" i="14"/>
  <c r="H276" i="14"/>
  <c r="H434" i="14"/>
  <c r="H377" i="14"/>
  <c r="H5" i="14"/>
  <c r="H497" i="14"/>
  <c r="H210" i="14"/>
  <c r="H401" i="14"/>
  <c r="H342" i="14"/>
  <c r="H322" i="14"/>
  <c r="H267" i="14"/>
  <c r="H454" i="14"/>
  <c r="H56" i="14"/>
  <c r="H101" i="14"/>
  <c r="H456" i="14"/>
  <c r="H206" i="14"/>
  <c r="H254" i="14"/>
  <c r="H327" i="14"/>
  <c r="H46" i="14"/>
  <c r="H22" i="14"/>
  <c r="H485" i="14"/>
  <c r="H262" i="14"/>
  <c r="H349" i="14"/>
  <c r="H158" i="14"/>
  <c r="H245" i="14"/>
  <c r="H54" i="14"/>
  <c r="H117" i="14"/>
  <c r="H374" i="14"/>
  <c r="H70" i="14"/>
  <c r="H152" i="14"/>
  <c r="H455" i="14"/>
  <c r="H149" i="14"/>
  <c r="H486" i="14"/>
  <c r="H446" i="14"/>
  <c r="H447" i="14"/>
  <c r="H94" i="14"/>
  <c r="H47" i="14"/>
  <c r="H143" i="14"/>
  <c r="H6" i="14"/>
  <c r="H359" i="14"/>
  <c r="H383" i="14"/>
  <c r="H93" i="14"/>
  <c r="H72" i="14"/>
  <c r="H326" i="14"/>
  <c r="H86" i="14"/>
  <c r="H477" i="14"/>
  <c r="H138" i="14"/>
  <c r="H126" i="14"/>
  <c r="H506" i="14"/>
  <c r="H134" i="14"/>
  <c r="H133" i="14"/>
  <c r="H34" i="14"/>
  <c r="H386" i="14"/>
  <c r="H328" i="14"/>
  <c r="H408" i="14"/>
  <c r="H392" i="14"/>
  <c r="H24" i="14"/>
  <c r="H88" i="14"/>
  <c r="H160" i="14"/>
  <c r="H64" i="14"/>
  <c r="H8" i="14"/>
  <c r="H144" i="14"/>
  <c r="H40" i="14"/>
  <c r="H128" i="14"/>
  <c r="H200" i="14"/>
  <c r="H136" i="14"/>
  <c r="H184" i="14"/>
  <c r="H390" i="14"/>
  <c r="H168" i="14"/>
  <c r="H208" i="14"/>
  <c r="H167" i="14"/>
  <c r="H439" i="14"/>
  <c r="H507" i="14"/>
  <c r="H166" i="14"/>
  <c r="H396" i="14"/>
  <c r="H311" i="14"/>
  <c r="H17" i="14"/>
  <c r="H89" i="14"/>
  <c r="H111" i="14"/>
  <c r="H165" i="14"/>
  <c r="H104" i="14"/>
  <c r="H288" i="14"/>
  <c r="I288" i="14" s="1"/>
  <c r="H192" i="14"/>
  <c r="H216" i="14"/>
  <c r="H256" i="14"/>
  <c r="I256" i="14" s="1"/>
  <c r="H248" i="14"/>
  <c r="H162" i="14"/>
  <c r="H388" i="14"/>
  <c r="H58" i="14"/>
  <c r="H81" i="14"/>
  <c r="H467" i="14"/>
  <c r="H27" i="14"/>
  <c r="H395" i="14"/>
  <c r="H26" i="14"/>
  <c r="H76" i="14"/>
  <c r="H156" i="14"/>
  <c r="H155" i="14"/>
  <c r="H98" i="14"/>
  <c r="H92" i="14"/>
  <c r="H244" i="14"/>
  <c r="H154" i="14"/>
  <c r="H284" i="14"/>
  <c r="H347" i="14"/>
  <c r="H428" i="14"/>
  <c r="H292" i="14"/>
  <c r="H291" i="14"/>
  <c r="H147" i="14"/>
  <c r="H3" i="14"/>
  <c r="H186" i="14"/>
  <c r="H290" i="14"/>
  <c r="H242" i="14"/>
  <c r="H425" i="14"/>
  <c r="H43" i="14"/>
  <c r="H409" i="14"/>
  <c r="H275" i="14"/>
  <c r="H36" i="14"/>
  <c r="H420" i="14"/>
  <c r="H394" i="14"/>
  <c r="H20" i="14"/>
  <c r="H473" i="14"/>
  <c r="H258" i="14"/>
  <c r="H185" i="14"/>
  <c r="H305" i="14"/>
  <c r="H280" i="14"/>
  <c r="I280" i="14" s="1"/>
  <c r="H414" i="14"/>
  <c r="I414" i="14" s="1"/>
  <c r="H445" i="14"/>
  <c r="I445" i="14" s="1"/>
  <c r="H372" i="14"/>
  <c r="I372" i="14" s="1"/>
  <c r="I464" i="14"/>
  <c r="I415" i="14"/>
  <c r="I482" i="14"/>
  <c r="I231" i="14"/>
  <c r="I466" i="14"/>
  <c r="I399" i="14"/>
  <c r="I303" i="14"/>
  <c r="I438" i="14"/>
  <c r="I329" i="14"/>
  <c r="I215" i="14"/>
  <c r="I437" i="14"/>
  <c r="I423" i="14"/>
  <c r="I221" i="14"/>
  <c r="I194" i="14"/>
  <c r="I235" i="14"/>
  <c r="I463" i="14"/>
  <c r="I277" i="14"/>
  <c r="I338" i="14"/>
  <c r="I251" i="14"/>
  <c r="I272" i="14"/>
  <c r="I345" i="14"/>
  <c r="I304" i="14"/>
  <c r="I250" i="14"/>
  <c r="I335" i="14"/>
  <c r="I301" i="14"/>
  <c r="I402" i="14"/>
  <c r="I223" i="14"/>
  <c r="I344" i="14"/>
  <c r="I196" i="14"/>
  <c r="I193" i="14"/>
  <c r="I217" i="14"/>
  <c r="I320" i="14"/>
  <c r="I212" i="14"/>
  <c r="I393" i="14"/>
  <c r="I451" i="14"/>
  <c r="I197" i="14"/>
  <c r="I219" i="14"/>
  <c r="I213" i="14"/>
  <c r="I268" i="14"/>
  <c r="I360" i="14"/>
  <c r="I198" i="14"/>
  <c r="I222" i="14"/>
  <c r="I220" i="14"/>
  <c r="I237" i="14"/>
  <c r="I279" i="14"/>
  <c r="I233" i="14"/>
  <c r="I214" i="14"/>
  <c r="I379" i="14"/>
  <c r="I246" i="14"/>
  <c r="I376" i="14"/>
  <c r="I230" i="14"/>
  <c r="I241" i="14"/>
  <c r="I224" i="14"/>
  <c r="I257" i="14"/>
  <c r="I289" i="14"/>
  <c r="I412" i="14"/>
  <c r="I302" i="14"/>
  <c r="I430" i="14"/>
  <c r="I380" i="14"/>
  <c r="I494" i="14"/>
  <c r="I204" i="14"/>
  <c r="I259" i="14"/>
  <c r="I381" i="14"/>
  <c r="I444" i="14"/>
  <c r="I358" i="14"/>
  <c r="I479" i="14"/>
  <c r="I453" i="14"/>
  <c r="I357" i="14"/>
  <c r="I472" i="14"/>
  <c r="I317" i="14"/>
  <c r="I297" i="14"/>
  <c r="I366" i="14"/>
  <c r="I400" i="14"/>
  <c r="I273" i="14"/>
  <c r="O2" i="12"/>
  <c r="O3" i="12"/>
  <c r="O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147" i="12"/>
  <c r="O148" i="12"/>
  <c r="O149" i="12"/>
  <c r="O150" i="12"/>
  <c r="O151" i="12"/>
  <c r="O152" i="12"/>
  <c r="O153" i="12"/>
  <c r="O154" i="12"/>
  <c r="O155" i="12"/>
  <c r="O156" i="12"/>
  <c r="O157" i="12"/>
  <c r="O158" i="12"/>
  <c r="O159" i="12"/>
  <c r="O160" i="12"/>
  <c r="O161" i="12"/>
  <c r="O162" i="12"/>
  <c r="O163" i="12"/>
  <c r="O164" i="12"/>
  <c r="O165" i="12"/>
  <c r="O166" i="12"/>
  <c r="O167" i="12"/>
  <c r="O168" i="12"/>
  <c r="O169" i="12"/>
  <c r="O170" i="12"/>
  <c r="O171" i="12"/>
  <c r="O172" i="12"/>
  <c r="O173" i="12"/>
  <c r="O174" i="12"/>
  <c r="O175" i="12"/>
  <c r="O176" i="12"/>
  <c r="O177" i="12"/>
  <c r="O178" i="12"/>
  <c r="O179" i="12"/>
  <c r="O180" i="12"/>
  <c r="O181" i="12"/>
  <c r="O182" i="12"/>
  <c r="O183" i="12"/>
  <c r="O184" i="12"/>
  <c r="O185" i="12"/>
  <c r="O186" i="12"/>
  <c r="O187" i="12"/>
  <c r="O188" i="12"/>
  <c r="O189" i="12"/>
  <c r="O190" i="12"/>
  <c r="O191" i="12"/>
  <c r="O192" i="12"/>
  <c r="O193" i="12"/>
  <c r="O194" i="12"/>
  <c r="O195" i="12"/>
  <c r="O196" i="12"/>
  <c r="O197" i="12"/>
  <c r="O198" i="12"/>
  <c r="O199" i="12"/>
  <c r="O200" i="12"/>
  <c r="O201" i="12"/>
  <c r="O202" i="12"/>
  <c r="O203" i="12"/>
  <c r="O204" i="12"/>
  <c r="O205" i="12"/>
  <c r="O206" i="12"/>
  <c r="O207" i="12"/>
  <c r="O208" i="12"/>
  <c r="O209" i="12"/>
  <c r="O210" i="12"/>
  <c r="O211" i="12"/>
  <c r="O212" i="12"/>
  <c r="O213" i="12"/>
  <c r="O214" i="12"/>
  <c r="O215" i="12"/>
  <c r="O216" i="12"/>
  <c r="O217" i="12"/>
  <c r="O218" i="12"/>
  <c r="O219" i="12"/>
  <c r="O220" i="12"/>
  <c r="O221" i="12"/>
  <c r="O222" i="12"/>
  <c r="O223" i="12"/>
  <c r="O224" i="12"/>
  <c r="O225" i="12"/>
  <c r="O226" i="12"/>
  <c r="O227" i="12"/>
  <c r="O228" i="12"/>
  <c r="O229" i="12"/>
  <c r="O230" i="12"/>
  <c r="O231" i="12"/>
  <c r="O232" i="12"/>
  <c r="O233" i="12"/>
  <c r="O234" i="12"/>
  <c r="O235" i="12"/>
  <c r="O236" i="12"/>
  <c r="O237" i="12"/>
  <c r="O238" i="12"/>
  <c r="O239" i="12"/>
  <c r="O240" i="12"/>
  <c r="O241" i="12"/>
  <c r="O242" i="12"/>
  <c r="O243" i="12"/>
  <c r="O244" i="12"/>
  <c r="O245" i="12"/>
  <c r="O246" i="12"/>
  <c r="O247" i="12"/>
  <c r="O248" i="12"/>
  <c r="O249" i="12"/>
  <c r="O250" i="12"/>
  <c r="O251" i="12"/>
  <c r="O252" i="12"/>
  <c r="O253" i="12"/>
  <c r="O254" i="12"/>
  <c r="O255" i="12"/>
  <c r="O256" i="12"/>
  <c r="O257" i="12"/>
  <c r="O258" i="12"/>
  <c r="O259" i="12"/>
  <c r="O260" i="12"/>
  <c r="O261" i="12"/>
  <c r="O262" i="12"/>
  <c r="O263" i="12"/>
  <c r="O264" i="12"/>
  <c r="O265" i="12"/>
  <c r="O266" i="12"/>
  <c r="O267" i="12"/>
  <c r="O268" i="12"/>
  <c r="O269" i="12"/>
  <c r="O270" i="12"/>
  <c r="O271" i="12"/>
  <c r="O272" i="12"/>
  <c r="O273" i="12"/>
  <c r="O274" i="12"/>
  <c r="O275" i="12"/>
  <c r="O276" i="12"/>
  <c r="O277" i="12"/>
  <c r="O278" i="12"/>
  <c r="O279" i="12"/>
  <c r="O280" i="12"/>
  <c r="O281" i="12"/>
  <c r="O282" i="12"/>
  <c r="O283" i="12"/>
  <c r="O284" i="12"/>
  <c r="O285" i="12"/>
  <c r="O286" i="12"/>
  <c r="O287" i="12"/>
  <c r="O288" i="12"/>
  <c r="O289" i="12"/>
  <c r="O290" i="12"/>
  <c r="O291" i="12"/>
  <c r="O292" i="12"/>
  <c r="O293" i="12"/>
  <c r="O294" i="12"/>
  <c r="O295" i="12"/>
  <c r="O296" i="12"/>
  <c r="O297" i="12"/>
  <c r="O298" i="12"/>
  <c r="O299" i="12"/>
  <c r="O300" i="12"/>
  <c r="O301" i="12"/>
  <c r="O302" i="12"/>
  <c r="O303" i="12"/>
  <c r="O304" i="12"/>
  <c r="O305" i="12"/>
  <c r="O306" i="12"/>
  <c r="O307" i="12"/>
  <c r="O308" i="12"/>
  <c r="O309" i="12"/>
  <c r="O310" i="12"/>
  <c r="O311" i="12"/>
  <c r="O312" i="12"/>
  <c r="O313" i="12"/>
  <c r="O314" i="12"/>
  <c r="O315" i="12"/>
  <c r="O316" i="12"/>
  <c r="O317" i="12"/>
  <c r="O318" i="12"/>
  <c r="O319" i="12"/>
  <c r="O320" i="12"/>
  <c r="O321" i="12"/>
  <c r="O322" i="12"/>
  <c r="O323" i="12"/>
  <c r="O324" i="12"/>
  <c r="O325" i="12"/>
  <c r="O326" i="12"/>
  <c r="O327" i="12"/>
  <c r="O328" i="12"/>
  <c r="O329" i="12"/>
  <c r="O330" i="12"/>
  <c r="O331" i="12"/>
  <c r="O332" i="12"/>
  <c r="O333" i="12"/>
  <c r="O334" i="12"/>
  <c r="O335" i="12"/>
  <c r="O336" i="12"/>
  <c r="O337" i="12"/>
  <c r="O338" i="12"/>
  <c r="O339" i="12"/>
  <c r="O340" i="12"/>
  <c r="O341" i="12"/>
  <c r="O342" i="12"/>
  <c r="O343" i="12"/>
  <c r="O344" i="12"/>
  <c r="O345" i="12"/>
  <c r="O346" i="12"/>
  <c r="O347" i="12"/>
  <c r="O348" i="12"/>
  <c r="O349" i="12"/>
  <c r="O350" i="12"/>
  <c r="O351" i="12"/>
  <c r="O352" i="12"/>
  <c r="O353" i="12"/>
  <c r="O354" i="12"/>
  <c r="O355" i="12"/>
  <c r="O356" i="12"/>
  <c r="O357" i="12"/>
  <c r="O358" i="12"/>
  <c r="O359" i="12"/>
  <c r="O360" i="12"/>
  <c r="O361" i="12"/>
  <c r="O362" i="12"/>
  <c r="O363" i="12"/>
  <c r="O364" i="12"/>
  <c r="O365" i="12"/>
  <c r="O366" i="12"/>
  <c r="O367" i="12"/>
  <c r="O368" i="12"/>
  <c r="O369" i="12"/>
  <c r="O370" i="12"/>
  <c r="O371" i="12"/>
  <c r="O372" i="12"/>
  <c r="O373" i="12"/>
  <c r="O374" i="12"/>
  <c r="O375" i="12"/>
  <c r="O376" i="12"/>
  <c r="O377" i="12"/>
  <c r="O378" i="12"/>
  <c r="O379" i="12"/>
  <c r="O380" i="12"/>
  <c r="O381" i="12"/>
  <c r="O382" i="12"/>
  <c r="O383" i="12"/>
  <c r="O384" i="12"/>
  <c r="O385" i="12"/>
  <c r="O386" i="12"/>
  <c r="O387" i="12"/>
  <c r="O388" i="12"/>
  <c r="O389" i="12"/>
  <c r="O390" i="12"/>
  <c r="O391" i="12"/>
  <c r="O392" i="12"/>
  <c r="O393" i="12"/>
  <c r="O394" i="12"/>
  <c r="O395" i="12"/>
  <c r="O396" i="12"/>
  <c r="O397" i="12"/>
  <c r="O398" i="12"/>
  <c r="O399" i="12"/>
  <c r="O400" i="12"/>
  <c r="O401" i="12"/>
  <c r="O402" i="12"/>
  <c r="O403" i="12"/>
  <c r="O404" i="12"/>
  <c r="O405" i="12"/>
  <c r="O406" i="12"/>
  <c r="O407" i="12"/>
  <c r="O408" i="12"/>
  <c r="O409" i="12"/>
  <c r="O410" i="12"/>
  <c r="O411" i="12"/>
  <c r="O412" i="12"/>
  <c r="O413" i="12"/>
  <c r="O414" i="12"/>
  <c r="O415" i="12"/>
  <c r="O416" i="12"/>
  <c r="O417" i="12"/>
  <c r="O418" i="12"/>
  <c r="O419" i="12"/>
  <c r="O420" i="12"/>
  <c r="O421" i="12"/>
  <c r="O422" i="12"/>
  <c r="O423" i="12"/>
  <c r="O424" i="12"/>
  <c r="O425" i="12"/>
  <c r="O426" i="12"/>
  <c r="O427" i="12"/>
  <c r="O428" i="12"/>
  <c r="O429" i="12"/>
  <c r="O430" i="12"/>
  <c r="O431" i="12"/>
  <c r="O432" i="12"/>
  <c r="O433" i="12"/>
  <c r="O434" i="12"/>
  <c r="O435" i="12"/>
  <c r="O436" i="12"/>
  <c r="O437" i="12"/>
  <c r="O438" i="12"/>
  <c r="O439" i="12"/>
  <c r="O440" i="12"/>
  <c r="O441" i="12"/>
  <c r="O442" i="12"/>
  <c r="O443" i="12"/>
  <c r="O444" i="12"/>
  <c r="O445" i="12"/>
  <c r="O446" i="12"/>
  <c r="O447" i="12"/>
  <c r="O448" i="12"/>
  <c r="O449" i="12"/>
  <c r="O450" i="12"/>
  <c r="O451" i="12"/>
  <c r="O452" i="12"/>
  <c r="O453" i="12"/>
  <c r="O454" i="12"/>
  <c r="O455" i="12"/>
  <c r="O456" i="12"/>
  <c r="O457" i="12"/>
  <c r="O458" i="12"/>
  <c r="O459" i="12"/>
  <c r="O460" i="12"/>
  <c r="O461" i="12"/>
  <c r="O462" i="12"/>
  <c r="O463" i="12"/>
  <c r="O464" i="12"/>
  <c r="O465" i="12"/>
  <c r="O466" i="12"/>
  <c r="O467" i="12"/>
  <c r="O468" i="12"/>
  <c r="O469" i="12"/>
  <c r="O470" i="12"/>
  <c r="O471" i="12"/>
  <c r="O472" i="12"/>
  <c r="O473" i="12"/>
  <c r="O474" i="12"/>
  <c r="O475" i="12"/>
  <c r="O476" i="12"/>
  <c r="O477" i="12"/>
  <c r="O478" i="12"/>
  <c r="O479" i="12"/>
  <c r="O480" i="12"/>
  <c r="O481" i="12"/>
  <c r="O482" i="12"/>
  <c r="O483" i="12"/>
  <c r="O484" i="12"/>
  <c r="O485" i="12"/>
  <c r="O486" i="12"/>
  <c r="O487" i="12"/>
  <c r="O488" i="12"/>
  <c r="O489" i="12"/>
  <c r="O490" i="12"/>
  <c r="O491" i="12"/>
  <c r="O492" i="12"/>
  <c r="O493" i="12"/>
  <c r="O494" i="12"/>
  <c r="O495" i="12"/>
  <c r="O496" i="12"/>
  <c r="O497" i="12"/>
  <c r="O498" i="12"/>
  <c r="O499" i="12"/>
  <c r="O500" i="12"/>
  <c r="O501" i="12"/>
  <c r="O502" i="12"/>
  <c r="O503" i="12"/>
  <c r="O504" i="12"/>
  <c r="O505" i="12"/>
  <c r="O506" i="12"/>
  <c r="O507" i="12"/>
  <c r="O508" i="12"/>
  <c r="O509" i="12"/>
  <c r="O510" i="12"/>
  <c r="O511" i="12"/>
  <c r="O512" i="12"/>
  <c r="O513" i="12"/>
  <c r="O514" i="12"/>
  <c r="O515" i="12"/>
  <c r="O516" i="12"/>
  <c r="O517" i="12"/>
  <c r="O518" i="12"/>
  <c r="O519" i="12"/>
  <c r="O520" i="12"/>
  <c r="O521" i="12"/>
  <c r="O522" i="12"/>
  <c r="O523" i="12"/>
  <c r="O524" i="12"/>
  <c r="O525" i="12"/>
  <c r="O526" i="12"/>
  <c r="O527" i="12"/>
  <c r="O528" i="12"/>
  <c r="O529" i="12"/>
  <c r="O530" i="12"/>
  <c r="O531" i="12"/>
  <c r="O532" i="12"/>
  <c r="O533" i="12"/>
  <c r="O534" i="12"/>
  <c r="O535" i="12"/>
  <c r="O536" i="12"/>
  <c r="O537" i="12"/>
  <c r="O538" i="12"/>
  <c r="O539" i="12"/>
  <c r="O540" i="12"/>
  <c r="O541" i="12"/>
  <c r="O542" i="12"/>
  <c r="O543" i="12"/>
  <c r="O544" i="12"/>
  <c r="O545" i="12"/>
  <c r="O546" i="12"/>
  <c r="O547" i="12"/>
  <c r="O548" i="12"/>
  <c r="O549" i="12"/>
  <c r="O550" i="12"/>
  <c r="O551" i="12"/>
  <c r="O552" i="12"/>
  <c r="O553" i="12"/>
  <c r="O554" i="12"/>
  <c r="O555" i="12"/>
  <c r="O556" i="12"/>
  <c r="O557" i="12"/>
  <c r="O558" i="12"/>
  <c r="O559" i="12"/>
  <c r="O560" i="12"/>
  <c r="O561" i="12"/>
  <c r="O562" i="12"/>
  <c r="O563" i="12"/>
  <c r="O564" i="12"/>
  <c r="O565" i="12"/>
  <c r="O566" i="12"/>
  <c r="O567" i="12"/>
  <c r="O568" i="12"/>
  <c r="O569" i="12"/>
  <c r="O570" i="12"/>
  <c r="O571" i="12"/>
  <c r="O572" i="12"/>
  <c r="O573" i="12"/>
  <c r="O574" i="12"/>
  <c r="O575" i="12"/>
  <c r="O576" i="12"/>
  <c r="O577" i="12"/>
  <c r="O578" i="12"/>
  <c r="O579" i="12"/>
  <c r="O580" i="12"/>
  <c r="O581" i="12"/>
  <c r="O582" i="12"/>
  <c r="O583" i="12"/>
  <c r="O584" i="12"/>
  <c r="O585" i="12"/>
  <c r="O586" i="12"/>
  <c r="O587" i="12"/>
  <c r="O588" i="12"/>
  <c r="O589" i="12"/>
  <c r="O590" i="12"/>
  <c r="O591" i="12"/>
  <c r="O592" i="12"/>
  <c r="O593" i="12"/>
  <c r="O594" i="12"/>
  <c r="O595" i="12"/>
  <c r="O596" i="12"/>
  <c r="O597" i="12"/>
  <c r="O598" i="12"/>
  <c r="O599" i="12"/>
  <c r="O600" i="12"/>
  <c r="O601" i="12"/>
  <c r="O602" i="12"/>
  <c r="O603" i="12"/>
  <c r="O604" i="12"/>
  <c r="O605" i="12"/>
  <c r="O606" i="12"/>
  <c r="O607" i="12"/>
  <c r="O608" i="12"/>
  <c r="O609" i="12"/>
  <c r="O610" i="12"/>
  <c r="O611" i="12"/>
  <c r="O612" i="12"/>
  <c r="O613" i="12"/>
  <c r="O614" i="12"/>
  <c r="O615" i="12"/>
  <c r="O616" i="12"/>
  <c r="O617" i="12"/>
  <c r="O618" i="12"/>
  <c r="O619" i="12"/>
  <c r="O620" i="12"/>
  <c r="O621" i="12"/>
  <c r="O622" i="12"/>
  <c r="O623" i="12"/>
  <c r="O624" i="12"/>
  <c r="O625" i="12"/>
  <c r="O626" i="12"/>
  <c r="O627" i="12"/>
  <c r="O628" i="12"/>
  <c r="O629" i="12"/>
  <c r="O630" i="12"/>
  <c r="O631" i="12"/>
  <c r="O632" i="12"/>
  <c r="O633" i="12"/>
  <c r="O634" i="12"/>
  <c r="O635" i="12"/>
  <c r="O636" i="12"/>
  <c r="O637" i="12"/>
  <c r="O638" i="12"/>
  <c r="O639" i="12"/>
  <c r="O640" i="12"/>
  <c r="O641" i="12"/>
  <c r="O642" i="12"/>
  <c r="O643" i="12"/>
  <c r="O644" i="12"/>
  <c r="O645" i="12"/>
  <c r="O646" i="12"/>
  <c r="O647" i="12"/>
  <c r="O648" i="12"/>
  <c r="O649" i="12"/>
  <c r="O650" i="12"/>
  <c r="O651" i="12"/>
  <c r="O652" i="12"/>
  <c r="O653" i="12"/>
  <c r="O654" i="12"/>
  <c r="O655" i="12"/>
  <c r="O656" i="12"/>
  <c r="O657" i="12"/>
  <c r="O658" i="12"/>
  <c r="O659" i="12"/>
  <c r="O660" i="12"/>
  <c r="O661" i="12"/>
  <c r="O662" i="12"/>
  <c r="O663" i="12"/>
  <c r="O664" i="12"/>
  <c r="O665" i="12"/>
  <c r="O666" i="12"/>
  <c r="O667" i="12"/>
  <c r="O668" i="12"/>
  <c r="O669" i="12"/>
  <c r="O670" i="12"/>
  <c r="O671" i="12"/>
  <c r="O672" i="12"/>
  <c r="O673" i="12"/>
  <c r="O674" i="12"/>
  <c r="O675" i="12"/>
  <c r="O676" i="12"/>
  <c r="O677" i="12"/>
  <c r="O678" i="12"/>
  <c r="O679" i="12"/>
  <c r="O680" i="12"/>
  <c r="O681" i="12"/>
  <c r="O682" i="12"/>
  <c r="O683" i="12"/>
  <c r="O684" i="12"/>
  <c r="O685" i="12"/>
  <c r="O686" i="12"/>
  <c r="O687" i="12"/>
  <c r="O688" i="12"/>
  <c r="O689" i="12"/>
  <c r="O690" i="12"/>
  <c r="O691" i="12"/>
  <c r="O692" i="12"/>
  <c r="O693" i="12"/>
  <c r="O694" i="12"/>
  <c r="O695" i="12"/>
  <c r="O696" i="12"/>
  <c r="O697" i="12"/>
  <c r="O698" i="12"/>
  <c r="O699" i="12"/>
  <c r="O700" i="12"/>
  <c r="O701" i="12"/>
  <c r="O702" i="12"/>
  <c r="O703" i="12"/>
  <c r="O704" i="12"/>
  <c r="O705" i="12"/>
  <c r="O706" i="12"/>
  <c r="O707" i="12"/>
  <c r="O708" i="12"/>
  <c r="O709" i="12"/>
  <c r="O710" i="12"/>
  <c r="O711" i="12"/>
  <c r="O712" i="12"/>
  <c r="O713" i="12"/>
  <c r="O714" i="12"/>
  <c r="O715" i="12"/>
  <c r="O716" i="12"/>
  <c r="O717" i="12"/>
  <c r="O718" i="12"/>
  <c r="O719" i="12"/>
  <c r="O720" i="12"/>
  <c r="O721" i="12"/>
  <c r="O722" i="12"/>
  <c r="O723" i="12"/>
  <c r="O724" i="12"/>
  <c r="O725" i="12"/>
  <c r="O726" i="12"/>
  <c r="O727" i="12"/>
  <c r="O728" i="12"/>
  <c r="O729" i="12"/>
  <c r="O730" i="12"/>
  <c r="O731" i="12"/>
  <c r="O732" i="12"/>
  <c r="O733" i="12"/>
  <c r="O734" i="12"/>
  <c r="O735" i="12"/>
  <c r="O736" i="12"/>
  <c r="O737" i="12"/>
  <c r="O738" i="12"/>
  <c r="O739" i="12"/>
  <c r="O740" i="12"/>
  <c r="O741" i="12"/>
  <c r="O742" i="12"/>
  <c r="O743" i="12"/>
  <c r="O744" i="12"/>
  <c r="O745" i="12"/>
  <c r="O746" i="12"/>
  <c r="O747" i="12"/>
  <c r="O748" i="12"/>
  <c r="O749" i="12"/>
  <c r="O750" i="12"/>
  <c r="O751" i="12"/>
  <c r="O752" i="12"/>
  <c r="O753" i="12"/>
  <c r="O754" i="12"/>
  <c r="O755" i="12"/>
  <c r="O756" i="12"/>
  <c r="O757" i="12"/>
  <c r="O758" i="12"/>
  <c r="O759" i="12"/>
  <c r="O760" i="12"/>
  <c r="O761" i="12"/>
  <c r="O762" i="12"/>
  <c r="O763" i="12"/>
  <c r="O764" i="12"/>
  <c r="O765" i="12"/>
  <c r="O766" i="12"/>
  <c r="O767" i="12"/>
  <c r="O768" i="12"/>
  <c r="O769" i="12"/>
  <c r="O770" i="12"/>
  <c r="O771" i="12"/>
  <c r="O772" i="12"/>
  <c r="O773" i="12"/>
  <c r="O774" i="12"/>
  <c r="O775" i="12"/>
  <c r="O776" i="12"/>
  <c r="O777" i="12"/>
  <c r="O778" i="12"/>
  <c r="O779" i="12"/>
  <c r="O780" i="12"/>
  <c r="O781" i="12"/>
  <c r="O782" i="12"/>
  <c r="O783" i="12"/>
  <c r="O784" i="12"/>
  <c r="O785" i="12"/>
  <c r="O786" i="12"/>
  <c r="O787" i="12"/>
  <c r="O788" i="12"/>
  <c r="O789" i="12"/>
  <c r="O790" i="12"/>
  <c r="O791" i="12"/>
  <c r="O792" i="12"/>
  <c r="O793" i="12"/>
  <c r="O794" i="12"/>
  <c r="O795" i="12"/>
  <c r="O796" i="12"/>
  <c r="O797" i="12"/>
  <c r="O798" i="12"/>
  <c r="O799" i="12"/>
  <c r="O800" i="12"/>
  <c r="O801" i="12"/>
  <c r="O802" i="12"/>
  <c r="O803" i="12"/>
  <c r="O804" i="12"/>
  <c r="O805" i="12"/>
  <c r="O806" i="12"/>
  <c r="O807" i="12"/>
  <c r="O808" i="12"/>
  <c r="O809" i="12"/>
  <c r="O810" i="12"/>
  <c r="O811" i="12"/>
  <c r="O812" i="12"/>
  <c r="O813" i="12"/>
  <c r="O814" i="12"/>
  <c r="O815" i="12"/>
  <c r="O816" i="12"/>
  <c r="O817" i="12"/>
  <c r="O818" i="12"/>
  <c r="O819" i="12"/>
  <c r="O820" i="12"/>
  <c r="O821" i="12"/>
  <c r="O822" i="12"/>
  <c r="O823" i="12"/>
  <c r="O824" i="12"/>
  <c r="O825" i="12"/>
  <c r="O826" i="12"/>
  <c r="O827" i="12"/>
  <c r="O828" i="12"/>
  <c r="O829" i="12"/>
  <c r="O830" i="12"/>
  <c r="O831" i="12"/>
  <c r="O832" i="12"/>
  <c r="O833" i="12"/>
  <c r="O834" i="12"/>
  <c r="O835" i="12"/>
  <c r="O836" i="12"/>
  <c r="O837" i="12"/>
  <c r="O838" i="12"/>
  <c r="O839" i="12"/>
  <c r="O840" i="12"/>
  <c r="O841" i="12"/>
  <c r="O842" i="12"/>
  <c r="O843" i="12"/>
  <c r="O844" i="12"/>
  <c r="O845" i="12"/>
  <c r="O846" i="12"/>
  <c r="O847" i="12"/>
  <c r="O848" i="12"/>
  <c r="O849" i="12"/>
  <c r="O850" i="12"/>
  <c r="O851" i="12"/>
  <c r="O852" i="12"/>
  <c r="O853" i="12"/>
  <c r="O854" i="12"/>
  <c r="O855" i="12"/>
  <c r="O856" i="12"/>
  <c r="O857" i="12"/>
  <c r="O858" i="12"/>
  <c r="O859" i="12"/>
  <c r="O860" i="12"/>
  <c r="O861" i="12"/>
  <c r="O862" i="12"/>
  <c r="O863" i="12"/>
  <c r="O864" i="12"/>
  <c r="O865" i="12"/>
  <c r="O866" i="12"/>
  <c r="O867" i="12"/>
  <c r="O868" i="12"/>
  <c r="O869" i="12"/>
  <c r="O870" i="12"/>
  <c r="O871" i="12"/>
  <c r="O872" i="12"/>
  <c r="O873" i="12"/>
  <c r="O874" i="12"/>
  <c r="O875" i="12"/>
  <c r="O876" i="12"/>
  <c r="O877" i="12"/>
  <c r="O878" i="12"/>
  <c r="O879" i="12"/>
  <c r="O880" i="12"/>
  <c r="O881" i="12"/>
  <c r="O882" i="12"/>
  <c r="O883" i="12"/>
  <c r="O884" i="12"/>
  <c r="O885" i="12"/>
  <c r="O886" i="12"/>
  <c r="O887" i="12"/>
  <c r="O888" i="12"/>
  <c r="O889" i="12"/>
  <c r="O890" i="12"/>
  <c r="O891" i="12"/>
  <c r="O892" i="12"/>
  <c r="O893" i="12"/>
  <c r="O894" i="12"/>
  <c r="O895" i="12"/>
  <c r="O896" i="12"/>
  <c r="O897" i="12"/>
  <c r="O898" i="12"/>
  <c r="O899" i="12"/>
  <c r="O900" i="12"/>
  <c r="O901" i="12"/>
  <c r="O902" i="12"/>
  <c r="O903" i="12"/>
  <c r="O904" i="12"/>
  <c r="O905" i="12"/>
  <c r="O906" i="12"/>
  <c r="O907" i="12"/>
  <c r="O908" i="12"/>
  <c r="O909" i="12"/>
  <c r="O910" i="12"/>
  <c r="O911" i="12"/>
  <c r="O912" i="12"/>
  <c r="O913" i="12"/>
  <c r="O914" i="12"/>
  <c r="O915" i="12"/>
  <c r="O916" i="12"/>
  <c r="O917" i="12"/>
  <c r="O918" i="12"/>
  <c r="O919" i="12"/>
  <c r="O920" i="12"/>
  <c r="O921" i="12"/>
  <c r="O922" i="12"/>
  <c r="O923" i="12"/>
  <c r="O924" i="12"/>
  <c r="O925" i="12"/>
  <c r="O926" i="12"/>
  <c r="O927" i="12"/>
  <c r="O928" i="12"/>
  <c r="O929" i="12"/>
  <c r="O930" i="12"/>
  <c r="O931" i="12"/>
  <c r="O932" i="12"/>
  <c r="O933" i="12"/>
  <c r="O934" i="12"/>
  <c r="O935" i="12"/>
  <c r="O936" i="12"/>
  <c r="O937" i="12"/>
  <c r="O938" i="12"/>
  <c r="O939" i="12"/>
  <c r="O940" i="12"/>
  <c r="O941" i="12"/>
  <c r="O942" i="12"/>
  <c r="O943" i="12"/>
  <c r="O944" i="12"/>
  <c r="O945" i="12"/>
  <c r="O946" i="12"/>
  <c r="O947" i="12"/>
  <c r="O948" i="12"/>
  <c r="O949" i="12"/>
  <c r="O950" i="12"/>
  <c r="O951" i="12"/>
  <c r="O952" i="12"/>
  <c r="O953" i="12"/>
  <c r="O954" i="12"/>
  <c r="O955" i="12"/>
  <c r="O956" i="12"/>
  <c r="O957" i="12"/>
  <c r="O958" i="12"/>
  <c r="O959" i="12"/>
  <c r="O960" i="12"/>
  <c r="O961" i="12"/>
  <c r="O962" i="12"/>
  <c r="O963" i="12"/>
  <c r="O964" i="12"/>
  <c r="O965" i="12"/>
  <c r="O966" i="12"/>
  <c r="O967" i="12"/>
  <c r="O968" i="12"/>
  <c r="O969" i="12"/>
  <c r="O970" i="12"/>
  <c r="O971" i="12"/>
  <c r="O972" i="12"/>
  <c r="O973" i="12"/>
  <c r="O974" i="12"/>
  <c r="O975" i="12"/>
  <c r="O976" i="12"/>
  <c r="O977" i="12"/>
  <c r="O978" i="12"/>
  <c r="O979" i="12"/>
  <c r="O980" i="12"/>
  <c r="O981" i="12"/>
  <c r="O982" i="12"/>
  <c r="O983" i="12"/>
  <c r="O984" i="12"/>
  <c r="O985" i="12"/>
  <c r="O986" i="12"/>
  <c r="O987" i="12"/>
  <c r="O988" i="12"/>
  <c r="O989" i="12"/>
  <c r="O990" i="12"/>
  <c r="O991" i="12"/>
  <c r="O992" i="12"/>
  <c r="O993" i="12"/>
  <c r="O994" i="12"/>
  <c r="O995" i="12"/>
  <c r="O996" i="12"/>
  <c r="O997" i="12"/>
  <c r="O998" i="12"/>
  <c r="O999" i="12"/>
  <c r="O1000" i="12"/>
  <c r="O1001" i="12"/>
  <c r="O1002" i="12"/>
  <c r="O1003" i="12"/>
  <c r="O1004" i="12"/>
  <c r="O1005" i="12"/>
  <c r="O1006" i="12"/>
  <c r="O1007" i="12"/>
  <c r="O1008" i="12"/>
  <c r="O1009" i="12"/>
  <c r="O1010" i="12"/>
  <c r="O1011" i="12"/>
  <c r="O1012" i="12"/>
  <c r="O1013" i="12"/>
  <c r="O1014" i="12"/>
  <c r="O1015" i="12"/>
  <c r="O1016" i="12"/>
  <c r="O1017" i="12"/>
  <c r="O1018" i="12"/>
  <c r="O1019" i="12"/>
  <c r="O1020" i="12"/>
  <c r="O1021" i="12"/>
  <c r="O1022" i="12"/>
  <c r="O1023" i="12"/>
  <c r="O1024" i="12"/>
  <c r="O1025" i="12"/>
  <c r="O1026" i="12"/>
  <c r="O1027" i="12"/>
  <c r="O1028" i="12"/>
  <c r="O1029" i="12"/>
  <c r="O1030" i="12"/>
  <c r="O1031" i="12"/>
  <c r="O1032" i="12"/>
  <c r="O1033" i="12"/>
  <c r="O1034" i="12"/>
  <c r="O1035" i="12"/>
  <c r="O1036" i="12"/>
  <c r="O1037" i="12"/>
  <c r="O1038" i="12"/>
  <c r="O1039" i="12"/>
  <c r="O1040" i="12"/>
  <c r="O1041" i="12"/>
  <c r="O1042" i="12"/>
  <c r="O1043" i="12"/>
  <c r="O1044" i="12"/>
  <c r="O1045" i="12"/>
  <c r="O1046" i="12"/>
  <c r="O1047" i="12"/>
  <c r="O1048" i="12"/>
  <c r="O1049" i="12"/>
  <c r="O1050" i="12"/>
  <c r="O1051" i="12"/>
  <c r="O1052" i="12"/>
  <c r="O1053" i="12"/>
  <c r="O1054" i="12"/>
  <c r="O1055" i="12"/>
  <c r="O1056" i="12"/>
  <c r="O1057" i="12"/>
  <c r="O1058" i="12"/>
  <c r="O1059" i="12"/>
  <c r="O1060" i="12"/>
  <c r="O1061" i="12"/>
  <c r="O1062" i="12"/>
  <c r="O1063" i="12"/>
  <c r="O1064" i="12"/>
  <c r="O1065" i="12"/>
  <c r="O1066" i="12"/>
  <c r="O1067" i="12"/>
  <c r="O1068" i="12"/>
  <c r="O1069" i="12"/>
  <c r="O1070" i="12"/>
  <c r="O1071" i="12"/>
  <c r="O1072" i="12"/>
  <c r="O1073" i="12"/>
  <c r="O1074" i="12"/>
  <c r="O1075" i="12"/>
  <c r="O1076" i="12"/>
  <c r="O1077" i="12"/>
  <c r="O1078" i="12"/>
  <c r="O1079" i="12"/>
  <c r="O1080" i="12"/>
  <c r="O1081" i="12"/>
  <c r="O1082" i="12"/>
  <c r="O1083" i="12"/>
  <c r="O1084" i="12"/>
  <c r="O1085" i="12"/>
  <c r="O1086" i="12"/>
  <c r="O1087" i="12"/>
  <c r="O1088" i="12"/>
  <c r="O1089" i="12"/>
  <c r="O1090" i="12"/>
  <c r="O1091" i="12"/>
  <c r="O1092" i="12"/>
  <c r="O1093" i="12"/>
  <c r="O1094" i="12"/>
  <c r="O1095" i="12"/>
  <c r="O1096" i="12"/>
  <c r="O1097" i="12"/>
  <c r="O1098" i="12"/>
  <c r="O1099" i="12"/>
  <c r="O1100" i="12"/>
  <c r="O1101" i="12"/>
  <c r="O1102" i="12"/>
  <c r="O1103" i="12"/>
  <c r="O1104" i="12"/>
  <c r="O1105" i="12"/>
  <c r="O1106" i="12"/>
  <c r="O1107" i="12"/>
  <c r="O1108" i="12"/>
  <c r="O1109" i="12"/>
  <c r="O1110" i="12"/>
  <c r="O1111" i="12"/>
  <c r="O1112" i="12"/>
  <c r="O1113" i="12"/>
  <c r="O1114" i="12"/>
  <c r="O1115" i="12"/>
  <c r="O1116" i="12"/>
  <c r="O1117" i="12"/>
  <c r="O1118" i="12"/>
  <c r="O1119" i="12"/>
  <c r="O1120" i="12"/>
  <c r="O1121" i="12"/>
  <c r="O1122" i="12"/>
  <c r="O1123" i="12"/>
  <c r="O1124" i="12"/>
  <c r="O1125" i="12"/>
  <c r="O1126" i="12"/>
  <c r="O1127" i="12"/>
  <c r="O1128" i="12"/>
  <c r="O1129" i="12"/>
  <c r="O1130" i="12"/>
  <c r="O1131" i="12"/>
  <c r="O1132" i="12"/>
  <c r="O1133" i="12"/>
  <c r="O1134" i="12"/>
  <c r="O1135" i="12"/>
  <c r="O1136" i="12"/>
  <c r="O1137" i="12"/>
  <c r="O1138" i="12"/>
  <c r="O1139" i="12"/>
  <c r="O1140" i="12"/>
  <c r="O1141" i="12"/>
  <c r="O1142" i="12"/>
  <c r="O1143" i="12"/>
  <c r="O1144" i="12"/>
  <c r="O1145" i="12"/>
  <c r="O1146" i="12"/>
  <c r="O1147" i="12"/>
  <c r="O1148" i="12"/>
  <c r="O1149" i="12"/>
  <c r="O1150" i="12"/>
  <c r="O1151" i="12"/>
  <c r="O1152" i="12"/>
  <c r="O1153" i="12"/>
  <c r="O1154" i="12"/>
  <c r="O1155" i="12"/>
  <c r="O1156" i="12"/>
  <c r="O1157" i="12"/>
  <c r="O1158" i="12"/>
  <c r="O1159" i="12"/>
  <c r="O1160" i="12"/>
  <c r="O1161" i="12"/>
  <c r="O1162" i="12"/>
  <c r="O1163" i="12"/>
  <c r="O1164" i="12"/>
  <c r="O1165" i="12"/>
  <c r="O1166" i="12"/>
  <c r="O1167" i="12"/>
  <c r="O1168" i="12"/>
  <c r="O1169" i="12"/>
  <c r="O1170" i="12"/>
  <c r="O1171" i="12"/>
  <c r="O1172" i="12"/>
  <c r="O1173" i="12"/>
  <c r="O1174" i="12"/>
  <c r="O1175" i="12"/>
  <c r="O1176" i="12"/>
  <c r="O1177" i="12"/>
  <c r="O1178" i="12"/>
  <c r="O1179" i="12"/>
  <c r="O1180" i="12"/>
  <c r="O1181" i="12"/>
  <c r="O1182" i="12"/>
  <c r="O1183" i="12"/>
  <c r="O1184" i="12"/>
  <c r="O1185" i="12"/>
  <c r="O1186" i="12"/>
  <c r="O1187" i="12"/>
  <c r="O1188" i="12"/>
  <c r="O1189" i="12"/>
  <c r="O1190" i="12"/>
  <c r="O1191" i="12"/>
  <c r="O1192" i="12"/>
  <c r="O1193" i="12"/>
  <c r="O1194" i="12"/>
  <c r="O1195" i="12"/>
  <c r="O1196" i="12"/>
  <c r="O1197" i="12"/>
  <c r="O1198" i="12"/>
  <c r="O1199" i="12"/>
  <c r="O1200" i="12"/>
  <c r="O1201" i="12"/>
  <c r="O1202" i="12"/>
  <c r="O1203" i="12"/>
  <c r="O1204" i="12"/>
  <c r="O1205" i="12"/>
  <c r="O1206" i="12"/>
  <c r="O1207" i="12"/>
  <c r="O1208" i="12"/>
  <c r="O1209" i="12"/>
  <c r="O1210" i="12"/>
  <c r="O1211" i="12"/>
  <c r="O1212" i="12"/>
  <c r="O1213" i="12"/>
  <c r="O1214" i="12"/>
  <c r="O1215" i="12"/>
  <c r="O1216" i="12"/>
  <c r="O1217" i="12"/>
  <c r="O1218" i="12"/>
  <c r="O1219" i="12"/>
  <c r="O1220" i="12"/>
  <c r="O1221" i="12"/>
  <c r="O1222" i="12"/>
  <c r="O1223" i="12"/>
  <c r="O1224" i="12"/>
  <c r="O1225" i="12"/>
  <c r="O1226" i="12"/>
  <c r="O1227" i="12"/>
  <c r="O1228" i="12"/>
  <c r="O1229" i="12"/>
  <c r="O1230" i="12"/>
  <c r="O1231" i="12"/>
  <c r="O1232" i="12"/>
  <c r="O1233" i="12"/>
  <c r="O1234" i="12"/>
  <c r="O1235" i="12"/>
  <c r="O1236" i="12"/>
  <c r="O1237" i="12"/>
  <c r="O1238" i="12"/>
  <c r="O1239" i="12"/>
  <c r="O1240" i="12"/>
  <c r="O1241" i="12"/>
  <c r="O1242" i="12"/>
  <c r="O1243" i="12"/>
  <c r="O1244" i="12"/>
  <c r="O1245" i="12"/>
  <c r="O1246" i="12"/>
  <c r="O1247" i="12"/>
  <c r="O1248" i="12"/>
  <c r="O1249" i="12"/>
  <c r="O1250" i="12"/>
  <c r="O1251" i="12"/>
  <c r="O1252" i="12"/>
  <c r="O1253" i="12"/>
  <c r="O1254" i="12"/>
  <c r="O1255" i="12"/>
  <c r="O1256" i="12"/>
  <c r="O1257" i="12"/>
  <c r="O1258" i="12"/>
  <c r="O1259" i="12"/>
  <c r="O1260" i="12"/>
  <c r="O1261" i="12"/>
  <c r="O1262" i="12"/>
  <c r="O1263" i="12"/>
  <c r="O1264" i="12"/>
  <c r="O1265" i="12"/>
  <c r="O1266" i="12"/>
  <c r="O1267" i="12"/>
  <c r="O1268" i="12"/>
  <c r="O1269" i="12"/>
  <c r="O1270" i="12"/>
  <c r="O1271" i="12"/>
  <c r="O1272" i="12"/>
  <c r="O1273" i="12"/>
  <c r="O1274" i="12"/>
  <c r="O1275" i="12"/>
  <c r="O1276" i="12"/>
  <c r="O1277" i="12"/>
  <c r="O1278" i="12"/>
  <c r="O1279" i="12"/>
  <c r="O1280" i="12"/>
  <c r="O1281" i="12"/>
  <c r="O1282" i="12"/>
  <c r="O1283" i="12"/>
  <c r="O1284" i="12"/>
  <c r="O1285" i="12"/>
  <c r="O1286" i="12"/>
  <c r="O1287" i="12"/>
  <c r="O1288" i="12"/>
  <c r="O1289" i="12"/>
  <c r="O1290" i="12"/>
  <c r="O1291" i="12"/>
  <c r="O1292" i="12"/>
  <c r="O1293" i="12"/>
  <c r="O1294" i="12"/>
  <c r="O1295" i="12"/>
  <c r="O1296" i="12"/>
  <c r="O1297" i="12"/>
  <c r="O1298" i="12"/>
  <c r="O1299" i="12"/>
  <c r="O1300" i="12"/>
  <c r="O1301" i="12"/>
  <c r="O1302" i="12"/>
  <c r="O1303" i="12"/>
  <c r="O1304" i="12"/>
  <c r="O1305" i="12"/>
  <c r="O1306" i="12"/>
  <c r="O1307" i="12"/>
  <c r="O1308" i="12"/>
  <c r="O1309" i="12"/>
  <c r="O1310" i="12"/>
  <c r="O1311" i="12"/>
  <c r="O1312" i="12"/>
  <c r="O1313" i="12"/>
  <c r="O1314" i="12"/>
  <c r="O1315" i="12"/>
  <c r="O1316" i="12"/>
  <c r="O1317" i="12"/>
  <c r="O1318" i="12"/>
  <c r="O1319" i="12"/>
  <c r="O1320" i="12"/>
  <c r="O1321" i="12"/>
  <c r="O1322" i="12"/>
  <c r="O1323" i="12"/>
  <c r="O1324" i="12"/>
  <c r="O1325" i="12"/>
  <c r="O1326" i="12"/>
  <c r="O1327" i="12"/>
  <c r="O1328" i="12"/>
  <c r="O1329" i="12"/>
  <c r="O1330" i="12"/>
  <c r="O1331" i="12"/>
  <c r="O1332" i="12"/>
  <c r="O1333" i="12"/>
  <c r="O1334" i="12"/>
  <c r="O1335" i="12"/>
  <c r="O1336" i="12"/>
  <c r="O1337" i="12"/>
  <c r="O1338" i="12"/>
  <c r="O1339" i="12"/>
  <c r="O1340" i="12"/>
  <c r="O1341" i="12"/>
  <c r="O1342" i="12"/>
  <c r="O1343" i="12"/>
  <c r="O1344" i="12"/>
  <c r="O1345" i="12"/>
  <c r="O1346" i="12"/>
  <c r="O1347" i="12"/>
  <c r="O1348" i="12"/>
  <c r="O1349" i="12"/>
  <c r="O1350" i="12"/>
  <c r="O1351" i="12"/>
  <c r="O1352" i="12"/>
  <c r="O1353" i="12"/>
  <c r="O1354" i="12"/>
  <c r="O1355" i="12"/>
  <c r="O1356" i="12"/>
  <c r="O1357" i="12"/>
  <c r="O1358" i="12"/>
  <c r="O1359" i="12"/>
  <c r="O1360" i="12"/>
  <c r="O1361" i="12"/>
  <c r="O1362" i="12"/>
  <c r="O1363" i="12"/>
  <c r="O1364" i="12"/>
  <c r="O1365" i="12"/>
  <c r="O1366" i="12"/>
  <c r="O1367" i="12"/>
  <c r="O1368" i="12"/>
  <c r="O1369" i="12"/>
  <c r="O1370" i="12"/>
  <c r="O1371" i="12"/>
  <c r="O1372" i="12"/>
  <c r="O1373" i="12"/>
  <c r="O1374" i="12"/>
  <c r="O1375" i="12"/>
  <c r="O1376" i="12"/>
  <c r="O1377" i="12"/>
  <c r="O1378" i="12"/>
  <c r="O1379" i="12"/>
  <c r="O1380" i="12"/>
  <c r="O1381" i="12"/>
  <c r="O1382" i="12"/>
  <c r="O1383" i="12"/>
  <c r="O1384" i="12"/>
  <c r="O1385" i="12"/>
  <c r="O1386" i="12"/>
  <c r="O1387" i="12"/>
  <c r="O1388" i="12"/>
  <c r="O1389" i="12"/>
  <c r="O1390" i="12"/>
  <c r="O1391" i="12"/>
  <c r="O1392" i="12"/>
  <c r="O1393" i="12"/>
  <c r="O1394" i="12"/>
  <c r="O1395" i="12"/>
  <c r="O1396" i="12"/>
  <c r="O1397" i="12"/>
  <c r="O1398" i="12"/>
  <c r="O1399" i="12"/>
  <c r="O1400" i="12"/>
  <c r="O1401" i="12"/>
  <c r="O1402" i="12"/>
  <c r="O1403" i="12"/>
  <c r="O1404" i="12"/>
  <c r="O1405" i="12"/>
  <c r="O1406" i="12"/>
  <c r="O1407" i="12"/>
  <c r="O1408" i="12"/>
  <c r="O1409" i="12"/>
  <c r="O1410" i="12"/>
  <c r="O1411" i="12"/>
  <c r="O1412" i="12"/>
  <c r="O1413" i="12"/>
  <c r="O1414" i="12"/>
  <c r="O1415" i="12"/>
  <c r="O1416" i="12"/>
  <c r="O1417" i="12"/>
  <c r="O1418" i="12"/>
  <c r="O1419" i="12"/>
  <c r="O1420" i="12"/>
  <c r="O1421" i="12"/>
  <c r="O1422" i="12"/>
  <c r="O1423" i="12"/>
  <c r="O1424" i="12"/>
  <c r="O1425" i="12"/>
  <c r="O1426" i="12"/>
  <c r="O1427" i="12"/>
  <c r="O1428" i="12"/>
  <c r="O1429" i="12"/>
  <c r="O1430" i="12"/>
  <c r="O1431" i="12"/>
  <c r="O1432" i="12"/>
  <c r="O1433" i="12"/>
  <c r="O1434" i="12"/>
  <c r="O1435" i="12"/>
  <c r="O1436" i="12"/>
  <c r="O1437" i="12"/>
  <c r="O1438" i="12"/>
  <c r="O1439" i="12"/>
  <c r="O1440" i="12"/>
  <c r="O1441" i="12"/>
  <c r="O1442" i="12"/>
  <c r="O1443" i="12"/>
  <c r="O1444" i="12"/>
  <c r="O1445" i="12"/>
  <c r="O1446" i="12"/>
  <c r="O1447" i="12"/>
  <c r="O1448" i="12"/>
  <c r="O1449" i="12"/>
  <c r="O1450" i="12"/>
  <c r="O1451" i="12"/>
  <c r="O1452" i="12"/>
  <c r="O1453" i="12"/>
  <c r="O1454" i="12"/>
  <c r="O1455" i="12"/>
  <c r="O1456" i="12"/>
  <c r="O1457" i="12"/>
  <c r="O1458" i="12"/>
  <c r="O1459" i="12"/>
  <c r="O1460" i="12"/>
  <c r="O1461" i="12"/>
  <c r="O1462" i="12"/>
  <c r="O1463" i="12"/>
  <c r="O1464" i="12"/>
  <c r="O1465" i="12"/>
  <c r="O1466" i="12"/>
  <c r="O1467" i="12"/>
  <c r="O1468" i="12"/>
  <c r="O1469" i="12"/>
  <c r="O1470" i="12"/>
  <c r="O1471" i="12"/>
  <c r="O1472" i="12"/>
  <c r="O1473" i="12"/>
  <c r="O1474" i="12"/>
  <c r="O1475" i="12"/>
  <c r="O1476" i="12"/>
  <c r="O1477" i="12"/>
  <c r="O1478" i="12"/>
  <c r="O1479" i="12"/>
  <c r="O1480" i="12"/>
  <c r="O1481" i="12"/>
  <c r="O1482" i="12"/>
  <c r="O1483" i="12"/>
  <c r="O1484" i="12"/>
  <c r="O1485" i="12"/>
  <c r="O1486" i="12"/>
  <c r="O1487" i="12"/>
  <c r="O1488" i="12"/>
  <c r="O1489" i="12"/>
  <c r="O1490" i="12"/>
  <c r="O1491" i="12"/>
  <c r="O1492" i="12"/>
  <c r="O1493" i="12"/>
  <c r="O1494" i="12"/>
  <c r="O1495" i="12"/>
  <c r="O1496" i="12"/>
  <c r="O1497" i="12"/>
  <c r="O1498" i="12"/>
  <c r="O1499" i="12"/>
  <c r="O1500" i="12"/>
  <c r="O1501" i="12"/>
  <c r="O1502" i="12"/>
  <c r="O1503" i="12"/>
  <c r="O1504" i="12"/>
  <c r="O1505" i="12"/>
  <c r="O1506" i="12"/>
  <c r="O1507" i="12"/>
  <c r="O1508" i="12"/>
  <c r="O1509" i="12"/>
  <c r="O1510" i="12"/>
  <c r="O1511" i="12"/>
  <c r="O1512" i="12"/>
  <c r="O1513" i="12"/>
  <c r="O1514" i="12"/>
  <c r="O1515" i="12"/>
  <c r="O1516" i="12"/>
  <c r="O1517" i="12"/>
  <c r="O1518" i="12"/>
  <c r="O1519" i="12"/>
  <c r="O1520" i="12"/>
  <c r="O1521" i="12"/>
  <c r="O1522" i="12"/>
  <c r="O1523" i="12"/>
  <c r="O1524" i="12"/>
  <c r="O1525" i="12"/>
  <c r="O1526" i="12"/>
  <c r="O1527" i="12"/>
  <c r="O1528" i="12"/>
  <c r="O1529" i="12"/>
  <c r="O1530" i="12"/>
  <c r="O1531" i="12"/>
  <c r="O1532" i="12"/>
  <c r="O1533" i="12"/>
  <c r="O1534" i="12"/>
  <c r="O1535" i="12"/>
  <c r="O1536" i="12"/>
  <c r="O1537" i="12"/>
  <c r="O1538" i="12"/>
  <c r="O1539" i="12"/>
  <c r="O1540" i="12"/>
  <c r="O1541" i="12"/>
  <c r="O1542" i="12"/>
  <c r="O1543" i="12"/>
  <c r="O1544" i="12"/>
  <c r="O1545" i="12"/>
  <c r="O1546" i="12"/>
  <c r="O1547" i="12"/>
  <c r="O1548" i="12"/>
  <c r="O1549" i="12"/>
  <c r="O1550" i="12"/>
  <c r="O1551" i="12"/>
  <c r="O1552" i="12"/>
  <c r="O1553" i="12"/>
  <c r="O1554" i="12"/>
  <c r="O1555" i="12"/>
  <c r="O1556" i="12"/>
  <c r="O1557" i="12"/>
  <c r="O1558" i="12"/>
  <c r="O1559" i="12"/>
  <c r="O1560" i="12"/>
  <c r="O1561" i="12"/>
  <c r="O1562" i="12"/>
  <c r="O1563" i="12"/>
  <c r="O1564" i="12"/>
  <c r="O1565" i="12"/>
  <c r="O1566" i="12"/>
  <c r="O1567" i="12"/>
  <c r="O1568" i="12"/>
  <c r="O1569" i="12"/>
  <c r="O1570" i="12"/>
  <c r="O1571" i="12"/>
  <c r="O1572" i="12"/>
  <c r="O1573" i="12"/>
  <c r="O1574" i="12"/>
  <c r="O1575" i="12"/>
  <c r="O1576" i="12"/>
  <c r="O1577" i="12"/>
  <c r="O1578" i="12"/>
  <c r="O1579" i="12"/>
  <c r="O1580" i="12"/>
  <c r="O1581" i="12"/>
  <c r="O1582" i="12"/>
  <c r="O1583" i="12"/>
  <c r="O1584" i="12"/>
  <c r="O1585" i="12"/>
  <c r="O1586" i="12"/>
  <c r="O1587" i="12"/>
  <c r="O1588" i="12"/>
  <c r="O1589" i="12"/>
  <c r="O1590" i="12"/>
  <c r="O1591" i="12"/>
  <c r="O1592" i="12"/>
  <c r="O1593" i="12"/>
  <c r="O1594" i="12"/>
  <c r="O1595" i="12"/>
  <c r="O1596" i="12"/>
  <c r="O1597" i="12"/>
  <c r="O1598" i="12"/>
  <c r="O1599" i="12"/>
  <c r="O1600" i="12"/>
  <c r="O1601" i="12"/>
  <c r="O1602" i="12"/>
  <c r="O1603" i="12"/>
  <c r="O1604" i="12"/>
  <c r="O1605" i="12"/>
  <c r="O1606" i="12"/>
  <c r="O1607" i="12"/>
  <c r="O1608" i="12"/>
  <c r="O1609" i="12"/>
  <c r="O1610" i="12"/>
  <c r="O1611" i="12"/>
  <c r="O1612" i="12"/>
  <c r="O1613" i="12"/>
  <c r="O1614" i="12"/>
  <c r="O1615" i="12"/>
  <c r="O1616" i="12"/>
  <c r="O1617" i="12"/>
  <c r="O1618" i="12"/>
  <c r="O1619" i="12"/>
  <c r="O1620" i="12"/>
  <c r="O1621" i="12"/>
  <c r="O1622" i="12"/>
  <c r="O1623" i="12"/>
  <c r="O1624" i="12"/>
  <c r="O1625" i="12"/>
  <c r="O1626" i="12"/>
  <c r="O1627" i="12"/>
  <c r="O1628" i="12"/>
  <c r="O1629" i="12"/>
  <c r="O1630" i="12"/>
  <c r="O1631" i="12"/>
  <c r="O1632" i="12"/>
  <c r="O1633" i="12"/>
  <c r="O1634" i="12"/>
  <c r="O1635" i="12"/>
  <c r="O1636" i="12"/>
  <c r="O1637" i="12"/>
  <c r="O1638" i="12"/>
  <c r="O1639" i="12"/>
  <c r="O1640" i="12"/>
  <c r="O1641" i="12"/>
  <c r="O1642" i="12"/>
  <c r="O1643" i="12"/>
  <c r="O1644" i="12"/>
  <c r="O1645" i="12"/>
  <c r="O1646" i="12"/>
  <c r="O1647" i="12"/>
  <c r="O1648" i="12"/>
  <c r="O1649" i="12"/>
  <c r="O1650" i="12"/>
  <c r="O1651" i="12"/>
  <c r="O1652" i="12"/>
  <c r="O1653" i="12"/>
  <c r="O1654" i="12"/>
  <c r="O1655" i="12"/>
  <c r="O1656" i="12"/>
  <c r="O1657" i="12"/>
  <c r="O1658" i="12"/>
  <c r="O1659" i="12"/>
  <c r="O1660" i="12"/>
  <c r="O1661" i="12"/>
  <c r="O1662" i="12"/>
  <c r="O1663" i="12"/>
  <c r="O1664" i="12"/>
  <c r="O1665" i="12"/>
  <c r="O1666" i="12"/>
  <c r="O1667" i="12"/>
  <c r="O1668" i="12"/>
  <c r="O1669" i="12"/>
  <c r="O1670" i="12"/>
  <c r="O1671" i="12"/>
  <c r="O1672" i="12"/>
  <c r="O1673" i="12"/>
  <c r="O1674" i="12"/>
  <c r="O1675" i="12"/>
  <c r="O1676" i="12"/>
  <c r="O1677" i="12"/>
  <c r="O1678" i="12"/>
  <c r="O1679" i="12"/>
  <c r="O1680" i="12"/>
  <c r="O1681" i="12"/>
  <c r="O1682" i="12"/>
  <c r="O1683" i="12"/>
  <c r="O1684" i="12"/>
  <c r="O1685" i="12"/>
  <c r="O1686" i="12"/>
  <c r="O1687" i="12"/>
  <c r="O1688" i="12"/>
  <c r="O1689" i="12"/>
  <c r="O1690" i="12"/>
  <c r="O1691" i="12"/>
  <c r="O1692" i="12"/>
  <c r="O1693" i="12"/>
  <c r="O1694" i="12"/>
  <c r="O1695" i="12"/>
  <c r="O1696" i="12"/>
  <c r="O1697" i="12"/>
  <c r="O1698" i="12"/>
  <c r="O1699" i="12"/>
  <c r="O1700" i="12"/>
  <c r="O1701" i="12"/>
  <c r="O1702" i="12"/>
  <c r="O1703" i="12"/>
  <c r="O1704" i="12"/>
  <c r="O1705" i="12"/>
  <c r="O1706" i="12"/>
  <c r="O1707" i="12"/>
  <c r="O1708" i="12"/>
  <c r="O1709" i="12"/>
  <c r="O1710" i="12"/>
  <c r="O1711" i="12"/>
  <c r="O1712" i="12"/>
  <c r="O1713" i="12"/>
  <c r="O1714" i="12"/>
  <c r="O1715" i="12"/>
  <c r="O1716" i="12"/>
  <c r="O1717" i="12"/>
  <c r="O1718" i="12"/>
  <c r="O1719" i="12"/>
  <c r="O1720" i="12"/>
  <c r="O1721" i="12"/>
  <c r="O1722" i="12"/>
  <c r="O1723" i="12"/>
  <c r="O1724" i="12"/>
  <c r="O1725" i="12"/>
  <c r="O1726" i="12"/>
  <c r="O1727" i="12"/>
  <c r="O1728" i="12"/>
  <c r="O1729" i="12"/>
  <c r="O1730" i="12"/>
  <c r="O1731" i="12"/>
  <c r="O1732" i="12"/>
  <c r="O1733" i="12"/>
  <c r="O1734" i="12"/>
  <c r="O1735" i="12"/>
  <c r="O1736" i="12"/>
  <c r="O1737" i="12"/>
  <c r="O1738" i="12"/>
  <c r="O1739" i="12"/>
  <c r="O1740" i="12"/>
  <c r="O1741" i="12"/>
  <c r="O1742" i="12"/>
  <c r="O1743" i="12"/>
  <c r="O1744" i="12"/>
  <c r="O1745" i="12"/>
  <c r="O1746" i="12"/>
  <c r="O1747" i="12"/>
  <c r="O1748" i="12"/>
  <c r="O1749" i="12"/>
  <c r="O1750" i="12"/>
  <c r="O1751" i="12"/>
  <c r="O1752" i="12"/>
  <c r="O1753" i="12"/>
  <c r="O1754" i="12"/>
  <c r="O1755" i="12"/>
  <c r="O1756" i="12"/>
  <c r="O1757" i="12"/>
  <c r="O1758" i="12"/>
  <c r="O1759" i="12"/>
  <c r="O1760" i="12"/>
  <c r="O1761" i="12"/>
  <c r="O1762" i="12"/>
  <c r="O1763" i="12"/>
  <c r="O1764" i="12"/>
  <c r="O1765" i="12"/>
  <c r="O1766" i="12"/>
  <c r="O1767" i="12"/>
  <c r="O1768" i="12"/>
  <c r="O1769" i="12"/>
  <c r="O1770" i="12"/>
  <c r="O1771" i="12"/>
  <c r="O1772" i="12"/>
  <c r="O1773" i="12"/>
  <c r="O1774" i="12"/>
  <c r="O1775" i="12"/>
  <c r="O1776" i="12"/>
  <c r="O1777" i="12"/>
  <c r="O1778" i="12"/>
  <c r="O1779" i="12"/>
  <c r="O1780" i="12"/>
  <c r="O1781" i="12"/>
  <c r="O1782" i="12"/>
  <c r="O1783" i="12"/>
  <c r="O1784" i="12"/>
  <c r="O1785" i="12"/>
  <c r="O1786" i="12"/>
  <c r="O1787" i="12"/>
  <c r="O1788" i="12"/>
  <c r="O1789" i="12"/>
  <c r="O1790" i="12"/>
  <c r="O1791" i="12"/>
  <c r="O1792" i="12"/>
  <c r="O1793" i="12"/>
  <c r="O1794" i="12"/>
  <c r="O1795" i="12"/>
  <c r="O1796" i="12"/>
  <c r="O1797" i="12"/>
  <c r="O1798" i="12"/>
  <c r="O1799" i="12"/>
  <c r="O1800" i="12"/>
  <c r="O1801" i="12"/>
  <c r="O1802" i="12"/>
  <c r="O1803" i="12"/>
  <c r="O1804" i="12"/>
  <c r="O1805" i="12"/>
  <c r="O1806" i="12"/>
  <c r="O1807" i="12"/>
  <c r="O1808" i="12"/>
  <c r="O1809" i="12"/>
  <c r="O1810" i="12"/>
  <c r="O1811" i="12"/>
  <c r="O1812" i="12"/>
  <c r="O1813" i="12"/>
  <c r="O1814" i="12"/>
  <c r="O1815" i="12"/>
  <c r="O1816" i="12"/>
  <c r="O1817" i="12"/>
  <c r="O1818" i="12"/>
  <c r="O1819" i="12"/>
  <c r="O1820" i="12"/>
  <c r="O1821" i="12"/>
  <c r="O1822" i="12"/>
  <c r="O1823" i="12"/>
  <c r="O1824" i="12"/>
  <c r="O1825" i="12"/>
  <c r="O1826" i="12"/>
  <c r="O1827" i="12"/>
  <c r="O1828" i="12"/>
  <c r="O1829" i="12"/>
  <c r="O1830" i="12"/>
  <c r="O1831" i="12"/>
  <c r="O1832" i="12"/>
  <c r="O1833" i="12"/>
  <c r="O1834" i="12"/>
  <c r="O1835" i="12"/>
  <c r="O1836" i="12"/>
  <c r="O1837" i="12"/>
  <c r="O1838" i="12"/>
  <c r="O1839" i="12"/>
  <c r="O1840" i="12"/>
  <c r="O1841" i="12"/>
  <c r="O1842" i="12"/>
  <c r="O1843" i="12"/>
  <c r="O1844" i="12"/>
  <c r="O1845" i="12"/>
  <c r="O1846" i="12"/>
  <c r="O1847" i="12"/>
  <c r="O1848" i="12"/>
  <c r="O1849" i="12"/>
  <c r="O1850" i="12"/>
  <c r="O1851" i="12"/>
  <c r="O1852" i="12"/>
  <c r="O1853" i="12"/>
  <c r="O1854" i="12"/>
  <c r="O1855" i="12"/>
  <c r="O1856" i="12"/>
  <c r="O1857" i="12"/>
  <c r="O1858" i="12"/>
  <c r="O1859" i="12"/>
  <c r="O1860" i="12"/>
  <c r="O1861" i="12"/>
  <c r="O1862" i="12"/>
  <c r="O1863" i="12"/>
  <c r="O1864" i="12"/>
  <c r="O1865" i="12"/>
  <c r="O1866" i="12"/>
  <c r="O1867" i="12"/>
  <c r="O1868" i="12"/>
  <c r="O1869" i="12"/>
  <c r="O1870" i="12"/>
  <c r="O1871" i="12"/>
  <c r="O1872" i="12"/>
  <c r="O1873" i="12"/>
  <c r="O1874" i="12"/>
  <c r="O1875" i="12"/>
  <c r="O1876" i="12"/>
  <c r="O1877" i="12"/>
  <c r="O1878" i="12"/>
  <c r="O1879" i="12"/>
  <c r="O1880" i="12"/>
  <c r="O1881" i="12"/>
  <c r="O1882" i="12"/>
  <c r="O1883" i="12"/>
  <c r="O1884" i="12"/>
  <c r="O1885" i="12"/>
  <c r="O1886" i="12"/>
  <c r="O1887" i="12"/>
  <c r="O1888" i="12"/>
  <c r="O1889" i="12"/>
  <c r="O1890" i="12"/>
  <c r="O1891" i="12"/>
  <c r="O1892" i="12"/>
  <c r="O1893" i="12"/>
  <c r="O1894" i="12"/>
  <c r="O1895" i="12"/>
  <c r="O1896" i="12"/>
  <c r="O1897" i="12"/>
  <c r="O1898" i="12"/>
  <c r="O1899" i="12"/>
  <c r="O1900" i="12"/>
  <c r="O1901" i="12"/>
  <c r="O1902" i="12"/>
  <c r="O1903" i="12"/>
  <c r="O1904" i="12"/>
  <c r="O1905" i="12"/>
  <c r="O1906" i="12"/>
  <c r="O1907" i="12"/>
  <c r="O1908" i="12"/>
  <c r="O1909" i="12"/>
  <c r="O1910" i="12"/>
  <c r="O1911" i="12"/>
  <c r="O1912" i="12"/>
  <c r="O1913" i="12"/>
  <c r="O1914" i="12"/>
  <c r="O1915" i="12"/>
  <c r="O1916" i="12"/>
  <c r="O1917" i="12"/>
  <c r="O1918" i="12"/>
  <c r="O1919" i="12"/>
  <c r="O1920" i="12"/>
  <c r="O1921" i="12"/>
  <c r="O1922" i="12"/>
  <c r="O1923" i="12"/>
  <c r="O1924" i="12"/>
  <c r="O1925" i="12"/>
  <c r="O1926" i="12"/>
  <c r="O1927" i="12"/>
  <c r="O1928" i="12"/>
  <c r="O1929" i="12"/>
  <c r="O1930" i="12"/>
  <c r="O1931" i="12"/>
  <c r="O1932" i="12"/>
  <c r="O1933" i="12"/>
  <c r="O1934" i="12"/>
  <c r="O1935" i="12"/>
  <c r="O1936" i="12"/>
  <c r="O1937" i="12"/>
  <c r="O1938" i="12"/>
  <c r="O1939" i="12"/>
  <c r="O1940" i="12"/>
  <c r="O1941" i="12"/>
  <c r="O1942" i="12"/>
  <c r="O1943" i="12"/>
  <c r="O1944" i="12"/>
  <c r="O1945" i="12"/>
  <c r="O1946" i="12"/>
  <c r="O1947" i="12"/>
  <c r="O1948" i="12"/>
  <c r="O1949" i="12"/>
  <c r="O1950" i="12"/>
  <c r="O1951" i="12"/>
  <c r="O1952" i="12"/>
  <c r="O1953" i="12"/>
  <c r="O1954" i="12"/>
  <c r="O1955" i="12"/>
  <c r="O1956" i="12"/>
  <c r="O1957" i="12"/>
  <c r="O1958" i="12"/>
  <c r="O1959" i="12"/>
  <c r="O1960" i="12"/>
  <c r="O1961" i="12"/>
  <c r="O1962" i="12"/>
  <c r="O1963" i="12"/>
  <c r="O1964" i="12"/>
  <c r="O1965" i="12"/>
  <c r="O1966" i="12"/>
  <c r="O1967" i="12"/>
  <c r="O1968" i="12"/>
  <c r="O1969" i="12"/>
  <c r="O1970" i="12"/>
  <c r="O1971" i="12"/>
  <c r="O1972" i="12"/>
  <c r="O1973" i="12"/>
  <c r="O1974" i="12"/>
  <c r="O1975" i="12"/>
  <c r="O1976" i="12"/>
  <c r="O1977" i="12"/>
  <c r="O1978" i="12"/>
  <c r="O1979" i="12"/>
  <c r="O1980" i="12"/>
  <c r="O1981" i="12"/>
  <c r="O1982" i="12"/>
  <c r="O1983" i="12"/>
  <c r="O1984" i="12"/>
  <c r="O1985" i="12"/>
  <c r="O1986" i="12"/>
  <c r="O1987" i="12"/>
  <c r="O1988" i="12"/>
  <c r="O1989" i="12"/>
  <c r="O1990" i="12"/>
  <c r="O1991" i="12"/>
  <c r="O1992" i="12"/>
  <c r="O1993" i="12"/>
  <c r="O1994" i="12"/>
  <c r="O1995" i="12"/>
  <c r="O1996" i="12"/>
  <c r="O1997" i="12"/>
  <c r="O1998" i="12"/>
  <c r="O1999" i="12"/>
  <c r="O2000" i="12"/>
  <c r="E2002" i="12"/>
  <c r="N2002" i="12"/>
  <c r="A516" i="14" l="1"/>
  <c r="C23" i="10" s="1"/>
  <c r="I254" i="14"/>
  <c r="I388" i="14"/>
  <c r="I253" i="14"/>
  <c r="I459" i="14"/>
  <c r="I397" i="14"/>
  <c r="I240" i="14"/>
  <c r="I462" i="14"/>
  <c r="I318" i="14"/>
  <c r="I340" i="14"/>
  <c r="I187" i="14"/>
  <c r="I427" i="14"/>
  <c r="I252" i="14"/>
  <c r="I286" i="14"/>
  <c r="I189" i="14"/>
  <c r="I476" i="14"/>
  <c r="I188" i="14"/>
  <c r="I247" i="14"/>
  <c r="I421" i="14"/>
  <c r="I283" i="14"/>
  <c r="I310" i="14"/>
  <c r="I483" i="14"/>
  <c r="I375" i="14"/>
  <c r="I264" i="14"/>
  <c r="I209" i="14"/>
  <c r="I498" i="14"/>
  <c r="I325" i="14"/>
  <c r="I261" i="14"/>
  <c r="I298" i="14"/>
  <c r="I227" i="14"/>
  <c r="I266" i="14"/>
  <c r="I354" i="14"/>
  <c r="I285" i="14"/>
  <c r="I389" i="14"/>
  <c r="I238" i="14"/>
  <c r="I201" i="14"/>
  <c r="I274" i="14"/>
  <c r="I190" i="14"/>
  <c r="I403" i="14"/>
  <c r="I385" i="14"/>
  <c r="I382" i="14"/>
  <c r="I418" i="14"/>
  <c r="I422" i="14"/>
  <c r="I367" i="14"/>
  <c r="I384" i="14"/>
  <c r="I243" i="14"/>
  <c r="I314" i="14"/>
  <c r="I461" i="14"/>
  <c r="I361" i="14"/>
  <c r="I350" i="14"/>
  <c r="I31" i="14"/>
  <c r="I33" i="14"/>
  <c r="I100" i="14"/>
  <c r="I6" i="14"/>
  <c r="I413" i="14"/>
  <c r="I150" i="14"/>
  <c r="I16" i="14"/>
  <c r="I98" i="14"/>
  <c r="I269" i="14"/>
  <c r="I80" i="14"/>
  <c r="I168" i="14"/>
  <c r="I255" i="14"/>
  <c r="I343" i="14"/>
  <c r="I53" i="14"/>
  <c r="I242" i="14"/>
  <c r="I245" i="14"/>
  <c r="I454" i="14"/>
  <c r="I300" i="14"/>
  <c r="I263" i="14"/>
  <c r="I61" i="14"/>
  <c r="I368" i="14"/>
  <c r="I62" i="14"/>
  <c r="I321" i="14"/>
  <c r="I133" i="14"/>
  <c r="I109" i="14"/>
  <c r="I319" i="14"/>
  <c r="I38" i="14"/>
  <c r="I66" i="14"/>
  <c r="I183" i="14"/>
  <c r="I206" i="14"/>
  <c r="I377" i="14"/>
  <c r="I89" i="14"/>
  <c r="I292" i="14"/>
  <c r="I20" i="14"/>
  <c r="I147" i="14"/>
  <c r="I152" i="14"/>
  <c r="I26" i="14"/>
  <c r="I82" i="14"/>
  <c r="I118" i="14"/>
  <c r="I507" i="14"/>
  <c r="I386" i="14"/>
  <c r="I155" i="14"/>
  <c r="I58" i="14"/>
  <c r="I492" i="14"/>
  <c r="I284" i="14"/>
  <c r="I424" i="14"/>
  <c r="I165" i="14"/>
  <c r="I166" i="14"/>
  <c r="I439" i="14"/>
  <c r="I267" i="14"/>
  <c r="I210" i="14"/>
  <c r="I248" i="14"/>
  <c r="I458" i="14"/>
  <c r="I170" i="14"/>
  <c r="I44" i="14"/>
  <c r="I346" i="14"/>
  <c r="I481" i="14"/>
  <c r="I307" i="14"/>
  <c r="I503" i="14"/>
  <c r="I490" i="14"/>
  <c r="I330" i="14"/>
  <c r="I45" i="14"/>
  <c r="I228" i="14"/>
  <c r="I433" i="14"/>
  <c r="I205" i="14"/>
  <c r="I91" i="14"/>
  <c r="I417" i="14"/>
  <c r="I392" i="14"/>
  <c r="I114" i="14"/>
  <c r="I408" i="14"/>
  <c r="I19" i="14"/>
  <c r="I104" i="14"/>
  <c r="I83" i="14"/>
  <c r="I179" i="14"/>
  <c r="I171" i="14"/>
  <c r="I373" i="14"/>
  <c r="I175" i="14"/>
  <c r="I487" i="14"/>
  <c r="I232" i="14"/>
  <c r="I60" i="14"/>
  <c r="I470" i="14"/>
  <c r="I234" i="14"/>
  <c r="I416" i="14"/>
  <c r="I501" i="14"/>
  <c r="I195" i="14"/>
  <c r="I411" i="14"/>
  <c r="I37" i="14"/>
  <c r="I294" i="14"/>
  <c r="I97" i="14"/>
  <c r="I178" i="14"/>
  <c r="I119" i="14"/>
  <c r="I181" i="14"/>
  <c r="I336" i="14"/>
  <c r="I371" i="14"/>
  <c r="I34" i="14"/>
  <c r="I93" i="14"/>
  <c r="I143" i="14"/>
  <c r="I409" i="14"/>
  <c r="I244" i="14"/>
  <c r="I158" i="14"/>
  <c r="I46" i="14"/>
  <c r="I327" i="14"/>
  <c r="I47" i="14"/>
  <c r="I21" i="14"/>
  <c r="I404" i="14"/>
  <c r="I126" i="14"/>
  <c r="I138" i="14"/>
  <c r="I477" i="14"/>
  <c r="I326" i="14"/>
  <c r="I296" i="14"/>
  <c r="I275" i="14"/>
  <c r="I43" i="14"/>
  <c r="I290" i="14"/>
  <c r="I504" i="14"/>
  <c r="I428" i="14"/>
  <c r="I455" i="14"/>
  <c r="I488" i="14"/>
  <c r="I92" i="14"/>
  <c r="I54" i="14"/>
  <c r="I96" i="14"/>
  <c r="I262" i="14"/>
  <c r="I440" i="14"/>
  <c r="I467" i="14"/>
  <c r="I101" i="14"/>
  <c r="I322" i="14"/>
  <c r="I139" i="14"/>
  <c r="I173" i="14"/>
  <c r="I32" i="14"/>
  <c r="I394" i="14"/>
  <c r="I36" i="14"/>
  <c r="I349" i="14"/>
  <c r="I17" i="14"/>
  <c r="I362" i="14"/>
  <c r="I122" i="14"/>
  <c r="I50" i="14"/>
  <c r="I130" i="14"/>
  <c r="I129" i="14"/>
  <c r="I24" i="14"/>
  <c r="I42" i="14"/>
  <c r="I85" i="14"/>
  <c r="I383" i="14"/>
  <c r="I49" i="14"/>
  <c r="I73" i="14"/>
  <c r="I270" i="14"/>
  <c r="I157" i="14"/>
  <c r="I229" i="14"/>
  <c r="I465" i="14"/>
  <c r="I90" i="14"/>
  <c r="I48" i="14"/>
  <c r="I447" i="14"/>
  <c r="I137" i="14"/>
  <c r="I258" i="14"/>
  <c r="I359" i="14"/>
  <c r="I94" i="14"/>
  <c r="I425" i="14"/>
  <c r="I186" i="14"/>
  <c r="I446" i="14"/>
  <c r="I486" i="14"/>
  <c r="I347" i="14"/>
  <c r="I154" i="14"/>
  <c r="I120" i="14"/>
  <c r="I156" i="14"/>
  <c r="I485" i="14"/>
  <c r="I395" i="14"/>
  <c r="I27" i="14"/>
  <c r="I81" i="14"/>
  <c r="I167" i="14"/>
  <c r="I305" i="14"/>
  <c r="I69" i="14"/>
  <c r="I374" i="14"/>
  <c r="I293" i="14"/>
  <c r="I10" i="14"/>
  <c r="I496" i="14"/>
  <c r="I112" i="14"/>
  <c r="I497" i="14"/>
  <c r="I131" i="14"/>
  <c r="I65" i="14"/>
  <c r="I191" i="14"/>
  <c r="I236" i="14"/>
  <c r="I113" i="14"/>
  <c r="I140" i="14"/>
  <c r="I71" i="14"/>
  <c r="I306" i="14"/>
  <c r="I370" i="14"/>
  <c r="I9" i="14"/>
  <c r="I29" i="14"/>
  <c r="I163" i="14"/>
  <c r="I265" i="14"/>
  <c r="I208" i="14"/>
  <c r="I378" i="14"/>
  <c r="I134" i="14"/>
  <c r="I72" i="14"/>
  <c r="I162" i="14"/>
  <c r="I56" i="14"/>
  <c r="I59" i="14"/>
  <c r="I111" i="14"/>
  <c r="I342" i="14"/>
  <c r="I5" i="14"/>
  <c r="I276" i="14"/>
  <c r="I79" i="14"/>
  <c r="I99" i="14"/>
  <c r="I500" i="14"/>
  <c r="I124" i="14"/>
  <c r="I192" i="14"/>
  <c r="I218" i="14"/>
  <c r="I351" i="14"/>
  <c r="I295" i="14"/>
  <c r="I95" i="14"/>
  <c r="I135" i="14"/>
  <c r="I200" i="14"/>
  <c r="I387" i="14"/>
  <c r="I40" i="14"/>
  <c r="I474" i="14"/>
  <c r="I435" i="14"/>
  <c r="I468" i="14"/>
  <c r="I142" i="14"/>
  <c r="I145" i="14"/>
  <c r="I63" i="14"/>
  <c r="I159" i="14"/>
  <c r="I478" i="14"/>
  <c r="I456" i="14"/>
  <c r="I506" i="14"/>
  <c r="I164" i="14"/>
  <c r="I396" i="14"/>
  <c r="I185" i="14"/>
  <c r="I473" i="14"/>
  <c r="I420" i="14"/>
  <c r="I3" i="14"/>
  <c r="I291" i="14"/>
  <c r="I149" i="14"/>
  <c r="I70" i="14"/>
  <c r="I117" i="14"/>
  <c r="I76" i="14"/>
  <c r="I22" i="14"/>
  <c r="I434" i="14"/>
  <c r="I316" i="14"/>
  <c r="I432" i="14"/>
  <c r="I495" i="14"/>
  <c r="I311" i="14"/>
  <c r="I239" i="14"/>
  <c r="I12" i="14"/>
  <c r="I203" i="14"/>
  <c r="I144" i="14"/>
  <c r="I8" i="14"/>
  <c r="I110" i="14"/>
  <c r="I410" i="14"/>
  <c r="I51" i="14"/>
  <c r="I176" i="14"/>
  <c r="I102" i="14"/>
  <c r="I75" i="14"/>
  <c r="I449" i="14"/>
  <c r="I35" i="14"/>
  <c r="I67" i="14"/>
  <c r="I405" i="14"/>
  <c r="I28" i="14"/>
  <c r="I480" i="14"/>
  <c r="I184" i="14"/>
  <c r="I136" i="14"/>
  <c r="I202" i="14"/>
  <c r="I141" i="14"/>
  <c r="I13" i="14"/>
  <c r="I151" i="14"/>
  <c r="I348" i="14"/>
  <c r="I7" i="14"/>
  <c r="I352" i="14"/>
  <c r="I88" i="14"/>
  <c r="I505" i="14"/>
  <c r="I339" i="14"/>
  <c r="I441" i="14"/>
  <c r="I489" i="14"/>
  <c r="I281" i="14"/>
  <c r="I68" i="14"/>
  <c r="I328" i="14"/>
  <c r="I484" i="14"/>
  <c r="I334" i="14"/>
  <c r="I287" i="14"/>
  <c r="I78" i="14"/>
  <c r="I108" i="14"/>
  <c r="I199" i="14"/>
  <c r="I128" i="14"/>
  <c r="I429" i="14"/>
  <c r="I4" i="14"/>
  <c r="I226" i="14"/>
  <c r="I14" i="14"/>
  <c r="I369" i="14"/>
  <c r="I443" i="14"/>
  <c r="I127" i="14"/>
  <c r="I55" i="14"/>
  <c r="I493" i="14"/>
  <c r="I132" i="14"/>
  <c r="I324" i="14"/>
  <c r="I353" i="14"/>
  <c r="I106" i="14"/>
  <c r="I499" i="14"/>
  <c r="I107" i="14"/>
  <c r="I25" i="14"/>
  <c r="I64" i="14"/>
  <c r="I160" i="14"/>
  <c r="I161" i="14"/>
  <c r="I426" i="14"/>
  <c r="I11" i="14"/>
  <c r="I363" i="14"/>
  <c r="I123" i="14"/>
  <c r="I169" i="14"/>
  <c r="I457" i="14"/>
  <c r="I41" i="14"/>
  <c r="I337" i="14"/>
  <c r="I442" i="14"/>
  <c r="I299" i="14"/>
  <c r="I331" i="14"/>
  <c r="I177" i="14"/>
  <c r="I419" i="14"/>
  <c r="I115" i="14"/>
  <c r="I105" i="14"/>
  <c r="I475" i="14"/>
  <c r="I86" i="14"/>
  <c r="I390" i="14"/>
  <c r="I436" i="14"/>
  <c r="I406" i="14"/>
  <c r="I278" i="14"/>
  <c r="I471" i="14"/>
  <c r="I356" i="14"/>
  <c r="I172" i="14"/>
  <c r="I333" i="14"/>
  <c r="I182" i="14"/>
  <c r="I216" i="14"/>
  <c r="I502" i="14"/>
  <c r="I74" i="14"/>
  <c r="I401" i="14"/>
  <c r="I180" i="14"/>
  <c r="I282" i="14"/>
  <c r="I30" i="14"/>
  <c r="I39" i="14"/>
  <c r="I23" i="14"/>
  <c r="I260" i="14"/>
  <c r="I146" i="14"/>
  <c r="I148" i="14"/>
  <c r="I153" i="14"/>
  <c r="I121" i="14"/>
  <c r="I452" i="14"/>
  <c r="I57" i="14"/>
  <c r="I125" i="14"/>
  <c r="I15" i="14"/>
  <c r="I469" i="14"/>
  <c r="I460" i="14"/>
  <c r="I52" i="14"/>
  <c r="I103" i="14"/>
  <c r="I174" i="14"/>
  <c r="I312" i="14"/>
  <c r="I116" i="14"/>
  <c r="I18" i="14"/>
  <c r="I249" i="14"/>
  <c r="I323" i="14"/>
  <c r="I77" i="14"/>
  <c r="I391" i="14"/>
  <c r="A513" i="14" l="1"/>
  <c r="C20" i="10" s="1"/>
  <c r="A512" i="14"/>
  <c r="C22" i="10" s="1"/>
  <c r="A515" i="14"/>
  <c r="C21" i="10" s="1"/>
  <c r="A514" i="14"/>
  <c r="C19" i="10" s="1"/>
  <c r="L107" i="1"/>
  <c r="L219" i="1"/>
  <c r="L421" i="1"/>
  <c r="L419" i="1"/>
  <c r="L420" i="1"/>
  <c r="L706" i="1"/>
  <c r="L118" i="1"/>
  <c r="L194" i="1"/>
  <c r="L441" i="1"/>
  <c r="L439" i="1"/>
  <c r="L884" i="1"/>
  <c r="L78" i="1"/>
  <c r="L339" i="1"/>
  <c r="L340" i="1"/>
  <c r="L572" i="1"/>
  <c r="L578" i="1"/>
  <c r="L579" i="1"/>
  <c r="L580" i="1"/>
  <c r="L841" i="1"/>
  <c r="L393" i="1"/>
  <c r="L395" i="1"/>
  <c r="L930" i="1"/>
  <c r="L833" i="1"/>
  <c r="L335" i="1"/>
  <c r="L455" i="1"/>
  <c r="L94" i="1"/>
  <c r="L469" i="1"/>
  <c r="L341" i="1"/>
  <c r="L187" i="1"/>
  <c r="L348" i="1"/>
  <c r="L538" i="1"/>
  <c r="L741" i="1"/>
  <c r="L519" i="1"/>
  <c r="L453" i="1"/>
  <c r="L520" i="1"/>
  <c r="L290" i="1"/>
  <c r="L211" i="1"/>
  <c r="L253" i="1"/>
  <c r="L850" i="1"/>
  <c r="L848" i="1"/>
  <c r="L207" i="1"/>
  <c r="L834" i="1"/>
  <c r="L836" i="1"/>
  <c r="L730" i="1"/>
  <c r="L732" i="1"/>
  <c r="L854" i="1"/>
  <c r="L852" i="1"/>
  <c r="L530" i="1"/>
  <c r="L782" i="1"/>
  <c r="L829" i="1"/>
  <c r="L759" i="1"/>
  <c r="L269" i="1"/>
  <c r="L398" i="1"/>
  <c r="L399" i="1"/>
  <c r="L396" i="1"/>
  <c r="L397" i="1"/>
  <c r="L343" i="1"/>
  <c r="L345" i="1"/>
  <c r="L979" i="1"/>
  <c r="L783" i="1"/>
  <c r="L687" i="1"/>
  <c r="L799" i="1"/>
  <c r="L629" i="1"/>
  <c r="L389" i="1"/>
  <c r="L197" i="1"/>
  <c r="L96" i="1"/>
  <c r="L601" i="1"/>
  <c r="L179" i="1"/>
  <c r="L745" i="1"/>
  <c r="L120" i="1"/>
  <c r="L75" i="1"/>
  <c r="L638" i="1"/>
  <c r="L184" i="1"/>
  <c r="L819" i="1"/>
  <c r="L822" i="1"/>
  <c r="L816" i="1"/>
  <c r="L359" i="1"/>
  <c r="L896" i="1"/>
  <c r="L604" i="1"/>
  <c r="L605" i="1"/>
  <c r="L599" i="1"/>
  <c r="L229" i="1"/>
  <c r="L311" i="1"/>
  <c r="L373" i="1"/>
  <c r="L157" i="1"/>
  <c r="L856" i="1"/>
  <c r="L804" i="1"/>
  <c r="L512" i="1"/>
  <c r="L648" i="1"/>
  <c r="L380" i="1"/>
  <c r="L826" i="1"/>
  <c r="L643" i="1"/>
  <c r="L662" i="1"/>
  <c r="L800" i="1"/>
  <c r="L246" i="1"/>
  <c r="L554" i="1"/>
  <c r="L712" i="1"/>
  <c r="L417" i="1"/>
  <c r="L384" i="1"/>
  <c r="L44" i="1"/>
  <c r="L993" i="1"/>
  <c r="L827" i="1"/>
  <c r="L456" i="1"/>
  <c r="L361" i="1"/>
  <c r="L925" i="1"/>
  <c r="L242" i="1"/>
  <c r="L597" i="1"/>
  <c r="L920" i="1"/>
  <c r="L481" i="1"/>
  <c r="L535" i="1"/>
  <c r="L51" i="1"/>
  <c r="L16" i="1"/>
  <c r="L987" i="1"/>
  <c r="L149" i="1"/>
  <c r="L146" i="1"/>
  <c r="L658" i="1"/>
  <c r="L862" i="1"/>
  <c r="L466" i="1"/>
  <c r="L670" i="1"/>
  <c r="L471" i="1"/>
  <c r="L895" i="1"/>
  <c r="L851" i="1"/>
  <c r="L664" i="1"/>
  <c r="L945" i="1"/>
  <c r="L721" i="1"/>
  <c r="L196" i="1"/>
  <c r="L366" i="1"/>
  <c r="L266" i="1"/>
  <c r="L271" i="1"/>
  <c r="L261" i="1"/>
  <c r="L388" i="1"/>
  <c r="L477" i="1"/>
  <c r="L12" i="1"/>
  <c r="L156" i="1"/>
  <c r="L298" i="1"/>
  <c r="L559" i="1"/>
  <c r="L104" i="1"/>
  <c r="L173" i="1"/>
  <c r="L171" i="1"/>
  <c r="L165" i="1"/>
  <c r="L295" i="1"/>
  <c r="L297" i="1"/>
  <c r="L616" i="1"/>
  <c r="L614" i="1"/>
  <c r="L416" i="1"/>
  <c r="L286" i="1"/>
  <c r="L540" i="1"/>
  <c r="L751" i="1"/>
  <c r="L766" i="1"/>
  <c r="L765" i="1"/>
  <c r="L592" i="1"/>
  <c r="L251" i="1"/>
  <c r="L47" i="1"/>
  <c r="L473" i="1"/>
  <c r="L472" i="1"/>
  <c r="L882" i="1"/>
  <c r="L883" i="1"/>
  <c r="L880" i="1"/>
  <c r="L202" i="1"/>
  <c r="L401" i="1"/>
  <c r="L624" i="1"/>
  <c r="L255" i="1"/>
  <c r="L582" i="1"/>
  <c r="L123" i="1"/>
  <c r="L962" i="1"/>
  <c r="L89" i="1"/>
  <c r="L32" i="1"/>
  <c r="L368" i="1"/>
  <c r="L702" i="1"/>
  <c r="L308" i="1"/>
  <c r="L707" i="1"/>
  <c r="L106" i="1"/>
  <c r="L923" i="1"/>
  <c r="L376" i="1"/>
  <c r="L564" i="1"/>
  <c r="L191" i="1"/>
  <c r="L487" i="1"/>
  <c r="L492" i="1"/>
  <c r="L485" i="1"/>
  <c r="L483" i="1"/>
  <c r="L325" i="1"/>
  <c r="L329" i="1"/>
  <c r="L320" i="1"/>
  <c r="L315" i="1"/>
  <c r="L317" i="1"/>
  <c r="L878" i="1"/>
  <c r="L876" i="1"/>
  <c r="L322" i="1"/>
  <c r="L489" i="1"/>
  <c r="L867" i="1"/>
  <c r="L797" i="1"/>
  <c r="L839" i="1"/>
  <c r="L542" i="1"/>
  <c r="L544" i="1"/>
  <c r="L547" i="1"/>
  <c r="L548" i="1"/>
  <c r="L974" i="1"/>
  <c r="L532" i="1"/>
  <c r="L708" i="1"/>
  <c r="L612" i="1"/>
  <c r="L632" i="1"/>
  <c r="L505" i="1"/>
  <c r="L813" i="1"/>
  <c r="L412" i="1"/>
  <c r="L354" i="1"/>
  <c r="L304" i="1"/>
  <c r="L973" i="1"/>
  <c r="L693" i="1"/>
  <c r="L282" i="1"/>
  <c r="L284" i="1"/>
  <c r="L25" i="1"/>
  <c r="L423" i="1"/>
  <c r="L277" i="1"/>
  <c r="L808" i="1"/>
  <c r="L811" i="1"/>
  <c r="L475" i="1"/>
  <c r="L951" i="1"/>
  <c r="L942" i="1"/>
  <c r="L209" i="1"/>
  <c r="L865" i="1"/>
  <c r="L790" i="1"/>
  <c r="L901" i="1"/>
  <c r="L898" i="1"/>
  <c r="L593" i="1"/>
  <c r="L182" i="1"/>
  <c r="L641" i="1"/>
  <c r="L743" i="1"/>
  <c r="L749" i="1"/>
  <c r="L112" i="1"/>
  <c r="L442" i="1"/>
  <c r="L529" i="1"/>
  <c r="L272" i="1"/>
  <c r="L476" i="1"/>
  <c r="L630" i="1"/>
  <c r="L725" i="1"/>
  <c r="L115" i="1"/>
  <c r="L259" i="1"/>
  <c r="L390" i="1"/>
  <c r="L927" i="1"/>
  <c r="L714" i="1"/>
  <c r="L570" i="1"/>
  <c r="L39" i="1"/>
  <c r="L750" i="1"/>
  <c r="L454" i="1"/>
  <c r="L11" i="1"/>
  <c r="L910" i="1"/>
  <c r="L337" i="1"/>
  <c r="L124" i="1"/>
  <c r="L966" i="1"/>
  <c r="L365" i="1"/>
  <c r="L274" i="1"/>
  <c r="L776" i="1"/>
  <c r="L189" i="1"/>
  <c r="L69" i="1"/>
  <c r="L444" i="1"/>
  <c r="L443" i="1"/>
  <c r="L154" i="1"/>
  <c r="L221" i="1"/>
  <c r="L178" i="1"/>
  <c r="L403" i="1"/>
  <c r="L406" i="1"/>
  <c r="L747" i="1"/>
  <c r="L748" i="1"/>
  <c r="L163" i="1"/>
  <c r="L514" i="1"/>
  <c r="L886" i="1"/>
  <c r="L410" i="1"/>
  <c r="L830" i="1"/>
  <c r="L703" i="1"/>
  <c r="L939" i="1"/>
  <c r="L937" i="1"/>
  <c r="L391" i="1"/>
  <c r="L686" i="1"/>
  <c r="L451" i="1"/>
  <c r="L247" i="1"/>
  <c r="L301" i="1"/>
  <c r="L499" i="1"/>
  <c r="L236" i="1"/>
  <c r="L682" i="1"/>
  <c r="L80" i="1"/>
  <c r="L934" i="1"/>
  <c r="L360" i="1"/>
  <c r="L310" i="1"/>
  <c r="L374" i="1"/>
  <c r="L158" i="1"/>
  <c r="L805" i="1"/>
  <c r="L647" i="1"/>
  <c r="L713" i="1"/>
  <c r="L926" i="1"/>
  <c r="L15" i="1"/>
  <c r="L150" i="1"/>
  <c r="L147" i="1"/>
  <c r="L657" i="1"/>
  <c r="L863" i="1"/>
  <c r="L946" i="1"/>
  <c r="L722" i="1"/>
  <c r="L262" i="1"/>
  <c r="L560" i="1"/>
  <c r="L8" i="1"/>
  <c r="L169" i="1"/>
  <c r="L33" i="1"/>
  <c r="L545" i="1"/>
  <c r="L611" i="1"/>
  <c r="L413" i="1"/>
  <c r="L972" i="1"/>
  <c r="L283" i="1"/>
  <c r="L14" i="1"/>
  <c r="L897" i="1"/>
  <c r="L370" i="1"/>
  <c r="L407" i="1"/>
  <c r="L515" i="1"/>
  <c r="L248" i="1"/>
  <c r="L935" i="1"/>
  <c r="L151" i="1"/>
  <c r="L656" i="1"/>
  <c r="L723" i="1"/>
  <c r="L170" i="1"/>
  <c r="L21" i="1"/>
  <c r="L537" i="1"/>
  <c r="L72" i="1"/>
  <c r="L742" i="1"/>
  <c r="L953" i="1"/>
  <c r="L954" i="1"/>
  <c r="L952" i="1"/>
  <c r="L873" i="1"/>
  <c r="L479" i="1"/>
  <c r="L82" i="1"/>
  <c r="L83" i="1"/>
  <c r="L81" i="1"/>
  <c r="L820" i="1"/>
  <c r="L977" i="1"/>
  <c r="L383" i="1"/>
  <c r="L502" i="1"/>
  <c r="L98" i="1"/>
  <c r="L785" i="1"/>
  <c r="L534" i="1"/>
  <c r="L10" i="1"/>
  <c r="L174" i="1"/>
  <c r="L355" i="1"/>
  <c r="L908" i="1"/>
  <c r="L517" i="1"/>
  <c r="L306" i="1"/>
  <c r="L802" i="1"/>
  <c r="L787" i="1"/>
  <c r="L186" i="1"/>
  <c r="L527" i="1"/>
  <c r="L162" i="1"/>
  <c r="L533" i="1"/>
  <c r="L574" i="1"/>
  <c r="L103" i="1"/>
  <c r="L917" i="1"/>
  <c r="L264" i="1"/>
  <c r="L116" i="1"/>
  <c r="L989" i="1"/>
  <c r="L924" i="1"/>
  <c r="L561" i="1"/>
  <c r="L691" i="1"/>
  <c r="L837" i="1"/>
  <c r="L212" i="1"/>
  <c r="L531" i="1"/>
  <c r="L110" i="1"/>
  <c r="L777" i="1"/>
  <c r="L635" i="1"/>
  <c r="L872" i="1"/>
  <c r="L350" i="1"/>
  <c r="L603" i="1"/>
  <c r="L846" i="1"/>
  <c r="L843" i="1"/>
  <c r="L710" i="1"/>
  <c r="L858" i="1"/>
  <c r="L462" i="1"/>
  <c r="L228" i="1"/>
  <c r="L227" i="1"/>
  <c r="L807" i="1"/>
  <c r="L382" i="1"/>
  <c r="L378" i="1"/>
  <c r="L860" i="1"/>
  <c r="L29" i="1"/>
  <c r="L449" i="1"/>
  <c r="L313" i="1"/>
  <c r="L727" i="1"/>
  <c r="L507" i="1"/>
  <c r="L557" i="1"/>
  <c r="L981" i="1"/>
  <c r="L985" i="1"/>
  <c r="L739" i="1"/>
  <c r="L764" i="1"/>
  <c r="L510" i="1"/>
  <c r="L676" i="1"/>
  <c r="L353" i="1"/>
  <c r="L238" i="1"/>
  <c r="L239" i="1"/>
  <c r="L653" i="1"/>
  <c r="L674" i="1"/>
  <c r="L667" i="1"/>
  <c r="L436" i="1"/>
  <c r="L250" i="1"/>
  <c r="L666" i="1"/>
  <c r="L716" i="1"/>
  <c r="L111" i="1"/>
  <c r="L254" i="1"/>
  <c r="L948" i="1"/>
  <c r="L199" i="1"/>
  <c r="L387" i="1"/>
  <c r="L193" i="1"/>
  <c r="L459" i="1"/>
  <c r="L204" i="1"/>
  <c r="L431" i="1"/>
  <c r="L539" i="1"/>
  <c r="L346" i="1"/>
  <c r="L279" i="1"/>
  <c r="L100" i="1"/>
  <c r="L435" i="1"/>
  <c r="L626" i="1"/>
  <c r="L445" i="1"/>
  <c r="L551" i="1"/>
  <c r="L586" i="1"/>
  <c r="L447" i="1"/>
  <c r="L91" i="1"/>
  <c r="L628" i="1"/>
  <c r="L705" i="1"/>
  <c r="L524" i="1"/>
  <c r="L357" i="1"/>
  <c r="L649" i="1"/>
  <c r="L140" i="1"/>
  <c r="L495" i="1"/>
  <c r="L465" i="1"/>
  <c r="L494" i="1"/>
  <c r="L326" i="1"/>
  <c r="L137" i="1"/>
  <c r="L133" i="1"/>
  <c r="L230" i="1"/>
  <c r="L27" i="1"/>
  <c r="L160" i="1"/>
  <c r="L950" i="1"/>
  <c r="L891" i="1"/>
  <c r="L122" i="1"/>
  <c r="L796" i="1"/>
  <c r="L464" i="1"/>
  <c r="L700" i="1"/>
  <c r="L528" i="1"/>
  <c r="L587" i="1"/>
  <c r="L696" i="1"/>
  <c r="L267" i="1"/>
  <c r="L718" i="1"/>
  <c r="L105" i="1"/>
  <c r="L610" i="1"/>
  <c r="L608" i="1"/>
  <c r="L276" i="1"/>
  <c r="L590" i="1"/>
  <c r="L226" i="1"/>
  <c r="L224" i="1"/>
  <c r="L222" i="1"/>
  <c r="L958" i="1"/>
  <c r="L214" i="1"/>
  <c r="L770" i="1"/>
  <c r="L980" i="1"/>
  <c r="L893" i="1"/>
  <c r="L128" i="1"/>
  <c r="L757" i="1"/>
  <c r="L922" i="1"/>
  <c r="L130" i="1"/>
  <c r="L688" i="1"/>
  <c r="L426" i="1"/>
  <c r="L351" i="1"/>
  <c r="L773" i="1"/>
  <c r="L428" i="1"/>
  <c r="L915" i="1"/>
  <c r="L521" i="1"/>
  <c r="L458" i="1"/>
  <c r="L906" i="1"/>
  <c r="L265" i="1"/>
  <c r="L904" i="1"/>
  <c r="L257" i="1"/>
  <c r="L467" i="1"/>
  <c r="L965" i="1"/>
  <c r="L928" i="1"/>
  <c r="L330" i="1"/>
  <c r="L779" i="1"/>
  <c r="L969" i="1"/>
  <c r="L566" i="1"/>
  <c r="L774" i="1"/>
  <c r="L620" i="1"/>
  <c r="L888" i="1"/>
  <c r="L503" i="1"/>
  <c r="L58" i="1"/>
  <c r="L234" i="1"/>
  <c r="L232" i="1"/>
  <c r="L143" i="1"/>
  <c r="L18" i="1"/>
  <c r="L762" i="1"/>
  <c r="L679" i="1"/>
  <c r="L644" i="1"/>
  <c r="L645" i="1"/>
  <c r="L932" i="1"/>
  <c r="L332" i="1"/>
  <c r="L689" i="1"/>
  <c r="L634" i="1"/>
  <c r="L871" i="1"/>
  <c r="L844" i="1"/>
  <c r="L738" i="1"/>
  <c r="L511" i="1"/>
  <c r="L677" i="1"/>
  <c r="L673" i="1"/>
  <c r="L280" i="1"/>
  <c r="L101" i="1"/>
  <c r="L434" i="1"/>
  <c r="L728" i="1"/>
  <c r="L446" i="1"/>
  <c r="L525" i="1"/>
  <c r="L141" i="1"/>
  <c r="L288" i="1"/>
  <c r="L795" i="1"/>
  <c r="L697" i="1"/>
  <c r="L609" i="1"/>
  <c r="L607" i="1"/>
  <c r="L589" i="1"/>
  <c r="L957" i="1"/>
  <c r="L126" i="1"/>
  <c r="L756" i="1"/>
  <c r="L425" i="1"/>
  <c r="L889" i="1"/>
  <c r="L905" i="1"/>
  <c r="L86" i="1"/>
  <c r="L984" i="1"/>
  <c r="L585" i="1"/>
  <c r="L567" i="1"/>
  <c r="L568" i="1"/>
  <c r="L680" i="1"/>
  <c r="L780" i="1"/>
  <c r="L62" i="1"/>
  <c r="L794" i="1"/>
  <c r="L903" i="1"/>
  <c r="L929" i="1"/>
  <c r="L817" i="1"/>
  <c r="L791" i="1"/>
  <c r="L772" i="1"/>
  <c r="L108" i="1"/>
  <c r="L549" i="1"/>
  <c r="L600" i="1"/>
  <c r="L555" i="1"/>
  <c r="L668" i="1"/>
  <c r="L767" i="1"/>
  <c r="L367" i="1"/>
  <c r="L478" i="1"/>
  <c r="L155" i="1"/>
  <c r="L167" i="1"/>
  <c r="L563" i="1"/>
  <c r="L760" i="1"/>
  <c r="L206" i="1"/>
  <c r="L205" i="1"/>
  <c r="L482" i="1"/>
  <c r="L625" i="1"/>
  <c r="L302" i="1"/>
  <c r="L633" i="1"/>
  <c r="L460" i="1"/>
  <c r="L943" i="1"/>
  <c r="L991" i="1"/>
  <c r="L362" i="1"/>
  <c r="L300" i="1"/>
  <c r="L497" i="1"/>
  <c r="L216" i="1"/>
  <c r="L618" i="1"/>
  <c r="L698" i="1"/>
  <c r="L591" i="1"/>
  <c r="L438" i="1"/>
  <c r="L828" i="1"/>
  <c r="L913" i="1"/>
  <c r="L195" i="1"/>
  <c r="L452" i="1"/>
  <c r="L136" i="1"/>
  <c r="L651" i="1"/>
  <c r="L576" i="1"/>
  <c r="L575" i="1"/>
  <c r="L824" i="1"/>
  <c r="L734" i="1"/>
  <c r="L823" i="1"/>
  <c r="L735" i="1"/>
  <c r="L45" i="1"/>
  <c r="L990" i="1"/>
  <c r="L692" i="1"/>
  <c r="L468" i="1"/>
  <c r="L217" i="1"/>
  <c r="L619" i="1"/>
  <c r="L690" i="1"/>
  <c r="L379" i="1"/>
  <c r="L964" i="1"/>
  <c r="L978" i="1"/>
  <c r="L840" i="1"/>
  <c r="L252" i="1"/>
  <c r="L758" i="1"/>
  <c r="L95" i="1"/>
  <c r="L744" i="1"/>
  <c r="L835" i="1"/>
  <c r="L731" i="1"/>
  <c r="L729" i="1"/>
  <c r="L577" i="1"/>
  <c r="L518" i="1"/>
  <c r="L342" i="1"/>
  <c r="L344" i="1"/>
  <c r="L832" i="1"/>
  <c r="L781" i="1"/>
  <c r="L849" i="1"/>
  <c r="L117" i="1"/>
  <c r="L847" i="1"/>
  <c r="L853" i="1"/>
  <c r="L831" i="1"/>
  <c r="L798" i="1"/>
  <c r="L740" i="1"/>
  <c r="L210" i="1"/>
  <c r="L493" i="1"/>
  <c r="L321" i="1"/>
  <c r="L488" i="1"/>
  <c r="L866" i="1"/>
  <c r="L287" i="1"/>
  <c r="L541" i="1"/>
  <c r="L546" i="1"/>
  <c r="L159" i="1"/>
  <c r="L646" i="1"/>
  <c r="L552" i="1"/>
  <c r="L672" i="1"/>
  <c r="L944" i="1"/>
  <c r="L28" i="1"/>
  <c r="L879" i="1"/>
  <c r="L562" i="1"/>
  <c r="L437" i="1"/>
  <c r="L79" i="1"/>
  <c r="L161" i="1"/>
  <c r="L422" i="1"/>
  <c r="L129" i="1"/>
  <c r="L427" i="1"/>
  <c r="L113" i="1"/>
  <c r="L569" i="1"/>
  <c r="L273" i="1"/>
  <c r="L392" i="1"/>
  <c r="L775" i="1"/>
  <c r="L949" i="1"/>
  <c r="L220" i="1"/>
  <c r="L402" i="1"/>
  <c r="L890" i="1"/>
  <c r="L215" i="1"/>
  <c r="L536" i="1"/>
  <c r="L49" i="1"/>
  <c r="L358" i="1"/>
  <c r="L63" i="1"/>
  <c r="L121" i="1"/>
  <c r="L631" i="1"/>
  <c r="L792" i="1"/>
  <c r="L504" i="1"/>
  <c r="L778" i="1"/>
  <c r="L814" i="1"/>
  <c r="L463" i="1"/>
  <c r="L699" i="1"/>
  <c r="L40" i="1"/>
  <c r="L34" i="1"/>
  <c r="L303" i="1"/>
  <c r="L66" i="1"/>
  <c r="L636" i="1"/>
  <c r="L183" i="1"/>
  <c r="L869" i="1"/>
  <c r="L349" i="1"/>
  <c r="L818" i="1"/>
  <c r="L821" i="1"/>
  <c r="L815" i="1"/>
  <c r="L975" i="1"/>
  <c r="L429" i="1"/>
  <c r="L602" i="1"/>
  <c r="L598" i="1"/>
  <c r="L845" i="1"/>
  <c r="L842" i="1"/>
  <c r="L709" i="1"/>
  <c r="L309" i="1"/>
  <c r="L857" i="1"/>
  <c r="L912" i="1"/>
  <c r="L855" i="1"/>
  <c r="L803" i="1"/>
  <c r="L48" i="1"/>
  <c r="L381" i="1"/>
  <c r="L859" i="1"/>
  <c r="L448" i="1"/>
  <c r="L825" i="1"/>
  <c r="L312" i="1"/>
  <c r="L726" i="1"/>
  <c r="L506" i="1"/>
  <c r="L659" i="1"/>
  <c r="L244" i="1"/>
  <c r="L982" i="1"/>
  <c r="L711" i="1"/>
  <c r="L736" i="1"/>
  <c r="L500" i="1"/>
  <c r="L501" i="1"/>
  <c r="L992" i="1"/>
  <c r="L97" i="1"/>
  <c r="L763" i="1"/>
  <c r="L508" i="1"/>
  <c r="L784" i="1"/>
  <c r="L675" i="1"/>
  <c r="L240" i="1"/>
  <c r="L594" i="1"/>
  <c r="L918" i="1"/>
  <c r="L480" i="1"/>
  <c r="L52" i="1"/>
  <c r="L50" i="1"/>
  <c r="L243" i="1"/>
  <c r="L986" i="1"/>
  <c r="L352" i="1"/>
  <c r="L237" i="1"/>
  <c r="L148" i="1"/>
  <c r="L652" i="1"/>
  <c r="L654" i="1"/>
  <c r="L650" i="1"/>
  <c r="L861" i="1"/>
  <c r="L669" i="1"/>
  <c r="L9" i="1"/>
  <c r="L752" i="1"/>
  <c r="L665" i="1"/>
  <c r="L715" i="1"/>
  <c r="L470" i="1"/>
  <c r="L894" i="1"/>
  <c r="L947" i="1"/>
  <c r="L719" i="1"/>
  <c r="L198" i="1"/>
  <c r="L270" i="1"/>
  <c r="L22" i="1"/>
  <c r="L386" i="1"/>
  <c r="L192" i="1"/>
  <c r="L7" i="1"/>
  <c r="L172" i="1"/>
  <c r="L168" i="1"/>
  <c r="L164" i="1"/>
  <c r="L294" i="1"/>
  <c r="L296" i="1"/>
  <c r="L203" i="1"/>
  <c r="L615" i="1"/>
  <c r="L613" i="1"/>
  <c r="L415" i="1"/>
  <c r="L694" i="1"/>
  <c r="L285" i="1"/>
  <c r="L35" i="1"/>
  <c r="L53" i="1"/>
  <c r="L54" i="1"/>
  <c r="L166" i="1"/>
  <c r="L218" i="1"/>
  <c r="L99" i="1"/>
  <c r="L432" i="1"/>
  <c r="L42" i="1"/>
  <c r="L41" i="1"/>
  <c r="L881" i="1"/>
  <c r="L550" i="1"/>
  <c r="L200" i="1"/>
  <c r="L400" i="1"/>
  <c r="L621" i="1"/>
  <c r="L907" i="1"/>
  <c r="L59" i="1"/>
  <c r="L583" i="1"/>
  <c r="L960" i="1"/>
  <c r="L88" i="1"/>
  <c r="L333" i="1"/>
  <c r="L37" i="1"/>
  <c r="L701" i="1"/>
  <c r="L516" i="1"/>
  <c r="L305" i="1"/>
  <c r="L307" i="1"/>
  <c r="L801" i="1"/>
  <c r="L786" i="1"/>
  <c r="L185" i="1"/>
  <c r="L627" i="1"/>
  <c r="L375" i="1"/>
  <c r="L704" i="1"/>
  <c r="L526" i="1"/>
  <c r="L522" i="1"/>
  <c r="L55" i="1"/>
  <c r="L356" i="1"/>
  <c r="L138" i="1"/>
  <c r="L190" i="1"/>
  <c r="L733" i="1"/>
  <c r="L486" i="1"/>
  <c r="L484" i="1"/>
  <c r="L327" i="1"/>
  <c r="L318" i="1"/>
  <c r="L314" i="1"/>
  <c r="L316" i="1"/>
  <c r="L877" i="1"/>
  <c r="L874" i="1"/>
  <c r="L971" i="1"/>
  <c r="L64" i="1"/>
  <c r="L281" i="1"/>
  <c r="L102" i="1"/>
  <c r="L606" i="1"/>
  <c r="L24" i="1"/>
  <c r="L588" i="1"/>
  <c r="L23" i="1"/>
  <c r="L225" i="1"/>
  <c r="L223" i="1"/>
  <c r="L809" i="1"/>
  <c r="L474" i="1"/>
  <c r="L956" i="1"/>
  <c r="L916" i="1"/>
  <c r="L213" i="1"/>
  <c r="L940" i="1"/>
  <c r="L93" i="1"/>
  <c r="L892" i="1"/>
  <c r="L127" i="1"/>
  <c r="L864" i="1"/>
  <c r="L754" i="1"/>
  <c r="L921" i="1"/>
  <c r="L788" i="1"/>
  <c r="L900" i="1"/>
  <c r="L180" i="1"/>
  <c r="L911" i="1"/>
  <c r="L639" i="1"/>
  <c r="L887" i="1"/>
  <c r="L771" i="1"/>
  <c r="L914" i="1"/>
  <c r="L263" i="1"/>
  <c r="L457" i="1"/>
  <c r="L65" i="1"/>
  <c r="L902" i="1"/>
  <c r="L256" i="1"/>
  <c r="L258" i="1"/>
  <c r="L988" i="1"/>
  <c r="L135" i="1"/>
  <c r="L963" i="1"/>
  <c r="L85" i="1"/>
  <c r="L369" i="1"/>
  <c r="L909" i="1"/>
  <c r="L90" i="1"/>
  <c r="L363" i="1"/>
  <c r="L838" i="1"/>
  <c r="L338" i="1"/>
  <c r="L571" i="1"/>
  <c r="L394" i="1"/>
  <c r="L565" i="1"/>
  <c r="L955" i="1"/>
  <c r="L275" i="1"/>
  <c r="L71" i="1"/>
  <c r="L331" i="1"/>
  <c r="L188" i="1"/>
  <c r="L131" i="1"/>
  <c r="L46" i="1"/>
  <c r="L68" i="1"/>
  <c r="L144" i="1"/>
  <c r="L289" i="1"/>
  <c r="L56" i="1"/>
  <c r="L152" i="1"/>
  <c r="L405" i="1"/>
  <c r="L268" i="1"/>
  <c r="L746" i="1"/>
  <c r="L513" i="1"/>
  <c r="L885" i="1"/>
  <c r="L408" i="1"/>
  <c r="L87" i="1"/>
  <c r="L233" i="1"/>
  <c r="L231" i="1"/>
  <c r="L936" i="1"/>
  <c r="L683" i="1"/>
  <c r="L142" i="1"/>
  <c r="L450" i="1"/>
  <c r="L19" i="1"/>
  <c r="L17" i="1"/>
  <c r="L299" i="1"/>
  <c r="L498" i="1"/>
  <c r="L496" i="1"/>
  <c r="L77" i="1"/>
  <c r="L235" i="1"/>
  <c r="L761" i="1"/>
  <c r="L681" i="1"/>
  <c r="L678" i="1"/>
  <c r="L868" i="1"/>
  <c r="L617" i="1"/>
  <c r="L931" i="1"/>
  <c r="L933" i="1"/>
  <c r="L109" i="1"/>
  <c r="L377" i="1"/>
  <c r="L249" i="1"/>
  <c r="L13" i="1"/>
  <c r="L278" i="1"/>
  <c r="L132" i="1"/>
  <c r="L717" i="1"/>
  <c r="L424" i="1"/>
  <c r="L73" i="1"/>
  <c r="L967" i="1"/>
  <c r="L145" i="1"/>
  <c r="L176" i="1"/>
  <c r="L573" i="1"/>
  <c r="L806" i="1"/>
  <c r="L347" i="1"/>
  <c r="L418" i="1"/>
  <c r="L768" i="1"/>
  <c r="L208" i="1"/>
  <c r="L334" i="1"/>
  <c r="L440" i="1"/>
  <c r="L119" i="1"/>
  <c r="L663" i="1"/>
  <c r="L323" i="1"/>
  <c r="L490" i="1"/>
  <c r="L291" i="1"/>
  <c r="L553" i="1"/>
  <c r="L671" i="1"/>
  <c r="L114" i="1"/>
  <c r="L404" i="1"/>
  <c r="L793" i="1"/>
  <c r="L411" i="1"/>
  <c r="L637" i="1"/>
  <c r="L870" i="1"/>
  <c r="L36" i="1"/>
  <c r="L976" i="1"/>
  <c r="L245" i="1"/>
  <c r="L983" i="1"/>
  <c r="L737" i="1"/>
  <c r="L509" i="1"/>
  <c r="L660" i="1"/>
  <c r="L919" i="1"/>
  <c r="L655" i="1"/>
  <c r="L134" i="1"/>
  <c r="L720" i="1"/>
  <c r="L260" i="1"/>
  <c r="L385" i="1"/>
  <c r="L414" i="1"/>
  <c r="L430" i="1"/>
  <c r="L433" i="1"/>
  <c r="L43" i="1"/>
  <c r="L201" i="1"/>
  <c r="L241" i="1"/>
  <c r="L595" i="1"/>
  <c r="L622" i="1"/>
  <c r="L961" i="1"/>
  <c r="L959" i="1"/>
  <c r="L60" i="1"/>
  <c r="L523" i="1"/>
  <c r="L139" i="1"/>
  <c r="L328" i="1"/>
  <c r="L319" i="1"/>
  <c r="L875" i="1"/>
  <c r="L61" i="1"/>
  <c r="L695" i="1"/>
  <c r="L810" i="1"/>
  <c r="L941" i="1"/>
  <c r="L30" i="1"/>
  <c r="L789" i="1"/>
  <c r="L92" i="1"/>
  <c r="L181" i="1"/>
  <c r="L640" i="1"/>
  <c r="L84" i="1"/>
  <c r="L755" i="1"/>
  <c r="L38" i="1"/>
  <c r="L364" i="1"/>
  <c r="L57" i="1"/>
  <c r="L153" i="1"/>
  <c r="L899" i="1"/>
  <c r="L938" i="1"/>
  <c r="L684" i="1"/>
  <c r="L20" i="1"/>
  <c r="L74" i="1"/>
  <c r="L175" i="1"/>
  <c r="L769" i="1"/>
  <c r="L324" i="1"/>
  <c r="L491" i="1"/>
  <c r="L292" i="1"/>
  <c r="L661" i="1"/>
  <c r="L596" i="1"/>
  <c r="L623" i="1"/>
  <c r="L581" i="1"/>
  <c r="L584" i="1"/>
  <c r="L31" i="1"/>
  <c r="L970" i="1"/>
  <c r="L753" i="1"/>
  <c r="L685" i="1"/>
  <c r="L177" i="1"/>
  <c r="L293" i="1"/>
  <c r="L409" i="1"/>
  <c r="L371" i="1"/>
  <c r="L372" i="1"/>
  <c r="L543" i="1"/>
  <c r="L812" i="1"/>
  <c r="L76" i="1"/>
  <c r="L642" i="1"/>
  <c r="L67" i="1"/>
  <c r="L558" i="1"/>
  <c r="L26" i="1"/>
  <c r="L125" i="1"/>
  <c r="L724" i="1"/>
  <c r="L70" i="1"/>
  <c r="L336" i="1"/>
  <c r="L461" i="1"/>
  <c r="L556" i="1"/>
  <c r="L968" i="1"/>
  <c r="G671" i="13" l="1"/>
  <c r="G675" i="13"/>
  <c r="G679" i="13"/>
  <c r="G683" i="13"/>
  <c r="E672" i="13"/>
  <c r="E676" i="13"/>
  <c r="E680" i="13"/>
  <c r="E684" i="13"/>
  <c r="G672" i="13"/>
  <c r="G676" i="13"/>
  <c r="G680" i="13"/>
  <c r="G684" i="13"/>
  <c r="E669" i="13"/>
  <c r="E673" i="13"/>
  <c r="E677" i="13"/>
  <c r="E681" i="13"/>
  <c r="G669" i="13"/>
  <c r="G673" i="13"/>
  <c r="G677" i="13"/>
  <c r="G681" i="13"/>
  <c r="E670" i="13"/>
  <c r="E674" i="13"/>
  <c r="E678" i="13"/>
  <c r="E682" i="13"/>
  <c r="G670" i="13"/>
  <c r="G674" i="13"/>
  <c r="G678" i="13"/>
  <c r="G682" i="13"/>
  <c r="E671" i="13"/>
  <c r="E675" i="13"/>
  <c r="E679" i="13"/>
  <c r="E683" i="13"/>
  <c r="X623" i="1"/>
  <c r="W623" i="1"/>
  <c r="X655" i="1"/>
  <c r="AD655" i="1" s="1"/>
  <c r="W655" i="1"/>
  <c r="X761" i="1"/>
  <c r="AD761" i="1" s="1"/>
  <c r="W761" i="1"/>
  <c r="AB761" i="1" s="1"/>
  <c r="X909" i="1"/>
  <c r="W909" i="1"/>
  <c r="AB909" i="1" s="1"/>
  <c r="X484" i="1"/>
  <c r="W484" i="1"/>
  <c r="X285" i="1"/>
  <c r="AD285" i="1" s="1"/>
  <c r="W285" i="1"/>
  <c r="X240" i="1"/>
  <c r="AD240" i="1" s="1"/>
  <c r="W240" i="1"/>
  <c r="X636" i="1"/>
  <c r="AD636" i="1" s="1"/>
  <c r="W636" i="1"/>
  <c r="X159" i="1"/>
  <c r="W159" i="1"/>
  <c r="X735" i="1"/>
  <c r="AD735" i="1" s="1"/>
  <c r="W735" i="1"/>
  <c r="X108" i="1"/>
  <c r="AD108" i="1" s="1"/>
  <c r="W108" i="1"/>
  <c r="X447" i="1"/>
  <c r="AD447" i="1" s="1"/>
  <c r="W447" i="1"/>
  <c r="X336" i="1"/>
  <c r="W336" i="1"/>
  <c r="X684" i="1"/>
  <c r="AD684" i="1" s="1"/>
  <c r="W684" i="1"/>
  <c r="AB684" i="1" s="1"/>
  <c r="X430" i="1"/>
  <c r="AD430" i="1" s="1"/>
  <c r="W430" i="1"/>
  <c r="AB430" i="1" s="1"/>
  <c r="X418" i="1"/>
  <c r="AD418" i="1" s="1"/>
  <c r="W418" i="1"/>
  <c r="AB418" i="1" s="1"/>
  <c r="X746" i="1"/>
  <c r="W746" i="1"/>
  <c r="AB746" i="1" s="1"/>
  <c r="W457" i="1"/>
  <c r="X457" i="1"/>
  <c r="X733" i="1"/>
  <c r="AD733" i="1" s="1"/>
  <c r="W733" i="1"/>
  <c r="AB733" i="1" s="1"/>
  <c r="X99" i="1"/>
  <c r="W99" i="1"/>
  <c r="AB99" i="1" s="1"/>
  <c r="X243" i="1"/>
  <c r="AD243" i="1" s="1"/>
  <c r="W243" i="1"/>
  <c r="W309" i="1"/>
  <c r="X309" i="1"/>
  <c r="AD309" i="1" s="1"/>
  <c r="X890" i="1"/>
  <c r="AD890" i="1" s="1"/>
  <c r="W890" i="1"/>
  <c r="AB890" i="1" s="1"/>
  <c r="X798" i="1"/>
  <c r="AD798" i="1" s="1"/>
  <c r="W798" i="1"/>
  <c r="X734" i="1"/>
  <c r="AD734" i="1" s="1"/>
  <c r="W734" i="1"/>
  <c r="AB734" i="1" s="1"/>
  <c r="X791" i="1"/>
  <c r="W791" i="1"/>
  <c r="X332" i="1"/>
  <c r="AD332" i="1" s="1"/>
  <c r="W332" i="1"/>
  <c r="W265" i="1"/>
  <c r="X265" i="1"/>
  <c r="X230" i="1"/>
  <c r="W230" i="1"/>
  <c r="X111" i="1"/>
  <c r="AD111" i="1" s="1"/>
  <c r="W111" i="1"/>
  <c r="X531" i="1"/>
  <c r="W531" i="1"/>
  <c r="AB531" i="1" s="1"/>
  <c r="X83" i="1"/>
  <c r="G636" i="13" s="1"/>
  <c r="W83" i="1"/>
  <c r="X713" i="1"/>
  <c r="AD713" i="1" s="1"/>
  <c r="W713" i="1"/>
  <c r="X124" i="1"/>
  <c r="W124" i="1"/>
  <c r="X475" i="1"/>
  <c r="AD475" i="1" s="1"/>
  <c r="W475" i="1"/>
  <c r="X191" i="1"/>
  <c r="AD191" i="1" s="1"/>
  <c r="W191" i="1"/>
  <c r="AB191" i="1" s="1"/>
  <c r="W266" i="1"/>
  <c r="X266" i="1"/>
  <c r="AD266" i="1" s="1"/>
  <c r="X512" i="1"/>
  <c r="AD512" i="1" s="1"/>
  <c r="W512" i="1"/>
  <c r="X397" i="1"/>
  <c r="AD397" i="1" s="1"/>
  <c r="W397" i="1"/>
  <c r="X194" i="1"/>
  <c r="AD194" i="1" s="1"/>
  <c r="W194" i="1"/>
  <c r="X70" i="1"/>
  <c r="AD70" i="1" s="1"/>
  <c r="W70" i="1"/>
  <c r="AB70" i="1" s="1"/>
  <c r="X812" i="1"/>
  <c r="AD812" i="1" s="1"/>
  <c r="W812" i="1"/>
  <c r="X753" i="1"/>
  <c r="W753" i="1"/>
  <c r="X292" i="1"/>
  <c r="AD292" i="1" s="1"/>
  <c r="W292" i="1"/>
  <c r="AB292" i="1" s="1"/>
  <c r="X938" i="1"/>
  <c r="AD938" i="1" s="1"/>
  <c r="W938" i="1"/>
  <c r="X640" i="1"/>
  <c r="AD640" i="1" s="1"/>
  <c r="W640" i="1"/>
  <c r="X61" i="1"/>
  <c r="AD61" i="1" s="1"/>
  <c r="W61" i="1"/>
  <c r="AB61" i="1" s="1"/>
  <c r="W961" i="1"/>
  <c r="X961" i="1"/>
  <c r="AD961" i="1" s="1"/>
  <c r="X414" i="1"/>
  <c r="W414" i="1"/>
  <c r="X509" i="1"/>
  <c r="AD509" i="1" s="1"/>
  <c r="W509" i="1"/>
  <c r="X411" i="1"/>
  <c r="AD411" i="1" s="1"/>
  <c r="W411" i="1"/>
  <c r="E243" i="13" s="1"/>
  <c r="X323" i="1"/>
  <c r="AD323" i="1" s="1"/>
  <c r="W323" i="1"/>
  <c r="X347" i="1"/>
  <c r="G251" i="13" s="1"/>
  <c r="W347" i="1"/>
  <c r="X717" i="1"/>
  <c r="AD717" i="1" s="1"/>
  <c r="W717" i="1"/>
  <c r="X931" i="1"/>
  <c r="W931" i="1"/>
  <c r="AB931" i="1" s="1"/>
  <c r="X496" i="1"/>
  <c r="AD496" i="1" s="1"/>
  <c r="W496" i="1"/>
  <c r="X936" i="1"/>
  <c r="AD936" i="1" s="1"/>
  <c r="W936" i="1"/>
  <c r="AB936" i="1" s="1"/>
  <c r="X268" i="1"/>
  <c r="AD268" i="1" s="1"/>
  <c r="W268" i="1"/>
  <c r="W131" i="1"/>
  <c r="X131" i="1"/>
  <c r="AD131" i="1" s="1"/>
  <c r="X571" i="1"/>
  <c r="AD571" i="1" s="1"/>
  <c r="W571" i="1"/>
  <c r="AB571" i="1" s="1"/>
  <c r="W963" i="1"/>
  <c r="X963" i="1"/>
  <c r="X263" i="1"/>
  <c r="AD263" i="1" s="1"/>
  <c r="W263" i="1"/>
  <c r="W788" i="1"/>
  <c r="E536" i="13" s="1"/>
  <c r="X788" i="1"/>
  <c r="AD788" i="1" s="1"/>
  <c r="X213" i="1"/>
  <c r="W213" i="1"/>
  <c r="AB213" i="1" s="1"/>
  <c r="X588" i="1"/>
  <c r="AD588" i="1" s="1"/>
  <c r="W588" i="1"/>
  <c r="X877" i="1"/>
  <c r="W877" i="1"/>
  <c r="W190" i="1"/>
  <c r="X190" i="1"/>
  <c r="AD190" i="1" s="1"/>
  <c r="X627" i="1"/>
  <c r="AD627" i="1" s="1"/>
  <c r="W627" i="1"/>
  <c r="AB627" i="1" s="1"/>
  <c r="X37" i="1"/>
  <c r="AD37" i="1" s="1"/>
  <c r="W37" i="1"/>
  <c r="AB37" i="1" s="1"/>
  <c r="X400" i="1"/>
  <c r="AD400" i="1" s="1"/>
  <c r="W400" i="1"/>
  <c r="X218" i="1"/>
  <c r="AD218" i="1" s="1"/>
  <c r="W218" i="1"/>
  <c r="AB218" i="1" s="1"/>
  <c r="X613" i="1"/>
  <c r="AD613" i="1" s="1"/>
  <c r="W613" i="1"/>
  <c r="AB613" i="1" s="1"/>
  <c r="X7" i="1"/>
  <c r="AD7" i="1" s="1"/>
  <c r="W7" i="1"/>
  <c r="Y7" i="1" s="1"/>
  <c r="X894" i="1"/>
  <c r="AD894" i="1" s="1"/>
  <c r="W894" i="1"/>
  <c r="X650" i="1"/>
  <c r="AD650" i="1" s="1"/>
  <c r="W650" i="1"/>
  <c r="AB650" i="1" s="1"/>
  <c r="X50" i="1"/>
  <c r="AD50" i="1" s="1"/>
  <c r="W50" i="1"/>
  <c r="AB50" i="1" s="1"/>
  <c r="X508" i="1"/>
  <c r="W508" i="1"/>
  <c r="AB508" i="1" s="1"/>
  <c r="X982" i="1"/>
  <c r="AD982" i="1" s="1"/>
  <c r="W982" i="1"/>
  <c r="X859" i="1"/>
  <c r="AD859" i="1" s="1"/>
  <c r="W859" i="1"/>
  <c r="AB859" i="1" s="1"/>
  <c r="X709" i="1"/>
  <c r="AD709" i="1" s="1"/>
  <c r="W709" i="1"/>
  <c r="X821" i="1"/>
  <c r="AD821" i="1" s="1"/>
  <c r="W821" i="1"/>
  <c r="AB821" i="1" s="1"/>
  <c r="X34" i="1"/>
  <c r="G637" i="13" s="1"/>
  <c r="W34" i="1"/>
  <c r="E637" i="13" s="1"/>
  <c r="X631" i="1"/>
  <c r="AD631" i="1" s="1"/>
  <c r="W631" i="1"/>
  <c r="AB631" i="1" s="1"/>
  <c r="X402" i="1"/>
  <c r="AD402" i="1" s="1"/>
  <c r="W402" i="1"/>
  <c r="AB402" i="1" s="1"/>
  <c r="X427" i="1"/>
  <c r="AD427" i="1" s="1"/>
  <c r="W427" i="1"/>
  <c r="X28" i="1"/>
  <c r="AD28" i="1" s="1"/>
  <c r="W28" i="1"/>
  <c r="X287" i="1"/>
  <c r="AD287" i="1" s="1"/>
  <c r="W287" i="1"/>
  <c r="X831" i="1"/>
  <c r="AD831" i="1" s="1"/>
  <c r="W831" i="1"/>
  <c r="W342" i="1"/>
  <c r="X342" i="1"/>
  <c r="AD342" i="1" s="1"/>
  <c r="X758" i="1"/>
  <c r="AD758" i="1" s="1"/>
  <c r="W758" i="1"/>
  <c r="X217" i="1"/>
  <c r="AD217" i="1" s="1"/>
  <c r="W217" i="1"/>
  <c r="AB217" i="1" s="1"/>
  <c r="X824" i="1"/>
  <c r="AD824" i="1" s="1"/>
  <c r="W824" i="1"/>
  <c r="X828" i="1"/>
  <c r="AD828" i="1" s="1"/>
  <c r="W828" i="1"/>
  <c r="W362" i="1"/>
  <c r="X362" i="1"/>
  <c r="AD362" i="1" s="1"/>
  <c r="X205" i="1"/>
  <c r="AD205" i="1" s="1"/>
  <c r="W205" i="1"/>
  <c r="X767" i="1"/>
  <c r="AD767" i="1" s="1"/>
  <c r="W767" i="1"/>
  <c r="AB767" i="1" s="1"/>
  <c r="W817" i="1"/>
  <c r="X817" i="1"/>
  <c r="AD817" i="1" s="1"/>
  <c r="W567" i="1"/>
  <c r="X567" i="1"/>
  <c r="X126" i="1"/>
  <c r="AD126" i="1" s="1"/>
  <c r="W126" i="1"/>
  <c r="X141" i="1"/>
  <c r="AD141" i="1" s="1"/>
  <c r="W141" i="1"/>
  <c r="X677" i="1"/>
  <c r="AD677" i="1" s="1"/>
  <c r="W677" i="1"/>
  <c r="AB677" i="1" s="1"/>
  <c r="X932" i="1"/>
  <c r="AD932" i="1" s="1"/>
  <c r="W932" i="1"/>
  <c r="AB932" i="1" s="1"/>
  <c r="X234" i="1"/>
  <c r="W234" i="1"/>
  <c r="X779" i="1"/>
  <c r="AD779" i="1" s="1"/>
  <c r="W779" i="1"/>
  <c r="AB779" i="1" s="1"/>
  <c r="X906" i="1"/>
  <c r="AD906" i="1" s="1"/>
  <c r="W906" i="1"/>
  <c r="X688" i="1"/>
  <c r="AD688" i="1" s="1"/>
  <c r="W688" i="1"/>
  <c r="W214" i="1"/>
  <c r="AB214" i="1" s="1"/>
  <c r="X214" i="1"/>
  <c r="AD214" i="1" s="1"/>
  <c r="X610" i="1"/>
  <c r="AD610" i="1" s="1"/>
  <c r="W610" i="1"/>
  <c r="X464" i="1"/>
  <c r="AD464" i="1" s="1"/>
  <c r="W464" i="1"/>
  <c r="AB464" i="1" s="1"/>
  <c r="X133" i="1"/>
  <c r="AD133" i="1" s="1"/>
  <c r="W133" i="1"/>
  <c r="X357" i="1"/>
  <c r="AD357" i="1" s="1"/>
  <c r="W357" i="1"/>
  <c r="AB357" i="1" s="1"/>
  <c r="X445" i="1"/>
  <c r="AD445" i="1" s="1"/>
  <c r="W445" i="1"/>
  <c r="X204" i="1"/>
  <c r="AD204" i="1" s="1"/>
  <c r="W204" i="1"/>
  <c r="X716" i="1"/>
  <c r="AD716" i="1" s="1"/>
  <c r="W716" i="1"/>
  <c r="X238" i="1"/>
  <c r="AD238" i="1" s="1"/>
  <c r="W238" i="1"/>
  <c r="X557" i="1"/>
  <c r="AD557" i="1" s="1"/>
  <c r="W557" i="1"/>
  <c r="AB557" i="1" s="1"/>
  <c r="W382" i="1"/>
  <c r="X382" i="1"/>
  <c r="AD382" i="1" s="1"/>
  <c r="X846" i="1"/>
  <c r="AD846" i="1" s="1"/>
  <c r="W846" i="1"/>
  <c r="X212" i="1"/>
  <c r="AD212" i="1" s="1"/>
  <c r="W212" i="1"/>
  <c r="AB212" i="1" s="1"/>
  <c r="X917" i="1"/>
  <c r="AD917" i="1" s="1"/>
  <c r="W917" i="1"/>
  <c r="X802" i="1"/>
  <c r="AD802" i="1" s="1"/>
  <c r="W802" i="1"/>
  <c r="AB802" i="1" s="1"/>
  <c r="X785" i="1"/>
  <c r="AD785" i="1" s="1"/>
  <c r="W785" i="1"/>
  <c r="X82" i="1"/>
  <c r="AD82" i="1" s="1"/>
  <c r="W82" i="1"/>
  <c r="X537" i="1"/>
  <c r="AD537" i="1" s="1"/>
  <c r="W537" i="1"/>
  <c r="AB537" i="1" s="1"/>
  <c r="X515" i="1"/>
  <c r="AD515" i="1" s="1"/>
  <c r="W515" i="1"/>
  <c r="X611" i="1"/>
  <c r="W611" i="1"/>
  <c r="X946" i="1"/>
  <c r="AD946" i="1" s="1"/>
  <c r="W946" i="1"/>
  <c r="AB946" i="1" s="1"/>
  <c r="X647" i="1"/>
  <c r="AD647" i="1" s="1"/>
  <c r="W647" i="1"/>
  <c r="AB647" i="1" s="1"/>
  <c r="X682" i="1"/>
  <c r="AD682" i="1" s="1"/>
  <c r="W682" i="1"/>
  <c r="X937" i="1"/>
  <c r="AD937" i="1" s="1"/>
  <c r="W937" i="1"/>
  <c r="X748" i="1"/>
  <c r="AD748" i="1" s="1"/>
  <c r="W748" i="1"/>
  <c r="AB748" i="1" s="1"/>
  <c r="X444" i="1"/>
  <c r="AD444" i="1" s="1"/>
  <c r="W444" i="1"/>
  <c r="AB444" i="1" s="1"/>
  <c r="X337" i="1"/>
  <c r="AD337" i="1" s="1"/>
  <c r="W337" i="1"/>
  <c r="X927" i="1"/>
  <c r="AD927" i="1" s="1"/>
  <c r="W927" i="1"/>
  <c r="AB927" i="1" s="1"/>
  <c r="X529" i="1"/>
  <c r="AD529" i="1" s="1"/>
  <c r="W529" i="1"/>
  <c r="X898" i="1"/>
  <c r="W898" i="1"/>
  <c r="X811" i="1"/>
  <c r="AD811" i="1" s="1"/>
  <c r="W811" i="1"/>
  <c r="X973" i="1"/>
  <c r="AD973" i="1" s="1"/>
  <c r="W973" i="1"/>
  <c r="X708" i="1"/>
  <c r="AD708" i="1" s="1"/>
  <c r="W708" i="1"/>
  <c r="X797" i="1"/>
  <c r="AD797" i="1" s="1"/>
  <c r="W797" i="1"/>
  <c r="AB797" i="1" s="1"/>
  <c r="X320" i="1"/>
  <c r="AD320" i="1" s="1"/>
  <c r="W320" i="1"/>
  <c r="X564" i="1"/>
  <c r="AD564" i="1" s="1"/>
  <c r="W564" i="1"/>
  <c r="X32" i="1"/>
  <c r="AD32" i="1" s="1"/>
  <c r="W32" i="1"/>
  <c r="AB32" i="1" s="1"/>
  <c r="X202" i="1"/>
  <c r="AD202" i="1" s="1"/>
  <c r="W202" i="1"/>
  <c r="AB202" i="1" s="1"/>
  <c r="X592" i="1"/>
  <c r="AD592" i="1" s="1"/>
  <c r="W592" i="1"/>
  <c r="AB592" i="1" s="1"/>
  <c r="X616" i="1"/>
  <c r="AD616" i="1" s="1"/>
  <c r="W616" i="1"/>
  <c r="X298" i="1"/>
  <c r="AD298" i="1" s="1"/>
  <c r="W298" i="1"/>
  <c r="X366" i="1"/>
  <c r="AD366" i="1" s="1"/>
  <c r="W366" i="1"/>
  <c r="AB366" i="1" s="1"/>
  <c r="X670" i="1"/>
  <c r="AD670" i="1" s="1"/>
  <c r="W670" i="1"/>
  <c r="AB670" i="1" s="1"/>
  <c r="X51" i="1"/>
  <c r="AD51" i="1" s="1"/>
  <c r="W51" i="1"/>
  <c r="AB51" i="1" s="1"/>
  <c r="X456" i="1"/>
  <c r="AD456" i="1" s="1"/>
  <c r="W456" i="1"/>
  <c r="X246" i="1"/>
  <c r="AD246" i="1" s="1"/>
  <c r="W246" i="1"/>
  <c r="X804" i="1"/>
  <c r="AD804" i="1" s="1"/>
  <c r="W804" i="1"/>
  <c r="X604" i="1"/>
  <c r="AD604" i="1" s="1"/>
  <c r="W604" i="1"/>
  <c r="X75" i="1"/>
  <c r="AD75" i="1" s="1"/>
  <c r="W75" i="1"/>
  <c r="X629" i="1"/>
  <c r="AD629" i="1" s="1"/>
  <c r="W629" i="1"/>
  <c r="X396" i="1"/>
  <c r="AD396" i="1" s="1"/>
  <c r="W396" i="1"/>
  <c r="W852" i="1"/>
  <c r="AB852" i="1" s="1"/>
  <c r="X852" i="1"/>
  <c r="AD852" i="1" s="1"/>
  <c r="X850" i="1"/>
  <c r="AD850" i="1" s="1"/>
  <c r="W850" i="1"/>
  <c r="X538" i="1"/>
  <c r="AD538" i="1" s="1"/>
  <c r="W538" i="1"/>
  <c r="X833" i="1"/>
  <c r="AD833" i="1" s="1"/>
  <c r="W833" i="1"/>
  <c r="W572" i="1"/>
  <c r="X572" i="1"/>
  <c r="X118" i="1"/>
  <c r="AD118" i="1" s="1"/>
  <c r="W118" i="1"/>
  <c r="X74" i="1"/>
  <c r="G644" i="13" s="1"/>
  <c r="W74" i="1"/>
  <c r="X36" i="1"/>
  <c r="W36" i="1"/>
  <c r="W885" i="1"/>
  <c r="AB885" i="1" s="1"/>
  <c r="X885" i="1"/>
  <c r="AD885" i="1" s="1"/>
  <c r="X892" i="1"/>
  <c r="AD892" i="1" s="1"/>
  <c r="W892" i="1"/>
  <c r="AB892" i="1" s="1"/>
  <c r="X305" i="1"/>
  <c r="AD305" i="1" s="1"/>
  <c r="W305" i="1"/>
  <c r="X9" i="1"/>
  <c r="AD9" i="1" s="1"/>
  <c r="W9" i="1"/>
  <c r="E603" i="13" s="1"/>
  <c r="X312" i="1"/>
  <c r="AD312" i="1" s="1"/>
  <c r="W312" i="1"/>
  <c r="X536" i="1"/>
  <c r="AD536" i="1" s="1"/>
  <c r="W536" i="1"/>
  <c r="AB536" i="1" s="1"/>
  <c r="X210" i="1"/>
  <c r="AD210" i="1" s="1"/>
  <c r="W210" i="1"/>
  <c r="X216" i="1"/>
  <c r="AD216" i="1" s="1"/>
  <c r="W216" i="1"/>
  <c r="AB216" i="1" s="1"/>
  <c r="X101" i="1"/>
  <c r="AD101" i="1" s="1"/>
  <c r="W101" i="1"/>
  <c r="X346" i="1"/>
  <c r="AD346" i="1" s="1"/>
  <c r="W346" i="1"/>
  <c r="AB346" i="1" s="1"/>
  <c r="X84" i="1"/>
  <c r="W84" i="1"/>
  <c r="E657" i="13" s="1"/>
  <c r="X637" i="1"/>
  <c r="AD637" i="1" s="1"/>
  <c r="W637" i="1"/>
  <c r="X933" i="1"/>
  <c r="AD933" i="1" s="1"/>
  <c r="W933" i="1"/>
  <c r="AB933" i="1" s="1"/>
  <c r="X394" i="1"/>
  <c r="AD394" i="1" s="1"/>
  <c r="W394" i="1"/>
  <c r="AB394" i="1" s="1"/>
  <c r="X23" i="1"/>
  <c r="AD23" i="1" s="1"/>
  <c r="W23" i="1"/>
  <c r="X701" i="1"/>
  <c r="AD701" i="1" s="1"/>
  <c r="W701" i="1"/>
  <c r="AB701" i="1" s="1"/>
  <c r="X947" i="1"/>
  <c r="AD947" i="1" s="1"/>
  <c r="W947" i="1"/>
  <c r="AB947" i="1" s="1"/>
  <c r="X784" i="1"/>
  <c r="AD784" i="1" s="1"/>
  <c r="W784" i="1"/>
  <c r="W303" i="1"/>
  <c r="X303" i="1"/>
  <c r="AD303" i="1" s="1"/>
  <c r="X792" i="1"/>
  <c r="AD792" i="1" s="1"/>
  <c r="W792" i="1"/>
  <c r="X344" i="1"/>
  <c r="AD344" i="1" s="1"/>
  <c r="W344" i="1"/>
  <c r="E495" i="13" s="1"/>
  <c r="X300" i="1"/>
  <c r="AD300" i="1" s="1"/>
  <c r="W300" i="1"/>
  <c r="AB300" i="1" s="1"/>
  <c r="W568" i="1"/>
  <c r="E184" i="13" s="1"/>
  <c r="X568" i="1"/>
  <c r="AD568" i="1" s="1"/>
  <c r="X232" i="1"/>
  <c r="AD232" i="1" s="1"/>
  <c r="W232" i="1"/>
  <c r="X770" i="1"/>
  <c r="AD770" i="1" s="1"/>
  <c r="W770" i="1"/>
  <c r="AB770" i="1" s="1"/>
  <c r="X649" i="1"/>
  <c r="AD649" i="1" s="1"/>
  <c r="W649" i="1"/>
  <c r="X981" i="1"/>
  <c r="AD981" i="1" s="1"/>
  <c r="W981" i="1"/>
  <c r="AB981" i="1" s="1"/>
  <c r="W264" i="1"/>
  <c r="X264" i="1"/>
  <c r="AD264" i="1" s="1"/>
  <c r="X248" i="1"/>
  <c r="W248" i="1"/>
  <c r="W391" i="1"/>
  <c r="X391" i="1"/>
  <c r="X272" i="1"/>
  <c r="AD272" i="1" s="1"/>
  <c r="W272" i="1"/>
  <c r="X315" i="1"/>
  <c r="W315" i="1"/>
  <c r="X614" i="1"/>
  <c r="AD614" i="1" s="1"/>
  <c r="W614" i="1"/>
  <c r="AB614" i="1" s="1"/>
  <c r="W554" i="1"/>
  <c r="AB554" i="1" s="1"/>
  <c r="X554" i="1"/>
  <c r="AD554" i="1" s="1"/>
  <c r="X530" i="1"/>
  <c r="AD530" i="1" s="1"/>
  <c r="W530" i="1"/>
  <c r="E91" i="13" s="1"/>
  <c r="X578" i="1"/>
  <c r="W578" i="1"/>
  <c r="X724" i="1"/>
  <c r="AD724" i="1" s="1"/>
  <c r="W724" i="1"/>
  <c r="AB724" i="1" s="1"/>
  <c r="X543" i="1"/>
  <c r="AD543" i="1" s="1"/>
  <c r="W543" i="1"/>
  <c r="AB543" i="1" s="1"/>
  <c r="X970" i="1"/>
  <c r="W970" i="1"/>
  <c r="X491" i="1"/>
  <c r="AD491" i="1" s="1"/>
  <c r="W491" i="1"/>
  <c r="X899" i="1"/>
  <c r="AD899" i="1" s="1"/>
  <c r="W899" i="1"/>
  <c r="X181" i="1"/>
  <c r="AD181" i="1" s="1"/>
  <c r="W181" i="1"/>
  <c r="X875" i="1"/>
  <c r="AD875" i="1" s="1"/>
  <c r="W875" i="1"/>
  <c r="W622" i="1"/>
  <c r="X622" i="1"/>
  <c r="AD622" i="1" s="1"/>
  <c r="W385" i="1"/>
  <c r="X385" i="1"/>
  <c r="X737" i="1"/>
  <c r="AD737" i="1" s="1"/>
  <c r="W737" i="1"/>
  <c r="X793" i="1"/>
  <c r="W793" i="1"/>
  <c r="X663" i="1"/>
  <c r="AD663" i="1" s="1"/>
  <c r="W663" i="1"/>
  <c r="X806" i="1"/>
  <c r="AD806" i="1" s="1"/>
  <c r="W806" i="1"/>
  <c r="X132" i="1"/>
  <c r="AD132" i="1" s="1"/>
  <c r="W132" i="1"/>
  <c r="X617" i="1"/>
  <c r="AD617" i="1" s="1"/>
  <c r="W617" i="1"/>
  <c r="AB617" i="1" s="1"/>
  <c r="X498" i="1"/>
  <c r="AD498" i="1" s="1"/>
  <c r="W498" i="1"/>
  <c r="W231" i="1"/>
  <c r="AB231" i="1" s="1"/>
  <c r="X231" i="1"/>
  <c r="AD231" i="1" s="1"/>
  <c r="X405" i="1"/>
  <c r="AD405" i="1" s="1"/>
  <c r="W405" i="1"/>
  <c r="AB405" i="1" s="1"/>
  <c r="X188" i="1"/>
  <c r="AD188" i="1" s="1"/>
  <c r="W188" i="1"/>
  <c r="E249" i="13" s="1"/>
  <c r="X338" i="1"/>
  <c r="AD338" i="1" s="1"/>
  <c r="W338" i="1"/>
  <c r="AB338" i="1" s="1"/>
  <c r="X135" i="1"/>
  <c r="AD135" i="1" s="1"/>
  <c r="W135" i="1"/>
  <c r="AB135" i="1" s="1"/>
  <c r="X914" i="1"/>
  <c r="AD914" i="1" s="1"/>
  <c r="W914" i="1"/>
  <c r="X921" i="1"/>
  <c r="AD921" i="1" s="1"/>
  <c r="W921" i="1"/>
  <c r="E244" i="13" s="1"/>
  <c r="X916" i="1"/>
  <c r="AD916" i="1" s="1"/>
  <c r="W916" i="1"/>
  <c r="AB916" i="1" s="1"/>
  <c r="W24" i="1"/>
  <c r="AB24" i="1" s="1"/>
  <c r="X24" i="1"/>
  <c r="AD24" i="1" s="1"/>
  <c r="X316" i="1"/>
  <c r="AD316" i="1" s="1"/>
  <c r="W316" i="1"/>
  <c r="X138" i="1"/>
  <c r="W138" i="1"/>
  <c r="W185" i="1"/>
  <c r="X185" i="1"/>
  <c r="AD185" i="1" s="1"/>
  <c r="X333" i="1"/>
  <c r="AD333" i="1" s="1"/>
  <c r="W333" i="1"/>
  <c r="X200" i="1"/>
  <c r="AD200" i="1" s="1"/>
  <c r="W200" i="1"/>
  <c r="X166" i="1"/>
  <c r="AD166" i="1" s="1"/>
  <c r="W166" i="1"/>
  <c r="AB166" i="1" s="1"/>
  <c r="X615" i="1"/>
  <c r="AD615" i="1" s="1"/>
  <c r="W615" i="1"/>
  <c r="AB615" i="1" s="1"/>
  <c r="X192" i="1"/>
  <c r="AD192" i="1" s="1"/>
  <c r="W192" i="1"/>
  <c r="AB192" i="1" s="1"/>
  <c r="X470" i="1"/>
  <c r="AD470" i="1" s="1"/>
  <c r="W470" i="1"/>
  <c r="AB470" i="1" s="1"/>
  <c r="X654" i="1"/>
  <c r="AD654" i="1" s="1"/>
  <c r="W654" i="1"/>
  <c r="X52" i="1"/>
  <c r="AD52" i="1" s="1"/>
  <c r="W52" i="1"/>
  <c r="E598" i="13" s="1"/>
  <c r="W763" i="1"/>
  <c r="AB763" i="1" s="1"/>
  <c r="X763" i="1"/>
  <c r="AD763" i="1" s="1"/>
  <c r="X244" i="1"/>
  <c r="AD244" i="1" s="1"/>
  <c r="W244" i="1"/>
  <c r="AB244" i="1" s="1"/>
  <c r="X381" i="1"/>
  <c r="AD381" i="1" s="1"/>
  <c r="W381" i="1"/>
  <c r="AB381" i="1" s="1"/>
  <c r="X842" i="1"/>
  <c r="AD842" i="1" s="1"/>
  <c r="W842" i="1"/>
  <c r="X818" i="1"/>
  <c r="AD818" i="1" s="1"/>
  <c r="W818" i="1"/>
  <c r="X40" i="1"/>
  <c r="G597" i="13" s="1"/>
  <c r="W40" i="1"/>
  <c r="X121" i="1"/>
  <c r="AD121" i="1" s="1"/>
  <c r="W121" i="1"/>
  <c r="AB121" i="1" s="1"/>
  <c r="X220" i="1"/>
  <c r="AD220" i="1" s="1"/>
  <c r="W220" i="1"/>
  <c r="AB220" i="1" s="1"/>
  <c r="X129" i="1"/>
  <c r="AD129" i="1" s="1"/>
  <c r="W129" i="1"/>
  <c r="X944" i="1"/>
  <c r="AD944" i="1" s="1"/>
  <c r="W944" i="1"/>
  <c r="AB944" i="1" s="1"/>
  <c r="X866" i="1"/>
  <c r="AD866" i="1" s="1"/>
  <c r="W866" i="1"/>
  <c r="AB866" i="1" s="1"/>
  <c r="X853" i="1"/>
  <c r="AD853" i="1" s="1"/>
  <c r="W853" i="1"/>
  <c r="AB853" i="1" s="1"/>
  <c r="X518" i="1"/>
  <c r="AD518" i="1" s="1"/>
  <c r="W518" i="1"/>
  <c r="X252" i="1"/>
  <c r="AD252" i="1" s="1"/>
  <c r="W252" i="1"/>
  <c r="X468" i="1"/>
  <c r="AD468" i="1" s="1"/>
  <c r="W468" i="1"/>
  <c r="X575" i="1"/>
  <c r="AD575" i="1" s="1"/>
  <c r="W575" i="1"/>
  <c r="AB575" i="1" s="1"/>
  <c r="X438" i="1"/>
  <c r="AD438" i="1" s="1"/>
  <c r="W438" i="1"/>
  <c r="X991" i="1"/>
  <c r="AD991" i="1" s="1"/>
  <c r="W991" i="1"/>
  <c r="X206" i="1"/>
  <c r="AD206" i="1" s="1"/>
  <c r="W206" i="1"/>
  <c r="X668" i="1"/>
  <c r="AD668" i="1" s="1"/>
  <c r="W668" i="1"/>
  <c r="X929" i="1"/>
  <c r="AD929" i="1" s="1"/>
  <c r="W929" i="1"/>
  <c r="X585" i="1"/>
  <c r="AD585" i="1" s="1"/>
  <c r="W585" i="1"/>
  <c r="X957" i="1"/>
  <c r="AD957" i="1" s="1"/>
  <c r="W957" i="1"/>
  <c r="AB957" i="1" s="1"/>
  <c r="W525" i="1"/>
  <c r="AB525" i="1" s="1"/>
  <c r="X525" i="1"/>
  <c r="AD525" i="1" s="1"/>
  <c r="X511" i="1"/>
  <c r="AD511" i="1" s="1"/>
  <c r="W511" i="1"/>
  <c r="AB511" i="1" s="1"/>
  <c r="X645" i="1"/>
  <c r="AD645" i="1" s="1"/>
  <c r="W645" i="1"/>
  <c r="AB645" i="1" s="1"/>
  <c r="W58" i="1"/>
  <c r="E666" i="13" s="1"/>
  <c r="X58" i="1"/>
  <c r="X330" i="1"/>
  <c r="AD330" i="1" s="1"/>
  <c r="W330" i="1"/>
  <c r="W458" i="1"/>
  <c r="X458" i="1"/>
  <c r="X130" i="1"/>
  <c r="AD130" i="1" s="1"/>
  <c r="W130" i="1"/>
  <c r="X958" i="1"/>
  <c r="AD958" i="1" s="1"/>
  <c r="W958" i="1"/>
  <c r="X105" i="1"/>
  <c r="AD105" i="1" s="1"/>
  <c r="W105" i="1"/>
  <c r="X796" i="1"/>
  <c r="AD796" i="1" s="1"/>
  <c r="W796" i="1"/>
  <c r="X137" i="1"/>
  <c r="AD137" i="1" s="1"/>
  <c r="W137" i="1"/>
  <c r="X524" i="1"/>
  <c r="AD524" i="1" s="1"/>
  <c r="W524" i="1"/>
  <c r="AB524" i="1" s="1"/>
  <c r="X626" i="1"/>
  <c r="AD626" i="1" s="1"/>
  <c r="W626" i="1"/>
  <c r="W459" i="1"/>
  <c r="X459" i="1"/>
  <c r="AD459" i="1" s="1"/>
  <c r="X666" i="1"/>
  <c r="AD666" i="1" s="1"/>
  <c r="W666" i="1"/>
  <c r="AB666" i="1" s="1"/>
  <c r="X353" i="1"/>
  <c r="W353" i="1"/>
  <c r="W507" i="1"/>
  <c r="AB507" i="1" s="1"/>
  <c r="X507" i="1"/>
  <c r="AD507" i="1" s="1"/>
  <c r="X807" i="1"/>
  <c r="AD807" i="1" s="1"/>
  <c r="W807" i="1"/>
  <c r="AB807" i="1" s="1"/>
  <c r="X603" i="1"/>
  <c r="AD603" i="1" s="1"/>
  <c r="W603" i="1"/>
  <c r="X837" i="1"/>
  <c r="AD837" i="1" s="1"/>
  <c r="W837" i="1"/>
  <c r="W103" i="1"/>
  <c r="X103" i="1"/>
  <c r="AD103" i="1" s="1"/>
  <c r="X306" i="1"/>
  <c r="AD306" i="1" s="1"/>
  <c r="W306" i="1"/>
  <c r="X98" i="1"/>
  <c r="AD98" i="1" s="1"/>
  <c r="W98" i="1"/>
  <c r="X479" i="1"/>
  <c r="AD479" i="1" s="1"/>
  <c r="W479" i="1"/>
  <c r="AB479" i="1" s="1"/>
  <c r="X21" i="1"/>
  <c r="G619" i="13" s="1"/>
  <c r="W21" i="1"/>
  <c r="E619" i="13" s="1"/>
  <c r="X407" i="1"/>
  <c r="AD407" i="1" s="1"/>
  <c r="W407" i="1"/>
  <c r="X545" i="1"/>
  <c r="AD545" i="1" s="1"/>
  <c r="W545" i="1"/>
  <c r="AB545" i="1" s="1"/>
  <c r="X863" i="1"/>
  <c r="AD863" i="1" s="1"/>
  <c r="W863" i="1"/>
  <c r="W805" i="1"/>
  <c r="X805" i="1"/>
  <c r="AD805" i="1" s="1"/>
  <c r="X236" i="1"/>
  <c r="AD236" i="1" s="1"/>
  <c r="W236" i="1"/>
  <c r="W939" i="1"/>
  <c r="X939" i="1"/>
  <c r="AD939" i="1" s="1"/>
  <c r="X747" i="1"/>
  <c r="AD747" i="1" s="1"/>
  <c r="W747" i="1"/>
  <c r="AB747" i="1" s="1"/>
  <c r="X69" i="1"/>
  <c r="AD69" i="1" s="1"/>
  <c r="W69" i="1"/>
  <c r="X910" i="1"/>
  <c r="AD910" i="1" s="1"/>
  <c r="W910" i="1"/>
  <c r="AB910" i="1" s="1"/>
  <c r="X390" i="1"/>
  <c r="AD390" i="1" s="1"/>
  <c r="W390" i="1"/>
  <c r="AB390" i="1" s="1"/>
  <c r="X442" i="1"/>
  <c r="AD442" i="1" s="1"/>
  <c r="W442" i="1"/>
  <c r="X901" i="1"/>
  <c r="AD901" i="1" s="1"/>
  <c r="W901" i="1"/>
  <c r="X808" i="1"/>
  <c r="AD808" i="1" s="1"/>
  <c r="W808" i="1"/>
  <c r="W304" i="1"/>
  <c r="X304" i="1"/>
  <c r="AD304" i="1" s="1"/>
  <c r="W532" i="1"/>
  <c r="AB532" i="1" s="1"/>
  <c r="X532" i="1"/>
  <c r="AD532" i="1" s="1"/>
  <c r="X867" i="1"/>
  <c r="AD867" i="1" s="1"/>
  <c r="W867" i="1"/>
  <c r="X329" i="1"/>
  <c r="AD329" i="1" s="1"/>
  <c r="W329" i="1"/>
  <c r="X376" i="1"/>
  <c r="AD376" i="1" s="1"/>
  <c r="W376" i="1"/>
  <c r="X89" i="1"/>
  <c r="AD89" i="1" s="1"/>
  <c r="W89" i="1"/>
  <c r="W880" i="1"/>
  <c r="AB880" i="1" s="1"/>
  <c r="X880" i="1"/>
  <c r="AD880" i="1" s="1"/>
  <c r="X765" i="1"/>
  <c r="AD765" i="1" s="1"/>
  <c r="W765" i="1"/>
  <c r="AB765" i="1" s="1"/>
  <c r="X297" i="1"/>
  <c r="AD297" i="1" s="1"/>
  <c r="W297" i="1"/>
  <c r="X156" i="1"/>
  <c r="AD156" i="1" s="1"/>
  <c r="W156" i="1"/>
  <c r="W196" i="1"/>
  <c r="AB196" i="1" s="1"/>
  <c r="X196" i="1"/>
  <c r="AD196" i="1" s="1"/>
  <c r="X466" i="1"/>
  <c r="AD466" i="1" s="1"/>
  <c r="W466" i="1"/>
  <c r="X535" i="1"/>
  <c r="AD535" i="1" s="1"/>
  <c r="W535" i="1"/>
  <c r="X827" i="1"/>
  <c r="W827" i="1"/>
  <c r="X800" i="1"/>
  <c r="AD800" i="1" s="1"/>
  <c r="W800" i="1"/>
  <c r="W856" i="1"/>
  <c r="X856" i="1"/>
  <c r="AD856" i="1" s="1"/>
  <c r="X896" i="1"/>
  <c r="AD896" i="1" s="1"/>
  <c r="W896" i="1"/>
  <c r="AB896" i="1" s="1"/>
  <c r="X120" i="1"/>
  <c r="AD120" i="1" s="1"/>
  <c r="W120" i="1"/>
  <c r="E133" i="13" s="1"/>
  <c r="X799" i="1"/>
  <c r="AD799" i="1" s="1"/>
  <c r="W799" i="1"/>
  <c r="X399" i="1"/>
  <c r="AD399" i="1" s="1"/>
  <c r="W399" i="1"/>
  <c r="X854" i="1"/>
  <c r="AD854" i="1" s="1"/>
  <c r="W854" i="1"/>
  <c r="AB854" i="1" s="1"/>
  <c r="X253" i="1"/>
  <c r="AD253" i="1" s="1"/>
  <c r="W253" i="1"/>
  <c r="X348" i="1"/>
  <c r="AD348" i="1" s="1"/>
  <c r="W348" i="1"/>
  <c r="X930" i="1"/>
  <c r="AD930" i="1" s="1"/>
  <c r="W930" i="1"/>
  <c r="W340" i="1"/>
  <c r="AB340" i="1" s="1"/>
  <c r="X340" i="1"/>
  <c r="AD340" i="1" s="1"/>
  <c r="X706" i="1"/>
  <c r="W706" i="1"/>
  <c r="X941" i="1"/>
  <c r="AD941" i="1" s="1"/>
  <c r="W941" i="1"/>
  <c r="AB941" i="1" s="1"/>
  <c r="X208" i="1"/>
  <c r="AD208" i="1" s="1"/>
  <c r="W208" i="1"/>
  <c r="X955" i="1"/>
  <c r="AD955" i="1" s="1"/>
  <c r="W955" i="1"/>
  <c r="AB955" i="1" s="1"/>
  <c r="X223" i="1"/>
  <c r="AD223" i="1" s="1"/>
  <c r="W223" i="1"/>
  <c r="X42" i="1"/>
  <c r="AD42" i="1" s="1"/>
  <c r="W42" i="1"/>
  <c r="E604" i="13" s="1"/>
  <c r="X500" i="1"/>
  <c r="AD500" i="1" s="1"/>
  <c r="W500" i="1"/>
  <c r="X273" i="1"/>
  <c r="W273" i="1"/>
  <c r="X379" i="1"/>
  <c r="AD379" i="1" s="1"/>
  <c r="W379" i="1"/>
  <c r="AB379" i="1" s="1"/>
  <c r="X780" i="1"/>
  <c r="AD780" i="1" s="1"/>
  <c r="W780" i="1"/>
  <c r="AB780" i="1" s="1"/>
  <c r="X948" i="1"/>
  <c r="AD948" i="1" s="1"/>
  <c r="W948" i="1"/>
  <c r="X685" i="1"/>
  <c r="AD685" i="1" s="1"/>
  <c r="W685" i="1"/>
  <c r="AB685" i="1" s="1"/>
  <c r="X959" i="1"/>
  <c r="AD959" i="1" s="1"/>
  <c r="W959" i="1"/>
  <c r="X424" i="1"/>
  <c r="AD424" i="1" s="1"/>
  <c r="W424" i="1"/>
  <c r="X46" i="1"/>
  <c r="AD46" i="1" s="1"/>
  <c r="W46" i="1"/>
  <c r="AB46" i="1" s="1"/>
  <c r="X900" i="1"/>
  <c r="AD900" i="1" s="1"/>
  <c r="W900" i="1"/>
  <c r="AB900" i="1" s="1"/>
  <c r="W375" i="1"/>
  <c r="X375" i="1"/>
  <c r="AD375" i="1" s="1"/>
  <c r="X172" i="1"/>
  <c r="AD172" i="1" s="1"/>
  <c r="W172" i="1"/>
  <c r="AB172" i="1" s="1"/>
  <c r="X711" i="1"/>
  <c r="AD711" i="1" s="1"/>
  <c r="W711" i="1"/>
  <c r="X113" i="1"/>
  <c r="AD113" i="1" s="1"/>
  <c r="W113" i="1"/>
  <c r="AB113" i="1" s="1"/>
  <c r="X619" i="1"/>
  <c r="AD619" i="1" s="1"/>
  <c r="W619" i="1"/>
  <c r="AB619" i="1" s="1"/>
  <c r="X367" i="1"/>
  <c r="AD367" i="1" s="1"/>
  <c r="W367" i="1"/>
  <c r="X673" i="1"/>
  <c r="W673" i="1"/>
  <c r="W426" i="1"/>
  <c r="X426" i="1"/>
  <c r="AD426" i="1" s="1"/>
  <c r="X551" i="1"/>
  <c r="AD551" i="1" s="1"/>
  <c r="W551" i="1"/>
  <c r="X378" i="1"/>
  <c r="AD378" i="1" s="1"/>
  <c r="W378" i="1"/>
  <c r="AB378" i="1" s="1"/>
  <c r="X534" i="1"/>
  <c r="AD534" i="1" s="1"/>
  <c r="W534" i="1"/>
  <c r="X722" i="1"/>
  <c r="AD722" i="1" s="1"/>
  <c r="W722" i="1"/>
  <c r="AB722" i="1" s="1"/>
  <c r="X163" i="1"/>
  <c r="AD163" i="1" s="1"/>
  <c r="W163" i="1"/>
  <c r="AB163" i="1" s="1"/>
  <c r="X593" i="1"/>
  <c r="AD593" i="1" s="1"/>
  <c r="W593" i="1"/>
  <c r="X839" i="1"/>
  <c r="AD839" i="1" s="1"/>
  <c r="W839" i="1"/>
  <c r="X368" i="1"/>
  <c r="AD368" i="1" s="1"/>
  <c r="W368" i="1"/>
  <c r="W559" i="1"/>
  <c r="AB559" i="1" s="1"/>
  <c r="X559" i="1"/>
  <c r="AD559" i="1" s="1"/>
  <c r="X361" i="1"/>
  <c r="AD361" i="1" s="1"/>
  <c r="W361" i="1"/>
  <c r="X389" i="1"/>
  <c r="AD389" i="1" s="1"/>
  <c r="W389" i="1"/>
  <c r="X335" i="1"/>
  <c r="AD335" i="1" s="1"/>
  <c r="W335" i="1"/>
  <c r="X372" i="1"/>
  <c r="AD372" i="1" s="1"/>
  <c r="W372" i="1"/>
  <c r="AB372" i="1" s="1"/>
  <c r="X153" i="1"/>
  <c r="W153" i="1"/>
  <c r="X319" i="1"/>
  <c r="AD319" i="1" s="1"/>
  <c r="W319" i="1"/>
  <c r="X260" i="1"/>
  <c r="AD260" i="1" s="1"/>
  <c r="W260" i="1"/>
  <c r="X983" i="1"/>
  <c r="AD983" i="1" s="1"/>
  <c r="W983" i="1"/>
  <c r="E468" i="13" s="1"/>
  <c r="X404" i="1"/>
  <c r="AD404" i="1" s="1"/>
  <c r="W404" i="1"/>
  <c r="X119" i="1"/>
  <c r="AD119" i="1" s="1"/>
  <c r="W119" i="1"/>
  <c r="X573" i="1"/>
  <c r="AD573" i="1" s="1"/>
  <c r="W573" i="1"/>
  <c r="AB573" i="1" s="1"/>
  <c r="X278" i="1"/>
  <c r="AD278" i="1" s="1"/>
  <c r="W278" i="1"/>
  <c r="W868" i="1"/>
  <c r="X868" i="1"/>
  <c r="AD868" i="1" s="1"/>
  <c r="X299" i="1"/>
  <c r="AD299" i="1" s="1"/>
  <c r="W299" i="1"/>
  <c r="AB299" i="1" s="1"/>
  <c r="X233" i="1"/>
  <c r="AD233" i="1" s="1"/>
  <c r="W233" i="1"/>
  <c r="AB233" i="1" s="1"/>
  <c r="X152" i="1"/>
  <c r="W152" i="1"/>
  <c r="E423" i="13" s="1"/>
  <c r="X331" i="1"/>
  <c r="AD331" i="1" s="1"/>
  <c r="W331" i="1"/>
  <c r="X838" i="1"/>
  <c r="AD838" i="1" s="1"/>
  <c r="W838" i="1"/>
  <c r="X988" i="1"/>
  <c r="AD988" i="1" s="1"/>
  <c r="W988" i="1"/>
  <c r="X771" i="1"/>
  <c r="AD771" i="1" s="1"/>
  <c r="W771" i="1"/>
  <c r="X754" i="1"/>
  <c r="AD754" i="1" s="1"/>
  <c r="W754" i="1"/>
  <c r="AB754" i="1" s="1"/>
  <c r="X956" i="1"/>
  <c r="AD956" i="1" s="1"/>
  <c r="W956" i="1"/>
  <c r="W606" i="1"/>
  <c r="X606" i="1"/>
  <c r="AD606" i="1" s="1"/>
  <c r="X314" i="1"/>
  <c r="AD314" i="1" s="1"/>
  <c r="W314" i="1"/>
  <c r="E501" i="13" s="1"/>
  <c r="X356" i="1"/>
  <c r="AD356" i="1" s="1"/>
  <c r="W356" i="1"/>
  <c r="X786" i="1"/>
  <c r="AD786" i="1" s="1"/>
  <c r="W786" i="1"/>
  <c r="AB786" i="1" s="1"/>
  <c r="X88" i="1"/>
  <c r="W88" i="1"/>
  <c r="E659" i="13" s="1"/>
  <c r="X550" i="1"/>
  <c r="AD550" i="1" s="1"/>
  <c r="W550" i="1"/>
  <c r="E524" i="13" s="1"/>
  <c r="X54" i="1"/>
  <c r="AD54" i="1" s="1"/>
  <c r="W54" i="1"/>
  <c r="AB54" i="1" s="1"/>
  <c r="X203" i="1"/>
  <c r="AD203" i="1" s="1"/>
  <c r="W203" i="1"/>
  <c r="X386" i="1"/>
  <c r="AD386" i="1" s="1"/>
  <c r="W386" i="1"/>
  <c r="AB386" i="1" s="1"/>
  <c r="X715" i="1"/>
  <c r="AD715" i="1" s="1"/>
  <c r="W715" i="1"/>
  <c r="AB715" i="1" s="1"/>
  <c r="W652" i="1"/>
  <c r="X652" i="1"/>
  <c r="AD652" i="1" s="1"/>
  <c r="X480" i="1"/>
  <c r="AD480" i="1" s="1"/>
  <c r="W480" i="1"/>
  <c r="X97" i="1"/>
  <c r="AD97" i="1" s="1"/>
  <c r="W97" i="1"/>
  <c r="X659" i="1"/>
  <c r="AD659" i="1" s="1"/>
  <c r="W659" i="1"/>
  <c r="X48" i="1"/>
  <c r="AD48" i="1" s="1"/>
  <c r="W48" i="1"/>
  <c r="AB48" i="1" s="1"/>
  <c r="X845" i="1"/>
  <c r="AD845" i="1" s="1"/>
  <c r="W845" i="1"/>
  <c r="X349" i="1"/>
  <c r="AD349" i="1" s="1"/>
  <c r="W349" i="1"/>
  <c r="AB349" i="1" s="1"/>
  <c r="X699" i="1"/>
  <c r="AD699" i="1" s="1"/>
  <c r="W699" i="1"/>
  <c r="AB699" i="1" s="1"/>
  <c r="X63" i="1"/>
  <c r="AD63" i="1" s="1"/>
  <c r="W63" i="1"/>
  <c r="X949" i="1"/>
  <c r="AD949" i="1" s="1"/>
  <c r="W949" i="1"/>
  <c r="X422" i="1"/>
  <c r="AD422" i="1" s="1"/>
  <c r="W422" i="1"/>
  <c r="X672" i="1"/>
  <c r="AD672" i="1" s="1"/>
  <c r="W672" i="1"/>
  <c r="AB672" i="1" s="1"/>
  <c r="X488" i="1"/>
  <c r="AD488" i="1" s="1"/>
  <c r="W488" i="1"/>
  <c r="X847" i="1"/>
  <c r="AD847" i="1" s="1"/>
  <c r="W847" i="1"/>
  <c r="W577" i="1"/>
  <c r="X577" i="1"/>
  <c r="AD577" i="1" s="1"/>
  <c r="X840" i="1"/>
  <c r="AD840" i="1" s="1"/>
  <c r="W840" i="1"/>
  <c r="E47" i="13" s="1"/>
  <c r="X692" i="1"/>
  <c r="AD692" i="1" s="1"/>
  <c r="W692" i="1"/>
  <c r="AB692" i="1" s="1"/>
  <c r="X576" i="1"/>
  <c r="AD576" i="1" s="1"/>
  <c r="W576" i="1"/>
  <c r="X591" i="1"/>
  <c r="AD591" i="1" s="1"/>
  <c r="W591" i="1"/>
  <c r="W943" i="1"/>
  <c r="X943" i="1"/>
  <c r="X760" i="1"/>
  <c r="AD760" i="1" s="1"/>
  <c r="W760" i="1"/>
  <c r="W555" i="1"/>
  <c r="X555" i="1"/>
  <c r="AD555" i="1" s="1"/>
  <c r="X903" i="1"/>
  <c r="AD903" i="1" s="1"/>
  <c r="W903" i="1"/>
  <c r="AB903" i="1" s="1"/>
  <c r="X984" i="1"/>
  <c r="AD984" i="1" s="1"/>
  <c r="W984" i="1"/>
  <c r="X589" i="1"/>
  <c r="AD589" i="1" s="1"/>
  <c r="W589" i="1"/>
  <c r="W446" i="1"/>
  <c r="X446" i="1"/>
  <c r="AD446" i="1" s="1"/>
  <c r="X738" i="1"/>
  <c r="AD738" i="1" s="1"/>
  <c r="W738" i="1"/>
  <c r="W644" i="1"/>
  <c r="AB644" i="1" s="1"/>
  <c r="X644" i="1"/>
  <c r="AD644" i="1" s="1"/>
  <c r="X503" i="1"/>
  <c r="AD503" i="1" s="1"/>
  <c r="W503" i="1"/>
  <c r="X928" i="1"/>
  <c r="AD928" i="1" s="1"/>
  <c r="W928" i="1"/>
  <c r="X521" i="1"/>
  <c r="AD521" i="1" s="1"/>
  <c r="W521" i="1"/>
  <c r="X922" i="1"/>
  <c r="W922" i="1"/>
  <c r="X222" i="1"/>
  <c r="AD222" i="1" s="1"/>
  <c r="W222" i="1"/>
  <c r="AB222" i="1" s="1"/>
  <c r="X718" i="1"/>
  <c r="AD718" i="1" s="1"/>
  <c r="W718" i="1"/>
  <c r="X122" i="1"/>
  <c r="AD122" i="1" s="1"/>
  <c r="W122" i="1"/>
  <c r="AB122" i="1" s="1"/>
  <c r="W326" i="1"/>
  <c r="X326" i="1"/>
  <c r="X705" i="1"/>
  <c r="AD705" i="1" s="1"/>
  <c r="W705" i="1"/>
  <c r="X435" i="1"/>
  <c r="AD435" i="1" s="1"/>
  <c r="W435" i="1"/>
  <c r="X193" i="1"/>
  <c r="AD193" i="1" s="1"/>
  <c r="W193" i="1"/>
  <c r="X250" i="1"/>
  <c r="AD250" i="1" s="1"/>
  <c r="W250" i="1"/>
  <c r="X676" i="1"/>
  <c r="AD676" i="1" s="1"/>
  <c r="W676" i="1"/>
  <c r="AB676" i="1" s="1"/>
  <c r="X727" i="1"/>
  <c r="AD727" i="1" s="1"/>
  <c r="W727" i="1"/>
  <c r="X227" i="1"/>
  <c r="AD227" i="1" s="1"/>
  <c r="W227" i="1"/>
  <c r="AB227" i="1" s="1"/>
  <c r="X350" i="1"/>
  <c r="AD350" i="1" s="1"/>
  <c r="W350" i="1"/>
  <c r="AB350" i="1" s="1"/>
  <c r="X691" i="1"/>
  <c r="AD691" i="1" s="1"/>
  <c r="W691" i="1"/>
  <c r="AB691" i="1" s="1"/>
  <c r="X574" i="1"/>
  <c r="AD574" i="1" s="1"/>
  <c r="W574" i="1"/>
  <c r="AB574" i="1" s="1"/>
  <c r="X517" i="1"/>
  <c r="AD517" i="1" s="1"/>
  <c r="W517" i="1"/>
  <c r="X502" i="1"/>
  <c r="W502" i="1"/>
  <c r="X873" i="1"/>
  <c r="AD873" i="1" s="1"/>
  <c r="W873" i="1"/>
  <c r="AB873" i="1" s="1"/>
  <c r="X170" i="1"/>
  <c r="AD170" i="1" s="1"/>
  <c r="W170" i="1"/>
  <c r="X370" i="1"/>
  <c r="AD370" i="1" s="1"/>
  <c r="W370" i="1"/>
  <c r="X33" i="1"/>
  <c r="G615" i="13" s="1"/>
  <c r="W33" i="1"/>
  <c r="X657" i="1"/>
  <c r="AD657" i="1" s="1"/>
  <c r="W657" i="1"/>
  <c r="X158" i="1"/>
  <c r="AD158" i="1" s="1"/>
  <c r="W158" i="1"/>
  <c r="AB158" i="1" s="1"/>
  <c r="X499" i="1"/>
  <c r="AD499" i="1" s="1"/>
  <c r="W499" i="1"/>
  <c r="X703" i="1"/>
  <c r="AD703" i="1" s="1"/>
  <c r="W703" i="1"/>
  <c r="AB703" i="1" s="1"/>
  <c r="W406" i="1"/>
  <c r="X406" i="1"/>
  <c r="AD406" i="1" s="1"/>
  <c r="X189" i="1"/>
  <c r="AD189" i="1" s="1"/>
  <c r="W189" i="1"/>
  <c r="W11" i="1"/>
  <c r="X11" i="1"/>
  <c r="G613" i="13" s="1"/>
  <c r="X259" i="1"/>
  <c r="AD259" i="1" s="1"/>
  <c r="W259" i="1"/>
  <c r="E62" i="13" s="1"/>
  <c r="X112" i="1"/>
  <c r="AD112" i="1" s="1"/>
  <c r="W112" i="1"/>
  <c r="X790" i="1"/>
  <c r="AD790" i="1" s="1"/>
  <c r="W790" i="1"/>
  <c r="X277" i="1"/>
  <c r="AD277" i="1" s="1"/>
  <c r="W277" i="1"/>
  <c r="X354" i="1"/>
  <c r="AD354" i="1" s="1"/>
  <c r="W354" i="1"/>
  <c r="X974" i="1"/>
  <c r="AD974" i="1" s="1"/>
  <c r="W974" i="1"/>
  <c r="X489" i="1"/>
  <c r="AD489" i="1" s="1"/>
  <c r="W489" i="1"/>
  <c r="X325" i="1"/>
  <c r="AD325" i="1" s="1"/>
  <c r="W325" i="1"/>
  <c r="X923" i="1"/>
  <c r="AD923" i="1" s="1"/>
  <c r="W923" i="1"/>
  <c r="AB923" i="1" s="1"/>
  <c r="X962" i="1"/>
  <c r="AD962" i="1" s="1"/>
  <c r="W962" i="1"/>
  <c r="X883" i="1"/>
  <c r="AD883" i="1" s="1"/>
  <c r="W883" i="1"/>
  <c r="AB883" i="1" s="1"/>
  <c r="X766" i="1"/>
  <c r="AD766" i="1" s="1"/>
  <c r="W766" i="1"/>
  <c r="AB766" i="1" s="1"/>
  <c r="X295" i="1"/>
  <c r="AD295" i="1" s="1"/>
  <c r="W295" i="1"/>
  <c r="X12" i="1"/>
  <c r="AD12" i="1" s="1"/>
  <c r="W12" i="1"/>
  <c r="X721" i="1"/>
  <c r="AD721" i="1" s="1"/>
  <c r="W721" i="1"/>
  <c r="AB721" i="1" s="1"/>
  <c r="W862" i="1"/>
  <c r="X862" i="1"/>
  <c r="AD862" i="1" s="1"/>
  <c r="X481" i="1"/>
  <c r="AD481" i="1" s="1"/>
  <c r="W481" i="1"/>
  <c r="AB481" i="1" s="1"/>
  <c r="X993" i="1"/>
  <c r="AD993" i="1" s="1"/>
  <c r="W993" i="1"/>
  <c r="AB993" i="1" s="1"/>
  <c r="X662" i="1"/>
  <c r="AD662" i="1" s="1"/>
  <c r="W662" i="1"/>
  <c r="X157" i="1"/>
  <c r="AD157" i="1" s="1"/>
  <c r="W157" i="1"/>
  <c r="AB157" i="1" s="1"/>
  <c r="X359" i="1"/>
  <c r="AD359" i="1" s="1"/>
  <c r="W359" i="1"/>
  <c r="E472" i="13" s="1"/>
  <c r="X745" i="1"/>
  <c r="AD745" i="1" s="1"/>
  <c r="W745" i="1"/>
  <c r="W687" i="1"/>
  <c r="X687" i="1"/>
  <c r="AD687" i="1" s="1"/>
  <c r="X398" i="1"/>
  <c r="AD398" i="1" s="1"/>
  <c r="W398" i="1"/>
  <c r="X732" i="1"/>
  <c r="AD732" i="1" s="1"/>
  <c r="W732" i="1"/>
  <c r="E115" i="13" s="1"/>
  <c r="X211" i="1"/>
  <c r="AD211" i="1" s="1"/>
  <c r="W211" i="1"/>
  <c r="X187" i="1"/>
  <c r="AD187" i="1" s="1"/>
  <c r="W187" i="1"/>
  <c r="X395" i="1"/>
  <c r="AD395" i="1" s="1"/>
  <c r="W395" i="1"/>
  <c r="X339" i="1"/>
  <c r="AD339" i="1" s="1"/>
  <c r="W339" i="1"/>
  <c r="AB339" i="1" s="1"/>
  <c r="W420" i="1"/>
  <c r="X420" i="1"/>
  <c r="AD420" i="1" s="1"/>
  <c r="X67" i="1"/>
  <c r="W67" i="1"/>
  <c r="E661" i="13" s="1"/>
  <c r="X523" i="1"/>
  <c r="AD523" i="1" s="1"/>
  <c r="W523" i="1"/>
  <c r="AB523" i="1" s="1"/>
  <c r="W967" i="1"/>
  <c r="E379" i="13" s="1"/>
  <c r="X967" i="1"/>
  <c r="AD967" i="1" s="1"/>
  <c r="W144" i="1"/>
  <c r="AB144" i="1" s="1"/>
  <c r="X144" i="1"/>
  <c r="AD144" i="1" s="1"/>
  <c r="X64" i="1"/>
  <c r="AD64" i="1" s="1"/>
  <c r="W64" i="1"/>
  <c r="X164" i="1"/>
  <c r="AD164" i="1" s="1"/>
  <c r="W164" i="1"/>
  <c r="AB164" i="1" s="1"/>
  <c r="X429" i="1"/>
  <c r="AD429" i="1" s="1"/>
  <c r="W429" i="1"/>
  <c r="AB429" i="1" s="1"/>
  <c r="X452" i="1"/>
  <c r="AD452" i="1" s="1"/>
  <c r="W452" i="1"/>
  <c r="X697" i="1"/>
  <c r="AD697" i="1" s="1"/>
  <c r="W697" i="1"/>
  <c r="X674" i="1"/>
  <c r="AD674" i="1" s="1"/>
  <c r="W674" i="1"/>
  <c r="X76" i="1"/>
  <c r="AD76" i="1" s="1"/>
  <c r="W76" i="1"/>
  <c r="X695" i="1"/>
  <c r="AD695" i="1" s="1"/>
  <c r="W695" i="1"/>
  <c r="AB695" i="1" s="1"/>
  <c r="X490" i="1"/>
  <c r="AD490" i="1" s="1"/>
  <c r="W490" i="1"/>
  <c r="X683" i="1"/>
  <c r="AD683" i="1" s="1"/>
  <c r="W683" i="1"/>
  <c r="AB683" i="1" s="1"/>
  <c r="X85" i="1"/>
  <c r="AD85" i="1" s="1"/>
  <c r="W85" i="1"/>
  <c r="X874" i="1"/>
  <c r="AD874" i="1" s="1"/>
  <c r="W874" i="1"/>
  <c r="X621" i="1"/>
  <c r="AD621" i="1" s="1"/>
  <c r="W621" i="1"/>
  <c r="X861" i="1"/>
  <c r="AD861" i="1" s="1"/>
  <c r="W861" i="1"/>
  <c r="X815" i="1"/>
  <c r="AD815" i="1" s="1"/>
  <c r="W815" i="1"/>
  <c r="X879" i="1"/>
  <c r="AD879" i="1" s="1"/>
  <c r="W879" i="1"/>
  <c r="X95" i="1"/>
  <c r="W95" i="1"/>
  <c r="X482" i="1"/>
  <c r="AD482" i="1" s="1"/>
  <c r="W482" i="1"/>
  <c r="X756" i="1"/>
  <c r="AD756" i="1" s="1"/>
  <c r="W756" i="1"/>
  <c r="AB756" i="1" s="1"/>
  <c r="X969" i="1"/>
  <c r="AD969" i="1" s="1"/>
  <c r="W969" i="1"/>
  <c r="W700" i="1"/>
  <c r="AB700" i="1" s="1"/>
  <c r="X700" i="1"/>
  <c r="AD700" i="1" s="1"/>
  <c r="X431" i="1"/>
  <c r="AD431" i="1" s="1"/>
  <c r="W431" i="1"/>
  <c r="X843" i="1"/>
  <c r="AD843" i="1" s="1"/>
  <c r="W843" i="1"/>
  <c r="X787" i="1"/>
  <c r="AD787" i="1" s="1"/>
  <c r="W787" i="1"/>
  <c r="AB787" i="1" s="1"/>
  <c r="X413" i="1"/>
  <c r="AD413" i="1" s="1"/>
  <c r="W413" i="1"/>
  <c r="X80" i="1"/>
  <c r="G618" i="13" s="1"/>
  <c r="W80" i="1"/>
  <c r="E618" i="13" s="1"/>
  <c r="X714" i="1"/>
  <c r="AD714" i="1" s="1"/>
  <c r="W714" i="1"/>
  <c r="X693" i="1"/>
  <c r="AD693" i="1" s="1"/>
  <c r="W693" i="1"/>
  <c r="X401" i="1"/>
  <c r="AD401" i="1" s="1"/>
  <c r="W401" i="1"/>
  <c r="X471" i="1"/>
  <c r="AD471" i="1" s="1"/>
  <c r="W471" i="1"/>
  <c r="AB471" i="1" s="1"/>
  <c r="X638" i="1"/>
  <c r="AD638" i="1" s="1"/>
  <c r="W638" i="1"/>
  <c r="W741" i="1"/>
  <c r="X741" i="1"/>
  <c r="AD741" i="1" s="1"/>
  <c r="X125" i="1"/>
  <c r="AD125" i="1" s="1"/>
  <c r="W125" i="1"/>
  <c r="X324" i="1"/>
  <c r="AD324" i="1" s="1"/>
  <c r="W324" i="1"/>
  <c r="X595" i="1"/>
  <c r="AD595" i="1" s="1"/>
  <c r="W595" i="1"/>
  <c r="AB595" i="1" s="1"/>
  <c r="X26" i="1"/>
  <c r="W26" i="1"/>
  <c r="E660" i="13" s="1"/>
  <c r="X371" i="1"/>
  <c r="AD371" i="1" s="1"/>
  <c r="W371" i="1"/>
  <c r="AB371" i="1" s="1"/>
  <c r="X584" i="1"/>
  <c r="AD584" i="1" s="1"/>
  <c r="W584" i="1"/>
  <c r="X769" i="1"/>
  <c r="AD769" i="1" s="1"/>
  <c r="W769" i="1"/>
  <c r="E433" i="13" s="1"/>
  <c r="X57" i="1"/>
  <c r="W57" i="1"/>
  <c r="E667" i="13" s="1"/>
  <c r="X789" i="1"/>
  <c r="AD789" i="1" s="1"/>
  <c r="W789" i="1"/>
  <c r="X328" i="1"/>
  <c r="AD328" i="1" s="1"/>
  <c r="W328" i="1"/>
  <c r="X241" i="1"/>
  <c r="AD241" i="1" s="1"/>
  <c r="W241" i="1"/>
  <c r="AB241" i="1" s="1"/>
  <c r="X720" i="1"/>
  <c r="AD720" i="1" s="1"/>
  <c r="W720" i="1"/>
  <c r="AB720" i="1" s="1"/>
  <c r="X245" i="1"/>
  <c r="AD245" i="1" s="1"/>
  <c r="W245" i="1"/>
  <c r="AB245" i="1" s="1"/>
  <c r="W114" i="1"/>
  <c r="AB114" i="1" s="1"/>
  <c r="X114" i="1"/>
  <c r="AD114" i="1" s="1"/>
  <c r="W440" i="1"/>
  <c r="AB440" i="1" s="1"/>
  <c r="X440" i="1"/>
  <c r="AD440" i="1" s="1"/>
  <c r="X176" i="1"/>
  <c r="AD176" i="1" s="1"/>
  <c r="W176" i="1"/>
  <c r="X13" i="1"/>
  <c r="AD13" i="1" s="1"/>
  <c r="W13" i="1"/>
  <c r="W678" i="1"/>
  <c r="AB678" i="1" s="1"/>
  <c r="X678" i="1"/>
  <c r="AD678" i="1" s="1"/>
  <c r="X17" i="1"/>
  <c r="AD17" i="1" s="1"/>
  <c r="W17" i="1"/>
  <c r="E600" i="13" s="1"/>
  <c r="W87" i="1"/>
  <c r="E664" i="13" s="1"/>
  <c r="X87" i="1"/>
  <c r="X56" i="1"/>
  <c r="W56" i="1"/>
  <c r="E658" i="13" s="1"/>
  <c r="X71" i="1"/>
  <c r="AD71" i="1" s="1"/>
  <c r="W71" i="1"/>
  <c r="X363" i="1"/>
  <c r="AD363" i="1" s="1"/>
  <c r="W363" i="1"/>
  <c r="E431" i="13" s="1"/>
  <c r="X258" i="1"/>
  <c r="AD258" i="1" s="1"/>
  <c r="W258" i="1"/>
  <c r="AB258" i="1" s="1"/>
  <c r="X887" i="1"/>
  <c r="AD887" i="1" s="1"/>
  <c r="W887" i="1"/>
  <c r="X864" i="1"/>
  <c r="AD864" i="1" s="1"/>
  <c r="W864" i="1"/>
  <c r="AB864" i="1" s="1"/>
  <c r="X474" i="1"/>
  <c r="G256" i="13" s="1"/>
  <c r="W474" i="1"/>
  <c r="E256" i="13" s="1"/>
  <c r="X102" i="1"/>
  <c r="AD102" i="1" s="1"/>
  <c r="W102" i="1"/>
  <c r="AB102" i="1" s="1"/>
  <c r="X318" i="1"/>
  <c r="AD318" i="1" s="1"/>
  <c r="W318" i="1"/>
  <c r="X55" i="1"/>
  <c r="AD55" i="1" s="1"/>
  <c r="W55" i="1"/>
  <c r="E599" i="13" s="1"/>
  <c r="X801" i="1"/>
  <c r="AD801" i="1" s="1"/>
  <c r="W801" i="1"/>
  <c r="E388" i="13" s="1"/>
  <c r="X960" i="1"/>
  <c r="AD960" i="1" s="1"/>
  <c r="W960" i="1"/>
  <c r="E299" i="13" s="1"/>
  <c r="X881" i="1"/>
  <c r="AD881" i="1" s="1"/>
  <c r="W881" i="1"/>
  <c r="AB881" i="1" s="1"/>
  <c r="X53" i="1"/>
  <c r="AD53" i="1" s="1"/>
  <c r="W53" i="1"/>
  <c r="X296" i="1"/>
  <c r="AD296" i="1" s="1"/>
  <c r="W296" i="1"/>
  <c r="X22" i="1"/>
  <c r="AD22" i="1" s="1"/>
  <c r="W22" i="1"/>
  <c r="X665" i="1"/>
  <c r="AD665" i="1" s="1"/>
  <c r="W665" i="1"/>
  <c r="AB665" i="1" s="1"/>
  <c r="X148" i="1"/>
  <c r="AD148" i="1" s="1"/>
  <c r="W148" i="1"/>
  <c r="AB148" i="1" s="1"/>
  <c r="X918" i="1"/>
  <c r="AD918" i="1" s="1"/>
  <c r="W918" i="1"/>
  <c r="X992" i="1"/>
  <c r="AD992" i="1" s="1"/>
  <c r="W992" i="1"/>
  <c r="AB992" i="1" s="1"/>
  <c r="X506" i="1"/>
  <c r="AD506" i="1" s="1"/>
  <c r="W506" i="1"/>
  <c r="X803" i="1"/>
  <c r="AD803" i="1" s="1"/>
  <c r="W803" i="1"/>
  <c r="X598" i="1"/>
  <c r="AD598" i="1" s="1"/>
  <c r="W598" i="1"/>
  <c r="X869" i="1"/>
  <c r="AD869" i="1" s="1"/>
  <c r="W869" i="1"/>
  <c r="X463" i="1"/>
  <c r="AD463" i="1" s="1"/>
  <c r="W463" i="1"/>
  <c r="AB463" i="1" s="1"/>
  <c r="X358" i="1"/>
  <c r="AD358" i="1" s="1"/>
  <c r="W358" i="1"/>
  <c r="AB358" i="1" s="1"/>
  <c r="X775" i="1"/>
  <c r="AD775" i="1" s="1"/>
  <c r="W775" i="1"/>
  <c r="X161" i="1"/>
  <c r="AD161" i="1" s="1"/>
  <c r="W161" i="1"/>
  <c r="X552" i="1"/>
  <c r="AD552" i="1" s="1"/>
  <c r="W552" i="1"/>
  <c r="AB552" i="1" s="1"/>
  <c r="X321" i="1"/>
  <c r="AD321" i="1" s="1"/>
  <c r="W321" i="1"/>
  <c r="E575" i="13" s="1"/>
  <c r="X117" i="1"/>
  <c r="AD117" i="1" s="1"/>
  <c r="W117" i="1"/>
  <c r="E83" i="13" s="1"/>
  <c r="X729" i="1"/>
  <c r="G70" i="13" s="1"/>
  <c r="W729" i="1"/>
  <c r="X978" i="1"/>
  <c r="AD978" i="1" s="1"/>
  <c r="W978" i="1"/>
  <c r="X990" i="1"/>
  <c r="AD990" i="1" s="1"/>
  <c r="W990" i="1"/>
  <c r="E241" i="13" s="1"/>
  <c r="X651" i="1"/>
  <c r="AD651" i="1" s="1"/>
  <c r="W651" i="1"/>
  <c r="X698" i="1"/>
  <c r="AD698" i="1" s="1"/>
  <c r="W698" i="1"/>
  <c r="W460" i="1"/>
  <c r="X460" i="1"/>
  <c r="AD460" i="1" s="1"/>
  <c r="X563" i="1"/>
  <c r="AD563" i="1" s="1"/>
  <c r="W563" i="1"/>
  <c r="X600" i="1"/>
  <c r="AD600" i="1" s="1"/>
  <c r="W600" i="1"/>
  <c r="E8" i="13" s="1"/>
  <c r="X794" i="1"/>
  <c r="AD794" i="1" s="1"/>
  <c r="W794" i="1"/>
  <c r="X86" i="1"/>
  <c r="AD86" i="1" s="1"/>
  <c r="W86" i="1"/>
  <c r="E625" i="13" s="1"/>
  <c r="X607" i="1"/>
  <c r="AD607" i="1" s="1"/>
  <c r="W607" i="1"/>
  <c r="X728" i="1"/>
  <c r="AD728" i="1" s="1"/>
  <c r="W728" i="1"/>
  <c r="X844" i="1"/>
  <c r="AD844" i="1" s="1"/>
  <c r="W844" i="1"/>
  <c r="W679" i="1"/>
  <c r="AB679" i="1" s="1"/>
  <c r="X679" i="1"/>
  <c r="AD679" i="1" s="1"/>
  <c r="X888" i="1"/>
  <c r="AD888" i="1" s="1"/>
  <c r="W888" i="1"/>
  <c r="X965" i="1"/>
  <c r="AD965" i="1" s="1"/>
  <c r="W965" i="1"/>
  <c r="X915" i="1"/>
  <c r="AD915" i="1" s="1"/>
  <c r="W915" i="1"/>
  <c r="X757" i="1"/>
  <c r="AD757" i="1" s="1"/>
  <c r="W757" i="1"/>
  <c r="X224" i="1"/>
  <c r="AD224" i="1" s="1"/>
  <c r="W224" i="1"/>
  <c r="X267" i="1"/>
  <c r="AD267" i="1" s="1"/>
  <c r="W267" i="1"/>
  <c r="X891" i="1"/>
  <c r="AD891" i="1" s="1"/>
  <c r="W891" i="1"/>
  <c r="AB891" i="1" s="1"/>
  <c r="X494" i="1"/>
  <c r="AD494" i="1" s="1"/>
  <c r="W494" i="1"/>
  <c r="X628" i="1"/>
  <c r="AD628" i="1" s="1"/>
  <c r="W628" i="1"/>
  <c r="AB628" i="1" s="1"/>
  <c r="X100" i="1"/>
  <c r="AD100" i="1" s="1"/>
  <c r="W100" i="1"/>
  <c r="X387" i="1"/>
  <c r="AD387" i="1" s="1"/>
  <c r="W387" i="1"/>
  <c r="X436" i="1"/>
  <c r="AD436" i="1" s="1"/>
  <c r="W436" i="1"/>
  <c r="AB436" i="1" s="1"/>
  <c r="X510" i="1"/>
  <c r="AD510" i="1" s="1"/>
  <c r="W510" i="1"/>
  <c r="AB510" i="1" s="1"/>
  <c r="X313" i="1"/>
  <c r="AD313" i="1" s="1"/>
  <c r="W313" i="1"/>
  <c r="X228" i="1"/>
  <c r="AD228" i="1" s="1"/>
  <c r="W228" i="1"/>
  <c r="AB228" i="1" s="1"/>
  <c r="X872" i="1"/>
  <c r="AD872" i="1" s="1"/>
  <c r="W872" i="1"/>
  <c r="X561" i="1"/>
  <c r="AD561" i="1" s="1"/>
  <c r="W561" i="1"/>
  <c r="X533" i="1"/>
  <c r="AD533" i="1" s="1"/>
  <c r="W533" i="1"/>
  <c r="E143" i="13" s="1"/>
  <c r="X908" i="1"/>
  <c r="AD908" i="1" s="1"/>
  <c r="W908" i="1"/>
  <c r="X383" i="1"/>
  <c r="AD383" i="1" s="1"/>
  <c r="W383" i="1"/>
  <c r="X952" i="1"/>
  <c r="AD952" i="1" s="1"/>
  <c r="W952" i="1"/>
  <c r="X723" i="1"/>
  <c r="AD723" i="1" s="1"/>
  <c r="W723" i="1"/>
  <c r="X897" i="1"/>
  <c r="AD897" i="1" s="1"/>
  <c r="W897" i="1"/>
  <c r="AB897" i="1" s="1"/>
  <c r="X169" i="1"/>
  <c r="AD169" i="1" s="1"/>
  <c r="W169" i="1"/>
  <c r="X147" i="1"/>
  <c r="AD147" i="1" s="1"/>
  <c r="W147" i="1"/>
  <c r="X374" i="1"/>
  <c r="AD374" i="1" s="1"/>
  <c r="W374" i="1"/>
  <c r="X301" i="1"/>
  <c r="AD301" i="1" s="1"/>
  <c r="W301" i="1"/>
  <c r="AB301" i="1" s="1"/>
  <c r="X830" i="1"/>
  <c r="AD830" i="1" s="1"/>
  <c r="W830" i="1"/>
  <c r="AB830" i="1" s="1"/>
  <c r="X403" i="1"/>
  <c r="AD403" i="1" s="1"/>
  <c r="W403" i="1"/>
  <c r="AB403" i="1" s="1"/>
  <c r="X776" i="1"/>
  <c r="G565" i="13" s="1"/>
  <c r="W776" i="1"/>
  <c r="X454" i="1"/>
  <c r="AD454" i="1" s="1"/>
  <c r="W454" i="1"/>
  <c r="X115" i="1"/>
  <c r="AD115" i="1" s="1"/>
  <c r="W115" i="1"/>
  <c r="AB115" i="1" s="1"/>
  <c r="X749" i="1"/>
  <c r="AD749" i="1" s="1"/>
  <c r="W749" i="1"/>
  <c r="X865" i="1"/>
  <c r="AD865" i="1" s="1"/>
  <c r="W865" i="1"/>
  <c r="X423" i="1"/>
  <c r="AD423" i="1" s="1"/>
  <c r="W423" i="1"/>
  <c r="X412" i="1"/>
  <c r="AD412" i="1" s="1"/>
  <c r="W412" i="1"/>
  <c r="X548" i="1"/>
  <c r="AD548" i="1" s="1"/>
  <c r="W548" i="1"/>
  <c r="AB548" i="1" s="1"/>
  <c r="X322" i="1"/>
  <c r="AD322" i="1" s="1"/>
  <c r="W322" i="1"/>
  <c r="E55" i="13" s="1"/>
  <c r="W483" i="1"/>
  <c r="E45" i="13" s="1"/>
  <c r="X483" i="1"/>
  <c r="AD483" i="1" s="1"/>
  <c r="X106" i="1"/>
  <c r="AD106" i="1" s="1"/>
  <c r="W106" i="1"/>
  <c r="AB106" i="1" s="1"/>
  <c r="X123" i="1"/>
  <c r="AD123" i="1" s="1"/>
  <c r="W123" i="1"/>
  <c r="AB123" i="1" s="1"/>
  <c r="X882" i="1"/>
  <c r="AD882" i="1" s="1"/>
  <c r="W882" i="1"/>
  <c r="AB882" i="1" s="1"/>
  <c r="X751" i="1"/>
  <c r="AD751" i="1" s="1"/>
  <c r="W751" i="1"/>
  <c r="X165" i="1"/>
  <c r="AD165" i="1" s="1"/>
  <c r="W165" i="1"/>
  <c r="AB165" i="1" s="1"/>
  <c r="X477" i="1"/>
  <c r="AD477" i="1" s="1"/>
  <c r="W477" i="1"/>
  <c r="X945" i="1"/>
  <c r="AD945" i="1" s="1"/>
  <c r="W945" i="1"/>
  <c r="AB945" i="1" s="1"/>
  <c r="X658" i="1"/>
  <c r="AD658" i="1" s="1"/>
  <c r="W658" i="1"/>
  <c r="W920" i="1"/>
  <c r="X920" i="1"/>
  <c r="AD920" i="1" s="1"/>
  <c r="X44" i="1"/>
  <c r="AD44" i="1" s="1"/>
  <c r="W44" i="1"/>
  <c r="X643" i="1"/>
  <c r="AD643" i="1" s="1"/>
  <c r="W643" i="1"/>
  <c r="X373" i="1"/>
  <c r="AD373" i="1" s="1"/>
  <c r="W373" i="1"/>
  <c r="AB373" i="1" s="1"/>
  <c r="X816" i="1"/>
  <c r="AD816" i="1" s="1"/>
  <c r="W816" i="1"/>
  <c r="X179" i="1"/>
  <c r="AD179" i="1" s="1"/>
  <c r="W179" i="1"/>
  <c r="X783" i="1"/>
  <c r="AD783" i="1" s="1"/>
  <c r="W783" i="1"/>
  <c r="AB783" i="1" s="1"/>
  <c r="X269" i="1"/>
  <c r="AD269" i="1" s="1"/>
  <c r="W269" i="1"/>
  <c r="X730" i="1"/>
  <c r="AD730" i="1" s="1"/>
  <c r="W730" i="1"/>
  <c r="X290" i="1"/>
  <c r="AD290" i="1" s="1"/>
  <c r="W290" i="1"/>
  <c r="X341" i="1"/>
  <c r="AD341" i="1" s="1"/>
  <c r="W341" i="1"/>
  <c r="AB341" i="1" s="1"/>
  <c r="X393" i="1"/>
  <c r="AD393" i="1" s="1"/>
  <c r="W393" i="1"/>
  <c r="E97" i="13" s="1"/>
  <c r="X78" i="1"/>
  <c r="AD78" i="1" s="1"/>
  <c r="W78" i="1"/>
  <c r="X419" i="1"/>
  <c r="AD419" i="1" s="1"/>
  <c r="W419" i="1"/>
  <c r="X556" i="1"/>
  <c r="AD556" i="1" s="1"/>
  <c r="W556" i="1"/>
  <c r="AB556" i="1" s="1"/>
  <c r="X38" i="1"/>
  <c r="AD38" i="1" s="1"/>
  <c r="W38" i="1"/>
  <c r="AB38" i="1" s="1"/>
  <c r="X553" i="1"/>
  <c r="AD553" i="1" s="1"/>
  <c r="W553" i="1"/>
  <c r="AB553" i="1" s="1"/>
  <c r="W450" i="1"/>
  <c r="AB450" i="1" s="1"/>
  <c r="X450" i="1"/>
  <c r="AD450" i="1" s="1"/>
  <c r="X902" i="1"/>
  <c r="AD902" i="1" s="1"/>
  <c r="W902" i="1"/>
  <c r="X526" i="1"/>
  <c r="AD526" i="1" s="1"/>
  <c r="W526" i="1"/>
  <c r="AB526" i="1" s="1"/>
  <c r="X198" i="1"/>
  <c r="AD198" i="1" s="1"/>
  <c r="W198" i="1"/>
  <c r="AB198" i="1" s="1"/>
  <c r="X912" i="1"/>
  <c r="AD912" i="1" s="1"/>
  <c r="W912" i="1"/>
  <c r="AB912" i="1" s="1"/>
  <c r="X437" i="1"/>
  <c r="AD437" i="1" s="1"/>
  <c r="W437" i="1"/>
  <c r="X835" i="1"/>
  <c r="AD835" i="1" s="1"/>
  <c r="W835" i="1"/>
  <c r="X302" i="1"/>
  <c r="AD302" i="1" s="1"/>
  <c r="W302" i="1"/>
  <c r="X889" i="1"/>
  <c r="AD889" i="1" s="1"/>
  <c r="W889" i="1"/>
  <c r="X634" i="1"/>
  <c r="AD634" i="1" s="1"/>
  <c r="W634" i="1"/>
  <c r="X18" i="1"/>
  <c r="AD18" i="1" s="1"/>
  <c r="W18" i="1"/>
  <c r="W774" i="1"/>
  <c r="X774" i="1"/>
  <c r="AD774" i="1" s="1"/>
  <c r="W495" i="1"/>
  <c r="X495" i="1"/>
  <c r="AD495" i="1" s="1"/>
  <c r="X661" i="1"/>
  <c r="AD661" i="1" s="1"/>
  <c r="W661" i="1"/>
  <c r="X660" i="1"/>
  <c r="AD660" i="1" s="1"/>
  <c r="W660" i="1"/>
  <c r="E535" i="13" s="1"/>
  <c r="X77" i="1"/>
  <c r="W77" i="1"/>
  <c r="E663" i="13" s="1"/>
  <c r="X940" i="1"/>
  <c r="AD940" i="1" s="1"/>
  <c r="W940" i="1"/>
  <c r="AB940" i="1" s="1"/>
  <c r="X415" i="1"/>
  <c r="AD415" i="1" s="1"/>
  <c r="W415" i="1"/>
  <c r="X448" i="1"/>
  <c r="AD448" i="1" s="1"/>
  <c r="W448" i="1"/>
  <c r="AB448" i="1" s="1"/>
  <c r="W541" i="1"/>
  <c r="AB541" i="1" s="1"/>
  <c r="X541" i="1"/>
  <c r="AD541" i="1" s="1"/>
  <c r="X913" i="1"/>
  <c r="AD913" i="1" s="1"/>
  <c r="W913" i="1"/>
  <c r="AB913" i="1" s="1"/>
  <c r="X288" i="1"/>
  <c r="AD288" i="1" s="1"/>
  <c r="W288" i="1"/>
  <c r="X608" i="1"/>
  <c r="AD608" i="1" s="1"/>
  <c r="W608" i="1"/>
  <c r="X239" i="1"/>
  <c r="AD239" i="1" s="1"/>
  <c r="W239" i="1"/>
  <c r="X72" i="1"/>
  <c r="AD72" i="1" s="1"/>
  <c r="W72" i="1"/>
  <c r="W443" i="1"/>
  <c r="X443" i="1"/>
  <c r="AD443" i="1" s="1"/>
  <c r="W612" i="1"/>
  <c r="X612" i="1"/>
  <c r="AD612" i="1" s="1"/>
  <c r="X251" i="1"/>
  <c r="AD251" i="1" s="1"/>
  <c r="W251" i="1"/>
  <c r="AB251" i="1" s="1"/>
  <c r="X16" i="1"/>
  <c r="AD16" i="1" s="1"/>
  <c r="W16" i="1"/>
  <c r="X605" i="1"/>
  <c r="AD605" i="1" s="1"/>
  <c r="W605" i="1"/>
  <c r="X848" i="1"/>
  <c r="AD848" i="1" s="1"/>
  <c r="W848" i="1"/>
  <c r="X31" i="1"/>
  <c r="AD31" i="1" s="1"/>
  <c r="W31" i="1"/>
  <c r="AB31" i="1" s="1"/>
  <c r="X92" i="1"/>
  <c r="W92" i="1"/>
  <c r="E656" i="13" s="1"/>
  <c r="X968" i="1"/>
  <c r="G478" i="13" s="1"/>
  <c r="W968" i="1"/>
  <c r="X558" i="1"/>
  <c r="AD558" i="1" s="1"/>
  <c r="W558" i="1"/>
  <c r="AB558" i="1" s="1"/>
  <c r="W409" i="1"/>
  <c r="AB409" i="1" s="1"/>
  <c r="X409" i="1"/>
  <c r="AD409" i="1" s="1"/>
  <c r="X581" i="1"/>
  <c r="AD581" i="1" s="1"/>
  <c r="W581" i="1"/>
  <c r="W175" i="1"/>
  <c r="E432" i="13" s="1"/>
  <c r="X175" i="1"/>
  <c r="AD175" i="1" s="1"/>
  <c r="X364" i="1"/>
  <c r="AD364" i="1" s="1"/>
  <c r="W364" i="1"/>
  <c r="X30" i="1"/>
  <c r="AD30" i="1" s="1"/>
  <c r="W30" i="1"/>
  <c r="X139" i="1"/>
  <c r="AD139" i="1" s="1"/>
  <c r="W139" i="1"/>
  <c r="X201" i="1"/>
  <c r="AD201" i="1" s="1"/>
  <c r="W201" i="1"/>
  <c r="AB201" i="1" s="1"/>
  <c r="X134" i="1"/>
  <c r="AD134" i="1" s="1"/>
  <c r="W134" i="1"/>
  <c r="X976" i="1"/>
  <c r="AD976" i="1" s="1"/>
  <c r="W976" i="1"/>
  <c r="X671" i="1"/>
  <c r="AD671" i="1" s="1"/>
  <c r="W671" i="1"/>
  <c r="X334" i="1"/>
  <c r="AD334" i="1" s="1"/>
  <c r="W334" i="1"/>
  <c r="E275" i="13" s="1"/>
  <c r="W145" i="1"/>
  <c r="AB145" i="1" s="1"/>
  <c r="X145" i="1"/>
  <c r="AD145" i="1" s="1"/>
  <c r="X249" i="1"/>
  <c r="AD249" i="1" s="1"/>
  <c r="W249" i="1"/>
  <c r="X681" i="1"/>
  <c r="AD681" i="1" s="1"/>
  <c r="W681" i="1"/>
  <c r="AB681" i="1" s="1"/>
  <c r="X19" i="1"/>
  <c r="AD19" i="1" s="1"/>
  <c r="W19" i="1"/>
  <c r="E601" i="13" s="1"/>
  <c r="X408" i="1"/>
  <c r="AD408" i="1" s="1"/>
  <c r="W408" i="1"/>
  <c r="AB408" i="1" s="1"/>
  <c r="X289" i="1"/>
  <c r="AD289" i="1" s="1"/>
  <c r="W289" i="1"/>
  <c r="AB289" i="1" s="1"/>
  <c r="W275" i="1"/>
  <c r="X275" i="1"/>
  <c r="AD275" i="1" s="1"/>
  <c r="X90" i="1"/>
  <c r="AD90" i="1" s="1"/>
  <c r="W90" i="1"/>
  <c r="X256" i="1"/>
  <c r="AD256" i="1" s="1"/>
  <c r="W256" i="1"/>
  <c r="AB256" i="1" s="1"/>
  <c r="W639" i="1"/>
  <c r="X639" i="1"/>
  <c r="AD639" i="1" s="1"/>
  <c r="X127" i="1"/>
  <c r="AD127" i="1" s="1"/>
  <c r="W127" i="1"/>
  <c r="E573" i="13" s="1"/>
  <c r="X809" i="1"/>
  <c r="G390" i="13" s="1"/>
  <c r="W809" i="1"/>
  <c r="X281" i="1"/>
  <c r="AD281" i="1" s="1"/>
  <c r="W281" i="1"/>
  <c r="X327" i="1"/>
  <c r="AD327" i="1" s="1"/>
  <c r="W327" i="1"/>
  <c r="X522" i="1"/>
  <c r="AD522" i="1" s="1"/>
  <c r="W522" i="1"/>
  <c r="AB522" i="1" s="1"/>
  <c r="X307" i="1"/>
  <c r="AD307" i="1" s="1"/>
  <c r="W307" i="1"/>
  <c r="AB307" i="1" s="1"/>
  <c r="X583" i="1"/>
  <c r="AD583" i="1" s="1"/>
  <c r="W583" i="1"/>
  <c r="X41" i="1"/>
  <c r="AD41" i="1" s="1"/>
  <c r="W41" i="1"/>
  <c r="E602" i="13" s="1"/>
  <c r="X35" i="1"/>
  <c r="AD35" i="1" s="1"/>
  <c r="W35" i="1"/>
  <c r="AB35" i="1" s="1"/>
  <c r="X294" i="1"/>
  <c r="AD294" i="1" s="1"/>
  <c r="W294" i="1"/>
  <c r="X270" i="1"/>
  <c r="AD270" i="1" s="1"/>
  <c r="W270" i="1"/>
  <c r="X752" i="1"/>
  <c r="AD752" i="1" s="1"/>
  <c r="W752" i="1"/>
  <c r="X237" i="1"/>
  <c r="AD237" i="1" s="1"/>
  <c r="W237" i="1"/>
  <c r="X594" i="1"/>
  <c r="AD594" i="1" s="1"/>
  <c r="W594" i="1"/>
  <c r="AB594" i="1" s="1"/>
  <c r="X501" i="1"/>
  <c r="AD501" i="1" s="1"/>
  <c r="W501" i="1"/>
  <c r="X726" i="1"/>
  <c r="AD726" i="1" s="1"/>
  <c r="W726" i="1"/>
  <c r="X855" i="1"/>
  <c r="AD855" i="1" s="1"/>
  <c r="W855" i="1"/>
  <c r="X602" i="1"/>
  <c r="AD602" i="1" s="1"/>
  <c r="W602" i="1"/>
  <c r="E290" i="13" s="1"/>
  <c r="X183" i="1"/>
  <c r="AD183" i="1" s="1"/>
  <c r="W183" i="1"/>
  <c r="X814" i="1"/>
  <c r="AD814" i="1" s="1"/>
  <c r="W814" i="1"/>
  <c r="AB814" i="1" s="1"/>
  <c r="X49" i="1"/>
  <c r="AD49" i="1" s="1"/>
  <c r="W49" i="1"/>
  <c r="AB49" i="1" s="1"/>
  <c r="X392" i="1"/>
  <c r="AD392" i="1" s="1"/>
  <c r="W392" i="1"/>
  <c r="AB392" i="1" s="1"/>
  <c r="X79" i="1"/>
  <c r="AD79" i="1" s="1"/>
  <c r="W79" i="1"/>
  <c r="X646" i="1"/>
  <c r="AD646" i="1" s="1"/>
  <c r="W646" i="1"/>
  <c r="X493" i="1"/>
  <c r="AD493" i="1" s="1"/>
  <c r="W493" i="1"/>
  <c r="X849" i="1"/>
  <c r="AD849" i="1" s="1"/>
  <c r="W849" i="1"/>
  <c r="E84" i="13" s="1"/>
  <c r="W731" i="1"/>
  <c r="X731" i="1"/>
  <c r="AD731" i="1" s="1"/>
  <c r="X964" i="1"/>
  <c r="AD964" i="1" s="1"/>
  <c r="W964" i="1"/>
  <c r="X45" i="1"/>
  <c r="AD45" i="1" s="1"/>
  <c r="W45" i="1"/>
  <c r="E622" i="13" s="1"/>
  <c r="X136" i="1"/>
  <c r="AD136" i="1" s="1"/>
  <c r="W136" i="1"/>
  <c r="X618" i="1"/>
  <c r="AD618" i="1" s="1"/>
  <c r="W618" i="1"/>
  <c r="AB618" i="1" s="1"/>
  <c r="X633" i="1"/>
  <c r="AD633" i="1" s="1"/>
  <c r="W633" i="1"/>
  <c r="X167" i="1"/>
  <c r="AD167" i="1" s="1"/>
  <c r="W167" i="1"/>
  <c r="X549" i="1"/>
  <c r="AD549" i="1" s="1"/>
  <c r="W549" i="1"/>
  <c r="X62" i="1"/>
  <c r="AD62" i="1" s="1"/>
  <c r="W62" i="1"/>
  <c r="X905" i="1"/>
  <c r="AD905" i="1" s="1"/>
  <c r="W905" i="1"/>
  <c r="X609" i="1"/>
  <c r="AD609" i="1" s="1"/>
  <c r="W609" i="1"/>
  <c r="X434" i="1"/>
  <c r="AD434" i="1" s="1"/>
  <c r="W434" i="1"/>
  <c r="AB434" i="1" s="1"/>
  <c r="X871" i="1"/>
  <c r="AD871" i="1" s="1"/>
  <c r="W871" i="1"/>
  <c r="E411" i="13" s="1"/>
  <c r="X762" i="1"/>
  <c r="AD762" i="1" s="1"/>
  <c r="W762" i="1"/>
  <c r="AB762" i="1" s="1"/>
  <c r="X620" i="1"/>
  <c r="AD620" i="1" s="1"/>
  <c r="W620" i="1"/>
  <c r="X467" i="1"/>
  <c r="AD467" i="1" s="1"/>
  <c r="W467" i="1"/>
  <c r="W428" i="1"/>
  <c r="X428" i="1"/>
  <c r="AD428" i="1" s="1"/>
  <c r="X128" i="1"/>
  <c r="AD128" i="1" s="1"/>
  <c r="W128" i="1"/>
  <c r="X226" i="1"/>
  <c r="AD226" i="1" s="1"/>
  <c r="W226" i="1"/>
  <c r="E568" i="13" s="1"/>
  <c r="X696" i="1"/>
  <c r="AD696" i="1" s="1"/>
  <c r="W696" i="1"/>
  <c r="AB696" i="1" s="1"/>
  <c r="X950" i="1"/>
  <c r="AD950" i="1" s="1"/>
  <c r="W950" i="1"/>
  <c r="X465" i="1"/>
  <c r="AD465" i="1" s="1"/>
  <c r="W465" i="1"/>
  <c r="X91" i="1"/>
  <c r="AD91" i="1" s="1"/>
  <c r="W91" i="1"/>
  <c r="X279" i="1"/>
  <c r="AD279" i="1" s="1"/>
  <c r="W279" i="1"/>
  <c r="E221" i="13" s="1"/>
  <c r="X199" i="1"/>
  <c r="AD199" i="1" s="1"/>
  <c r="W199" i="1"/>
  <c r="E220" i="13" s="1"/>
  <c r="X667" i="1"/>
  <c r="AD667" i="1" s="1"/>
  <c r="W667" i="1"/>
  <c r="X764" i="1"/>
  <c r="AD764" i="1" s="1"/>
  <c r="W764" i="1"/>
  <c r="AB764" i="1" s="1"/>
  <c r="X449" i="1"/>
  <c r="AD449" i="1" s="1"/>
  <c r="W449" i="1"/>
  <c r="X462" i="1"/>
  <c r="AD462" i="1" s="1"/>
  <c r="W462" i="1"/>
  <c r="X635" i="1"/>
  <c r="AD635" i="1" s="1"/>
  <c r="W635" i="1"/>
  <c r="X924" i="1"/>
  <c r="AD924" i="1" s="1"/>
  <c r="W924" i="1"/>
  <c r="X162" i="1"/>
  <c r="AD162" i="1" s="1"/>
  <c r="W162" i="1"/>
  <c r="X355" i="1"/>
  <c r="AD355" i="1" s="1"/>
  <c r="W355" i="1"/>
  <c r="E138" i="13" s="1"/>
  <c r="X977" i="1"/>
  <c r="AD977" i="1" s="1"/>
  <c r="W977" i="1"/>
  <c r="X954" i="1"/>
  <c r="AD954" i="1" s="1"/>
  <c r="W954" i="1"/>
  <c r="X656" i="1"/>
  <c r="AD656" i="1" s="1"/>
  <c r="W656" i="1"/>
  <c r="E353" i="13" s="1"/>
  <c r="X14" i="1"/>
  <c r="AD14" i="1" s="1"/>
  <c r="W14" i="1"/>
  <c r="X8" i="1"/>
  <c r="AD8" i="1" s="1"/>
  <c r="W8" i="1"/>
  <c r="X150" i="1"/>
  <c r="AD150" i="1" s="1"/>
  <c r="W150" i="1"/>
  <c r="AB150" i="1" s="1"/>
  <c r="X310" i="1"/>
  <c r="AD310" i="1" s="1"/>
  <c r="W310" i="1"/>
  <c r="AB310" i="1" s="1"/>
  <c r="X247" i="1"/>
  <c r="AD247" i="1" s="1"/>
  <c r="W247" i="1"/>
  <c r="X410" i="1"/>
  <c r="AD410" i="1" s="1"/>
  <c r="W410" i="1"/>
  <c r="AB410" i="1" s="1"/>
  <c r="X178" i="1"/>
  <c r="AD178" i="1" s="1"/>
  <c r="W178" i="1"/>
  <c r="E427" i="13" s="1"/>
  <c r="X274" i="1"/>
  <c r="AD274" i="1" s="1"/>
  <c r="W274" i="1"/>
  <c r="AB274" i="1" s="1"/>
  <c r="X750" i="1"/>
  <c r="AD750" i="1" s="1"/>
  <c r="W750" i="1"/>
  <c r="E63" i="13" s="1"/>
  <c r="X725" i="1"/>
  <c r="AD725" i="1" s="1"/>
  <c r="W725" i="1"/>
  <c r="AB725" i="1" s="1"/>
  <c r="W743" i="1"/>
  <c r="X743" i="1"/>
  <c r="AD743" i="1" s="1"/>
  <c r="W209" i="1"/>
  <c r="X209" i="1"/>
  <c r="X25" i="1"/>
  <c r="AD25" i="1" s="1"/>
  <c r="W25" i="1"/>
  <c r="AB25" i="1" s="1"/>
  <c r="X813" i="1"/>
  <c r="AD813" i="1" s="1"/>
  <c r="W813" i="1"/>
  <c r="AB813" i="1" s="1"/>
  <c r="X547" i="1"/>
  <c r="AD547" i="1" s="1"/>
  <c r="W547" i="1"/>
  <c r="AB547" i="1" s="1"/>
  <c r="X876" i="1"/>
  <c r="W876" i="1"/>
  <c r="X485" i="1"/>
  <c r="AD485" i="1" s="1"/>
  <c r="W485" i="1"/>
  <c r="X707" i="1"/>
  <c r="AD707" i="1" s="1"/>
  <c r="W707" i="1"/>
  <c r="AB707" i="1" s="1"/>
  <c r="X582" i="1"/>
  <c r="AD582" i="1" s="1"/>
  <c r="W582" i="1"/>
  <c r="X472" i="1"/>
  <c r="W472" i="1"/>
  <c r="E267" i="13" s="1"/>
  <c r="X540" i="1"/>
  <c r="AD540" i="1" s="1"/>
  <c r="W540" i="1"/>
  <c r="E39" i="13" s="1"/>
  <c r="X171" i="1"/>
  <c r="AD171" i="1" s="1"/>
  <c r="W171" i="1"/>
  <c r="X388" i="1"/>
  <c r="AD388" i="1" s="1"/>
  <c r="W388" i="1"/>
  <c r="AB388" i="1" s="1"/>
  <c r="X664" i="1"/>
  <c r="AD664" i="1" s="1"/>
  <c r="W664" i="1"/>
  <c r="AB664" i="1" s="1"/>
  <c r="W146" i="1"/>
  <c r="AB146" i="1" s="1"/>
  <c r="X146" i="1"/>
  <c r="AD146" i="1" s="1"/>
  <c r="W597" i="1"/>
  <c r="AB597" i="1" s="1"/>
  <c r="X597" i="1"/>
  <c r="AD597" i="1" s="1"/>
  <c r="X384" i="1"/>
  <c r="AD384" i="1" s="1"/>
  <c r="W384" i="1"/>
  <c r="X826" i="1"/>
  <c r="AD826" i="1" s="1"/>
  <c r="W826" i="1"/>
  <c r="E373" i="13" s="1"/>
  <c r="X311" i="1"/>
  <c r="AD311" i="1" s="1"/>
  <c r="W311" i="1"/>
  <c r="X822" i="1"/>
  <c r="AD822" i="1" s="1"/>
  <c r="W822" i="1"/>
  <c r="X601" i="1"/>
  <c r="AD601" i="1" s="1"/>
  <c r="W601" i="1"/>
  <c r="X979" i="1"/>
  <c r="W979" i="1"/>
  <c r="X759" i="1"/>
  <c r="AD759" i="1" s="1"/>
  <c r="W759" i="1"/>
  <c r="AB759" i="1" s="1"/>
  <c r="X836" i="1"/>
  <c r="AD836" i="1" s="1"/>
  <c r="W836" i="1"/>
  <c r="X520" i="1"/>
  <c r="AD520" i="1" s="1"/>
  <c r="W520" i="1"/>
  <c r="AB520" i="1" s="1"/>
  <c r="X469" i="1"/>
  <c r="W469" i="1"/>
  <c r="X841" i="1"/>
  <c r="W841" i="1"/>
  <c r="X884" i="1"/>
  <c r="AD884" i="1" s="1"/>
  <c r="W884" i="1"/>
  <c r="AB884" i="1" s="1"/>
  <c r="X421" i="1"/>
  <c r="AD421" i="1" s="1"/>
  <c r="W421" i="1"/>
  <c r="X219" i="1"/>
  <c r="AD219" i="1" s="1"/>
  <c r="W219" i="1"/>
  <c r="AB219" i="1" s="1"/>
  <c r="X293" i="1"/>
  <c r="AD293" i="1" s="1"/>
  <c r="W293" i="1"/>
  <c r="AB293" i="1" s="1"/>
  <c r="X43" i="1"/>
  <c r="AD43" i="1" s="1"/>
  <c r="W43" i="1"/>
  <c r="AB43" i="1" s="1"/>
  <c r="X377" i="1"/>
  <c r="AD377" i="1" s="1"/>
  <c r="W377" i="1"/>
  <c r="AB377" i="1" s="1"/>
  <c r="W911" i="1"/>
  <c r="X911" i="1"/>
  <c r="AD911" i="1" s="1"/>
  <c r="X59" i="1"/>
  <c r="AD59" i="1" s="1"/>
  <c r="W59" i="1"/>
  <c r="W352" i="1"/>
  <c r="AB352" i="1" s="1"/>
  <c r="X352" i="1"/>
  <c r="AD352" i="1" s="1"/>
  <c r="X778" i="1"/>
  <c r="AD778" i="1" s="1"/>
  <c r="W778" i="1"/>
  <c r="X781" i="1"/>
  <c r="AD781" i="1" s="1"/>
  <c r="W781" i="1"/>
  <c r="X155" i="1"/>
  <c r="AD155" i="1" s="1"/>
  <c r="W155" i="1"/>
  <c r="W257" i="1"/>
  <c r="AB257" i="1" s="1"/>
  <c r="X257" i="1"/>
  <c r="AD257" i="1" s="1"/>
  <c r="X773" i="1"/>
  <c r="AD773" i="1" s="1"/>
  <c r="W773" i="1"/>
  <c r="X893" i="1"/>
  <c r="AD893" i="1" s="1"/>
  <c r="W893" i="1"/>
  <c r="AB893" i="1" s="1"/>
  <c r="X590" i="1"/>
  <c r="AD590" i="1" s="1"/>
  <c r="W590" i="1"/>
  <c r="X587" i="1"/>
  <c r="AD587" i="1" s="1"/>
  <c r="W587" i="1"/>
  <c r="E80" i="13" s="1"/>
  <c r="X160" i="1"/>
  <c r="AD160" i="1" s="1"/>
  <c r="W160" i="1"/>
  <c r="W739" i="1"/>
  <c r="X739" i="1"/>
  <c r="AD739" i="1" s="1"/>
  <c r="X29" i="1"/>
  <c r="AD29" i="1" s="1"/>
  <c r="W29" i="1"/>
  <c r="W858" i="1"/>
  <c r="X858" i="1"/>
  <c r="AD858" i="1" s="1"/>
  <c r="X777" i="1"/>
  <c r="AD777" i="1" s="1"/>
  <c r="W777" i="1"/>
  <c r="X989" i="1"/>
  <c r="AD989" i="1" s="1"/>
  <c r="W989" i="1"/>
  <c r="X527" i="1"/>
  <c r="AD527" i="1" s="1"/>
  <c r="W527" i="1"/>
  <c r="X174" i="1"/>
  <c r="AD174" i="1" s="1"/>
  <c r="W174" i="1"/>
  <c r="X820" i="1"/>
  <c r="AD820" i="1" s="1"/>
  <c r="W820" i="1"/>
  <c r="X953" i="1"/>
  <c r="AD953" i="1" s="1"/>
  <c r="W953" i="1"/>
  <c r="W151" i="1"/>
  <c r="AB151" i="1" s="1"/>
  <c r="X151" i="1"/>
  <c r="AD151" i="1" s="1"/>
  <c r="X283" i="1"/>
  <c r="AD283" i="1" s="1"/>
  <c r="W283" i="1"/>
  <c r="X560" i="1"/>
  <c r="AD560" i="1" s="1"/>
  <c r="W560" i="1"/>
  <c r="AB560" i="1" s="1"/>
  <c r="X15" i="1"/>
  <c r="AD15" i="1" s="1"/>
  <c r="W15" i="1"/>
  <c r="X360" i="1"/>
  <c r="AD360" i="1" s="1"/>
  <c r="W360" i="1"/>
  <c r="X451" i="1"/>
  <c r="AD451" i="1" s="1"/>
  <c r="W451" i="1"/>
  <c r="AB451" i="1" s="1"/>
  <c r="X886" i="1"/>
  <c r="AD886" i="1" s="1"/>
  <c r="W886" i="1"/>
  <c r="AB886" i="1" s="1"/>
  <c r="X221" i="1"/>
  <c r="AD221" i="1" s="1"/>
  <c r="W221" i="1"/>
  <c r="AB221" i="1" s="1"/>
  <c r="X365" i="1"/>
  <c r="W365" i="1"/>
  <c r="X39" i="1"/>
  <c r="AD39" i="1" s="1"/>
  <c r="W39" i="1"/>
  <c r="AB39" i="1" s="1"/>
  <c r="X630" i="1"/>
  <c r="AD630" i="1" s="1"/>
  <c r="W630" i="1"/>
  <c r="X641" i="1"/>
  <c r="AD641" i="1" s="1"/>
  <c r="W641" i="1"/>
  <c r="X942" i="1"/>
  <c r="AD942" i="1" s="1"/>
  <c r="W942" i="1"/>
  <c r="AB942" i="1" s="1"/>
  <c r="X284" i="1"/>
  <c r="W284" i="1"/>
  <c r="X505" i="1"/>
  <c r="AD505" i="1" s="1"/>
  <c r="W505" i="1"/>
  <c r="X544" i="1"/>
  <c r="AD544" i="1" s="1"/>
  <c r="W544" i="1"/>
  <c r="AB544" i="1" s="1"/>
  <c r="X878" i="1"/>
  <c r="AD878" i="1" s="1"/>
  <c r="W878" i="1"/>
  <c r="X492" i="1"/>
  <c r="AD492" i="1" s="1"/>
  <c r="W492" i="1"/>
  <c r="W308" i="1"/>
  <c r="AB308" i="1" s="1"/>
  <c r="X308" i="1"/>
  <c r="AD308" i="1" s="1"/>
  <c r="X255" i="1"/>
  <c r="AD255" i="1" s="1"/>
  <c r="W255" i="1"/>
  <c r="X473" i="1"/>
  <c r="W473" i="1"/>
  <c r="X286" i="1"/>
  <c r="AD286" i="1" s="1"/>
  <c r="W286" i="1"/>
  <c r="X173" i="1"/>
  <c r="AD173" i="1" s="1"/>
  <c r="W173" i="1"/>
  <c r="AB173" i="1" s="1"/>
  <c r="X261" i="1"/>
  <c r="AD261" i="1" s="1"/>
  <c r="W261" i="1"/>
  <c r="X851" i="1"/>
  <c r="W851" i="1"/>
  <c r="X149" i="1"/>
  <c r="AD149" i="1" s="1"/>
  <c r="W149" i="1"/>
  <c r="AB149" i="1" s="1"/>
  <c r="X242" i="1"/>
  <c r="AD242" i="1" s="1"/>
  <c r="W242" i="1"/>
  <c r="X417" i="1"/>
  <c r="AD417" i="1" s="1"/>
  <c r="W417" i="1"/>
  <c r="AB417" i="1" s="1"/>
  <c r="X380" i="1"/>
  <c r="AD380" i="1" s="1"/>
  <c r="W380" i="1"/>
  <c r="AB380" i="1" s="1"/>
  <c r="X229" i="1"/>
  <c r="AD229" i="1" s="1"/>
  <c r="W229" i="1"/>
  <c r="X819" i="1"/>
  <c r="AD819" i="1" s="1"/>
  <c r="W819" i="1"/>
  <c r="X96" i="1"/>
  <c r="AD96" i="1" s="1"/>
  <c r="W96" i="1"/>
  <c r="E593" i="13" s="1"/>
  <c r="X345" i="1"/>
  <c r="AD345" i="1" s="1"/>
  <c r="W345" i="1"/>
  <c r="X829" i="1"/>
  <c r="AD829" i="1" s="1"/>
  <c r="W829" i="1"/>
  <c r="AB829" i="1" s="1"/>
  <c r="X834" i="1"/>
  <c r="AD834" i="1" s="1"/>
  <c r="W834" i="1"/>
  <c r="X453" i="1"/>
  <c r="AD453" i="1" s="1"/>
  <c r="W453" i="1"/>
  <c r="X94" i="1"/>
  <c r="AD94" i="1" s="1"/>
  <c r="W94" i="1"/>
  <c r="X580" i="1"/>
  <c r="AD580" i="1" s="1"/>
  <c r="W580" i="1"/>
  <c r="X439" i="1"/>
  <c r="AD439" i="1" s="1"/>
  <c r="W439" i="1"/>
  <c r="X461" i="1"/>
  <c r="W461" i="1"/>
  <c r="E662" i="13" s="1"/>
  <c r="X642" i="1"/>
  <c r="AD642" i="1" s="1"/>
  <c r="W642" i="1"/>
  <c r="AB642" i="1" s="1"/>
  <c r="X177" i="1"/>
  <c r="AD177" i="1" s="1"/>
  <c r="W177" i="1"/>
  <c r="X596" i="1"/>
  <c r="AD596" i="1" s="1"/>
  <c r="W596" i="1"/>
  <c r="AB596" i="1" s="1"/>
  <c r="X20" i="1"/>
  <c r="AD20" i="1" s="1"/>
  <c r="W20" i="1"/>
  <c r="X755" i="1"/>
  <c r="AD755" i="1" s="1"/>
  <c r="W755" i="1"/>
  <c r="AB755" i="1" s="1"/>
  <c r="X810" i="1"/>
  <c r="AD810" i="1" s="1"/>
  <c r="W810" i="1"/>
  <c r="X60" i="1"/>
  <c r="AD60" i="1" s="1"/>
  <c r="W60" i="1"/>
  <c r="X433" i="1"/>
  <c r="AD433" i="1" s="1"/>
  <c r="W433" i="1"/>
  <c r="AB433" i="1" s="1"/>
  <c r="X919" i="1"/>
  <c r="AD919" i="1" s="1"/>
  <c r="W919" i="1"/>
  <c r="X870" i="1"/>
  <c r="AD870" i="1" s="1"/>
  <c r="W870" i="1"/>
  <c r="AB870" i="1" s="1"/>
  <c r="X291" i="1"/>
  <c r="AD291" i="1" s="1"/>
  <c r="W291" i="1"/>
  <c r="AB291" i="1" s="1"/>
  <c r="X768" i="1"/>
  <c r="AD768" i="1" s="1"/>
  <c r="W768" i="1"/>
  <c r="E362" i="13" s="1"/>
  <c r="X73" i="1"/>
  <c r="AD73" i="1" s="1"/>
  <c r="W73" i="1"/>
  <c r="X109" i="1"/>
  <c r="AD109" i="1" s="1"/>
  <c r="W109" i="1"/>
  <c r="AB109" i="1" s="1"/>
  <c r="X235" i="1"/>
  <c r="AD235" i="1" s="1"/>
  <c r="W235" i="1"/>
  <c r="AB235" i="1" s="1"/>
  <c r="X142" i="1"/>
  <c r="AD142" i="1" s="1"/>
  <c r="W142" i="1"/>
  <c r="AB142" i="1" s="1"/>
  <c r="X513" i="1"/>
  <c r="AD513" i="1" s="1"/>
  <c r="W513" i="1"/>
  <c r="AB513" i="1" s="1"/>
  <c r="X68" i="1"/>
  <c r="W68" i="1"/>
  <c r="E652" i="13" s="1"/>
  <c r="W565" i="1"/>
  <c r="X565" i="1"/>
  <c r="AD565" i="1" s="1"/>
  <c r="X369" i="1"/>
  <c r="AD369" i="1" s="1"/>
  <c r="W369" i="1"/>
  <c r="X65" i="1"/>
  <c r="W65" i="1"/>
  <c r="E653" i="13" s="1"/>
  <c r="X180" i="1"/>
  <c r="AD180" i="1" s="1"/>
  <c r="W180" i="1"/>
  <c r="X93" i="1"/>
  <c r="W93" i="1"/>
  <c r="E654" i="13" s="1"/>
  <c r="W225" i="1"/>
  <c r="X225" i="1"/>
  <c r="X971" i="1"/>
  <c r="AD971" i="1" s="1"/>
  <c r="W971" i="1"/>
  <c r="W486" i="1"/>
  <c r="X486" i="1"/>
  <c r="AD486" i="1" s="1"/>
  <c r="X704" i="1"/>
  <c r="AD704" i="1" s="1"/>
  <c r="W704" i="1"/>
  <c r="AB704" i="1" s="1"/>
  <c r="X516" i="1"/>
  <c r="W516" i="1"/>
  <c r="X907" i="1"/>
  <c r="AD907" i="1" s="1"/>
  <c r="W907" i="1"/>
  <c r="X432" i="1"/>
  <c r="AD432" i="1" s="1"/>
  <c r="W432" i="1"/>
  <c r="AB432" i="1" s="1"/>
  <c r="X694" i="1"/>
  <c r="AD694" i="1" s="1"/>
  <c r="W694" i="1"/>
  <c r="X168" i="1"/>
  <c r="W168" i="1"/>
  <c r="X719" i="1"/>
  <c r="AD719" i="1" s="1"/>
  <c r="W719" i="1"/>
  <c r="AB719" i="1" s="1"/>
  <c r="X669" i="1"/>
  <c r="AD669" i="1" s="1"/>
  <c r="W669" i="1"/>
  <c r="X986" i="1"/>
  <c r="AD986" i="1" s="1"/>
  <c r="W986" i="1"/>
  <c r="W675" i="1"/>
  <c r="AB675" i="1" s="1"/>
  <c r="X675" i="1"/>
  <c r="AD675" i="1" s="1"/>
  <c r="X736" i="1"/>
  <c r="AD736" i="1" s="1"/>
  <c r="W736" i="1"/>
  <c r="X825" i="1"/>
  <c r="AD825" i="1" s="1"/>
  <c r="W825" i="1"/>
  <c r="X857" i="1"/>
  <c r="AD857" i="1" s="1"/>
  <c r="W857" i="1"/>
  <c r="X975" i="1"/>
  <c r="W975" i="1"/>
  <c r="X66" i="1"/>
  <c r="AD66" i="1" s="1"/>
  <c r="W66" i="1"/>
  <c r="AB66" i="1" s="1"/>
  <c r="X504" i="1"/>
  <c r="AD504" i="1" s="1"/>
  <c r="W504" i="1"/>
  <c r="X215" i="1"/>
  <c r="AD215" i="1" s="1"/>
  <c r="W215" i="1"/>
  <c r="AB215" i="1" s="1"/>
  <c r="X569" i="1"/>
  <c r="AD569" i="1" s="1"/>
  <c r="W569" i="1"/>
  <c r="AB569" i="1" s="1"/>
  <c r="X562" i="1"/>
  <c r="AD562" i="1" s="1"/>
  <c r="W562" i="1"/>
  <c r="AB562" i="1" s="1"/>
  <c r="X546" i="1"/>
  <c r="AD546" i="1" s="1"/>
  <c r="W546" i="1"/>
  <c r="AB546" i="1" s="1"/>
  <c r="X740" i="1"/>
  <c r="AD740" i="1" s="1"/>
  <c r="W740" i="1"/>
  <c r="X832" i="1"/>
  <c r="W832" i="1"/>
  <c r="X744" i="1"/>
  <c r="AD744" i="1" s="1"/>
  <c r="W744" i="1"/>
  <c r="X690" i="1"/>
  <c r="AD690" i="1" s="1"/>
  <c r="W690" i="1"/>
  <c r="AB690" i="1" s="1"/>
  <c r="X823" i="1"/>
  <c r="AD823" i="1" s="1"/>
  <c r="W823" i="1"/>
  <c r="X195" i="1"/>
  <c r="W195" i="1"/>
  <c r="X497" i="1"/>
  <c r="AD497" i="1" s="1"/>
  <c r="W497" i="1"/>
  <c r="X625" i="1"/>
  <c r="AD625" i="1" s="1"/>
  <c r="W625" i="1"/>
  <c r="X478" i="1"/>
  <c r="AD478" i="1" s="1"/>
  <c r="W478" i="1"/>
  <c r="X772" i="1"/>
  <c r="AD772" i="1" s="1"/>
  <c r="W772" i="1"/>
  <c r="AB772" i="1" s="1"/>
  <c r="X680" i="1"/>
  <c r="AD680" i="1" s="1"/>
  <c r="W680" i="1"/>
  <c r="AB680" i="1" s="1"/>
  <c r="X425" i="1"/>
  <c r="AD425" i="1" s="1"/>
  <c r="W425" i="1"/>
  <c r="X795" i="1"/>
  <c r="AD795" i="1" s="1"/>
  <c r="W795" i="1"/>
  <c r="X280" i="1"/>
  <c r="AD280" i="1" s="1"/>
  <c r="W280" i="1"/>
  <c r="E586" i="13" s="1"/>
  <c r="X689" i="1"/>
  <c r="AD689" i="1" s="1"/>
  <c r="W689" i="1"/>
  <c r="X143" i="1"/>
  <c r="AD143" i="1" s="1"/>
  <c r="W143" i="1"/>
  <c r="AB143" i="1" s="1"/>
  <c r="X566" i="1"/>
  <c r="AD566" i="1" s="1"/>
  <c r="W566" i="1"/>
  <c r="AB566" i="1" s="1"/>
  <c r="W904" i="1"/>
  <c r="X904" i="1"/>
  <c r="AD904" i="1" s="1"/>
  <c r="X351" i="1"/>
  <c r="AD351" i="1" s="1"/>
  <c r="W351" i="1"/>
  <c r="X980" i="1"/>
  <c r="AD980" i="1" s="1"/>
  <c r="W980" i="1"/>
  <c r="X276" i="1"/>
  <c r="AD276" i="1" s="1"/>
  <c r="W276" i="1"/>
  <c r="X528" i="1"/>
  <c r="W528" i="1"/>
  <c r="X27" i="1"/>
  <c r="W27" i="1"/>
  <c r="E665" i="13" s="1"/>
  <c r="X140" i="1"/>
  <c r="AD140" i="1" s="1"/>
  <c r="W140" i="1"/>
  <c r="X586" i="1"/>
  <c r="AD586" i="1" s="1"/>
  <c r="W586" i="1"/>
  <c r="W539" i="1"/>
  <c r="E188" i="13" s="1"/>
  <c r="X539" i="1"/>
  <c r="AD539" i="1" s="1"/>
  <c r="X254" i="1"/>
  <c r="AD254" i="1" s="1"/>
  <c r="W254" i="1"/>
  <c r="W653" i="1"/>
  <c r="X653" i="1"/>
  <c r="AD653" i="1" s="1"/>
  <c r="X985" i="1"/>
  <c r="AD985" i="1" s="1"/>
  <c r="W985" i="1"/>
  <c r="X860" i="1"/>
  <c r="AD860" i="1" s="1"/>
  <c r="W860" i="1"/>
  <c r="X710" i="1"/>
  <c r="AD710" i="1" s="1"/>
  <c r="W710" i="1"/>
  <c r="W110" i="1"/>
  <c r="X110" i="1"/>
  <c r="AD110" i="1" s="1"/>
  <c r="X116" i="1"/>
  <c r="AD116" i="1" s="1"/>
  <c r="W116" i="1"/>
  <c r="X186" i="1"/>
  <c r="AD186" i="1" s="1"/>
  <c r="W186" i="1"/>
  <c r="AB186" i="1" s="1"/>
  <c r="X10" i="1"/>
  <c r="AD10" i="1" s="1"/>
  <c r="W10" i="1"/>
  <c r="X81" i="1"/>
  <c r="AD81" i="1" s="1"/>
  <c r="W81" i="1"/>
  <c r="X742" i="1"/>
  <c r="AD742" i="1" s="1"/>
  <c r="W742" i="1"/>
  <c r="X935" i="1"/>
  <c r="AD935" i="1" s="1"/>
  <c r="W935" i="1"/>
  <c r="AB935" i="1" s="1"/>
  <c r="X972" i="1"/>
  <c r="AD972" i="1" s="1"/>
  <c r="W972" i="1"/>
  <c r="X262" i="1"/>
  <c r="AD262" i="1" s="1"/>
  <c r="W262" i="1"/>
  <c r="X926" i="1"/>
  <c r="AD926" i="1" s="1"/>
  <c r="W926" i="1"/>
  <c r="AB926" i="1" s="1"/>
  <c r="W934" i="1"/>
  <c r="AB934" i="1" s="1"/>
  <c r="X934" i="1"/>
  <c r="AD934" i="1" s="1"/>
  <c r="X686" i="1"/>
  <c r="AD686" i="1" s="1"/>
  <c r="W686" i="1"/>
  <c r="AB686" i="1" s="1"/>
  <c r="X514" i="1"/>
  <c r="AD514" i="1" s="1"/>
  <c r="W514" i="1"/>
  <c r="X154" i="1"/>
  <c r="AD154" i="1" s="1"/>
  <c r="W154" i="1"/>
  <c r="X966" i="1"/>
  <c r="W966" i="1"/>
  <c r="X570" i="1"/>
  <c r="AD570" i="1" s="1"/>
  <c r="W570" i="1"/>
  <c r="AB570" i="1" s="1"/>
  <c r="X476" i="1"/>
  <c r="AD476" i="1" s="1"/>
  <c r="W476" i="1"/>
  <c r="X182" i="1"/>
  <c r="AD182" i="1" s="1"/>
  <c r="W182" i="1"/>
  <c r="X951" i="1"/>
  <c r="AD951" i="1" s="1"/>
  <c r="W951" i="1"/>
  <c r="AB951" i="1" s="1"/>
  <c r="X282" i="1"/>
  <c r="AD282" i="1" s="1"/>
  <c r="W282" i="1"/>
  <c r="X632" i="1"/>
  <c r="AD632" i="1" s="1"/>
  <c r="W632" i="1"/>
  <c r="AB632" i="1" s="1"/>
  <c r="X542" i="1"/>
  <c r="AD542" i="1" s="1"/>
  <c r="W542" i="1"/>
  <c r="AB542" i="1" s="1"/>
  <c r="X317" i="1"/>
  <c r="W317" i="1"/>
  <c r="X487" i="1"/>
  <c r="AD487" i="1" s="1"/>
  <c r="W487" i="1"/>
  <c r="X702" i="1"/>
  <c r="AD702" i="1" s="1"/>
  <c r="W702" i="1"/>
  <c r="AB702" i="1" s="1"/>
  <c r="X624" i="1"/>
  <c r="AD624" i="1" s="1"/>
  <c r="W624" i="1"/>
  <c r="X47" i="1"/>
  <c r="AD47" i="1" s="1"/>
  <c r="W47" i="1"/>
  <c r="X416" i="1"/>
  <c r="AD416" i="1" s="1"/>
  <c r="W416" i="1"/>
  <c r="X104" i="1"/>
  <c r="AD104" i="1" s="1"/>
  <c r="W104" i="1"/>
  <c r="X271" i="1"/>
  <c r="AD271" i="1" s="1"/>
  <c r="W271" i="1"/>
  <c r="X895" i="1"/>
  <c r="W895" i="1"/>
  <c r="X987" i="1"/>
  <c r="AD987" i="1" s="1"/>
  <c r="W987" i="1"/>
  <c r="X925" i="1"/>
  <c r="AD925" i="1" s="1"/>
  <c r="W925" i="1"/>
  <c r="AB925" i="1" s="1"/>
  <c r="X712" i="1"/>
  <c r="AD712" i="1" s="1"/>
  <c r="W712" i="1"/>
  <c r="X648" i="1"/>
  <c r="W648" i="1"/>
  <c r="X599" i="1"/>
  <c r="AD599" i="1" s="1"/>
  <c r="W599" i="1"/>
  <c r="X184" i="1"/>
  <c r="AD184" i="1" s="1"/>
  <c r="W184" i="1"/>
  <c r="X197" i="1"/>
  <c r="AD197" i="1" s="1"/>
  <c r="W197" i="1"/>
  <c r="X343" i="1"/>
  <c r="AD343" i="1" s="1"/>
  <c r="W343" i="1"/>
  <c r="E121" i="13" s="1"/>
  <c r="X782" i="1"/>
  <c r="AD782" i="1" s="1"/>
  <c r="W782" i="1"/>
  <c r="X207" i="1"/>
  <c r="AD207" i="1" s="1"/>
  <c r="W207" i="1"/>
  <c r="X519" i="1"/>
  <c r="AD519" i="1" s="1"/>
  <c r="W519" i="1"/>
  <c r="X455" i="1"/>
  <c r="W455" i="1"/>
  <c r="X579" i="1"/>
  <c r="AD579" i="1" s="1"/>
  <c r="W579" i="1"/>
  <c r="W441" i="1"/>
  <c r="X441" i="1"/>
  <c r="AD441" i="1" s="1"/>
  <c r="X107" i="1"/>
  <c r="AD107" i="1" s="1"/>
  <c r="W107" i="1"/>
  <c r="G600" i="13"/>
  <c r="G595" i="13"/>
  <c r="AD623" i="1"/>
  <c r="AD909" i="1"/>
  <c r="AD484" i="1"/>
  <c r="AD159" i="1"/>
  <c r="AB735" i="1"/>
  <c r="AB336" i="1"/>
  <c r="AD336" i="1"/>
  <c r="AD746" i="1"/>
  <c r="AD457" i="1"/>
  <c r="AD99" i="1"/>
  <c r="E240" i="13"/>
  <c r="AD230" i="1"/>
  <c r="E218" i="13"/>
  <c r="AD531" i="1"/>
  <c r="AB812" i="1"/>
  <c r="AD753" i="1"/>
  <c r="AB640" i="1"/>
  <c r="AD414" i="1"/>
  <c r="AB509" i="1"/>
  <c r="AD347" i="1"/>
  <c r="AB717" i="1"/>
  <c r="AD963" i="1"/>
  <c r="AD213" i="1"/>
  <c r="AB894" i="1"/>
  <c r="AD508" i="1"/>
  <c r="AD567" i="1"/>
  <c r="AD898" i="1"/>
  <c r="AB616" i="1"/>
  <c r="AD385" i="1"/>
  <c r="AB806" i="1"/>
  <c r="AD40" i="1"/>
  <c r="AD458" i="1"/>
  <c r="G2" i="13"/>
  <c r="E595" i="13"/>
  <c r="E596" i="13"/>
  <c r="E2" i="13"/>
  <c r="AB335" i="1" l="1"/>
  <c r="E668" i="13"/>
  <c r="G668" i="13"/>
  <c r="G594" i="13"/>
  <c r="AB742" i="1"/>
  <c r="AD74" i="1"/>
  <c r="AD83" i="1"/>
  <c r="AB7" i="1"/>
  <c r="G596" i="13"/>
  <c r="G598" i="13"/>
  <c r="AB67" i="1"/>
  <c r="AC67" i="1" s="1"/>
  <c r="AD34" i="1"/>
  <c r="AD58" i="1"/>
  <c r="G666" i="13"/>
  <c r="AD461" i="1"/>
  <c r="G662" i="13"/>
  <c r="AD84" i="1"/>
  <c r="G657" i="13"/>
  <c r="AD93" i="1"/>
  <c r="G654" i="13"/>
  <c r="AD92" i="1"/>
  <c r="G656" i="13"/>
  <c r="AD88" i="1"/>
  <c r="G659" i="13"/>
  <c r="AD68" i="1"/>
  <c r="G652" i="13"/>
  <c r="AD77" i="1"/>
  <c r="G663" i="13"/>
  <c r="AD56" i="1"/>
  <c r="G658" i="13"/>
  <c r="AD67" i="1"/>
  <c r="G661" i="13"/>
  <c r="AB34" i="1"/>
  <c r="AC34" i="1" s="1"/>
  <c r="AD87" i="1"/>
  <c r="G664" i="13"/>
  <c r="AB36" i="1"/>
  <c r="AC36" i="1" s="1"/>
  <c r="E655" i="13"/>
  <c r="AD27" i="1"/>
  <c r="G665" i="13"/>
  <c r="AD65" i="1"/>
  <c r="G653" i="13"/>
  <c r="AD57" i="1"/>
  <c r="G667" i="13"/>
  <c r="AD26" i="1"/>
  <c r="G660" i="13"/>
  <c r="AD36" i="1"/>
  <c r="G655" i="13"/>
  <c r="AB93" i="1"/>
  <c r="AC93" i="1" s="1"/>
  <c r="AB75" i="1"/>
  <c r="AC75" i="1" s="1"/>
  <c r="AB82" i="1"/>
  <c r="AC82" i="1" s="1"/>
  <c r="AB10" i="1"/>
  <c r="AC10" i="1" s="1"/>
  <c r="AB27" i="1"/>
  <c r="AC27" i="1" s="1"/>
  <c r="AB65" i="1"/>
  <c r="AB73" i="1"/>
  <c r="AC73" i="1" s="1"/>
  <c r="AB59" i="1"/>
  <c r="AC59" i="1" s="1"/>
  <c r="AB62" i="1"/>
  <c r="AC62" i="1" s="1"/>
  <c r="AB79" i="1"/>
  <c r="AC79" i="1" s="1"/>
  <c r="AB57" i="1"/>
  <c r="AC57" i="1" s="1"/>
  <c r="AB26" i="1"/>
  <c r="AC26" i="1" s="1"/>
  <c r="AB63" i="1"/>
  <c r="AC63" i="1" s="1"/>
  <c r="AB69" i="1"/>
  <c r="AB47" i="1"/>
  <c r="AC47" i="1" s="1"/>
  <c r="AB461" i="1"/>
  <c r="AC461" i="1" s="1"/>
  <c r="AB90" i="1"/>
  <c r="AC90" i="1" s="1"/>
  <c r="AB85" i="1"/>
  <c r="AC85" i="1" s="1"/>
  <c r="AB76" i="1"/>
  <c r="AC76" i="1" s="1"/>
  <c r="AB771" i="1"/>
  <c r="AC771" i="1" s="1"/>
  <c r="AB89" i="1"/>
  <c r="AC89" i="1" s="1"/>
  <c r="AB84" i="1"/>
  <c r="AB74" i="1"/>
  <c r="AC74" i="1" s="1"/>
  <c r="AB83" i="1"/>
  <c r="AC83" i="1" s="1"/>
  <c r="AB91" i="1"/>
  <c r="AC91" i="1" s="1"/>
  <c r="AB92" i="1"/>
  <c r="AC92" i="1" s="1"/>
  <c r="AB72" i="1"/>
  <c r="AC72" i="1" s="1"/>
  <c r="AB53" i="1"/>
  <c r="AC53" i="1" s="1"/>
  <c r="AB71" i="1"/>
  <c r="AC71" i="1" s="1"/>
  <c r="AB88" i="1"/>
  <c r="AB514" i="1"/>
  <c r="AC514" i="1" s="1"/>
  <c r="AB81" i="1"/>
  <c r="AC81" i="1" s="1"/>
  <c r="AB68" i="1"/>
  <c r="AC68" i="1" s="1"/>
  <c r="AB77" i="1"/>
  <c r="AC77" i="1" s="1"/>
  <c r="E624" i="13"/>
  <c r="G649" i="13"/>
  <c r="G626" i="13"/>
  <c r="E631" i="13"/>
  <c r="G639" i="13"/>
  <c r="E644" i="13"/>
  <c r="E641" i="13"/>
  <c r="E626" i="13"/>
  <c r="G630" i="13"/>
  <c r="E635" i="13"/>
  <c r="G643" i="13"/>
  <c r="E648" i="13"/>
  <c r="AB78" i="1"/>
  <c r="AC78" i="1" s="1"/>
  <c r="AB86" i="1"/>
  <c r="AC86" i="1" s="1"/>
  <c r="AB56" i="1"/>
  <c r="AC56" i="1" s="1"/>
  <c r="AB64" i="1"/>
  <c r="AC64" i="1" s="1"/>
  <c r="AB956" i="1"/>
  <c r="AC956" i="1" s="1"/>
  <c r="G623" i="13"/>
  <c r="E649" i="13"/>
  <c r="E630" i="13"/>
  <c r="G634" i="13"/>
  <c r="E639" i="13"/>
  <c r="G647" i="13"/>
  <c r="G628" i="13"/>
  <c r="G625" i="13"/>
  <c r="G629" i="13"/>
  <c r="E634" i="13"/>
  <c r="G638" i="13"/>
  <c r="E647" i="13"/>
  <c r="G651" i="13"/>
  <c r="G632" i="13"/>
  <c r="E633" i="13"/>
  <c r="G633" i="13"/>
  <c r="E638" i="13"/>
  <c r="G642" i="13"/>
  <c r="E651" i="13"/>
  <c r="E628" i="13"/>
  <c r="AB87" i="1"/>
  <c r="AC87" i="1" s="1"/>
  <c r="E645" i="13"/>
  <c r="E642" i="13"/>
  <c r="G646" i="13"/>
  <c r="G627" i="13"/>
  <c r="E632" i="13"/>
  <c r="G640" i="13"/>
  <c r="G624" i="13"/>
  <c r="E643" i="13"/>
  <c r="G641" i="13"/>
  <c r="E646" i="13"/>
  <c r="G650" i="13"/>
  <c r="G631" i="13"/>
  <c r="E636" i="13"/>
  <c r="AB58" i="1"/>
  <c r="AC58" i="1" s="1"/>
  <c r="E623" i="13"/>
  <c r="E629" i="13"/>
  <c r="G645" i="13"/>
  <c r="E650" i="13"/>
  <c r="E627" i="13"/>
  <c r="G635" i="13"/>
  <c r="E640" i="13"/>
  <c r="G648" i="13"/>
  <c r="AD474" i="1"/>
  <c r="AD33" i="1"/>
  <c r="G605" i="13"/>
  <c r="AD21" i="1"/>
  <c r="G603" i="13"/>
  <c r="G602" i="13"/>
  <c r="G601" i="13"/>
  <c r="AB40" i="1"/>
  <c r="AC40" i="1" s="1"/>
  <c r="E597" i="13"/>
  <c r="AD11" i="1"/>
  <c r="G604" i="13"/>
  <c r="AB29" i="1"/>
  <c r="AC29" i="1" s="1"/>
  <c r="AB14" i="1"/>
  <c r="AC14" i="1" s="1"/>
  <c r="AB22" i="1"/>
  <c r="AC22" i="1" s="1"/>
  <c r="AB12" i="1"/>
  <c r="AC12" i="1" s="1"/>
  <c r="AD80" i="1"/>
  <c r="AB18" i="1"/>
  <c r="AC18" i="1" s="1"/>
  <c r="AB80" i="1"/>
  <c r="AC80" i="1" s="1"/>
  <c r="G599" i="13"/>
  <c r="AB55" i="1"/>
  <c r="AC55" i="1" s="1"/>
  <c r="AB11" i="1"/>
  <c r="AC11" i="1" s="1"/>
  <c r="AB21" i="1"/>
  <c r="AC21" i="1" s="1"/>
  <c r="E605" i="13"/>
  <c r="E594" i="13"/>
  <c r="AB8" i="1"/>
  <c r="AC8" i="1" s="1"/>
  <c r="AB30" i="1"/>
  <c r="AC30" i="1" s="1"/>
  <c r="AB13" i="1"/>
  <c r="AC13" i="1" s="1"/>
  <c r="AB28" i="1"/>
  <c r="AC28" i="1" s="1"/>
  <c r="AB41" i="1"/>
  <c r="AC41" i="1" s="1"/>
  <c r="AB20" i="1"/>
  <c r="AC20" i="1" s="1"/>
  <c r="AB15" i="1"/>
  <c r="AC15" i="1" s="1"/>
  <c r="AB19" i="1"/>
  <c r="AC19" i="1" s="1"/>
  <c r="AB17" i="1"/>
  <c r="AC17" i="1" s="1"/>
  <c r="AB33" i="1"/>
  <c r="AC33" i="1" s="1"/>
  <c r="AB23" i="1"/>
  <c r="AC23" i="1" s="1"/>
  <c r="E610" i="13"/>
  <c r="E615" i="13"/>
  <c r="G616" i="13"/>
  <c r="G610" i="13"/>
  <c r="E620" i="13"/>
  <c r="E609" i="13"/>
  <c r="G622" i="13"/>
  <c r="G608" i="13"/>
  <c r="AB60" i="1"/>
  <c r="AC60" i="1" s="1"/>
  <c r="AB45" i="1"/>
  <c r="AC45" i="1" s="1"/>
  <c r="AB16" i="1"/>
  <c r="AC16" i="1" s="1"/>
  <c r="AB44" i="1"/>
  <c r="AC44" i="1" s="1"/>
  <c r="G614" i="13"/>
  <c r="G611" i="13"/>
  <c r="E613" i="13"/>
  <c r="E611" i="13"/>
  <c r="G620" i="13"/>
  <c r="E607" i="13"/>
  <c r="E617" i="13"/>
  <c r="G609" i="13"/>
  <c r="E608" i="13"/>
  <c r="E621" i="13"/>
  <c r="G607" i="13"/>
  <c r="E614" i="13"/>
  <c r="E616" i="13"/>
  <c r="G617" i="13"/>
  <c r="AB42" i="1"/>
  <c r="AC42" i="1" s="1"/>
  <c r="AB52" i="1"/>
  <c r="AC52" i="1" s="1"/>
  <c r="AB9" i="1"/>
  <c r="AC9" i="1" s="1"/>
  <c r="G606" i="13"/>
  <c r="E606" i="13"/>
  <c r="G621" i="13"/>
  <c r="G612" i="13"/>
  <c r="E612" i="13"/>
  <c r="G495" i="13"/>
  <c r="AD968" i="1"/>
  <c r="AD729" i="1"/>
  <c r="AD776" i="1"/>
  <c r="AD809" i="1"/>
  <c r="G8" i="13"/>
  <c r="G290" i="13"/>
  <c r="E386" i="13"/>
  <c r="E236" i="13"/>
  <c r="E28" i="13"/>
  <c r="E478" i="13"/>
  <c r="E368" i="13"/>
  <c r="E291" i="13"/>
  <c r="E230" i="13"/>
  <c r="E201" i="13"/>
  <c r="E475" i="13"/>
  <c r="AB96" i="1"/>
  <c r="AC96" i="1" s="1"/>
  <c r="G593" i="13"/>
  <c r="G592" i="13"/>
  <c r="G591" i="13"/>
  <c r="G590" i="13"/>
  <c r="E377" i="13"/>
  <c r="E294" i="13"/>
  <c r="G282" i="13"/>
  <c r="G299" i="13"/>
  <c r="G148" i="13"/>
  <c r="E390" i="13"/>
  <c r="E490" i="13"/>
  <c r="E397" i="13"/>
  <c r="G171" i="13"/>
  <c r="G121" i="13"/>
  <c r="G487" i="13"/>
  <c r="E302" i="13"/>
  <c r="G368" i="13"/>
  <c r="G7" i="13"/>
  <c r="E171" i="13"/>
  <c r="G230" i="13"/>
  <c r="G362" i="13"/>
  <c r="G475" i="13"/>
  <c r="G275" i="13"/>
  <c r="G386" i="13"/>
  <c r="G291" i="13"/>
  <c r="G490" i="13"/>
  <c r="G83" i="13"/>
  <c r="G143" i="13"/>
  <c r="G377" i="13"/>
  <c r="G388" i="13"/>
  <c r="G431" i="13"/>
  <c r="E282" i="13"/>
  <c r="G433" i="13"/>
  <c r="G29" i="13"/>
  <c r="G504" i="13"/>
  <c r="G294" i="13"/>
  <c r="G221" i="13"/>
  <c r="G55" i="13"/>
  <c r="G163" i="13"/>
  <c r="G236" i="13"/>
  <c r="AC931" i="1"/>
  <c r="AD931" i="1"/>
  <c r="G107" i="13"/>
  <c r="AD578" i="1"/>
  <c r="G67" i="13"/>
  <c r="AD95" i="1"/>
  <c r="G57" i="13"/>
  <c r="AD284" i="1"/>
  <c r="G137" i="13"/>
  <c r="AD502" i="1"/>
  <c r="G181" i="13"/>
  <c r="AD922" i="1"/>
  <c r="G423" i="13"/>
  <c r="AD152" i="1"/>
  <c r="G304" i="13"/>
  <c r="AD234" i="1"/>
  <c r="G337" i="13"/>
  <c r="AD391" i="1"/>
  <c r="G395" i="13"/>
  <c r="AD841" i="1"/>
  <c r="G78" i="13"/>
  <c r="AD326" i="1"/>
  <c r="G17" i="13"/>
  <c r="AD943" i="1"/>
  <c r="G418" i="13"/>
  <c r="AD153" i="1"/>
  <c r="G95" i="13"/>
  <c r="AD706" i="1"/>
  <c r="G273" i="13"/>
  <c r="AD827" i="1"/>
  <c r="G215" i="13"/>
  <c r="AD353" i="1"/>
  <c r="G533" i="13"/>
  <c r="AD138" i="1"/>
  <c r="G439" i="13"/>
  <c r="AD793" i="1"/>
  <c r="G434" i="13"/>
  <c r="AD970" i="1"/>
  <c r="G106" i="13"/>
  <c r="AD572" i="1"/>
  <c r="G345" i="13"/>
  <c r="AD611" i="1"/>
  <c r="G506" i="13"/>
  <c r="AD877" i="1"/>
  <c r="G51" i="13"/>
  <c r="AD315" i="1"/>
  <c r="G64" i="13"/>
  <c r="AD124" i="1"/>
  <c r="G404" i="13"/>
  <c r="AD248" i="1"/>
  <c r="G229" i="13"/>
  <c r="AD265" i="1"/>
  <c r="G237" i="13"/>
  <c r="AD673" i="1"/>
  <c r="G240" i="13"/>
  <c r="AD791" i="1"/>
  <c r="G100" i="13"/>
  <c r="AD455" i="1"/>
  <c r="G272" i="13"/>
  <c r="AD648" i="1"/>
  <c r="G326" i="13"/>
  <c r="AD895" i="1"/>
  <c r="G52" i="13"/>
  <c r="AD317" i="1"/>
  <c r="G374" i="13"/>
  <c r="AD966" i="1"/>
  <c r="G547" i="13"/>
  <c r="AD528" i="1"/>
  <c r="G27" i="13"/>
  <c r="AD195" i="1"/>
  <c r="G73" i="13"/>
  <c r="AD832" i="1"/>
  <c r="G354" i="13"/>
  <c r="AD975" i="1"/>
  <c r="G415" i="13"/>
  <c r="AD168" i="1"/>
  <c r="G357" i="13"/>
  <c r="AD516" i="1"/>
  <c r="G420" i="13"/>
  <c r="AD225" i="1"/>
  <c r="G315" i="13"/>
  <c r="AD851" i="1"/>
  <c r="G349" i="13"/>
  <c r="AD473" i="1"/>
  <c r="G264" i="13"/>
  <c r="AD365" i="1"/>
  <c r="G248" i="13"/>
  <c r="AD273" i="1"/>
  <c r="G397" i="13"/>
  <c r="AD469" i="1"/>
  <c r="G129" i="13"/>
  <c r="AD979" i="1"/>
  <c r="G267" i="13"/>
  <c r="AD472" i="1"/>
  <c r="G54" i="13"/>
  <c r="AD876" i="1"/>
  <c r="G454" i="13"/>
  <c r="AD209" i="1"/>
  <c r="E170" i="13"/>
  <c r="E534" i="13"/>
  <c r="E487" i="13"/>
  <c r="AC686" i="1"/>
  <c r="AC66" i="1"/>
  <c r="AC513" i="1"/>
  <c r="AC755" i="1"/>
  <c r="AC885" i="1"/>
  <c r="AC759" i="1"/>
  <c r="AC49" i="1"/>
  <c r="AC35" i="1"/>
  <c r="AC123" i="1"/>
  <c r="AC548" i="1"/>
  <c r="AC358" i="1"/>
  <c r="AC339" i="1"/>
  <c r="AC481" i="1"/>
  <c r="AC923" i="1"/>
  <c r="AC644" i="1"/>
  <c r="AC699" i="1"/>
  <c r="AC372" i="1"/>
  <c r="AC525" i="1"/>
  <c r="AC853" i="1"/>
  <c r="AC338" i="1"/>
  <c r="AC32" i="1"/>
  <c r="AC748" i="1"/>
  <c r="AC946" i="1"/>
  <c r="AC357" i="1"/>
  <c r="AC859" i="1"/>
  <c r="AC218" i="1"/>
  <c r="E313" i="13"/>
  <c r="E527" i="13"/>
  <c r="E186" i="13"/>
  <c r="AC645" i="1"/>
  <c r="AC405" i="1"/>
  <c r="AC670" i="1"/>
  <c r="AC464" i="1"/>
  <c r="AC508" i="1"/>
  <c r="AC37" i="1"/>
  <c r="AC940" i="1"/>
  <c r="AC742" i="1"/>
  <c r="AC291" i="1"/>
  <c r="AC596" i="1"/>
  <c r="AC536" i="1"/>
  <c r="AC892" i="1"/>
  <c r="AC145" i="1"/>
  <c r="AB125" i="1"/>
  <c r="AC125" i="1" s="1"/>
  <c r="AC873" i="1"/>
  <c r="AC754" i="1"/>
  <c r="AC724" i="1"/>
  <c r="AC202" i="1"/>
  <c r="AC647" i="1"/>
  <c r="AC213" i="1"/>
  <c r="AC292" i="1"/>
  <c r="AC163" i="1"/>
  <c r="AC99" i="1"/>
  <c r="AC900" i="1"/>
  <c r="AC702" i="1"/>
  <c r="AC432" i="1"/>
  <c r="AC870" i="1"/>
  <c r="AC308" i="1"/>
  <c r="AC893" i="1"/>
  <c r="AC379" i="1"/>
  <c r="AC941" i="1"/>
  <c r="AC289" i="1"/>
  <c r="AC679" i="1"/>
  <c r="AC373" i="1"/>
  <c r="AC897" i="1"/>
  <c r="AC228" i="1"/>
  <c r="AC891" i="1"/>
  <c r="AC992" i="1"/>
  <c r="AC102" i="1"/>
  <c r="AC258" i="1"/>
  <c r="AC720" i="1"/>
  <c r="AC157" i="1"/>
  <c r="AC766" i="1"/>
  <c r="AC227" i="1"/>
  <c r="AC122" i="1"/>
  <c r="AC349" i="1"/>
  <c r="AC386" i="1"/>
  <c r="AC88" i="1"/>
  <c r="AC233" i="1"/>
  <c r="AC573" i="1"/>
  <c r="AC532" i="1"/>
  <c r="AC747" i="1"/>
  <c r="AC524" i="1"/>
  <c r="AC957" i="1"/>
  <c r="AC866" i="1"/>
  <c r="AC381" i="1"/>
  <c r="AC617" i="1"/>
  <c r="AC852" i="1"/>
  <c r="AC51" i="1"/>
  <c r="AC616" i="1"/>
  <c r="AC927" i="1"/>
  <c r="AC932" i="1"/>
  <c r="AC894" i="1"/>
  <c r="AC509" i="1"/>
  <c r="AC640" i="1"/>
  <c r="AC812" i="1"/>
  <c r="AC335" i="1"/>
  <c r="AC471" i="1"/>
  <c r="AC251" i="1"/>
  <c r="AC787" i="1"/>
  <c r="AC378" i="1"/>
  <c r="AC913" i="1"/>
  <c r="AC113" i="1"/>
  <c r="AC172" i="1"/>
  <c r="AC701" i="1"/>
  <c r="AC683" i="1"/>
  <c r="AC430" i="1"/>
  <c r="AC684" i="1"/>
  <c r="AC951" i="1"/>
  <c r="AC186" i="1"/>
  <c r="AC569" i="1"/>
  <c r="AC675" i="1"/>
  <c r="AC142" i="1"/>
  <c r="AC433" i="1"/>
  <c r="AC380" i="1"/>
  <c r="AC942" i="1"/>
  <c r="AC151" i="1"/>
  <c r="AC346" i="1"/>
  <c r="AC257" i="1"/>
  <c r="AC429" i="1"/>
  <c r="AC164" i="1"/>
  <c r="AC450" i="1"/>
  <c r="AC556" i="1"/>
  <c r="AC664" i="1"/>
  <c r="AC274" i="1"/>
  <c r="AC310" i="1"/>
  <c r="AC696" i="1"/>
  <c r="AC434" i="1"/>
  <c r="AC594" i="1"/>
  <c r="AC307" i="1"/>
  <c r="AC201" i="1"/>
  <c r="AC341" i="1"/>
  <c r="AC783" i="1"/>
  <c r="AC945" i="1"/>
  <c r="AC882" i="1"/>
  <c r="AC241" i="1"/>
  <c r="AC394" i="1"/>
  <c r="AC148" i="1"/>
  <c r="AC864" i="1"/>
  <c r="AC678" i="1"/>
  <c r="AC114" i="1"/>
  <c r="AC666" i="1"/>
  <c r="AC150" i="1"/>
  <c r="AC632" i="1"/>
  <c r="AC299" i="1"/>
  <c r="AC390" i="1"/>
  <c r="AC244" i="1"/>
  <c r="AC592" i="1"/>
  <c r="AC821" i="1"/>
  <c r="AC981" i="1"/>
  <c r="AC890" i="1"/>
  <c r="AC221" i="1"/>
  <c r="AC352" i="1"/>
  <c r="AC523" i="1"/>
  <c r="AC681" i="1"/>
  <c r="AC691" i="1"/>
  <c r="AC222" i="1"/>
  <c r="AC692" i="1"/>
  <c r="AC48" i="1"/>
  <c r="AC807" i="1"/>
  <c r="AC511" i="1"/>
  <c r="AC763" i="1"/>
  <c r="AC24" i="1"/>
  <c r="AC806" i="1"/>
  <c r="AC444" i="1"/>
  <c r="AC767" i="1"/>
  <c r="AC50" i="1"/>
  <c r="AC531" i="1"/>
  <c r="AC756" i="1"/>
  <c r="AC733" i="1"/>
  <c r="AC46" i="1"/>
  <c r="AC158" i="1"/>
  <c r="AC786" i="1"/>
  <c r="AC595" i="1"/>
  <c r="AC896" i="1"/>
  <c r="AC543" i="1"/>
  <c r="AC7" i="1"/>
  <c r="AC554" i="1"/>
  <c r="AC926" i="1"/>
  <c r="AC566" i="1"/>
  <c r="AC215" i="1"/>
  <c r="AC704" i="1"/>
  <c r="AC235" i="1"/>
  <c r="AC219" i="1"/>
  <c r="AC735" i="1"/>
  <c r="AC761" i="1"/>
  <c r="AC388" i="1"/>
  <c r="AC403" i="1"/>
  <c r="AC510" i="1"/>
  <c r="AC993" i="1"/>
  <c r="AC31" i="1"/>
  <c r="AC910" i="1"/>
  <c r="AC231" i="1"/>
  <c r="AC557" i="1"/>
  <c r="AC779" i="1"/>
  <c r="AC402" i="1"/>
  <c r="AC627" i="1"/>
  <c r="AC571" i="1"/>
  <c r="AC619" i="1"/>
  <c r="AC448" i="1"/>
  <c r="AC685" i="1"/>
  <c r="AC883" i="1"/>
  <c r="AC854" i="1"/>
  <c r="AC944" i="1"/>
  <c r="AC802" i="1"/>
  <c r="AC936" i="1"/>
  <c r="AC70" i="1"/>
  <c r="AC544" i="1"/>
  <c r="AC526" i="1"/>
  <c r="AC553" i="1"/>
  <c r="AC520" i="1"/>
  <c r="AC547" i="1"/>
  <c r="AC764" i="1"/>
  <c r="AC628" i="1"/>
  <c r="AC676" i="1"/>
  <c r="AC54" i="1"/>
  <c r="AC765" i="1"/>
  <c r="AC192" i="1"/>
  <c r="AC135" i="1"/>
  <c r="AC366" i="1"/>
  <c r="AC537" i="1"/>
  <c r="AC613" i="1"/>
  <c r="AC559" i="1"/>
  <c r="AC722" i="1"/>
  <c r="AC770" i="1"/>
  <c r="AC541" i="1"/>
  <c r="AC933" i="1"/>
  <c r="AC695" i="1"/>
  <c r="AC925" i="1"/>
  <c r="AC721" i="1"/>
  <c r="AC574" i="1"/>
  <c r="AC340" i="1"/>
  <c r="AC545" i="1"/>
  <c r="AC470" i="1"/>
  <c r="AC677" i="1"/>
  <c r="AC734" i="1"/>
  <c r="AC542" i="1"/>
  <c r="AC417" i="1"/>
  <c r="AC912" i="1"/>
  <c r="AC955" i="1"/>
  <c r="AC522" i="1"/>
  <c r="AC797" i="1"/>
  <c r="AC143" i="1"/>
  <c r="AC690" i="1"/>
  <c r="AC546" i="1"/>
  <c r="AC109" i="1"/>
  <c r="AC173" i="1"/>
  <c r="AC886" i="1"/>
  <c r="AC560" i="1"/>
  <c r="AC144" i="1"/>
  <c r="AC377" i="1"/>
  <c r="AC293" i="1"/>
  <c r="AC884" i="1"/>
  <c r="AC597" i="1"/>
  <c r="AC707" i="1"/>
  <c r="AC813" i="1"/>
  <c r="AC725" i="1"/>
  <c r="AC410" i="1"/>
  <c r="AC762" i="1"/>
  <c r="AC814" i="1"/>
  <c r="AC409" i="1"/>
  <c r="AC165" i="1"/>
  <c r="AC106" i="1"/>
  <c r="AC115" i="1"/>
  <c r="AC830" i="1"/>
  <c r="AC436" i="1"/>
  <c r="AC552" i="1"/>
  <c r="AC463" i="1"/>
  <c r="AC665" i="1"/>
  <c r="AC881" i="1"/>
  <c r="AC245" i="1"/>
  <c r="AC371" i="1"/>
  <c r="G580" i="13"/>
  <c r="AC558" i="1"/>
  <c r="AC301" i="1"/>
  <c r="AC703" i="1"/>
  <c r="AC350" i="1"/>
  <c r="AC672" i="1"/>
  <c r="AC715" i="1"/>
  <c r="AC196" i="1"/>
  <c r="AC880" i="1"/>
  <c r="AC69" i="1"/>
  <c r="AC507" i="1"/>
  <c r="AC575" i="1"/>
  <c r="AC220" i="1"/>
  <c r="AC615" i="1"/>
  <c r="AC916" i="1"/>
  <c r="AC212" i="1"/>
  <c r="AC214" i="1"/>
  <c r="AC217" i="1"/>
  <c r="AC631" i="1"/>
  <c r="AC650" i="1"/>
  <c r="AC61" i="1"/>
  <c r="AC614" i="1"/>
  <c r="AC191" i="1"/>
  <c r="AC300" i="1"/>
  <c r="AC947" i="1"/>
  <c r="AC746" i="1"/>
  <c r="G535" i="13"/>
  <c r="AC84" i="1"/>
  <c r="G108" i="13"/>
  <c r="AC570" i="1"/>
  <c r="G185" i="13"/>
  <c r="G474" i="13"/>
  <c r="AC680" i="1"/>
  <c r="AC562" i="1"/>
  <c r="AC719" i="1"/>
  <c r="AC65" i="1"/>
  <c r="G381" i="13"/>
  <c r="AC642" i="1"/>
  <c r="AC829" i="1"/>
  <c r="AC149" i="1"/>
  <c r="AC39" i="1"/>
  <c r="AC451" i="1"/>
  <c r="G224" i="13"/>
  <c r="AC780" i="1"/>
  <c r="AC216" i="1"/>
  <c r="AC198" i="1"/>
  <c r="AC38" i="1"/>
  <c r="G341" i="13"/>
  <c r="AC146" i="1"/>
  <c r="G44" i="13"/>
  <c r="AC25" i="1"/>
  <c r="AC618" i="1"/>
  <c r="AC256" i="1"/>
  <c r="AC408" i="1"/>
  <c r="G89" i="13"/>
  <c r="G443" i="13"/>
  <c r="G449" i="13"/>
  <c r="AC903" i="1"/>
  <c r="AC479" i="1"/>
  <c r="AC121" i="1"/>
  <c r="AC166" i="1"/>
  <c r="AC717" i="1"/>
  <c r="AC700" i="1"/>
  <c r="AC418" i="1"/>
  <c r="AC336" i="1"/>
  <c r="AC934" i="1"/>
  <c r="AC935" i="1"/>
  <c r="AC772" i="1"/>
  <c r="AC909" i="1"/>
  <c r="AC43" i="1"/>
  <c r="AC392" i="1"/>
  <c r="AC440" i="1"/>
  <c r="G37" i="13"/>
  <c r="G141" i="13"/>
  <c r="G122" i="13"/>
  <c r="G195" i="13"/>
  <c r="G586" i="13"/>
  <c r="G123" i="13"/>
  <c r="G53" i="13"/>
  <c r="G235" i="13"/>
  <c r="G81" i="13"/>
  <c r="G373" i="13"/>
  <c r="G28" i="13"/>
  <c r="G516" i="13"/>
  <c r="G172" i="13"/>
  <c r="E137" i="13"/>
  <c r="G525" i="13"/>
  <c r="G510" i="13"/>
  <c r="G528" i="13"/>
  <c r="G314" i="13"/>
  <c r="G156" i="13"/>
  <c r="G270" i="13"/>
  <c r="G360" i="13"/>
  <c r="G292" i="13"/>
  <c r="G543" i="13"/>
  <c r="G250" i="13"/>
  <c r="G379" i="13"/>
  <c r="G340" i="13"/>
  <c r="G301" i="13"/>
  <c r="G561" i="13"/>
  <c r="G98" i="13"/>
  <c r="G118" i="13"/>
  <c r="G348" i="13"/>
  <c r="G318" i="13"/>
  <c r="G147" i="13"/>
  <c r="G559" i="13"/>
  <c r="G23" i="13"/>
  <c r="G62" i="13"/>
  <c r="G476" i="13"/>
  <c r="G527" i="13"/>
  <c r="G524" i="13"/>
  <c r="G515" i="13"/>
  <c r="G293" i="13"/>
  <c r="G145" i="13"/>
  <c r="G232" i="13"/>
  <c r="G164" i="13"/>
  <c r="G96" i="13"/>
  <c r="G101" i="13"/>
  <c r="G266" i="13"/>
  <c r="G283" i="13"/>
  <c r="G245" i="13"/>
  <c r="G243" i="13"/>
  <c r="G179" i="13"/>
  <c r="G258" i="13"/>
  <c r="G42" i="13"/>
  <c r="G219" i="13"/>
  <c r="G328" i="13"/>
  <c r="G69" i="13"/>
  <c r="G138" i="13"/>
  <c r="G437" i="13"/>
  <c r="G203" i="13"/>
  <c r="G459" i="13"/>
  <c r="G460" i="13"/>
  <c r="G295" i="13"/>
  <c r="G426" i="13"/>
  <c r="G165" i="13"/>
  <c r="G213" i="13"/>
  <c r="G19" i="13"/>
  <c r="G560" i="13"/>
  <c r="G253" i="13"/>
  <c r="G581" i="13"/>
  <c r="G269" i="13"/>
  <c r="G268" i="13"/>
  <c r="G280" i="13"/>
  <c r="G175" i="13"/>
  <c r="G210" i="13"/>
  <c r="G336" i="13"/>
  <c r="G339" i="13"/>
  <c r="G35" i="13"/>
  <c r="G58" i="13"/>
  <c r="G466" i="13"/>
  <c r="G539" i="13"/>
  <c r="G65" i="13"/>
  <c r="G3" i="13"/>
  <c r="G246" i="13"/>
  <c r="G201" i="13"/>
  <c r="E424" i="13"/>
  <c r="E510" i="13"/>
  <c r="AB441" i="1"/>
  <c r="AC441" i="1" s="1"/>
  <c r="AB653" i="1"/>
  <c r="AC653" i="1" s="1"/>
  <c r="AB980" i="1"/>
  <c r="AC980" i="1" s="1"/>
  <c r="AB425" i="1"/>
  <c r="AC425" i="1" s="1"/>
  <c r="AB486" i="1"/>
  <c r="AC486" i="1" s="1"/>
  <c r="AB778" i="1"/>
  <c r="AC778" i="1" s="1"/>
  <c r="AB836" i="1"/>
  <c r="AC836" i="1" s="1"/>
  <c r="AB171" i="1"/>
  <c r="AC171" i="1" s="1"/>
  <c r="AB977" i="1"/>
  <c r="AC977" i="1" s="1"/>
  <c r="AB128" i="1"/>
  <c r="AC128" i="1" s="1"/>
  <c r="G444" i="13"/>
  <c r="G501" i="13"/>
  <c r="G130" i="13"/>
  <c r="G551" i="13"/>
  <c r="G309" i="13"/>
  <c r="G50" i="13"/>
  <c r="G366" i="13"/>
  <c r="G205" i="13"/>
  <c r="G187" i="13"/>
  <c r="G494" i="13"/>
  <c r="G378" i="13"/>
  <c r="G441" i="13"/>
  <c r="G554" i="13"/>
  <c r="G566" i="13"/>
  <c r="G564" i="13"/>
  <c r="G196" i="13"/>
  <c r="G87" i="13"/>
  <c r="G481" i="13"/>
  <c r="G288" i="13"/>
  <c r="G389" i="13"/>
  <c r="G503" i="13"/>
  <c r="G364" i="13"/>
  <c r="G117" i="13"/>
  <c r="G36" i="13"/>
  <c r="G296" i="13"/>
  <c r="G144" i="13"/>
  <c r="G88" i="13"/>
  <c r="G287" i="13"/>
  <c r="G491" i="13"/>
  <c r="G483" i="13"/>
  <c r="G125" i="13"/>
  <c r="G383" i="13"/>
  <c r="G512" i="13"/>
  <c r="G59" i="13"/>
  <c r="G151" i="13"/>
  <c r="G150" i="13"/>
  <c r="G155" i="13"/>
  <c r="G207" i="13"/>
  <c r="G190" i="13"/>
  <c r="G335" i="13"/>
  <c r="G225" i="13"/>
  <c r="G11" i="13"/>
  <c r="G90" i="13"/>
  <c r="G356" i="13"/>
  <c r="G530" i="13"/>
  <c r="G132" i="13"/>
  <c r="G41" i="13"/>
  <c r="G281" i="13"/>
  <c r="G329" i="13"/>
  <c r="G473" i="13"/>
  <c r="G16" i="13"/>
  <c r="G233" i="13"/>
  <c r="G477" i="13"/>
  <c r="G193" i="13"/>
  <c r="G26" i="13"/>
  <c r="G555" i="13"/>
  <c r="G242" i="13"/>
  <c r="G274" i="13"/>
  <c r="G447" i="13"/>
  <c r="G149" i="13"/>
  <c r="G222" i="13"/>
  <c r="G407" i="13"/>
  <c r="G18" i="13"/>
  <c r="G531" i="13"/>
  <c r="G412" i="13"/>
  <c r="G488" i="13"/>
  <c r="G167" i="13"/>
  <c r="G13" i="13"/>
  <c r="G316" i="13"/>
  <c r="G278" i="13"/>
  <c r="G93" i="13"/>
  <c r="G128" i="13"/>
  <c r="G398" i="13"/>
  <c r="G556" i="13"/>
  <c r="G303" i="13"/>
  <c r="G384" i="13"/>
  <c r="G327" i="13"/>
  <c r="G47" i="13"/>
  <c r="G472" i="13"/>
  <c r="G485" i="13"/>
  <c r="G166" i="13"/>
  <c r="G324" i="13"/>
  <c r="G518" i="13"/>
  <c r="G509" i="13"/>
  <c r="G511" i="13"/>
  <c r="G263" i="13"/>
  <c r="G311" i="13"/>
  <c r="G302" i="13"/>
  <c r="G91" i="13"/>
  <c r="G56" i="13"/>
  <c r="G428" i="13"/>
  <c r="G545" i="13"/>
  <c r="G184" i="13"/>
  <c r="G552" i="13"/>
  <c r="G351" i="13"/>
  <c r="G458" i="13"/>
  <c r="G216" i="13"/>
  <c r="G6" i="13"/>
  <c r="G68" i="13"/>
  <c r="G505" i="13"/>
  <c r="G109" i="13"/>
  <c r="G34" i="13"/>
  <c r="G456" i="13"/>
  <c r="G43" i="13"/>
  <c r="G142" i="13"/>
  <c r="G176" i="13"/>
  <c r="G544" i="13"/>
  <c r="G522" i="13"/>
  <c r="G484" i="13"/>
  <c r="G413" i="13"/>
  <c r="G186" i="13"/>
  <c r="G468" i="13"/>
  <c r="G12" i="13"/>
  <c r="G197" i="13"/>
  <c r="G127" i="13"/>
  <c r="G585" i="13"/>
  <c r="G387" i="13"/>
  <c r="G541" i="13"/>
  <c r="G372" i="13"/>
  <c r="G489" i="13"/>
  <c r="G520" i="13"/>
  <c r="G92" i="13"/>
  <c r="G126" i="13"/>
  <c r="G124" i="13"/>
  <c r="G448" i="13"/>
  <c r="G60" i="13"/>
  <c r="G330" i="13"/>
  <c r="G199" i="13"/>
  <c r="G461" i="13"/>
  <c r="G260" i="13"/>
  <c r="G416" i="13"/>
  <c r="G48" i="13"/>
  <c r="G399" i="13"/>
  <c r="G406" i="13"/>
  <c r="G31" i="13"/>
  <c r="G86" i="13"/>
  <c r="G435" i="13"/>
  <c r="G462" i="13"/>
  <c r="G102" i="13"/>
  <c r="G262" i="13"/>
  <c r="G289" i="13"/>
  <c r="G312" i="13"/>
  <c r="G277" i="13"/>
  <c r="G154" i="13"/>
  <c r="G160" i="13"/>
  <c r="G285" i="13"/>
  <c r="G369" i="13"/>
  <c r="G300" i="13"/>
  <c r="G365" i="13"/>
  <c r="G103" i="13"/>
  <c r="G469" i="13"/>
  <c r="G279" i="13"/>
  <c r="G168" i="13"/>
  <c r="G4" i="13"/>
  <c r="G517" i="13"/>
  <c r="G498" i="13"/>
  <c r="G579" i="13"/>
  <c r="G470" i="13"/>
  <c r="G169" i="13"/>
  <c r="G74" i="13"/>
  <c r="G161" i="13"/>
  <c r="G20" i="13"/>
  <c r="G239" i="13"/>
  <c r="G284" i="13"/>
  <c r="G467" i="13"/>
  <c r="G430" i="13"/>
  <c r="G499" i="13"/>
  <c r="G257" i="13"/>
  <c r="G414" i="13"/>
  <c r="G114" i="13"/>
  <c r="G471" i="13"/>
  <c r="G382" i="13"/>
  <c r="G320" i="13"/>
  <c r="G135" i="13"/>
  <c r="G77" i="13"/>
  <c r="G211" i="13"/>
  <c r="G157" i="13"/>
  <c r="G227" i="13"/>
  <c r="G305" i="13"/>
  <c r="G298" i="13"/>
  <c r="G38" i="13"/>
  <c r="G453" i="13"/>
  <c r="G344" i="13"/>
  <c r="G15" i="13"/>
  <c r="G254" i="13"/>
  <c r="G425" i="13"/>
  <c r="G361" i="13"/>
  <c r="G367" i="13"/>
  <c r="G79" i="13"/>
  <c r="G71" i="13"/>
  <c r="G550" i="13"/>
  <c r="G534" i="13"/>
  <c r="G45" i="13"/>
  <c r="G159" i="13"/>
  <c r="G209" i="13"/>
  <c r="G332" i="13"/>
  <c r="G22" i="13"/>
  <c r="G410" i="13"/>
  <c r="G589" i="13"/>
  <c r="G198" i="13"/>
  <c r="G66" i="13"/>
  <c r="G355" i="13"/>
  <c r="AB187" i="1"/>
  <c r="AC187" i="1" s="1"/>
  <c r="AB687" i="1"/>
  <c r="AC687" i="1" s="1"/>
  <c r="G325" i="13"/>
  <c r="AB170" i="1"/>
  <c r="AC170" i="1" s="1"/>
  <c r="AB727" i="1"/>
  <c r="AC727" i="1" s="1"/>
  <c r="AB435" i="1"/>
  <c r="AC435" i="1" s="1"/>
  <c r="AB446" i="1"/>
  <c r="AC446" i="1" s="1"/>
  <c r="AB555" i="1"/>
  <c r="AC555" i="1" s="1"/>
  <c r="AB847" i="1"/>
  <c r="AC847" i="1" s="1"/>
  <c r="AB845" i="1"/>
  <c r="AC845" i="1" s="1"/>
  <c r="AB480" i="1"/>
  <c r="AC480" i="1" s="1"/>
  <c r="AB838" i="1"/>
  <c r="AC838" i="1" s="1"/>
  <c r="AB119" i="1"/>
  <c r="AC119" i="1" s="1"/>
  <c r="AB324" i="1"/>
  <c r="AC324" i="1" s="1"/>
  <c r="AB535" i="1"/>
  <c r="AC535" i="1" s="1"/>
  <c r="AB297" i="1"/>
  <c r="AC297" i="1" s="1"/>
  <c r="AB376" i="1"/>
  <c r="AC376" i="1" s="1"/>
  <c r="AB304" i="1"/>
  <c r="AC304" i="1" s="1"/>
  <c r="G140" i="13"/>
  <c r="AB603" i="1"/>
  <c r="AC603" i="1" s="1"/>
  <c r="AB137" i="1"/>
  <c r="AC137" i="1" s="1"/>
  <c r="AB252" i="1"/>
  <c r="AC252" i="1" s="1"/>
  <c r="AB200" i="1"/>
  <c r="AC200" i="1" s="1"/>
  <c r="AB914" i="1"/>
  <c r="AC914" i="1" s="1"/>
  <c r="AB132" i="1"/>
  <c r="AC132" i="1" s="1"/>
  <c r="G363" i="13"/>
  <c r="AB181" i="1"/>
  <c r="AC181" i="1" s="1"/>
  <c r="AB396" i="1"/>
  <c r="AC396" i="1" s="1"/>
  <c r="G557" i="13"/>
  <c r="G496" i="13"/>
  <c r="G464" i="13"/>
  <c r="G116" i="13"/>
  <c r="G546" i="13"/>
  <c r="G234" i="13"/>
  <c r="G482" i="13"/>
  <c r="G492" i="13"/>
  <c r="G204" i="13"/>
  <c r="G189" i="13"/>
  <c r="G206" i="13"/>
  <c r="G247" i="13"/>
  <c r="G549" i="13"/>
  <c r="G577" i="13"/>
  <c r="G529" i="13"/>
  <c r="G573" i="13"/>
  <c r="G153" i="13"/>
  <c r="G241" i="13"/>
  <c r="G575" i="13"/>
  <c r="G261" i="13"/>
  <c r="AB211" i="1"/>
  <c r="AC211" i="1" s="1"/>
  <c r="AB962" i="1"/>
  <c r="AC962" i="1" s="1"/>
  <c r="AB974" i="1"/>
  <c r="AC974" i="1" s="1"/>
  <c r="G319" i="13"/>
  <c r="AB657" i="1"/>
  <c r="AC657" i="1" s="1"/>
  <c r="AB705" i="1"/>
  <c r="AC705" i="1" s="1"/>
  <c r="AB760" i="1"/>
  <c r="AC760" i="1" s="1"/>
  <c r="G276" i="13"/>
  <c r="AB652" i="1"/>
  <c r="AC652" i="1" s="1"/>
  <c r="AB356" i="1"/>
  <c r="AC356" i="1" s="1"/>
  <c r="G548" i="13"/>
  <c r="G508" i="13"/>
  <c r="G584" i="13"/>
  <c r="AB399" i="1"/>
  <c r="AC399" i="1" s="1"/>
  <c r="AB856" i="1"/>
  <c r="AC856" i="1" s="1"/>
  <c r="AB466" i="1"/>
  <c r="AC466" i="1" s="1"/>
  <c r="AB329" i="1"/>
  <c r="AC329" i="1" s="1"/>
  <c r="AB808" i="1"/>
  <c r="AC808" i="1" s="1"/>
  <c r="AB236" i="1"/>
  <c r="AC236" i="1" s="1"/>
  <c r="AB407" i="1"/>
  <c r="AC407" i="1" s="1"/>
  <c r="AB459" i="1"/>
  <c r="AC459" i="1" s="1"/>
  <c r="AB796" i="1"/>
  <c r="AC796" i="1" s="1"/>
  <c r="AB458" i="1"/>
  <c r="AC458" i="1" s="1"/>
  <c r="AB929" i="1"/>
  <c r="AC929" i="1" s="1"/>
  <c r="AB438" i="1"/>
  <c r="AC438" i="1" s="1"/>
  <c r="AB518" i="1"/>
  <c r="AC518" i="1" s="1"/>
  <c r="AB129" i="1"/>
  <c r="AC129" i="1" s="1"/>
  <c r="AB333" i="1"/>
  <c r="AC333" i="1" s="1"/>
  <c r="AB385" i="1"/>
  <c r="AC385" i="1" s="1"/>
  <c r="AB899" i="1"/>
  <c r="AC899" i="1" s="1"/>
  <c r="AB629" i="1"/>
  <c r="AC629" i="1" s="1"/>
  <c r="G347" i="13"/>
  <c r="G392" i="13"/>
  <c r="AB917" i="1"/>
  <c r="AC917" i="1" s="1"/>
  <c r="G178" i="13"/>
  <c r="AB610" i="1"/>
  <c r="AC610" i="1" s="1"/>
  <c r="AB141" i="1"/>
  <c r="AC141" i="1" s="1"/>
  <c r="AB824" i="1"/>
  <c r="AC824" i="1" s="1"/>
  <c r="AB831" i="1"/>
  <c r="AC831" i="1" s="1"/>
  <c r="AB709" i="1"/>
  <c r="AC709" i="1" s="1"/>
  <c r="AB496" i="1"/>
  <c r="AC496" i="1" s="1"/>
  <c r="G576" i="13"/>
  <c r="G380" i="13"/>
  <c r="AB194" i="1"/>
  <c r="AC194" i="1" s="1"/>
  <c r="AB848" i="1"/>
  <c r="AC848" i="1" s="1"/>
  <c r="G271" i="13"/>
  <c r="G446" i="13"/>
  <c r="G538" i="13"/>
  <c r="G99" i="13"/>
  <c r="G158" i="13"/>
  <c r="G223" i="13"/>
  <c r="G587" i="13"/>
  <c r="G497" i="13"/>
  <c r="G61" i="13"/>
  <c r="G537" i="13"/>
  <c r="G480" i="13"/>
  <c r="G331" i="13"/>
  <c r="G394" i="13"/>
  <c r="G343" i="13"/>
  <c r="G134" i="13"/>
  <c r="G569" i="13"/>
  <c r="G409" i="13"/>
  <c r="G214" i="13"/>
  <c r="G436" i="13"/>
  <c r="AB789" i="1"/>
  <c r="AC789" i="1" s="1"/>
  <c r="G5" i="13"/>
  <c r="G33" i="13"/>
  <c r="G500" i="13"/>
  <c r="G526" i="13"/>
  <c r="G424" i="13"/>
  <c r="AB395" i="1"/>
  <c r="AC395" i="1" s="1"/>
  <c r="AB398" i="1"/>
  <c r="AC398" i="1" s="1"/>
  <c r="AB862" i="1"/>
  <c r="AC862" i="1" s="1"/>
  <c r="AB325" i="1"/>
  <c r="AC325" i="1" s="1"/>
  <c r="AB277" i="1"/>
  <c r="AC277" i="1" s="1"/>
  <c r="G375" i="13"/>
  <c r="AB370" i="1"/>
  <c r="AC370" i="1" s="1"/>
  <c r="AB517" i="1"/>
  <c r="AC517" i="1" s="1"/>
  <c r="AB193" i="1"/>
  <c r="AC193" i="1" s="1"/>
  <c r="G231" i="13"/>
  <c r="AB591" i="1"/>
  <c r="AC591" i="1" s="1"/>
  <c r="G72" i="13"/>
  <c r="G338" i="13"/>
  <c r="G370" i="13"/>
  <c r="AB606" i="1"/>
  <c r="AC606" i="1" s="1"/>
  <c r="AB988" i="1"/>
  <c r="AC988" i="1" s="1"/>
  <c r="AB260" i="1"/>
  <c r="AC260" i="1" s="1"/>
  <c r="AB153" i="1"/>
  <c r="AC153" i="1" s="1"/>
  <c r="AB706" i="1"/>
  <c r="AC706" i="1" s="1"/>
  <c r="G313" i="13"/>
  <c r="AB827" i="1"/>
  <c r="AC827" i="1" s="1"/>
  <c r="AB156" i="1"/>
  <c r="AC156" i="1" s="1"/>
  <c r="AB442" i="1"/>
  <c r="AC442" i="1" s="1"/>
  <c r="AB863" i="1"/>
  <c r="AC863" i="1" s="1"/>
  <c r="AB837" i="1"/>
  <c r="AC837" i="1" s="1"/>
  <c r="AB353" i="1"/>
  <c r="AC353" i="1" s="1"/>
  <c r="AB958" i="1"/>
  <c r="AC958" i="1" s="1"/>
  <c r="AB468" i="1"/>
  <c r="AC468" i="1" s="1"/>
  <c r="AB654" i="1"/>
  <c r="AC654" i="1" s="1"/>
  <c r="AB138" i="1"/>
  <c r="AC138" i="1" s="1"/>
  <c r="G244" i="13"/>
  <c r="AB793" i="1"/>
  <c r="AC793" i="1" s="1"/>
  <c r="AB875" i="1"/>
  <c r="AC875" i="1" s="1"/>
  <c r="AB970" i="1"/>
  <c r="AC970" i="1" s="1"/>
  <c r="AB572" i="1"/>
  <c r="AC572" i="1" s="1"/>
  <c r="AB564" i="1"/>
  <c r="AC564" i="1" s="1"/>
  <c r="AB973" i="1"/>
  <c r="AC973" i="1" s="1"/>
  <c r="G308" i="13"/>
  <c r="AB611" i="1"/>
  <c r="AC611" i="1" s="1"/>
  <c r="AB785" i="1"/>
  <c r="AC785" i="1" s="1"/>
  <c r="AB846" i="1"/>
  <c r="AC846" i="1" s="1"/>
  <c r="AB716" i="1"/>
  <c r="AC716" i="1" s="1"/>
  <c r="AB133" i="1"/>
  <c r="AC133" i="1" s="1"/>
  <c r="AB688" i="1"/>
  <c r="AC688" i="1" s="1"/>
  <c r="AB567" i="1"/>
  <c r="AC567" i="1" s="1"/>
  <c r="AB982" i="1"/>
  <c r="AC982" i="1" s="1"/>
  <c r="G553" i="13"/>
  <c r="AB877" i="1"/>
  <c r="AC877" i="1" s="1"/>
  <c r="G422" i="13"/>
  <c r="AB268" i="1"/>
  <c r="AC268" i="1" s="1"/>
  <c r="AB397" i="1"/>
  <c r="AC397" i="1" s="1"/>
  <c r="AB512" i="1"/>
  <c r="AC512" i="1" s="1"/>
  <c r="AB315" i="1"/>
  <c r="AC315" i="1" s="1"/>
  <c r="AB475" i="1"/>
  <c r="AC475" i="1" s="1"/>
  <c r="AB124" i="1"/>
  <c r="AC124" i="1" s="1"/>
  <c r="AB248" i="1"/>
  <c r="AC248" i="1" s="1"/>
  <c r="AB265" i="1"/>
  <c r="AC265" i="1" s="1"/>
  <c r="AB673" i="1"/>
  <c r="AC673" i="1" s="1"/>
  <c r="AB815" i="1"/>
  <c r="AC815" i="1" s="1"/>
  <c r="AB648" i="1"/>
  <c r="AC648" i="1" s="1"/>
  <c r="AB317" i="1"/>
  <c r="AC317" i="1" s="1"/>
  <c r="AB966" i="1"/>
  <c r="AC966" i="1" s="1"/>
  <c r="G170" i="13"/>
  <c r="G188" i="13"/>
  <c r="AB904" i="1"/>
  <c r="AC904" i="1" s="1"/>
  <c r="AB280" i="1"/>
  <c r="AC280" i="1" s="1"/>
  <c r="AB195" i="1"/>
  <c r="AC195" i="1" s="1"/>
  <c r="AB975" i="1"/>
  <c r="AC975" i="1" s="1"/>
  <c r="AB168" i="1"/>
  <c r="AC168" i="1" s="1"/>
  <c r="AB768" i="1"/>
  <c r="AC768" i="1" s="1"/>
  <c r="AB345" i="1"/>
  <c r="AC345" i="1" s="1"/>
  <c r="AB473" i="1"/>
  <c r="AC473" i="1" s="1"/>
  <c r="AB878" i="1"/>
  <c r="AC878" i="1" s="1"/>
  <c r="AB365" i="1"/>
  <c r="AC365" i="1" s="1"/>
  <c r="AB360" i="1"/>
  <c r="AC360" i="1" s="1"/>
  <c r="G146" i="13"/>
  <c r="AB587" i="1"/>
  <c r="AC587" i="1" s="1"/>
  <c r="AB101" i="1"/>
  <c r="AC101" i="1" s="1"/>
  <c r="AB108" i="1"/>
  <c r="AC108" i="1" s="1"/>
  <c r="AB452" i="1"/>
  <c r="AC452" i="1" s="1"/>
  <c r="AB781" i="1"/>
  <c r="AC781" i="1" s="1"/>
  <c r="AB273" i="1"/>
  <c r="AC273" i="1" s="1"/>
  <c r="G252" i="13"/>
  <c r="G358" i="13"/>
  <c r="AB223" i="1"/>
  <c r="AC223" i="1" s="1"/>
  <c r="AB208" i="1"/>
  <c r="AC208" i="1" s="1"/>
  <c r="AB469" i="1"/>
  <c r="AC469" i="1" s="1"/>
  <c r="AB826" i="1"/>
  <c r="AC826" i="1" s="1"/>
  <c r="AB472" i="1"/>
  <c r="AC472" i="1" s="1"/>
  <c r="AB876" i="1"/>
  <c r="AC876" i="1" s="1"/>
  <c r="G353" i="13"/>
  <c r="AB162" i="1"/>
  <c r="AC162" i="1" s="1"/>
  <c r="AB279" i="1"/>
  <c r="AC279" i="1" s="1"/>
  <c r="AB467" i="1"/>
  <c r="AC467" i="1" s="1"/>
  <c r="AB549" i="1"/>
  <c r="AC549" i="1" s="1"/>
  <c r="AB136" i="1"/>
  <c r="AC136" i="1" s="1"/>
  <c r="G84" i="13"/>
  <c r="AB602" i="1"/>
  <c r="AC602" i="1" s="1"/>
  <c r="AB294" i="1"/>
  <c r="AC294" i="1" s="1"/>
  <c r="AB809" i="1"/>
  <c r="AC809" i="1" s="1"/>
  <c r="AB334" i="1"/>
  <c r="AC334" i="1" s="1"/>
  <c r="G432" i="13"/>
  <c r="AB968" i="1"/>
  <c r="AC968" i="1" s="1"/>
  <c r="AB643" i="1"/>
  <c r="AC643" i="1" s="1"/>
  <c r="AB322" i="1"/>
  <c r="AC322" i="1" s="1"/>
  <c r="AB865" i="1"/>
  <c r="AC865" i="1" s="1"/>
  <c r="AB776" i="1"/>
  <c r="AC776" i="1" s="1"/>
  <c r="AB723" i="1"/>
  <c r="AC723" i="1" s="1"/>
  <c r="AB533" i="1"/>
  <c r="AC533" i="1" s="1"/>
  <c r="AB313" i="1"/>
  <c r="AC313" i="1" s="1"/>
  <c r="AB100" i="1"/>
  <c r="AC100" i="1" s="1"/>
  <c r="AB267" i="1"/>
  <c r="AC267" i="1" s="1"/>
  <c r="AB965" i="1"/>
  <c r="AC965" i="1" s="1"/>
  <c r="AB728" i="1"/>
  <c r="AC728" i="1" s="1"/>
  <c r="AB600" i="1"/>
  <c r="AC600" i="1" s="1"/>
  <c r="AB651" i="1"/>
  <c r="AC651" i="1" s="1"/>
  <c r="AB117" i="1"/>
  <c r="AC117" i="1" s="1"/>
  <c r="AB775" i="1"/>
  <c r="AC775" i="1" s="1"/>
  <c r="AB598" i="1"/>
  <c r="AC598" i="1" s="1"/>
  <c r="AB918" i="1"/>
  <c r="AC918" i="1" s="1"/>
  <c r="AB296" i="1"/>
  <c r="AC296" i="1" s="1"/>
  <c r="AB801" i="1"/>
  <c r="AC801" i="1" s="1"/>
  <c r="AB474" i="1"/>
  <c r="AC474" i="1" s="1"/>
  <c r="AB363" i="1"/>
  <c r="AC363" i="1" s="1"/>
  <c r="AB726" i="1"/>
  <c r="AC726" i="1" s="1"/>
  <c r="AB752" i="1"/>
  <c r="AC752" i="1" s="1"/>
  <c r="AB327" i="1"/>
  <c r="AC327" i="1" s="1"/>
  <c r="AB249" i="1"/>
  <c r="AC249" i="1" s="1"/>
  <c r="AB730" i="1"/>
  <c r="AC730" i="1" s="1"/>
  <c r="AB816" i="1"/>
  <c r="AC816" i="1" s="1"/>
  <c r="AB920" i="1"/>
  <c r="AC920" i="1" s="1"/>
  <c r="AB412" i="1"/>
  <c r="AC412" i="1" s="1"/>
  <c r="AB169" i="1"/>
  <c r="AC169" i="1" s="1"/>
  <c r="AB872" i="1"/>
  <c r="AC872" i="1" s="1"/>
  <c r="AB494" i="1"/>
  <c r="AC494" i="1" s="1"/>
  <c r="AB741" i="1"/>
  <c r="AC741" i="1" s="1"/>
  <c r="AB608" i="1"/>
  <c r="AC608" i="1" s="1"/>
  <c r="AB154" i="1"/>
  <c r="AC154" i="1" s="1"/>
  <c r="AB985" i="1"/>
  <c r="AC985" i="1" s="1"/>
  <c r="AB368" i="1"/>
  <c r="AC368" i="1" s="1"/>
  <c r="AB443" i="1"/>
  <c r="AC443" i="1" s="1"/>
  <c r="AB243" i="1"/>
  <c r="AC243" i="1" s="1"/>
  <c r="AB565" i="1"/>
  <c r="AC565" i="1" s="1"/>
  <c r="E193" i="13"/>
  <c r="AB732" i="1"/>
  <c r="AC732" i="1" s="1"/>
  <c r="AB359" i="1"/>
  <c r="AC359" i="1" s="1"/>
  <c r="AB295" i="1"/>
  <c r="AC295" i="1" s="1"/>
  <c r="AB354" i="1"/>
  <c r="AC354" i="1" s="1"/>
  <c r="AB259" i="1"/>
  <c r="AC259" i="1" s="1"/>
  <c r="AB250" i="1"/>
  <c r="AC250" i="1" s="1"/>
  <c r="AB984" i="1"/>
  <c r="AC984" i="1" s="1"/>
  <c r="AB840" i="1"/>
  <c r="AC840" i="1" s="1"/>
  <c r="AB659" i="1"/>
  <c r="AC659" i="1" s="1"/>
  <c r="AB550" i="1"/>
  <c r="AC550" i="1" s="1"/>
  <c r="AB314" i="1"/>
  <c r="AC314" i="1" s="1"/>
  <c r="AB278" i="1"/>
  <c r="AC278" i="1" s="1"/>
  <c r="AB983" i="1"/>
  <c r="AC983" i="1" s="1"/>
  <c r="AB799" i="1"/>
  <c r="AC799" i="1" s="1"/>
  <c r="AB800" i="1"/>
  <c r="AC800" i="1" s="1"/>
  <c r="AB867" i="1"/>
  <c r="AC867" i="1" s="1"/>
  <c r="AB901" i="1"/>
  <c r="AC901" i="1" s="1"/>
  <c r="AB805" i="1"/>
  <c r="AC805" i="1" s="1"/>
  <c r="AB103" i="1"/>
  <c r="AC103" i="1" s="1"/>
  <c r="AB626" i="1"/>
  <c r="AC626" i="1" s="1"/>
  <c r="AB105" i="1"/>
  <c r="AC105" i="1" s="1"/>
  <c r="AB330" i="1"/>
  <c r="AC330" i="1" s="1"/>
  <c r="AB668" i="1"/>
  <c r="AC668" i="1" s="1"/>
  <c r="AB842" i="1"/>
  <c r="AC842" i="1" s="1"/>
  <c r="AB185" i="1"/>
  <c r="AC185" i="1" s="1"/>
  <c r="AB498" i="1"/>
  <c r="AC498" i="1" s="1"/>
  <c r="AB663" i="1"/>
  <c r="AC663" i="1" s="1"/>
  <c r="AB622" i="1"/>
  <c r="AC622" i="1" s="1"/>
  <c r="AB491" i="1"/>
  <c r="AC491" i="1" s="1"/>
  <c r="AB118" i="1"/>
  <c r="AC118" i="1" s="1"/>
  <c r="AB850" i="1"/>
  <c r="AC850" i="1" s="1"/>
  <c r="AB456" i="1"/>
  <c r="AC456" i="1" s="1"/>
  <c r="AB298" i="1"/>
  <c r="AC298" i="1" s="1"/>
  <c r="AB817" i="1"/>
  <c r="AC817" i="1" s="1"/>
  <c r="AB197" i="1"/>
  <c r="AC197" i="1" s="1"/>
  <c r="AB978" i="1"/>
  <c r="AC978" i="1" s="1"/>
  <c r="AB887" i="1"/>
  <c r="AC887" i="1" s="1"/>
  <c r="AB234" i="1"/>
  <c r="AC234" i="1" s="1"/>
  <c r="AB205" i="1"/>
  <c r="AC205" i="1" s="1"/>
  <c r="AB287" i="1"/>
  <c r="AC287" i="1" s="1"/>
  <c r="AB190" i="1"/>
  <c r="AC190" i="1" s="1"/>
  <c r="AB131" i="1"/>
  <c r="AC131" i="1" s="1"/>
  <c r="AB411" i="1"/>
  <c r="AC411" i="1" s="1"/>
  <c r="AB753" i="1"/>
  <c r="AC753" i="1" s="1"/>
  <c r="AB530" i="1"/>
  <c r="AC530" i="1" s="1"/>
  <c r="AB693" i="1"/>
  <c r="AC693" i="1" s="1"/>
  <c r="AB391" i="1"/>
  <c r="AC391" i="1" s="1"/>
  <c r="AB413" i="1"/>
  <c r="AC413" i="1" s="1"/>
  <c r="AB534" i="1"/>
  <c r="AC534" i="1" s="1"/>
  <c r="AB843" i="1"/>
  <c r="AC843" i="1" s="1"/>
  <c r="AB111" i="1"/>
  <c r="AC111" i="1" s="1"/>
  <c r="AB230" i="1"/>
  <c r="AC230" i="1" s="1"/>
  <c r="AB426" i="1"/>
  <c r="AC426" i="1" s="1"/>
  <c r="AB332" i="1"/>
  <c r="AC332" i="1" s="1"/>
  <c r="AB568" i="1"/>
  <c r="AC568" i="1" s="1"/>
  <c r="AB879" i="1"/>
  <c r="AC879" i="1" s="1"/>
  <c r="AB303" i="1"/>
  <c r="AC303" i="1" s="1"/>
  <c r="AB711" i="1"/>
  <c r="AC711" i="1" s="1"/>
  <c r="AB621" i="1"/>
  <c r="AC621" i="1" s="1"/>
  <c r="AB874" i="1"/>
  <c r="AC874" i="1" s="1"/>
  <c r="AB457" i="1"/>
  <c r="AC457" i="1" s="1"/>
  <c r="AB660" i="1"/>
  <c r="AC660" i="1" s="1"/>
  <c r="AB579" i="1"/>
  <c r="AC579" i="1" s="1"/>
  <c r="AB782" i="1"/>
  <c r="AC782" i="1" s="1"/>
  <c r="AB487" i="1"/>
  <c r="AC487" i="1" s="1"/>
  <c r="AB282" i="1"/>
  <c r="AC282" i="1" s="1"/>
  <c r="AB972" i="1"/>
  <c r="AC972" i="1" s="1"/>
  <c r="AB710" i="1"/>
  <c r="AC710" i="1" s="1"/>
  <c r="AB254" i="1"/>
  <c r="AC254" i="1" s="1"/>
  <c r="AB351" i="1"/>
  <c r="AC351" i="1" s="1"/>
  <c r="AB689" i="1"/>
  <c r="AC689" i="1" s="1"/>
  <c r="AB497" i="1"/>
  <c r="AC497" i="1" s="1"/>
  <c r="AB744" i="1"/>
  <c r="AC744" i="1" s="1"/>
  <c r="AB736" i="1"/>
  <c r="AC736" i="1" s="1"/>
  <c r="AB907" i="1"/>
  <c r="AC907" i="1" s="1"/>
  <c r="AB919" i="1"/>
  <c r="AC919" i="1" s="1"/>
  <c r="AB580" i="1"/>
  <c r="AC580" i="1" s="1"/>
  <c r="AB229" i="1"/>
  <c r="AC229" i="1" s="1"/>
  <c r="AB286" i="1"/>
  <c r="AC286" i="1" s="1"/>
  <c r="AB492" i="1"/>
  <c r="AC492" i="1" s="1"/>
  <c r="AB283" i="1"/>
  <c r="AC283" i="1" s="1"/>
  <c r="AB174" i="1"/>
  <c r="AC174" i="1" s="1"/>
  <c r="AB858" i="1"/>
  <c r="AC858" i="1" s="1"/>
  <c r="AB948" i="1"/>
  <c r="AC948" i="1" s="1"/>
  <c r="AB773" i="1"/>
  <c r="AC773" i="1" s="1"/>
  <c r="AB634" i="1"/>
  <c r="AC634" i="1" s="1"/>
  <c r="AB835" i="1"/>
  <c r="AC835" i="1" s="1"/>
  <c r="AB437" i="1"/>
  <c r="AC437" i="1" s="1"/>
  <c r="AB636" i="1"/>
  <c r="AC636" i="1" s="1"/>
  <c r="AB500" i="1"/>
  <c r="AC500" i="1" s="1"/>
  <c r="AB902" i="1"/>
  <c r="AC902" i="1" s="1"/>
  <c r="AB655" i="1"/>
  <c r="AC655" i="1" s="1"/>
  <c r="AB841" i="1"/>
  <c r="AC841" i="1" s="1"/>
  <c r="AB311" i="1"/>
  <c r="AC311" i="1" s="1"/>
  <c r="AB540" i="1"/>
  <c r="AC540" i="1" s="1"/>
  <c r="AB485" i="1"/>
  <c r="AC485" i="1" s="1"/>
  <c r="AB750" i="1"/>
  <c r="AC750" i="1" s="1"/>
  <c r="AB247" i="1"/>
  <c r="AC247" i="1" s="1"/>
  <c r="AB355" i="1"/>
  <c r="AC355" i="1" s="1"/>
  <c r="AB199" i="1"/>
  <c r="AC199" i="1" s="1"/>
  <c r="AB950" i="1"/>
  <c r="AC950" i="1" s="1"/>
  <c r="AB428" i="1"/>
  <c r="AC428" i="1" s="1"/>
  <c r="AB871" i="1"/>
  <c r="AC871" i="1" s="1"/>
  <c r="AB731" i="1"/>
  <c r="AC731" i="1" s="1"/>
  <c r="AB183" i="1"/>
  <c r="AC183" i="1" s="1"/>
  <c r="AB501" i="1"/>
  <c r="AC501" i="1" s="1"/>
  <c r="AB270" i="1"/>
  <c r="AC270" i="1" s="1"/>
  <c r="AB583" i="1"/>
  <c r="AC583" i="1" s="1"/>
  <c r="AB281" i="1"/>
  <c r="AC281" i="1" s="1"/>
  <c r="AB134" i="1"/>
  <c r="AC134" i="1" s="1"/>
  <c r="AB269" i="1"/>
  <c r="AC269" i="1" s="1"/>
  <c r="AB658" i="1"/>
  <c r="AC658" i="1" s="1"/>
  <c r="AB751" i="1"/>
  <c r="AC751" i="1" s="1"/>
  <c r="AB483" i="1"/>
  <c r="AC483" i="1" s="1"/>
  <c r="AB387" i="1"/>
  <c r="AC387" i="1" s="1"/>
  <c r="AB915" i="1"/>
  <c r="AC915" i="1" s="1"/>
  <c r="AB844" i="1"/>
  <c r="AC844" i="1" s="1"/>
  <c r="AB794" i="1"/>
  <c r="AC794" i="1" s="1"/>
  <c r="AB698" i="1"/>
  <c r="AC698" i="1" s="1"/>
  <c r="AB161" i="1"/>
  <c r="AC161" i="1" s="1"/>
  <c r="AB869" i="1"/>
  <c r="AC869" i="1" s="1"/>
  <c r="AB176" i="1"/>
  <c r="AC176" i="1" s="1"/>
  <c r="E66" i="13"/>
  <c r="AB758" i="1"/>
  <c r="AC758" i="1" s="1"/>
  <c r="AB130" i="1"/>
  <c r="AC130" i="1" s="1"/>
  <c r="E477" i="13"/>
  <c r="AB585" i="1"/>
  <c r="AC585" i="1" s="1"/>
  <c r="E502" i="13"/>
  <c r="AB316" i="1"/>
  <c r="AC316" i="1" s="1"/>
  <c r="E346" i="13"/>
  <c r="AB804" i="1"/>
  <c r="AC804" i="1" s="1"/>
  <c r="E366" i="13"/>
  <c r="AB811" i="1"/>
  <c r="AC811" i="1" s="1"/>
  <c r="AB337" i="1"/>
  <c r="AC337" i="1" s="1"/>
  <c r="AB382" i="1"/>
  <c r="AC382" i="1" s="1"/>
  <c r="AB204" i="1"/>
  <c r="AC204" i="1" s="1"/>
  <c r="E187" i="13"/>
  <c r="AB906" i="1"/>
  <c r="AC906" i="1" s="1"/>
  <c r="E26" i="13"/>
  <c r="AB828" i="1"/>
  <c r="AC828" i="1" s="1"/>
  <c r="AB342" i="1"/>
  <c r="AC342" i="1" s="1"/>
  <c r="E555" i="13"/>
  <c r="AB427" i="1"/>
  <c r="AC427" i="1" s="1"/>
  <c r="AB588" i="1"/>
  <c r="AC588" i="1" s="1"/>
  <c r="AB963" i="1"/>
  <c r="AC963" i="1" s="1"/>
  <c r="AB347" i="1"/>
  <c r="AC347" i="1" s="1"/>
  <c r="E242" i="13"/>
  <c r="AB414" i="1"/>
  <c r="AC414" i="1" s="1"/>
  <c r="AB938" i="1"/>
  <c r="AC938" i="1" s="1"/>
  <c r="AB389" i="1"/>
  <c r="AC389" i="1" s="1"/>
  <c r="AB266" i="1"/>
  <c r="AC266" i="1" s="1"/>
  <c r="AB401" i="1"/>
  <c r="AC401" i="1" s="1"/>
  <c r="AB839" i="1"/>
  <c r="AC839" i="1" s="1"/>
  <c r="AB593" i="1"/>
  <c r="AC593" i="1" s="1"/>
  <c r="AB713" i="1"/>
  <c r="AC713" i="1" s="1"/>
  <c r="AB264" i="1"/>
  <c r="AC264" i="1" s="1"/>
  <c r="AB551" i="1"/>
  <c r="AC551" i="1" s="1"/>
  <c r="AB969" i="1"/>
  <c r="AC969" i="1" s="1"/>
  <c r="AB288" i="1"/>
  <c r="AC288" i="1" s="1"/>
  <c r="AB367" i="1"/>
  <c r="AC367" i="1" s="1"/>
  <c r="AB798" i="1"/>
  <c r="AC798" i="1" s="1"/>
  <c r="AB309" i="1"/>
  <c r="AC309" i="1" s="1"/>
  <c r="AB415" i="1"/>
  <c r="AC415" i="1" s="1"/>
  <c r="AB375" i="1"/>
  <c r="AC375" i="1" s="1"/>
  <c r="AB490" i="1"/>
  <c r="AC490" i="1" s="1"/>
  <c r="AB959" i="1"/>
  <c r="AC959" i="1" s="1"/>
  <c r="AB661" i="1"/>
  <c r="AC661" i="1" s="1"/>
  <c r="AB107" i="1"/>
  <c r="AC107" i="1" s="1"/>
  <c r="AB519" i="1"/>
  <c r="AC519" i="1" s="1"/>
  <c r="E323" i="13"/>
  <c r="AB712" i="1"/>
  <c r="AC712" i="1" s="1"/>
  <c r="AB271" i="1"/>
  <c r="AC271" i="1" s="1"/>
  <c r="AB182" i="1"/>
  <c r="AC182" i="1" s="1"/>
  <c r="AB116" i="1"/>
  <c r="AC116" i="1" s="1"/>
  <c r="AB795" i="1"/>
  <c r="AC795" i="1" s="1"/>
  <c r="AB478" i="1"/>
  <c r="AC478" i="1" s="1"/>
  <c r="AB823" i="1"/>
  <c r="AC823" i="1" s="1"/>
  <c r="AB740" i="1"/>
  <c r="AC740" i="1" s="1"/>
  <c r="AB857" i="1"/>
  <c r="AC857" i="1" s="1"/>
  <c r="E491" i="13"/>
  <c r="AB986" i="1"/>
  <c r="AC986" i="1" s="1"/>
  <c r="AB694" i="1"/>
  <c r="AC694" i="1" s="1"/>
  <c r="AB453" i="1"/>
  <c r="AC453" i="1" s="1"/>
  <c r="AB261" i="1"/>
  <c r="AC261" i="1" s="1"/>
  <c r="AB255" i="1"/>
  <c r="AC255" i="1" s="1"/>
  <c r="AB641" i="1"/>
  <c r="AC641" i="1" s="1"/>
  <c r="AB953" i="1"/>
  <c r="AC953" i="1" s="1"/>
  <c r="AB989" i="1"/>
  <c r="AC989" i="1" s="1"/>
  <c r="AB739" i="1"/>
  <c r="AC739" i="1" s="1"/>
  <c r="AB447" i="1"/>
  <c r="AC447" i="1" s="1"/>
  <c r="AB590" i="1"/>
  <c r="AC590" i="1" s="1"/>
  <c r="AB774" i="1"/>
  <c r="AC774" i="1" s="1"/>
  <c r="AB697" i="1"/>
  <c r="AC697" i="1" s="1"/>
  <c r="AB155" i="1"/>
  <c r="AC155" i="1" s="1"/>
  <c r="AB210" i="1"/>
  <c r="AC210" i="1" s="1"/>
  <c r="AB285" i="1"/>
  <c r="AC285" i="1" s="1"/>
  <c r="AB623" i="1"/>
  <c r="AC623" i="1" s="1"/>
  <c r="E94" i="13"/>
  <c r="AB421" i="1"/>
  <c r="AC421" i="1" s="1"/>
  <c r="AB601" i="1"/>
  <c r="AC601" i="1" s="1"/>
  <c r="E41" i="13"/>
  <c r="AB582" i="1"/>
  <c r="AC582" i="1" s="1"/>
  <c r="E281" i="13"/>
  <c r="AB743" i="1"/>
  <c r="AC743" i="1" s="1"/>
  <c r="AB178" i="1"/>
  <c r="AC178" i="1" s="1"/>
  <c r="AB954" i="1"/>
  <c r="AC954" i="1" s="1"/>
  <c r="E329" i="13"/>
  <c r="AB924" i="1"/>
  <c r="AC924" i="1" s="1"/>
  <c r="AB226" i="1"/>
  <c r="AC226" i="1" s="1"/>
  <c r="AB620" i="1"/>
  <c r="AC620" i="1" s="1"/>
  <c r="AB609" i="1"/>
  <c r="AC609" i="1" s="1"/>
  <c r="AB167" i="1"/>
  <c r="AC167" i="1" s="1"/>
  <c r="AB855" i="1"/>
  <c r="AC855" i="1" s="1"/>
  <c r="AB275" i="1"/>
  <c r="AC275" i="1" s="1"/>
  <c r="AB671" i="1"/>
  <c r="AC671" i="1" s="1"/>
  <c r="E259" i="13"/>
  <c r="AB139" i="1"/>
  <c r="AC139" i="1" s="1"/>
  <c r="E520" i="13"/>
  <c r="AB581" i="1"/>
  <c r="AC581" i="1" s="1"/>
  <c r="AB419" i="1"/>
  <c r="AC419" i="1" s="1"/>
  <c r="AB290" i="1"/>
  <c r="AC290" i="1" s="1"/>
  <c r="E124" i="13"/>
  <c r="AB179" i="1"/>
  <c r="AC179" i="1" s="1"/>
  <c r="E448" i="13"/>
  <c r="AB477" i="1"/>
  <c r="AC477" i="1" s="1"/>
  <c r="AB749" i="1"/>
  <c r="AC749" i="1" s="1"/>
  <c r="AB147" i="1"/>
  <c r="AC147" i="1" s="1"/>
  <c r="AB561" i="1"/>
  <c r="AC561" i="1" s="1"/>
  <c r="E199" i="13"/>
  <c r="AB224" i="1"/>
  <c r="AC224" i="1" s="1"/>
  <c r="AB888" i="1"/>
  <c r="AC888" i="1" s="1"/>
  <c r="AB607" i="1"/>
  <c r="AC607" i="1" s="1"/>
  <c r="E396" i="13"/>
  <c r="AB563" i="1"/>
  <c r="AC563" i="1" s="1"/>
  <c r="AB990" i="1"/>
  <c r="AC990" i="1" s="1"/>
  <c r="AB321" i="1"/>
  <c r="AC321" i="1" s="1"/>
  <c r="AB803" i="1"/>
  <c r="AC803" i="1" s="1"/>
  <c r="AB328" i="1"/>
  <c r="AC328" i="1" s="1"/>
  <c r="AB584" i="1"/>
  <c r="AC584" i="1" s="1"/>
  <c r="AB362" i="1"/>
  <c r="AC362" i="1" s="1"/>
  <c r="AB662" i="1"/>
  <c r="AC662" i="1" s="1"/>
  <c r="AB489" i="1"/>
  <c r="AC489" i="1" s="1"/>
  <c r="AB189" i="1"/>
  <c r="AC189" i="1" s="1"/>
  <c r="AB718" i="1"/>
  <c r="AC718" i="1" s="1"/>
  <c r="AB949" i="1"/>
  <c r="AC949" i="1" s="1"/>
  <c r="AB203" i="1"/>
  <c r="AC203" i="1" s="1"/>
  <c r="E496" i="13"/>
  <c r="AB515" i="1"/>
  <c r="AC515" i="1" s="1"/>
  <c r="AB624" i="1"/>
  <c r="AC624" i="1" s="1"/>
  <c r="AB586" i="1"/>
  <c r="AC586" i="1" s="1"/>
  <c r="E206" i="13"/>
  <c r="AB276" i="1"/>
  <c r="AC276" i="1" s="1"/>
  <c r="AB384" i="1"/>
  <c r="AC384" i="1" s="1"/>
  <c r="E577" i="13"/>
  <c r="AB493" i="1"/>
  <c r="AC493" i="1" s="1"/>
  <c r="E529" i="13"/>
  <c r="AB237" i="1"/>
  <c r="AC237" i="1" s="1"/>
  <c r="AB127" i="1"/>
  <c r="AC127" i="1" s="1"/>
  <c r="E153" i="13"/>
  <c r="AB952" i="1"/>
  <c r="AC952" i="1" s="1"/>
  <c r="AB612" i="1"/>
  <c r="AC612" i="1" s="1"/>
  <c r="AB272" i="1"/>
  <c r="AC272" i="1" s="1"/>
  <c r="AB239" i="1"/>
  <c r="AC239" i="1" s="1"/>
  <c r="AB649" i="1"/>
  <c r="AC649" i="1" s="1"/>
  <c r="AB232" i="1"/>
  <c r="AC232" i="1" s="1"/>
  <c r="AB482" i="1"/>
  <c r="AC482" i="1" s="1"/>
  <c r="AB792" i="1"/>
  <c r="AC792" i="1" s="1"/>
  <c r="AB861" i="1"/>
  <c r="AC861" i="1" s="1"/>
  <c r="AB637" i="1"/>
  <c r="AC637" i="1" s="1"/>
  <c r="AB207" i="1"/>
  <c r="AC207" i="1" s="1"/>
  <c r="AB184" i="1"/>
  <c r="AC184" i="1" s="1"/>
  <c r="AB104" i="1"/>
  <c r="AC104" i="1" s="1"/>
  <c r="AB476" i="1"/>
  <c r="AC476" i="1" s="1"/>
  <c r="AB262" i="1"/>
  <c r="AC262" i="1" s="1"/>
  <c r="AB110" i="1"/>
  <c r="AC110" i="1" s="1"/>
  <c r="AB140" i="1"/>
  <c r="AC140" i="1" s="1"/>
  <c r="AB625" i="1"/>
  <c r="AC625" i="1" s="1"/>
  <c r="AB504" i="1"/>
  <c r="AC504" i="1" s="1"/>
  <c r="AB825" i="1"/>
  <c r="AC825" i="1" s="1"/>
  <c r="AB669" i="1"/>
  <c r="AC669" i="1" s="1"/>
  <c r="AB180" i="1"/>
  <c r="AC180" i="1" s="1"/>
  <c r="AB810" i="1"/>
  <c r="AC810" i="1" s="1"/>
  <c r="AB177" i="1"/>
  <c r="AC177" i="1" s="1"/>
  <c r="E103" i="13"/>
  <c r="AB439" i="1"/>
  <c r="AC439" i="1" s="1"/>
  <c r="AB834" i="1"/>
  <c r="AC834" i="1" s="1"/>
  <c r="AB819" i="1"/>
  <c r="AC819" i="1" s="1"/>
  <c r="E322" i="13"/>
  <c r="AB242" i="1"/>
  <c r="AC242" i="1" s="1"/>
  <c r="E279" i="13"/>
  <c r="AB505" i="1"/>
  <c r="AC505" i="1" s="1"/>
  <c r="AB820" i="1"/>
  <c r="AC820" i="1" s="1"/>
  <c r="AB777" i="1"/>
  <c r="AC777" i="1" s="1"/>
  <c r="AB674" i="1"/>
  <c r="AC674" i="1" s="1"/>
  <c r="AB302" i="1"/>
  <c r="AC302" i="1" s="1"/>
  <c r="AB312" i="1"/>
  <c r="AC312" i="1" s="1"/>
  <c r="E498" i="13"/>
  <c r="AB484" i="1"/>
  <c r="AC484" i="1" s="1"/>
  <c r="AB911" i="1"/>
  <c r="AC911" i="1" s="1"/>
  <c r="AB822" i="1"/>
  <c r="AC822" i="1" s="1"/>
  <c r="AB635" i="1"/>
  <c r="AC635" i="1" s="1"/>
  <c r="AB667" i="1"/>
  <c r="AC667" i="1" s="1"/>
  <c r="AB465" i="1"/>
  <c r="AC465" i="1" s="1"/>
  <c r="AB905" i="1"/>
  <c r="AC905" i="1" s="1"/>
  <c r="AB633" i="1"/>
  <c r="AC633" i="1" s="1"/>
  <c r="AB964" i="1"/>
  <c r="AC964" i="1" s="1"/>
  <c r="AB646" i="1"/>
  <c r="AC646" i="1" s="1"/>
  <c r="E257" i="13"/>
  <c r="AB639" i="1"/>
  <c r="AC639" i="1" s="1"/>
  <c r="AB383" i="1"/>
  <c r="AC383" i="1" s="1"/>
  <c r="AB460" i="1"/>
  <c r="AC460" i="1" s="1"/>
  <c r="AB318" i="1"/>
  <c r="AC318" i="1" s="1"/>
  <c r="AB98" i="1"/>
  <c r="AC98" i="1" s="1"/>
  <c r="AB682" i="1"/>
  <c r="AC682" i="1" s="1"/>
  <c r="E51" i="13"/>
  <c r="E93" i="13"/>
  <c r="AB420" i="1"/>
  <c r="AC420" i="1" s="1"/>
  <c r="AB745" i="1"/>
  <c r="AC745" i="1" s="1"/>
  <c r="AB112" i="1"/>
  <c r="AC112" i="1" s="1"/>
  <c r="AB406" i="1"/>
  <c r="AC406" i="1" s="1"/>
  <c r="AB503" i="1"/>
  <c r="AC503" i="1" s="1"/>
  <c r="AB488" i="1"/>
  <c r="AC488" i="1" s="1"/>
  <c r="AB331" i="1"/>
  <c r="AC331" i="1" s="1"/>
  <c r="AB868" i="1"/>
  <c r="AC868" i="1" s="1"/>
  <c r="AB319" i="1"/>
  <c r="AC319" i="1" s="1"/>
  <c r="AB930" i="1"/>
  <c r="AC930" i="1" s="1"/>
  <c r="AB306" i="1"/>
  <c r="AC306" i="1" s="1"/>
  <c r="AB818" i="1"/>
  <c r="AC818" i="1" s="1"/>
  <c r="AB538" i="1"/>
  <c r="AC538" i="1" s="1"/>
  <c r="AB246" i="1"/>
  <c r="AC246" i="1" s="1"/>
  <c r="AB898" i="1"/>
  <c r="AC898" i="1" s="1"/>
  <c r="AB445" i="1"/>
  <c r="AC445" i="1" s="1"/>
  <c r="AB323" i="1"/>
  <c r="AC323" i="1" s="1"/>
  <c r="AB961" i="1"/>
  <c r="AC961" i="1" s="1"/>
  <c r="AB638" i="1"/>
  <c r="AC638" i="1" s="1"/>
  <c r="AB361" i="1"/>
  <c r="AC361" i="1" s="1"/>
  <c r="E61" i="13"/>
  <c r="AB630" i="1"/>
  <c r="AC630" i="1" s="1"/>
  <c r="E76" i="13"/>
  <c r="AB495" i="1"/>
  <c r="AC495" i="1" s="1"/>
  <c r="E537" i="13"/>
  <c r="AB889" i="1"/>
  <c r="AC889" i="1" s="1"/>
  <c r="AB159" i="1"/>
  <c r="AC159" i="1" s="1"/>
  <c r="AB976" i="1"/>
  <c r="AC976" i="1" s="1"/>
  <c r="AB757" i="1"/>
  <c r="AC757" i="1" s="1"/>
  <c r="AB506" i="1"/>
  <c r="AC506" i="1" s="1"/>
  <c r="AB206" i="1"/>
  <c r="AC206" i="1" s="1"/>
  <c r="AB939" i="1"/>
  <c r="AC939" i="1" s="1"/>
  <c r="E52" i="13"/>
  <c r="AB790" i="1"/>
  <c r="AC790" i="1" s="1"/>
  <c r="AB928" i="1"/>
  <c r="AC928" i="1" s="1"/>
  <c r="AB576" i="1"/>
  <c r="AC576" i="1" s="1"/>
  <c r="AB991" i="1"/>
  <c r="AC991" i="1" s="1"/>
  <c r="AB737" i="1"/>
  <c r="AC737" i="1" s="1"/>
  <c r="AB833" i="1"/>
  <c r="AC833" i="1" s="1"/>
  <c r="AB320" i="1"/>
  <c r="AC320" i="1" s="1"/>
  <c r="E237" i="13"/>
  <c r="E374" i="13"/>
  <c r="E167" i="13"/>
  <c r="AB589" i="1"/>
  <c r="AC589" i="1" s="1"/>
  <c r="AB404" i="1"/>
  <c r="AC404" i="1" s="1"/>
  <c r="AB502" i="1"/>
  <c r="AC502" i="1" s="1"/>
  <c r="AB326" i="1"/>
  <c r="AC326" i="1" s="1"/>
  <c r="AB922" i="1"/>
  <c r="AC922" i="1" s="1"/>
  <c r="AB943" i="1"/>
  <c r="AC943" i="1" s="1"/>
  <c r="AB152" i="1"/>
  <c r="AC152" i="1" s="1"/>
  <c r="AB348" i="1"/>
  <c r="AC348" i="1" s="1"/>
  <c r="AB708" i="1"/>
  <c r="AC708" i="1" s="1"/>
  <c r="AB529" i="1"/>
  <c r="AC529" i="1" s="1"/>
  <c r="AB238" i="1"/>
  <c r="AC238" i="1" s="1"/>
  <c r="AB126" i="1"/>
  <c r="AC126" i="1" s="1"/>
  <c r="AB788" i="1"/>
  <c r="AC788" i="1" s="1"/>
  <c r="AB578" i="1"/>
  <c r="AC578" i="1" s="1"/>
  <c r="AB605" i="1"/>
  <c r="AC605" i="1" s="1"/>
  <c r="AB714" i="1"/>
  <c r="AC714" i="1" s="1"/>
  <c r="AB95" i="1"/>
  <c r="AC95" i="1" s="1"/>
  <c r="AB424" i="1"/>
  <c r="AC424" i="1" s="1"/>
  <c r="AB599" i="1"/>
  <c r="AC599" i="1" s="1"/>
  <c r="AB987" i="1"/>
  <c r="AC987" i="1" s="1"/>
  <c r="AB416" i="1"/>
  <c r="AC416" i="1" s="1"/>
  <c r="AB971" i="1"/>
  <c r="AC971" i="1" s="1"/>
  <c r="AB284" i="1"/>
  <c r="AC284" i="1" s="1"/>
  <c r="AB160" i="1"/>
  <c r="AC160" i="1" s="1"/>
  <c r="AB967" i="1"/>
  <c r="AC967" i="1" s="1"/>
  <c r="AB462" i="1"/>
  <c r="AC462" i="1" s="1"/>
  <c r="AB364" i="1"/>
  <c r="AC364" i="1" s="1"/>
  <c r="AB393" i="1"/>
  <c r="AC393" i="1" s="1"/>
  <c r="AB423" i="1"/>
  <c r="AC423" i="1" s="1"/>
  <c r="AB454" i="1"/>
  <c r="AC454" i="1" s="1"/>
  <c r="AB908" i="1"/>
  <c r="AC908" i="1" s="1"/>
  <c r="AB729" i="1"/>
  <c r="AC729" i="1" s="1"/>
  <c r="AB960" i="1"/>
  <c r="AC960" i="1" s="1"/>
  <c r="E547" i="13"/>
  <c r="AB528" i="1"/>
  <c r="AC528" i="1" s="1"/>
  <c r="AB832" i="1"/>
  <c r="AC832" i="1" s="1"/>
  <c r="E357" i="13"/>
  <c r="AB516" i="1"/>
  <c r="AC516" i="1" s="1"/>
  <c r="E420" i="13"/>
  <c r="AB225" i="1"/>
  <c r="AC225" i="1" s="1"/>
  <c r="E539" i="13"/>
  <c r="AB369" i="1"/>
  <c r="AC369" i="1" s="1"/>
  <c r="E315" i="13"/>
  <c r="AB851" i="1"/>
  <c r="AC851" i="1" s="1"/>
  <c r="E129" i="13"/>
  <c r="AB979" i="1"/>
  <c r="AC979" i="1" s="1"/>
  <c r="E454" i="13"/>
  <c r="AB209" i="1"/>
  <c r="AC209" i="1" s="1"/>
  <c r="AB769" i="1"/>
  <c r="AC769" i="1" s="1"/>
  <c r="E269" i="13"/>
  <c r="AB604" i="1"/>
  <c r="AC604" i="1" s="1"/>
  <c r="AB791" i="1"/>
  <c r="AC791" i="1" s="1"/>
  <c r="AB784" i="1"/>
  <c r="AC784" i="1" s="1"/>
  <c r="E100" i="13"/>
  <c r="AB455" i="1"/>
  <c r="AC455" i="1" s="1"/>
  <c r="AB895" i="1"/>
  <c r="AC895" i="1" s="1"/>
  <c r="AB499" i="1"/>
  <c r="AC499" i="1" s="1"/>
  <c r="AB521" i="1"/>
  <c r="AC521" i="1" s="1"/>
  <c r="AB738" i="1"/>
  <c r="AC738" i="1" s="1"/>
  <c r="AB577" i="1"/>
  <c r="AC577" i="1" s="1"/>
  <c r="AB422" i="1"/>
  <c r="AC422" i="1" s="1"/>
  <c r="AB97" i="1"/>
  <c r="AC97" i="1" s="1"/>
  <c r="AB253" i="1"/>
  <c r="AC253" i="1" s="1"/>
  <c r="AB120" i="1"/>
  <c r="AC120" i="1" s="1"/>
  <c r="AB921" i="1"/>
  <c r="AC921" i="1" s="1"/>
  <c r="AB188" i="1"/>
  <c r="AC188" i="1" s="1"/>
  <c r="AB937" i="1"/>
  <c r="AC937" i="1" s="1"/>
  <c r="AB400" i="1"/>
  <c r="AC400" i="1" s="1"/>
  <c r="AB263" i="1"/>
  <c r="AC263" i="1" s="1"/>
  <c r="AB431" i="1"/>
  <c r="AC431" i="1" s="1"/>
  <c r="AB344" i="1"/>
  <c r="AC344" i="1" s="1"/>
  <c r="AB343" i="1"/>
  <c r="AC343" i="1" s="1"/>
  <c r="AB860" i="1"/>
  <c r="AC860" i="1" s="1"/>
  <c r="AB539" i="1"/>
  <c r="AC539" i="1" s="1"/>
  <c r="AB94" i="1"/>
  <c r="AC94" i="1" s="1"/>
  <c r="AB527" i="1"/>
  <c r="AC527" i="1" s="1"/>
  <c r="AB240" i="1"/>
  <c r="AC240" i="1" s="1"/>
  <c r="AB305" i="1"/>
  <c r="AC305" i="1" s="1"/>
  <c r="AB656" i="1"/>
  <c r="AC656" i="1" s="1"/>
  <c r="AB449" i="1"/>
  <c r="AC449" i="1" s="1"/>
  <c r="AB849" i="1"/>
  <c r="AC849" i="1" s="1"/>
  <c r="AB175" i="1"/>
  <c r="AC175" i="1" s="1"/>
  <c r="AB374" i="1"/>
  <c r="AC374" i="1" s="1"/>
  <c r="E189" i="13"/>
  <c r="E238" i="13"/>
  <c r="E464" i="13"/>
  <c r="E541" i="13"/>
  <c r="E120" i="13"/>
  <c r="E489" i="13"/>
  <c r="E152" i="13"/>
  <c r="E251" i="13"/>
  <c r="E32" i="13"/>
  <c r="E183" i="13"/>
  <c r="E88" i="13"/>
  <c r="E549" i="13"/>
  <c r="E233" i="13"/>
  <c r="E592" i="13"/>
  <c r="E372" i="13"/>
  <c r="E289" i="13"/>
  <c r="E463" i="13"/>
  <c r="E393" i="13"/>
  <c r="E469" i="13"/>
  <c r="E500" i="13"/>
  <c r="E174" i="13"/>
  <c r="G173" i="13"/>
  <c r="E480" i="13"/>
  <c r="Z395" i="1"/>
  <c r="Y395" i="1"/>
  <c r="Z766" i="1"/>
  <c r="Y766" i="1"/>
  <c r="Y370" i="1"/>
  <c r="Z370" i="1"/>
  <c r="Z591" i="1"/>
  <c r="AA591" i="1" s="1"/>
  <c r="Y591" i="1"/>
  <c r="Z233" i="1"/>
  <c r="AA233" i="1" s="1"/>
  <c r="Y233" i="1"/>
  <c r="Z706" i="1"/>
  <c r="Y706" i="1"/>
  <c r="E95" i="13"/>
  <c r="Z89" i="1"/>
  <c r="AA89" i="1" s="1"/>
  <c r="Y89" i="1"/>
  <c r="Z957" i="1"/>
  <c r="Y957" i="1"/>
  <c r="Z381" i="1"/>
  <c r="AA381" i="1" s="1"/>
  <c r="Y381" i="1"/>
  <c r="Z793" i="1"/>
  <c r="Y793" i="1"/>
  <c r="Z51" i="1"/>
  <c r="AA51" i="1" s="1"/>
  <c r="Y51" i="1"/>
  <c r="Z927" i="1"/>
  <c r="AA927" i="1" s="1"/>
  <c r="Y927" i="1"/>
  <c r="Z133" i="1"/>
  <c r="Y133" i="1"/>
  <c r="Z982" i="1"/>
  <c r="AA982" i="1" s="1"/>
  <c r="Y982" i="1"/>
  <c r="Z268" i="1"/>
  <c r="Y268" i="1"/>
  <c r="Z397" i="1"/>
  <c r="Y397" i="1"/>
  <c r="E122" i="13"/>
  <c r="Y398" i="1"/>
  <c r="Z398" i="1"/>
  <c r="AA398" i="1" s="1"/>
  <c r="Z325" i="1"/>
  <c r="Y325" i="1"/>
  <c r="Z227" i="1"/>
  <c r="Y227" i="1"/>
  <c r="Z88" i="1"/>
  <c r="Y88" i="1"/>
  <c r="Z260" i="1"/>
  <c r="Y260" i="1"/>
  <c r="Z827" i="1"/>
  <c r="Y827" i="1"/>
  <c r="Z863" i="1"/>
  <c r="Y863" i="1"/>
  <c r="E426" i="13"/>
  <c r="Y958" i="1"/>
  <c r="Z958" i="1"/>
  <c r="AA958" i="1" s="1"/>
  <c r="Y866" i="1"/>
  <c r="Z866" i="1"/>
  <c r="Z138" i="1"/>
  <c r="AA138" i="1" s="1"/>
  <c r="Y138" i="1"/>
  <c r="Z970" i="1"/>
  <c r="AA970" i="1" s="1"/>
  <c r="Y970" i="1"/>
  <c r="Z973" i="1"/>
  <c r="Y973" i="1"/>
  <c r="Z688" i="1"/>
  <c r="Y688" i="1"/>
  <c r="Y894" i="1"/>
  <c r="Z894" i="1"/>
  <c r="Z471" i="1"/>
  <c r="Y471" i="1"/>
  <c r="Z248" i="1"/>
  <c r="AA248" i="1" s="1"/>
  <c r="Y248" i="1"/>
  <c r="E404" i="13"/>
  <c r="Z862" i="1"/>
  <c r="Y862" i="1"/>
  <c r="Z11" i="1"/>
  <c r="Y11" i="1"/>
  <c r="Z517" i="1"/>
  <c r="Y517" i="1"/>
  <c r="E147" i="13"/>
  <c r="Z386" i="1"/>
  <c r="AA386" i="1" s="1"/>
  <c r="Y386" i="1"/>
  <c r="Z988" i="1"/>
  <c r="Y988" i="1"/>
  <c r="Z153" i="1"/>
  <c r="AA153" i="1" s="1"/>
  <c r="Y153" i="1"/>
  <c r="G133" i="13"/>
  <c r="Z442" i="1"/>
  <c r="Y442" i="1"/>
  <c r="Z837" i="1"/>
  <c r="Y837" i="1"/>
  <c r="E165" i="13"/>
  <c r="Z58" i="1"/>
  <c r="AA58" i="1" s="1"/>
  <c r="Y58" i="1"/>
  <c r="G249" i="13"/>
  <c r="Z572" i="1"/>
  <c r="Y572" i="1"/>
  <c r="Z564" i="1"/>
  <c r="AA564" i="1" s="1"/>
  <c r="Y564" i="1"/>
  <c r="Z846" i="1"/>
  <c r="Y846" i="1"/>
  <c r="Z362" i="1"/>
  <c r="AA362" i="1" s="1"/>
  <c r="Y362" i="1"/>
  <c r="Z640" i="1"/>
  <c r="Y640" i="1"/>
  <c r="Z512" i="1"/>
  <c r="Y512" i="1"/>
  <c r="E35" i="13"/>
  <c r="Z315" i="1"/>
  <c r="AA315" i="1" s="1"/>
  <c r="Y315" i="1"/>
  <c r="Y787" i="1"/>
  <c r="Z787" i="1"/>
  <c r="AA787" i="1" s="1"/>
  <c r="Z122" i="1"/>
  <c r="Y122" i="1"/>
  <c r="Z349" i="1"/>
  <c r="Y349" i="1"/>
  <c r="Z532" i="1"/>
  <c r="AA532" i="1" s="1"/>
  <c r="Y532" i="1"/>
  <c r="Z524" i="1"/>
  <c r="Y524" i="1"/>
  <c r="Z206" i="1"/>
  <c r="Y206" i="1"/>
  <c r="E19" i="13"/>
  <c r="Z875" i="1"/>
  <c r="Y875" i="1"/>
  <c r="Z616" i="1"/>
  <c r="Y616" i="1"/>
  <c r="Z785" i="1"/>
  <c r="AA785" i="1" s="1"/>
  <c r="Y785" i="1"/>
  <c r="Y932" i="1"/>
  <c r="Z932" i="1"/>
  <c r="Z34" i="1"/>
  <c r="Y34" i="1"/>
  <c r="Z509" i="1"/>
  <c r="Y509" i="1"/>
  <c r="Z251" i="1"/>
  <c r="Y251" i="1"/>
  <c r="Z378" i="1"/>
  <c r="AA378" i="1" s="1"/>
  <c r="Y378" i="1"/>
  <c r="Z157" i="1"/>
  <c r="Y157" i="1"/>
  <c r="Z277" i="1"/>
  <c r="Y277" i="1"/>
  <c r="Z193" i="1"/>
  <c r="Y193" i="1"/>
  <c r="E559" i="13"/>
  <c r="Z606" i="1"/>
  <c r="AA606" i="1" s="1"/>
  <c r="Y606" i="1"/>
  <c r="Z573" i="1"/>
  <c r="Y573" i="1"/>
  <c r="Z156" i="1"/>
  <c r="Y156" i="1"/>
  <c r="Z747" i="1"/>
  <c r="Y747" i="1"/>
  <c r="Z353" i="1"/>
  <c r="AA353" i="1" s="1"/>
  <c r="Y353" i="1"/>
  <c r="E215" i="13"/>
  <c r="Z468" i="1"/>
  <c r="Y468" i="1"/>
  <c r="E560" i="13"/>
  <c r="Y654" i="1"/>
  <c r="Z654" i="1"/>
  <c r="E253" i="13"/>
  <c r="Y617" i="1"/>
  <c r="Z617" i="1"/>
  <c r="Z852" i="1"/>
  <c r="AA852" i="1" s="1"/>
  <c r="Y852" i="1"/>
  <c r="Z567" i="1"/>
  <c r="Y567" i="1"/>
  <c r="Z758" i="1"/>
  <c r="Y758" i="1"/>
  <c r="Z335" i="1"/>
  <c r="Y335" i="1"/>
  <c r="Z475" i="1"/>
  <c r="Y475" i="1"/>
  <c r="E58" i="13"/>
  <c r="Z604" i="1"/>
  <c r="Y604" i="1"/>
  <c r="Z611" i="1"/>
  <c r="Y611" i="1"/>
  <c r="Y716" i="1"/>
  <c r="Z716" i="1"/>
  <c r="Z28" i="1"/>
  <c r="AA28" i="1" s="1"/>
  <c r="Y28" i="1"/>
  <c r="Y877" i="1"/>
  <c r="Z877" i="1"/>
  <c r="E506" i="13"/>
  <c r="Z812" i="1"/>
  <c r="AA812" i="1" s="1"/>
  <c r="Y812" i="1"/>
  <c r="Y124" i="1"/>
  <c r="Z124" i="1"/>
  <c r="E64" i="13"/>
  <c r="Z673" i="1"/>
  <c r="Y673" i="1"/>
  <c r="Z815" i="1"/>
  <c r="AA815" i="1" s="1"/>
  <c r="Y815" i="1"/>
  <c r="Z701" i="1"/>
  <c r="Y701" i="1"/>
  <c r="Z648" i="1"/>
  <c r="AA648" i="1" s="1"/>
  <c r="Y648" i="1"/>
  <c r="Z951" i="1"/>
  <c r="AA951" i="1" s="1"/>
  <c r="Y951" i="1"/>
  <c r="Z904" i="1"/>
  <c r="AA904" i="1" s="1"/>
  <c r="Y904" i="1"/>
  <c r="Y675" i="1"/>
  <c r="Z675" i="1"/>
  <c r="AA675" i="1" s="1"/>
  <c r="Z142" i="1"/>
  <c r="Y142" i="1"/>
  <c r="E371" i="13"/>
  <c r="Z265" i="1"/>
  <c r="AA265" i="1" s="1"/>
  <c r="Y265" i="1"/>
  <c r="Z113" i="1"/>
  <c r="Y113" i="1"/>
  <c r="Z430" i="1"/>
  <c r="Y430" i="1"/>
  <c r="Z455" i="1"/>
  <c r="Y455" i="1"/>
  <c r="Z317" i="1"/>
  <c r="Y317" i="1"/>
  <c r="Y975" i="1"/>
  <c r="Z975" i="1"/>
  <c r="AA975" i="1" s="1"/>
  <c r="E354" i="13"/>
  <c r="Z768" i="1"/>
  <c r="Y768" i="1"/>
  <c r="E466" i="13"/>
  <c r="E73" i="13"/>
  <c r="Z913" i="1"/>
  <c r="Y913" i="1"/>
  <c r="Z784" i="1"/>
  <c r="Y784" i="1"/>
  <c r="Z85" i="1"/>
  <c r="Y85" i="1"/>
  <c r="Z684" i="1"/>
  <c r="Y684" i="1"/>
  <c r="Y895" i="1"/>
  <c r="Z895" i="1"/>
  <c r="AA895" i="1" s="1"/>
  <c r="Z966" i="1"/>
  <c r="Y966" i="1"/>
  <c r="Z280" i="1"/>
  <c r="AA280" i="1" s="1"/>
  <c r="Y280" i="1"/>
  <c r="Z569" i="1"/>
  <c r="Y569" i="1"/>
  <c r="Z20" i="1"/>
  <c r="Y20" i="1"/>
  <c r="E272" i="13"/>
  <c r="E229" i="13"/>
  <c r="E326" i="13"/>
  <c r="E195" i="13"/>
  <c r="Z791" i="1"/>
  <c r="Y791" i="1"/>
  <c r="Z172" i="1"/>
  <c r="AA172" i="1" s="1"/>
  <c r="Y172" i="1"/>
  <c r="Z683" i="1"/>
  <c r="Y683" i="1"/>
  <c r="Z47" i="1"/>
  <c r="Y47" i="1"/>
  <c r="Z186" i="1"/>
  <c r="Y186" i="1"/>
  <c r="Z528" i="1"/>
  <c r="AA528" i="1" s="1"/>
  <c r="Y528" i="1"/>
  <c r="Z195" i="1"/>
  <c r="Y195" i="1"/>
  <c r="Z832" i="1"/>
  <c r="Y832" i="1"/>
  <c r="Z168" i="1"/>
  <c r="Y168" i="1"/>
  <c r="Z516" i="1"/>
  <c r="AA516" i="1" s="1"/>
  <c r="Y516" i="1"/>
  <c r="Z225" i="1"/>
  <c r="Y225" i="1"/>
  <c r="Y369" i="1"/>
  <c r="Z369" i="1"/>
  <c r="Z433" i="1"/>
  <c r="AA433" i="1" s="1"/>
  <c r="Y433" i="1"/>
  <c r="Z461" i="1"/>
  <c r="AA461" i="1" s="1"/>
  <c r="Y461" i="1"/>
  <c r="Z345" i="1"/>
  <c r="Y345" i="1"/>
  <c r="Z380" i="1"/>
  <c r="Y380" i="1"/>
  <c r="Z851" i="1"/>
  <c r="Y851" i="1"/>
  <c r="Z473" i="1"/>
  <c r="Y473" i="1"/>
  <c r="Z878" i="1"/>
  <c r="Y878" i="1"/>
  <c r="Z942" i="1"/>
  <c r="Y942" i="1"/>
  <c r="Z365" i="1"/>
  <c r="AA365" i="1" s="1"/>
  <c r="Y365" i="1"/>
  <c r="Z360" i="1"/>
  <c r="AA360" i="1" s="1"/>
  <c r="Y360" i="1"/>
  <c r="Z151" i="1"/>
  <c r="Y151" i="1"/>
  <c r="Z29" i="1"/>
  <c r="Y29" i="1"/>
  <c r="Z346" i="1"/>
  <c r="AA346" i="1" s="1"/>
  <c r="Y346" i="1"/>
  <c r="Y587" i="1"/>
  <c r="Z587" i="1"/>
  <c r="Y257" i="1"/>
  <c r="Z257" i="1"/>
  <c r="AA257" i="1" s="1"/>
  <c r="Z101" i="1"/>
  <c r="Y101" i="1"/>
  <c r="E235" i="13"/>
  <c r="Z108" i="1"/>
  <c r="Y108" i="1"/>
  <c r="Z452" i="1"/>
  <c r="AA452" i="1" s="1"/>
  <c r="Y452" i="1"/>
  <c r="Z781" i="1"/>
  <c r="AA781" i="1" s="1"/>
  <c r="Y781" i="1"/>
  <c r="Z273" i="1"/>
  <c r="Y273" i="1"/>
  <c r="Z429" i="1"/>
  <c r="Y429" i="1"/>
  <c r="Z164" i="1"/>
  <c r="Y164" i="1"/>
  <c r="Z223" i="1"/>
  <c r="AA223" i="1" s="1"/>
  <c r="Y223" i="1"/>
  <c r="Z450" i="1"/>
  <c r="AA450" i="1" s="1"/>
  <c r="Y450" i="1"/>
  <c r="Z208" i="1"/>
  <c r="AA208" i="1" s="1"/>
  <c r="Y208" i="1"/>
  <c r="Z74" i="1"/>
  <c r="AA74" i="1" s="1"/>
  <c r="Y74" i="1"/>
  <c r="Z556" i="1"/>
  <c r="AA556" i="1" s="1"/>
  <c r="Y556" i="1"/>
  <c r="Z469" i="1"/>
  <c r="Y469" i="1"/>
  <c r="Z979" i="1"/>
  <c r="Y979" i="1"/>
  <c r="Z826" i="1"/>
  <c r="Y826" i="1"/>
  <c r="Z664" i="1"/>
  <c r="AA664" i="1" s="1"/>
  <c r="Y664" i="1"/>
  <c r="Z472" i="1"/>
  <c r="AA472" i="1" s="1"/>
  <c r="Y472" i="1"/>
  <c r="Y876" i="1"/>
  <c r="Z876" i="1"/>
  <c r="AA876" i="1" s="1"/>
  <c r="E54" i="13"/>
  <c r="Z209" i="1"/>
  <c r="Y209" i="1"/>
  <c r="Z274" i="1"/>
  <c r="Y274" i="1"/>
  <c r="Z310" i="1"/>
  <c r="AA310" i="1" s="1"/>
  <c r="Y310" i="1"/>
  <c r="Y162" i="1"/>
  <c r="Z162" i="1"/>
  <c r="AA162" i="1" s="1"/>
  <c r="E148" i="13"/>
  <c r="Z279" i="1"/>
  <c r="Y279" i="1"/>
  <c r="Z696" i="1"/>
  <c r="AA696" i="1" s="1"/>
  <c r="Y696" i="1"/>
  <c r="Z467" i="1"/>
  <c r="Y467" i="1"/>
  <c r="Z434" i="1"/>
  <c r="AA434" i="1" s="1"/>
  <c r="Y434" i="1"/>
  <c r="Z549" i="1"/>
  <c r="AA549" i="1" s="1"/>
  <c r="Y549" i="1"/>
  <c r="E7" i="13"/>
  <c r="Z136" i="1"/>
  <c r="AA136" i="1" s="1"/>
  <c r="Y136" i="1"/>
  <c r="Z602" i="1"/>
  <c r="AA602" i="1" s="1"/>
  <c r="Y602" i="1"/>
  <c r="Z594" i="1"/>
  <c r="Y594" i="1"/>
  <c r="Z294" i="1"/>
  <c r="Y294" i="1"/>
  <c r="E516" i="13"/>
  <c r="Z307" i="1"/>
  <c r="AA307" i="1" s="1"/>
  <c r="Y307" i="1"/>
  <c r="Y809" i="1"/>
  <c r="Z809" i="1"/>
  <c r="Z90" i="1"/>
  <c r="AA90" i="1" s="1"/>
  <c r="Y90" i="1"/>
  <c r="Z19" i="1"/>
  <c r="Y19" i="1"/>
  <c r="Z334" i="1"/>
  <c r="Y334" i="1"/>
  <c r="Y201" i="1"/>
  <c r="Z201" i="1"/>
  <c r="Z968" i="1"/>
  <c r="AA968" i="1" s="1"/>
  <c r="Y968" i="1"/>
  <c r="Z341" i="1"/>
  <c r="Y341" i="1"/>
  <c r="Z783" i="1"/>
  <c r="AA783" i="1" s="1"/>
  <c r="Y783" i="1"/>
  <c r="Z643" i="1"/>
  <c r="AA643" i="1" s="1"/>
  <c r="Y643" i="1"/>
  <c r="Z945" i="1"/>
  <c r="AA945" i="1" s="1"/>
  <c r="Y945" i="1"/>
  <c r="Z882" i="1"/>
  <c r="Y882" i="1"/>
  <c r="Z322" i="1"/>
  <c r="AA322" i="1" s="1"/>
  <c r="Y322" i="1"/>
  <c r="Z865" i="1"/>
  <c r="AA865" i="1" s="1"/>
  <c r="Y865" i="1"/>
  <c r="Z776" i="1"/>
  <c r="AA776" i="1" s="1"/>
  <c r="Y776" i="1"/>
  <c r="Z723" i="1"/>
  <c r="Y723" i="1"/>
  <c r="Z533" i="1"/>
  <c r="Y533" i="1"/>
  <c r="Z313" i="1"/>
  <c r="AA313" i="1" s="1"/>
  <c r="Y313" i="1"/>
  <c r="E172" i="13"/>
  <c r="Z100" i="1"/>
  <c r="Y100" i="1"/>
  <c r="Y267" i="1"/>
  <c r="Z267" i="1"/>
  <c r="Z965" i="1"/>
  <c r="AA965" i="1" s="1"/>
  <c r="Y965" i="1"/>
  <c r="Z187" i="1"/>
  <c r="Y187" i="1"/>
  <c r="Y687" i="1"/>
  <c r="Z687" i="1"/>
  <c r="Z721" i="1"/>
  <c r="Y721" i="1"/>
  <c r="Z883" i="1"/>
  <c r="Y883" i="1"/>
  <c r="Z158" i="1"/>
  <c r="Y158" i="1"/>
  <c r="Z170" i="1"/>
  <c r="Y170" i="1"/>
  <c r="Z574" i="1"/>
  <c r="Y574" i="1"/>
  <c r="Y727" i="1"/>
  <c r="Z727" i="1"/>
  <c r="Z435" i="1"/>
  <c r="Y435" i="1"/>
  <c r="Z446" i="1"/>
  <c r="Y446" i="1"/>
  <c r="Y555" i="1"/>
  <c r="Z555" i="1"/>
  <c r="Z847" i="1"/>
  <c r="Y847" i="1"/>
  <c r="Z845" i="1"/>
  <c r="Y845" i="1"/>
  <c r="Z480" i="1"/>
  <c r="Y480" i="1"/>
  <c r="Z786" i="1"/>
  <c r="Y786" i="1"/>
  <c r="Y956" i="1"/>
  <c r="Z956" i="1"/>
  <c r="Z838" i="1"/>
  <c r="Y838" i="1"/>
  <c r="Y299" i="1"/>
  <c r="Z299" i="1"/>
  <c r="Z119" i="1"/>
  <c r="Y119" i="1"/>
  <c r="Z595" i="1"/>
  <c r="Y595" i="1"/>
  <c r="Z324" i="1"/>
  <c r="Y324" i="1"/>
  <c r="Z340" i="1"/>
  <c r="Y340" i="1"/>
  <c r="Z854" i="1"/>
  <c r="Y854" i="1"/>
  <c r="Z896" i="1"/>
  <c r="Y896" i="1"/>
  <c r="Z535" i="1"/>
  <c r="Y535" i="1"/>
  <c r="Z297" i="1"/>
  <c r="Y297" i="1"/>
  <c r="Z376" i="1"/>
  <c r="Y376" i="1"/>
  <c r="Z304" i="1"/>
  <c r="Y304" i="1"/>
  <c r="Z390" i="1"/>
  <c r="Y390" i="1"/>
  <c r="Y939" i="1"/>
  <c r="Z939" i="1"/>
  <c r="Z545" i="1"/>
  <c r="Y545" i="1"/>
  <c r="Z603" i="1"/>
  <c r="AA603" i="1" s="1"/>
  <c r="Y603" i="1"/>
  <c r="Z666" i="1"/>
  <c r="Y666" i="1"/>
  <c r="Z137" i="1"/>
  <c r="Y137" i="1"/>
  <c r="Z130" i="1"/>
  <c r="Y130" i="1"/>
  <c r="Z585" i="1"/>
  <c r="Y585" i="1"/>
  <c r="Z252" i="1"/>
  <c r="Y252" i="1"/>
  <c r="Z944" i="1"/>
  <c r="Y944" i="1"/>
  <c r="Z244" i="1"/>
  <c r="Y244" i="1"/>
  <c r="Z470" i="1"/>
  <c r="Y470" i="1"/>
  <c r="Y200" i="1"/>
  <c r="Z200" i="1"/>
  <c r="Z316" i="1"/>
  <c r="Y316" i="1"/>
  <c r="Z914" i="1"/>
  <c r="Y914" i="1"/>
  <c r="Z132" i="1"/>
  <c r="Y132" i="1"/>
  <c r="Z181" i="1"/>
  <c r="Y181" i="1"/>
  <c r="Z543" i="1"/>
  <c r="Y543" i="1"/>
  <c r="Y396" i="1"/>
  <c r="Z396" i="1"/>
  <c r="Z804" i="1"/>
  <c r="Y804" i="1"/>
  <c r="Z592" i="1"/>
  <c r="Y592" i="1"/>
  <c r="Z811" i="1"/>
  <c r="Y811" i="1"/>
  <c r="Z337" i="1"/>
  <c r="Y337" i="1"/>
  <c r="Y802" i="1"/>
  <c r="Z802" i="1"/>
  <c r="Z382" i="1"/>
  <c r="Y382" i="1"/>
  <c r="Z204" i="1"/>
  <c r="Y204" i="1"/>
  <c r="Z906" i="1"/>
  <c r="Y906" i="1"/>
  <c r="Z677" i="1"/>
  <c r="Y677" i="1"/>
  <c r="Z828" i="1"/>
  <c r="Y828" i="1"/>
  <c r="Z342" i="1"/>
  <c r="Y342" i="1"/>
  <c r="Z427" i="1"/>
  <c r="Y427" i="1"/>
  <c r="Z821" i="1"/>
  <c r="Y821" i="1"/>
  <c r="Z7" i="1"/>
  <c r="Z588" i="1"/>
  <c r="Y588" i="1"/>
  <c r="Y963" i="1"/>
  <c r="Z963" i="1"/>
  <c r="Z936" i="1"/>
  <c r="Y936" i="1"/>
  <c r="Z347" i="1"/>
  <c r="Y347" i="1"/>
  <c r="Z414" i="1"/>
  <c r="Y414" i="1"/>
  <c r="Z938" i="1"/>
  <c r="Y938" i="1"/>
  <c r="Z70" i="1"/>
  <c r="Y70" i="1"/>
  <c r="Z389" i="1"/>
  <c r="Y389" i="1"/>
  <c r="Z554" i="1"/>
  <c r="Y554" i="1"/>
  <c r="Y266" i="1"/>
  <c r="Z266" i="1"/>
  <c r="Z401" i="1"/>
  <c r="Y401" i="1"/>
  <c r="Y839" i="1"/>
  <c r="Z839" i="1"/>
  <c r="Z593" i="1"/>
  <c r="Y593" i="1"/>
  <c r="Z713" i="1"/>
  <c r="Y713" i="1"/>
  <c r="Z264" i="1"/>
  <c r="Y264" i="1"/>
  <c r="Z981" i="1"/>
  <c r="Y981" i="1"/>
  <c r="Z551" i="1"/>
  <c r="Y551" i="1"/>
  <c r="Z969" i="1"/>
  <c r="Y969" i="1"/>
  <c r="Z288" i="1"/>
  <c r="Y288" i="1"/>
  <c r="Z367" i="1"/>
  <c r="Y367" i="1"/>
  <c r="Z734" i="1"/>
  <c r="Y734" i="1"/>
  <c r="Z798" i="1"/>
  <c r="Y798" i="1"/>
  <c r="Z890" i="1"/>
  <c r="Y890" i="1"/>
  <c r="Z309" i="1"/>
  <c r="Y309" i="1"/>
  <c r="Z415" i="1"/>
  <c r="Y415" i="1"/>
  <c r="Z375" i="1"/>
  <c r="Y375" i="1"/>
  <c r="Z394" i="1"/>
  <c r="AA394" i="1" s="1"/>
  <c r="Y394" i="1"/>
  <c r="Z77" i="1"/>
  <c r="Y77" i="1"/>
  <c r="Y490" i="1"/>
  <c r="Z490" i="1"/>
  <c r="Z959" i="1"/>
  <c r="AA959" i="1" s="1"/>
  <c r="Y959" i="1"/>
  <c r="Z661" i="1"/>
  <c r="Y661" i="1"/>
  <c r="Z107" i="1"/>
  <c r="Y107" i="1"/>
  <c r="Y519" i="1"/>
  <c r="Z519" i="1"/>
  <c r="Z712" i="1"/>
  <c r="Y712" i="1"/>
  <c r="Z271" i="1"/>
  <c r="Y271" i="1"/>
  <c r="Z542" i="1"/>
  <c r="Y542" i="1"/>
  <c r="Z182" i="1"/>
  <c r="Y182" i="1"/>
  <c r="Z926" i="1"/>
  <c r="Y926" i="1"/>
  <c r="Z116" i="1"/>
  <c r="Y116" i="1"/>
  <c r="Z566" i="1"/>
  <c r="Y566" i="1"/>
  <c r="Z795" i="1"/>
  <c r="Y795" i="1"/>
  <c r="Z478" i="1"/>
  <c r="Y478" i="1"/>
  <c r="Z823" i="1"/>
  <c r="Y823" i="1"/>
  <c r="Z740" i="1"/>
  <c r="Y740" i="1"/>
  <c r="Z215" i="1"/>
  <c r="Y215" i="1"/>
  <c r="Y857" i="1"/>
  <c r="Z857" i="1"/>
  <c r="Z986" i="1"/>
  <c r="Y986" i="1"/>
  <c r="Z694" i="1"/>
  <c r="Y694" i="1"/>
  <c r="Z704" i="1"/>
  <c r="Y704" i="1"/>
  <c r="Y93" i="1"/>
  <c r="Z93" i="1"/>
  <c r="Z235" i="1"/>
  <c r="AA235" i="1" s="1"/>
  <c r="Y235" i="1"/>
  <c r="Z60" i="1"/>
  <c r="Y60" i="1"/>
  <c r="Z219" i="1"/>
  <c r="Y219" i="1"/>
  <c r="Z453" i="1"/>
  <c r="Y453" i="1"/>
  <c r="Z417" i="1"/>
  <c r="Y417" i="1"/>
  <c r="Z261" i="1"/>
  <c r="Y261" i="1"/>
  <c r="Z255" i="1"/>
  <c r="Y255" i="1"/>
  <c r="Y544" i="1"/>
  <c r="Z544" i="1"/>
  <c r="Z641" i="1"/>
  <c r="Y641" i="1"/>
  <c r="Z221" i="1"/>
  <c r="Y221" i="1"/>
  <c r="Y15" i="1"/>
  <c r="Z15" i="1"/>
  <c r="Y953" i="1"/>
  <c r="Z953" i="1"/>
  <c r="Z989" i="1"/>
  <c r="Y989" i="1"/>
  <c r="Z739" i="1"/>
  <c r="Y739" i="1"/>
  <c r="Z447" i="1"/>
  <c r="Y447" i="1"/>
  <c r="Z590" i="1"/>
  <c r="Y590" i="1"/>
  <c r="Y774" i="1"/>
  <c r="Z774" i="1"/>
  <c r="Z697" i="1"/>
  <c r="Y697" i="1"/>
  <c r="Z155" i="1"/>
  <c r="Y155" i="1"/>
  <c r="Z735" i="1"/>
  <c r="Y735" i="1"/>
  <c r="Z210" i="1"/>
  <c r="Y210" i="1"/>
  <c r="Z912" i="1"/>
  <c r="Y912" i="1"/>
  <c r="Z352" i="1"/>
  <c r="Y352" i="1"/>
  <c r="Z285" i="1"/>
  <c r="Y285" i="1"/>
  <c r="Z526" i="1"/>
  <c r="AA526" i="1" s="1"/>
  <c r="Y526" i="1"/>
  <c r="Z955" i="1"/>
  <c r="Y955" i="1"/>
  <c r="Z761" i="1"/>
  <c r="Y761" i="1"/>
  <c r="Y553" i="1"/>
  <c r="Z553" i="1"/>
  <c r="Z523" i="1"/>
  <c r="Y523" i="1"/>
  <c r="Z623" i="1"/>
  <c r="Y623" i="1"/>
  <c r="Y421" i="1"/>
  <c r="Z421" i="1"/>
  <c r="Z520" i="1"/>
  <c r="Y520" i="1"/>
  <c r="Z601" i="1"/>
  <c r="Y601" i="1"/>
  <c r="Z388" i="1"/>
  <c r="Y388" i="1"/>
  <c r="Z582" i="1"/>
  <c r="Y582" i="1"/>
  <c r="Z547" i="1"/>
  <c r="Y547" i="1"/>
  <c r="Z743" i="1"/>
  <c r="AA743" i="1" s="1"/>
  <c r="Y743" i="1"/>
  <c r="Z178" i="1"/>
  <c r="Y178" i="1"/>
  <c r="Z150" i="1"/>
  <c r="AA150" i="1" s="1"/>
  <c r="Y150" i="1"/>
  <c r="Y954" i="1"/>
  <c r="Z954" i="1"/>
  <c r="Z924" i="1"/>
  <c r="Y924" i="1"/>
  <c r="Z764" i="1"/>
  <c r="Y764" i="1"/>
  <c r="Z91" i="1"/>
  <c r="Y91" i="1"/>
  <c r="Z226" i="1"/>
  <c r="Y226" i="1"/>
  <c r="Z620" i="1"/>
  <c r="Y620" i="1"/>
  <c r="Z609" i="1"/>
  <c r="Y609" i="1"/>
  <c r="Z167" i="1"/>
  <c r="Y167" i="1"/>
  <c r="Z45" i="1"/>
  <c r="Y45" i="1"/>
  <c r="Z855" i="1"/>
  <c r="Y855" i="1"/>
  <c r="Z522" i="1"/>
  <c r="Y522" i="1"/>
  <c r="Z275" i="1"/>
  <c r="Y275" i="1"/>
  <c r="Z681" i="1"/>
  <c r="Y681" i="1"/>
  <c r="Z671" i="1"/>
  <c r="Y671" i="1"/>
  <c r="Z139" i="1"/>
  <c r="Y139" i="1"/>
  <c r="Y581" i="1"/>
  <c r="Z581" i="1"/>
  <c r="Z419" i="1"/>
  <c r="Y419" i="1"/>
  <c r="Z290" i="1"/>
  <c r="Y290" i="1"/>
  <c r="Y179" i="1"/>
  <c r="Z179" i="1"/>
  <c r="AA179" i="1" s="1"/>
  <c r="Z44" i="1"/>
  <c r="Y44" i="1"/>
  <c r="Z477" i="1"/>
  <c r="Y477" i="1"/>
  <c r="Y749" i="1"/>
  <c r="Z749" i="1"/>
  <c r="Z403" i="1"/>
  <c r="Y403" i="1"/>
  <c r="Z147" i="1"/>
  <c r="Y147" i="1"/>
  <c r="Z561" i="1"/>
  <c r="Y561" i="1"/>
  <c r="Z510" i="1"/>
  <c r="Y510" i="1"/>
  <c r="Z628" i="1"/>
  <c r="Y628" i="1"/>
  <c r="Z224" i="1"/>
  <c r="Y224" i="1"/>
  <c r="Z888" i="1"/>
  <c r="Y888" i="1"/>
  <c r="Z607" i="1"/>
  <c r="Y607" i="1"/>
  <c r="Z563" i="1"/>
  <c r="Y563" i="1"/>
  <c r="Z990" i="1"/>
  <c r="Y990" i="1"/>
  <c r="Z321" i="1"/>
  <c r="Y321" i="1"/>
  <c r="Z803" i="1"/>
  <c r="Y803" i="1"/>
  <c r="Y148" i="1"/>
  <c r="Z148" i="1"/>
  <c r="Z55" i="1"/>
  <c r="Y55" i="1"/>
  <c r="Z864" i="1"/>
  <c r="Y864" i="1"/>
  <c r="Z678" i="1"/>
  <c r="Y678" i="1"/>
  <c r="Z114" i="1"/>
  <c r="Y114" i="1"/>
  <c r="Z328" i="1"/>
  <c r="Y328" i="1"/>
  <c r="Z584" i="1"/>
  <c r="Y584" i="1"/>
  <c r="Z662" i="1"/>
  <c r="Y662" i="1"/>
  <c r="Z489" i="1"/>
  <c r="Y489" i="1"/>
  <c r="Z790" i="1"/>
  <c r="Y790" i="1"/>
  <c r="Z189" i="1"/>
  <c r="Y189" i="1"/>
  <c r="Z718" i="1"/>
  <c r="Y718" i="1"/>
  <c r="Z928" i="1"/>
  <c r="Y928" i="1"/>
  <c r="Z576" i="1"/>
  <c r="Y576" i="1"/>
  <c r="Z949" i="1"/>
  <c r="Y949" i="1"/>
  <c r="Z203" i="1"/>
  <c r="Y203" i="1"/>
  <c r="Z98" i="1"/>
  <c r="Y98" i="1"/>
  <c r="Z645" i="1"/>
  <c r="Y645" i="1"/>
  <c r="Z991" i="1"/>
  <c r="Y991" i="1"/>
  <c r="Z40" i="1"/>
  <c r="Y40" i="1"/>
  <c r="Z405" i="1"/>
  <c r="Y405" i="1"/>
  <c r="Z737" i="1"/>
  <c r="Y737" i="1"/>
  <c r="Z833" i="1"/>
  <c r="Y833" i="1"/>
  <c r="Z670" i="1"/>
  <c r="Y670" i="1"/>
  <c r="Z320" i="1"/>
  <c r="Y320" i="1"/>
  <c r="Z682" i="1"/>
  <c r="Y682" i="1"/>
  <c r="Y515" i="1"/>
  <c r="Z515" i="1"/>
  <c r="Z464" i="1"/>
  <c r="Y464" i="1"/>
  <c r="Z817" i="1"/>
  <c r="Y817" i="1"/>
  <c r="Z508" i="1"/>
  <c r="Y508" i="1"/>
  <c r="Z37" i="1"/>
  <c r="Y37" i="1"/>
  <c r="Z741" i="1"/>
  <c r="Y741" i="1"/>
  <c r="Y443" i="1"/>
  <c r="Z443" i="1"/>
  <c r="Y72" i="1"/>
  <c r="Z72" i="1"/>
  <c r="Z608" i="1"/>
  <c r="Y608" i="1"/>
  <c r="Z243" i="1"/>
  <c r="Y243" i="1"/>
  <c r="Z940" i="1"/>
  <c r="Y940" i="1"/>
  <c r="Z197" i="1"/>
  <c r="Y197" i="1"/>
  <c r="Z624" i="1"/>
  <c r="Y624" i="1"/>
  <c r="Z154" i="1"/>
  <c r="AA154" i="1" s="1"/>
  <c r="Y154" i="1"/>
  <c r="Y742" i="1"/>
  <c r="Z742" i="1"/>
  <c r="Z985" i="1"/>
  <c r="Y985" i="1"/>
  <c r="Z586" i="1"/>
  <c r="Y586" i="1"/>
  <c r="Z276" i="1"/>
  <c r="Y276" i="1"/>
  <c r="Z565" i="1"/>
  <c r="Y565" i="1"/>
  <c r="Y291" i="1"/>
  <c r="Z291" i="1"/>
  <c r="Z596" i="1"/>
  <c r="Y596" i="1"/>
  <c r="Z96" i="1"/>
  <c r="Y96" i="1"/>
  <c r="Z536" i="1"/>
  <c r="Y536" i="1"/>
  <c r="Y892" i="1"/>
  <c r="Z892" i="1"/>
  <c r="Z384" i="1"/>
  <c r="Y384" i="1"/>
  <c r="Z493" i="1"/>
  <c r="Y493" i="1"/>
  <c r="Z49" i="1"/>
  <c r="Y49" i="1"/>
  <c r="Z237" i="1"/>
  <c r="Y237" i="1"/>
  <c r="Z35" i="1"/>
  <c r="Y35" i="1"/>
  <c r="Z127" i="1"/>
  <c r="AA127" i="1" s="1"/>
  <c r="Y127" i="1"/>
  <c r="Y123" i="1"/>
  <c r="Z123" i="1"/>
  <c r="AA123" i="1" s="1"/>
  <c r="Z548" i="1"/>
  <c r="Y548" i="1"/>
  <c r="Z952" i="1"/>
  <c r="Y952" i="1"/>
  <c r="Z358" i="1"/>
  <c r="AA358" i="1" s="1"/>
  <c r="Y358" i="1"/>
  <c r="Z53" i="1"/>
  <c r="Y53" i="1"/>
  <c r="Y71" i="1"/>
  <c r="Z71" i="1"/>
  <c r="Y420" i="1"/>
  <c r="Z420" i="1"/>
  <c r="Z211" i="1"/>
  <c r="AA211" i="1" s="1"/>
  <c r="Y211" i="1"/>
  <c r="Y745" i="1"/>
  <c r="Z745" i="1"/>
  <c r="Z993" i="1"/>
  <c r="Y993" i="1"/>
  <c r="Z12" i="1"/>
  <c r="Y12" i="1"/>
  <c r="Z962" i="1"/>
  <c r="Y962" i="1"/>
  <c r="Z974" i="1"/>
  <c r="Y974" i="1"/>
  <c r="Z112" i="1"/>
  <c r="Y112" i="1"/>
  <c r="Z657" i="1"/>
  <c r="Y657" i="1"/>
  <c r="Z691" i="1"/>
  <c r="Y691" i="1"/>
  <c r="Z676" i="1"/>
  <c r="Y676" i="1"/>
  <c r="Z705" i="1"/>
  <c r="Y705" i="1"/>
  <c r="Z222" i="1"/>
  <c r="Y222" i="1"/>
  <c r="Y589" i="1"/>
  <c r="Z589" i="1"/>
  <c r="Z760" i="1"/>
  <c r="Y760" i="1"/>
  <c r="Z692" i="1"/>
  <c r="Y692" i="1"/>
  <c r="Z63" i="1"/>
  <c r="Y63" i="1"/>
  <c r="Z48" i="1"/>
  <c r="AA48" i="1" s="1"/>
  <c r="Y48" i="1"/>
  <c r="Y652" i="1"/>
  <c r="Z652" i="1"/>
  <c r="Z54" i="1"/>
  <c r="Y54" i="1"/>
  <c r="Z356" i="1"/>
  <c r="Y356" i="1"/>
  <c r="Z404" i="1"/>
  <c r="Y404" i="1"/>
  <c r="Y31" i="1"/>
  <c r="Z31" i="1"/>
  <c r="Y399" i="1"/>
  <c r="Z399" i="1"/>
  <c r="Z856" i="1"/>
  <c r="Y856" i="1"/>
  <c r="Z466" i="1"/>
  <c r="Y466" i="1"/>
  <c r="Z765" i="1"/>
  <c r="Y765" i="1"/>
  <c r="Z329" i="1"/>
  <c r="Y329" i="1"/>
  <c r="Z808" i="1"/>
  <c r="Y808" i="1"/>
  <c r="Y910" i="1"/>
  <c r="Z910" i="1"/>
  <c r="Z236" i="1"/>
  <c r="Y236" i="1"/>
  <c r="Z407" i="1"/>
  <c r="Y407" i="1"/>
  <c r="Z807" i="1"/>
  <c r="AA807" i="1" s="1"/>
  <c r="Y807" i="1"/>
  <c r="Z459" i="1"/>
  <c r="AA459" i="1" s="1"/>
  <c r="Y459" i="1"/>
  <c r="Y796" i="1"/>
  <c r="Z796" i="1"/>
  <c r="Y458" i="1"/>
  <c r="Z458" i="1"/>
  <c r="Z511" i="1"/>
  <c r="Y511" i="1"/>
  <c r="Z929" i="1"/>
  <c r="Y929" i="1"/>
  <c r="Z438" i="1"/>
  <c r="Y438" i="1"/>
  <c r="Z518" i="1"/>
  <c r="Y518" i="1"/>
  <c r="Z129" i="1"/>
  <c r="Y129" i="1"/>
  <c r="Z763" i="1"/>
  <c r="AA763" i="1" s="1"/>
  <c r="Y763" i="1"/>
  <c r="Z192" i="1"/>
  <c r="Y192" i="1"/>
  <c r="Y333" i="1"/>
  <c r="Z333" i="1"/>
  <c r="Z24" i="1"/>
  <c r="Y24" i="1"/>
  <c r="Z135" i="1"/>
  <c r="Y135" i="1"/>
  <c r="Z231" i="1"/>
  <c r="Y231" i="1"/>
  <c r="Z806" i="1"/>
  <c r="Y806" i="1"/>
  <c r="Z385" i="1"/>
  <c r="Y385" i="1"/>
  <c r="Z899" i="1"/>
  <c r="AA899" i="1" s="1"/>
  <c r="Y899" i="1"/>
  <c r="Z629" i="1"/>
  <c r="Y629" i="1"/>
  <c r="Z366" i="1"/>
  <c r="Y366" i="1"/>
  <c r="Z797" i="1"/>
  <c r="Y797" i="1"/>
  <c r="Z444" i="1"/>
  <c r="Y444" i="1"/>
  <c r="Z537" i="1"/>
  <c r="Y537" i="1"/>
  <c r="Z917" i="1"/>
  <c r="Y917" i="1"/>
  <c r="Z557" i="1"/>
  <c r="Y557" i="1"/>
  <c r="Y610" i="1"/>
  <c r="Z610" i="1"/>
  <c r="Z779" i="1"/>
  <c r="Y779" i="1"/>
  <c r="Z141" i="1"/>
  <c r="Y141" i="1"/>
  <c r="Z767" i="1"/>
  <c r="Y767" i="1"/>
  <c r="Z824" i="1"/>
  <c r="Y824" i="1"/>
  <c r="Z831" i="1"/>
  <c r="Y831" i="1"/>
  <c r="Z402" i="1"/>
  <c r="Y402" i="1"/>
  <c r="Y709" i="1"/>
  <c r="Z709" i="1"/>
  <c r="AA709" i="1" s="1"/>
  <c r="Z50" i="1"/>
  <c r="Y50" i="1"/>
  <c r="Z613" i="1"/>
  <c r="Y613" i="1"/>
  <c r="Z627" i="1"/>
  <c r="Y627" i="1"/>
  <c r="Y571" i="1"/>
  <c r="Z571" i="1"/>
  <c r="Y496" i="1"/>
  <c r="Z496" i="1"/>
  <c r="Z194" i="1"/>
  <c r="Y194" i="1"/>
  <c r="Z848" i="1"/>
  <c r="Y848" i="1"/>
  <c r="Z559" i="1"/>
  <c r="Y559" i="1"/>
  <c r="Z612" i="1"/>
  <c r="Y612" i="1"/>
  <c r="Z272" i="1"/>
  <c r="Y272" i="1"/>
  <c r="Z722" i="1"/>
  <c r="Y722" i="1"/>
  <c r="Z83" i="1"/>
  <c r="Y83" i="1"/>
  <c r="Y531" i="1"/>
  <c r="Z531" i="1"/>
  <c r="Y239" i="1"/>
  <c r="Z239" i="1"/>
  <c r="Y649" i="1"/>
  <c r="Z649" i="1"/>
  <c r="Z770" i="1"/>
  <c r="AA770" i="1" s="1"/>
  <c r="Y770" i="1"/>
  <c r="Z232" i="1"/>
  <c r="Y232" i="1"/>
  <c r="Z756" i="1"/>
  <c r="Y756" i="1"/>
  <c r="Z482" i="1"/>
  <c r="Y482" i="1"/>
  <c r="Z619" i="1"/>
  <c r="Y619" i="1"/>
  <c r="Z541" i="1"/>
  <c r="Y541" i="1"/>
  <c r="Z792" i="1"/>
  <c r="Y792" i="1"/>
  <c r="Z448" i="1"/>
  <c r="Y448" i="1"/>
  <c r="Y861" i="1"/>
  <c r="Z861" i="1"/>
  <c r="AA861" i="1" s="1"/>
  <c r="Y733" i="1"/>
  <c r="Z733" i="1"/>
  <c r="Z46" i="1"/>
  <c r="Y46" i="1"/>
  <c r="Z933" i="1"/>
  <c r="Y933" i="1"/>
  <c r="Z637" i="1"/>
  <c r="Y637" i="1"/>
  <c r="Z695" i="1"/>
  <c r="Y695" i="1"/>
  <c r="Z685" i="1"/>
  <c r="Y685" i="1"/>
  <c r="Z207" i="1"/>
  <c r="Y207" i="1"/>
  <c r="Z184" i="1"/>
  <c r="Y184" i="1"/>
  <c r="Y925" i="1"/>
  <c r="Z925" i="1"/>
  <c r="Z104" i="1"/>
  <c r="Y104" i="1"/>
  <c r="Z632" i="1"/>
  <c r="Y632" i="1"/>
  <c r="Z476" i="1"/>
  <c r="Y476" i="1"/>
  <c r="Z514" i="1"/>
  <c r="Y514" i="1"/>
  <c r="Z262" i="1"/>
  <c r="Y262" i="1"/>
  <c r="Z81" i="1"/>
  <c r="Y81" i="1"/>
  <c r="Z110" i="1"/>
  <c r="Y110" i="1"/>
  <c r="Z140" i="1"/>
  <c r="Y140" i="1"/>
  <c r="Z143" i="1"/>
  <c r="Y143" i="1"/>
  <c r="Z625" i="1"/>
  <c r="Y625" i="1"/>
  <c r="Y690" i="1"/>
  <c r="Z690" i="1"/>
  <c r="Z546" i="1"/>
  <c r="Y546" i="1"/>
  <c r="Z504" i="1"/>
  <c r="Y504" i="1"/>
  <c r="Z825" i="1"/>
  <c r="Y825" i="1"/>
  <c r="Z669" i="1"/>
  <c r="Y669" i="1"/>
  <c r="Z180" i="1"/>
  <c r="Y180" i="1"/>
  <c r="Z68" i="1"/>
  <c r="Y68" i="1"/>
  <c r="Z109" i="1"/>
  <c r="Y109" i="1"/>
  <c r="Y810" i="1"/>
  <c r="Z810" i="1"/>
  <c r="Y177" i="1"/>
  <c r="Z177" i="1"/>
  <c r="Z439" i="1"/>
  <c r="Y439" i="1"/>
  <c r="Z834" i="1"/>
  <c r="Y834" i="1"/>
  <c r="Z819" i="1"/>
  <c r="Y819" i="1"/>
  <c r="Z242" i="1"/>
  <c r="Y242" i="1"/>
  <c r="Z173" i="1"/>
  <c r="Y173" i="1"/>
  <c r="Z505" i="1"/>
  <c r="Y505" i="1"/>
  <c r="Z886" i="1"/>
  <c r="Y886" i="1"/>
  <c r="Z560" i="1"/>
  <c r="Y560" i="1"/>
  <c r="Z820" i="1"/>
  <c r="Y820" i="1"/>
  <c r="Z777" i="1"/>
  <c r="Y777" i="1"/>
  <c r="Z674" i="1"/>
  <c r="Y674" i="1"/>
  <c r="Z18" i="1"/>
  <c r="AA18" i="1" s="1"/>
  <c r="Y18" i="1"/>
  <c r="Y302" i="1"/>
  <c r="Z302" i="1"/>
  <c r="Z312" i="1"/>
  <c r="Y312" i="1"/>
  <c r="Z9" i="1"/>
  <c r="Y9" i="1"/>
  <c r="Z484" i="1"/>
  <c r="Y484" i="1"/>
  <c r="Y911" i="1"/>
  <c r="Z911" i="1"/>
  <c r="Z144" i="1"/>
  <c r="Y144" i="1"/>
  <c r="Z377" i="1"/>
  <c r="Y377" i="1"/>
  <c r="Y36" i="1"/>
  <c r="Z36" i="1"/>
  <c r="Y293" i="1"/>
  <c r="Z293" i="1"/>
  <c r="Z884" i="1"/>
  <c r="Y884" i="1"/>
  <c r="Z822" i="1"/>
  <c r="Y822" i="1"/>
  <c r="Z597" i="1"/>
  <c r="Y597" i="1"/>
  <c r="Z707" i="1"/>
  <c r="Y707" i="1"/>
  <c r="Z813" i="1"/>
  <c r="Y813" i="1"/>
  <c r="Z725" i="1"/>
  <c r="AA725" i="1" s="1"/>
  <c r="Y725" i="1"/>
  <c r="Y410" i="1"/>
  <c r="Z410" i="1"/>
  <c r="AA410" i="1" s="1"/>
  <c r="Z8" i="1"/>
  <c r="Y8" i="1"/>
  <c r="Z635" i="1"/>
  <c r="Y635" i="1"/>
  <c r="Z667" i="1"/>
  <c r="Y667" i="1"/>
  <c r="Z465" i="1"/>
  <c r="Y465" i="1"/>
  <c r="Z762" i="1"/>
  <c r="Y762" i="1"/>
  <c r="Z905" i="1"/>
  <c r="Y905" i="1"/>
  <c r="Z633" i="1"/>
  <c r="AA633" i="1" s="1"/>
  <c r="Y633" i="1"/>
  <c r="Y964" i="1"/>
  <c r="Z964" i="1"/>
  <c r="Z646" i="1"/>
  <c r="Y646" i="1"/>
  <c r="Z814" i="1"/>
  <c r="Y814" i="1"/>
  <c r="Z726" i="1"/>
  <c r="Y726" i="1"/>
  <c r="Z752" i="1"/>
  <c r="Y752" i="1"/>
  <c r="Z41" i="1"/>
  <c r="Y41" i="1"/>
  <c r="Z327" i="1"/>
  <c r="Y327" i="1"/>
  <c r="Z639" i="1"/>
  <c r="AA639" i="1" s="1"/>
  <c r="Y639" i="1"/>
  <c r="Z249" i="1"/>
  <c r="Y249" i="1"/>
  <c r="Y30" i="1"/>
  <c r="Z30" i="1"/>
  <c r="Y409" i="1"/>
  <c r="Z409" i="1"/>
  <c r="Z730" i="1"/>
  <c r="Y730" i="1"/>
  <c r="Y816" i="1"/>
  <c r="Z816" i="1"/>
  <c r="Z920" i="1"/>
  <c r="Y920" i="1"/>
  <c r="Z165" i="1"/>
  <c r="Y165" i="1"/>
  <c r="Z106" i="1"/>
  <c r="Y106" i="1"/>
  <c r="Z412" i="1"/>
  <c r="Y412" i="1"/>
  <c r="Z115" i="1"/>
  <c r="Y115" i="1"/>
  <c r="Z830" i="1"/>
  <c r="Y830" i="1"/>
  <c r="Z169" i="1"/>
  <c r="Y169" i="1"/>
  <c r="Z383" i="1"/>
  <c r="Y383" i="1"/>
  <c r="Y872" i="1"/>
  <c r="Z872" i="1"/>
  <c r="Z436" i="1"/>
  <c r="Y436" i="1"/>
  <c r="Z494" i="1"/>
  <c r="AA494" i="1" s="1"/>
  <c r="Y494" i="1"/>
  <c r="Z460" i="1"/>
  <c r="AA460" i="1" s="1"/>
  <c r="Y460" i="1"/>
  <c r="Z978" i="1"/>
  <c r="Y978" i="1"/>
  <c r="Z552" i="1"/>
  <c r="Y552" i="1"/>
  <c r="Z463" i="1"/>
  <c r="Y463" i="1"/>
  <c r="Z665" i="1"/>
  <c r="Y665" i="1"/>
  <c r="Y881" i="1"/>
  <c r="Z881" i="1"/>
  <c r="Z318" i="1"/>
  <c r="Y318" i="1"/>
  <c r="Z887" i="1"/>
  <c r="Y887" i="1"/>
  <c r="Z13" i="1"/>
  <c r="Y13" i="1"/>
  <c r="Z245" i="1"/>
  <c r="AA245" i="1" s="1"/>
  <c r="Y245" i="1"/>
  <c r="Z789" i="1"/>
  <c r="Y789" i="1"/>
  <c r="Z371" i="1"/>
  <c r="Y371" i="1"/>
  <c r="Z406" i="1"/>
  <c r="Y406" i="1"/>
  <c r="Z873" i="1"/>
  <c r="Y873" i="1"/>
  <c r="Y503" i="1"/>
  <c r="Z503" i="1"/>
  <c r="Z488" i="1"/>
  <c r="Y488" i="1"/>
  <c r="Y754" i="1"/>
  <c r="Z754" i="1"/>
  <c r="Z331" i="1"/>
  <c r="Y331" i="1"/>
  <c r="Z868" i="1"/>
  <c r="Y868" i="1"/>
  <c r="Z319" i="1"/>
  <c r="Y319" i="1"/>
  <c r="Z930" i="1"/>
  <c r="Y930" i="1"/>
  <c r="Z306" i="1"/>
  <c r="Y306" i="1"/>
  <c r="Z818" i="1"/>
  <c r="Y818" i="1"/>
  <c r="Z724" i="1"/>
  <c r="Y724" i="1"/>
  <c r="Z538" i="1"/>
  <c r="AA538" i="1" s="1"/>
  <c r="Y538" i="1"/>
  <c r="Z246" i="1"/>
  <c r="Y246" i="1"/>
  <c r="Y202" i="1"/>
  <c r="Z202" i="1"/>
  <c r="Z898" i="1"/>
  <c r="Y898" i="1"/>
  <c r="Z647" i="1"/>
  <c r="Y647" i="1"/>
  <c r="Z445" i="1"/>
  <c r="Y445" i="1"/>
  <c r="Z213" i="1"/>
  <c r="Y213" i="1"/>
  <c r="Y323" i="1"/>
  <c r="Z323" i="1"/>
  <c r="Y961" i="1"/>
  <c r="Z961" i="1"/>
  <c r="Y292" i="1"/>
  <c r="Z292" i="1"/>
  <c r="Z638" i="1"/>
  <c r="Y638" i="1"/>
  <c r="Z361" i="1"/>
  <c r="Y361" i="1"/>
  <c r="Z368" i="1"/>
  <c r="Y368" i="1"/>
  <c r="Y163" i="1"/>
  <c r="Z163" i="1"/>
  <c r="Z99" i="1"/>
  <c r="Y99" i="1"/>
  <c r="Z900" i="1"/>
  <c r="Y900" i="1"/>
  <c r="Z441" i="1"/>
  <c r="AA441" i="1" s="1"/>
  <c r="Y441" i="1"/>
  <c r="Z702" i="1"/>
  <c r="Y702" i="1"/>
  <c r="Z653" i="1"/>
  <c r="Y653" i="1"/>
  <c r="Z980" i="1"/>
  <c r="Y980" i="1"/>
  <c r="Z425" i="1"/>
  <c r="Y425" i="1"/>
  <c r="Z432" i="1"/>
  <c r="Y432" i="1"/>
  <c r="Z486" i="1"/>
  <c r="Y486" i="1"/>
  <c r="Z870" i="1"/>
  <c r="Y870" i="1"/>
  <c r="Z308" i="1"/>
  <c r="Y308" i="1"/>
  <c r="Z630" i="1"/>
  <c r="Y630" i="1"/>
  <c r="Z495" i="1"/>
  <c r="Y495" i="1"/>
  <c r="Z893" i="1"/>
  <c r="Y893" i="1"/>
  <c r="Z889" i="1"/>
  <c r="Y889" i="1"/>
  <c r="Z379" i="1"/>
  <c r="Y379" i="1"/>
  <c r="Y159" i="1"/>
  <c r="Z159" i="1"/>
  <c r="Z778" i="1"/>
  <c r="Y778" i="1"/>
  <c r="Z42" i="1"/>
  <c r="AA42" i="1" s="1"/>
  <c r="Y42" i="1"/>
  <c r="Y941" i="1"/>
  <c r="Z941" i="1"/>
  <c r="Z836" i="1"/>
  <c r="Y836" i="1"/>
  <c r="Z171" i="1"/>
  <c r="Y171" i="1"/>
  <c r="Z977" i="1"/>
  <c r="Y977" i="1"/>
  <c r="Z128" i="1"/>
  <c r="Y128" i="1"/>
  <c r="Z289" i="1"/>
  <c r="Y289" i="1"/>
  <c r="Y976" i="1"/>
  <c r="Z976" i="1"/>
  <c r="Z78" i="1"/>
  <c r="Y78" i="1"/>
  <c r="Z757" i="1"/>
  <c r="Y757" i="1"/>
  <c r="Z679" i="1"/>
  <c r="Y679" i="1"/>
  <c r="Z86" i="1"/>
  <c r="AA86" i="1" s="1"/>
  <c r="Y86" i="1"/>
  <c r="Z506" i="1"/>
  <c r="Y506" i="1"/>
  <c r="Z56" i="1"/>
  <c r="Y56" i="1"/>
  <c r="Z732" i="1"/>
  <c r="Y732" i="1"/>
  <c r="Z359" i="1"/>
  <c r="Y359" i="1"/>
  <c r="Z295" i="1"/>
  <c r="Y295" i="1"/>
  <c r="Z354" i="1"/>
  <c r="Y354" i="1"/>
  <c r="Z259" i="1"/>
  <c r="Y259" i="1"/>
  <c r="Z703" i="1"/>
  <c r="Y703" i="1"/>
  <c r="Z33" i="1"/>
  <c r="Y33" i="1"/>
  <c r="Z350" i="1"/>
  <c r="Y350" i="1"/>
  <c r="Y250" i="1"/>
  <c r="Z250" i="1"/>
  <c r="Z984" i="1"/>
  <c r="Y984" i="1"/>
  <c r="Z840" i="1"/>
  <c r="Y840" i="1"/>
  <c r="Z672" i="1"/>
  <c r="Y672" i="1"/>
  <c r="Z659" i="1"/>
  <c r="Y659" i="1"/>
  <c r="Y715" i="1"/>
  <c r="Z715" i="1"/>
  <c r="Z550" i="1"/>
  <c r="Y550" i="1"/>
  <c r="Z314" i="1"/>
  <c r="Y314" i="1"/>
  <c r="Z771" i="1"/>
  <c r="Y771" i="1"/>
  <c r="Z278" i="1"/>
  <c r="Y278" i="1"/>
  <c r="Z983" i="1"/>
  <c r="Y983" i="1"/>
  <c r="Z799" i="1"/>
  <c r="Y799" i="1"/>
  <c r="Z800" i="1"/>
  <c r="Y800" i="1"/>
  <c r="Z196" i="1"/>
  <c r="Y196" i="1"/>
  <c r="Z880" i="1"/>
  <c r="Y880" i="1"/>
  <c r="Z867" i="1"/>
  <c r="Y867" i="1"/>
  <c r="Z901" i="1"/>
  <c r="Y901" i="1"/>
  <c r="Z69" i="1"/>
  <c r="Y69" i="1"/>
  <c r="Z805" i="1"/>
  <c r="Y805" i="1"/>
  <c r="Z21" i="1"/>
  <c r="Y21" i="1"/>
  <c r="Z103" i="1"/>
  <c r="Y103" i="1"/>
  <c r="Z507" i="1"/>
  <c r="Y507" i="1"/>
  <c r="Z626" i="1"/>
  <c r="Y626" i="1"/>
  <c r="Z105" i="1"/>
  <c r="Y105" i="1"/>
  <c r="Z330" i="1"/>
  <c r="Y330" i="1"/>
  <c r="Z668" i="1"/>
  <c r="Y668" i="1"/>
  <c r="Z575" i="1"/>
  <c r="Y575" i="1"/>
  <c r="Z220" i="1"/>
  <c r="Y220" i="1"/>
  <c r="Z842" i="1"/>
  <c r="Y842" i="1"/>
  <c r="Z615" i="1"/>
  <c r="Y615" i="1"/>
  <c r="Z185" i="1"/>
  <c r="Y185" i="1"/>
  <c r="Z916" i="1"/>
  <c r="Y916" i="1"/>
  <c r="Z498" i="1"/>
  <c r="AA498" i="1" s="1"/>
  <c r="Y498" i="1"/>
  <c r="Z663" i="1"/>
  <c r="Y663" i="1"/>
  <c r="Z622" i="1"/>
  <c r="Y622" i="1"/>
  <c r="Y491" i="1"/>
  <c r="Z491" i="1"/>
  <c r="Z118" i="1"/>
  <c r="Y118" i="1"/>
  <c r="Y850" i="1"/>
  <c r="Z850" i="1"/>
  <c r="Z456" i="1"/>
  <c r="Y456" i="1"/>
  <c r="Z298" i="1"/>
  <c r="Y298" i="1"/>
  <c r="Z82" i="1"/>
  <c r="AA82" i="1" s="1"/>
  <c r="Y82" i="1"/>
  <c r="Z212" i="1"/>
  <c r="Y212" i="1"/>
  <c r="Z214" i="1"/>
  <c r="AA214" i="1" s="1"/>
  <c r="Y214" i="1"/>
  <c r="Z234" i="1"/>
  <c r="Y234" i="1"/>
  <c r="Z205" i="1"/>
  <c r="Y205" i="1"/>
  <c r="Z217" i="1"/>
  <c r="Y217" i="1"/>
  <c r="Z287" i="1"/>
  <c r="Y287" i="1"/>
  <c r="Z631" i="1"/>
  <c r="Y631" i="1"/>
  <c r="Z650" i="1"/>
  <c r="Y650" i="1"/>
  <c r="Z190" i="1"/>
  <c r="Y190" i="1"/>
  <c r="Z131" i="1"/>
  <c r="Y131" i="1"/>
  <c r="Z411" i="1"/>
  <c r="Y411" i="1"/>
  <c r="Z61" i="1"/>
  <c r="Y61" i="1"/>
  <c r="Z753" i="1"/>
  <c r="AA753" i="1" s="1"/>
  <c r="Y753" i="1"/>
  <c r="Z530" i="1"/>
  <c r="Y530" i="1"/>
  <c r="Z16" i="1"/>
  <c r="Y16" i="1"/>
  <c r="Z614" i="1"/>
  <c r="Y614" i="1"/>
  <c r="Z191" i="1"/>
  <c r="Y191" i="1"/>
  <c r="Y693" i="1"/>
  <c r="Z693" i="1"/>
  <c r="Z391" i="1"/>
  <c r="Y391" i="1"/>
  <c r="Z413" i="1"/>
  <c r="Y413" i="1"/>
  <c r="Z534" i="1"/>
  <c r="AA534" i="1" s="1"/>
  <c r="Y534" i="1"/>
  <c r="Z843" i="1"/>
  <c r="Y843" i="1"/>
  <c r="Z111" i="1"/>
  <c r="Y111" i="1"/>
  <c r="Z230" i="1"/>
  <c r="Y230" i="1"/>
  <c r="Z426" i="1"/>
  <c r="Y426" i="1"/>
  <c r="Z332" i="1"/>
  <c r="Y332" i="1"/>
  <c r="Y568" i="1"/>
  <c r="Z568" i="1"/>
  <c r="Y300" i="1"/>
  <c r="Z300" i="1"/>
  <c r="Z879" i="1"/>
  <c r="Y879" i="1"/>
  <c r="Z303" i="1"/>
  <c r="Y303" i="1"/>
  <c r="Z711" i="1"/>
  <c r="Y711" i="1"/>
  <c r="Z947" i="1"/>
  <c r="Y947" i="1"/>
  <c r="Z621" i="1"/>
  <c r="AA621" i="1" s="1"/>
  <c r="Y621" i="1"/>
  <c r="Z874" i="1"/>
  <c r="Y874" i="1"/>
  <c r="Y457" i="1"/>
  <c r="Z457" i="1"/>
  <c r="AA457" i="1" s="1"/>
  <c r="Z746" i="1"/>
  <c r="Y746" i="1"/>
  <c r="Z660" i="1"/>
  <c r="Y660" i="1"/>
  <c r="Z84" i="1"/>
  <c r="Y84" i="1"/>
  <c r="Z76" i="1"/>
  <c r="Y76" i="1"/>
  <c r="Z579" i="1"/>
  <c r="Y579" i="1"/>
  <c r="Z782" i="1"/>
  <c r="AA782" i="1" s="1"/>
  <c r="Y782" i="1"/>
  <c r="Z487" i="1"/>
  <c r="Y487" i="1"/>
  <c r="Z282" i="1"/>
  <c r="Y282" i="1"/>
  <c r="Z570" i="1"/>
  <c r="Y570" i="1"/>
  <c r="Z972" i="1"/>
  <c r="Y972" i="1"/>
  <c r="Z710" i="1"/>
  <c r="Y710" i="1"/>
  <c r="Z254" i="1"/>
  <c r="Y254" i="1"/>
  <c r="Z27" i="1"/>
  <c r="Y27" i="1"/>
  <c r="Z351" i="1"/>
  <c r="Y351" i="1"/>
  <c r="Z689" i="1"/>
  <c r="AA689" i="1" s="1"/>
  <c r="Y689" i="1"/>
  <c r="Z680" i="1"/>
  <c r="Y680" i="1"/>
  <c r="Z497" i="1"/>
  <c r="Y497" i="1"/>
  <c r="Z744" i="1"/>
  <c r="Y744" i="1"/>
  <c r="Z562" i="1"/>
  <c r="AA562" i="1" s="1"/>
  <c r="Y562" i="1"/>
  <c r="Z736" i="1"/>
  <c r="Y736" i="1"/>
  <c r="Z719" i="1"/>
  <c r="Y719" i="1"/>
  <c r="Z907" i="1"/>
  <c r="Y907" i="1"/>
  <c r="Z65" i="1"/>
  <c r="AA65" i="1" s="1"/>
  <c r="Y65" i="1"/>
  <c r="Y73" i="1"/>
  <c r="Z73" i="1"/>
  <c r="Y919" i="1"/>
  <c r="Z919" i="1"/>
  <c r="Z642" i="1"/>
  <c r="Y642" i="1"/>
  <c r="Z580" i="1"/>
  <c r="Y580" i="1"/>
  <c r="Z829" i="1"/>
  <c r="Y829" i="1"/>
  <c r="Z229" i="1"/>
  <c r="Y229" i="1"/>
  <c r="Z149" i="1"/>
  <c r="Y149" i="1"/>
  <c r="Z286" i="1"/>
  <c r="Y286" i="1"/>
  <c r="Z492" i="1"/>
  <c r="Y492" i="1"/>
  <c r="Z39" i="1"/>
  <c r="Y39" i="1"/>
  <c r="Z451" i="1"/>
  <c r="Y451" i="1"/>
  <c r="Z283" i="1"/>
  <c r="AA283" i="1" s="1"/>
  <c r="Y283" i="1"/>
  <c r="Z174" i="1"/>
  <c r="Y174" i="1"/>
  <c r="Y858" i="1"/>
  <c r="Z858" i="1"/>
  <c r="Z948" i="1"/>
  <c r="Y948" i="1"/>
  <c r="Z773" i="1"/>
  <c r="Y773" i="1"/>
  <c r="Z634" i="1"/>
  <c r="Y634" i="1"/>
  <c r="Z780" i="1"/>
  <c r="Y780" i="1"/>
  <c r="Z216" i="1"/>
  <c r="Y216" i="1"/>
  <c r="Z835" i="1"/>
  <c r="AA835" i="1" s="1"/>
  <c r="Y835" i="1"/>
  <c r="Y437" i="1"/>
  <c r="Z437" i="1"/>
  <c r="Z636" i="1"/>
  <c r="Y636" i="1"/>
  <c r="Z500" i="1"/>
  <c r="Y500" i="1"/>
  <c r="Z198" i="1"/>
  <c r="Y198" i="1"/>
  <c r="Z64" i="1"/>
  <c r="Y64" i="1"/>
  <c r="Z902" i="1"/>
  <c r="Y902" i="1"/>
  <c r="Z655" i="1"/>
  <c r="Y655" i="1"/>
  <c r="Y38" i="1"/>
  <c r="Z38" i="1"/>
  <c r="AA38" i="1" s="1"/>
  <c r="Z67" i="1"/>
  <c r="Y67" i="1"/>
  <c r="Y841" i="1"/>
  <c r="Z841" i="1"/>
  <c r="Z311" i="1"/>
  <c r="Y311" i="1"/>
  <c r="Z146" i="1"/>
  <c r="Y146" i="1"/>
  <c r="Z540" i="1"/>
  <c r="Y540" i="1"/>
  <c r="Z485" i="1"/>
  <c r="Y485" i="1"/>
  <c r="Z25" i="1"/>
  <c r="AA25" i="1" s="1"/>
  <c r="Y25" i="1"/>
  <c r="Z750" i="1"/>
  <c r="Y750" i="1"/>
  <c r="Z247" i="1"/>
  <c r="Y247" i="1"/>
  <c r="Z14" i="1"/>
  <c r="Y14" i="1"/>
  <c r="Z355" i="1"/>
  <c r="AA355" i="1" s="1"/>
  <c r="Y355" i="1"/>
  <c r="Z199" i="1"/>
  <c r="AA199" i="1" s="1"/>
  <c r="Y199" i="1"/>
  <c r="Z950" i="1"/>
  <c r="Y950" i="1"/>
  <c r="Z428" i="1"/>
  <c r="Y428" i="1"/>
  <c r="Z871" i="1"/>
  <c r="Y871" i="1"/>
  <c r="Z62" i="1"/>
  <c r="AA62" i="1" s="1"/>
  <c r="Y62" i="1"/>
  <c r="Z618" i="1"/>
  <c r="Y618" i="1"/>
  <c r="Z731" i="1"/>
  <c r="Y731" i="1"/>
  <c r="Y79" i="1"/>
  <c r="Z79" i="1"/>
  <c r="Y183" i="1"/>
  <c r="Z183" i="1"/>
  <c r="Z501" i="1"/>
  <c r="Y501" i="1"/>
  <c r="Y270" i="1"/>
  <c r="Z270" i="1"/>
  <c r="Z583" i="1"/>
  <c r="Y583" i="1"/>
  <c r="Z281" i="1"/>
  <c r="Y281" i="1"/>
  <c r="Y256" i="1"/>
  <c r="Z256" i="1"/>
  <c r="AA256" i="1" s="1"/>
  <c r="Z408" i="1"/>
  <c r="Y408" i="1"/>
  <c r="Z134" i="1"/>
  <c r="AA134" i="1" s="1"/>
  <c r="Y134" i="1"/>
  <c r="Z269" i="1"/>
  <c r="Y269" i="1"/>
  <c r="Z373" i="1"/>
  <c r="Y373" i="1"/>
  <c r="Z658" i="1"/>
  <c r="Y658" i="1"/>
  <c r="Z751" i="1"/>
  <c r="Y751" i="1"/>
  <c r="Z483" i="1"/>
  <c r="Y483" i="1"/>
  <c r="Z897" i="1"/>
  <c r="Y897" i="1"/>
  <c r="Z228" i="1"/>
  <c r="Y228" i="1"/>
  <c r="Z387" i="1"/>
  <c r="Y387" i="1"/>
  <c r="Z891" i="1"/>
  <c r="AA891" i="1" s="1"/>
  <c r="Y891" i="1"/>
  <c r="Z915" i="1"/>
  <c r="Y915" i="1"/>
  <c r="Z844" i="1"/>
  <c r="Y844" i="1"/>
  <c r="Z794" i="1"/>
  <c r="Y794" i="1"/>
  <c r="Z698" i="1"/>
  <c r="AA698" i="1" s="1"/>
  <c r="Y698" i="1"/>
  <c r="Y161" i="1"/>
  <c r="Z161" i="1"/>
  <c r="Y869" i="1"/>
  <c r="Z869" i="1"/>
  <c r="Y992" i="1"/>
  <c r="Z992" i="1"/>
  <c r="AA992" i="1" s="1"/>
  <c r="Z22" i="1"/>
  <c r="AA22" i="1" s="1"/>
  <c r="Y22" i="1"/>
  <c r="Z102" i="1"/>
  <c r="Y102" i="1"/>
  <c r="Z258" i="1"/>
  <c r="Y258" i="1"/>
  <c r="Y176" i="1"/>
  <c r="Z176" i="1"/>
  <c r="Z720" i="1"/>
  <c r="Y720" i="1"/>
  <c r="Z26" i="1"/>
  <c r="AA26" i="1" s="1"/>
  <c r="Y26" i="1"/>
  <c r="Z339" i="1"/>
  <c r="Y339" i="1"/>
  <c r="Z481" i="1"/>
  <c r="Y481" i="1"/>
  <c r="Z923" i="1"/>
  <c r="Y923" i="1"/>
  <c r="Z502" i="1"/>
  <c r="Y502" i="1"/>
  <c r="Z326" i="1"/>
  <c r="Y326" i="1"/>
  <c r="Z922" i="1"/>
  <c r="AA922" i="1" s="1"/>
  <c r="Y922" i="1"/>
  <c r="Z644" i="1"/>
  <c r="Y644" i="1"/>
  <c r="Z943" i="1"/>
  <c r="Y943" i="1"/>
  <c r="Z699" i="1"/>
  <c r="Y699" i="1"/>
  <c r="Z152" i="1"/>
  <c r="Y152" i="1"/>
  <c r="Z92" i="1"/>
  <c r="Y92" i="1"/>
  <c r="Z372" i="1"/>
  <c r="Y372" i="1"/>
  <c r="Z348" i="1"/>
  <c r="Y348" i="1"/>
  <c r="Z525" i="1"/>
  <c r="Y525" i="1"/>
  <c r="Z853" i="1"/>
  <c r="Y853" i="1"/>
  <c r="Z52" i="1"/>
  <c r="Y52" i="1"/>
  <c r="Z338" i="1"/>
  <c r="Y338" i="1"/>
  <c r="Z75" i="1"/>
  <c r="Y75" i="1"/>
  <c r="Z32" i="1"/>
  <c r="Y32" i="1"/>
  <c r="Z708" i="1"/>
  <c r="Y708" i="1"/>
  <c r="Y529" i="1"/>
  <c r="Z529" i="1"/>
  <c r="Y748" i="1"/>
  <c r="Z748" i="1"/>
  <c r="AA748" i="1" s="1"/>
  <c r="Z946" i="1"/>
  <c r="Y946" i="1"/>
  <c r="Y238" i="1"/>
  <c r="Z238" i="1"/>
  <c r="Z357" i="1"/>
  <c r="Y357" i="1"/>
  <c r="Z126" i="1"/>
  <c r="Y126" i="1"/>
  <c r="Z859" i="1"/>
  <c r="AA859" i="1" s="1"/>
  <c r="Y859" i="1"/>
  <c r="Z218" i="1"/>
  <c r="Y218" i="1"/>
  <c r="Z788" i="1"/>
  <c r="Y788" i="1"/>
  <c r="Y931" i="1"/>
  <c r="Z931" i="1"/>
  <c r="Z578" i="1"/>
  <c r="Y578" i="1"/>
  <c r="Z605" i="1"/>
  <c r="Y605" i="1"/>
  <c r="Z714" i="1"/>
  <c r="Y714" i="1"/>
  <c r="Z95" i="1"/>
  <c r="Y95" i="1"/>
  <c r="Z424" i="1"/>
  <c r="AA424" i="1" s="1"/>
  <c r="Y424" i="1"/>
  <c r="Z599" i="1"/>
  <c r="Y599" i="1"/>
  <c r="Y987" i="1"/>
  <c r="Z987" i="1"/>
  <c r="Z416" i="1"/>
  <c r="Y416" i="1"/>
  <c r="Y686" i="1"/>
  <c r="Z686" i="1"/>
  <c r="Z10" i="1"/>
  <c r="Y10" i="1"/>
  <c r="Y66" i="1"/>
  <c r="Z66" i="1"/>
  <c r="Z971" i="1"/>
  <c r="Y971" i="1"/>
  <c r="Z513" i="1"/>
  <c r="Y513" i="1"/>
  <c r="Z755" i="1"/>
  <c r="Y755" i="1"/>
  <c r="Z284" i="1"/>
  <c r="Y284" i="1"/>
  <c r="Z160" i="1"/>
  <c r="AA160" i="1" s="1"/>
  <c r="Y160" i="1"/>
  <c r="Z59" i="1"/>
  <c r="Y59" i="1"/>
  <c r="Z885" i="1"/>
  <c r="Y885" i="1"/>
  <c r="Z967" i="1"/>
  <c r="Y967" i="1"/>
  <c r="Z759" i="1"/>
  <c r="Y759" i="1"/>
  <c r="Z462" i="1"/>
  <c r="Y462" i="1"/>
  <c r="Y145" i="1"/>
  <c r="Z145" i="1"/>
  <c r="Z364" i="1"/>
  <c r="Y364" i="1"/>
  <c r="Z558" i="1"/>
  <c r="AA558" i="1" s="1"/>
  <c r="Y558" i="1"/>
  <c r="Z393" i="1"/>
  <c r="AA393" i="1" s="1"/>
  <c r="Y393" i="1"/>
  <c r="Z423" i="1"/>
  <c r="Y423" i="1"/>
  <c r="Z454" i="1"/>
  <c r="Y454" i="1"/>
  <c r="Z301" i="1"/>
  <c r="Y301" i="1"/>
  <c r="Z908" i="1"/>
  <c r="Y908" i="1"/>
  <c r="Z729" i="1"/>
  <c r="Y729" i="1"/>
  <c r="Z960" i="1"/>
  <c r="Y960" i="1"/>
  <c r="Y87" i="1"/>
  <c r="Z87" i="1"/>
  <c r="Y57" i="1"/>
  <c r="Z57" i="1"/>
  <c r="AA57" i="1" s="1"/>
  <c r="Z728" i="1"/>
  <c r="Y728" i="1"/>
  <c r="Z600" i="1"/>
  <c r="Y600" i="1"/>
  <c r="Z651" i="1"/>
  <c r="Y651" i="1"/>
  <c r="Z117" i="1"/>
  <c r="AA117" i="1" s="1"/>
  <c r="Y117" i="1"/>
  <c r="Z775" i="1"/>
  <c r="Y775" i="1"/>
  <c r="Z598" i="1"/>
  <c r="Y598" i="1"/>
  <c r="Y918" i="1"/>
  <c r="Z918" i="1"/>
  <c r="AA918" i="1" s="1"/>
  <c r="Z296" i="1"/>
  <c r="Y296" i="1"/>
  <c r="Z801" i="1"/>
  <c r="Y801" i="1"/>
  <c r="Z474" i="1"/>
  <c r="Y474" i="1"/>
  <c r="Z363" i="1"/>
  <c r="Y363" i="1"/>
  <c r="Y241" i="1"/>
  <c r="Z241" i="1"/>
  <c r="Z769" i="1"/>
  <c r="Y769" i="1"/>
  <c r="Z499" i="1"/>
  <c r="Y499" i="1"/>
  <c r="Z521" i="1"/>
  <c r="AA521" i="1" s="1"/>
  <c r="Y521" i="1"/>
  <c r="Z738" i="1"/>
  <c r="Y738" i="1"/>
  <c r="Z903" i="1"/>
  <c r="Y903" i="1"/>
  <c r="Z577" i="1"/>
  <c r="Y577" i="1"/>
  <c r="Z422" i="1"/>
  <c r="Y422" i="1"/>
  <c r="Z97" i="1"/>
  <c r="Y97" i="1"/>
  <c r="Y253" i="1"/>
  <c r="Z253" i="1"/>
  <c r="Z120" i="1"/>
  <c r="Y120" i="1"/>
  <c r="Z479" i="1"/>
  <c r="Y479" i="1"/>
  <c r="Y121" i="1"/>
  <c r="Z121" i="1"/>
  <c r="AA121" i="1" s="1"/>
  <c r="Z166" i="1"/>
  <c r="Y166" i="1"/>
  <c r="Z921" i="1"/>
  <c r="Y921" i="1"/>
  <c r="Z188" i="1"/>
  <c r="Y188" i="1"/>
  <c r="Y937" i="1"/>
  <c r="Z937" i="1"/>
  <c r="Z400" i="1"/>
  <c r="Y400" i="1"/>
  <c r="Z263" i="1"/>
  <c r="Y263" i="1"/>
  <c r="Z717" i="1"/>
  <c r="Y717" i="1"/>
  <c r="Z80" i="1"/>
  <c r="Y80" i="1"/>
  <c r="Z431" i="1"/>
  <c r="Y431" i="1"/>
  <c r="Z700" i="1"/>
  <c r="Y700" i="1"/>
  <c r="Y344" i="1"/>
  <c r="Z344" i="1"/>
  <c r="Z23" i="1"/>
  <c r="AA23" i="1" s="1"/>
  <c r="Y23" i="1"/>
  <c r="Z418" i="1"/>
  <c r="Y418" i="1"/>
  <c r="Z336" i="1"/>
  <c r="AA336" i="1" s="1"/>
  <c r="Y336" i="1"/>
  <c r="Z343" i="1"/>
  <c r="Y343" i="1"/>
  <c r="Z934" i="1"/>
  <c r="Y934" i="1"/>
  <c r="Z935" i="1"/>
  <c r="Y935" i="1"/>
  <c r="Z860" i="1"/>
  <c r="Y860" i="1"/>
  <c r="Z539" i="1"/>
  <c r="Y539" i="1"/>
  <c r="Z772" i="1"/>
  <c r="Y772" i="1"/>
  <c r="Y94" i="1"/>
  <c r="Z94" i="1"/>
  <c r="Z527" i="1"/>
  <c r="Y527" i="1"/>
  <c r="Z240" i="1"/>
  <c r="Y240" i="1"/>
  <c r="Z305" i="1"/>
  <c r="AA305" i="1" s="1"/>
  <c r="Y305" i="1"/>
  <c r="Y909" i="1"/>
  <c r="Z909" i="1"/>
  <c r="AA909" i="1" s="1"/>
  <c r="Z43" i="1"/>
  <c r="Y43" i="1"/>
  <c r="Z656" i="1"/>
  <c r="AA656" i="1" s="1"/>
  <c r="Y656" i="1"/>
  <c r="Z449" i="1"/>
  <c r="Y449" i="1"/>
  <c r="Z849" i="1"/>
  <c r="AA849" i="1" s="1"/>
  <c r="Y849" i="1"/>
  <c r="Z392" i="1"/>
  <c r="AA392" i="1" s="1"/>
  <c r="Y392" i="1"/>
  <c r="Y175" i="1"/>
  <c r="Z175" i="1"/>
  <c r="Z374" i="1"/>
  <c r="Y374" i="1"/>
  <c r="Z17" i="1"/>
  <c r="Y17" i="1"/>
  <c r="Z440" i="1"/>
  <c r="Y440" i="1"/>
  <c r="Y125" i="1"/>
  <c r="Z125" i="1"/>
  <c r="AA125" i="1" s="1"/>
  <c r="E583" i="13"/>
  <c r="E128" i="13"/>
  <c r="E106" i="13"/>
  <c r="E210" i="13"/>
  <c r="E136" i="13"/>
  <c r="E562" i="13"/>
  <c r="E342" i="13"/>
  <c r="E159" i="13"/>
  <c r="E355" i="13"/>
  <c r="E337" i="13"/>
  <c r="E179" i="13"/>
  <c r="E67" i="13"/>
  <c r="E521" i="13"/>
  <c r="E200" i="13"/>
  <c r="E486" i="13"/>
  <c r="E280" i="13"/>
  <c r="E192" i="13"/>
  <c r="E358" i="13"/>
  <c r="E570" i="13"/>
  <c r="E385" i="13"/>
  <c r="E384" i="13"/>
  <c r="E488" i="13"/>
  <c r="E352" i="13"/>
  <c r="E421" i="13"/>
  <c r="E44" i="13"/>
  <c r="E367" i="13"/>
  <c r="E550" i="13"/>
  <c r="E123" i="13"/>
  <c r="E361" i="13"/>
  <c r="E175" i="13"/>
  <c r="E519" i="13"/>
  <c r="E349" i="13"/>
  <c r="E513" i="13"/>
  <c r="E589" i="13"/>
  <c r="E139" i="13"/>
  <c r="E70" i="13"/>
  <c r="E410" i="13"/>
  <c r="E198" i="13"/>
  <c r="E578" i="13"/>
  <c r="E112" i="13"/>
  <c r="E146" i="13"/>
  <c r="E71" i="13"/>
  <c r="E428" i="13"/>
  <c r="E197" i="13"/>
  <c r="E270" i="13"/>
  <c r="E376" i="13"/>
  <c r="E258" i="13"/>
  <c r="E413" i="13"/>
  <c r="E191" i="13"/>
  <c r="E145" i="13"/>
  <c r="E22" i="13"/>
  <c r="E398" i="13"/>
  <c r="E308" i="13"/>
  <c r="E162" i="13"/>
  <c r="E202" i="13"/>
  <c r="E53" i="13"/>
  <c r="E286" i="13"/>
  <c r="E141" i="13"/>
  <c r="E317" i="13"/>
  <c r="E209" i="13"/>
  <c r="E252" i="13"/>
  <c r="E395" i="13"/>
  <c r="E194" i="13"/>
  <c r="E301" i="13"/>
  <c r="E181" i="13"/>
  <c r="E306" i="13"/>
  <c r="E205" i="13"/>
  <c r="G371" i="13"/>
  <c r="E27" i="13"/>
  <c r="E295" i="13"/>
  <c r="E494" i="13"/>
  <c r="E17" i="13"/>
  <c r="E415" i="13"/>
  <c r="E378" i="13"/>
  <c r="G115" i="13"/>
  <c r="E278" i="13"/>
  <c r="E78" i="13"/>
  <c r="E581" i="13"/>
  <c r="E49" i="13"/>
  <c r="E21" i="13"/>
  <c r="E144" i="13"/>
  <c r="E10" i="13"/>
  <c r="E514" i="13"/>
  <c r="E408" i="13"/>
  <c r="E118" i="13"/>
  <c r="E307" i="13"/>
  <c r="E40" i="13"/>
  <c r="E369" i="13"/>
  <c r="E409" i="13"/>
  <c r="E50" i="13"/>
  <c r="E582" i="13"/>
  <c r="E297" i="13"/>
  <c r="E318" i="13"/>
  <c r="E338" i="13"/>
  <c r="E339" i="13"/>
  <c r="E36" i="13"/>
  <c r="E333" i="13"/>
  <c r="E265" i="13"/>
  <c r="E117" i="13"/>
  <c r="E460" i="13"/>
  <c r="E309" i="13"/>
  <c r="E23" i="13"/>
  <c r="E131" i="13"/>
  <c r="E542" i="13"/>
  <c r="E82" i="13"/>
  <c r="E567" i="13"/>
  <c r="E405" i="13"/>
  <c r="E540" i="13"/>
  <c r="G376" i="13"/>
  <c r="E264" i="13"/>
  <c r="E262" i="13"/>
  <c r="E208" i="13"/>
  <c r="E14" i="13"/>
  <c r="E402" i="13"/>
  <c r="E414" i="13"/>
  <c r="E203" i="13"/>
  <c r="E182" i="13"/>
  <c r="E69" i="13"/>
  <c r="E34" i="13"/>
  <c r="E515" i="13"/>
  <c r="E350" i="13"/>
  <c r="E479" i="13"/>
  <c r="E526" i="13"/>
  <c r="E334" i="13"/>
  <c r="E507" i="13"/>
  <c r="E321" i="13"/>
  <c r="E328" i="13"/>
  <c r="E105" i="13"/>
  <c r="E5" i="13"/>
  <c r="E365" i="13"/>
  <c r="E455" i="13"/>
  <c r="E20" i="13"/>
  <c r="E142" i="13"/>
  <c r="E532" i="13"/>
  <c r="E30" i="13"/>
  <c r="E436" i="13"/>
  <c r="E223" i="13"/>
  <c r="E15" i="13"/>
  <c r="E99" i="13"/>
  <c r="E325" i="13"/>
  <c r="E467" i="13"/>
  <c r="E331" i="13"/>
  <c r="G297" i="13"/>
  <c r="G174" i="13"/>
  <c r="G32" i="13"/>
  <c r="E303" i="13"/>
  <c r="G218" i="13"/>
  <c r="G352" i="13"/>
  <c r="G112" i="13"/>
  <c r="E336" i="13"/>
  <c r="G438" i="13"/>
  <c r="G536" i="13"/>
  <c r="G519" i="13"/>
  <c r="G194" i="13"/>
  <c r="G562" i="13"/>
  <c r="G317" i="13"/>
  <c r="E107" i="13"/>
  <c r="G572" i="13"/>
  <c r="G202" i="13"/>
  <c r="G578" i="13"/>
  <c r="E130" i="13"/>
  <c r="E268" i="13"/>
  <c r="E3" i="13"/>
  <c r="E545" i="13"/>
  <c r="G570" i="13"/>
  <c r="G9" i="13"/>
  <c r="G486" i="13"/>
  <c r="G136" i="13"/>
  <c r="G80" i="13"/>
  <c r="G342" i="13"/>
  <c r="G39" i="13"/>
  <c r="G220" i="13"/>
  <c r="G411" i="13"/>
  <c r="E65" i="13"/>
  <c r="G359" i="13"/>
  <c r="G286" i="13"/>
  <c r="G200" i="13"/>
  <c r="G513" i="13"/>
  <c r="G162" i="13"/>
  <c r="E56" i="13"/>
  <c r="G421" i="13"/>
  <c r="E79" i="13"/>
  <c r="G139" i="13"/>
  <c r="E81" i="13"/>
  <c r="G192" i="13"/>
  <c r="G63" i="13"/>
  <c r="G385" i="13"/>
  <c r="G521" i="13"/>
  <c r="E437" i="13"/>
  <c r="E345" i="13"/>
  <c r="E552" i="13"/>
  <c r="E248" i="13"/>
  <c r="G391" i="13"/>
  <c r="E341" i="13"/>
  <c r="E340" i="13"/>
  <c r="E311" i="13"/>
  <c r="G540" i="13"/>
  <c r="E77" i="13"/>
  <c r="E484" i="13"/>
  <c r="E277" i="13"/>
  <c r="E312" i="13"/>
  <c r="E544" i="13"/>
  <c r="G191" i="13"/>
  <c r="G226" i="13"/>
  <c r="E473" i="13"/>
  <c r="E161" i="13"/>
  <c r="E418" i="13"/>
  <c r="E363" i="13"/>
  <c r="E588" i="13"/>
  <c r="E287" i="13"/>
  <c r="E204" i="13"/>
  <c r="E517" i="13"/>
  <c r="E132" i="13"/>
  <c r="G94" i="13"/>
  <c r="G152" i="13"/>
  <c r="G463" i="13"/>
  <c r="G10" i="13"/>
  <c r="G323" i="13"/>
  <c r="E245" i="13"/>
  <c r="E140" i="13"/>
  <c r="G333" i="13"/>
  <c r="G113" i="13"/>
  <c r="G238" i="13"/>
  <c r="G568" i="13"/>
  <c r="G393" i="13"/>
  <c r="G427" i="13"/>
  <c r="G76" i="13"/>
  <c r="G396" i="13"/>
  <c r="E579" i="13"/>
  <c r="E247" i="13"/>
  <c r="G183" i="13"/>
  <c r="G401" i="13"/>
  <c r="G259" i="13"/>
  <c r="E72" i="13"/>
  <c r="E441" i="13"/>
  <c r="E98" i="13"/>
  <c r="E296" i="13"/>
  <c r="G403" i="13"/>
  <c r="G40" i="13"/>
  <c r="G131" i="13"/>
  <c r="E316" i="13"/>
  <c r="E16" i="13"/>
  <c r="E4" i="13"/>
  <c r="E46" i="13"/>
  <c r="E370" i="13"/>
  <c r="E375" i="13"/>
  <c r="E492" i="13"/>
  <c r="G322" i="13"/>
  <c r="E330" i="13"/>
  <c r="E231" i="13"/>
  <c r="E459" i="13"/>
  <c r="E348" i="13"/>
  <c r="E551" i="13"/>
  <c r="E483" i="13"/>
  <c r="E168" i="13"/>
  <c r="E173" i="13"/>
  <c r="E450" i="13"/>
  <c r="E180" i="13"/>
  <c r="E102" i="13"/>
  <c r="E499" i="13"/>
  <c r="E75" i="13"/>
  <c r="E246" i="13"/>
  <c r="E25" i="13"/>
  <c r="E561" i="13"/>
  <c r="E305" i="13"/>
  <c r="E591" i="13"/>
  <c r="E453" i="13"/>
  <c r="E158" i="13"/>
  <c r="E587" i="13"/>
  <c r="E452" i="13"/>
  <c r="E228" i="13"/>
  <c r="G350" i="13"/>
  <c r="E574" i="13"/>
  <c r="E304" i="13"/>
  <c r="E254" i="13"/>
  <c r="E176" i="13"/>
  <c r="E57" i="13"/>
  <c r="G479" i="13"/>
  <c r="E284" i="13"/>
  <c r="E571" i="13"/>
  <c r="E217" i="13"/>
  <c r="E440" i="13"/>
  <c r="E157" i="13"/>
  <c r="E43" i="13"/>
  <c r="E283" i="13"/>
  <c r="E33" i="13"/>
  <c r="E156" i="13"/>
  <c r="E344" i="13"/>
  <c r="E160" i="13"/>
  <c r="E425" i="13"/>
  <c r="E224" i="13"/>
  <c r="E400" i="13"/>
  <c r="E451" i="13"/>
  <c r="G14" i="13"/>
  <c r="G507" i="13"/>
  <c r="E580" i="13"/>
  <c r="E523" i="13"/>
  <c r="E553" i="13"/>
  <c r="E227" i="13"/>
  <c r="E266" i="13"/>
  <c r="E135" i="13"/>
  <c r="E38" i="13"/>
  <c r="E497" i="13"/>
  <c r="E166" i="13"/>
  <c r="E522" i="13"/>
  <c r="E422" i="13"/>
  <c r="E110" i="13"/>
  <c r="E382" i="13"/>
  <c r="E417" i="13"/>
  <c r="E563" i="13"/>
  <c r="E298" i="13"/>
  <c r="E446" i="13"/>
  <c r="E119" i="13"/>
  <c r="E263" i="13"/>
  <c r="E12" i="13"/>
  <c r="E360" i="13"/>
  <c r="E154" i="13"/>
  <c r="E285" i="13"/>
  <c r="E456" i="13"/>
  <c r="E387" i="13"/>
  <c r="E48" i="13"/>
  <c r="E255" i="13"/>
  <c r="E445" i="13"/>
  <c r="E558" i="13"/>
  <c r="E457" i="13"/>
  <c r="E538" i="13"/>
  <c r="E443" i="13"/>
  <c r="E271" i="13"/>
  <c r="E471" i="13"/>
  <c r="E300" i="13"/>
  <c r="E109" i="13"/>
  <c r="E169" i="13"/>
  <c r="E584" i="13"/>
  <c r="E89" i="13"/>
  <c r="E332" i="13"/>
  <c r="G46" i="13"/>
  <c r="G574" i="13"/>
  <c r="G502" i="13"/>
  <c r="E177" i="13"/>
  <c r="E24" i="13"/>
  <c r="E104" i="13"/>
  <c r="E442" i="13"/>
  <c r="E439" i="13"/>
  <c r="E444" i="13"/>
  <c r="E476" i="13"/>
  <c r="E273" i="13"/>
  <c r="E37" i="13"/>
  <c r="E213" i="13"/>
  <c r="E533" i="13"/>
  <c r="E96" i="13"/>
  <c r="E429" i="13"/>
  <c r="E465" i="13"/>
  <c r="E101" i="13"/>
  <c r="E111" i="13"/>
  <c r="G542" i="13"/>
  <c r="E85" i="13"/>
  <c r="E419" i="13"/>
  <c r="E310" i="13"/>
  <c r="E212" i="13"/>
  <c r="E493" i="13"/>
  <c r="G177" i="13"/>
  <c r="G85" i="13"/>
  <c r="G310" i="13"/>
  <c r="G97" i="13"/>
  <c r="G119" i="13"/>
  <c r="G321" i="13"/>
  <c r="G182" i="13"/>
  <c r="G558" i="13"/>
  <c r="G455" i="13"/>
  <c r="E31" i="13"/>
  <c r="E462" i="13"/>
  <c r="E87" i="13"/>
  <c r="G104" i="13"/>
  <c r="G24" i="13"/>
  <c r="G25" i="13"/>
  <c r="G111" i="13"/>
  <c r="G49" i="13"/>
  <c r="E149" i="13"/>
  <c r="G400" i="13"/>
  <c r="G334" i="13"/>
  <c r="G523" i="13"/>
  <c r="G563" i="13"/>
  <c r="G442" i="13"/>
  <c r="G402" i="13"/>
  <c r="G465" i="13"/>
  <c r="G440" i="13"/>
  <c r="G120" i="13"/>
  <c r="E401" i="13"/>
  <c r="E178" i="13"/>
  <c r="E435" i="13"/>
  <c r="E576" i="13"/>
  <c r="E320" i="13"/>
  <c r="E274" i="13"/>
  <c r="E554" i="13"/>
  <c r="E222" i="13"/>
  <c r="E531" i="13"/>
  <c r="E126" i="13"/>
  <c r="E108" i="13"/>
  <c r="E449" i="13"/>
  <c r="E458" i="13"/>
  <c r="E216" i="13"/>
  <c r="E505" i="13"/>
  <c r="E381" i="13"/>
  <c r="E29" i="13"/>
  <c r="E383" i="13"/>
  <c r="E59" i="13"/>
  <c r="E151" i="13"/>
  <c r="E155" i="13"/>
  <c r="E335" i="13"/>
  <c r="G450" i="13"/>
  <c r="G180" i="13"/>
  <c r="G571" i="13"/>
  <c r="G452" i="13"/>
  <c r="G75" i="13"/>
  <c r="E114" i="13"/>
  <c r="E566" i="13"/>
  <c r="E288" i="13"/>
  <c r="E503" i="13"/>
  <c r="E42" i="13"/>
  <c r="E474" i="13"/>
  <c r="E150" i="13"/>
  <c r="E190" i="13"/>
  <c r="E225" i="13"/>
  <c r="E90" i="13"/>
  <c r="E92" i="13"/>
  <c r="E214" i="13"/>
  <c r="E394" i="13"/>
  <c r="G30" i="13"/>
  <c r="G417" i="13"/>
  <c r="G457" i="13"/>
  <c r="G405" i="13"/>
  <c r="G212" i="13"/>
  <c r="G532" i="13"/>
  <c r="E211" i="13"/>
  <c r="E86" i="13"/>
  <c r="E447" i="13"/>
  <c r="E564" i="13"/>
  <c r="E196" i="13"/>
  <c r="E18" i="13"/>
  <c r="E389" i="13"/>
  <c r="E163" i="13"/>
  <c r="E127" i="13"/>
  <c r="E219" i="13"/>
  <c r="E585" i="13"/>
  <c r="E250" i="13"/>
  <c r="W995" i="1"/>
  <c r="E207" i="13"/>
  <c r="E11" i="13"/>
  <c r="E530" i="13"/>
  <c r="E60" i="13"/>
  <c r="E261" i="13"/>
  <c r="E470" i="13"/>
  <c r="E343" i="13"/>
  <c r="G445" i="13"/>
  <c r="G208" i="13"/>
  <c r="G419" i="13"/>
  <c r="G451" i="13"/>
  <c r="G255" i="13"/>
  <c r="G346" i="13"/>
  <c r="G306" i="13"/>
  <c r="E116" i="13"/>
  <c r="E546" i="13"/>
  <c r="E407" i="13"/>
  <c r="E482" i="13"/>
  <c r="E364" i="13"/>
  <c r="E543" i="13"/>
  <c r="E351" i="13"/>
  <c r="E68" i="13"/>
  <c r="E125" i="13"/>
  <c r="E512" i="13"/>
  <c r="E356" i="13"/>
  <c r="G105" i="13"/>
  <c r="G429" i="13"/>
  <c r="G217" i="13"/>
  <c r="G583" i="13"/>
  <c r="G110" i="13"/>
  <c r="G228" i="13"/>
  <c r="G493" i="13"/>
  <c r="E406" i="13"/>
  <c r="E380" i="13"/>
  <c r="E528" i="13"/>
  <c r="E590" i="13"/>
  <c r="E234" i="13"/>
  <c r="E481" i="13"/>
  <c r="E292" i="13"/>
  <c r="E185" i="13"/>
  <c r="E525" i="13"/>
  <c r="E6" i="13"/>
  <c r="E565" i="13"/>
  <c r="E319" i="13"/>
  <c r="E74" i="13"/>
  <c r="E556" i="13"/>
  <c r="E327" i="13"/>
  <c r="E391" i="13"/>
  <c r="E134" i="13"/>
  <c r="E226" i="13"/>
  <c r="E239" i="13"/>
  <c r="E569" i="13"/>
  <c r="E276" i="13"/>
  <c r="E13" i="13"/>
  <c r="E461" i="13"/>
  <c r="E260" i="13"/>
  <c r="E548" i="13"/>
  <c r="E508" i="13"/>
  <c r="E416" i="13"/>
  <c r="E504" i="13"/>
  <c r="E314" i="13"/>
  <c r="E324" i="13"/>
  <c r="E293" i="13"/>
  <c r="E412" i="13"/>
  <c r="E485" i="13"/>
  <c r="E232" i="13"/>
  <c r="E164" i="13"/>
  <c r="E9" i="13"/>
  <c r="E572" i="13"/>
  <c r="E359" i="13"/>
  <c r="E518" i="13"/>
  <c r="E438" i="13"/>
  <c r="E509" i="13"/>
  <c r="E511" i="13"/>
  <c r="E403" i="13"/>
  <c r="E113" i="13"/>
  <c r="E399" i="13"/>
  <c r="E347" i="13"/>
  <c r="E392" i="13"/>
  <c r="G307" i="13"/>
  <c r="G567" i="13"/>
  <c r="G82" i="13"/>
  <c r="E557" i="13"/>
  <c r="E430" i="13"/>
  <c r="E434" i="13"/>
  <c r="G21" i="13"/>
  <c r="G588" i="13"/>
  <c r="G582" i="13"/>
  <c r="G408" i="13"/>
  <c r="G265" i="13"/>
  <c r="G514" i="13"/>
  <c r="X995" i="1"/>
  <c r="AU556" i="1"/>
  <c r="AS556" i="1"/>
  <c r="AR556" i="1"/>
  <c r="AQ556" i="1"/>
  <c r="AP556" i="1"/>
  <c r="AO556" i="1"/>
  <c r="AN556" i="1"/>
  <c r="U556" i="1"/>
  <c r="T556" i="1"/>
  <c r="B556" i="1"/>
  <c r="A556" i="1"/>
  <c r="AU461" i="1"/>
  <c r="AS461" i="1"/>
  <c r="AR461" i="1"/>
  <c r="AQ461" i="1"/>
  <c r="AP461" i="1"/>
  <c r="AO461" i="1"/>
  <c r="AN461" i="1"/>
  <c r="U461" i="1"/>
  <c r="T461" i="1"/>
  <c r="B461" i="1"/>
  <c r="A461" i="1"/>
  <c r="AU336" i="1"/>
  <c r="AS336" i="1"/>
  <c r="AR336" i="1"/>
  <c r="AQ336" i="1"/>
  <c r="AP336" i="1"/>
  <c r="AO336" i="1"/>
  <c r="AN336" i="1"/>
  <c r="U336" i="1"/>
  <c r="T336" i="1"/>
  <c r="B336" i="1"/>
  <c r="A336" i="1"/>
  <c r="AU70" i="1"/>
  <c r="AS70" i="1"/>
  <c r="AR70" i="1"/>
  <c r="AQ70" i="1"/>
  <c r="AP70" i="1"/>
  <c r="AO70" i="1"/>
  <c r="AN70" i="1"/>
  <c r="U70" i="1"/>
  <c r="T70" i="1"/>
  <c r="B70" i="1"/>
  <c r="A70" i="1"/>
  <c r="AU724" i="1"/>
  <c r="AS724" i="1"/>
  <c r="AR724" i="1"/>
  <c r="AQ724" i="1"/>
  <c r="AP724" i="1"/>
  <c r="AO724" i="1"/>
  <c r="AN724" i="1"/>
  <c r="U724" i="1"/>
  <c r="T724" i="1"/>
  <c r="B724" i="1"/>
  <c r="A724" i="1"/>
  <c r="AU125" i="1"/>
  <c r="AS125" i="1"/>
  <c r="AR125" i="1"/>
  <c r="AQ125" i="1"/>
  <c r="AP125" i="1"/>
  <c r="AO125" i="1"/>
  <c r="AN125" i="1"/>
  <c r="U125" i="1"/>
  <c r="T125" i="1"/>
  <c r="B125" i="1"/>
  <c r="A125" i="1"/>
  <c r="AU26" i="1"/>
  <c r="AS26" i="1"/>
  <c r="AR26" i="1"/>
  <c r="AQ26" i="1"/>
  <c r="AP26" i="1"/>
  <c r="AO26" i="1"/>
  <c r="AN26" i="1"/>
  <c r="U26" i="1"/>
  <c r="T26" i="1"/>
  <c r="B26" i="1"/>
  <c r="A26" i="1"/>
  <c r="AU558" i="1"/>
  <c r="AS558" i="1"/>
  <c r="AR558" i="1"/>
  <c r="AQ558" i="1"/>
  <c r="AP558" i="1"/>
  <c r="AO558" i="1"/>
  <c r="AN558" i="1"/>
  <c r="U558" i="1"/>
  <c r="T558" i="1"/>
  <c r="B558" i="1"/>
  <c r="A558" i="1"/>
  <c r="AU67" i="1"/>
  <c r="AS67" i="1"/>
  <c r="AR67" i="1"/>
  <c r="AQ67" i="1"/>
  <c r="AP67" i="1"/>
  <c r="AO67" i="1"/>
  <c r="AN67" i="1"/>
  <c r="U67" i="1"/>
  <c r="T67" i="1"/>
  <c r="B67" i="1"/>
  <c r="A67" i="1"/>
  <c r="AU642" i="1"/>
  <c r="AS642" i="1"/>
  <c r="AR642" i="1"/>
  <c r="AQ642" i="1"/>
  <c r="AP642" i="1"/>
  <c r="AO642" i="1"/>
  <c r="AN642" i="1"/>
  <c r="U642" i="1"/>
  <c r="T642" i="1"/>
  <c r="B642" i="1"/>
  <c r="A642" i="1"/>
  <c r="AU76" i="1"/>
  <c r="AS76" i="1"/>
  <c r="AR76" i="1"/>
  <c r="AQ76" i="1"/>
  <c r="AP76" i="1"/>
  <c r="AO76" i="1"/>
  <c r="AN76" i="1"/>
  <c r="U76" i="1"/>
  <c r="T76" i="1"/>
  <c r="B76" i="1"/>
  <c r="A76" i="1"/>
  <c r="AU812" i="1"/>
  <c r="AS812" i="1"/>
  <c r="AR812" i="1"/>
  <c r="AQ812" i="1"/>
  <c r="AP812" i="1"/>
  <c r="AO812" i="1"/>
  <c r="AN812" i="1"/>
  <c r="U812" i="1"/>
  <c r="T812" i="1"/>
  <c r="B812" i="1"/>
  <c r="A812" i="1"/>
  <c r="AU543" i="1"/>
  <c r="AS543" i="1"/>
  <c r="AR543" i="1"/>
  <c r="AQ543" i="1"/>
  <c r="AP543" i="1"/>
  <c r="AO543" i="1"/>
  <c r="AN543" i="1"/>
  <c r="U543" i="1"/>
  <c r="T543" i="1"/>
  <c r="B543" i="1"/>
  <c r="A543" i="1"/>
  <c r="AU372" i="1"/>
  <c r="AS372" i="1"/>
  <c r="AR372" i="1"/>
  <c r="AQ372" i="1"/>
  <c r="AP372" i="1"/>
  <c r="AO372" i="1"/>
  <c r="AN372" i="1"/>
  <c r="U372" i="1"/>
  <c r="T372" i="1"/>
  <c r="B372" i="1"/>
  <c r="A372" i="1"/>
  <c r="AU371" i="1"/>
  <c r="AS371" i="1"/>
  <c r="AR371" i="1"/>
  <c r="AQ371" i="1"/>
  <c r="AP371" i="1"/>
  <c r="AO371" i="1"/>
  <c r="AN371" i="1"/>
  <c r="U371" i="1"/>
  <c r="T371" i="1"/>
  <c r="B371" i="1"/>
  <c r="A371" i="1"/>
  <c r="AU409" i="1"/>
  <c r="AS409" i="1"/>
  <c r="AR409" i="1"/>
  <c r="AQ409" i="1"/>
  <c r="AP409" i="1"/>
  <c r="AO409" i="1"/>
  <c r="AN409" i="1"/>
  <c r="U409" i="1"/>
  <c r="T409" i="1"/>
  <c r="B409" i="1"/>
  <c r="A409" i="1"/>
  <c r="AU293" i="1"/>
  <c r="AS293" i="1"/>
  <c r="AR293" i="1"/>
  <c r="AQ293" i="1"/>
  <c r="AP293" i="1"/>
  <c r="AO293" i="1"/>
  <c r="AN293" i="1"/>
  <c r="U293" i="1"/>
  <c r="T293" i="1"/>
  <c r="B293" i="1"/>
  <c r="A293" i="1"/>
  <c r="AU177" i="1"/>
  <c r="AS177" i="1"/>
  <c r="AR177" i="1"/>
  <c r="AQ177" i="1"/>
  <c r="AP177" i="1"/>
  <c r="AO177" i="1"/>
  <c r="AN177" i="1"/>
  <c r="U177" i="1"/>
  <c r="T177" i="1"/>
  <c r="B177" i="1"/>
  <c r="A177" i="1"/>
  <c r="AU685" i="1"/>
  <c r="AS685" i="1"/>
  <c r="AR685" i="1"/>
  <c r="AQ685" i="1"/>
  <c r="AP685" i="1"/>
  <c r="AO685" i="1"/>
  <c r="AN685" i="1"/>
  <c r="U685" i="1"/>
  <c r="T685" i="1"/>
  <c r="B685" i="1"/>
  <c r="A685" i="1"/>
  <c r="AU753" i="1"/>
  <c r="AS753" i="1"/>
  <c r="AR753" i="1"/>
  <c r="AQ753" i="1"/>
  <c r="AP753" i="1"/>
  <c r="AO753" i="1"/>
  <c r="AN753" i="1"/>
  <c r="U753" i="1"/>
  <c r="T753" i="1"/>
  <c r="B753" i="1"/>
  <c r="A753" i="1"/>
  <c r="AU970" i="1"/>
  <c r="AS970" i="1"/>
  <c r="AR970" i="1"/>
  <c r="AQ970" i="1"/>
  <c r="AP970" i="1"/>
  <c r="AO970" i="1"/>
  <c r="AN970" i="1"/>
  <c r="U970" i="1"/>
  <c r="T970" i="1"/>
  <c r="B970" i="1"/>
  <c r="A970" i="1"/>
  <c r="AU31" i="1"/>
  <c r="AS31" i="1"/>
  <c r="AR31" i="1"/>
  <c r="AQ31" i="1"/>
  <c r="AP31" i="1"/>
  <c r="AO31" i="1"/>
  <c r="AN31" i="1"/>
  <c r="U31" i="1"/>
  <c r="T31" i="1"/>
  <c r="B31" i="1"/>
  <c r="A31" i="1"/>
  <c r="AU584" i="1"/>
  <c r="AS584" i="1"/>
  <c r="AR584" i="1"/>
  <c r="AQ584" i="1"/>
  <c r="AP584" i="1"/>
  <c r="AO584" i="1"/>
  <c r="AN584" i="1"/>
  <c r="U584" i="1"/>
  <c r="T584" i="1"/>
  <c r="B584" i="1"/>
  <c r="A584" i="1"/>
  <c r="AU581" i="1"/>
  <c r="AS581" i="1"/>
  <c r="AR581" i="1"/>
  <c r="AQ581" i="1"/>
  <c r="AP581" i="1"/>
  <c r="AO581" i="1"/>
  <c r="AN581" i="1"/>
  <c r="U581" i="1"/>
  <c r="T581" i="1"/>
  <c r="B581" i="1"/>
  <c r="A581" i="1"/>
  <c r="AU623" i="1"/>
  <c r="AS623" i="1"/>
  <c r="AR623" i="1"/>
  <c r="AQ623" i="1"/>
  <c r="AP623" i="1"/>
  <c r="AO623" i="1"/>
  <c r="AN623" i="1"/>
  <c r="U623" i="1"/>
  <c r="T623" i="1"/>
  <c r="B623" i="1"/>
  <c r="A623" i="1"/>
  <c r="AU596" i="1"/>
  <c r="AS596" i="1"/>
  <c r="AR596" i="1"/>
  <c r="AQ596" i="1"/>
  <c r="AP596" i="1"/>
  <c r="AO596" i="1"/>
  <c r="AN596" i="1"/>
  <c r="U596" i="1"/>
  <c r="T596" i="1"/>
  <c r="B596" i="1"/>
  <c r="A596" i="1"/>
  <c r="AU661" i="1"/>
  <c r="AS661" i="1"/>
  <c r="AR661" i="1"/>
  <c r="AQ661" i="1"/>
  <c r="AP661" i="1"/>
  <c r="AO661" i="1"/>
  <c r="AN661" i="1"/>
  <c r="U661" i="1"/>
  <c r="T661" i="1"/>
  <c r="B661" i="1"/>
  <c r="A661" i="1"/>
  <c r="AU292" i="1"/>
  <c r="AS292" i="1"/>
  <c r="AR292" i="1"/>
  <c r="AQ292" i="1"/>
  <c r="AP292" i="1"/>
  <c r="AO292" i="1"/>
  <c r="AN292" i="1"/>
  <c r="U292" i="1"/>
  <c r="T292" i="1"/>
  <c r="B292" i="1"/>
  <c r="A292" i="1"/>
  <c r="AU491" i="1"/>
  <c r="AS491" i="1"/>
  <c r="AR491" i="1"/>
  <c r="AQ491" i="1"/>
  <c r="AP491" i="1"/>
  <c r="AO491" i="1"/>
  <c r="AN491" i="1"/>
  <c r="U491" i="1"/>
  <c r="T491" i="1"/>
  <c r="B491" i="1"/>
  <c r="A491" i="1"/>
  <c r="AU324" i="1"/>
  <c r="AS324" i="1"/>
  <c r="AR324" i="1"/>
  <c r="AQ324" i="1"/>
  <c r="AP324" i="1"/>
  <c r="AO324" i="1"/>
  <c r="AN324" i="1"/>
  <c r="U324" i="1"/>
  <c r="T324" i="1"/>
  <c r="B324" i="1"/>
  <c r="A324" i="1"/>
  <c r="AU769" i="1"/>
  <c r="AS769" i="1"/>
  <c r="AR769" i="1"/>
  <c r="AQ769" i="1"/>
  <c r="AP769" i="1"/>
  <c r="AO769" i="1"/>
  <c r="AN769" i="1"/>
  <c r="U769" i="1"/>
  <c r="T769" i="1"/>
  <c r="B769" i="1"/>
  <c r="A769" i="1"/>
  <c r="AU175" i="1"/>
  <c r="AS175" i="1"/>
  <c r="AR175" i="1"/>
  <c r="AQ175" i="1"/>
  <c r="AP175" i="1"/>
  <c r="AO175" i="1"/>
  <c r="AN175" i="1"/>
  <c r="U175" i="1"/>
  <c r="T175" i="1"/>
  <c r="B175" i="1"/>
  <c r="A175" i="1"/>
  <c r="AU74" i="1"/>
  <c r="AS74" i="1"/>
  <c r="AR74" i="1"/>
  <c r="AQ74" i="1"/>
  <c r="AP74" i="1"/>
  <c r="AO74" i="1"/>
  <c r="AN74" i="1"/>
  <c r="U74" i="1"/>
  <c r="T74" i="1"/>
  <c r="B74" i="1"/>
  <c r="A74" i="1"/>
  <c r="AU20" i="1"/>
  <c r="AS20" i="1"/>
  <c r="AR20" i="1"/>
  <c r="AQ20" i="1"/>
  <c r="AP20" i="1"/>
  <c r="AO20" i="1"/>
  <c r="AN20" i="1"/>
  <c r="U20" i="1"/>
  <c r="T20" i="1"/>
  <c r="B20" i="1"/>
  <c r="A20" i="1"/>
  <c r="AU684" i="1"/>
  <c r="AS684" i="1"/>
  <c r="AR684" i="1"/>
  <c r="AQ684" i="1"/>
  <c r="AP684" i="1"/>
  <c r="AO684" i="1"/>
  <c r="AN684" i="1"/>
  <c r="U684" i="1"/>
  <c r="T684" i="1"/>
  <c r="B684" i="1"/>
  <c r="A684" i="1"/>
  <c r="AU938" i="1"/>
  <c r="AS938" i="1"/>
  <c r="AR938" i="1"/>
  <c r="AQ938" i="1"/>
  <c r="AP938" i="1"/>
  <c r="AO938" i="1"/>
  <c r="AN938" i="1"/>
  <c r="U938" i="1"/>
  <c r="T938" i="1"/>
  <c r="B938" i="1"/>
  <c r="A938" i="1"/>
  <c r="AU899" i="1"/>
  <c r="AS899" i="1"/>
  <c r="AR899" i="1"/>
  <c r="AQ899" i="1"/>
  <c r="AP899" i="1"/>
  <c r="AO899" i="1"/>
  <c r="AN899" i="1"/>
  <c r="U899" i="1"/>
  <c r="T899" i="1"/>
  <c r="B899" i="1"/>
  <c r="A899" i="1"/>
  <c r="AU153" i="1"/>
  <c r="AS153" i="1"/>
  <c r="AR153" i="1"/>
  <c r="AQ153" i="1"/>
  <c r="AP153" i="1"/>
  <c r="AO153" i="1"/>
  <c r="AN153" i="1"/>
  <c r="U153" i="1"/>
  <c r="T153" i="1"/>
  <c r="B153" i="1"/>
  <c r="A153" i="1"/>
  <c r="AU57" i="1"/>
  <c r="AS57" i="1"/>
  <c r="AR57" i="1"/>
  <c r="AQ57" i="1"/>
  <c r="AP57" i="1"/>
  <c r="AO57" i="1"/>
  <c r="AN57" i="1"/>
  <c r="U57" i="1"/>
  <c r="T57" i="1"/>
  <c r="B57" i="1"/>
  <c r="A57" i="1"/>
  <c r="AU364" i="1"/>
  <c r="AS364" i="1"/>
  <c r="AR364" i="1"/>
  <c r="AQ364" i="1"/>
  <c r="AP364" i="1"/>
  <c r="AO364" i="1"/>
  <c r="AN364" i="1"/>
  <c r="U364" i="1"/>
  <c r="T364" i="1"/>
  <c r="B364" i="1"/>
  <c r="A364" i="1"/>
  <c r="AU38" i="1"/>
  <c r="AS38" i="1"/>
  <c r="AR38" i="1"/>
  <c r="AQ38" i="1"/>
  <c r="AP38" i="1"/>
  <c r="AO38" i="1"/>
  <c r="AN38" i="1"/>
  <c r="U38" i="1"/>
  <c r="T38" i="1"/>
  <c r="B38" i="1"/>
  <c r="A38" i="1"/>
  <c r="AU755" i="1"/>
  <c r="AS755" i="1"/>
  <c r="AR755" i="1"/>
  <c r="AQ755" i="1"/>
  <c r="AP755" i="1"/>
  <c r="AO755" i="1"/>
  <c r="AN755" i="1"/>
  <c r="U755" i="1"/>
  <c r="T755" i="1"/>
  <c r="B755" i="1"/>
  <c r="A755" i="1"/>
  <c r="AU84" i="1"/>
  <c r="AS84" i="1"/>
  <c r="AR84" i="1"/>
  <c r="AQ84" i="1"/>
  <c r="AP84" i="1"/>
  <c r="AO84" i="1"/>
  <c r="AN84" i="1"/>
  <c r="U84" i="1"/>
  <c r="T84" i="1"/>
  <c r="B84" i="1"/>
  <c r="A84" i="1"/>
  <c r="AU640" i="1"/>
  <c r="AS640" i="1"/>
  <c r="AR640" i="1"/>
  <c r="AQ640" i="1"/>
  <c r="AP640" i="1"/>
  <c r="AO640" i="1"/>
  <c r="AN640" i="1"/>
  <c r="U640" i="1"/>
  <c r="T640" i="1"/>
  <c r="B640" i="1"/>
  <c r="A640" i="1"/>
  <c r="AU181" i="1"/>
  <c r="AS181" i="1"/>
  <c r="AR181" i="1"/>
  <c r="AQ181" i="1"/>
  <c r="AP181" i="1"/>
  <c r="AO181" i="1"/>
  <c r="AN181" i="1"/>
  <c r="U181" i="1"/>
  <c r="T181" i="1"/>
  <c r="B181" i="1"/>
  <c r="A181" i="1"/>
  <c r="AU92" i="1"/>
  <c r="AS92" i="1"/>
  <c r="AR92" i="1"/>
  <c r="AQ92" i="1"/>
  <c r="AP92" i="1"/>
  <c r="AO92" i="1"/>
  <c r="AN92" i="1"/>
  <c r="U92" i="1"/>
  <c r="T92" i="1"/>
  <c r="B92" i="1"/>
  <c r="A92" i="1"/>
  <c r="AU789" i="1"/>
  <c r="AS789" i="1"/>
  <c r="AR789" i="1"/>
  <c r="AQ789" i="1"/>
  <c r="AP789" i="1"/>
  <c r="AO789" i="1"/>
  <c r="AN789" i="1"/>
  <c r="U789" i="1"/>
  <c r="T789" i="1"/>
  <c r="B789" i="1"/>
  <c r="A789" i="1"/>
  <c r="AU30" i="1"/>
  <c r="AS30" i="1"/>
  <c r="AR30" i="1"/>
  <c r="AQ30" i="1"/>
  <c r="AP30" i="1"/>
  <c r="AO30" i="1"/>
  <c r="AN30" i="1"/>
  <c r="U30" i="1"/>
  <c r="T30" i="1"/>
  <c r="B30" i="1"/>
  <c r="A30" i="1"/>
  <c r="AU941" i="1"/>
  <c r="AS941" i="1"/>
  <c r="AR941" i="1"/>
  <c r="AQ941" i="1"/>
  <c r="AP941" i="1"/>
  <c r="AO941" i="1"/>
  <c r="AN941" i="1"/>
  <c r="U941" i="1"/>
  <c r="T941" i="1"/>
  <c r="B941" i="1"/>
  <c r="A941" i="1"/>
  <c r="AU810" i="1"/>
  <c r="AS810" i="1"/>
  <c r="AR810" i="1"/>
  <c r="AQ810" i="1"/>
  <c r="AP810" i="1"/>
  <c r="AO810" i="1"/>
  <c r="AN810" i="1"/>
  <c r="U810" i="1"/>
  <c r="T810" i="1"/>
  <c r="B810" i="1"/>
  <c r="A810" i="1"/>
  <c r="AU695" i="1"/>
  <c r="AS695" i="1"/>
  <c r="AR695" i="1"/>
  <c r="AQ695" i="1"/>
  <c r="AP695" i="1"/>
  <c r="AO695" i="1"/>
  <c r="AN695" i="1"/>
  <c r="U695" i="1"/>
  <c r="T695" i="1"/>
  <c r="B695" i="1"/>
  <c r="A695" i="1"/>
  <c r="AU61" i="1"/>
  <c r="AS61" i="1"/>
  <c r="AR61" i="1"/>
  <c r="AQ61" i="1"/>
  <c r="AP61" i="1"/>
  <c r="AO61" i="1"/>
  <c r="AN61" i="1"/>
  <c r="U61" i="1"/>
  <c r="T61" i="1"/>
  <c r="B61" i="1"/>
  <c r="A61" i="1"/>
  <c r="AU875" i="1"/>
  <c r="AS875" i="1"/>
  <c r="AR875" i="1"/>
  <c r="AQ875" i="1"/>
  <c r="AP875" i="1"/>
  <c r="AO875" i="1"/>
  <c r="AN875" i="1"/>
  <c r="U875" i="1"/>
  <c r="T875" i="1"/>
  <c r="B875" i="1"/>
  <c r="A875" i="1"/>
  <c r="AU319" i="1"/>
  <c r="AS319" i="1"/>
  <c r="AR319" i="1"/>
  <c r="AQ319" i="1"/>
  <c r="AP319" i="1"/>
  <c r="AO319" i="1"/>
  <c r="AN319" i="1"/>
  <c r="U319" i="1"/>
  <c r="T319" i="1"/>
  <c r="B319" i="1"/>
  <c r="A319" i="1"/>
  <c r="AU328" i="1"/>
  <c r="AS328" i="1"/>
  <c r="AR328" i="1"/>
  <c r="AQ328" i="1"/>
  <c r="AP328" i="1"/>
  <c r="AO328" i="1"/>
  <c r="AN328" i="1"/>
  <c r="U328" i="1"/>
  <c r="T328" i="1"/>
  <c r="B328" i="1"/>
  <c r="A328" i="1"/>
  <c r="AU139" i="1"/>
  <c r="AS139" i="1"/>
  <c r="AR139" i="1"/>
  <c r="AQ139" i="1"/>
  <c r="AP139" i="1"/>
  <c r="AO139" i="1"/>
  <c r="AN139" i="1"/>
  <c r="U139" i="1"/>
  <c r="T139" i="1"/>
  <c r="B139" i="1"/>
  <c r="A139" i="1"/>
  <c r="AU523" i="1"/>
  <c r="AS523" i="1"/>
  <c r="AR523" i="1"/>
  <c r="AQ523" i="1"/>
  <c r="AP523" i="1"/>
  <c r="AO523" i="1"/>
  <c r="AN523" i="1"/>
  <c r="U523" i="1"/>
  <c r="T523" i="1"/>
  <c r="B523" i="1"/>
  <c r="A523" i="1"/>
  <c r="AU60" i="1"/>
  <c r="AS60" i="1"/>
  <c r="AR60" i="1"/>
  <c r="AQ60" i="1"/>
  <c r="AP60" i="1"/>
  <c r="AO60" i="1"/>
  <c r="AN60" i="1"/>
  <c r="U60" i="1"/>
  <c r="T60" i="1"/>
  <c r="B60" i="1"/>
  <c r="A60" i="1"/>
  <c r="AU959" i="1"/>
  <c r="AS959" i="1"/>
  <c r="AR959" i="1"/>
  <c r="AQ959" i="1"/>
  <c r="AP959" i="1"/>
  <c r="AO959" i="1"/>
  <c r="AN959" i="1"/>
  <c r="U959" i="1"/>
  <c r="T959" i="1"/>
  <c r="B959" i="1"/>
  <c r="A959" i="1"/>
  <c r="AU961" i="1"/>
  <c r="AS961" i="1"/>
  <c r="AR961" i="1"/>
  <c r="AQ961" i="1"/>
  <c r="AP961" i="1"/>
  <c r="AO961" i="1"/>
  <c r="AN961" i="1"/>
  <c r="U961" i="1"/>
  <c r="T961" i="1"/>
  <c r="B961" i="1"/>
  <c r="A961" i="1"/>
  <c r="AU622" i="1"/>
  <c r="AS622" i="1"/>
  <c r="AR622" i="1"/>
  <c r="AQ622" i="1"/>
  <c r="AP622" i="1"/>
  <c r="AO622" i="1"/>
  <c r="AN622" i="1"/>
  <c r="U622" i="1"/>
  <c r="T622" i="1"/>
  <c r="B622" i="1"/>
  <c r="A622" i="1"/>
  <c r="AU595" i="1"/>
  <c r="AS595" i="1"/>
  <c r="AR595" i="1"/>
  <c r="AQ595" i="1"/>
  <c r="AP595" i="1"/>
  <c r="AO595" i="1"/>
  <c r="AN595" i="1"/>
  <c r="U595" i="1"/>
  <c r="T595" i="1"/>
  <c r="B595" i="1"/>
  <c r="A595" i="1"/>
  <c r="AU241" i="1"/>
  <c r="AS241" i="1"/>
  <c r="AR241" i="1"/>
  <c r="AQ241" i="1"/>
  <c r="AP241" i="1"/>
  <c r="AO241" i="1"/>
  <c r="AN241" i="1"/>
  <c r="U241" i="1"/>
  <c r="T241" i="1"/>
  <c r="B241" i="1"/>
  <c r="A241" i="1"/>
  <c r="AU201" i="1"/>
  <c r="AS201" i="1"/>
  <c r="AR201" i="1"/>
  <c r="AQ201" i="1"/>
  <c r="AP201" i="1"/>
  <c r="AO201" i="1"/>
  <c r="AN201" i="1"/>
  <c r="U201" i="1"/>
  <c r="T201" i="1"/>
  <c r="B201" i="1"/>
  <c r="A201" i="1"/>
  <c r="AU43" i="1"/>
  <c r="AS43" i="1"/>
  <c r="AR43" i="1"/>
  <c r="AQ43" i="1"/>
  <c r="AP43" i="1"/>
  <c r="AO43" i="1"/>
  <c r="AN43" i="1"/>
  <c r="U43" i="1"/>
  <c r="T43" i="1"/>
  <c r="B43" i="1"/>
  <c r="A43" i="1"/>
  <c r="AU433" i="1"/>
  <c r="AS433" i="1"/>
  <c r="AR433" i="1"/>
  <c r="AQ433" i="1"/>
  <c r="AP433" i="1"/>
  <c r="AO433" i="1"/>
  <c r="AN433" i="1"/>
  <c r="U433" i="1"/>
  <c r="T433" i="1"/>
  <c r="B433" i="1"/>
  <c r="A433" i="1"/>
  <c r="AU430" i="1"/>
  <c r="AS430" i="1"/>
  <c r="AR430" i="1"/>
  <c r="AQ430" i="1"/>
  <c r="AP430" i="1"/>
  <c r="AO430" i="1"/>
  <c r="AN430" i="1"/>
  <c r="U430" i="1"/>
  <c r="T430" i="1"/>
  <c r="B430" i="1"/>
  <c r="A430" i="1"/>
  <c r="AU414" i="1"/>
  <c r="AS414" i="1"/>
  <c r="AR414" i="1"/>
  <c r="AQ414" i="1"/>
  <c r="AP414" i="1"/>
  <c r="AO414" i="1"/>
  <c r="AN414" i="1"/>
  <c r="U414" i="1"/>
  <c r="T414" i="1"/>
  <c r="B414" i="1"/>
  <c r="A414" i="1"/>
  <c r="AU385" i="1"/>
  <c r="AS385" i="1"/>
  <c r="AR385" i="1"/>
  <c r="AQ385" i="1"/>
  <c r="AP385" i="1"/>
  <c r="AO385" i="1"/>
  <c r="AN385" i="1"/>
  <c r="U385" i="1"/>
  <c r="T385" i="1"/>
  <c r="B385" i="1"/>
  <c r="A385" i="1"/>
  <c r="AU260" i="1"/>
  <c r="AS260" i="1"/>
  <c r="AR260" i="1"/>
  <c r="AQ260" i="1"/>
  <c r="AP260" i="1"/>
  <c r="AO260" i="1"/>
  <c r="AN260" i="1"/>
  <c r="U260" i="1"/>
  <c r="T260" i="1"/>
  <c r="B260" i="1"/>
  <c r="A260" i="1"/>
  <c r="AU720" i="1"/>
  <c r="AS720" i="1"/>
  <c r="AR720" i="1"/>
  <c r="AQ720" i="1"/>
  <c r="AP720" i="1"/>
  <c r="AO720" i="1"/>
  <c r="AN720" i="1"/>
  <c r="U720" i="1"/>
  <c r="T720" i="1"/>
  <c r="B720" i="1"/>
  <c r="A720" i="1"/>
  <c r="AU134" i="1"/>
  <c r="AS134" i="1"/>
  <c r="AR134" i="1"/>
  <c r="AQ134" i="1"/>
  <c r="AP134" i="1"/>
  <c r="AO134" i="1"/>
  <c r="AN134" i="1"/>
  <c r="U134" i="1"/>
  <c r="T134" i="1"/>
  <c r="B134" i="1"/>
  <c r="A134" i="1"/>
  <c r="AU655" i="1"/>
  <c r="AS655" i="1"/>
  <c r="AR655" i="1"/>
  <c r="AQ655" i="1"/>
  <c r="AP655" i="1"/>
  <c r="AO655" i="1"/>
  <c r="AN655" i="1"/>
  <c r="U655" i="1"/>
  <c r="T655" i="1"/>
  <c r="B655" i="1"/>
  <c r="A655" i="1"/>
  <c r="AU919" i="1"/>
  <c r="AS919" i="1"/>
  <c r="AR919" i="1"/>
  <c r="AQ919" i="1"/>
  <c r="AP919" i="1"/>
  <c r="AO919" i="1"/>
  <c r="AN919" i="1"/>
  <c r="U919" i="1"/>
  <c r="T919" i="1"/>
  <c r="B919" i="1"/>
  <c r="A919" i="1"/>
  <c r="AU660" i="1"/>
  <c r="AS660" i="1"/>
  <c r="AR660" i="1"/>
  <c r="AQ660" i="1"/>
  <c r="AP660" i="1"/>
  <c r="AO660" i="1"/>
  <c r="AN660" i="1"/>
  <c r="U660" i="1"/>
  <c r="T660" i="1"/>
  <c r="B660" i="1"/>
  <c r="A660" i="1"/>
  <c r="AU509" i="1"/>
  <c r="AS509" i="1"/>
  <c r="AR509" i="1"/>
  <c r="AQ509" i="1"/>
  <c r="AP509" i="1"/>
  <c r="AO509" i="1"/>
  <c r="AN509" i="1"/>
  <c r="U509" i="1"/>
  <c r="T509" i="1"/>
  <c r="B509" i="1"/>
  <c r="A509" i="1"/>
  <c r="AU737" i="1"/>
  <c r="AS737" i="1"/>
  <c r="AR737" i="1"/>
  <c r="AQ737" i="1"/>
  <c r="AP737" i="1"/>
  <c r="AO737" i="1"/>
  <c r="AN737" i="1"/>
  <c r="U737" i="1"/>
  <c r="T737" i="1"/>
  <c r="B737" i="1"/>
  <c r="A737" i="1"/>
  <c r="AU983" i="1"/>
  <c r="AS983" i="1"/>
  <c r="AR983" i="1"/>
  <c r="AQ983" i="1"/>
  <c r="AP983" i="1"/>
  <c r="AO983" i="1"/>
  <c r="AN983" i="1"/>
  <c r="U983" i="1"/>
  <c r="T983" i="1"/>
  <c r="B983" i="1"/>
  <c r="A983" i="1"/>
  <c r="AU245" i="1"/>
  <c r="AS245" i="1"/>
  <c r="AR245" i="1"/>
  <c r="AQ245" i="1"/>
  <c r="AP245" i="1"/>
  <c r="AO245" i="1"/>
  <c r="AN245" i="1"/>
  <c r="U245" i="1"/>
  <c r="T245" i="1"/>
  <c r="B245" i="1"/>
  <c r="A245" i="1"/>
  <c r="AU976" i="1"/>
  <c r="AS976" i="1"/>
  <c r="AR976" i="1"/>
  <c r="AQ976" i="1"/>
  <c r="AP976" i="1"/>
  <c r="AO976" i="1"/>
  <c r="AN976" i="1"/>
  <c r="U976" i="1"/>
  <c r="T976" i="1"/>
  <c r="B976" i="1"/>
  <c r="A976" i="1"/>
  <c r="AU36" i="1"/>
  <c r="AS36" i="1"/>
  <c r="AR36" i="1"/>
  <c r="AQ36" i="1"/>
  <c r="AP36" i="1"/>
  <c r="AO36" i="1"/>
  <c r="AN36" i="1"/>
  <c r="U36" i="1"/>
  <c r="T36" i="1"/>
  <c r="B36" i="1"/>
  <c r="A36" i="1"/>
  <c r="AU870" i="1"/>
  <c r="AS870" i="1"/>
  <c r="AR870" i="1"/>
  <c r="AQ870" i="1"/>
  <c r="AP870" i="1"/>
  <c r="AO870" i="1"/>
  <c r="AN870" i="1"/>
  <c r="U870" i="1"/>
  <c r="T870" i="1"/>
  <c r="B870" i="1"/>
  <c r="A870" i="1"/>
  <c r="AU637" i="1"/>
  <c r="AS637" i="1"/>
  <c r="AR637" i="1"/>
  <c r="AQ637" i="1"/>
  <c r="AP637" i="1"/>
  <c r="AO637" i="1"/>
  <c r="AN637" i="1"/>
  <c r="U637" i="1"/>
  <c r="T637" i="1"/>
  <c r="B637" i="1"/>
  <c r="A637" i="1"/>
  <c r="AU411" i="1"/>
  <c r="AS411" i="1"/>
  <c r="AR411" i="1"/>
  <c r="AQ411" i="1"/>
  <c r="AP411" i="1"/>
  <c r="AO411" i="1"/>
  <c r="AN411" i="1"/>
  <c r="U411" i="1"/>
  <c r="T411" i="1"/>
  <c r="B411" i="1"/>
  <c r="A411" i="1"/>
  <c r="AU793" i="1"/>
  <c r="AS793" i="1"/>
  <c r="AR793" i="1"/>
  <c r="AQ793" i="1"/>
  <c r="AP793" i="1"/>
  <c r="AO793" i="1"/>
  <c r="AN793" i="1"/>
  <c r="U793" i="1"/>
  <c r="T793" i="1"/>
  <c r="B793" i="1"/>
  <c r="A793" i="1"/>
  <c r="AU404" i="1"/>
  <c r="AS404" i="1"/>
  <c r="AR404" i="1"/>
  <c r="AQ404" i="1"/>
  <c r="AP404" i="1"/>
  <c r="AO404" i="1"/>
  <c r="AN404" i="1"/>
  <c r="U404" i="1"/>
  <c r="T404" i="1"/>
  <c r="B404" i="1"/>
  <c r="A404" i="1"/>
  <c r="AU114" i="1"/>
  <c r="AS114" i="1"/>
  <c r="AR114" i="1"/>
  <c r="AQ114" i="1"/>
  <c r="AP114" i="1"/>
  <c r="AO114" i="1"/>
  <c r="AN114" i="1"/>
  <c r="U114" i="1"/>
  <c r="T114" i="1"/>
  <c r="B114" i="1"/>
  <c r="A114" i="1"/>
  <c r="AU671" i="1"/>
  <c r="AS671" i="1"/>
  <c r="AR671" i="1"/>
  <c r="AQ671" i="1"/>
  <c r="AP671" i="1"/>
  <c r="AO671" i="1"/>
  <c r="AN671" i="1"/>
  <c r="U671" i="1"/>
  <c r="T671" i="1"/>
  <c r="B671" i="1"/>
  <c r="A671" i="1"/>
  <c r="AU553" i="1"/>
  <c r="AS553" i="1"/>
  <c r="AR553" i="1"/>
  <c r="AQ553" i="1"/>
  <c r="AP553" i="1"/>
  <c r="AO553" i="1"/>
  <c r="AN553" i="1"/>
  <c r="U553" i="1"/>
  <c r="T553" i="1"/>
  <c r="B553" i="1"/>
  <c r="A553" i="1"/>
  <c r="AU291" i="1"/>
  <c r="AS291" i="1"/>
  <c r="AR291" i="1"/>
  <c r="AQ291" i="1"/>
  <c r="AP291" i="1"/>
  <c r="AO291" i="1"/>
  <c r="AN291" i="1"/>
  <c r="U291" i="1"/>
  <c r="T291" i="1"/>
  <c r="B291" i="1"/>
  <c r="A291" i="1"/>
  <c r="AU490" i="1"/>
  <c r="AS490" i="1"/>
  <c r="AR490" i="1"/>
  <c r="AQ490" i="1"/>
  <c r="AP490" i="1"/>
  <c r="AO490" i="1"/>
  <c r="AN490" i="1"/>
  <c r="U490" i="1"/>
  <c r="T490" i="1"/>
  <c r="B490" i="1"/>
  <c r="A490" i="1"/>
  <c r="AU323" i="1"/>
  <c r="AS323" i="1"/>
  <c r="AR323" i="1"/>
  <c r="AQ323" i="1"/>
  <c r="AP323" i="1"/>
  <c r="AO323" i="1"/>
  <c r="AN323" i="1"/>
  <c r="U323" i="1"/>
  <c r="T323" i="1"/>
  <c r="B323" i="1"/>
  <c r="A323" i="1"/>
  <c r="AU663" i="1"/>
  <c r="AS663" i="1"/>
  <c r="AR663" i="1"/>
  <c r="AQ663" i="1"/>
  <c r="AP663" i="1"/>
  <c r="AO663" i="1"/>
  <c r="AN663" i="1"/>
  <c r="U663" i="1"/>
  <c r="T663" i="1"/>
  <c r="B663" i="1"/>
  <c r="A663" i="1"/>
  <c r="AU119" i="1"/>
  <c r="AS119" i="1"/>
  <c r="AR119" i="1"/>
  <c r="AQ119" i="1"/>
  <c r="AP119" i="1"/>
  <c r="AO119" i="1"/>
  <c r="AN119" i="1"/>
  <c r="U119" i="1"/>
  <c r="T119" i="1"/>
  <c r="B119" i="1"/>
  <c r="A119" i="1"/>
  <c r="AU440" i="1"/>
  <c r="AS440" i="1"/>
  <c r="AR440" i="1"/>
  <c r="AQ440" i="1"/>
  <c r="AP440" i="1"/>
  <c r="AO440" i="1"/>
  <c r="AN440" i="1"/>
  <c r="U440" i="1"/>
  <c r="T440" i="1"/>
  <c r="B440" i="1"/>
  <c r="A440" i="1"/>
  <c r="AU334" i="1"/>
  <c r="AS334" i="1"/>
  <c r="AR334" i="1"/>
  <c r="AQ334" i="1"/>
  <c r="AP334" i="1"/>
  <c r="AO334" i="1"/>
  <c r="AN334" i="1"/>
  <c r="U334" i="1"/>
  <c r="T334" i="1"/>
  <c r="B334" i="1"/>
  <c r="A334" i="1"/>
  <c r="AU208" i="1"/>
  <c r="AS208" i="1"/>
  <c r="AR208" i="1"/>
  <c r="AQ208" i="1"/>
  <c r="AP208" i="1"/>
  <c r="AO208" i="1"/>
  <c r="AN208" i="1"/>
  <c r="U208" i="1"/>
  <c r="T208" i="1"/>
  <c r="B208" i="1"/>
  <c r="A208" i="1"/>
  <c r="AU768" i="1"/>
  <c r="AS768" i="1"/>
  <c r="AR768" i="1"/>
  <c r="AQ768" i="1"/>
  <c r="AP768" i="1"/>
  <c r="AO768" i="1"/>
  <c r="AN768" i="1"/>
  <c r="U768" i="1"/>
  <c r="T768" i="1"/>
  <c r="B768" i="1"/>
  <c r="A768" i="1"/>
  <c r="AU418" i="1"/>
  <c r="AS418" i="1"/>
  <c r="AR418" i="1"/>
  <c r="AQ418" i="1"/>
  <c r="AP418" i="1"/>
  <c r="AO418" i="1"/>
  <c r="AN418" i="1"/>
  <c r="U418" i="1"/>
  <c r="T418" i="1"/>
  <c r="B418" i="1"/>
  <c r="A418" i="1"/>
  <c r="AU347" i="1"/>
  <c r="AS347" i="1"/>
  <c r="AR347" i="1"/>
  <c r="AQ347" i="1"/>
  <c r="AP347" i="1"/>
  <c r="AO347" i="1"/>
  <c r="AN347" i="1"/>
  <c r="U347" i="1"/>
  <c r="T347" i="1"/>
  <c r="B347" i="1"/>
  <c r="A347" i="1"/>
  <c r="AU806" i="1"/>
  <c r="AS806" i="1"/>
  <c r="AR806" i="1"/>
  <c r="AQ806" i="1"/>
  <c r="AP806" i="1"/>
  <c r="AO806" i="1"/>
  <c r="AN806" i="1"/>
  <c r="U806" i="1"/>
  <c r="T806" i="1"/>
  <c r="B806" i="1"/>
  <c r="A806" i="1"/>
  <c r="AU573" i="1"/>
  <c r="AS573" i="1"/>
  <c r="AR573" i="1"/>
  <c r="AQ573" i="1"/>
  <c r="AP573" i="1"/>
  <c r="AO573" i="1"/>
  <c r="AN573" i="1"/>
  <c r="U573" i="1"/>
  <c r="T573" i="1"/>
  <c r="B573" i="1"/>
  <c r="A573" i="1"/>
  <c r="AU176" i="1"/>
  <c r="AS176" i="1"/>
  <c r="AR176" i="1"/>
  <c r="AQ176" i="1"/>
  <c r="AP176" i="1"/>
  <c r="AO176" i="1"/>
  <c r="AN176" i="1"/>
  <c r="U176" i="1"/>
  <c r="T176" i="1"/>
  <c r="B176" i="1"/>
  <c r="A176" i="1"/>
  <c r="AU145" i="1"/>
  <c r="AS145" i="1"/>
  <c r="AR145" i="1"/>
  <c r="AQ145" i="1"/>
  <c r="AP145" i="1"/>
  <c r="AO145" i="1"/>
  <c r="AN145" i="1"/>
  <c r="U145" i="1"/>
  <c r="T145" i="1"/>
  <c r="B145" i="1"/>
  <c r="A145" i="1"/>
  <c r="AU967" i="1"/>
  <c r="AS967" i="1"/>
  <c r="AR967" i="1"/>
  <c r="AQ967" i="1"/>
  <c r="AP967" i="1"/>
  <c r="AO967" i="1"/>
  <c r="AN967" i="1"/>
  <c r="U967" i="1"/>
  <c r="T967" i="1"/>
  <c r="B967" i="1"/>
  <c r="A967" i="1"/>
  <c r="AU73" i="1"/>
  <c r="AS73" i="1"/>
  <c r="AR73" i="1"/>
  <c r="AQ73" i="1"/>
  <c r="AP73" i="1"/>
  <c r="AO73" i="1"/>
  <c r="AN73" i="1"/>
  <c r="U73" i="1"/>
  <c r="T73" i="1"/>
  <c r="B73" i="1"/>
  <c r="A73" i="1"/>
  <c r="AU424" i="1"/>
  <c r="AS424" i="1"/>
  <c r="AR424" i="1"/>
  <c r="AQ424" i="1"/>
  <c r="AP424" i="1"/>
  <c r="AO424" i="1"/>
  <c r="AN424" i="1"/>
  <c r="U424" i="1"/>
  <c r="T424" i="1"/>
  <c r="B424" i="1"/>
  <c r="A424" i="1"/>
  <c r="AU717" i="1"/>
  <c r="AS717" i="1"/>
  <c r="AR717" i="1"/>
  <c r="AQ717" i="1"/>
  <c r="AP717" i="1"/>
  <c r="AO717" i="1"/>
  <c r="AN717" i="1"/>
  <c r="U717" i="1"/>
  <c r="T717" i="1"/>
  <c r="B717" i="1"/>
  <c r="A717" i="1"/>
  <c r="AU132" i="1"/>
  <c r="AS132" i="1"/>
  <c r="AR132" i="1"/>
  <c r="AQ132" i="1"/>
  <c r="AP132" i="1"/>
  <c r="AO132" i="1"/>
  <c r="AN132" i="1"/>
  <c r="U132" i="1"/>
  <c r="T132" i="1"/>
  <c r="B132" i="1"/>
  <c r="A132" i="1"/>
  <c r="AU278" i="1"/>
  <c r="AS278" i="1"/>
  <c r="AR278" i="1"/>
  <c r="AQ278" i="1"/>
  <c r="AP278" i="1"/>
  <c r="AO278" i="1"/>
  <c r="AN278" i="1"/>
  <c r="U278" i="1"/>
  <c r="T278" i="1"/>
  <c r="B278" i="1"/>
  <c r="A278" i="1"/>
  <c r="AU13" i="1"/>
  <c r="AS13" i="1"/>
  <c r="AR13" i="1"/>
  <c r="AQ13" i="1"/>
  <c r="AP13" i="1"/>
  <c r="AO13" i="1"/>
  <c r="AN13" i="1"/>
  <c r="U13" i="1"/>
  <c r="T13" i="1"/>
  <c r="B13" i="1"/>
  <c r="A13" i="1"/>
  <c r="AU249" i="1"/>
  <c r="AS249" i="1"/>
  <c r="AR249" i="1"/>
  <c r="AQ249" i="1"/>
  <c r="AP249" i="1"/>
  <c r="AO249" i="1"/>
  <c r="AN249" i="1"/>
  <c r="U249" i="1"/>
  <c r="T249" i="1"/>
  <c r="B249" i="1"/>
  <c r="A249" i="1"/>
  <c r="AU377" i="1"/>
  <c r="AS377" i="1"/>
  <c r="AR377" i="1"/>
  <c r="AQ377" i="1"/>
  <c r="AP377" i="1"/>
  <c r="AO377" i="1"/>
  <c r="AN377" i="1"/>
  <c r="U377" i="1"/>
  <c r="T377" i="1"/>
  <c r="B377" i="1"/>
  <c r="A377" i="1"/>
  <c r="AU109" i="1"/>
  <c r="AS109" i="1"/>
  <c r="AR109" i="1"/>
  <c r="AQ109" i="1"/>
  <c r="AP109" i="1"/>
  <c r="AO109" i="1"/>
  <c r="AN109" i="1"/>
  <c r="U109" i="1"/>
  <c r="T109" i="1"/>
  <c r="B109" i="1"/>
  <c r="A109" i="1"/>
  <c r="AU933" i="1"/>
  <c r="AS933" i="1"/>
  <c r="AR933" i="1"/>
  <c r="AQ933" i="1"/>
  <c r="AP933" i="1"/>
  <c r="AO933" i="1"/>
  <c r="AN933" i="1"/>
  <c r="U933" i="1"/>
  <c r="T933" i="1"/>
  <c r="B933" i="1"/>
  <c r="A933" i="1"/>
  <c r="AU931" i="1"/>
  <c r="AS931" i="1"/>
  <c r="AR931" i="1"/>
  <c r="AQ931" i="1"/>
  <c r="AP931" i="1"/>
  <c r="AO931" i="1"/>
  <c r="AN931" i="1"/>
  <c r="U931" i="1"/>
  <c r="T931" i="1"/>
  <c r="B931" i="1"/>
  <c r="A931" i="1"/>
  <c r="AU617" i="1"/>
  <c r="AS617" i="1"/>
  <c r="AR617" i="1"/>
  <c r="AQ617" i="1"/>
  <c r="AP617" i="1"/>
  <c r="AO617" i="1"/>
  <c r="AN617" i="1"/>
  <c r="U617" i="1"/>
  <c r="T617" i="1"/>
  <c r="B617" i="1"/>
  <c r="A617" i="1"/>
  <c r="AU868" i="1"/>
  <c r="AS868" i="1"/>
  <c r="AR868" i="1"/>
  <c r="AQ868" i="1"/>
  <c r="AP868" i="1"/>
  <c r="AO868" i="1"/>
  <c r="AN868" i="1"/>
  <c r="U868" i="1"/>
  <c r="T868" i="1"/>
  <c r="B868" i="1"/>
  <c r="A868" i="1"/>
  <c r="AU678" i="1"/>
  <c r="AS678" i="1"/>
  <c r="AR678" i="1"/>
  <c r="AQ678" i="1"/>
  <c r="AP678" i="1"/>
  <c r="AO678" i="1"/>
  <c r="AN678" i="1"/>
  <c r="U678" i="1"/>
  <c r="T678" i="1"/>
  <c r="B678" i="1"/>
  <c r="A678" i="1"/>
  <c r="AU681" i="1"/>
  <c r="AS681" i="1"/>
  <c r="AR681" i="1"/>
  <c r="AQ681" i="1"/>
  <c r="AP681" i="1"/>
  <c r="AO681" i="1"/>
  <c r="AN681" i="1"/>
  <c r="U681" i="1"/>
  <c r="T681" i="1"/>
  <c r="B681" i="1"/>
  <c r="A681" i="1"/>
  <c r="AU761" i="1"/>
  <c r="AS761" i="1"/>
  <c r="AR761" i="1"/>
  <c r="AQ761" i="1"/>
  <c r="AP761" i="1"/>
  <c r="AO761" i="1"/>
  <c r="AN761" i="1"/>
  <c r="U761" i="1"/>
  <c r="T761" i="1"/>
  <c r="B761" i="1"/>
  <c r="A761" i="1"/>
  <c r="AU235" i="1"/>
  <c r="AS235" i="1"/>
  <c r="AR235" i="1"/>
  <c r="AQ235" i="1"/>
  <c r="AP235" i="1"/>
  <c r="AO235" i="1"/>
  <c r="AN235" i="1"/>
  <c r="U235" i="1"/>
  <c r="T235" i="1"/>
  <c r="B235" i="1"/>
  <c r="A235" i="1"/>
  <c r="AU77" i="1"/>
  <c r="AS77" i="1"/>
  <c r="AR77" i="1"/>
  <c r="AQ77" i="1"/>
  <c r="AP77" i="1"/>
  <c r="AO77" i="1"/>
  <c r="AN77" i="1"/>
  <c r="U77" i="1"/>
  <c r="T77" i="1"/>
  <c r="B77" i="1"/>
  <c r="A77" i="1"/>
  <c r="AU496" i="1"/>
  <c r="AS496" i="1"/>
  <c r="AR496" i="1"/>
  <c r="AQ496" i="1"/>
  <c r="AP496" i="1"/>
  <c r="AO496" i="1"/>
  <c r="AN496" i="1"/>
  <c r="U496" i="1"/>
  <c r="T496" i="1"/>
  <c r="B496" i="1"/>
  <c r="A496" i="1"/>
  <c r="AU498" i="1"/>
  <c r="AS498" i="1"/>
  <c r="AR498" i="1"/>
  <c r="AQ498" i="1"/>
  <c r="AP498" i="1"/>
  <c r="AO498" i="1"/>
  <c r="AN498" i="1"/>
  <c r="U498" i="1"/>
  <c r="T498" i="1"/>
  <c r="B498" i="1"/>
  <c r="A498" i="1"/>
  <c r="AU299" i="1"/>
  <c r="AS299" i="1"/>
  <c r="AR299" i="1"/>
  <c r="AQ299" i="1"/>
  <c r="AP299" i="1"/>
  <c r="AO299" i="1"/>
  <c r="AN299" i="1"/>
  <c r="U299" i="1"/>
  <c r="T299" i="1"/>
  <c r="B299" i="1"/>
  <c r="A299" i="1"/>
  <c r="AU17" i="1"/>
  <c r="AS17" i="1"/>
  <c r="AR17" i="1"/>
  <c r="AQ17" i="1"/>
  <c r="AP17" i="1"/>
  <c r="AO17" i="1"/>
  <c r="AN17" i="1"/>
  <c r="U17" i="1"/>
  <c r="T17" i="1"/>
  <c r="B17" i="1"/>
  <c r="A17" i="1"/>
  <c r="AU19" i="1"/>
  <c r="AS19" i="1"/>
  <c r="AR19" i="1"/>
  <c r="AQ19" i="1"/>
  <c r="AP19" i="1"/>
  <c r="AO19" i="1"/>
  <c r="AN19" i="1"/>
  <c r="U19" i="1"/>
  <c r="T19" i="1"/>
  <c r="B19" i="1"/>
  <c r="A19" i="1"/>
  <c r="AU450" i="1"/>
  <c r="AS450" i="1"/>
  <c r="AR450" i="1"/>
  <c r="AQ450" i="1"/>
  <c r="AP450" i="1"/>
  <c r="AO450" i="1"/>
  <c r="AN450" i="1"/>
  <c r="U450" i="1"/>
  <c r="T450" i="1"/>
  <c r="B450" i="1"/>
  <c r="A450" i="1"/>
  <c r="AU142" i="1"/>
  <c r="AS142" i="1"/>
  <c r="AR142" i="1"/>
  <c r="AQ142" i="1"/>
  <c r="AP142" i="1"/>
  <c r="AO142" i="1"/>
  <c r="AN142" i="1"/>
  <c r="U142" i="1"/>
  <c r="T142" i="1"/>
  <c r="B142" i="1"/>
  <c r="A142" i="1"/>
  <c r="AU683" i="1"/>
  <c r="AS683" i="1"/>
  <c r="AR683" i="1"/>
  <c r="AQ683" i="1"/>
  <c r="AP683" i="1"/>
  <c r="AO683" i="1"/>
  <c r="AN683" i="1"/>
  <c r="U683" i="1"/>
  <c r="T683" i="1"/>
  <c r="B683" i="1"/>
  <c r="A683" i="1"/>
  <c r="AU936" i="1"/>
  <c r="AS936" i="1"/>
  <c r="AR936" i="1"/>
  <c r="AQ936" i="1"/>
  <c r="AP936" i="1"/>
  <c r="AO936" i="1"/>
  <c r="AN936" i="1"/>
  <c r="U936" i="1"/>
  <c r="T936" i="1"/>
  <c r="B936" i="1"/>
  <c r="A936" i="1"/>
  <c r="AU231" i="1"/>
  <c r="AS231" i="1"/>
  <c r="AR231" i="1"/>
  <c r="AQ231" i="1"/>
  <c r="AP231" i="1"/>
  <c r="AO231" i="1"/>
  <c r="AN231" i="1"/>
  <c r="U231" i="1"/>
  <c r="T231" i="1"/>
  <c r="B231" i="1"/>
  <c r="A231" i="1"/>
  <c r="AU233" i="1"/>
  <c r="AS233" i="1"/>
  <c r="AR233" i="1"/>
  <c r="AQ233" i="1"/>
  <c r="AP233" i="1"/>
  <c r="AO233" i="1"/>
  <c r="AN233" i="1"/>
  <c r="U233" i="1"/>
  <c r="T233" i="1"/>
  <c r="B233" i="1"/>
  <c r="A233" i="1"/>
  <c r="AU87" i="1"/>
  <c r="AS87" i="1"/>
  <c r="AR87" i="1"/>
  <c r="AQ87" i="1"/>
  <c r="AP87" i="1"/>
  <c r="AO87" i="1"/>
  <c r="AN87" i="1"/>
  <c r="U87" i="1"/>
  <c r="T87" i="1"/>
  <c r="B87" i="1"/>
  <c r="A87" i="1"/>
  <c r="AU408" i="1"/>
  <c r="AS408" i="1"/>
  <c r="AR408" i="1"/>
  <c r="AQ408" i="1"/>
  <c r="AP408" i="1"/>
  <c r="AO408" i="1"/>
  <c r="AN408" i="1"/>
  <c r="U408" i="1"/>
  <c r="T408" i="1"/>
  <c r="B408" i="1"/>
  <c r="A408" i="1"/>
  <c r="AU885" i="1"/>
  <c r="AS885" i="1"/>
  <c r="AR885" i="1"/>
  <c r="AQ885" i="1"/>
  <c r="AP885" i="1"/>
  <c r="AO885" i="1"/>
  <c r="AN885" i="1"/>
  <c r="U885" i="1"/>
  <c r="T885" i="1"/>
  <c r="B885" i="1"/>
  <c r="A885" i="1"/>
  <c r="AU513" i="1"/>
  <c r="AS513" i="1"/>
  <c r="AR513" i="1"/>
  <c r="AQ513" i="1"/>
  <c r="AP513" i="1"/>
  <c r="AO513" i="1"/>
  <c r="AN513" i="1"/>
  <c r="U513" i="1"/>
  <c r="T513" i="1"/>
  <c r="B513" i="1"/>
  <c r="A513" i="1"/>
  <c r="AU746" i="1"/>
  <c r="AS746" i="1"/>
  <c r="AR746" i="1"/>
  <c r="AQ746" i="1"/>
  <c r="AP746" i="1"/>
  <c r="AO746" i="1"/>
  <c r="AN746" i="1"/>
  <c r="U746" i="1"/>
  <c r="T746" i="1"/>
  <c r="B746" i="1"/>
  <c r="A746" i="1"/>
  <c r="AU268" i="1"/>
  <c r="AS268" i="1"/>
  <c r="AR268" i="1"/>
  <c r="AQ268" i="1"/>
  <c r="AP268" i="1"/>
  <c r="AO268" i="1"/>
  <c r="AN268" i="1"/>
  <c r="U268" i="1"/>
  <c r="T268" i="1"/>
  <c r="B268" i="1"/>
  <c r="A268" i="1"/>
  <c r="AU405" i="1"/>
  <c r="AS405" i="1"/>
  <c r="AR405" i="1"/>
  <c r="AQ405" i="1"/>
  <c r="AP405" i="1"/>
  <c r="AO405" i="1"/>
  <c r="AN405" i="1"/>
  <c r="U405" i="1"/>
  <c r="T405" i="1"/>
  <c r="B405" i="1"/>
  <c r="A405" i="1"/>
  <c r="AU152" i="1"/>
  <c r="AS152" i="1"/>
  <c r="AR152" i="1"/>
  <c r="AQ152" i="1"/>
  <c r="AP152" i="1"/>
  <c r="AO152" i="1"/>
  <c r="AN152" i="1"/>
  <c r="U152" i="1"/>
  <c r="T152" i="1"/>
  <c r="B152" i="1"/>
  <c r="A152" i="1"/>
  <c r="AU56" i="1"/>
  <c r="AS56" i="1"/>
  <c r="AR56" i="1"/>
  <c r="AQ56" i="1"/>
  <c r="AP56" i="1"/>
  <c r="AO56" i="1"/>
  <c r="AN56" i="1"/>
  <c r="U56" i="1"/>
  <c r="T56" i="1"/>
  <c r="B56" i="1"/>
  <c r="A56" i="1"/>
  <c r="AU289" i="1"/>
  <c r="AS289" i="1"/>
  <c r="AR289" i="1"/>
  <c r="AQ289" i="1"/>
  <c r="AP289" i="1"/>
  <c r="AO289" i="1"/>
  <c r="AN289" i="1"/>
  <c r="U289" i="1"/>
  <c r="T289" i="1"/>
  <c r="B289" i="1"/>
  <c r="A289" i="1"/>
  <c r="AU144" i="1"/>
  <c r="AS144" i="1"/>
  <c r="AR144" i="1"/>
  <c r="AQ144" i="1"/>
  <c r="AP144" i="1"/>
  <c r="AO144" i="1"/>
  <c r="AN144" i="1"/>
  <c r="U144" i="1"/>
  <c r="T144" i="1"/>
  <c r="B144" i="1"/>
  <c r="A144" i="1"/>
  <c r="AU68" i="1"/>
  <c r="AS68" i="1"/>
  <c r="AR68" i="1"/>
  <c r="AQ68" i="1"/>
  <c r="AP68" i="1"/>
  <c r="AO68" i="1"/>
  <c r="AN68" i="1"/>
  <c r="U68" i="1"/>
  <c r="T68" i="1"/>
  <c r="B68" i="1"/>
  <c r="A68" i="1"/>
  <c r="AU46" i="1"/>
  <c r="AS46" i="1"/>
  <c r="AR46" i="1"/>
  <c r="AQ46" i="1"/>
  <c r="AP46" i="1"/>
  <c r="AO46" i="1"/>
  <c r="AN46" i="1"/>
  <c r="U46" i="1"/>
  <c r="T46" i="1"/>
  <c r="B46" i="1"/>
  <c r="A46" i="1"/>
  <c r="AU131" i="1"/>
  <c r="AS131" i="1"/>
  <c r="AR131" i="1"/>
  <c r="AQ131" i="1"/>
  <c r="AP131" i="1"/>
  <c r="AO131" i="1"/>
  <c r="AN131" i="1"/>
  <c r="U131" i="1"/>
  <c r="T131" i="1"/>
  <c r="B131" i="1"/>
  <c r="A131" i="1"/>
  <c r="AU188" i="1"/>
  <c r="AS188" i="1"/>
  <c r="AR188" i="1"/>
  <c r="AQ188" i="1"/>
  <c r="AP188" i="1"/>
  <c r="AO188" i="1"/>
  <c r="AN188" i="1"/>
  <c r="U188" i="1"/>
  <c r="T188" i="1"/>
  <c r="B188" i="1"/>
  <c r="A188" i="1"/>
  <c r="AU331" i="1"/>
  <c r="AS331" i="1"/>
  <c r="AR331" i="1"/>
  <c r="AQ331" i="1"/>
  <c r="AP331" i="1"/>
  <c r="AO331" i="1"/>
  <c r="AN331" i="1"/>
  <c r="U331" i="1"/>
  <c r="T331" i="1"/>
  <c r="B331" i="1"/>
  <c r="A331" i="1"/>
  <c r="AU71" i="1"/>
  <c r="AS71" i="1"/>
  <c r="AR71" i="1"/>
  <c r="AQ71" i="1"/>
  <c r="AP71" i="1"/>
  <c r="AO71" i="1"/>
  <c r="AN71" i="1"/>
  <c r="U71" i="1"/>
  <c r="T71" i="1"/>
  <c r="B71" i="1"/>
  <c r="A71" i="1"/>
  <c r="AU275" i="1"/>
  <c r="AS275" i="1"/>
  <c r="AR275" i="1"/>
  <c r="AQ275" i="1"/>
  <c r="AP275" i="1"/>
  <c r="AO275" i="1"/>
  <c r="AN275" i="1"/>
  <c r="U275" i="1"/>
  <c r="T275" i="1"/>
  <c r="B275" i="1"/>
  <c r="A275" i="1"/>
  <c r="AU955" i="1"/>
  <c r="AS955" i="1"/>
  <c r="AR955" i="1"/>
  <c r="AQ955" i="1"/>
  <c r="AP955" i="1"/>
  <c r="AO955" i="1"/>
  <c r="AN955" i="1"/>
  <c r="U955" i="1"/>
  <c r="T955" i="1"/>
  <c r="B955" i="1"/>
  <c r="A955" i="1"/>
  <c r="AU565" i="1"/>
  <c r="AS565" i="1"/>
  <c r="AR565" i="1"/>
  <c r="AQ565" i="1"/>
  <c r="AP565" i="1"/>
  <c r="AO565" i="1"/>
  <c r="AN565" i="1"/>
  <c r="U565" i="1"/>
  <c r="T565" i="1"/>
  <c r="B565" i="1"/>
  <c r="A565" i="1"/>
  <c r="AU394" i="1"/>
  <c r="AS394" i="1"/>
  <c r="AR394" i="1"/>
  <c r="AQ394" i="1"/>
  <c r="AP394" i="1"/>
  <c r="AO394" i="1"/>
  <c r="AN394" i="1"/>
  <c r="U394" i="1"/>
  <c r="T394" i="1"/>
  <c r="B394" i="1"/>
  <c r="A394" i="1"/>
  <c r="AU571" i="1"/>
  <c r="AS571" i="1"/>
  <c r="AR571" i="1"/>
  <c r="AQ571" i="1"/>
  <c r="AP571" i="1"/>
  <c r="AO571" i="1"/>
  <c r="AN571" i="1"/>
  <c r="U571" i="1"/>
  <c r="T571" i="1"/>
  <c r="B571" i="1"/>
  <c r="A571" i="1"/>
  <c r="AU338" i="1"/>
  <c r="AS338" i="1"/>
  <c r="AR338" i="1"/>
  <c r="AQ338" i="1"/>
  <c r="AP338" i="1"/>
  <c r="AO338" i="1"/>
  <c r="AN338" i="1"/>
  <c r="U338" i="1"/>
  <c r="T338" i="1"/>
  <c r="B338" i="1"/>
  <c r="A338" i="1"/>
  <c r="AU838" i="1"/>
  <c r="AS838" i="1"/>
  <c r="AR838" i="1"/>
  <c r="AQ838" i="1"/>
  <c r="AP838" i="1"/>
  <c r="AO838" i="1"/>
  <c r="AN838" i="1"/>
  <c r="U838" i="1"/>
  <c r="T838" i="1"/>
  <c r="B838" i="1"/>
  <c r="A838" i="1"/>
  <c r="AU363" i="1"/>
  <c r="AS363" i="1"/>
  <c r="AR363" i="1"/>
  <c r="AQ363" i="1"/>
  <c r="AP363" i="1"/>
  <c r="AO363" i="1"/>
  <c r="AN363" i="1"/>
  <c r="U363" i="1"/>
  <c r="T363" i="1"/>
  <c r="B363" i="1"/>
  <c r="A363" i="1"/>
  <c r="AU90" i="1"/>
  <c r="AS90" i="1"/>
  <c r="AR90" i="1"/>
  <c r="AQ90" i="1"/>
  <c r="AP90" i="1"/>
  <c r="AO90" i="1"/>
  <c r="AN90" i="1"/>
  <c r="U90" i="1"/>
  <c r="T90" i="1"/>
  <c r="B90" i="1"/>
  <c r="A90" i="1"/>
  <c r="AU909" i="1"/>
  <c r="AS909" i="1"/>
  <c r="AR909" i="1"/>
  <c r="AQ909" i="1"/>
  <c r="AP909" i="1"/>
  <c r="AO909" i="1"/>
  <c r="AN909" i="1"/>
  <c r="U909" i="1"/>
  <c r="T909" i="1"/>
  <c r="B909" i="1"/>
  <c r="A909" i="1"/>
  <c r="AU369" i="1"/>
  <c r="AS369" i="1"/>
  <c r="AR369" i="1"/>
  <c r="AQ369" i="1"/>
  <c r="AP369" i="1"/>
  <c r="AO369" i="1"/>
  <c r="AN369" i="1"/>
  <c r="U369" i="1"/>
  <c r="T369" i="1"/>
  <c r="B369" i="1"/>
  <c r="A369" i="1"/>
  <c r="AU85" i="1"/>
  <c r="AS85" i="1"/>
  <c r="AR85" i="1"/>
  <c r="AQ85" i="1"/>
  <c r="AP85" i="1"/>
  <c r="AO85" i="1"/>
  <c r="AN85" i="1"/>
  <c r="U85" i="1"/>
  <c r="T85" i="1"/>
  <c r="B85" i="1"/>
  <c r="A85" i="1"/>
  <c r="AU963" i="1"/>
  <c r="AS963" i="1"/>
  <c r="AR963" i="1"/>
  <c r="AQ963" i="1"/>
  <c r="AP963" i="1"/>
  <c r="AO963" i="1"/>
  <c r="AN963" i="1"/>
  <c r="U963" i="1"/>
  <c r="T963" i="1"/>
  <c r="B963" i="1"/>
  <c r="A963" i="1"/>
  <c r="AU135" i="1"/>
  <c r="AS135" i="1"/>
  <c r="AR135" i="1"/>
  <c r="AQ135" i="1"/>
  <c r="AP135" i="1"/>
  <c r="AO135" i="1"/>
  <c r="AN135" i="1"/>
  <c r="U135" i="1"/>
  <c r="T135" i="1"/>
  <c r="B135" i="1"/>
  <c r="A135" i="1"/>
  <c r="AU988" i="1"/>
  <c r="AS988" i="1"/>
  <c r="AR988" i="1"/>
  <c r="AQ988" i="1"/>
  <c r="AP988" i="1"/>
  <c r="AO988" i="1"/>
  <c r="AN988" i="1"/>
  <c r="U988" i="1"/>
  <c r="T988" i="1"/>
  <c r="B988" i="1"/>
  <c r="A988" i="1"/>
  <c r="AU258" i="1"/>
  <c r="AS258" i="1"/>
  <c r="AR258" i="1"/>
  <c r="AQ258" i="1"/>
  <c r="AP258" i="1"/>
  <c r="AO258" i="1"/>
  <c r="AN258" i="1"/>
  <c r="U258" i="1"/>
  <c r="T258" i="1"/>
  <c r="B258" i="1"/>
  <c r="A258" i="1"/>
  <c r="AU256" i="1"/>
  <c r="AS256" i="1"/>
  <c r="AR256" i="1"/>
  <c r="AQ256" i="1"/>
  <c r="AP256" i="1"/>
  <c r="AO256" i="1"/>
  <c r="AN256" i="1"/>
  <c r="U256" i="1"/>
  <c r="T256" i="1"/>
  <c r="B256" i="1"/>
  <c r="A256" i="1"/>
  <c r="AU902" i="1"/>
  <c r="AS902" i="1"/>
  <c r="AR902" i="1"/>
  <c r="AQ902" i="1"/>
  <c r="AP902" i="1"/>
  <c r="AO902" i="1"/>
  <c r="AN902" i="1"/>
  <c r="U902" i="1"/>
  <c r="T902" i="1"/>
  <c r="B902" i="1"/>
  <c r="A902" i="1"/>
  <c r="AU65" i="1"/>
  <c r="AS65" i="1"/>
  <c r="AR65" i="1"/>
  <c r="AQ65" i="1"/>
  <c r="AP65" i="1"/>
  <c r="AO65" i="1"/>
  <c r="AN65" i="1"/>
  <c r="U65" i="1"/>
  <c r="T65" i="1"/>
  <c r="B65" i="1"/>
  <c r="A65" i="1"/>
  <c r="AU457" i="1"/>
  <c r="AS457" i="1"/>
  <c r="AR457" i="1"/>
  <c r="AQ457" i="1"/>
  <c r="AP457" i="1"/>
  <c r="AO457" i="1"/>
  <c r="AN457" i="1"/>
  <c r="U457" i="1"/>
  <c r="T457" i="1"/>
  <c r="B457" i="1"/>
  <c r="A457" i="1"/>
  <c r="AU263" i="1"/>
  <c r="AS263" i="1"/>
  <c r="AR263" i="1"/>
  <c r="AQ263" i="1"/>
  <c r="AP263" i="1"/>
  <c r="AO263" i="1"/>
  <c r="AN263" i="1"/>
  <c r="U263" i="1"/>
  <c r="T263" i="1"/>
  <c r="B263" i="1"/>
  <c r="A263" i="1"/>
  <c r="AU914" i="1"/>
  <c r="AS914" i="1"/>
  <c r="AR914" i="1"/>
  <c r="AQ914" i="1"/>
  <c r="AP914" i="1"/>
  <c r="AO914" i="1"/>
  <c r="AN914" i="1"/>
  <c r="U914" i="1"/>
  <c r="T914" i="1"/>
  <c r="B914" i="1"/>
  <c r="A914" i="1"/>
  <c r="AU771" i="1"/>
  <c r="AS771" i="1"/>
  <c r="AR771" i="1"/>
  <c r="AQ771" i="1"/>
  <c r="AP771" i="1"/>
  <c r="AO771" i="1"/>
  <c r="AN771" i="1"/>
  <c r="U771" i="1"/>
  <c r="T771" i="1"/>
  <c r="B771" i="1"/>
  <c r="A771" i="1"/>
  <c r="AU887" i="1"/>
  <c r="AS887" i="1"/>
  <c r="AR887" i="1"/>
  <c r="AQ887" i="1"/>
  <c r="AP887" i="1"/>
  <c r="AO887" i="1"/>
  <c r="AN887" i="1"/>
  <c r="U887" i="1"/>
  <c r="T887" i="1"/>
  <c r="B887" i="1"/>
  <c r="A887" i="1"/>
  <c r="AU639" i="1"/>
  <c r="AS639" i="1"/>
  <c r="AR639" i="1"/>
  <c r="AQ639" i="1"/>
  <c r="AP639" i="1"/>
  <c r="AO639" i="1"/>
  <c r="AN639" i="1"/>
  <c r="U639" i="1"/>
  <c r="T639" i="1"/>
  <c r="B639" i="1"/>
  <c r="A639" i="1"/>
  <c r="AU911" i="1"/>
  <c r="AS911" i="1"/>
  <c r="AR911" i="1"/>
  <c r="AQ911" i="1"/>
  <c r="AP911" i="1"/>
  <c r="AO911" i="1"/>
  <c r="AN911" i="1"/>
  <c r="U911" i="1"/>
  <c r="T911" i="1"/>
  <c r="B911" i="1"/>
  <c r="A911" i="1"/>
  <c r="AU180" i="1"/>
  <c r="AS180" i="1"/>
  <c r="AR180" i="1"/>
  <c r="AQ180" i="1"/>
  <c r="AP180" i="1"/>
  <c r="AO180" i="1"/>
  <c r="AN180" i="1"/>
  <c r="U180" i="1"/>
  <c r="T180" i="1"/>
  <c r="B180" i="1"/>
  <c r="A180" i="1"/>
  <c r="AU900" i="1"/>
  <c r="AS900" i="1"/>
  <c r="AR900" i="1"/>
  <c r="AQ900" i="1"/>
  <c r="AP900" i="1"/>
  <c r="AO900" i="1"/>
  <c r="AN900" i="1"/>
  <c r="U900" i="1"/>
  <c r="T900" i="1"/>
  <c r="B900" i="1"/>
  <c r="A900" i="1"/>
  <c r="AU788" i="1"/>
  <c r="AS788" i="1"/>
  <c r="AR788" i="1"/>
  <c r="AQ788" i="1"/>
  <c r="AP788" i="1"/>
  <c r="AO788" i="1"/>
  <c r="AN788" i="1"/>
  <c r="U788" i="1"/>
  <c r="T788" i="1"/>
  <c r="B788" i="1"/>
  <c r="A788" i="1"/>
  <c r="AU921" i="1"/>
  <c r="AS921" i="1"/>
  <c r="AR921" i="1"/>
  <c r="AQ921" i="1"/>
  <c r="AP921" i="1"/>
  <c r="AO921" i="1"/>
  <c r="AN921" i="1"/>
  <c r="U921" i="1"/>
  <c r="T921" i="1"/>
  <c r="B921" i="1"/>
  <c r="A921" i="1"/>
  <c r="AU754" i="1"/>
  <c r="AS754" i="1"/>
  <c r="AR754" i="1"/>
  <c r="AQ754" i="1"/>
  <c r="AP754" i="1"/>
  <c r="AO754" i="1"/>
  <c r="AN754" i="1"/>
  <c r="U754" i="1"/>
  <c r="T754" i="1"/>
  <c r="B754" i="1"/>
  <c r="A754" i="1"/>
  <c r="AU864" i="1"/>
  <c r="AS864" i="1"/>
  <c r="AR864" i="1"/>
  <c r="AQ864" i="1"/>
  <c r="AP864" i="1"/>
  <c r="AO864" i="1"/>
  <c r="AN864" i="1"/>
  <c r="U864" i="1"/>
  <c r="T864" i="1"/>
  <c r="B864" i="1"/>
  <c r="A864" i="1"/>
  <c r="AU127" i="1"/>
  <c r="AS127" i="1"/>
  <c r="AR127" i="1"/>
  <c r="AQ127" i="1"/>
  <c r="AP127" i="1"/>
  <c r="AO127" i="1"/>
  <c r="AN127" i="1"/>
  <c r="U127" i="1"/>
  <c r="T127" i="1"/>
  <c r="B127" i="1"/>
  <c r="A127" i="1"/>
  <c r="AU892" i="1"/>
  <c r="AS892" i="1"/>
  <c r="AR892" i="1"/>
  <c r="AQ892" i="1"/>
  <c r="AP892" i="1"/>
  <c r="AO892" i="1"/>
  <c r="AN892" i="1"/>
  <c r="U892" i="1"/>
  <c r="T892" i="1"/>
  <c r="B892" i="1"/>
  <c r="A892" i="1"/>
  <c r="AU93" i="1"/>
  <c r="AS93" i="1"/>
  <c r="AR93" i="1"/>
  <c r="AQ93" i="1"/>
  <c r="AP93" i="1"/>
  <c r="AO93" i="1"/>
  <c r="AN93" i="1"/>
  <c r="U93" i="1"/>
  <c r="T93" i="1"/>
  <c r="B93" i="1"/>
  <c r="A93" i="1"/>
  <c r="AU940" i="1"/>
  <c r="AS940" i="1"/>
  <c r="AR940" i="1"/>
  <c r="AQ940" i="1"/>
  <c r="AP940" i="1"/>
  <c r="AO940" i="1"/>
  <c r="AN940" i="1"/>
  <c r="U940" i="1"/>
  <c r="T940" i="1"/>
  <c r="B940" i="1"/>
  <c r="A940" i="1"/>
  <c r="AU213" i="1"/>
  <c r="AS213" i="1"/>
  <c r="AR213" i="1"/>
  <c r="AQ213" i="1"/>
  <c r="AP213" i="1"/>
  <c r="AO213" i="1"/>
  <c r="AN213" i="1"/>
  <c r="U213" i="1"/>
  <c r="T213" i="1"/>
  <c r="B213" i="1"/>
  <c r="A213" i="1"/>
  <c r="AU916" i="1"/>
  <c r="AS916" i="1"/>
  <c r="AR916" i="1"/>
  <c r="AQ916" i="1"/>
  <c r="AP916" i="1"/>
  <c r="AO916" i="1"/>
  <c r="AN916" i="1"/>
  <c r="U916" i="1"/>
  <c r="T916" i="1"/>
  <c r="B916" i="1"/>
  <c r="A916" i="1"/>
  <c r="AU956" i="1"/>
  <c r="AS956" i="1"/>
  <c r="AR956" i="1"/>
  <c r="AQ956" i="1"/>
  <c r="AP956" i="1"/>
  <c r="AO956" i="1"/>
  <c r="AN956" i="1"/>
  <c r="U956" i="1"/>
  <c r="T956" i="1"/>
  <c r="B956" i="1"/>
  <c r="A956" i="1"/>
  <c r="AU474" i="1"/>
  <c r="AS474" i="1"/>
  <c r="AR474" i="1"/>
  <c r="AQ474" i="1"/>
  <c r="AP474" i="1"/>
  <c r="AO474" i="1"/>
  <c r="AN474" i="1"/>
  <c r="U474" i="1"/>
  <c r="T474" i="1"/>
  <c r="B474" i="1"/>
  <c r="A474" i="1"/>
  <c r="AU809" i="1"/>
  <c r="AS809" i="1"/>
  <c r="AR809" i="1"/>
  <c r="AQ809" i="1"/>
  <c r="AP809" i="1"/>
  <c r="AO809" i="1"/>
  <c r="AN809" i="1"/>
  <c r="U809" i="1"/>
  <c r="T809" i="1"/>
  <c r="B809" i="1"/>
  <c r="A809" i="1"/>
  <c r="AU223" i="1"/>
  <c r="AS223" i="1"/>
  <c r="AR223" i="1"/>
  <c r="AQ223" i="1"/>
  <c r="AP223" i="1"/>
  <c r="AO223" i="1"/>
  <c r="AN223" i="1"/>
  <c r="U223" i="1"/>
  <c r="T223" i="1"/>
  <c r="B223" i="1"/>
  <c r="A223" i="1"/>
  <c r="AU225" i="1"/>
  <c r="AS225" i="1"/>
  <c r="AR225" i="1"/>
  <c r="AQ225" i="1"/>
  <c r="AP225" i="1"/>
  <c r="AO225" i="1"/>
  <c r="AN225" i="1"/>
  <c r="U225" i="1"/>
  <c r="T225" i="1"/>
  <c r="B225" i="1"/>
  <c r="A225" i="1"/>
  <c r="AU23" i="1"/>
  <c r="AS23" i="1"/>
  <c r="AR23" i="1"/>
  <c r="AQ23" i="1"/>
  <c r="AP23" i="1"/>
  <c r="AO23" i="1"/>
  <c r="AN23" i="1"/>
  <c r="U23" i="1"/>
  <c r="T23" i="1"/>
  <c r="B23" i="1"/>
  <c r="A23" i="1"/>
  <c r="AU588" i="1"/>
  <c r="AS588" i="1"/>
  <c r="AR588" i="1"/>
  <c r="AQ588" i="1"/>
  <c r="AP588" i="1"/>
  <c r="AO588" i="1"/>
  <c r="AN588" i="1"/>
  <c r="U588" i="1"/>
  <c r="T588" i="1"/>
  <c r="B588" i="1"/>
  <c r="A588" i="1"/>
  <c r="AU24" i="1"/>
  <c r="AS24" i="1"/>
  <c r="AR24" i="1"/>
  <c r="AQ24" i="1"/>
  <c r="AP24" i="1"/>
  <c r="AO24" i="1"/>
  <c r="AN24" i="1"/>
  <c r="U24" i="1"/>
  <c r="T24" i="1"/>
  <c r="B24" i="1"/>
  <c r="A24" i="1"/>
  <c r="AU606" i="1"/>
  <c r="AS606" i="1"/>
  <c r="AR606" i="1"/>
  <c r="AQ606" i="1"/>
  <c r="AP606" i="1"/>
  <c r="AO606" i="1"/>
  <c r="AN606" i="1"/>
  <c r="U606" i="1"/>
  <c r="T606" i="1"/>
  <c r="B606" i="1"/>
  <c r="A606" i="1"/>
  <c r="AU102" i="1"/>
  <c r="AS102" i="1"/>
  <c r="AR102" i="1"/>
  <c r="AQ102" i="1"/>
  <c r="AP102" i="1"/>
  <c r="AO102" i="1"/>
  <c r="AN102" i="1"/>
  <c r="U102" i="1"/>
  <c r="T102" i="1"/>
  <c r="B102" i="1"/>
  <c r="A102" i="1"/>
  <c r="AU281" i="1"/>
  <c r="AS281" i="1"/>
  <c r="AR281" i="1"/>
  <c r="AQ281" i="1"/>
  <c r="AP281" i="1"/>
  <c r="AO281" i="1"/>
  <c r="AN281" i="1"/>
  <c r="U281" i="1"/>
  <c r="T281" i="1"/>
  <c r="B281" i="1"/>
  <c r="A281" i="1"/>
  <c r="AU64" i="1"/>
  <c r="AS64" i="1"/>
  <c r="AR64" i="1"/>
  <c r="AQ64" i="1"/>
  <c r="AP64" i="1"/>
  <c r="AO64" i="1"/>
  <c r="AN64" i="1"/>
  <c r="U64" i="1"/>
  <c r="T64" i="1"/>
  <c r="B64" i="1"/>
  <c r="A64" i="1"/>
  <c r="AU971" i="1"/>
  <c r="AS971" i="1"/>
  <c r="AR971" i="1"/>
  <c r="AQ971" i="1"/>
  <c r="AP971" i="1"/>
  <c r="AO971" i="1"/>
  <c r="AN971" i="1"/>
  <c r="U971" i="1"/>
  <c r="T971" i="1"/>
  <c r="B971" i="1"/>
  <c r="A971" i="1"/>
  <c r="AU874" i="1"/>
  <c r="AS874" i="1"/>
  <c r="AR874" i="1"/>
  <c r="AQ874" i="1"/>
  <c r="AP874" i="1"/>
  <c r="AO874" i="1"/>
  <c r="AN874" i="1"/>
  <c r="U874" i="1"/>
  <c r="T874" i="1"/>
  <c r="B874" i="1"/>
  <c r="A874" i="1"/>
  <c r="AU877" i="1"/>
  <c r="AS877" i="1"/>
  <c r="AR877" i="1"/>
  <c r="AQ877" i="1"/>
  <c r="AP877" i="1"/>
  <c r="AO877" i="1"/>
  <c r="AN877" i="1"/>
  <c r="U877" i="1"/>
  <c r="T877" i="1"/>
  <c r="B877" i="1"/>
  <c r="A877" i="1"/>
  <c r="AU316" i="1"/>
  <c r="AS316" i="1"/>
  <c r="AR316" i="1"/>
  <c r="AQ316" i="1"/>
  <c r="AP316" i="1"/>
  <c r="AO316" i="1"/>
  <c r="AN316" i="1"/>
  <c r="U316" i="1"/>
  <c r="T316" i="1"/>
  <c r="B316" i="1"/>
  <c r="A316" i="1"/>
  <c r="AU314" i="1"/>
  <c r="AS314" i="1"/>
  <c r="AR314" i="1"/>
  <c r="AQ314" i="1"/>
  <c r="AP314" i="1"/>
  <c r="AO314" i="1"/>
  <c r="AN314" i="1"/>
  <c r="U314" i="1"/>
  <c r="T314" i="1"/>
  <c r="B314" i="1"/>
  <c r="A314" i="1"/>
  <c r="AU318" i="1"/>
  <c r="AS318" i="1"/>
  <c r="AR318" i="1"/>
  <c r="AQ318" i="1"/>
  <c r="AP318" i="1"/>
  <c r="AO318" i="1"/>
  <c r="AN318" i="1"/>
  <c r="U318" i="1"/>
  <c r="T318" i="1"/>
  <c r="B318" i="1"/>
  <c r="A318" i="1"/>
  <c r="AU327" i="1"/>
  <c r="AS327" i="1"/>
  <c r="AR327" i="1"/>
  <c r="AQ327" i="1"/>
  <c r="AP327" i="1"/>
  <c r="AO327" i="1"/>
  <c r="AN327" i="1"/>
  <c r="U327" i="1"/>
  <c r="T327" i="1"/>
  <c r="B327" i="1"/>
  <c r="A327" i="1"/>
  <c r="AU484" i="1"/>
  <c r="AS484" i="1"/>
  <c r="AR484" i="1"/>
  <c r="AQ484" i="1"/>
  <c r="AP484" i="1"/>
  <c r="AO484" i="1"/>
  <c r="AN484" i="1"/>
  <c r="U484" i="1"/>
  <c r="T484" i="1"/>
  <c r="B484" i="1"/>
  <c r="A484" i="1"/>
  <c r="AU486" i="1"/>
  <c r="AS486" i="1"/>
  <c r="AR486" i="1"/>
  <c r="AQ486" i="1"/>
  <c r="AP486" i="1"/>
  <c r="AO486" i="1"/>
  <c r="AN486" i="1"/>
  <c r="U486" i="1"/>
  <c r="T486" i="1"/>
  <c r="B486" i="1"/>
  <c r="A486" i="1"/>
  <c r="AU733" i="1"/>
  <c r="AS733" i="1"/>
  <c r="AR733" i="1"/>
  <c r="AQ733" i="1"/>
  <c r="AP733" i="1"/>
  <c r="AO733" i="1"/>
  <c r="AN733" i="1"/>
  <c r="U733" i="1"/>
  <c r="T733" i="1"/>
  <c r="B733" i="1"/>
  <c r="A733" i="1"/>
  <c r="AU190" i="1"/>
  <c r="AS190" i="1"/>
  <c r="AR190" i="1"/>
  <c r="AQ190" i="1"/>
  <c r="AP190" i="1"/>
  <c r="AO190" i="1"/>
  <c r="AN190" i="1"/>
  <c r="U190" i="1"/>
  <c r="T190" i="1"/>
  <c r="B190" i="1"/>
  <c r="A190" i="1"/>
  <c r="AU138" i="1"/>
  <c r="AS138" i="1"/>
  <c r="AR138" i="1"/>
  <c r="AQ138" i="1"/>
  <c r="AP138" i="1"/>
  <c r="AO138" i="1"/>
  <c r="AN138" i="1"/>
  <c r="U138" i="1"/>
  <c r="T138" i="1"/>
  <c r="B138" i="1"/>
  <c r="A138" i="1"/>
  <c r="AU356" i="1"/>
  <c r="AS356" i="1"/>
  <c r="AR356" i="1"/>
  <c r="AQ356" i="1"/>
  <c r="AP356" i="1"/>
  <c r="AO356" i="1"/>
  <c r="AN356" i="1"/>
  <c r="U356" i="1"/>
  <c r="T356" i="1"/>
  <c r="B356" i="1"/>
  <c r="A356" i="1"/>
  <c r="AU55" i="1"/>
  <c r="AS55" i="1"/>
  <c r="AR55" i="1"/>
  <c r="AQ55" i="1"/>
  <c r="AP55" i="1"/>
  <c r="AO55" i="1"/>
  <c r="AN55" i="1"/>
  <c r="U55" i="1"/>
  <c r="T55" i="1"/>
  <c r="B55" i="1"/>
  <c r="A55" i="1"/>
  <c r="AU522" i="1"/>
  <c r="AS522" i="1"/>
  <c r="AR522" i="1"/>
  <c r="AQ522" i="1"/>
  <c r="AP522" i="1"/>
  <c r="AO522" i="1"/>
  <c r="AN522" i="1"/>
  <c r="U522" i="1"/>
  <c r="T522" i="1"/>
  <c r="B522" i="1"/>
  <c r="A522" i="1"/>
  <c r="AU526" i="1"/>
  <c r="AS526" i="1"/>
  <c r="AR526" i="1"/>
  <c r="AQ526" i="1"/>
  <c r="AP526" i="1"/>
  <c r="AO526" i="1"/>
  <c r="AN526" i="1"/>
  <c r="U526" i="1"/>
  <c r="T526" i="1"/>
  <c r="B526" i="1"/>
  <c r="A526" i="1"/>
  <c r="AU704" i="1"/>
  <c r="AS704" i="1"/>
  <c r="AR704" i="1"/>
  <c r="AQ704" i="1"/>
  <c r="AP704" i="1"/>
  <c r="AO704" i="1"/>
  <c r="AN704" i="1"/>
  <c r="U704" i="1"/>
  <c r="T704" i="1"/>
  <c r="B704" i="1"/>
  <c r="A704" i="1"/>
  <c r="AU375" i="1"/>
  <c r="AS375" i="1"/>
  <c r="AR375" i="1"/>
  <c r="AQ375" i="1"/>
  <c r="AP375" i="1"/>
  <c r="AO375" i="1"/>
  <c r="AN375" i="1"/>
  <c r="U375" i="1"/>
  <c r="T375" i="1"/>
  <c r="B375" i="1"/>
  <c r="A375" i="1"/>
  <c r="AU627" i="1"/>
  <c r="AS627" i="1"/>
  <c r="AR627" i="1"/>
  <c r="AQ627" i="1"/>
  <c r="AP627" i="1"/>
  <c r="AO627" i="1"/>
  <c r="AN627" i="1"/>
  <c r="U627" i="1"/>
  <c r="T627" i="1"/>
  <c r="B627" i="1"/>
  <c r="A627" i="1"/>
  <c r="AU185" i="1"/>
  <c r="AS185" i="1"/>
  <c r="AR185" i="1"/>
  <c r="AQ185" i="1"/>
  <c r="AP185" i="1"/>
  <c r="AO185" i="1"/>
  <c r="AN185" i="1"/>
  <c r="U185" i="1"/>
  <c r="T185" i="1"/>
  <c r="B185" i="1"/>
  <c r="A185" i="1"/>
  <c r="AU786" i="1"/>
  <c r="AS786" i="1"/>
  <c r="AR786" i="1"/>
  <c r="AQ786" i="1"/>
  <c r="AP786" i="1"/>
  <c r="AO786" i="1"/>
  <c r="AN786" i="1"/>
  <c r="U786" i="1"/>
  <c r="T786" i="1"/>
  <c r="B786" i="1"/>
  <c r="A786" i="1"/>
  <c r="AU801" i="1"/>
  <c r="AS801" i="1"/>
  <c r="AR801" i="1"/>
  <c r="AQ801" i="1"/>
  <c r="AP801" i="1"/>
  <c r="AO801" i="1"/>
  <c r="AN801" i="1"/>
  <c r="U801" i="1"/>
  <c r="T801" i="1"/>
  <c r="B801" i="1"/>
  <c r="A801" i="1"/>
  <c r="AU307" i="1"/>
  <c r="AS307" i="1"/>
  <c r="AR307" i="1"/>
  <c r="AQ307" i="1"/>
  <c r="AP307" i="1"/>
  <c r="AO307" i="1"/>
  <c r="AN307" i="1"/>
  <c r="U307" i="1"/>
  <c r="T307" i="1"/>
  <c r="B307" i="1"/>
  <c r="A307" i="1"/>
  <c r="AU305" i="1"/>
  <c r="AS305" i="1"/>
  <c r="AR305" i="1"/>
  <c r="AQ305" i="1"/>
  <c r="AP305" i="1"/>
  <c r="AO305" i="1"/>
  <c r="AN305" i="1"/>
  <c r="U305" i="1"/>
  <c r="T305" i="1"/>
  <c r="B305" i="1"/>
  <c r="A305" i="1"/>
  <c r="AU516" i="1"/>
  <c r="AS516" i="1"/>
  <c r="AR516" i="1"/>
  <c r="AQ516" i="1"/>
  <c r="AP516" i="1"/>
  <c r="AO516" i="1"/>
  <c r="AN516" i="1"/>
  <c r="U516" i="1"/>
  <c r="T516" i="1"/>
  <c r="B516" i="1"/>
  <c r="A516" i="1"/>
  <c r="AU701" i="1"/>
  <c r="AS701" i="1"/>
  <c r="AR701" i="1"/>
  <c r="AQ701" i="1"/>
  <c r="AP701" i="1"/>
  <c r="AO701" i="1"/>
  <c r="AN701" i="1"/>
  <c r="U701" i="1"/>
  <c r="T701" i="1"/>
  <c r="B701" i="1"/>
  <c r="A701" i="1"/>
  <c r="AU37" i="1"/>
  <c r="AS37" i="1"/>
  <c r="AR37" i="1"/>
  <c r="AQ37" i="1"/>
  <c r="AP37" i="1"/>
  <c r="AO37" i="1"/>
  <c r="AN37" i="1"/>
  <c r="U37" i="1"/>
  <c r="T37" i="1"/>
  <c r="B37" i="1"/>
  <c r="A37" i="1"/>
  <c r="AU333" i="1"/>
  <c r="AS333" i="1"/>
  <c r="AR333" i="1"/>
  <c r="AQ333" i="1"/>
  <c r="AP333" i="1"/>
  <c r="AO333" i="1"/>
  <c r="AN333" i="1"/>
  <c r="U333" i="1"/>
  <c r="T333" i="1"/>
  <c r="B333" i="1"/>
  <c r="A333" i="1"/>
  <c r="AU88" i="1"/>
  <c r="AS88" i="1"/>
  <c r="AR88" i="1"/>
  <c r="AQ88" i="1"/>
  <c r="AP88" i="1"/>
  <c r="AO88" i="1"/>
  <c r="AN88" i="1"/>
  <c r="U88" i="1"/>
  <c r="T88" i="1"/>
  <c r="B88" i="1"/>
  <c r="A88" i="1"/>
  <c r="AU960" i="1"/>
  <c r="AS960" i="1"/>
  <c r="AR960" i="1"/>
  <c r="AQ960" i="1"/>
  <c r="AP960" i="1"/>
  <c r="AO960" i="1"/>
  <c r="AN960" i="1"/>
  <c r="U960" i="1"/>
  <c r="T960" i="1"/>
  <c r="B960" i="1"/>
  <c r="A960" i="1"/>
  <c r="AU583" i="1"/>
  <c r="AS583" i="1"/>
  <c r="AR583" i="1"/>
  <c r="AQ583" i="1"/>
  <c r="AP583" i="1"/>
  <c r="AO583" i="1"/>
  <c r="AN583" i="1"/>
  <c r="U583" i="1"/>
  <c r="T583" i="1"/>
  <c r="B583" i="1"/>
  <c r="A583" i="1"/>
  <c r="AU59" i="1"/>
  <c r="AS59" i="1"/>
  <c r="AR59" i="1"/>
  <c r="AQ59" i="1"/>
  <c r="AP59" i="1"/>
  <c r="AO59" i="1"/>
  <c r="AN59" i="1"/>
  <c r="U59" i="1"/>
  <c r="T59" i="1"/>
  <c r="B59" i="1"/>
  <c r="A59" i="1"/>
  <c r="AU907" i="1"/>
  <c r="AS907" i="1"/>
  <c r="AR907" i="1"/>
  <c r="AQ907" i="1"/>
  <c r="AP907" i="1"/>
  <c r="AO907" i="1"/>
  <c r="AN907" i="1"/>
  <c r="U907" i="1"/>
  <c r="T907" i="1"/>
  <c r="B907" i="1"/>
  <c r="A907" i="1"/>
  <c r="AU621" i="1"/>
  <c r="AS621" i="1"/>
  <c r="AR621" i="1"/>
  <c r="AQ621" i="1"/>
  <c r="AP621" i="1"/>
  <c r="AO621" i="1"/>
  <c r="AN621" i="1"/>
  <c r="U621" i="1"/>
  <c r="T621" i="1"/>
  <c r="B621" i="1"/>
  <c r="A621" i="1"/>
  <c r="AU400" i="1"/>
  <c r="AS400" i="1"/>
  <c r="AR400" i="1"/>
  <c r="AQ400" i="1"/>
  <c r="AP400" i="1"/>
  <c r="AO400" i="1"/>
  <c r="AN400" i="1"/>
  <c r="U400" i="1"/>
  <c r="T400" i="1"/>
  <c r="B400" i="1"/>
  <c r="A400" i="1"/>
  <c r="AU200" i="1"/>
  <c r="AS200" i="1"/>
  <c r="AR200" i="1"/>
  <c r="AQ200" i="1"/>
  <c r="AP200" i="1"/>
  <c r="AO200" i="1"/>
  <c r="AN200" i="1"/>
  <c r="U200" i="1"/>
  <c r="T200" i="1"/>
  <c r="B200" i="1"/>
  <c r="A200" i="1"/>
  <c r="AU550" i="1"/>
  <c r="AS550" i="1"/>
  <c r="AR550" i="1"/>
  <c r="AQ550" i="1"/>
  <c r="AP550" i="1"/>
  <c r="AO550" i="1"/>
  <c r="AN550" i="1"/>
  <c r="U550" i="1"/>
  <c r="T550" i="1"/>
  <c r="B550" i="1"/>
  <c r="A550" i="1"/>
  <c r="AU881" i="1"/>
  <c r="AS881" i="1"/>
  <c r="AR881" i="1"/>
  <c r="AQ881" i="1"/>
  <c r="AP881" i="1"/>
  <c r="AO881" i="1"/>
  <c r="AN881" i="1"/>
  <c r="U881" i="1"/>
  <c r="T881" i="1"/>
  <c r="B881" i="1"/>
  <c r="A881" i="1"/>
  <c r="AU41" i="1"/>
  <c r="AS41" i="1"/>
  <c r="AR41" i="1"/>
  <c r="AQ41" i="1"/>
  <c r="AP41" i="1"/>
  <c r="AO41" i="1"/>
  <c r="AN41" i="1"/>
  <c r="U41" i="1"/>
  <c r="T41" i="1"/>
  <c r="B41" i="1"/>
  <c r="A41" i="1"/>
  <c r="AU42" i="1"/>
  <c r="AS42" i="1"/>
  <c r="AR42" i="1"/>
  <c r="AQ42" i="1"/>
  <c r="AP42" i="1"/>
  <c r="AO42" i="1"/>
  <c r="AN42" i="1"/>
  <c r="U42" i="1"/>
  <c r="T42" i="1"/>
  <c r="B42" i="1"/>
  <c r="A42" i="1"/>
  <c r="AU432" i="1"/>
  <c r="AS432" i="1"/>
  <c r="AR432" i="1"/>
  <c r="AQ432" i="1"/>
  <c r="AP432" i="1"/>
  <c r="AO432" i="1"/>
  <c r="AN432" i="1"/>
  <c r="U432" i="1"/>
  <c r="T432" i="1"/>
  <c r="B432" i="1"/>
  <c r="A432" i="1"/>
  <c r="AU99" i="1"/>
  <c r="AS99" i="1"/>
  <c r="AR99" i="1"/>
  <c r="AQ99" i="1"/>
  <c r="AP99" i="1"/>
  <c r="AO99" i="1"/>
  <c r="AN99" i="1"/>
  <c r="U99" i="1"/>
  <c r="T99" i="1"/>
  <c r="B99" i="1"/>
  <c r="A99" i="1"/>
  <c r="AU218" i="1"/>
  <c r="AS218" i="1"/>
  <c r="AR218" i="1"/>
  <c r="AQ218" i="1"/>
  <c r="AP218" i="1"/>
  <c r="AO218" i="1"/>
  <c r="AN218" i="1"/>
  <c r="U218" i="1"/>
  <c r="T218" i="1"/>
  <c r="B218" i="1"/>
  <c r="A218" i="1"/>
  <c r="AU166" i="1"/>
  <c r="AS166" i="1"/>
  <c r="AR166" i="1"/>
  <c r="AQ166" i="1"/>
  <c r="AP166" i="1"/>
  <c r="AO166" i="1"/>
  <c r="AN166" i="1"/>
  <c r="U166" i="1"/>
  <c r="T166" i="1"/>
  <c r="B166" i="1"/>
  <c r="A166" i="1"/>
  <c r="AU54" i="1"/>
  <c r="AS54" i="1"/>
  <c r="AR54" i="1"/>
  <c r="AQ54" i="1"/>
  <c r="AP54" i="1"/>
  <c r="AO54" i="1"/>
  <c r="AN54" i="1"/>
  <c r="U54" i="1"/>
  <c r="T54" i="1"/>
  <c r="B54" i="1"/>
  <c r="A54" i="1"/>
  <c r="AU53" i="1"/>
  <c r="AS53" i="1"/>
  <c r="AR53" i="1"/>
  <c r="AQ53" i="1"/>
  <c r="AP53" i="1"/>
  <c r="AO53" i="1"/>
  <c r="AN53" i="1"/>
  <c r="U53" i="1"/>
  <c r="T53" i="1"/>
  <c r="B53" i="1"/>
  <c r="A53" i="1"/>
  <c r="AU35" i="1"/>
  <c r="AS35" i="1"/>
  <c r="AR35" i="1"/>
  <c r="AQ35" i="1"/>
  <c r="AP35" i="1"/>
  <c r="AO35" i="1"/>
  <c r="AN35" i="1"/>
  <c r="U35" i="1"/>
  <c r="T35" i="1"/>
  <c r="B35" i="1"/>
  <c r="A35" i="1"/>
  <c r="AU285" i="1"/>
  <c r="AS285" i="1"/>
  <c r="AR285" i="1"/>
  <c r="AQ285" i="1"/>
  <c r="AP285" i="1"/>
  <c r="AO285" i="1"/>
  <c r="AN285" i="1"/>
  <c r="U285" i="1"/>
  <c r="T285" i="1"/>
  <c r="B285" i="1"/>
  <c r="A285" i="1"/>
  <c r="AU694" i="1"/>
  <c r="AS694" i="1"/>
  <c r="AR694" i="1"/>
  <c r="AQ694" i="1"/>
  <c r="AP694" i="1"/>
  <c r="AO694" i="1"/>
  <c r="AN694" i="1"/>
  <c r="U694" i="1"/>
  <c r="T694" i="1"/>
  <c r="B694" i="1"/>
  <c r="A694" i="1"/>
  <c r="AU415" i="1"/>
  <c r="AS415" i="1"/>
  <c r="AR415" i="1"/>
  <c r="AQ415" i="1"/>
  <c r="AP415" i="1"/>
  <c r="AO415" i="1"/>
  <c r="AN415" i="1"/>
  <c r="U415" i="1"/>
  <c r="T415" i="1"/>
  <c r="B415" i="1"/>
  <c r="A415" i="1"/>
  <c r="AU613" i="1"/>
  <c r="AS613" i="1"/>
  <c r="AR613" i="1"/>
  <c r="AQ613" i="1"/>
  <c r="AP613" i="1"/>
  <c r="AO613" i="1"/>
  <c r="AN613" i="1"/>
  <c r="U613" i="1"/>
  <c r="T613" i="1"/>
  <c r="B613" i="1"/>
  <c r="A613" i="1"/>
  <c r="AU615" i="1"/>
  <c r="AS615" i="1"/>
  <c r="AR615" i="1"/>
  <c r="AQ615" i="1"/>
  <c r="AP615" i="1"/>
  <c r="AO615" i="1"/>
  <c r="AN615" i="1"/>
  <c r="U615" i="1"/>
  <c r="T615" i="1"/>
  <c r="B615" i="1"/>
  <c r="A615" i="1"/>
  <c r="AU203" i="1"/>
  <c r="AS203" i="1"/>
  <c r="AR203" i="1"/>
  <c r="AQ203" i="1"/>
  <c r="AP203" i="1"/>
  <c r="AO203" i="1"/>
  <c r="AN203" i="1"/>
  <c r="U203" i="1"/>
  <c r="T203" i="1"/>
  <c r="B203" i="1"/>
  <c r="A203" i="1"/>
  <c r="AU296" i="1"/>
  <c r="AS296" i="1"/>
  <c r="AR296" i="1"/>
  <c r="AQ296" i="1"/>
  <c r="AP296" i="1"/>
  <c r="AO296" i="1"/>
  <c r="AN296" i="1"/>
  <c r="U296" i="1"/>
  <c r="T296" i="1"/>
  <c r="B296" i="1"/>
  <c r="A296" i="1"/>
  <c r="AU294" i="1"/>
  <c r="AS294" i="1"/>
  <c r="AR294" i="1"/>
  <c r="AQ294" i="1"/>
  <c r="AP294" i="1"/>
  <c r="AO294" i="1"/>
  <c r="AN294" i="1"/>
  <c r="U294" i="1"/>
  <c r="T294" i="1"/>
  <c r="B294" i="1"/>
  <c r="A294" i="1"/>
  <c r="AU164" i="1"/>
  <c r="AS164" i="1"/>
  <c r="AR164" i="1"/>
  <c r="AQ164" i="1"/>
  <c r="AP164" i="1"/>
  <c r="AO164" i="1"/>
  <c r="AN164" i="1"/>
  <c r="U164" i="1"/>
  <c r="T164" i="1"/>
  <c r="B164" i="1"/>
  <c r="A164" i="1"/>
  <c r="AU168" i="1"/>
  <c r="AS168" i="1"/>
  <c r="AR168" i="1"/>
  <c r="AQ168" i="1"/>
  <c r="AP168" i="1"/>
  <c r="AO168" i="1"/>
  <c r="AN168" i="1"/>
  <c r="U168" i="1"/>
  <c r="T168" i="1"/>
  <c r="B168" i="1"/>
  <c r="A168" i="1"/>
  <c r="AU172" i="1"/>
  <c r="AS172" i="1"/>
  <c r="AR172" i="1"/>
  <c r="AQ172" i="1"/>
  <c r="AP172" i="1"/>
  <c r="AO172" i="1"/>
  <c r="AN172" i="1"/>
  <c r="U172" i="1"/>
  <c r="T172" i="1"/>
  <c r="B172" i="1"/>
  <c r="A172" i="1"/>
  <c r="AU7" i="1"/>
  <c r="AS7" i="1"/>
  <c r="AR7" i="1"/>
  <c r="AQ7" i="1"/>
  <c r="AP7" i="1"/>
  <c r="AO7" i="1"/>
  <c r="AN7" i="1"/>
  <c r="U7" i="1"/>
  <c r="T7" i="1"/>
  <c r="B7" i="1"/>
  <c r="A7" i="1"/>
  <c r="AU192" i="1"/>
  <c r="AS192" i="1"/>
  <c r="AR192" i="1"/>
  <c r="AQ192" i="1"/>
  <c r="AP192" i="1"/>
  <c r="AO192" i="1"/>
  <c r="AN192" i="1"/>
  <c r="U192" i="1"/>
  <c r="T192" i="1"/>
  <c r="B192" i="1"/>
  <c r="A192" i="1"/>
  <c r="AU386" i="1"/>
  <c r="AS386" i="1"/>
  <c r="AR386" i="1"/>
  <c r="AQ386" i="1"/>
  <c r="AP386" i="1"/>
  <c r="AO386" i="1"/>
  <c r="AN386" i="1"/>
  <c r="U386" i="1"/>
  <c r="T386" i="1"/>
  <c r="B386" i="1"/>
  <c r="A386" i="1"/>
  <c r="AU22" i="1"/>
  <c r="AS22" i="1"/>
  <c r="AR22" i="1"/>
  <c r="AQ22" i="1"/>
  <c r="AP22" i="1"/>
  <c r="AO22" i="1"/>
  <c r="AN22" i="1"/>
  <c r="U22" i="1"/>
  <c r="T22" i="1"/>
  <c r="B22" i="1"/>
  <c r="A22" i="1"/>
  <c r="AU270" i="1"/>
  <c r="AS270" i="1"/>
  <c r="AR270" i="1"/>
  <c r="AQ270" i="1"/>
  <c r="AP270" i="1"/>
  <c r="AO270" i="1"/>
  <c r="AN270" i="1"/>
  <c r="U270" i="1"/>
  <c r="T270" i="1"/>
  <c r="B270" i="1"/>
  <c r="A270" i="1"/>
  <c r="AU198" i="1"/>
  <c r="AS198" i="1"/>
  <c r="AR198" i="1"/>
  <c r="AQ198" i="1"/>
  <c r="AP198" i="1"/>
  <c r="AO198" i="1"/>
  <c r="AN198" i="1"/>
  <c r="U198" i="1"/>
  <c r="T198" i="1"/>
  <c r="B198" i="1"/>
  <c r="A198" i="1"/>
  <c r="AU719" i="1"/>
  <c r="AS719" i="1"/>
  <c r="AR719" i="1"/>
  <c r="AQ719" i="1"/>
  <c r="AP719" i="1"/>
  <c r="AO719" i="1"/>
  <c r="AN719" i="1"/>
  <c r="U719" i="1"/>
  <c r="T719" i="1"/>
  <c r="B719" i="1"/>
  <c r="A719" i="1"/>
  <c r="AU947" i="1"/>
  <c r="AS947" i="1"/>
  <c r="AR947" i="1"/>
  <c r="AQ947" i="1"/>
  <c r="AP947" i="1"/>
  <c r="AO947" i="1"/>
  <c r="AN947" i="1"/>
  <c r="U947" i="1"/>
  <c r="T947" i="1"/>
  <c r="B947" i="1"/>
  <c r="A947" i="1"/>
  <c r="AU894" i="1"/>
  <c r="AS894" i="1"/>
  <c r="AR894" i="1"/>
  <c r="AQ894" i="1"/>
  <c r="AP894" i="1"/>
  <c r="AO894" i="1"/>
  <c r="AN894" i="1"/>
  <c r="U894" i="1"/>
  <c r="T894" i="1"/>
  <c r="B894" i="1"/>
  <c r="A894" i="1"/>
  <c r="AU470" i="1"/>
  <c r="AS470" i="1"/>
  <c r="AR470" i="1"/>
  <c r="AQ470" i="1"/>
  <c r="AP470" i="1"/>
  <c r="AO470" i="1"/>
  <c r="AN470" i="1"/>
  <c r="U470" i="1"/>
  <c r="T470" i="1"/>
  <c r="B470" i="1"/>
  <c r="A470" i="1"/>
  <c r="AU715" i="1"/>
  <c r="AS715" i="1"/>
  <c r="AR715" i="1"/>
  <c r="AQ715" i="1"/>
  <c r="AP715" i="1"/>
  <c r="AO715" i="1"/>
  <c r="AN715" i="1"/>
  <c r="U715" i="1"/>
  <c r="T715" i="1"/>
  <c r="B715" i="1"/>
  <c r="A715" i="1"/>
  <c r="AU665" i="1"/>
  <c r="AS665" i="1"/>
  <c r="AR665" i="1"/>
  <c r="AQ665" i="1"/>
  <c r="AP665" i="1"/>
  <c r="AO665" i="1"/>
  <c r="AN665" i="1"/>
  <c r="U665" i="1"/>
  <c r="T665" i="1"/>
  <c r="B665" i="1"/>
  <c r="A665" i="1"/>
  <c r="AU752" i="1"/>
  <c r="AS752" i="1"/>
  <c r="AR752" i="1"/>
  <c r="AQ752" i="1"/>
  <c r="AP752" i="1"/>
  <c r="AO752" i="1"/>
  <c r="AN752" i="1"/>
  <c r="U752" i="1"/>
  <c r="T752" i="1"/>
  <c r="B752" i="1"/>
  <c r="A752" i="1"/>
  <c r="AU9" i="1"/>
  <c r="AS9" i="1"/>
  <c r="AR9" i="1"/>
  <c r="AQ9" i="1"/>
  <c r="AP9" i="1"/>
  <c r="AO9" i="1"/>
  <c r="AN9" i="1"/>
  <c r="U9" i="1"/>
  <c r="T9" i="1"/>
  <c r="B9" i="1"/>
  <c r="A9" i="1"/>
  <c r="AU669" i="1"/>
  <c r="AS669" i="1"/>
  <c r="AR669" i="1"/>
  <c r="AQ669" i="1"/>
  <c r="AP669" i="1"/>
  <c r="AO669" i="1"/>
  <c r="AN669" i="1"/>
  <c r="U669" i="1"/>
  <c r="T669" i="1"/>
  <c r="B669" i="1"/>
  <c r="A669" i="1"/>
  <c r="AU861" i="1"/>
  <c r="AS861" i="1"/>
  <c r="AR861" i="1"/>
  <c r="AQ861" i="1"/>
  <c r="AP861" i="1"/>
  <c r="AO861" i="1"/>
  <c r="AN861" i="1"/>
  <c r="U861" i="1"/>
  <c r="T861" i="1"/>
  <c r="B861" i="1"/>
  <c r="A861" i="1"/>
  <c r="AU650" i="1"/>
  <c r="AS650" i="1"/>
  <c r="AR650" i="1"/>
  <c r="AQ650" i="1"/>
  <c r="AP650" i="1"/>
  <c r="AO650" i="1"/>
  <c r="AN650" i="1"/>
  <c r="U650" i="1"/>
  <c r="T650" i="1"/>
  <c r="B650" i="1"/>
  <c r="A650" i="1"/>
  <c r="AU654" i="1"/>
  <c r="AS654" i="1"/>
  <c r="AR654" i="1"/>
  <c r="AQ654" i="1"/>
  <c r="AP654" i="1"/>
  <c r="AO654" i="1"/>
  <c r="AN654" i="1"/>
  <c r="U654" i="1"/>
  <c r="T654" i="1"/>
  <c r="B654" i="1"/>
  <c r="A654" i="1"/>
  <c r="AU652" i="1"/>
  <c r="AS652" i="1"/>
  <c r="AR652" i="1"/>
  <c r="AQ652" i="1"/>
  <c r="AP652" i="1"/>
  <c r="AO652" i="1"/>
  <c r="AN652" i="1"/>
  <c r="U652" i="1"/>
  <c r="T652" i="1"/>
  <c r="B652" i="1"/>
  <c r="A652" i="1"/>
  <c r="AU148" i="1"/>
  <c r="AS148" i="1"/>
  <c r="AR148" i="1"/>
  <c r="AQ148" i="1"/>
  <c r="AP148" i="1"/>
  <c r="AO148" i="1"/>
  <c r="AN148" i="1"/>
  <c r="U148" i="1"/>
  <c r="T148" i="1"/>
  <c r="B148" i="1"/>
  <c r="A148" i="1"/>
  <c r="AU237" i="1"/>
  <c r="AS237" i="1"/>
  <c r="AR237" i="1"/>
  <c r="AQ237" i="1"/>
  <c r="AP237" i="1"/>
  <c r="AO237" i="1"/>
  <c r="AN237" i="1"/>
  <c r="U237" i="1"/>
  <c r="T237" i="1"/>
  <c r="B237" i="1"/>
  <c r="A237" i="1"/>
  <c r="AU352" i="1"/>
  <c r="AS352" i="1"/>
  <c r="AR352" i="1"/>
  <c r="AQ352" i="1"/>
  <c r="AP352" i="1"/>
  <c r="AO352" i="1"/>
  <c r="AN352" i="1"/>
  <c r="U352" i="1"/>
  <c r="T352" i="1"/>
  <c r="B352" i="1"/>
  <c r="A352" i="1"/>
  <c r="AU986" i="1"/>
  <c r="AS986" i="1"/>
  <c r="AR986" i="1"/>
  <c r="AQ986" i="1"/>
  <c r="AP986" i="1"/>
  <c r="AO986" i="1"/>
  <c r="AN986" i="1"/>
  <c r="U986" i="1"/>
  <c r="T986" i="1"/>
  <c r="B986" i="1"/>
  <c r="A986" i="1"/>
  <c r="AU243" i="1"/>
  <c r="AS243" i="1"/>
  <c r="AR243" i="1"/>
  <c r="AQ243" i="1"/>
  <c r="AP243" i="1"/>
  <c r="AO243" i="1"/>
  <c r="AN243" i="1"/>
  <c r="U243" i="1"/>
  <c r="T243" i="1"/>
  <c r="B243" i="1"/>
  <c r="A243" i="1"/>
  <c r="AU50" i="1"/>
  <c r="AS50" i="1"/>
  <c r="AR50" i="1"/>
  <c r="AQ50" i="1"/>
  <c r="AP50" i="1"/>
  <c r="AO50" i="1"/>
  <c r="AN50" i="1"/>
  <c r="U50" i="1"/>
  <c r="T50" i="1"/>
  <c r="B50" i="1"/>
  <c r="A50" i="1"/>
  <c r="AU52" i="1"/>
  <c r="AS52" i="1"/>
  <c r="AR52" i="1"/>
  <c r="AQ52" i="1"/>
  <c r="AP52" i="1"/>
  <c r="AO52" i="1"/>
  <c r="AN52" i="1"/>
  <c r="U52" i="1"/>
  <c r="T52" i="1"/>
  <c r="B52" i="1"/>
  <c r="A52" i="1"/>
  <c r="AU480" i="1"/>
  <c r="AS480" i="1"/>
  <c r="AR480" i="1"/>
  <c r="AQ480" i="1"/>
  <c r="AP480" i="1"/>
  <c r="AO480" i="1"/>
  <c r="AN480" i="1"/>
  <c r="U480" i="1"/>
  <c r="T480" i="1"/>
  <c r="B480" i="1"/>
  <c r="A480" i="1"/>
  <c r="AU918" i="1"/>
  <c r="AS918" i="1"/>
  <c r="AR918" i="1"/>
  <c r="AQ918" i="1"/>
  <c r="AP918" i="1"/>
  <c r="AO918" i="1"/>
  <c r="AN918" i="1"/>
  <c r="U918" i="1"/>
  <c r="T918" i="1"/>
  <c r="B918" i="1"/>
  <c r="A918" i="1"/>
  <c r="AU594" i="1"/>
  <c r="AS594" i="1"/>
  <c r="AR594" i="1"/>
  <c r="AQ594" i="1"/>
  <c r="AP594" i="1"/>
  <c r="AO594" i="1"/>
  <c r="AN594" i="1"/>
  <c r="U594" i="1"/>
  <c r="T594" i="1"/>
  <c r="B594" i="1"/>
  <c r="A594" i="1"/>
  <c r="AU240" i="1"/>
  <c r="AS240" i="1"/>
  <c r="AR240" i="1"/>
  <c r="AQ240" i="1"/>
  <c r="AP240" i="1"/>
  <c r="AO240" i="1"/>
  <c r="AN240" i="1"/>
  <c r="U240" i="1"/>
  <c r="T240" i="1"/>
  <c r="B240" i="1"/>
  <c r="A240" i="1"/>
  <c r="AU675" i="1"/>
  <c r="AS675" i="1"/>
  <c r="AR675" i="1"/>
  <c r="AQ675" i="1"/>
  <c r="AP675" i="1"/>
  <c r="AO675" i="1"/>
  <c r="AN675" i="1"/>
  <c r="U675" i="1"/>
  <c r="T675" i="1"/>
  <c r="B675" i="1"/>
  <c r="A675" i="1"/>
  <c r="AU784" i="1"/>
  <c r="AS784" i="1"/>
  <c r="AR784" i="1"/>
  <c r="AQ784" i="1"/>
  <c r="AP784" i="1"/>
  <c r="AO784" i="1"/>
  <c r="AN784" i="1"/>
  <c r="U784" i="1"/>
  <c r="T784" i="1"/>
  <c r="B784" i="1"/>
  <c r="A784" i="1"/>
  <c r="AU508" i="1"/>
  <c r="AS508" i="1"/>
  <c r="AR508" i="1"/>
  <c r="AQ508" i="1"/>
  <c r="AP508" i="1"/>
  <c r="AO508" i="1"/>
  <c r="AN508" i="1"/>
  <c r="U508" i="1"/>
  <c r="T508" i="1"/>
  <c r="B508" i="1"/>
  <c r="A508" i="1"/>
  <c r="AU763" i="1"/>
  <c r="AS763" i="1"/>
  <c r="AR763" i="1"/>
  <c r="AQ763" i="1"/>
  <c r="AP763" i="1"/>
  <c r="AO763" i="1"/>
  <c r="AN763" i="1"/>
  <c r="U763" i="1"/>
  <c r="T763" i="1"/>
  <c r="B763" i="1"/>
  <c r="A763" i="1"/>
  <c r="AU97" i="1"/>
  <c r="AS97" i="1"/>
  <c r="AR97" i="1"/>
  <c r="AQ97" i="1"/>
  <c r="AP97" i="1"/>
  <c r="AO97" i="1"/>
  <c r="AN97" i="1"/>
  <c r="U97" i="1"/>
  <c r="T97" i="1"/>
  <c r="B97" i="1"/>
  <c r="A97" i="1"/>
  <c r="AU992" i="1"/>
  <c r="AS992" i="1"/>
  <c r="AR992" i="1"/>
  <c r="AQ992" i="1"/>
  <c r="AP992" i="1"/>
  <c r="AO992" i="1"/>
  <c r="AN992" i="1"/>
  <c r="U992" i="1"/>
  <c r="T992" i="1"/>
  <c r="B992" i="1"/>
  <c r="A992" i="1"/>
  <c r="AU501" i="1"/>
  <c r="AS501" i="1"/>
  <c r="AR501" i="1"/>
  <c r="AQ501" i="1"/>
  <c r="AP501" i="1"/>
  <c r="AO501" i="1"/>
  <c r="AN501" i="1"/>
  <c r="U501" i="1"/>
  <c r="T501" i="1"/>
  <c r="B501" i="1"/>
  <c r="A501" i="1"/>
  <c r="AU500" i="1"/>
  <c r="AS500" i="1"/>
  <c r="AR500" i="1"/>
  <c r="AQ500" i="1"/>
  <c r="AP500" i="1"/>
  <c r="AO500" i="1"/>
  <c r="AN500" i="1"/>
  <c r="U500" i="1"/>
  <c r="T500" i="1"/>
  <c r="B500" i="1"/>
  <c r="A500" i="1"/>
  <c r="AU736" i="1"/>
  <c r="AS736" i="1"/>
  <c r="AR736" i="1"/>
  <c r="AQ736" i="1"/>
  <c r="AP736" i="1"/>
  <c r="AO736" i="1"/>
  <c r="AN736" i="1"/>
  <c r="U736" i="1"/>
  <c r="T736" i="1"/>
  <c r="B736" i="1"/>
  <c r="A736" i="1"/>
  <c r="AU711" i="1"/>
  <c r="AS711" i="1"/>
  <c r="AR711" i="1"/>
  <c r="AQ711" i="1"/>
  <c r="AP711" i="1"/>
  <c r="AO711" i="1"/>
  <c r="AN711" i="1"/>
  <c r="U711" i="1"/>
  <c r="T711" i="1"/>
  <c r="B711" i="1"/>
  <c r="A711" i="1"/>
  <c r="AU982" i="1"/>
  <c r="AS982" i="1"/>
  <c r="AR982" i="1"/>
  <c r="AQ982" i="1"/>
  <c r="AP982" i="1"/>
  <c r="AO982" i="1"/>
  <c r="AN982" i="1"/>
  <c r="U982" i="1"/>
  <c r="T982" i="1"/>
  <c r="B982" i="1"/>
  <c r="A982" i="1"/>
  <c r="AU244" i="1"/>
  <c r="AS244" i="1"/>
  <c r="AR244" i="1"/>
  <c r="AQ244" i="1"/>
  <c r="AP244" i="1"/>
  <c r="AO244" i="1"/>
  <c r="AN244" i="1"/>
  <c r="U244" i="1"/>
  <c r="T244" i="1"/>
  <c r="B244" i="1"/>
  <c r="A244" i="1"/>
  <c r="AU659" i="1"/>
  <c r="AS659" i="1"/>
  <c r="AR659" i="1"/>
  <c r="AQ659" i="1"/>
  <c r="AP659" i="1"/>
  <c r="AO659" i="1"/>
  <c r="AN659" i="1"/>
  <c r="U659" i="1"/>
  <c r="T659" i="1"/>
  <c r="B659" i="1"/>
  <c r="A659" i="1"/>
  <c r="AU506" i="1"/>
  <c r="AS506" i="1"/>
  <c r="AR506" i="1"/>
  <c r="AQ506" i="1"/>
  <c r="AP506" i="1"/>
  <c r="AO506" i="1"/>
  <c r="AN506" i="1"/>
  <c r="U506" i="1"/>
  <c r="T506" i="1"/>
  <c r="B506" i="1"/>
  <c r="A506" i="1"/>
  <c r="AU726" i="1"/>
  <c r="AS726" i="1"/>
  <c r="AR726" i="1"/>
  <c r="AQ726" i="1"/>
  <c r="AP726" i="1"/>
  <c r="AO726" i="1"/>
  <c r="AN726" i="1"/>
  <c r="U726" i="1"/>
  <c r="T726" i="1"/>
  <c r="B726" i="1"/>
  <c r="A726" i="1"/>
  <c r="AU312" i="1"/>
  <c r="AS312" i="1"/>
  <c r="AR312" i="1"/>
  <c r="AQ312" i="1"/>
  <c r="AP312" i="1"/>
  <c r="AO312" i="1"/>
  <c r="AN312" i="1"/>
  <c r="U312" i="1"/>
  <c r="T312" i="1"/>
  <c r="B312" i="1"/>
  <c r="A312" i="1"/>
  <c r="AU825" i="1"/>
  <c r="AS825" i="1"/>
  <c r="AR825" i="1"/>
  <c r="AQ825" i="1"/>
  <c r="AP825" i="1"/>
  <c r="AO825" i="1"/>
  <c r="AN825" i="1"/>
  <c r="U825" i="1"/>
  <c r="T825" i="1"/>
  <c r="B825" i="1"/>
  <c r="A825" i="1"/>
  <c r="AU448" i="1"/>
  <c r="AS448" i="1"/>
  <c r="AR448" i="1"/>
  <c r="AQ448" i="1"/>
  <c r="AP448" i="1"/>
  <c r="AO448" i="1"/>
  <c r="AN448" i="1"/>
  <c r="U448" i="1"/>
  <c r="T448" i="1"/>
  <c r="B448" i="1"/>
  <c r="A448" i="1"/>
  <c r="AU859" i="1"/>
  <c r="AS859" i="1"/>
  <c r="AR859" i="1"/>
  <c r="AQ859" i="1"/>
  <c r="AP859" i="1"/>
  <c r="AO859" i="1"/>
  <c r="AN859" i="1"/>
  <c r="U859" i="1"/>
  <c r="T859" i="1"/>
  <c r="B859" i="1"/>
  <c r="A859" i="1"/>
  <c r="AU381" i="1"/>
  <c r="AS381" i="1"/>
  <c r="AR381" i="1"/>
  <c r="AQ381" i="1"/>
  <c r="AP381" i="1"/>
  <c r="AO381" i="1"/>
  <c r="AN381" i="1"/>
  <c r="U381" i="1"/>
  <c r="T381" i="1"/>
  <c r="B381" i="1"/>
  <c r="A381" i="1"/>
  <c r="AU48" i="1"/>
  <c r="AS48" i="1"/>
  <c r="AR48" i="1"/>
  <c r="AQ48" i="1"/>
  <c r="AP48" i="1"/>
  <c r="AO48" i="1"/>
  <c r="AN48" i="1"/>
  <c r="U48" i="1"/>
  <c r="T48" i="1"/>
  <c r="B48" i="1"/>
  <c r="A48" i="1"/>
  <c r="AU803" i="1"/>
  <c r="AS803" i="1"/>
  <c r="AR803" i="1"/>
  <c r="AQ803" i="1"/>
  <c r="AP803" i="1"/>
  <c r="AO803" i="1"/>
  <c r="AN803" i="1"/>
  <c r="U803" i="1"/>
  <c r="T803" i="1"/>
  <c r="B803" i="1"/>
  <c r="A803" i="1"/>
  <c r="AU855" i="1"/>
  <c r="AS855" i="1"/>
  <c r="AR855" i="1"/>
  <c r="AQ855" i="1"/>
  <c r="AP855" i="1"/>
  <c r="AO855" i="1"/>
  <c r="AN855" i="1"/>
  <c r="U855" i="1"/>
  <c r="T855" i="1"/>
  <c r="B855" i="1"/>
  <c r="A855" i="1"/>
  <c r="AU912" i="1"/>
  <c r="AS912" i="1"/>
  <c r="AR912" i="1"/>
  <c r="AQ912" i="1"/>
  <c r="AP912" i="1"/>
  <c r="AO912" i="1"/>
  <c r="AN912" i="1"/>
  <c r="U912" i="1"/>
  <c r="T912" i="1"/>
  <c r="B912" i="1"/>
  <c r="A912" i="1"/>
  <c r="AU857" i="1"/>
  <c r="AS857" i="1"/>
  <c r="AR857" i="1"/>
  <c r="AQ857" i="1"/>
  <c r="AP857" i="1"/>
  <c r="AO857" i="1"/>
  <c r="AN857" i="1"/>
  <c r="U857" i="1"/>
  <c r="T857" i="1"/>
  <c r="B857" i="1"/>
  <c r="A857" i="1"/>
  <c r="AU309" i="1"/>
  <c r="AS309" i="1"/>
  <c r="AR309" i="1"/>
  <c r="AQ309" i="1"/>
  <c r="AP309" i="1"/>
  <c r="AO309" i="1"/>
  <c r="AN309" i="1"/>
  <c r="U309" i="1"/>
  <c r="T309" i="1"/>
  <c r="B309" i="1"/>
  <c r="A309" i="1"/>
  <c r="AU709" i="1"/>
  <c r="AS709" i="1"/>
  <c r="AR709" i="1"/>
  <c r="AQ709" i="1"/>
  <c r="AP709" i="1"/>
  <c r="AO709" i="1"/>
  <c r="AN709" i="1"/>
  <c r="U709" i="1"/>
  <c r="T709" i="1"/>
  <c r="B709" i="1"/>
  <c r="A709" i="1"/>
  <c r="AU842" i="1"/>
  <c r="AS842" i="1"/>
  <c r="AR842" i="1"/>
  <c r="AQ842" i="1"/>
  <c r="AP842" i="1"/>
  <c r="AO842" i="1"/>
  <c r="AN842" i="1"/>
  <c r="U842" i="1"/>
  <c r="T842" i="1"/>
  <c r="B842" i="1"/>
  <c r="A842" i="1"/>
  <c r="AU845" i="1"/>
  <c r="AS845" i="1"/>
  <c r="AR845" i="1"/>
  <c r="AQ845" i="1"/>
  <c r="AP845" i="1"/>
  <c r="AO845" i="1"/>
  <c r="AN845" i="1"/>
  <c r="U845" i="1"/>
  <c r="T845" i="1"/>
  <c r="B845" i="1"/>
  <c r="A845" i="1"/>
  <c r="AU598" i="1"/>
  <c r="AS598" i="1"/>
  <c r="AR598" i="1"/>
  <c r="AQ598" i="1"/>
  <c r="AP598" i="1"/>
  <c r="AO598" i="1"/>
  <c r="AN598" i="1"/>
  <c r="U598" i="1"/>
  <c r="T598" i="1"/>
  <c r="B598" i="1"/>
  <c r="A598" i="1"/>
  <c r="AU602" i="1"/>
  <c r="AS602" i="1"/>
  <c r="AR602" i="1"/>
  <c r="AQ602" i="1"/>
  <c r="AP602" i="1"/>
  <c r="AO602" i="1"/>
  <c r="AN602" i="1"/>
  <c r="U602" i="1"/>
  <c r="T602" i="1"/>
  <c r="B602" i="1"/>
  <c r="A602" i="1"/>
  <c r="AU429" i="1"/>
  <c r="AS429" i="1"/>
  <c r="AR429" i="1"/>
  <c r="AQ429" i="1"/>
  <c r="AP429" i="1"/>
  <c r="AO429" i="1"/>
  <c r="AN429" i="1"/>
  <c r="U429" i="1"/>
  <c r="T429" i="1"/>
  <c r="B429" i="1"/>
  <c r="A429" i="1"/>
  <c r="AU975" i="1"/>
  <c r="AS975" i="1"/>
  <c r="AR975" i="1"/>
  <c r="AQ975" i="1"/>
  <c r="AP975" i="1"/>
  <c r="AO975" i="1"/>
  <c r="AN975" i="1"/>
  <c r="U975" i="1"/>
  <c r="T975" i="1"/>
  <c r="B975" i="1"/>
  <c r="A975" i="1"/>
  <c r="AU815" i="1"/>
  <c r="AS815" i="1"/>
  <c r="AR815" i="1"/>
  <c r="AQ815" i="1"/>
  <c r="AP815" i="1"/>
  <c r="AO815" i="1"/>
  <c r="AN815" i="1"/>
  <c r="U815" i="1"/>
  <c r="T815" i="1"/>
  <c r="B815" i="1"/>
  <c r="A815" i="1"/>
  <c r="AU821" i="1"/>
  <c r="AS821" i="1"/>
  <c r="AR821" i="1"/>
  <c r="AQ821" i="1"/>
  <c r="AP821" i="1"/>
  <c r="AO821" i="1"/>
  <c r="AN821" i="1"/>
  <c r="U821" i="1"/>
  <c r="T821" i="1"/>
  <c r="B821" i="1"/>
  <c r="A821" i="1"/>
  <c r="AU818" i="1"/>
  <c r="AS818" i="1"/>
  <c r="AR818" i="1"/>
  <c r="AQ818" i="1"/>
  <c r="AP818" i="1"/>
  <c r="AO818" i="1"/>
  <c r="AN818" i="1"/>
  <c r="U818" i="1"/>
  <c r="T818" i="1"/>
  <c r="B818" i="1"/>
  <c r="A818" i="1"/>
  <c r="AU349" i="1"/>
  <c r="AS349" i="1"/>
  <c r="AR349" i="1"/>
  <c r="AQ349" i="1"/>
  <c r="AP349" i="1"/>
  <c r="AO349" i="1"/>
  <c r="AN349" i="1"/>
  <c r="U349" i="1"/>
  <c r="T349" i="1"/>
  <c r="B349" i="1"/>
  <c r="A349" i="1"/>
  <c r="AU869" i="1"/>
  <c r="AS869" i="1"/>
  <c r="AR869" i="1"/>
  <c r="AQ869" i="1"/>
  <c r="AP869" i="1"/>
  <c r="AO869" i="1"/>
  <c r="AN869" i="1"/>
  <c r="U869" i="1"/>
  <c r="T869" i="1"/>
  <c r="B869" i="1"/>
  <c r="A869" i="1"/>
  <c r="AU183" i="1"/>
  <c r="AS183" i="1"/>
  <c r="AR183" i="1"/>
  <c r="AQ183" i="1"/>
  <c r="AP183" i="1"/>
  <c r="AO183" i="1"/>
  <c r="AN183" i="1"/>
  <c r="U183" i="1"/>
  <c r="T183" i="1"/>
  <c r="B183" i="1"/>
  <c r="A183" i="1"/>
  <c r="AU636" i="1"/>
  <c r="AS636" i="1"/>
  <c r="AR636" i="1"/>
  <c r="AQ636" i="1"/>
  <c r="AP636" i="1"/>
  <c r="AO636" i="1"/>
  <c r="AN636" i="1"/>
  <c r="U636" i="1"/>
  <c r="T636" i="1"/>
  <c r="B636" i="1"/>
  <c r="A636" i="1"/>
  <c r="AU66" i="1"/>
  <c r="AS66" i="1"/>
  <c r="AR66" i="1"/>
  <c r="AQ66" i="1"/>
  <c r="AP66" i="1"/>
  <c r="AO66" i="1"/>
  <c r="AN66" i="1"/>
  <c r="U66" i="1"/>
  <c r="T66" i="1"/>
  <c r="B66" i="1"/>
  <c r="A66" i="1"/>
  <c r="AU303" i="1"/>
  <c r="AS303" i="1"/>
  <c r="AR303" i="1"/>
  <c r="AQ303" i="1"/>
  <c r="AP303" i="1"/>
  <c r="AO303" i="1"/>
  <c r="AN303" i="1"/>
  <c r="U303" i="1"/>
  <c r="T303" i="1"/>
  <c r="B303" i="1"/>
  <c r="A303" i="1"/>
  <c r="AU34" i="1"/>
  <c r="AS34" i="1"/>
  <c r="AR34" i="1"/>
  <c r="AQ34" i="1"/>
  <c r="AP34" i="1"/>
  <c r="AO34" i="1"/>
  <c r="AN34" i="1"/>
  <c r="U34" i="1"/>
  <c r="T34" i="1"/>
  <c r="B34" i="1"/>
  <c r="A34" i="1"/>
  <c r="AU40" i="1"/>
  <c r="AS40" i="1"/>
  <c r="AR40" i="1"/>
  <c r="AQ40" i="1"/>
  <c r="AP40" i="1"/>
  <c r="AO40" i="1"/>
  <c r="AN40" i="1"/>
  <c r="U40" i="1"/>
  <c r="T40" i="1"/>
  <c r="B40" i="1"/>
  <c r="A40" i="1"/>
  <c r="AU699" i="1"/>
  <c r="AS699" i="1"/>
  <c r="AR699" i="1"/>
  <c r="AQ699" i="1"/>
  <c r="AP699" i="1"/>
  <c r="AO699" i="1"/>
  <c r="AN699" i="1"/>
  <c r="U699" i="1"/>
  <c r="T699" i="1"/>
  <c r="B699" i="1"/>
  <c r="A699" i="1"/>
  <c r="AU463" i="1"/>
  <c r="AS463" i="1"/>
  <c r="AR463" i="1"/>
  <c r="AQ463" i="1"/>
  <c r="AP463" i="1"/>
  <c r="AO463" i="1"/>
  <c r="AN463" i="1"/>
  <c r="U463" i="1"/>
  <c r="T463" i="1"/>
  <c r="B463" i="1"/>
  <c r="A463" i="1"/>
  <c r="AU814" i="1"/>
  <c r="AS814" i="1"/>
  <c r="AR814" i="1"/>
  <c r="AQ814" i="1"/>
  <c r="AP814" i="1"/>
  <c r="AO814" i="1"/>
  <c r="AN814" i="1"/>
  <c r="U814" i="1"/>
  <c r="T814" i="1"/>
  <c r="B814" i="1"/>
  <c r="A814" i="1"/>
  <c r="AU778" i="1"/>
  <c r="AS778" i="1"/>
  <c r="AR778" i="1"/>
  <c r="AQ778" i="1"/>
  <c r="AP778" i="1"/>
  <c r="AO778" i="1"/>
  <c r="AN778" i="1"/>
  <c r="U778" i="1"/>
  <c r="T778" i="1"/>
  <c r="B778" i="1"/>
  <c r="A778" i="1"/>
  <c r="AU504" i="1"/>
  <c r="AS504" i="1"/>
  <c r="AR504" i="1"/>
  <c r="AQ504" i="1"/>
  <c r="AP504" i="1"/>
  <c r="AO504" i="1"/>
  <c r="AN504" i="1"/>
  <c r="U504" i="1"/>
  <c r="T504" i="1"/>
  <c r="B504" i="1"/>
  <c r="A504" i="1"/>
  <c r="AU792" i="1"/>
  <c r="AS792" i="1"/>
  <c r="AR792" i="1"/>
  <c r="AQ792" i="1"/>
  <c r="AP792" i="1"/>
  <c r="AO792" i="1"/>
  <c r="AN792" i="1"/>
  <c r="U792" i="1"/>
  <c r="T792" i="1"/>
  <c r="B792" i="1"/>
  <c r="A792" i="1"/>
  <c r="AU631" i="1"/>
  <c r="AS631" i="1"/>
  <c r="AR631" i="1"/>
  <c r="AQ631" i="1"/>
  <c r="AP631" i="1"/>
  <c r="AO631" i="1"/>
  <c r="AN631" i="1"/>
  <c r="U631" i="1"/>
  <c r="T631" i="1"/>
  <c r="B631" i="1"/>
  <c r="A631" i="1"/>
  <c r="AU121" i="1"/>
  <c r="AS121" i="1"/>
  <c r="AR121" i="1"/>
  <c r="AQ121" i="1"/>
  <c r="AP121" i="1"/>
  <c r="AO121" i="1"/>
  <c r="AN121" i="1"/>
  <c r="U121" i="1"/>
  <c r="T121" i="1"/>
  <c r="B121" i="1"/>
  <c r="A121" i="1"/>
  <c r="AU63" i="1"/>
  <c r="AS63" i="1"/>
  <c r="AR63" i="1"/>
  <c r="AQ63" i="1"/>
  <c r="AP63" i="1"/>
  <c r="AO63" i="1"/>
  <c r="AN63" i="1"/>
  <c r="U63" i="1"/>
  <c r="T63" i="1"/>
  <c r="B63" i="1"/>
  <c r="A63" i="1"/>
  <c r="AU358" i="1"/>
  <c r="AS358" i="1"/>
  <c r="AR358" i="1"/>
  <c r="AQ358" i="1"/>
  <c r="AP358" i="1"/>
  <c r="AO358" i="1"/>
  <c r="AN358" i="1"/>
  <c r="U358" i="1"/>
  <c r="T358" i="1"/>
  <c r="B358" i="1"/>
  <c r="A358" i="1"/>
  <c r="AU49" i="1"/>
  <c r="AS49" i="1"/>
  <c r="AR49" i="1"/>
  <c r="AQ49" i="1"/>
  <c r="AP49" i="1"/>
  <c r="AO49" i="1"/>
  <c r="AN49" i="1"/>
  <c r="U49" i="1"/>
  <c r="T49" i="1"/>
  <c r="B49" i="1"/>
  <c r="A49" i="1"/>
  <c r="AU536" i="1"/>
  <c r="AS536" i="1"/>
  <c r="AR536" i="1"/>
  <c r="AQ536" i="1"/>
  <c r="AP536" i="1"/>
  <c r="AO536" i="1"/>
  <c r="AN536" i="1"/>
  <c r="U536" i="1"/>
  <c r="T536" i="1"/>
  <c r="B536" i="1"/>
  <c r="A536" i="1"/>
  <c r="AU215" i="1"/>
  <c r="AS215" i="1"/>
  <c r="AR215" i="1"/>
  <c r="AQ215" i="1"/>
  <c r="AP215" i="1"/>
  <c r="AO215" i="1"/>
  <c r="AN215" i="1"/>
  <c r="U215" i="1"/>
  <c r="T215" i="1"/>
  <c r="B215" i="1"/>
  <c r="A215" i="1"/>
  <c r="AU890" i="1"/>
  <c r="AS890" i="1"/>
  <c r="AR890" i="1"/>
  <c r="AQ890" i="1"/>
  <c r="AP890" i="1"/>
  <c r="AO890" i="1"/>
  <c r="AN890" i="1"/>
  <c r="U890" i="1"/>
  <c r="T890" i="1"/>
  <c r="B890" i="1"/>
  <c r="A890" i="1"/>
  <c r="AU402" i="1"/>
  <c r="AS402" i="1"/>
  <c r="AR402" i="1"/>
  <c r="AQ402" i="1"/>
  <c r="AP402" i="1"/>
  <c r="AO402" i="1"/>
  <c r="AN402" i="1"/>
  <c r="U402" i="1"/>
  <c r="T402" i="1"/>
  <c r="B402" i="1"/>
  <c r="A402" i="1"/>
  <c r="AU220" i="1"/>
  <c r="AS220" i="1"/>
  <c r="AR220" i="1"/>
  <c r="AQ220" i="1"/>
  <c r="AP220" i="1"/>
  <c r="AO220" i="1"/>
  <c r="AN220" i="1"/>
  <c r="U220" i="1"/>
  <c r="T220" i="1"/>
  <c r="B220" i="1"/>
  <c r="A220" i="1"/>
  <c r="AU949" i="1"/>
  <c r="AS949" i="1"/>
  <c r="AR949" i="1"/>
  <c r="AQ949" i="1"/>
  <c r="AP949" i="1"/>
  <c r="AO949" i="1"/>
  <c r="AN949" i="1"/>
  <c r="U949" i="1"/>
  <c r="T949" i="1"/>
  <c r="B949" i="1"/>
  <c r="A949" i="1"/>
  <c r="AU775" i="1"/>
  <c r="AS775" i="1"/>
  <c r="AR775" i="1"/>
  <c r="AQ775" i="1"/>
  <c r="AP775" i="1"/>
  <c r="AO775" i="1"/>
  <c r="AN775" i="1"/>
  <c r="U775" i="1"/>
  <c r="T775" i="1"/>
  <c r="B775" i="1"/>
  <c r="A775" i="1"/>
  <c r="AU392" i="1"/>
  <c r="AS392" i="1"/>
  <c r="AR392" i="1"/>
  <c r="AQ392" i="1"/>
  <c r="AP392" i="1"/>
  <c r="AO392" i="1"/>
  <c r="AN392" i="1"/>
  <c r="U392" i="1"/>
  <c r="T392" i="1"/>
  <c r="B392" i="1"/>
  <c r="A392" i="1"/>
  <c r="AU273" i="1"/>
  <c r="AS273" i="1"/>
  <c r="AR273" i="1"/>
  <c r="AQ273" i="1"/>
  <c r="AP273" i="1"/>
  <c r="AO273" i="1"/>
  <c r="AN273" i="1"/>
  <c r="U273" i="1"/>
  <c r="T273" i="1"/>
  <c r="B273" i="1"/>
  <c r="A273" i="1"/>
  <c r="AU569" i="1"/>
  <c r="AS569" i="1"/>
  <c r="AR569" i="1"/>
  <c r="AQ569" i="1"/>
  <c r="AP569" i="1"/>
  <c r="AO569" i="1"/>
  <c r="AN569" i="1"/>
  <c r="U569" i="1"/>
  <c r="T569" i="1"/>
  <c r="B569" i="1"/>
  <c r="A569" i="1"/>
  <c r="AU113" i="1"/>
  <c r="AS113" i="1"/>
  <c r="AR113" i="1"/>
  <c r="AQ113" i="1"/>
  <c r="AP113" i="1"/>
  <c r="AO113" i="1"/>
  <c r="AN113" i="1"/>
  <c r="U113" i="1"/>
  <c r="T113" i="1"/>
  <c r="B113" i="1"/>
  <c r="A113" i="1"/>
  <c r="AU427" i="1"/>
  <c r="AS427" i="1"/>
  <c r="AR427" i="1"/>
  <c r="AQ427" i="1"/>
  <c r="AP427" i="1"/>
  <c r="AO427" i="1"/>
  <c r="AN427" i="1"/>
  <c r="U427" i="1"/>
  <c r="T427" i="1"/>
  <c r="B427" i="1"/>
  <c r="A427" i="1"/>
  <c r="AU129" i="1"/>
  <c r="AS129" i="1"/>
  <c r="AR129" i="1"/>
  <c r="AQ129" i="1"/>
  <c r="AP129" i="1"/>
  <c r="AO129" i="1"/>
  <c r="AN129" i="1"/>
  <c r="U129" i="1"/>
  <c r="T129" i="1"/>
  <c r="B129" i="1"/>
  <c r="A129" i="1"/>
  <c r="AU422" i="1"/>
  <c r="AS422" i="1"/>
  <c r="AR422" i="1"/>
  <c r="AQ422" i="1"/>
  <c r="AP422" i="1"/>
  <c r="AO422" i="1"/>
  <c r="AN422" i="1"/>
  <c r="U422" i="1"/>
  <c r="T422" i="1"/>
  <c r="B422" i="1"/>
  <c r="A422" i="1"/>
  <c r="AU161" i="1"/>
  <c r="AS161" i="1"/>
  <c r="AR161" i="1"/>
  <c r="AQ161" i="1"/>
  <c r="AP161" i="1"/>
  <c r="AO161" i="1"/>
  <c r="AN161" i="1"/>
  <c r="U161" i="1"/>
  <c r="T161" i="1"/>
  <c r="B161" i="1"/>
  <c r="A161" i="1"/>
  <c r="AU79" i="1"/>
  <c r="AS79" i="1"/>
  <c r="AR79" i="1"/>
  <c r="AQ79" i="1"/>
  <c r="AP79" i="1"/>
  <c r="AO79" i="1"/>
  <c r="AN79" i="1"/>
  <c r="U79" i="1"/>
  <c r="T79" i="1"/>
  <c r="B79" i="1"/>
  <c r="A79" i="1"/>
  <c r="AU437" i="1"/>
  <c r="AS437" i="1"/>
  <c r="AR437" i="1"/>
  <c r="AQ437" i="1"/>
  <c r="AP437" i="1"/>
  <c r="AO437" i="1"/>
  <c r="AN437" i="1"/>
  <c r="U437" i="1"/>
  <c r="T437" i="1"/>
  <c r="B437" i="1"/>
  <c r="A437" i="1"/>
  <c r="AU562" i="1"/>
  <c r="AS562" i="1"/>
  <c r="AR562" i="1"/>
  <c r="AQ562" i="1"/>
  <c r="AP562" i="1"/>
  <c r="AO562" i="1"/>
  <c r="AN562" i="1"/>
  <c r="U562" i="1"/>
  <c r="T562" i="1"/>
  <c r="B562" i="1"/>
  <c r="A562" i="1"/>
  <c r="AU879" i="1"/>
  <c r="AS879" i="1"/>
  <c r="AR879" i="1"/>
  <c r="AQ879" i="1"/>
  <c r="AP879" i="1"/>
  <c r="AO879" i="1"/>
  <c r="AN879" i="1"/>
  <c r="U879" i="1"/>
  <c r="T879" i="1"/>
  <c r="B879" i="1"/>
  <c r="A879" i="1"/>
  <c r="AU28" i="1"/>
  <c r="AS28" i="1"/>
  <c r="AR28" i="1"/>
  <c r="AQ28" i="1"/>
  <c r="AP28" i="1"/>
  <c r="AO28" i="1"/>
  <c r="AN28" i="1"/>
  <c r="U28" i="1"/>
  <c r="T28" i="1"/>
  <c r="B28" i="1"/>
  <c r="A28" i="1"/>
  <c r="AU944" i="1"/>
  <c r="AS944" i="1"/>
  <c r="AR944" i="1"/>
  <c r="AQ944" i="1"/>
  <c r="AP944" i="1"/>
  <c r="AO944" i="1"/>
  <c r="AN944" i="1"/>
  <c r="U944" i="1"/>
  <c r="T944" i="1"/>
  <c r="B944" i="1"/>
  <c r="A944" i="1"/>
  <c r="AU672" i="1"/>
  <c r="AS672" i="1"/>
  <c r="AR672" i="1"/>
  <c r="AQ672" i="1"/>
  <c r="AP672" i="1"/>
  <c r="AO672" i="1"/>
  <c r="AN672" i="1"/>
  <c r="U672" i="1"/>
  <c r="T672" i="1"/>
  <c r="B672" i="1"/>
  <c r="A672" i="1"/>
  <c r="AU552" i="1"/>
  <c r="AS552" i="1"/>
  <c r="AR552" i="1"/>
  <c r="AQ552" i="1"/>
  <c r="AP552" i="1"/>
  <c r="AO552" i="1"/>
  <c r="AN552" i="1"/>
  <c r="U552" i="1"/>
  <c r="T552" i="1"/>
  <c r="B552" i="1"/>
  <c r="A552" i="1"/>
  <c r="AU646" i="1"/>
  <c r="AS646" i="1"/>
  <c r="AR646" i="1"/>
  <c r="AQ646" i="1"/>
  <c r="AP646" i="1"/>
  <c r="AO646" i="1"/>
  <c r="AN646" i="1"/>
  <c r="U646" i="1"/>
  <c r="T646" i="1"/>
  <c r="B646" i="1"/>
  <c r="A646" i="1"/>
  <c r="AU107" i="1"/>
  <c r="AS107" i="1"/>
  <c r="AR107" i="1"/>
  <c r="AQ107" i="1"/>
  <c r="AP107" i="1"/>
  <c r="AO107" i="1"/>
  <c r="AN107" i="1"/>
  <c r="U107" i="1"/>
  <c r="T107" i="1"/>
  <c r="B107" i="1"/>
  <c r="A107" i="1"/>
  <c r="AU159" i="1"/>
  <c r="AS159" i="1"/>
  <c r="AR159" i="1"/>
  <c r="AQ159" i="1"/>
  <c r="AP159" i="1"/>
  <c r="AO159" i="1"/>
  <c r="AN159" i="1"/>
  <c r="U159" i="1"/>
  <c r="T159" i="1"/>
  <c r="B159" i="1"/>
  <c r="A159" i="1"/>
  <c r="AU546" i="1"/>
  <c r="AS546" i="1"/>
  <c r="AR546" i="1"/>
  <c r="AQ546" i="1"/>
  <c r="AP546" i="1"/>
  <c r="AO546" i="1"/>
  <c r="AN546" i="1"/>
  <c r="U546" i="1"/>
  <c r="T546" i="1"/>
  <c r="B546" i="1"/>
  <c r="A546" i="1"/>
  <c r="AU541" i="1"/>
  <c r="AS541" i="1"/>
  <c r="AR541" i="1"/>
  <c r="AQ541" i="1"/>
  <c r="AP541" i="1"/>
  <c r="AO541" i="1"/>
  <c r="AN541" i="1"/>
  <c r="U541" i="1"/>
  <c r="T541" i="1"/>
  <c r="B541" i="1"/>
  <c r="A541" i="1"/>
  <c r="AU287" i="1"/>
  <c r="AS287" i="1"/>
  <c r="AR287" i="1"/>
  <c r="AQ287" i="1"/>
  <c r="AP287" i="1"/>
  <c r="AO287" i="1"/>
  <c r="AN287" i="1"/>
  <c r="U287" i="1"/>
  <c r="T287" i="1"/>
  <c r="B287" i="1"/>
  <c r="A287" i="1"/>
  <c r="AU866" i="1"/>
  <c r="AS866" i="1"/>
  <c r="AR866" i="1"/>
  <c r="AQ866" i="1"/>
  <c r="AP866" i="1"/>
  <c r="AO866" i="1"/>
  <c r="AN866" i="1"/>
  <c r="U866" i="1"/>
  <c r="T866" i="1"/>
  <c r="B866" i="1"/>
  <c r="A866" i="1"/>
  <c r="AU488" i="1"/>
  <c r="AS488" i="1"/>
  <c r="AR488" i="1"/>
  <c r="AQ488" i="1"/>
  <c r="AP488" i="1"/>
  <c r="AO488" i="1"/>
  <c r="AN488" i="1"/>
  <c r="U488" i="1"/>
  <c r="T488" i="1"/>
  <c r="B488" i="1"/>
  <c r="A488" i="1"/>
  <c r="AU321" i="1"/>
  <c r="AS321" i="1"/>
  <c r="AR321" i="1"/>
  <c r="AQ321" i="1"/>
  <c r="AP321" i="1"/>
  <c r="AO321" i="1"/>
  <c r="AN321" i="1"/>
  <c r="U321" i="1"/>
  <c r="T321" i="1"/>
  <c r="B321" i="1"/>
  <c r="A321" i="1"/>
  <c r="AU493" i="1"/>
  <c r="AS493" i="1"/>
  <c r="AR493" i="1"/>
  <c r="AQ493" i="1"/>
  <c r="AP493" i="1"/>
  <c r="AO493" i="1"/>
  <c r="AN493" i="1"/>
  <c r="U493" i="1"/>
  <c r="T493" i="1"/>
  <c r="B493" i="1"/>
  <c r="A493" i="1"/>
  <c r="AU210" i="1"/>
  <c r="AS210" i="1"/>
  <c r="AR210" i="1"/>
  <c r="AQ210" i="1"/>
  <c r="AP210" i="1"/>
  <c r="AO210" i="1"/>
  <c r="AN210" i="1"/>
  <c r="U210" i="1"/>
  <c r="T210" i="1"/>
  <c r="B210" i="1"/>
  <c r="A210" i="1"/>
  <c r="AU740" i="1"/>
  <c r="AS740" i="1"/>
  <c r="AR740" i="1"/>
  <c r="AQ740" i="1"/>
  <c r="AP740" i="1"/>
  <c r="AO740" i="1"/>
  <c r="AN740" i="1"/>
  <c r="U740" i="1"/>
  <c r="T740" i="1"/>
  <c r="B740" i="1"/>
  <c r="A740" i="1"/>
  <c r="AU798" i="1"/>
  <c r="AS798" i="1"/>
  <c r="AR798" i="1"/>
  <c r="AQ798" i="1"/>
  <c r="AP798" i="1"/>
  <c r="AO798" i="1"/>
  <c r="AN798" i="1"/>
  <c r="U798" i="1"/>
  <c r="T798" i="1"/>
  <c r="B798" i="1"/>
  <c r="A798" i="1"/>
  <c r="AU831" i="1"/>
  <c r="AS831" i="1"/>
  <c r="AR831" i="1"/>
  <c r="AQ831" i="1"/>
  <c r="AP831" i="1"/>
  <c r="AO831" i="1"/>
  <c r="AN831" i="1"/>
  <c r="U831" i="1"/>
  <c r="T831" i="1"/>
  <c r="B831" i="1"/>
  <c r="A831" i="1"/>
  <c r="AU853" i="1"/>
  <c r="AS853" i="1"/>
  <c r="AR853" i="1"/>
  <c r="AQ853" i="1"/>
  <c r="AP853" i="1"/>
  <c r="AO853" i="1"/>
  <c r="AN853" i="1"/>
  <c r="U853" i="1"/>
  <c r="T853" i="1"/>
  <c r="B853" i="1"/>
  <c r="A853" i="1"/>
  <c r="AU847" i="1"/>
  <c r="AS847" i="1"/>
  <c r="AR847" i="1"/>
  <c r="AQ847" i="1"/>
  <c r="AP847" i="1"/>
  <c r="AO847" i="1"/>
  <c r="AN847" i="1"/>
  <c r="U847" i="1"/>
  <c r="T847" i="1"/>
  <c r="B847" i="1"/>
  <c r="A847" i="1"/>
  <c r="AU117" i="1"/>
  <c r="AS117" i="1"/>
  <c r="AR117" i="1"/>
  <c r="AQ117" i="1"/>
  <c r="AP117" i="1"/>
  <c r="AO117" i="1"/>
  <c r="AN117" i="1"/>
  <c r="U117" i="1"/>
  <c r="T117" i="1"/>
  <c r="B117" i="1"/>
  <c r="A117" i="1"/>
  <c r="AU849" i="1"/>
  <c r="AS849" i="1"/>
  <c r="AR849" i="1"/>
  <c r="AQ849" i="1"/>
  <c r="AP849" i="1"/>
  <c r="AO849" i="1"/>
  <c r="AN849" i="1"/>
  <c r="U849" i="1"/>
  <c r="T849" i="1"/>
  <c r="B849" i="1"/>
  <c r="A849" i="1"/>
  <c r="AU781" i="1"/>
  <c r="AS781" i="1"/>
  <c r="AR781" i="1"/>
  <c r="AQ781" i="1"/>
  <c r="AP781" i="1"/>
  <c r="AO781" i="1"/>
  <c r="AN781" i="1"/>
  <c r="U781" i="1"/>
  <c r="T781" i="1"/>
  <c r="B781" i="1"/>
  <c r="A781" i="1"/>
  <c r="AU832" i="1"/>
  <c r="AS832" i="1"/>
  <c r="AR832" i="1"/>
  <c r="AQ832" i="1"/>
  <c r="AP832" i="1"/>
  <c r="AO832" i="1"/>
  <c r="AN832" i="1"/>
  <c r="U832" i="1"/>
  <c r="T832" i="1"/>
  <c r="B832" i="1"/>
  <c r="A832" i="1"/>
  <c r="AU344" i="1"/>
  <c r="AS344" i="1"/>
  <c r="AR344" i="1"/>
  <c r="AQ344" i="1"/>
  <c r="AP344" i="1"/>
  <c r="AO344" i="1"/>
  <c r="AN344" i="1"/>
  <c r="U344" i="1"/>
  <c r="T344" i="1"/>
  <c r="B344" i="1"/>
  <c r="A344" i="1"/>
  <c r="AU342" i="1"/>
  <c r="AS342" i="1"/>
  <c r="AR342" i="1"/>
  <c r="AQ342" i="1"/>
  <c r="AP342" i="1"/>
  <c r="AO342" i="1"/>
  <c r="AN342" i="1"/>
  <c r="U342" i="1"/>
  <c r="T342" i="1"/>
  <c r="B342" i="1"/>
  <c r="A342" i="1"/>
  <c r="AU518" i="1"/>
  <c r="AS518" i="1"/>
  <c r="AR518" i="1"/>
  <c r="AQ518" i="1"/>
  <c r="AP518" i="1"/>
  <c r="AO518" i="1"/>
  <c r="AN518" i="1"/>
  <c r="U518" i="1"/>
  <c r="T518" i="1"/>
  <c r="B518" i="1"/>
  <c r="A518" i="1"/>
  <c r="AU577" i="1"/>
  <c r="AS577" i="1"/>
  <c r="AR577" i="1"/>
  <c r="AQ577" i="1"/>
  <c r="AP577" i="1"/>
  <c r="AO577" i="1"/>
  <c r="AN577" i="1"/>
  <c r="U577" i="1"/>
  <c r="T577" i="1"/>
  <c r="B577" i="1"/>
  <c r="A577" i="1"/>
  <c r="AU729" i="1"/>
  <c r="AS729" i="1"/>
  <c r="AR729" i="1"/>
  <c r="AQ729" i="1"/>
  <c r="AP729" i="1"/>
  <c r="AO729" i="1"/>
  <c r="AN729" i="1"/>
  <c r="U729" i="1"/>
  <c r="T729" i="1"/>
  <c r="B729" i="1"/>
  <c r="A729" i="1"/>
  <c r="AU731" i="1"/>
  <c r="AS731" i="1"/>
  <c r="AR731" i="1"/>
  <c r="AQ731" i="1"/>
  <c r="AP731" i="1"/>
  <c r="AO731" i="1"/>
  <c r="AN731" i="1"/>
  <c r="U731" i="1"/>
  <c r="T731" i="1"/>
  <c r="B731" i="1"/>
  <c r="A731" i="1"/>
  <c r="AU835" i="1"/>
  <c r="AS835" i="1"/>
  <c r="AR835" i="1"/>
  <c r="AQ835" i="1"/>
  <c r="AP835" i="1"/>
  <c r="AO835" i="1"/>
  <c r="AN835" i="1"/>
  <c r="U835" i="1"/>
  <c r="T835" i="1"/>
  <c r="B835" i="1"/>
  <c r="A835" i="1"/>
  <c r="AU744" i="1"/>
  <c r="AS744" i="1"/>
  <c r="AR744" i="1"/>
  <c r="AQ744" i="1"/>
  <c r="AP744" i="1"/>
  <c r="AO744" i="1"/>
  <c r="AN744" i="1"/>
  <c r="U744" i="1"/>
  <c r="T744" i="1"/>
  <c r="B744" i="1"/>
  <c r="A744" i="1"/>
  <c r="AU95" i="1"/>
  <c r="AS95" i="1"/>
  <c r="AR95" i="1"/>
  <c r="AQ95" i="1"/>
  <c r="AP95" i="1"/>
  <c r="AO95" i="1"/>
  <c r="AN95" i="1"/>
  <c r="U95" i="1"/>
  <c r="T95" i="1"/>
  <c r="B95" i="1"/>
  <c r="A95" i="1"/>
  <c r="AU758" i="1"/>
  <c r="AS758" i="1"/>
  <c r="AR758" i="1"/>
  <c r="AQ758" i="1"/>
  <c r="AP758" i="1"/>
  <c r="AO758" i="1"/>
  <c r="AN758" i="1"/>
  <c r="U758" i="1"/>
  <c r="T758" i="1"/>
  <c r="B758" i="1"/>
  <c r="A758" i="1"/>
  <c r="AU252" i="1"/>
  <c r="AS252" i="1"/>
  <c r="AR252" i="1"/>
  <c r="AQ252" i="1"/>
  <c r="AP252" i="1"/>
  <c r="AO252" i="1"/>
  <c r="AN252" i="1"/>
  <c r="U252" i="1"/>
  <c r="T252" i="1"/>
  <c r="B252" i="1"/>
  <c r="A252" i="1"/>
  <c r="AU840" i="1"/>
  <c r="AS840" i="1"/>
  <c r="AR840" i="1"/>
  <c r="AQ840" i="1"/>
  <c r="AP840" i="1"/>
  <c r="AO840" i="1"/>
  <c r="AN840" i="1"/>
  <c r="U840" i="1"/>
  <c r="T840" i="1"/>
  <c r="B840" i="1"/>
  <c r="A840" i="1"/>
  <c r="AU978" i="1"/>
  <c r="AS978" i="1"/>
  <c r="AR978" i="1"/>
  <c r="AQ978" i="1"/>
  <c r="AP978" i="1"/>
  <c r="AO978" i="1"/>
  <c r="AN978" i="1"/>
  <c r="U978" i="1"/>
  <c r="T978" i="1"/>
  <c r="B978" i="1"/>
  <c r="A978" i="1"/>
  <c r="AU964" i="1"/>
  <c r="AS964" i="1"/>
  <c r="AR964" i="1"/>
  <c r="AQ964" i="1"/>
  <c r="AP964" i="1"/>
  <c r="AO964" i="1"/>
  <c r="AN964" i="1"/>
  <c r="U964" i="1"/>
  <c r="T964" i="1"/>
  <c r="B964" i="1"/>
  <c r="A964" i="1"/>
  <c r="AU379" i="1"/>
  <c r="AS379" i="1"/>
  <c r="AR379" i="1"/>
  <c r="AQ379" i="1"/>
  <c r="AP379" i="1"/>
  <c r="AO379" i="1"/>
  <c r="AN379" i="1"/>
  <c r="U379" i="1"/>
  <c r="T379" i="1"/>
  <c r="B379" i="1"/>
  <c r="A379" i="1"/>
  <c r="AU690" i="1"/>
  <c r="AS690" i="1"/>
  <c r="AR690" i="1"/>
  <c r="AQ690" i="1"/>
  <c r="AP690" i="1"/>
  <c r="AO690" i="1"/>
  <c r="AN690" i="1"/>
  <c r="U690" i="1"/>
  <c r="T690" i="1"/>
  <c r="B690" i="1"/>
  <c r="A690" i="1"/>
  <c r="AU619" i="1"/>
  <c r="AS619" i="1"/>
  <c r="AR619" i="1"/>
  <c r="AQ619" i="1"/>
  <c r="AP619" i="1"/>
  <c r="AO619" i="1"/>
  <c r="AN619" i="1"/>
  <c r="U619" i="1"/>
  <c r="T619" i="1"/>
  <c r="B619" i="1"/>
  <c r="A619" i="1"/>
  <c r="AU217" i="1"/>
  <c r="AS217" i="1"/>
  <c r="AR217" i="1"/>
  <c r="AQ217" i="1"/>
  <c r="AP217" i="1"/>
  <c r="AO217" i="1"/>
  <c r="AN217" i="1"/>
  <c r="U217" i="1"/>
  <c r="T217" i="1"/>
  <c r="B217" i="1"/>
  <c r="A217" i="1"/>
  <c r="AU468" i="1"/>
  <c r="AS468" i="1"/>
  <c r="AR468" i="1"/>
  <c r="AQ468" i="1"/>
  <c r="AP468" i="1"/>
  <c r="AO468" i="1"/>
  <c r="AN468" i="1"/>
  <c r="U468" i="1"/>
  <c r="T468" i="1"/>
  <c r="B468" i="1"/>
  <c r="A468" i="1"/>
  <c r="AU692" i="1"/>
  <c r="AS692" i="1"/>
  <c r="AR692" i="1"/>
  <c r="AQ692" i="1"/>
  <c r="AP692" i="1"/>
  <c r="AO692" i="1"/>
  <c r="AN692" i="1"/>
  <c r="U692" i="1"/>
  <c r="T692" i="1"/>
  <c r="B692" i="1"/>
  <c r="A692" i="1"/>
  <c r="AU990" i="1"/>
  <c r="AS990" i="1"/>
  <c r="AR990" i="1"/>
  <c r="AQ990" i="1"/>
  <c r="AP990" i="1"/>
  <c r="AO990" i="1"/>
  <c r="AN990" i="1"/>
  <c r="U990" i="1"/>
  <c r="T990" i="1"/>
  <c r="B990" i="1"/>
  <c r="A990" i="1"/>
  <c r="AU45" i="1"/>
  <c r="AS45" i="1"/>
  <c r="AR45" i="1"/>
  <c r="AQ45" i="1"/>
  <c r="AP45" i="1"/>
  <c r="AO45" i="1"/>
  <c r="AN45" i="1"/>
  <c r="U45" i="1"/>
  <c r="T45" i="1"/>
  <c r="B45" i="1"/>
  <c r="A45" i="1"/>
  <c r="AU735" i="1"/>
  <c r="AS735" i="1"/>
  <c r="AR735" i="1"/>
  <c r="AQ735" i="1"/>
  <c r="AP735" i="1"/>
  <c r="AO735" i="1"/>
  <c r="AN735" i="1"/>
  <c r="U735" i="1"/>
  <c r="T735" i="1"/>
  <c r="B735" i="1"/>
  <c r="A735" i="1"/>
  <c r="AU823" i="1"/>
  <c r="AS823" i="1"/>
  <c r="AR823" i="1"/>
  <c r="AQ823" i="1"/>
  <c r="AP823" i="1"/>
  <c r="AO823" i="1"/>
  <c r="AN823" i="1"/>
  <c r="U823" i="1"/>
  <c r="T823" i="1"/>
  <c r="B823" i="1"/>
  <c r="A823" i="1"/>
  <c r="AU734" i="1"/>
  <c r="AS734" i="1"/>
  <c r="AR734" i="1"/>
  <c r="AQ734" i="1"/>
  <c r="AP734" i="1"/>
  <c r="AO734" i="1"/>
  <c r="AN734" i="1"/>
  <c r="U734" i="1"/>
  <c r="T734" i="1"/>
  <c r="B734" i="1"/>
  <c r="A734" i="1"/>
  <c r="AU824" i="1"/>
  <c r="AS824" i="1"/>
  <c r="AR824" i="1"/>
  <c r="AQ824" i="1"/>
  <c r="AP824" i="1"/>
  <c r="AO824" i="1"/>
  <c r="AN824" i="1"/>
  <c r="U824" i="1"/>
  <c r="T824" i="1"/>
  <c r="B824" i="1"/>
  <c r="A824" i="1"/>
  <c r="AU575" i="1"/>
  <c r="AS575" i="1"/>
  <c r="AR575" i="1"/>
  <c r="AQ575" i="1"/>
  <c r="AP575" i="1"/>
  <c r="AO575" i="1"/>
  <c r="AN575" i="1"/>
  <c r="U575" i="1"/>
  <c r="T575" i="1"/>
  <c r="B575" i="1"/>
  <c r="A575" i="1"/>
  <c r="AU576" i="1"/>
  <c r="AS576" i="1"/>
  <c r="AR576" i="1"/>
  <c r="AQ576" i="1"/>
  <c r="AP576" i="1"/>
  <c r="AO576" i="1"/>
  <c r="AN576" i="1"/>
  <c r="U576" i="1"/>
  <c r="T576" i="1"/>
  <c r="B576" i="1"/>
  <c r="A576" i="1"/>
  <c r="AU651" i="1"/>
  <c r="AS651" i="1"/>
  <c r="AR651" i="1"/>
  <c r="AQ651" i="1"/>
  <c r="AP651" i="1"/>
  <c r="AO651" i="1"/>
  <c r="AN651" i="1"/>
  <c r="U651" i="1"/>
  <c r="T651" i="1"/>
  <c r="B651" i="1"/>
  <c r="A651" i="1"/>
  <c r="AU136" i="1"/>
  <c r="AS136" i="1"/>
  <c r="AR136" i="1"/>
  <c r="AQ136" i="1"/>
  <c r="AP136" i="1"/>
  <c r="AO136" i="1"/>
  <c r="AN136" i="1"/>
  <c r="U136" i="1"/>
  <c r="T136" i="1"/>
  <c r="B136" i="1"/>
  <c r="A136" i="1"/>
  <c r="AU452" i="1"/>
  <c r="AS452" i="1"/>
  <c r="AR452" i="1"/>
  <c r="AQ452" i="1"/>
  <c r="AP452" i="1"/>
  <c r="AO452" i="1"/>
  <c r="AN452" i="1"/>
  <c r="U452" i="1"/>
  <c r="T452" i="1"/>
  <c r="B452" i="1"/>
  <c r="A452" i="1"/>
  <c r="AU195" i="1"/>
  <c r="AS195" i="1"/>
  <c r="AR195" i="1"/>
  <c r="AQ195" i="1"/>
  <c r="AP195" i="1"/>
  <c r="AO195" i="1"/>
  <c r="AN195" i="1"/>
  <c r="U195" i="1"/>
  <c r="T195" i="1"/>
  <c r="B195" i="1"/>
  <c r="A195" i="1"/>
  <c r="AU913" i="1"/>
  <c r="AS913" i="1"/>
  <c r="AR913" i="1"/>
  <c r="AQ913" i="1"/>
  <c r="AP913" i="1"/>
  <c r="AO913" i="1"/>
  <c r="AN913" i="1"/>
  <c r="U913" i="1"/>
  <c r="T913" i="1"/>
  <c r="B913" i="1"/>
  <c r="A913" i="1"/>
  <c r="AU828" i="1"/>
  <c r="AS828" i="1"/>
  <c r="AR828" i="1"/>
  <c r="AQ828" i="1"/>
  <c r="AP828" i="1"/>
  <c r="AO828" i="1"/>
  <c r="AN828" i="1"/>
  <c r="U828" i="1"/>
  <c r="T828" i="1"/>
  <c r="B828" i="1"/>
  <c r="A828" i="1"/>
  <c r="AU438" i="1"/>
  <c r="AS438" i="1"/>
  <c r="AR438" i="1"/>
  <c r="AQ438" i="1"/>
  <c r="AP438" i="1"/>
  <c r="AO438" i="1"/>
  <c r="AN438" i="1"/>
  <c r="U438" i="1"/>
  <c r="T438" i="1"/>
  <c r="B438" i="1"/>
  <c r="A438" i="1"/>
  <c r="AU591" i="1"/>
  <c r="AS591" i="1"/>
  <c r="AR591" i="1"/>
  <c r="AQ591" i="1"/>
  <c r="AP591" i="1"/>
  <c r="AO591" i="1"/>
  <c r="AN591" i="1"/>
  <c r="U591" i="1"/>
  <c r="T591" i="1"/>
  <c r="B591" i="1"/>
  <c r="A591" i="1"/>
  <c r="AU698" i="1"/>
  <c r="AS698" i="1"/>
  <c r="AR698" i="1"/>
  <c r="AQ698" i="1"/>
  <c r="AP698" i="1"/>
  <c r="AO698" i="1"/>
  <c r="AN698" i="1"/>
  <c r="U698" i="1"/>
  <c r="T698" i="1"/>
  <c r="B698" i="1"/>
  <c r="A698" i="1"/>
  <c r="AU618" i="1"/>
  <c r="AS618" i="1"/>
  <c r="AR618" i="1"/>
  <c r="AQ618" i="1"/>
  <c r="AP618" i="1"/>
  <c r="AO618" i="1"/>
  <c r="AN618" i="1"/>
  <c r="U618" i="1"/>
  <c r="T618" i="1"/>
  <c r="B618" i="1"/>
  <c r="A618" i="1"/>
  <c r="AU216" i="1"/>
  <c r="AS216" i="1"/>
  <c r="AR216" i="1"/>
  <c r="AQ216" i="1"/>
  <c r="AP216" i="1"/>
  <c r="AO216" i="1"/>
  <c r="AN216" i="1"/>
  <c r="U216" i="1"/>
  <c r="T216" i="1"/>
  <c r="B216" i="1"/>
  <c r="A216" i="1"/>
  <c r="AU497" i="1"/>
  <c r="AS497" i="1"/>
  <c r="AR497" i="1"/>
  <c r="AQ497" i="1"/>
  <c r="AP497" i="1"/>
  <c r="AO497" i="1"/>
  <c r="AN497" i="1"/>
  <c r="U497" i="1"/>
  <c r="T497" i="1"/>
  <c r="B497" i="1"/>
  <c r="A497" i="1"/>
  <c r="AU300" i="1"/>
  <c r="AS300" i="1"/>
  <c r="AR300" i="1"/>
  <c r="AQ300" i="1"/>
  <c r="AP300" i="1"/>
  <c r="AO300" i="1"/>
  <c r="AN300" i="1"/>
  <c r="U300" i="1"/>
  <c r="T300" i="1"/>
  <c r="B300" i="1"/>
  <c r="A300" i="1"/>
  <c r="AU362" i="1"/>
  <c r="AS362" i="1"/>
  <c r="AR362" i="1"/>
  <c r="AQ362" i="1"/>
  <c r="AP362" i="1"/>
  <c r="AO362" i="1"/>
  <c r="AN362" i="1"/>
  <c r="U362" i="1"/>
  <c r="T362" i="1"/>
  <c r="B362" i="1"/>
  <c r="A362" i="1"/>
  <c r="AU991" i="1"/>
  <c r="AS991" i="1"/>
  <c r="AR991" i="1"/>
  <c r="AQ991" i="1"/>
  <c r="AP991" i="1"/>
  <c r="AO991" i="1"/>
  <c r="AN991" i="1"/>
  <c r="U991" i="1"/>
  <c r="T991" i="1"/>
  <c r="B991" i="1"/>
  <c r="A991" i="1"/>
  <c r="AU943" i="1"/>
  <c r="AS943" i="1"/>
  <c r="AR943" i="1"/>
  <c r="AQ943" i="1"/>
  <c r="AP943" i="1"/>
  <c r="AO943" i="1"/>
  <c r="AN943" i="1"/>
  <c r="U943" i="1"/>
  <c r="T943" i="1"/>
  <c r="B943" i="1"/>
  <c r="A943" i="1"/>
  <c r="AU460" i="1"/>
  <c r="AS460" i="1"/>
  <c r="AR460" i="1"/>
  <c r="AQ460" i="1"/>
  <c r="AP460" i="1"/>
  <c r="AO460" i="1"/>
  <c r="AN460" i="1"/>
  <c r="U460" i="1"/>
  <c r="T460" i="1"/>
  <c r="B460" i="1"/>
  <c r="A460" i="1"/>
  <c r="AU633" i="1"/>
  <c r="AS633" i="1"/>
  <c r="AR633" i="1"/>
  <c r="AQ633" i="1"/>
  <c r="AP633" i="1"/>
  <c r="AO633" i="1"/>
  <c r="AN633" i="1"/>
  <c r="U633" i="1"/>
  <c r="T633" i="1"/>
  <c r="B633" i="1"/>
  <c r="A633" i="1"/>
  <c r="AU302" i="1"/>
  <c r="AS302" i="1"/>
  <c r="AR302" i="1"/>
  <c r="AQ302" i="1"/>
  <c r="AP302" i="1"/>
  <c r="AO302" i="1"/>
  <c r="AN302" i="1"/>
  <c r="U302" i="1"/>
  <c r="T302" i="1"/>
  <c r="B302" i="1"/>
  <c r="A302" i="1"/>
  <c r="AU625" i="1"/>
  <c r="AS625" i="1"/>
  <c r="AR625" i="1"/>
  <c r="AQ625" i="1"/>
  <c r="AP625" i="1"/>
  <c r="AO625" i="1"/>
  <c r="AN625" i="1"/>
  <c r="U625" i="1"/>
  <c r="T625" i="1"/>
  <c r="B625" i="1"/>
  <c r="A625" i="1"/>
  <c r="AU482" i="1"/>
  <c r="AS482" i="1"/>
  <c r="AR482" i="1"/>
  <c r="AQ482" i="1"/>
  <c r="AP482" i="1"/>
  <c r="AO482" i="1"/>
  <c r="AN482" i="1"/>
  <c r="U482" i="1"/>
  <c r="T482" i="1"/>
  <c r="B482" i="1"/>
  <c r="A482" i="1"/>
  <c r="AU205" i="1"/>
  <c r="AS205" i="1"/>
  <c r="AR205" i="1"/>
  <c r="AQ205" i="1"/>
  <c r="AP205" i="1"/>
  <c r="AO205" i="1"/>
  <c r="AN205" i="1"/>
  <c r="U205" i="1"/>
  <c r="T205" i="1"/>
  <c r="B205" i="1"/>
  <c r="A205" i="1"/>
  <c r="AU206" i="1"/>
  <c r="AS206" i="1"/>
  <c r="AR206" i="1"/>
  <c r="AQ206" i="1"/>
  <c r="AP206" i="1"/>
  <c r="AO206" i="1"/>
  <c r="AN206" i="1"/>
  <c r="U206" i="1"/>
  <c r="T206" i="1"/>
  <c r="B206" i="1"/>
  <c r="A206" i="1"/>
  <c r="AU760" i="1"/>
  <c r="AS760" i="1"/>
  <c r="AR760" i="1"/>
  <c r="AQ760" i="1"/>
  <c r="AP760" i="1"/>
  <c r="AO760" i="1"/>
  <c r="AN760" i="1"/>
  <c r="U760" i="1"/>
  <c r="T760" i="1"/>
  <c r="B760" i="1"/>
  <c r="A760" i="1"/>
  <c r="AU563" i="1"/>
  <c r="AS563" i="1"/>
  <c r="AR563" i="1"/>
  <c r="AQ563" i="1"/>
  <c r="AP563" i="1"/>
  <c r="AO563" i="1"/>
  <c r="AN563" i="1"/>
  <c r="U563" i="1"/>
  <c r="T563" i="1"/>
  <c r="B563" i="1"/>
  <c r="A563" i="1"/>
  <c r="AU167" i="1"/>
  <c r="AS167" i="1"/>
  <c r="AR167" i="1"/>
  <c r="AQ167" i="1"/>
  <c r="AP167" i="1"/>
  <c r="AO167" i="1"/>
  <c r="AN167" i="1"/>
  <c r="U167" i="1"/>
  <c r="T167" i="1"/>
  <c r="B167" i="1"/>
  <c r="A167" i="1"/>
  <c r="AU155" i="1"/>
  <c r="AS155" i="1"/>
  <c r="AR155" i="1"/>
  <c r="AQ155" i="1"/>
  <c r="AP155" i="1"/>
  <c r="AO155" i="1"/>
  <c r="AN155" i="1"/>
  <c r="U155" i="1"/>
  <c r="T155" i="1"/>
  <c r="B155" i="1"/>
  <c r="A155" i="1"/>
  <c r="AU478" i="1"/>
  <c r="AS478" i="1"/>
  <c r="AR478" i="1"/>
  <c r="AQ478" i="1"/>
  <c r="AP478" i="1"/>
  <c r="AO478" i="1"/>
  <c r="AN478" i="1"/>
  <c r="U478" i="1"/>
  <c r="T478" i="1"/>
  <c r="B478" i="1"/>
  <c r="A478" i="1"/>
  <c r="AU367" i="1"/>
  <c r="AS367" i="1"/>
  <c r="AR367" i="1"/>
  <c r="AQ367" i="1"/>
  <c r="AP367" i="1"/>
  <c r="AO367" i="1"/>
  <c r="AN367" i="1"/>
  <c r="U367" i="1"/>
  <c r="T367" i="1"/>
  <c r="B367" i="1"/>
  <c r="A367" i="1"/>
  <c r="AU767" i="1"/>
  <c r="AS767" i="1"/>
  <c r="AR767" i="1"/>
  <c r="AQ767" i="1"/>
  <c r="AP767" i="1"/>
  <c r="AO767" i="1"/>
  <c r="AN767" i="1"/>
  <c r="U767" i="1"/>
  <c r="T767" i="1"/>
  <c r="B767" i="1"/>
  <c r="A767" i="1"/>
  <c r="AU668" i="1"/>
  <c r="AS668" i="1"/>
  <c r="AR668" i="1"/>
  <c r="AQ668" i="1"/>
  <c r="AP668" i="1"/>
  <c r="AO668" i="1"/>
  <c r="AN668" i="1"/>
  <c r="U668" i="1"/>
  <c r="T668" i="1"/>
  <c r="B668" i="1"/>
  <c r="A668" i="1"/>
  <c r="AU555" i="1"/>
  <c r="AS555" i="1"/>
  <c r="AR555" i="1"/>
  <c r="AQ555" i="1"/>
  <c r="AP555" i="1"/>
  <c r="AO555" i="1"/>
  <c r="AN555" i="1"/>
  <c r="U555" i="1"/>
  <c r="T555" i="1"/>
  <c r="B555" i="1"/>
  <c r="A555" i="1"/>
  <c r="AU600" i="1"/>
  <c r="AS600" i="1"/>
  <c r="AR600" i="1"/>
  <c r="AQ600" i="1"/>
  <c r="AP600" i="1"/>
  <c r="AO600" i="1"/>
  <c r="AN600" i="1"/>
  <c r="U600" i="1"/>
  <c r="T600" i="1"/>
  <c r="B600" i="1"/>
  <c r="A600" i="1"/>
  <c r="AU549" i="1"/>
  <c r="AS549" i="1"/>
  <c r="AR549" i="1"/>
  <c r="AQ549" i="1"/>
  <c r="AP549" i="1"/>
  <c r="AO549" i="1"/>
  <c r="AN549" i="1"/>
  <c r="U549" i="1"/>
  <c r="T549" i="1"/>
  <c r="B549" i="1"/>
  <c r="A549" i="1"/>
  <c r="AU108" i="1"/>
  <c r="AS108" i="1"/>
  <c r="AR108" i="1"/>
  <c r="AQ108" i="1"/>
  <c r="AP108" i="1"/>
  <c r="AO108" i="1"/>
  <c r="AN108" i="1"/>
  <c r="U108" i="1"/>
  <c r="T108" i="1"/>
  <c r="B108" i="1"/>
  <c r="A108" i="1"/>
  <c r="AU772" i="1"/>
  <c r="AS772" i="1"/>
  <c r="AR772" i="1"/>
  <c r="AQ772" i="1"/>
  <c r="AP772" i="1"/>
  <c r="AO772" i="1"/>
  <c r="AN772" i="1"/>
  <c r="U772" i="1"/>
  <c r="T772" i="1"/>
  <c r="B772" i="1"/>
  <c r="A772" i="1"/>
  <c r="AU791" i="1"/>
  <c r="AS791" i="1"/>
  <c r="AR791" i="1"/>
  <c r="AQ791" i="1"/>
  <c r="AP791" i="1"/>
  <c r="AO791" i="1"/>
  <c r="AN791" i="1"/>
  <c r="U791" i="1"/>
  <c r="T791" i="1"/>
  <c r="B791" i="1"/>
  <c r="A791" i="1"/>
  <c r="AU817" i="1"/>
  <c r="AS817" i="1"/>
  <c r="AR817" i="1"/>
  <c r="AQ817" i="1"/>
  <c r="AP817" i="1"/>
  <c r="AO817" i="1"/>
  <c r="AN817" i="1"/>
  <c r="U817" i="1"/>
  <c r="T817" i="1"/>
  <c r="B817" i="1"/>
  <c r="A817" i="1"/>
  <c r="AU929" i="1"/>
  <c r="AS929" i="1"/>
  <c r="AR929" i="1"/>
  <c r="AQ929" i="1"/>
  <c r="AP929" i="1"/>
  <c r="AO929" i="1"/>
  <c r="AN929" i="1"/>
  <c r="U929" i="1"/>
  <c r="T929" i="1"/>
  <c r="B929" i="1"/>
  <c r="A929" i="1"/>
  <c r="AU903" i="1"/>
  <c r="AS903" i="1"/>
  <c r="AR903" i="1"/>
  <c r="AQ903" i="1"/>
  <c r="AP903" i="1"/>
  <c r="AO903" i="1"/>
  <c r="AN903" i="1"/>
  <c r="U903" i="1"/>
  <c r="T903" i="1"/>
  <c r="B903" i="1"/>
  <c r="A903" i="1"/>
  <c r="AU794" i="1"/>
  <c r="AS794" i="1"/>
  <c r="AR794" i="1"/>
  <c r="AQ794" i="1"/>
  <c r="AP794" i="1"/>
  <c r="AO794" i="1"/>
  <c r="AN794" i="1"/>
  <c r="U794" i="1"/>
  <c r="T794" i="1"/>
  <c r="B794" i="1"/>
  <c r="A794" i="1"/>
  <c r="AU62" i="1"/>
  <c r="AS62" i="1"/>
  <c r="AR62" i="1"/>
  <c r="AQ62" i="1"/>
  <c r="AP62" i="1"/>
  <c r="AO62" i="1"/>
  <c r="AN62" i="1"/>
  <c r="U62" i="1"/>
  <c r="T62" i="1"/>
  <c r="B62" i="1"/>
  <c r="A62" i="1"/>
  <c r="AU780" i="1"/>
  <c r="AS780" i="1"/>
  <c r="AR780" i="1"/>
  <c r="AQ780" i="1"/>
  <c r="AP780" i="1"/>
  <c r="AO780" i="1"/>
  <c r="AN780" i="1"/>
  <c r="U780" i="1"/>
  <c r="T780" i="1"/>
  <c r="B780" i="1"/>
  <c r="A780" i="1"/>
  <c r="AU680" i="1"/>
  <c r="AS680" i="1"/>
  <c r="AR680" i="1"/>
  <c r="AQ680" i="1"/>
  <c r="AP680" i="1"/>
  <c r="AO680" i="1"/>
  <c r="AN680" i="1"/>
  <c r="U680" i="1"/>
  <c r="T680" i="1"/>
  <c r="B680" i="1"/>
  <c r="A680" i="1"/>
  <c r="AU568" i="1"/>
  <c r="AS568" i="1"/>
  <c r="AR568" i="1"/>
  <c r="AQ568" i="1"/>
  <c r="AP568" i="1"/>
  <c r="AO568" i="1"/>
  <c r="AN568" i="1"/>
  <c r="U568" i="1"/>
  <c r="T568" i="1"/>
  <c r="B568" i="1"/>
  <c r="A568" i="1"/>
  <c r="AU567" i="1"/>
  <c r="AS567" i="1"/>
  <c r="AR567" i="1"/>
  <c r="AQ567" i="1"/>
  <c r="AP567" i="1"/>
  <c r="AO567" i="1"/>
  <c r="AN567" i="1"/>
  <c r="U567" i="1"/>
  <c r="T567" i="1"/>
  <c r="B567" i="1"/>
  <c r="A567" i="1"/>
  <c r="AU585" i="1"/>
  <c r="AS585" i="1"/>
  <c r="AR585" i="1"/>
  <c r="AQ585" i="1"/>
  <c r="AP585" i="1"/>
  <c r="AO585" i="1"/>
  <c r="AN585" i="1"/>
  <c r="U585" i="1"/>
  <c r="T585" i="1"/>
  <c r="B585" i="1"/>
  <c r="A585" i="1"/>
  <c r="AU984" i="1"/>
  <c r="AS984" i="1"/>
  <c r="AR984" i="1"/>
  <c r="AQ984" i="1"/>
  <c r="AP984" i="1"/>
  <c r="AO984" i="1"/>
  <c r="AN984" i="1"/>
  <c r="U984" i="1"/>
  <c r="T984" i="1"/>
  <c r="B984" i="1"/>
  <c r="A984" i="1"/>
  <c r="AU86" i="1"/>
  <c r="AS86" i="1"/>
  <c r="AR86" i="1"/>
  <c r="AQ86" i="1"/>
  <c r="AP86" i="1"/>
  <c r="AO86" i="1"/>
  <c r="AN86" i="1"/>
  <c r="U86" i="1"/>
  <c r="T86" i="1"/>
  <c r="B86" i="1"/>
  <c r="A86" i="1"/>
  <c r="AU905" i="1"/>
  <c r="AS905" i="1"/>
  <c r="AR905" i="1"/>
  <c r="AQ905" i="1"/>
  <c r="AP905" i="1"/>
  <c r="AO905" i="1"/>
  <c r="AN905" i="1"/>
  <c r="U905" i="1"/>
  <c r="T905" i="1"/>
  <c r="B905" i="1"/>
  <c r="A905" i="1"/>
  <c r="AU889" i="1"/>
  <c r="AS889" i="1"/>
  <c r="AR889" i="1"/>
  <c r="AQ889" i="1"/>
  <c r="AP889" i="1"/>
  <c r="AO889" i="1"/>
  <c r="AN889" i="1"/>
  <c r="U889" i="1"/>
  <c r="T889" i="1"/>
  <c r="B889" i="1"/>
  <c r="A889" i="1"/>
  <c r="AU425" i="1"/>
  <c r="AS425" i="1"/>
  <c r="AR425" i="1"/>
  <c r="AQ425" i="1"/>
  <c r="AP425" i="1"/>
  <c r="AO425" i="1"/>
  <c r="AN425" i="1"/>
  <c r="U425" i="1"/>
  <c r="T425" i="1"/>
  <c r="B425" i="1"/>
  <c r="A425" i="1"/>
  <c r="AU756" i="1"/>
  <c r="AS756" i="1"/>
  <c r="AR756" i="1"/>
  <c r="AQ756" i="1"/>
  <c r="AP756" i="1"/>
  <c r="AO756" i="1"/>
  <c r="AN756" i="1"/>
  <c r="U756" i="1"/>
  <c r="T756" i="1"/>
  <c r="B756" i="1"/>
  <c r="A756" i="1"/>
  <c r="AU126" i="1"/>
  <c r="AS126" i="1"/>
  <c r="AR126" i="1"/>
  <c r="AQ126" i="1"/>
  <c r="AP126" i="1"/>
  <c r="AO126" i="1"/>
  <c r="AN126" i="1"/>
  <c r="U126" i="1"/>
  <c r="T126" i="1"/>
  <c r="B126" i="1"/>
  <c r="A126" i="1"/>
  <c r="AU957" i="1"/>
  <c r="AS957" i="1"/>
  <c r="AR957" i="1"/>
  <c r="AQ957" i="1"/>
  <c r="AP957" i="1"/>
  <c r="AO957" i="1"/>
  <c r="AN957" i="1"/>
  <c r="U957" i="1"/>
  <c r="T957" i="1"/>
  <c r="B957" i="1"/>
  <c r="A957" i="1"/>
  <c r="AU589" i="1"/>
  <c r="AS589" i="1"/>
  <c r="AR589" i="1"/>
  <c r="AQ589" i="1"/>
  <c r="AP589" i="1"/>
  <c r="AO589" i="1"/>
  <c r="AN589" i="1"/>
  <c r="U589" i="1"/>
  <c r="T589" i="1"/>
  <c r="B589" i="1"/>
  <c r="A589" i="1"/>
  <c r="AU607" i="1"/>
  <c r="AS607" i="1"/>
  <c r="AR607" i="1"/>
  <c r="AQ607" i="1"/>
  <c r="AP607" i="1"/>
  <c r="AO607" i="1"/>
  <c r="AN607" i="1"/>
  <c r="U607" i="1"/>
  <c r="T607" i="1"/>
  <c r="B607" i="1"/>
  <c r="A607" i="1"/>
  <c r="AU609" i="1"/>
  <c r="AS609" i="1"/>
  <c r="AR609" i="1"/>
  <c r="AQ609" i="1"/>
  <c r="AP609" i="1"/>
  <c r="AO609" i="1"/>
  <c r="AN609" i="1"/>
  <c r="U609" i="1"/>
  <c r="T609" i="1"/>
  <c r="B609" i="1"/>
  <c r="A609" i="1"/>
  <c r="AU697" i="1"/>
  <c r="AS697" i="1"/>
  <c r="AR697" i="1"/>
  <c r="AQ697" i="1"/>
  <c r="AP697" i="1"/>
  <c r="AO697" i="1"/>
  <c r="AN697" i="1"/>
  <c r="U697" i="1"/>
  <c r="T697" i="1"/>
  <c r="B697" i="1"/>
  <c r="A697" i="1"/>
  <c r="AU795" i="1"/>
  <c r="AS795" i="1"/>
  <c r="AR795" i="1"/>
  <c r="AQ795" i="1"/>
  <c r="AP795" i="1"/>
  <c r="AO795" i="1"/>
  <c r="AN795" i="1"/>
  <c r="U795" i="1"/>
  <c r="T795" i="1"/>
  <c r="B795" i="1"/>
  <c r="A795" i="1"/>
  <c r="AU288" i="1"/>
  <c r="AS288" i="1"/>
  <c r="AR288" i="1"/>
  <c r="AQ288" i="1"/>
  <c r="AP288" i="1"/>
  <c r="AO288" i="1"/>
  <c r="AN288" i="1"/>
  <c r="U288" i="1"/>
  <c r="T288" i="1"/>
  <c r="B288" i="1"/>
  <c r="A288" i="1"/>
  <c r="AU141" i="1"/>
  <c r="AS141" i="1"/>
  <c r="AR141" i="1"/>
  <c r="AQ141" i="1"/>
  <c r="AP141" i="1"/>
  <c r="AO141" i="1"/>
  <c r="AN141" i="1"/>
  <c r="U141" i="1"/>
  <c r="T141" i="1"/>
  <c r="B141" i="1"/>
  <c r="A141" i="1"/>
  <c r="AU525" i="1"/>
  <c r="AS525" i="1"/>
  <c r="AR525" i="1"/>
  <c r="AQ525" i="1"/>
  <c r="AP525" i="1"/>
  <c r="AO525" i="1"/>
  <c r="AN525" i="1"/>
  <c r="U525" i="1"/>
  <c r="T525" i="1"/>
  <c r="B525" i="1"/>
  <c r="A525" i="1"/>
  <c r="AU446" i="1"/>
  <c r="AS446" i="1"/>
  <c r="AR446" i="1"/>
  <c r="AQ446" i="1"/>
  <c r="AP446" i="1"/>
  <c r="AO446" i="1"/>
  <c r="AN446" i="1"/>
  <c r="U446" i="1"/>
  <c r="T446" i="1"/>
  <c r="B446" i="1"/>
  <c r="A446" i="1"/>
  <c r="AU728" i="1"/>
  <c r="AS728" i="1"/>
  <c r="AR728" i="1"/>
  <c r="AQ728" i="1"/>
  <c r="AP728" i="1"/>
  <c r="AO728" i="1"/>
  <c r="AN728" i="1"/>
  <c r="U728" i="1"/>
  <c r="T728" i="1"/>
  <c r="B728" i="1"/>
  <c r="A728" i="1"/>
  <c r="AU434" i="1"/>
  <c r="AS434" i="1"/>
  <c r="AR434" i="1"/>
  <c r="AQ434" i="1"/>
  <c r="AP434" i="1"/>
  <c r="AO434" i="1"/>
  <c r="AN434" i="1"/>
  <c r="U434" i="1"/>
  <c r="T434" i="1"/>
  <c r="B434" i="1"/>
  <c r="A434" i="1"/>
  <c r="AU101" i="1"/>
  <c r="AS101" i="1"/>
  <c r="AR101" i="1"/>
  <c r="AQ101" i="1"/>
  <c r="AP101" i="1"/>
  <c r="AO101" i="1"/>
  <c r="AN101" i="1"/>
  <c r="U101" i="1"/>
  <c r="T101" i="1"/>
  <c r="B101" i="1"/>
  <c r="A101" i="1"/>
  <c r="AU280" i="1"/>
  <c r="AS280" i="1"/>
  <c r="AR280" i="1"/>
  <c r="AQ280" i="1"/>
  <c r="AP280" i="1"/>
  <c r="AO280" i="1"/>
  <c r="AN280" i="1"/>
  <c r="U280" i="1"/>
  <c r="T280" i="1"/>
  <c r="B280" i="1"/>
  <c r="A280" i="1"/>
  <c r="AU673" i="1"/>
  <c r="AS673" i="1"/>
  <c r="AR673" i="1"/>
  <c r="AQ673" i="1"/>
  <c r="AP673" i="1"/>
  <c r="AO673" i="1"/>
  <c r="AN673" i="1"/>
  <c r="U673" i="1"/>
  <c r="T673" i="1"/>
  <c r="B673" i="1"/>
  <c r="A673" i="1"/>
  <c r="AU677" i="1"/>
  <c r="AS677" i="1"/>
  <c r="AR677" i="1"/>
  <c r="AQ677" i="1"/>
  <c r="AP677" i="1"/>
  <c r="AO677" i="1"/>
  <c r="AN677" i="1"/>
  <c r="U677" i="1"/>
  <c r="T677" i="1"/>
  <c r="B677" i="1"/>
  <c r="A677" i="1"/>
  <c r="AU511" i="1"/>
  <c r="AS511" i="1"/>
  <c r="AR511" i="1"/>
  <c r="AQ511" i="1"/>
  <c r="AP511" i="1"/>
  <c r="AO511" i="1"/>
  <c r="AN511" i="1"/>
  <c r="U511" i="1"/>
  <c r="T511" i="1"/>
  <c r="B511" i="1"/>
  <c r="A511" i="1"/>
  <c r="AU738" i="1"/>
  <c r="AS738" i="1"/>
  <c r="AR738" i="1"/>
  <c r="AQ738" i="1"/>
  <c r="AP738" i="1"/>
  <c r="AO738" i="1"/>
  <c r="AN738" i="1"/>
  <c r="U738" i="1"/>
  <c r="T738" i="1"/>
  <c r="B738" i="1"/>
  <c r="A738" i="1"/>
  <c r="AU844" i="1"/>
  <c r="AS844" i="1"/>
  <c r="AR844" i="1"/>
  <c r="AQ844" i="1"/>
  <c r="AP844" i="1"/>
  <c r="AO844" i="1"/>
  <c r="AN844" i="1"/>
  <c r="U844" i="1"/>
  <c r="T844" i="1"/>
  <c r="B844" i="1"/>
  <c r="A844" i="1"/>
  <c r="AU871" i="1"/>
  <c r="AS871" i="1"/>
  <c r="AR871" i="1"/>
  <c r="AQ871" i="1"/>
  <c r="AP871" i="1"/>
  <c r="AO871" i="1"/>
  <c r="AN871" i="1"/>
  <c r="U871" i="1"/>
  <c r="T871" i="1"/>
  <c r="B871" i="1"/>
  <c r="A871" i="1"/>
  <c r="AU634" i="1"/>
  <c r="AS634" i="1"/>
  <c r="AR634" i="1"/>
  <c r="AQ634" i="1"/>
  <c r="AP634" i="1"/>
  <c r="AO634" i="1"/>
  <c r="AN634" i="1"/>
  <c r="U634" i="1"/>
  <c r="T634" i="1"/>
  <c r="B634" i="1"/>
  <c r="A634" i="1"/>
  <c r="AU689" i="1"/>
  <c r="AS689" i="1"/>
  <c r="AR689" i="1"/>
  <c r="AQ689" i="1"/>
  <c r="AP689" i="1"/>
  <c r="AO689" i="1"/>
  <c r="AN689" i="1"/>
  <c r="U689" i="1"/>
  <c r="T689" i="1"/>
  <c r="B689" i="1"/>
  <c r="A689" i="1"/>
  <c r="AU332" i="1"/>
  <c r="AS332" i="1"/>
  <c r="AR332" i="1"/>
  <c r="AQ332" i="1"/>
  <c r="AP332" i="1"/>
  <c r="AO332" i="1"/>
  <c r="AN332" i="1"/>
  <c r="U332" i="1"/>
  <c r="T332" i="1"/>
  <c r="B332" i="1"/>
  <c r="A332" i="1"/>
  <c r="AU932" i="1"/>
  <c r="AS932" i="1"/>
  <c r="AR932" i="1"/>
  <c r="AQ932" i="1"/>
  <c r="AP932" i="1"/>
  <c r="AO932" i="1"/>
  <c r="AN932" i="1"/>
  <c r="U932" i="1"/>
  <c r="T932" i="1"/>
  <c r="B932" i="1"/>
  <c r="A932" i="1"/>
  <c r="AU645" i="1"/>
  <c r="AS645" i="1"/>
  <c r="AR645" i="1"/>
  <c r="AQ645" i="1"/>
  <c r="AP645" i="1"/>
  <c r="AO645" i="1"/>
  <c r="AN645" i="1"/>
  <c r="U645" i="1"/>
  <c r="T645" i="1"/>
  <c r="B645" i="1"/>
  <c r="A645" i="1"/>
  <c r="AU644" i="1"/>
  <c r="AS644" i="1"/>
  <c r="AR644" i="1"/>
  <c r="AQ644" i="1"/>
  <c r="AP644" i="1"/>
  <c r="AO644" i="1"/>
  <c r="AN644" i="1"/>
  <c r="U644" i="1"/>
  <c r="T644" i="1"/>
  <c r="B644" i="1"/>
  <c r="A644" i="1"/>
  <c r="AU679" i="1"/>
  <c r="AS679" i="1"/>
  <c r="AR679" i="1"/>
  <c r="AQ679" i="1"/>
  <c r="AP679" i="1"/>
  <c r="AO679" i="1"/>
  <c r="AN679" i="1"/>
  <c r="U679" i="1"/>
  <c r="T679" i="1"/>
  <c r="B679" i="1"/>
  <c r="A679" i="1"/>
  <c r="AU762" i="1"/>
  <c r="AS762" i="1"/>
  <c r="AR762" i="1"/>
  <c r="AQ762" i="1"/>
  <c r="AP762" i="1"/>
  <c r="AO762" i="1"/>
  <c r="AN762" i="1"/>
  <c r="U762" i="1"/>
  <c r="T762" i="1"/>
  <c r="B762" i="1"/>
  <c r="A762" i="1"/>
  <c r="AU18" i="1"/>
  <c r="AS18" i="1"/>
  <c r="AR18" i="1"/>
  <c r="AQ18" i="1"/>
  <c r="AP18" i="1"/>
  <c r="AO18" i="1"/>
  <c r="AN18" i="1"/>
  <c r="U18" i="1"/>
  <c r="T18" i="1"/>
  <c r="B18" i="1"/>
  <c r="A18" i="1"/>
  <c r="AU143" i="1"/>
  <c r="AS143" i="1"/>
  <c r="AR143" i="1"/>
  <c r="AQ143" i="1"/>
  <c r="AP143" i="1"/>
  <c r="AO143" i="1"/>
  <c r="AN143" i="1"/>
  <c r="U143" i="1"/>
  <c r="T143" i="1"/>
  <c r="B143" i="1"/>
  <c r="A143" i="1"/>
  <c r="AU232" i="1"/>
  <c r="AS232" i="1"/>
  <c r="AR232" i="1"/>
  <c r="AQ232" i="1"/>
  <c r="AP232" i="1"/>
  <c r="AO232" i="1"/>
  <c r="AN232" i="1"/>
  <c r="U232" i="1"/>
  <c r="T232" i="1"/>
  <c r="B232" i="1"/>
  <c r="A232" i="1"/>
  <c r="AU234" i="1"/>
  <c r="AS234" i="1"/>
  <c r="AR234" i="1"/>
  <c r="AQ234" i="1"/>
  <c r="AP234" i="1"/>
  <c r="AO234" i="1"/>
  <c r="AN234" i="1"/>
  <c r="U234" i="1"/>
  <c r="T234" i="1"/>
  <c r="B234" i="1"/>
  <c r="A234" i="1"/>
  <c r="AU58" i="1"/>
  <c r="AS58" i="1"/>
  <c r="AR58" i="1"/>
  <c r="AQ58" i="1"/>
  <c r="AP58" i="1"/>
  <c r="AO58" i="1"/>
  <c r="AN58" i="1"/>
  <c r="U58" i="1"/>
  <c r="T58" i="1"/>
  <c r="B58" i="1"/>
  <c r="A58" i="1"/>
  <c r="AU503" i="1"/>
  <c r="AS503" i="1"/>
  <c r="AR503" i="1"/>
  <c r="AQ503" i="1"/>
  <c r="AP503" i="1"/>
  <c r="AO503" i="1"/>
  <c r="AN503" i="1"/>
  <c r="U503" i="1"/>
  <c r="T503" i="1"/>
  <c r="B503" i="1"/>
  <c r="A503" i="1"/>
  <c r="AU888" i="1"/>
  <c r="AS888" i="1"/>
  <c r="AR888" i="1"/>
  <c r="AQ888" i="1"/>
  <c r="AP888" i="1"/>
  <c r="AO888" i="1"/>
  <c r="AN888" i="1"/>
  <c r="U888" i="1"/>
  <c r="T888" i="1"/>
  <c r="B888" i="1"/>
  <c r="A888" i="1"/>
  <c r="AU620" i="1"/>
  <c r="AS620" i="1"/>
  <c r="AR620" i="1"/>
  <c r="AQ620" i="1"/>
  <c r="AP620" i="1"/>
  <c r="AO620" i="1"/>
  <c r="AN620" i="1"/>
  <c r="U620" i="1"/>
  <c r="T620" i="1"/>
  <c r="B620" i="1"/>
  <c r="A620" i="1"/>
  <c r="AU774" i="1"/>
  <c r="AS774" i="1"/>
  <c r="AR774" i="1"/>
  <c r="AQ774" i="1"/>
  <c r="AP774" i="1"/>
  <c r="AO774" i="1"/>
  <c r="AN774" i="1"/>
  <c r="U774" i="1"/>
  <c r="T774" i="1"/>
  <c r="B774" i="1"/>
  <c r="A774" i="1"/>
  <c r="AU566" i="1"/>
  <c r="AS566" i="1"/>
  <c r="AR566" i="1"/>
  <c r="AQ566" i="1"/>
  <c r="AP566" i="1"/>
  <c r="AO566" i="1"/>
  <c r="AN566" i="1"/>
  <c r="U566" i="1"/>
  <c r="T566" i="1"/>
  <c r="B566" i="1"/>
  <c r="A566" i="1"/>
  <c r="AU969" i="1"/>
  <c r="AS969" i="1"/>
  <c r="AR969" i="1"/>
  <c r="AQ969" i="1"/>
  <c r="AP969" i="1"/>
  <c r="AO969" i="1"/>
  <c r="AN969" i="1"/>
  <c r="U969" i="1"/>
  <c r="T969" i="1"/>
  <c r="B969" i="1"/>
  <c r="A969" i="1"/>
  <c r="AU779" i="1"/>
  <c r="AS779" i="1"/>
  <c r="AR779" i="1"/>
  <c r="AQ779" i="1"/>
  <c r="AP779" i="1"/>
  <c r="AO779" i="1"/>
  <c r="AN779" i="1"/>
  <c r="U779" i="1"/>
  <c r="T779" i="1"/>
  <c r="B779" i="1"/>
  <c r="A779" i="1"/>
  <c r="AU330" i="1"/>
  <c r="AS330" i="1"/>
  <c r="AR330" i="1"/>
  <c r="AQ330" i="1"/>
  <c r="AP330" i="1"/>
  <c r="AO330" i="1"/>
  <c r="AN330" i="1"/>
  <c r="U330" i="1"/>
  <c r="T330" i="1"/>
  <c r="B330" i="1"/>
  <c r="A330" i="1"/>
  <c r="AU928" i="1"/>
  <c r="AS928" i="1"/>
  <c r="AR928" i="1"/>
  <c r="AQ928" i="1"/>
  <c r="AP928" i="1"/>
  <c r="AO928" i="1"/>
  <c r="AN928" i="1"/>
  <c r="U928" i="1"/>
  <c r="T928" i="1"/>
  <c r="B928" i="1"/>
  <c r="A928" i="1"/>
  <c r="AU965" i="1"/>
  <c r="AS965" i="1"/>
  <c r="AR965" i="1"/>
  <c r="AQ965" i="1"/>
  <c r="AP965" i="1"/>
  <c r="AO965" i="1"/>
  <c r="AN965" i="1"/>
  <c r="U965" i="1"/>
  <c r="T965" i="1"/>
  <c r="B965" i="1"/>
  <c r="A965" i="1"/>
  <c r="AU467" i="1"/>
  <c r="AS467" i="1"/>
  <c r="AR467" i="1"/>
  <c r="AQ467" i="1"/>
  <c r="AP467" i="1"/>
  <c r="AO467" i="1"/>
  <c r="AN467" i="1"/>
  <c r="U467" i="1"/>
  <c r="T467" i="1"/>
  <c r="B467" i="1"/>
  <c r="A467" i="1"/>
  <c r="AU257" i="1"/>
  <c r="AS257" i="1"/>
  <c r="AR257" i="1"/>
  <c r="AQ257" i="1"/>
  <c r="AP257" i="1"/>
  <c r="AO257" i="1"/>
  <c r="AN257" i="1"/>
  <c r="U257" i="1"/>
  <c r="T257" i="1"/>
  <c r="B257" i="1"/>
  <c r="A257" i="1"/>
  <c r="AU904" i="1"/>
  <c r="AS904" i="1"/>
  <c r="AR904" i="1"/>
  <c r="AQ904" i="1"/>
  <c r="AP904" i="1"/>
  <c r="AO904" i="1"/>
  <c r="AN904" i="1"/>
  <c r="U904" i="1"/>
  <c r="T904" i="1"/>
  <c r="B904" i="1"/>
  <c r="A904" i="1"/>
  <c r="AU265" i="1"/>
  <c r="AS265" i="1"/>
  <c r="AR265" i="1"/>
  <c r="AQ265" i="1"/>
  <c r="AP265" i="1"/>
  <c r="AO265" i="1"/>
  <c r="AN265" i="1"/>
  <c r="U265" i="1"/>
  <c r="T265" i="1"/>
  <c r="B265" i="1"/>
  <c r="A265" i="1"/>
  <c r="AU906" i="1"/>
  <c r="AS906" i="1"/>
  <c r="AR906" i="1"/>
  <c r="AQ906" i="1"/>
  <c r="AP906" i="1"/>
  <c r="AO906" i="1"/>
  <c r="AN906" i="1"/>
  <c r="U906" i="1"/>
  <c r="T906" i="1"/>
  <c r="B906" i="1"/>
  <c r="A906" i="1"/>
  <c r="AU458" i="1"/>
  <c r="AS458" i="1"/>
  <c r="AR458" i="1"/>
  <c r="AQ458" i="1"/>
  <c r="AP458" i="1"/>
  <c r="AO458" i="1"/>
  <c r="AN458" i="1"/>
  <c r="U458" i="1"/>
  <c r="T458" i="1"/>
  <c r="B458" i="1"/>
  <c r="A458" i="1"/>
  <c r="AU521" i="1"/>
  <c r="AS521" i="1"/>
  <c r="AR521" i="1"/>
  <c r="AQ521" i="1"/>
  <c r="AP521" i="1"/>
  <c r="AO521" i="1"/>
  <c r="AN521" i="1"/>
  <c r="U521" i="1"/>
  <c r="T521" i="1"/>
  <c r="B521" i="1"/>
  <c r="A521" i="1"/>
  <c r="AU915" i="1"/>
  <c r="AS915" i="1"/>
  <c r="AR915" i="1"/>
  <c r="AQ915" i="1"/>
  <c r="AP915" i="1"/>
  <c r="AO915" i="1"/>
  <c r="AN915" i="1"/>
  <c r="U915" i="1"/>
  <c r="T915" i="1"/>
  <c r="B915" i="1"/>
  <c r="A915" i="1"/>
  <c r="AU428" i="1"/>
  <c r="AS428" i="1"/>
  <c r="AR428" i="1"/>
  <c r="AQ428" i="1"/>
  <c r="AP428" i="1"/>
  <c r="AO428" i="1"/>
  <c r="AN428" i="1"/>
  <c r="U428" i="1"/>
  <c r="T428" i="1"/>
  <c r="B428" i="1"/>
  <c r="A428" i="1"/>
  <c r="AU773" i="1"/>
  <c r="AS773" i="1"/>
  <c r="AR773" i="1"/>
  <c r="AQ773" i="1"/>
  <c r="AP773" i="1"/>
  <c r="AO773" i="1"/>
  <c r="AN773" i="1"/>
  <c r="U773" i="1"/>
  <c r="T773" i="1"/>
  <c r="B773" i="1"/>
  <c r="A773" i="1"/>
  <c r="AU351" i="1"/>
  <c r="AS351" i="1"/>
  <c r="AR351" i="1"/>
  <c r="AQ351" i="1"/>
  <c r="AP351" i="1"/>
  <c r="AO351" i="1"/>
  <c r="AN351" i="1"/>
  <c r="U351" i="1"/>
  <c r="T351" i="1"/>
  <c r="B351" i="1"/>
  <c r="A351" i="1"/>
  <c r="AU426" i="1"/>
  <c r="AS426" i="1"/>
  <c r="AR426" i="1"/>
  <c r="AQ426" i="1"/>
  <c r="AP426" i="1"/>
  <c r="AO426" i="1"/>
  <c r="AN426" i="1"/>
  <c r="U426" i="1"/>
  <c r="T426" i="1"/>
  <c r="B426" i="1"/>
  <c r="A426" i="1"/>
  <c r="AU688" i="1"/>
  <c r="AS688" i="1"/>
  <c r="AR688" i="1"/>
  <c r="AQ688" i="1"/>
  <c r="AP688" i="1"/>
  <c r="AO688" i="1"/>
  <c r="AN688" i="1"/>
  <c r="U688" i="1"/>
  <c r="T688" i="1"/>
  <c r="B688" i="1"/>
  <c r="A688" i="1"/>
  <c r="AU130" i="1"/>
  <c r="AS130" i="1"/>
  <c r="AR130" i="1"/>
  <c r="AQ130" i="1"/>
  <c r="AP130" i="1"/>
  <c r="AO130" i="1"/>
  <c r="AN130" i="1"/>
  <c r="U130" i="1"/>
  <c r="T130" i="1"/>
  <c r="B130" i="1"/>
  <c r="A130" i="1"/>
  <c r="AU922" i="1"/>
  <c r="AS922" i="1"/>
  <c r="AR922" i="1"/>
  <c r="AQ922" i="1"/>
  <c r="AP922" i="1"/>
  <c r="AO922" i="1"/>
  <c r="AN922" i="1"/>
  <c r="U922" i="1"/>
  <c r="T922" i="1"/>
  <c r="B922" i="1"/>
  <c r="A922" i="1"/>
  <c r="AU757" i="1"/>
  <c r="AS757" i="1"/>
  <c r="AR757" i="1"/>
  <c r="AQ757" i="1"/>
  <c r="AP757" i="1"/>
  <c r="AO757" i="1"/>
  <c r="AN757" i="1"/>
  <c r="U757" i="1"/>
  <c r="T757" i="1"/>
  <c r="B757" i="1"/>
  <c r="A757" i="1"/>
  <c r="AU128" i="1"/>
  <c r="AS128" i="1"/>
  <c r="AR128" i="1"/>
  <c r="AQ128" i="1"/>
  <c r="AP128" i="1"/>
  <c r="AO128" i="1"/>
  <c r="AN128" i="1"/>
  <c r="U128" i="1"/>
  <c r="T128" i="1"/>
  <c r="B128" i="1"/>
  <c r="A128" i="1"/>
  <c r="AU893" i="1"/>
  <c r="AS893" i="1"/>
  <c r="AR893" i="1"/>
  <c r="AQ893" i="1"/>
  <c r="AP893" i="1"/>
  <c r="AO893" i="1"/>
  <c r="AN893" i="1"/>
  <c r="U893" i="1"/>
  <c r="T893" i="1"/>
  <c r="B893" i="1"/>
  <c r="A893" i="1"/>
  <c r="AU980" i="1"/>
  <c r="AS980" i="1"/>
  <c r="AR980" i="1"/>
  <c r="AQ980" i="1"/>
  <c r="AP980" i="1"/>
  <c r="AO980" i="1"/>
  <c r="AN980" i="1"/>
  <c r="U980" i="1"/>
  <c r="T980" i="1"/>
  <c r="B980" i="1"/>
  <c r="A980" i="1"/>
  <c r="AU770" i="1"/>
  <c r="AS770" i="1"/>
  <c r="AR770" i="1"/>
  <c r="AQ770" i="1"/>
  <c r="AP770" i="1"/>
  <c r="AO770" i="1"/>
  <c r="AN770" i="1"/>
  <c r="U770" i="1"/>
  <c r="T770" i="1"/>
  <c r="B770" i="1"/>
  <c r="A770" i="1"/>
  <c r="AU214" i="1"/>
  <c r="AS214" i="1"/>
  <c r="AR214" i="1"/>
  <c r="AQ214" i="1"/>
  <c r="AP214" i="1"/>
  <c r="AO214" i="1"/>
  <c r="AN214" i="1"/>
  <c r="U214" i="1"/>
  <c r="T214" i="1"/>
  <c r="B214" i="1"/>
  <c r="A214" i="1"/>
  <c r="AU958" i="1"/>
  <c r="AS958" i="1"/>
  <c r="AR958" i="1"/>
  <c r="AQ958" i="1"/>
  <c r="AP958" i="1"/>
  <c r="AO958" i="1"/>
  <c r="AN958" i="1"/>
  <c r="U958" i="1"/>
  <c r="T958" i="1"/>
  <c r="B958" i="1"/>
  <c r="A958" i="1"/>
  <c r="AU222" i="1"/>
  <c r="AS222" i="1"/>
  <c r="AR222" i="1"/>
  <c r="AQ222" i="1"/>
  <c r="AP222" i="1"/>
  <c r="AO222" i="1"/>
  <c r="AN222" i="1"/>
  <c r="U222" i="1"/>
  <c r="T222" i="1"/>
  <c r="B222" i="1"/>
  <c r="A222" i="1"/>
  <c r="AU224" i="1"/>
  <c r="AS224" i="1"/>
  <c r="AR224" i="1"/>
  <c r="AQ224" i="1"/>
  <c r="AP224" i="1"/>
  <c r="AO224" i="1"/>
  <c r="AN224" i="1"/>
  <c r="U224" i="1"/>
  <c r="T224" i="1"/>
  <c r="B224" i="1"/>
  <c r="A224" i="1"/>
  <c r="AU226" i="1"/>
  <c r="AS226" i="1"/>
  <c r="AR226" i="1"/>
  <c r="AQ226" i="1"/>
  <c r="AP226" i="1"/>
  <c r="AO226" i="1"/>
  <c r="AN226" i="1"/>
  <c r="U226" i="1"/>
  <c r="T226" i="1"/>
  <c r="B226" i="1"/>
  <c r="A226" i="1"/>
  <c r="AU590" i="1"/>
  <c r="AS590" i="1"/>
  <c r="AR590" i="1"/>
  <c r="AQ590" i="1"/>
  <c r="AP590" i="1"/>
  <c r="AO590" i="1"/>
  <c r="AN590" i="1"/>
  <c r="U590" i="1"/>
  <c r="T590" i="1"/>
  <c r="B590" i="1"/>
  <c r="A590" i="1"/>
  <c r="AU276" i="1"/>
  <c r="AS276" i="1"/>
  <c r="AR276" i="1"/>
  <c r="AQ276" i="1"/>
  <c r="AP276" i="1"/>
  <c r="AO276" i="1"/>
  <c r="AN276" i="1"/>
  <c r="U276" i="1"/>
  <c r="T276" i="1"/>
  <c r="B276" i="1"/>
  <c r="A276" i="1"/>
  <c r="AU608" i="1"/>
  <c r="AS608" i="1"/>
  <c r="AR608" i="1"/>
  <c r="AQ608" i="1"/>
  <c r="AP608" i="1"/>
  <c r="AO608" i="1"/>
  <c r="AN608" i="1"/>
  <c r="U608" i="1"/>
  <c r="T608" i="1"/>
  <c r="B608" i="1"/>
  <c r="A608" i="1"/>
  <c r="AU610" i="1"/>
  <c r="AS610" i="1"/>
  <c r="AR610" i="1"/>
  <c r="AQ610" i="1"/>
  <c r="AP610" i="1"/>
  <c r="AO610" i="1"/>
  <c r="AN610" i="1"/>
  <c r="U610" i="1"/>
  <c r="T610" i="1"/>
  <c r="B610" i="1"/>
  <c r="A610" i="1"/>
  <c r="AU105" i="1"/>
  <c r="AS105" i="1"/>
  <c r="AR105" i="1"/>
  <c r="AQ105" i="1"/>
  <c r="AP105" i="1"/>
  <c r="AO105" i="1"/>
  <c r="AN105" i="1"/>
  <c r="U105" i="1"/>
  <c r="T105" i="1"/>
  <c r="B105" i="1"/>
  <c r="A105" i="1"/>
  <c r="AU718" i="1"/>
  <c r="AS718" i="1"/>
  <c r="AR718" i="1"/>
  <c r="AQ718" i="1"/>
  <c r="AP718" i="1"/>
  <c r="AO718" i="1"/>
  <c r="AN718" i="1"/>
  <c r="U718" i="1"/>
  <c r="T718" i="1"/>
  <c r="B718" i="1"/>
  <c r="A718" i="1"/>
  <c r="AU267" i="1"/>
  <c r="AS267" i="1"/>
  <c r="AR267" i="1"/>
  <c r="AQ267" i="1"/>
  <c r="AP267" i="1"/>
  <c r="AO267" i="1"/>
  <c r="AN267" i="1"/>
  <c r="U267" i="1"/>
  <c r="T267" i="1"/>
  <c r="B267" i="1"/>
  <c r="A267" i="1"/>
  <c r="AU696" i="1"/>
  <c r="AS696" i="1"/>
  <c r="AR696" i="1"/>
  <c r="AQ696" i="1"/>
  <c r="AP696" i="1"/>
  <c r="AO696" i="1"/>
  <c r="AN696" i="1"/>
  <c r="U696" i="1"/>
  <c r="T696" i="1"/>
  <c r="B696" i="1"/>
  <c r="A696" i="1"/>
  <c r="AU587" i="1"/>
  <c r="AS587" i="1"/>
  <c r="AR587" i="1"/>
  <c r="AQ587" i="1"/>
  <c r="AP587" i="1"/>
  <c r="AO587" i="1"/>
  <c r="AN587" i="1"/>
  <c r="U587" i="1"/>
  <c r="T587" i="1"/>
  <c r="B587" i="1"/>
  <c r="A587" i="1"/>
  <c r="AU528" i="1"/>
  <c r="AS528" i="1"/>
  <c r="AR528" i="1"/>
  <c r="AQ528" i="1"/>
  <c r="AP528" i="1"/>
  <c r="AO528" i="1"/>
  <c r="AN528" i="1"/>
  <c r="U528" i="1"/>
  <c r="T528" i="1"/>
  <c r="B528" i="1"/>
  <c r="A528" i="1"/>
  <c r="AU700" i="1"/>
  <c r="AS700" i="1"/>
  <c r="AR700" i="1"/>
  <c r="AQ700" i="1"/>
  <c r="AP700" i="1"/>
  <c r="AO700" i="1"/>
  <c r="AN700" i="1"/>
  <c r="U700" i="1"/>
  <c r="T700" i="1"/>
  <c r="B700" i="1"/>
  <c r="A700" i="1"/>
  <c r="AU464" i="1"/>
  <c r="AS464" i="1"/>
  <c r="AR464" i="1"/>
  <c r="AQ464" i="1"/>
  <c r="AP464" i="1"/>
  <c r="AO464" i="1"/>
  <c r="AN464" i="1"/>
  <c r="U464" i="1"/>
  <c r="T464" i="1"/>
  <c r="B464" i="1"/>
  <c r="A464" i="1"/>
  <c r="AU796" i="1"/>
  <c r="AS796" i="1"/>
  <c r="AR796" i="1"/>
  <c r="AQ796" i="1"/>
  <c r="AP796" i="1"/>
  <c r="AO796" i="1"/>
  <c r="AN796" i="1"/>
  <c r="U796" i="1"/>
  <c r="T796" i="1"/>
  <c r="B796" i="1"/>
  <c r="A796" i="1"/>
  <c r="AU122" i="1"/>
  <c r="AS122" i="1"/>
  <c r="AR122" i="1"/>
  <c r="AQ122" i="1"/>
  <c r="AP122" i="1"/>
  <c r="AO122" i="1"/>
  <c r="AN122" i="1"/>
  <c r="U122" i="1"/>
  <c r="T122" i="1"/>
  <c r="B122" i="1"/>
  <c r="A122" i="1"/>
  <c r="AU891" i="1"/>
  <c r="AS891" i="1"/>
  <c r="AR891" i="1"/>
  <c r="AQ891" i="1"/>
  <c r="AP891" i="1"/>
  <c r="AO891" i="1"/>
  <c r="AN891" i="1"/>
  <c r="U891" i="1"/>
  <c r="T891" i="1"/>
  <c r="B891" i="1"/>
  <c r="A891" i="1"/>
  <c r="AU950" i="1"/>
  <c r="AS950" i="1"/>
  <c r="AR950" i="1"/>
  <c r="AQ950" i="1"/>
  <c r="AP950" i="1"/>
  <c r="AO950" i="1"/>
  <c r="AN950" i="1"/>
  <c r="U950" i="1"/>
  <c r="T950" i="1"/>
  <c r="B950" i="1"/>
  <c r="A950" i="1"/>
  <c r="AU160" i="1"/>
  <c r="AS160" i="1"/>
  <c r="AR160" i="1"/>
  <c r="AQ160" i="1"/>
  <c r="AP160" i="1"/>
  <c r="AO160" i="1"/>
  <c r="AN160" i="1"/>
  <c r="U160" i="1"/>
  <c r="T160" i="1"/>
  <c r="B160" i="1"/>
  <c r="A160" i="1"/>
  <c r="AU27" i="1"/>
  <c r="AS27" i="1"/>
  <c r="AR27" i="1"/>
  <c r="AQ27" i="1"/>
  <c r="AP27" i="1"/>
  <c r="AO27" i="1"/>
  <c r="AN27" i="1"/>
  <c r="U27" i="1"/>
  <c r="T27" i="1"/>
  <c r="B27" i="1"/>
  <c r="A27" i="1"/>
  <c r="AU230" i="1"/>
  <c r="AS230" i="1"/>
  <c r="AR230" i="1"/>
  <c r="AQ230" i="1"/>
  <c r="AP230" i="1"/>
  <c r="AO230" i="1"/>
  <c r="AN230" i="1"/>
  <c r="U230" i="1"/>
  <c r="T230" i="1"/>
  <c r="B230" i="1"/>
  <c r="A230" i="1"/>
  <c r="AU133" i="1"/>
  <c r="AS133" i="1"/>
  <c r="AR133" i="1"/>
  <c r="AQ133" i="1"/>
  <c r="AP133" i="1"/>
  <c r="AO133" i="1"/>
  <c r="AN133" i="1"/>
  <c r="U133" i="1"/>
  <c r="T133" i="1"/>
  <c r="B133" i="1"/>
  <c r="A133" i="1"/>
  <c r="AU137" i="1"/>
  <c r="AS137" i="1"/>
  <c r="AR137" i="1"/>
  <c r="AQ137" i="1"/>
  <c r="AP137" i="1"/>
  <c r="AO137" i="1"/>
  <c r="AN137" i="1"/>
  <c r="U137" i="1"/>
  <c r="T137" i="1"/>
  <c r="B137" i="1"/>
  <c r="A137" i="1"/>
  <c r="AU326" i="1"/>
  <c r="AS326" i="1"/>
  <c r="AR326" i="1"/>
  <c r="AQ326" i="1"/>
  <c r="AP326" i="1"/>
  <c r="AO326" i="1"/>
  <c r="AN326" i="1"/>
  <c r="U326" i="1"/>
  <c r="T326" i="1"/>
  <c r="B326" i="1"/>
  <c r="A326" i="1"/>
  <c r="AU494" i="1"/>
  <c r="AS494" i="1"/>
  <c r="AR494" i="1"/>
  <c r="AQ494" i="1"/>
  <c r="AP494" i="1"/>
  <c r="AO494" i="1"/>
  <c r="AN494" i="1"/>
  <c r="U494" i="1"/>
  <c r="T494" i="1"/>
  <c r="B494" i="1"/>
  <c r="A494" i="1"/>
  <c r="AU465" i="1"/>
  <c r="AS465" i="1"/>
  <c r="AR465" i="1"/>
  <c r="AQ465" i="1"/>
  <c r="AP465" i="1"/>
  <c r="AO465" i="1"/>
  <c r="AN465" i="1"/>
  <c r="U465" i="1"/>
  <c r="T465" i="1"/>
  <c r="B465" i="1"/>
  <c r="A465" i="1"/>
  <c r="AU495" i="1"/>
  <c r="AS495" i="1"/>
  <c r="AR495" i="1"/>
  <c r="AQ495" i="1"/>
  <c r="AP495" i="1"/>
  <c r="AO495" i="1"/>
  <c r="AN495" i="1"/>
  <c r="U495" i="1"/>
  <c r="T495" i="1"/>
  <c r="B495" i="1"/>
  <c r="A495" i="1"/>
  <c r="AU140" i="1"/>
  <c r="AS140" i="1"/>
  <c r="AR140" i="1"/>
  <c r="AQ140" i="1"/>
  <c r="AP140" i="1"/>
  <c r="AO140" i="1"/>
  <c r="AN140" i="1"/>
  <c r="U140" i="1"/>
  <c r="T140" i="1"/>
  <c r="B140" i="1"/>
  <c r="A140" i="1"/>
  <c r="AU649" i="1"/>
  <c r="AS649" i="1"/>
  <c r="AR649" i="1"/>
  <c r="AQ649" i="1"/>
  <c r="AP649" i="1"/>
  <c r="AO649" i="1"/>
  <c r="AN649" i="1"/>
  <c r="U649" i="1"/>
  <c r="T649" i="1"/>
  <c r="B649" i="1"/>
  <c r="A649" i="1"/>
  <c r="AU357" i="1"/>
  <c r="AS357" i="1"/>
  <c r="AR357" i="1"/>
  <c r="AQ357" i="1"/>
  <c r="AP357" i="1"/>
  <c r="AO357" i="1"/>
  <c r="AN357" i="1"/>
  <c r="U357" i="1"/>
  <c r="T357" i="1"/>
  <c r="B357" i="1"/>
  <c r="A357" i="1"/>
  <c r="AU524" i="1"/>
  <c r="AS524" i="1"/>
  <c r="AR524" i="1"/>
  <c r="AQ524" i="1"/>
  <c r="AP524" i="1"/>
  <c r="AO524" i="1"/>
  <c r="AN524" i="1"/>
  <c r="U524" i="1"/>
  <c r="T524" i="1"/>
  <c r="B524" i="1"/>
  <c r="A524" i="1"/>
  <c r="AU705" i="1"/>
  <c r="AS705" i="1"/>
  <c r="AR705" i="1"/>
  <c r="AQ705" i="1"/>
  <c r="AP705" i="1"/>
  <c r="AO705" i="1"/>
  <c r="AN705" i="1"/>
  <c r="U705" i="1"/>
  <c r="T705" i="1"/>
  <c r="B705" i="1"/>
  <c r="A705" i="1"/>
  <c r="AU628" i="1"/>
  <c r="AS628" i="1"/>
  <c r="AR628" i="1"/>
  <c r="AQ628" i="1"/>
  <c r="AP628" i="1"/>
  <c r="AO628" i="1"/>
  <c r="AN628" i="1"/>
  <c r="U628" i="1"/>
  <c r="T628" i="1"/>
  <c r="B628" i="1"/>
  <c r="A628" i="1"/>
  <c r="AU91" i="1"/>
  <c r="AS91" i="1"/>
  <c r="AR91" i="1"/>
  <c r="AQ91" i="1"/>
  <c r="AP91" i="1"/>
  <c r="AO91" i="1"/>
  <c r="AN91" i="1"/>
  <c r="U91" i="1"/>
  <c r="T91" i="1"/>
  <c r="B91" i="1"/>
  <c r="A91" i="1"/>
  <c r="AU447" i="1"/>
  <c r="AS447" i="1"/>
  <c r="AR447" i="1"/>
  <c r="AQ447" i="1"/>
  <c r="AP447" i="1"/>
  <c r="AO447" i="1"/>
  <c r="AN447" i="1"/>
  <c r="U447" i="1"/>
  <c r="T447" i="1"/>
  <c r="B447" i="1"/>
  <c r="A447" i="1"/>
  <c r="AU586" i="1"/>
  <c r="AS586" i="1"/>
  <c r="AR586" i="1"/>
  <c r="AQ586" i="1"/>
  <c r="AP586" i="1"/>
  <c r="AO586" i="1"/>
  <c r="AN586" i="1"/>
  <c r="U586" i="1"/>
  <c r="T586" i="1"/>
  <c r="B586" i="1"/>
  <c r="A586" i="1"/>
  <c r="AU551" i="1"/>
  <c r="AS551" i="1"/>
  <c r="AR551" i="1"/>
  <c r="AQ551" i="1"/>
  <c r="AP551" i="1"/>
  <c r="AO551" i="1"/>
  <c r="AN551" i="1"/>
  <c r="U551" i="1"/>
  <c r="T551" i="1"/>
  <c r="B551" i="1"/>
  <c r="A551" i="1"/>
  <c r="AU445" i="1"/>
  <c r="AS445" i="1"/>
  <c r="AR445" i="1"/>
  <c r="AQ445" i="1"/>
  <c r="AP445" i="1"/>
  <c r="AO445" i="1"/>
  <c r="AN445" i="1"/>
  <c r="U445" i="1"/>
  <c r="T445" i="1"/>
  <c r="B445" i="1"/>
  <c r="A445" i="1"/>
  <c r="AU626" i="1"/>
  <c r="AS626" i="1"/>
  <c r="AR626" i="1"/>
  <c r="AQ626" i="1"/>
  <c r="AP626" i="1"/>
  <c r="AO626" i="1"/>
  <c r="AN626" i="1"/>
  <c r="U626" i="1"/>
  <c r="T626" i="1"/>
  <c r="B626" i="1"/>
  <c r="A626" i="1"/>
  <c r="AU435" i="1"/>
  <c r="AS435" i="1"/>
  <c r="AR435" i="1"/>
  <c r="AQ435" i="1"/>
  <c r="AP435" i="1"/>
  <c r="AO435" i="1"/>
  <c r="AN435" i="1"/>
  <c r="U435" i="1"/>
  <c r="T435" i="1"/>
  <c r="B435" i="1"/>
  <c r="A435" i="1"/>
  <c r="AU100" i="1"/>
  <c r="AS100" i="1"/>
  <c r="AR100" i="1"/>
  <c r="AQ100" i="1"/>
  <c r="AP100" i="1"/>
  <c r="AO100" i="1"/>
  <c r="AN100" i="1"/>
  <c r="U100" i="1"/>
  <c r="T100" i="1"/>
  <c r="B100" i="1"/>
  <c r="A100" i="1"/>
  <c r="AU279" i="1"/>
  <c r="AS279" i="1"/>
  <c r="AR279" i="1"/>
  <c r="AQ279" i="1"/>
  <c r="AP279" i="1"/>
  <c r="AO279" i="1"/>
  <c r="AN279" i="1"/>
  <c r="U279" i="1"/>
  <c r="T279" i="1"/>
  <c r="B279" i="1"/>
  <c r="A279" i="1"/>
  <c r="AU346" i="1"/>
  <c r="AS346" i="1"/>
  <c r="AR346" i="1"/>
  <c r="AQ346" i="1"/>
  <c r="AP346" i="1"/>
  <c r="AO346" i="1"/>
  <c r="AN346" i="1"/>
  <c r="U346" i="1"/>
  <c r="T346" i="1"/>
  <c r="B346" i="1"/>
  <c r="A346" i="1"/>
  <c r="AU539" i="1"/>
  <c r="AS539" i="1"/>
  <c r="AR539" i="1"/>
  <c r="AQ539" i="1"/>
  <c r="AP539" i="1"/>
  <c r="AO539" i="1"/>
  <c r="AN539" i="1"/>
  <c r="U539" i="1"/>
  <c r="T539" i="1"/>
  <c r="B539" i="1"/>
  <c r="A539" i="1"/>
  <c r="AU431" i="1"/>
  <c r="AS431" i="1"/>
  <c r="AR431" i="1"/>
  <c r="AQ431" i="1"/>
  <c r="AP431" i="1"/>
  <c r="AO431" i="1"/>
  <c r="AN431" i="1"/>
  <c r="U431" i="1"/>
  <c r="T431" i="1"/>
  <c r="B431" i="1"/>
  <c r="A431" i="1"/>
  <c r="AU204" i="1"/>
  <c r="AS204" i="1"/>
  <c r="AR204" i="1"/>
  <c r="AQ204" i="1"/>
  <c r="AP204" i="1"/>
  <c r="AO204" i="1"/>
  <c r="AN204" i="1"/>
  <c r="U204" i="1"/>
  <c r="T204" i="1"/>
  <c r="B204" i="1"/>
  <c r="A204" i="1"/>
  <c r="AU459" i="1"/>
  <c r="AS459" i="1"/>
  <c r="AR459" i="1"/>
  <c r="AQ459" i="1"/>
  <c r="AP459" i="1"/>
  <c r="AO459" i="1"/>
  <c r="AN459" i="1"/>
  <c r="U459" i="1"/>
  <c r="T459" i="1"/>
  <c r="B459" i="1"/>
  <c r="A459" i="1"/>
  <c r="AU193" i="1"/>
  <c r="AS193" i="1"/>
  <c r="AR193" i="1"/>
  <c r="AQ193" i="1"/>
  <c r="AP193" i="1"/>
  <c r="AO193" i="1"/>
  <c r="AN193" i="1"/>
  <c r="U193" i="1"/>
  <c r="T193" i="1"/>
  <c r="B193" i="1"/>
  <c r="A193" i="1"/>
  <c r="AU387" i="1"/>
  <c r="AS387" i="1"/>
  <c r="AR387" i="1"/>
  <c r="AQ387" i="1"/>
  <c r="AP387" i="1"/>
  <c r="AO387" i="1"/>
  <c r="AN387" i="1"/>
  <c r="U387" i="1"/>
  <c r="T387" i="1"/>
  <c r="B387" i="1"/>
  <c r="A387" i="1"/>
  <c r="AU199" i="1"/>
  <c r="AS199" i="1"/>
  <c r="AR199" i="1"/>
  <c r="AQ199" i="1"/>
  <c r="AP199" i="1"/>
  <c r="AO199" i="1"/>
  <c r="AN199" i="1"/>
  <c r="U199" i="1"/>
  <c r="T199" i="1"/>
  <c r="B199" i="1"/>
  <c r="A199" i="1"/>
  <c r="AU948" i="1"/>
  <c r="AS948" i="1"/>
  <c r="AR948" i="1"/>
  <c r="AQ948" i="1"/>
  <c r="AP948" i="1"/>
  <c r="AO948" i="1"/>
  <c r="AN948" i="1"/>
  <c r="U948" i="1"/>
  <c r="T948" i="1"/>
  <c r="B948" i="1"/>
  <c r="A948" i="1"/>
  <c r="AU254" i="1"/>
  <c r="AS254" i="1"/>
  <c r="AR254" i="1"/>
  <c r="AQ254" i="1"/>
  <c r="AP254" i="1"/>
  <c r="AO254" i="1"/>
  <c r="AN254" i="1"/>
  <c r="U254" i="1"/>
  <c r="T254" i="1"/>
  <c r="B254" i="1"/>
  <c r="A254" i="1"/>
  <c r="AU111" i="1"/>
  <c r="AS111" i="1"/>
  <c r="AR111" i="1"/>
  <c r="AQ111" i="1"/>
  <c r="AP111" i="1"/>
  <c r="AO111" i="1"/>
  <c r="AN111" i="1"/>
  <c r="U111" i="1"/>
  <c r="T111" i="1"/>
  <c r="B111" i="1"/>
  <c r="A111" i="1"/>
  <c r="AU716" i="1"/>
  <c r="AS716" i="1"/>
  <c r="AR716" i="1"/>
  <c r="AQ716" i="1"/>
  <c r="AP716" i="1"/>
  <c r="AO716" i="1"/>
  <c r="AN716" i="1"/>
  <c r="U716" i="1"/>
  <c r="T716" i="1"/>
  <c r="B716" i="1"/>
  <c r="A716" i="1"/>
  <c r="AU666" i="1"/>
  <c r="AS666" i="1"/>
  <c r="AR666" i="1"/>
  <c r="AQ666" i="1"/>
  <c r="AP666" i="1"/>
  <c r="AO666" i="1"/>
  <c r="AN666" i="1"/>
  <c r="U666" i="1"/>
  <c r="T666" i="1"/>
  <c r="B666" i="1"/>
  <c r="A666" i="1"/>
  <c r="AU250" i="1"/>
  <c r="AS250" i="1"/>
  <c r="AR250" i="1"/>
  <c r="AQ250" i="1"/>
  <c r="AP250" i="1"/>
  <c r="AO250" i="1"/>
  <c r="AN250" i="1"/>
  <c r="U250" i="1"/>
  <c r="T250" i="1"/>
  <c r="B250" i="1"/>
  <c r="A250" i="1"/>
  <c r="AU436" i="1"/>
  <c r="AS436" i="1"/>
  <c r="AR436" i="1"/>
  <c r="AQ436" i="1"/>
  <c r="AP436" i="1"/>
  <c r="AO436" i="1"/>
  <c r="AN436" i="1"/>
  <c r="U436" i="1"/>
  <c r="T436" i="1"/>
  <c r="B436" i="1"/>
  <c r="A436" i="1"/>
  <c r="AU667" i="1"/>
  <c r="AS667" i="1"/>
  <c r="AR667" i="1"/>
  <c r="AQ667" i="1"/>
  <c r="AP667" i="1"/>
  <c r="AO667" i="1"/>
  <c r="AN667" i="1"/>
  <c r="U667" i="1"/>
  <c r="T667" i="1"/>
  <c r="B667" i="1"/>
  <c r="A667" i="1"/>
  <c r="AU674" i="1"/>
  <c r="AS674" i="1"/>
  <c r="AR674" i="1"/>
  <c r="AQ674" i="1"/>
  <c r="AP674" i="1"/>
  <c r="AO674" i="1"/>
  <c r="AN674" i="1"/>
  <c r="U674" i="1"/>
  <c r="T674" i="1"/>
  <c r="B674" i="1"/>
  <c r="A674" i="1"/>
  <c r="AU653" i="1"/>
  <c r="AS653" i="1"/>
  <c r="AR653" i="1"/>
  <c r="AQ653" i="1"/>
  <c r="AP653" i="1"/>
  <c r="AO653" i="1"/>
  <c r="AN653" i="1"/>
  <c r="U653" i="1"/>
  <c r="T653" i="1"/>
  <c r="B653" i="1"/>
  <c r="A653" i="1"/>
  <c r="AU239" i="1"/>
  <c r="AS239" i="1"/>
  <c r="AR239" i="1"/>
  <c r="AQ239" i="1"/>
  <c r="AP239" i="1"/>
  <c r="AO239" i="1"/>
  <c r="AN239" i="1"/>
  <c r="U239" i="1"/>
  <c r="T239" i="1"/>
  <c r="B239" i="1"/>
  <c r="A239" i="1"/>
  <c r="AU238" i="1"/>
  <c r="AS238" i="1"/>
  <c r="AR238" i="1"/>
  <c r="AQ238" i="1"/>
  <c r="AP238" i="1"/>
  <c r="AO238" i="1"/>
  <c r="AN238" i="1"/>
  <c r="U238" i="1"/>
  <c r="T238" i="1"/>
  <c r="B238" i="1"/>
  <c r="A238" i="1"/>
  <c r="AU353" i="1"/>
  <c r="AS353" i="1"/>
  <c r="AR353" i="1"/>
  <c r="AQ353" i="1"/>
  <c r="AP353" i="1"/>
  <c r="AO353" i="1"/>
  <c r="AN353" i="1"/>
  <c r="U353" i="1"/>
  <c r="T353" i="1"/>
  <c r="B353" i="1"/>
  <c r="A353" i="1"/>
  <c r="AU676" i="1"/>
  <c r="AS676" i="1"/>
  <c r="AR676" i="1"/>
  <c r="AQ676" i="1"/>
  <c r="AP676" i="1"/>
  <c r="AO676" i="1"/>
  <c r="AN676" i="1"/>
  <c r="U676" i="1"/>
  <c r="T676" i="1"/>
  <c r="B676" i="1"/>
  <c r="A676" i="1"/>
  <c r="AU510" i="1"/>
  <c r="AS510" i="1"/>
  <c r="AR510" i="1"/>
  <c r="AQ510" i="1"/>
  <c r="AP510" i="1"/>
  <c r="AO510" i="1"/>
  <c r="AN510" i="1"/>
  <c r="U510" i="1"/>
  <c r="T510" i="1"/>
  <c r="B510" i="1"/>
  <c r="A510" i="1"/>
  <c r="AU764" i="1"/>
  <c r="AS764" i="1"/>
  <c r="AR764" i="1"/>
  <c r="AQ764" i="1"/>
  <c r="AP764" i="1"/>
  <c r="AO764" i="1"/>
  <c r="AN764" i="1"/>
  <c r="U764" i="1"/>
  <c r="T764" i="1"/>
  <c r="B764" i="1"/>
  <c r="A764" i="1"/>
  <c r="AU739" i="1"/>
  <c r="AS739" i="1"/>
  <c r="AR739" i="1"/>
  <c r="AQ739" i="1"/>
  <c r="AP739" i="1"/>
  <c r="AO739" i="1"/>
  <c r="AN739" i="1"/>
  <c r="U739" i="1"/>
  <c r="T739" i="1"/>
  <c r="B739" i="1"/>
  <c r="A739" i="1"/>
  <c r="AU985" i="1"/>
  <c r="AS985" i="1"/>
  <c r="AR985" i="1"/>
  <c r="AQ985" i="1"/>
  <c r="AP985" i="1"/>
  <c r="AO985" i="1"/>
  <c r="AN985" i="1"/>
  <c r="U985" i="1"/>
  <c r="T985" i="1"/>
  <c r="B985" i="1"/>
  <c r="A985" i="1"/>
  <c r="AU981" i="1"/>
  <c r="AS981" i="1"/>
  <c r="AR981" i="1"/>
  <c r="AQ981" i="1"/>
  <c r="AP981" i="1"/>
  <c r="AO981" i="1"/>
  <c r="AN981" i="1"/>
  <c r="U981" i="1"/>
  <c r="T981" i="1"/>
  <c r="B981" i="1"/>
  <c r="A981" i="1"/>
  <c r="AU557" i="1"/>
  <c r="AS557" i="1"/>
  <c r="AR557" i="1"/>
  <c r="AQ557" i="1"/>
  <c r="AP557" i="1"/>
  <c r="AO557" i="1"/>
  <c r="AN557" i="1"/>
  <c r="U557" i="1"/>
  <c r="T557" i="1"/>
  <c r="B557" i="1"/>
  <c r="A557" i="1"/>
  <c r="AU507" i="1"/>
  <c r="AS507" i="1"/>
  <c r="AR507" i="1"/>
  <c r="AQ507" i="1"/>
  <c r="AP507" i="1"/>
  <c r="AO507" i="1"/>
  <c r="AN507" i="1"/>
  <c r="U507" i="1"/>
  <c r="T507" i="1"/>
  <c r="B507" i="1"/>
  <c r="A507" i="1"/>
  <c r="AU727" i="1"/>
  <c r="AS727" i="1"/>
  <c r="AR727" i="1"/>
  <c r="AQ727" i="1"/>
  <c r="AP727" i="1"/>
  <c r="AO727" i="1"/>
  <c r="AN727" i="1"/>
  <c r="U727" i="1"/>
  <c r="T727" i="1"/>
  <c r="B727" i="1"/>
  <c r="A727" i="1"/>
  <c r="AU313" i="1"/>
  <c r="AS313" i="1"/>
  <c r="AR313" i="1"/>
  <c r="AQ313" i="1"/>
  <c r="AP313" i="1"/>
  <c r="AO313" i="1"/>
  <c r="AN313" i="1"/>
  <c r="U313" i="1"/>
  <c r="T313" i="1"/>
  <c r="B313" i="1"/>
  <c r="A313" i="1"/>
  <c r="AU449" i="1"/>
  <c r="AS449" i="1"/>
  <c r="AR449" i="1"/>
  <c r="AQ449" i="1"/>
  <c r="AP449" i="1"/>
  <c r="AO449" i="1"/>
  <c r="AN449" i="1"/>
  <c r="U449" i="1"/>
  <c r="T449" i="1"/>
  <c r="B449" i="1"/>
  <c r="A449" i="1"/>
  <c r="AU29" i="1"/>
  <c r="AS29" i="1"/>
  <c r="AR29" i="1"/>
  <c r="AQ29" i="1"/>
  <c r="AP29" i="1"/>
  <c r="AO29" i="1"/>
  <c r="AN29" i="1"/>
  <c r="U29" i="1"/>
  <c r="T29" i="1"/>
  <c r="B29" i="1"/>
  <c r="A29" i="1"/>
  <c r="AU860" i="1"/>
  <c r="AS860" i="1"/>
  <c r="AR860" i="1"/>
  <c r="AQ860" i="1"/>
  <c r="AP860" i="1"/>
  <c r="AO860" i="1"/>
  <c r="AN860" i="1"/>
  <c r="U860" i="1"/>
  <c r="T860" i="1"/>
  <c r="B860" i="1"/>
  <c r="A860" i="1"/>
  <c r="AU378" i="1"/>
  <c r="AS378" i="1"/>
  <c r="AR378" i="1"/>
  <c r="AQ378" i="1"/>
  <c r="AP378" i="1"/>
  <c r="AO378" i="1"/>
  <c r="AN378" i="1"/>
  <c r="U378" i="1"/>
  <c r="T378" i="1"/>
  <c r="B378" i="1"/>
  <c r="A378" i="1"/>
  <c r="AU382" i="1"/>
  <c r="AS382" i="1"/>
  <c r="AR382" i="1"/>
  <c r="AQ382" i="1"/>
  <c r="AP382" i="1"/>
  <c r="AO382" i="1"/>
  <c r="AN382" i="1"/>
  <c r="U382" i="1"/>
  <c r="T382" i="1"/>
  <c r="B382" i="1"/>
  <c r="A382" i="1"/>
  <c r="AU807" i="1"/>
  <c r="AS807" i="1"/>
  <c r="AR807" i="1"/>
  <c r="AQ807" i="1"/>
  <c r="AP807" i="1"/>
  <c r="AO807" i="1"/>
  <c r="AN807" i="1"/>
  <c r="U807" i="1"/>
  <c r="T807" i="1"/>
  <c r="B807" i="1"/>
  <c r="A807" i="1"/>
  <c r="AU227" i="1"/>
  <c r="AS227" i="1"/>
  <c r="AR227" i="1"/>
  <c r="AQ227" i="1"/>
  <c r="AP227" i="1"/>
  <c r="AO227" i="1"/>
  <c r="AN227" i="1"/>
  <c r="U227" i="1"/>
  <c r="T227" i="1"/>
  <c r="B227" i="1"/>
  <c r="A227" i="1"/>
  <c r="AU228" i="1"/>
  <c r="AS228" i="1"/>
  <c r="AR228" i="1"/>
  <c r="AQ228" i="1"/>
  <c r="AP228" i="1"/>
  <c r="AO228" i="1"/>
  <c r="AN228" i="1"/>
  <c r="U228" i="1"/>
  <c r="T228" i="1"/>
  <c r="B228" i="1"/>
  <c r="A228" i="1"/>
  <c r="AU462" i="1"/>
  <c r="AS462" i="1"/>
  <c r="AR462" i="1"/>
  <c r="AQ462" i="1"/>
  <c r="AP462" i="1"/>
  <c r="AO462" i="1"/>
  <c r="AN462" i="1"/>
  <c r="U462" i="1"/>
  <c r="T462" i="1"/>
  <c r="B462" i="1"/>
  <c r="A462" i="1"/>
  <c r="AU858" i="1"/>
  <c r="AS858" i="1"/>
  <c r="AR858" i="1"/>
  <c r="AQ858" i="1"/>
  <c r="AP858" i="1"/>
  <c r="AO858" i="1"/>
  <c r="AN858" i="1"/>
  <c r="U858" i="1"/>
  <c r="T858" i="1"/>
  <c r="B858" i="1"/>
  <c r="A858" i="1"/>
  <c r="AU710" i="1"/>
  <c r="AS710" i="1"/>
  <c r="AR710" i="1"/>
  <c r="AQ710" i="1"/>
  <c r="AP710" i="1"/>
  <c r="AO710" i="1"/>
  <c r="AN710" i="1"/>
  <c r="U710" i="1"/>
  <c r="T710" i="1"/>
  <c r="B710" i="1"/>
  <c r="A710" i="1"/>
  <c r="AU843" i="1"/>
  <c r="AS843" i="1"/>
  <c r="AR843" i="1"/>
  <c r="AQ843" i="1"/>
  <c r="AP843" i="1"/>
  <c r="AO843" i="1"/>
  <c r="AN843" i="1"/>
  <c r="U843" i="1"/>
  <c r="T843" i="1"/>
  <c r="B843" i="1"/>
  <c r="A843" i="1"/>
  <c r="AU846" i="1"/>
  <c r="AS846" i="1"/>
  <c r="AR846" i="1"/>
  <c r="AQ846" i="1"/>
  <c r="AP846" i="1"/>
  <c r="AO846" i="1"/>
  <c r="AN846" i="1"/>
  <c r="U846" i="1"/>
  <c r="T846" i="1"/>
  <c r="B846" i="1"/>
  <c r="A846" i="1"/>
  <c r="AU603" i="1"/>
  <c r="AS603" i="1"/>
  <c r="AR603" i="1"/>
  <c r="AQ603" i="1"/>
  <c r="AP603" i="1"/>
  <c r="AO603" i="1"/>
  <c r="AN603" i="1"/>
  <c r="U603" i="1"/>
  <c r="T603" i="1"/>
  <c r="B603" i="1"/>
  <c r="A603" i="1"/>
  <c r="AU350" i="1"/>
  <c r="AS350" i="1"/>
  <c r="AR350" i="1"/>
  <c r="AQ350" i="1"/>
  <c r="AP350" i="1"/>
  <c r="AO350" i="1"/>
  <c r="AN350" i="1"/>
  <c r="U350" i="1"/>
  <c r="T350" i="1"/>
  <c r="B350" i="1"/>
  <c r="A350" i="1"/>
  <c r="AU872" i="1"/>
  <c r="AS872" i="1"/>
  <c r="AR872" i="1"/>
  <c r="AQ872" i="1"/>
  <c r="AP872" i="1"/>
  <c r="AO872" i="1"/>
  <c r="AN872" i="1"/>
  <c r="U872" i="1"/>
  <c r="T872" i="1"/>
  <c r="B872" i="1"/>
  <c r="A872" i="1"/>
  <c r="AU635" i="1"/>
  <c r="AS635" i="1"/>
  <c r="AR635" i="1"/>
  <c r="AQ635" i="1"/>
  <c r="AP635" i="1"/>
  <c r="AO635" i="1"/>
  <c r="AN635" i="1"/>
  <c r="U635" i="1"/>
  <c r="T635" i="1"/>
  <c r="B635" i="1"/>
  <c r="A635" i="1"/>
  <c r="AU777" i="1"/>
  <c r="AS777" i="1"/>
  <c r="AR777" i="1"/>
  <c r="AQ777" i="1"/>
  <c r="AP777" i="1"/>
  <c r="AO777" i="1"/>
  <c r="AN777" i="1"/>
  <c r="U777" i="1"/>
  <c r="T777" i="1"/>
  <c r="B777" i="1"/>
  <c r="A777" i="1"/>
  <c r="AU110" i="1"/>
  <c r="AS110" i="1"/>
  <c r="AR110" i="1"/>
  <c r="AQ110" i="1"/>
  <c r="AP110" i="1"/>
  <c r="AO110" i="1"/>
  <c r="AN110" i="1"/>
  <c r="U110" i="1"/>
  <c r="T110" i="1"/>
  <c r="B110" i="1"/>
  <c r="A110" i="1"/>
  <c r="AU531" i="1"/>
  <c r="AS531" i="1"/>
  <c r="AR531" i="1"/>
  <c r="AQ531" i="1"/>
  <c r="AP531" i="1"/>
  <c r="AO531" i="1"/>
  <c r="AN531" i="1"/>
  <c r="U531" i="1"/>
  <c r="T531" i="1"/>
  <c r="B531" i="1"/>
  <c r="A531" i="1"/>
  <c r="AU212" i="1"/>
  <c r="AS212" i="1"/>
  <c r="AR212" i="1"/>
  <c r="AQ212" i="1"/>
  <c r="AP212" i="1"/>
  <c r="AO212" i="1"/>
  <c r="AN212" i="1"/>
  <c r="U212" i="1"/>
  <c r="T212" i="1"/>
  <c r="B212" i="1"/>
  <c r="A212" i="1"/>
  <c r="AU837" i="1"/>
  <c r="AS837" i="1"/>
  <c r="AR837" i="1"/>
  <c r="AQ837" i="1"/>
  <c r="AP837" i="1"/>
  <c r="AO837" i="1"/>
  <c r="AN837" i="1"/>
  <c r="U837" i="1"/>
  <c r="T837" i="1"/>
  <c r="B837" i="1"/>
  <c r="A837" i="1"/>
  <c r="AU691" i="1"/>
  <c r="AS691" i="1"/>
  <c r="AR691" i="1"/>
  <c r="AQ691" i="1"/>
  <c r="AP691" i="1"/>
  <c r="AO691" i="1"/>
  <c r="AN691" i="1"/>
  <c r="U691" i="1"/>
  <c r="T691" i="1"/>
  <c r="B691" i="1"/>
  <c r="A691" i="1"/>
  <c r="AU561" i="1"/>
  <c r="AS561" i="1"/>
  <c r="AR561" i="1"/>
  <c r="AQ561" i="1"/>
  <c r="AP561" i="1"/>
  <c r="AO561" i="1"/>
  <c r="AN561" i="1"/>
  <c r="U561" i="1"/>
  <c r="T561" i="1"/>
  <c r="B561" i="1"/>
  <c r="A561" i="1"/>
  <c r="AU924" i="1"/>
  <c r="AS924" i="1"/>
  <c r="AR924" i="1"/>
  <c r="AQ924" i="1"/>
  <c r="AP924" i="1"/>
  <c r="AO924" i="1"/>
  <c r="AN924" i="1"/>
  <c r="U924" i="1"/>
  <c r="T924" i="1"/>
  <c r="B924" i="1"/>
  <c r="A924" i="1"/>
  <c r="AU989" i="1"/>
  <c r="AS989" i="1"/>
  <c r="AR989" i="1"/>
  <c r="AQ989" i="1"/>
  <c r="AP989" i="1"/>
  <c r="AO989" i="1"/>
  <c r="AN989" i="1"/>
  <c r="U989" i="1"/>
  <c r="T989" i="1"/>
  <c r="B989" i="1"/>
  <c r="A989" i="1"/>
  <c r="AU116" i="1"/>
  <c r="AS116" i="1"/>
  <c r="AR116" i="1"/>
  <c r="AQ116" i="1"/>
  <c r="AP116" i="1"/>
  <c r="AO116" i="1"/>
  <c r="AN116" i="1"/>
  <c r="U116" i="1"/>
  <c r="T116" i="1"/>
  <c r="B116" i="1"/>
  <c r="A116" i="1"/>
  <c r="AU264" i="1"/>
  <c r="AS264" i="1"/>
  <c r="AR264" i="1"/>
  <c r="AQ264" i="1"/>
  <c r="AP264" i="1"/>
  <c r="AO264" i="1"/>
  <c r="AN264" i="1"/>
  <c r="U264" i="1"/>
  <c r="T264" i="1"/>
  <c r="B264" i="1"/>
  <c r="A264" i="1"/>
  <c r="AU917" i="1"/>
  <c r="AS917" i="1"/>
  <c r="AR917" i="1"/>
  <c r="AQ917" i="1"/>
  <c r="AP917" i="1"/>
  <c r="AO917" i="1"/>
  <c r="AN917" i="1"/>
  <c r="U917" i="1"/>
  <c r="T917" i="1"/>
  <c r="B917" i="1"/>
  <c r="A917" i="1"/>
  <c r="AU103" i="1"/>
  <c r="AS103" i="1"/>
  <c r="AR103" i="1"/>
  <c r="AQ103" i="1"/>
  <c r="AP103" i="1"/>
  <c r="AO103" i="1"/>
  <c r="AN103" i="1"/>
  <c r="U103" i="1"/>
  <c r="T103" i="1"/>
  <c r="B103" i="1"/>
  <c r="A103" i="1"/>
  <c r="AU574" i="1"/>
  <c r="AS574" i="1"/>
  <c r="AR574" i="1"/>
  <c r="AQ574" i="1"/>
  <c r="AP574" i="1"/>
  <c r="AO574" i="1"/>
  <c r="AN574" i="1"/>
  <c r="U574" i="1"/>
  <c r="T574" i="1"/>
  <c r="B574" i="1"/>
  <c r="A574" i="1"/>
  <c r="AU533" i="1"/>
  <c r="AS533" i="1"/>
  <c r="AR533" i="1"/>
  <c r="AQ533" i="1"/>
  <c r="AP533" i="1"/>
  <c r="AO533" i="1"/>
  <c r="AN533" i="1"/>
  <c r="U533" i="1"/>
  <c r="T533" i="1"/>
  <c r="B533" i="1"/>
  <c r="A533" i="1"/>
  <c r="AU162" i="1"/>
  <c r="AS162" i="1"/>
  <c r="AR162" i="1"/>
  <c r="AQ162" i="1"/>
  <c r="AP162" i="1"/>
  <c r="AO162" i="1"/>
  <c r="AN162" i="1"/>
  <c r="U162" i="1"/>
  <c r="T162" i="1"/>
  <c r="B162" i="1"/>
  <c r="A162" i="1"/>
  <c r="AU527" i="1"/>
  <c r="AS527" i="1"/>
  <c r="AR527" i="1"/>
  <c r="AQ527" i="1"/>
  <c r="AP527" i="1"/>
  <c r="AO527" i="1"/>
  <c r="AN527" i="1"/>
  <c r="U527" i="1"/>
  <c r="T527" i="1"/>
  <c r="B527" i="1"/>
  <c r="A527" i="1"/>
  <c r="AU186" i="1"/>
  <c r="AS186" i="1"/>
  <c r="AR186" i="1"/>
  <c r="AQ186" i="1"/>
  <c r="AP186" i="1"/>
  <c r="AO186" i="1"/>
  <c r="AN186" i="1"/>
  <c r="U186" i="1"/>
  <c r="T186" i="1"/>
  <c r="B186" i="1"/>
  <c r="A186" i="1"/>
  <c r="AU787" i="1"/>
  <c r="AS787" i="1"/>
  <c r="AR787" i="1"/>
  <c r="AQ787" i="1"/>
  <c r="AP787" i="1"/>
  <c r="AO787" i="1"/>
  <c r="AN787" i="1"/>
  <c r="U787" i="1"/>
  <c r="T787" i="1"/>
  <c r="B787" i="1"/>
  <c r="A787" i="1"/>
  <c r="AU802" i="1"/>
  <c r="AS802" i="1"/>
  <c r="AR802" i="1"/>
  <c r="AQ802" i="1"/>
  <c r="AP802" i="1"/>
  <c r="AO802" i="1"/>
  <c r="AN802" i="1"/>
  <c r="U802" i="1"/>
  <c r="T802" i="1"/>
  <c r="B802" i="1"/>
  <c r="A802" i="1"/>
  <c r="AU306" i="1"/>
  <c r="AS306" i="1"/>
  <c r="AR306" i="1"/>
  <c r="AQ306" i="1"/>
  <c r="AP306" i="1"/>
  <c r="AO306" i="1"/>
  <c r="AN306" i="1"/>
  <c r="U306" i="1"/>
  <c r="T306" i="1"/>
  <c r="B306" i="1"/>
  <c r="A306" i="1"/>
  <c r="AU517" i="1"/>
  <c r="AS517" i="1"/>
  <c r="AR517" i="1"/>
  <c r="AQ517" i="1"/>
  <c r="AP517" i="1"/>
  <c r="AO517" i="1"/>
  <c r="AN517" i="1"/>
  <c r="U517" i="1"/>
  <c r="T517" i="1"/>
  <c r="B517" i="1"/>
  <c r="A517" i="1"/>
  <c r="AU908" i="1"/>
  <c r="AS908" i="1"/>
  <c r="AR908" i="1"/>
  <c r="AQ908" i="1"/>
  <c r="AP908" i="1"/>
  <c r="AO908" i="1"/>
  <c r="AN908" i="1"/>
  <c r="U908" i="1"/>
  <c r="T908" i="1"/>
  <c r="B908" i="1"/>
  <c r="A908" i="1"/>
  <c r="AU355" i="1"/>
  <c r="AS355" i="1"/>
  <c r="AR355" i="1"/>
  <c r="AQ355" i="1"/>
  <c r="AP355" i="1"/>
  <c r="AO355" i="1"/>
  <c r="AN355" i="1"/>
  <c r="U355" i="1"/>
  <c r="T355" i="1"/>
  <c r="B355" i="1"/>
  <c r="A355" i="1"/>
  <c r="AU174" i="1"/>
  <c r="AS174" i="1"/>
  <c r="AR174" i="1"/>
  <c r="AQ174" i="1"/>
  <c r="AP174" i="1"/>
  <c r="AO174" i="1"/>
  <c r="AN174" i="1"/>
  <c r="U174" i="1"/>
  <c r="T174" i="1"/>
  <c r="B174" i="1"/>
  <c r="A174" i="1"/>
  <c r="AU10" i="1"/>
  <c r="AS10" i="1"/>
  <c r="AR10" i="1"/>
  <c r="AQ10" i="1"/>
  <c r="AP10" i="1"/>
  <c r="AO10" i="1"/>
  <c r="AN10" i="1"/>
  <c r="U10" i="1"/>
  <c r="T10" i="1"/>
  <c r="B10" i="1"/>
  <c r="A10" i="1"/>
  <c r="AU534" i="1"/>
  <c r="AS534" i="1"/>
  <c r="AR534" i="1"/>
  <c r="AQ534" i="1"/>
  <c r="AP534" i="1"/>
  <c r="AO534" i="1"/>
  <c r="AN534" i="1"/>
  <c r="U534" i="1"/>
  <c r="T534" i="1"/>
  <c r="B534" i="1"/>
  <c r="A534" i="1"/>
  <c r="AU785" i="1"/>
  <c r="AS785" i="1"/>
  <c r="AR785" i="1"/>
  <c r="AQ785" i="1"/>
  <c r="AP785" i="1"/>
  <c r="AO785" i="1"/>
  <c r="AN785" i="1"/>
  <c r="U785" i="1"/>
  <c r="T785" i="1"/>
  <c r="B785" i="1"/>
  <c r="A785" i="1"/>
  <c r="AU98" i="1"/>
  <c r="AS98" i="1"/>
  <c r="AR98" i="1"/>
  <c r="AQ98" i="1"/>
  <c r="AP98" i="1"/>
  <c r="AO98" i="1"/>
  <c r="AN98" i="1"/>
  <c r="U98" i="1"/>
  <c r="T98" i="1"/>
  <c r="B98" i="1"/>
  <c r="A98" i="1"/>
  <c r="AU502" i="1"/>
  <c r="AS502" i="1"/>
  <c r="AR502" i="1"/>
  <c r="AQ502" i="1"/>
  <c r="AP502" i="1"/>
  <c r="AO502" i="1"/>
  <c r="AN502" i="1"/>
  <c r="U502" i="1"/>
  <c r="T502" i="1"/>
  <c r="B502" i="1"/>
  <c r="A502" i="1"/>
  <c r="AU383" i="1"/>
  <c r="AS383" i="1"/>
  <c r="AR383" i="1"/>
  <c r="AQ383" i="1"/>
  <c r="AP383" i="1"/>
  <c r="AO383" i="1"/>
  <c r="AN383" i="1"/>
  <c r="U383" i="1"/>
  <c r="T383" i="1"/>
  <c r="B383" i="1"/>
  <c r="A383" i="1"/>
  <c r="AU977" i="1"/>
  <c r="AS977" i="1"/>
  <c r="AR977" i="1"/>
  <c r="AQ977" i="1"/>
  <c r="AP977" i="1"/>
  <c r="AO977" i="1"/>
  <c r="AN977" i="1"/>
  <c r="U977" i="1"/>
  <c r="T977" i="1"/>
  <c r="B977" i="1"/>
  <c r="A977" i="1"/>
  <c r="AU820" i="1"/>
  <c r="AS820" i="1"/>
  <c r="AR820" i="1"/>
  <c r="AQ820" i="1"/>
  <c r="AP820" i="1"/>
  <c r="AO820" i="1"/>
  <c r="AN820" i="1"/>
  <c r="U820" i="1"/>
  <c r="T820" i="1"/>
  <c r="B820" i="1"/>
  <c r="A820" i="1"/>
  <c r="AU81" i="1"/>
  <c r="AS81" i="1"/>
  <c r="AR81" i="1"/>
  <c r="AQ81" i="1"/>
  <c r="AP81" i="1"/>
  <c r="AO81" i="1"/>
  <c r="AN81" i="1"/>
  <c r="U81" i="1"/>
  <c r="T81" i="1"/>
  <c r="B81" i="1"/>
  <c r="A81" i="1"/>
  <c r="AU83" i="1"/>
  <c r="AS83" i="1"/>
  <c r="AR83" i="1"/>
  <c r="AQ83" i="1"/>
  <c r="AP83" i="1"/>
  <c r="AO83" i="1"/>
  <c r="AN83" i="1"/>
  <c r="U83" i="1"/>
  <c r="T83" i="1"/>
  <c r="B83" i="1"/>
  <c r="A83" i="1"/>
  <c r="AU82" i="1"/>
  <c r="AS82" i="1"/>
  <c r="AR82" i="1"/>
  <c r="AQ82" i="1"/>
  <c r="AP82" i="1"/>
  <c r="AO82" i="1"/>
  <c r="AN82" i="1"/>
  <c r="U82" i="1"/>
  <c r="T82" i="1"/>
  <c r="B82" i="1"/>
  <c r="A82" i="1"/>
  <c r="AU479" i="1"/>
  <c r="AS479" i="1"/>
  <c r="AR479" i="1"/>
  <c r="AQ479" i="1"/>
  <c r="AP479" i="1"/>
  <c r="AO479" i="1"/>
  <c r="AN479" i="1"/>
  <c r="U479" i="1"/>
  <c r="T479" i="1"/>
  <c r="B479" i="1"/>
  <c r="A479" i="1"/>
  <c r="AU873" i="1"/>
  <c r="AS873" i="1"/>
  <c r="AR873" i="1"/>
  <c r="AQ873" i="1"/>
  <c r="AP873" i="1"/>
  <c r="AO873" i="1"/>
  <c r="AN873" i="1"/>
  <c r="U873" i="1"/>
  <c r="T873" i="1"/>
  <c r="B873" i="1"/>
  <c r="A873" i="1"/>
  <c r="AU952" i="1"/>
  <c r="AS952" i="1"/>
  <c r="AR952" i="1"/>
  <c r="AQ952" i="1"/>
  <c r="AP952" i="1"/>
  <c r="AO952" i="1"/>
  <c r="AN952" i="1"/>
  <c r="U952" i="1"/>
  <c r="T952" i="1"/>
  <c r="B952" i="1"/>
  <c r="A952" i="1"/>
  <c r="AU954" i="1"/>
  <c r="AS954" i="1"/>
  <c r="AR954" i="1"/>
  <c r="AQ954" i="1"/>
  <c r="AP954" i="1"/>
  <c r="AO954" i="1"/>
  <c r="AN954" i="1"/>
  <c r="U954" i="1"/>
  <c r="T954" i="1"/>
  <c r="B954" i="1"/>
  <c r="A954" i="1"/>
  <c r="AU953" i="1"/>
  <c r="AS953" i="1"/>
  <c r="AR953" i="1"/>
  <c r="AQ953" i="1"/>
  <c r="AP953" i="1"/>
  <c r="AO953" i="1"/>
  <c r="AN953" i="1"/>
  <c r="U953" i="1"/>
  <c r="T953" i="1"/>
  <c r="B953" i="1"/>
  <c r="A953" i="1"/>
  <c r="AU742" i="1"/>
  <c r="AS742" i="1"/>
  <c r="AR742" i="1"/>
  <c r="AQ742" i="1"/>
  <c r="AP742" i="1"/>
  <c r="AO742" i="1"/>
  <c r="AN742" i="1"/>
  <c r="U742" i="1"/>
  <c r="T742" i="1"/>
  <c r="B742" i="1"/>
  <c r="A742" i="1"/>
  <c r="AU72" i="1"/>
  <c r="AS72" i="1"/>
  <c r="AR72" i="1"/>
  <c r="AQ72" i="1"/>
  <c r="AP72" i="1"/>
  <c r="AO72" i="1"/>
  <c r="AN72" i="1"/>
  <c r="U72" i="1"/>
  <c r="T72" i="1"/>
  <c r="B72" i="1"/>
  <c r="A72" i="1"/>
  <c r="AU537" i="1"/>
  <c r="AS537" i="1"/>
  <c r="AR537" i="1"/>
  <c r="AQ537" i="1"/>
  <c r="AP537" i="1"/>
  <c r="AO537" i="1"/>
  <c r="AN537" i="1"/>
  <c r="U537" i="1"/>
  <c r="T537" i="1"/>
  <c r="B537" i="1"/>
  <c r="A537" i="1"/>
  <c r="AU21" i="1"/>
  <c r="AS21" i="1"/>
  <c r="AR21" i="1"/>
  <c r="AQ21" i="1"/>
  <c r="AP21" i="1"/>
  <c r="AO21" i="1"/>
  <c r="AN21" i="1"/>
  <c r="U21" i="1"/>
  <c r="T21" i="1"/>
  <c r="B21" i="1"/>
  <c r="A21" i="1"/>
  <c r="AU170" i="1"/>
  <c r="AS170" i="1"/>
  <c r="AR170" i="1"/>
  <c r="AQ170" i="1"/>
  <c r="AP170" i="1"/>
  <c r="AO170" i="1"/>
  <c r="AN170" i="1"/>
  <c r="U170" i="1"/>
  <c r="T170" i="1"/>
  <c r="B170" i="1"/>
  <c r="A170" i="1"/>
  <c r="AU723" i="1"/>
  <c r="AS723" i="1"/>
  <c r="AR723" i="1"/>
  <c r="AQ723" i="1"/>
  <c r="AP723" i="1"/>
  <c r="AO723" i="1"/>
  <c r="AN723" i="1"/>
  <c r="U723" i="1"/>
  <c r="T723" i="1"/>
  <c r="B723" i="1"/>
  <c r="A723" i="1"/>
  <c r="AU656" i="1"/>
  <c r="AS656" i="1"/>
  <c r="AR656" i="1"/>
  <c r="AQ656" i="1"/>
  <c r="AP656" i="1"/>
  <c r="AO656" i="1"/>
  <c r="AN656" i="1"/>
  <c r="U656" i="1"/>
  <c r="T656" i="1"/>
  <c r="B656" i="1"/>
  <c r="A656" i="1"/>
  <c r="AU151" i="1"/>
  <c r="AS151" i="1"/>
  <c r="AR151" i="1"/>
  <c r="AQ151" i="1"/>
  <c r="AP151" i="1"/>
  <c r="AO151" i="1"/>
  <c r="AN151" i="1"/>
  <c r="U151" i="1"/>
  <c r="T151" i="1"/>
  <c r="B151" i="1"/>
  <c r="A151" i="1"/>
  <c r="AU935" i="1"/>
  <c r="AS935" i="1"/>
  <c r="AR935" i="1"/>
  <c r="AQ935" i="1"/>
  <c r="AP935" i="1"/>
  <c r="AO935" i="1"/>
  <c r="AN935" i="1"/>
  <c r="U935" i="1"/>
  <c r="T935" i="1"/>
  <c r="B935" i="1"/>
  <c r="A935" i="1"/>
  <c r="AU248" i="1"/>
  <c r="AS248" i="1"/>
  <c r="AR248" i="1"/>
  <c r="AQ248" i="1"/>
  <c r="AP248" i="1"/>
  <c r="AO248" i="1"/>
  <c r="AN248" i="1"/>
  <c r="U248" i="1"/>
  <c r="T248" i="1"/>
  <c r="B248" i="1"/>
  <c r="A248" i="1"/>
  <c r="AU515" i="1"/>
  <c r="AS515" i="1"/>
  <c r="AR515" i="1"/>
  <c r="AQ515" i="1"/>
  <c r="AP515" i="1"/>
  <c r="AO515" i="1"/>
  <c r="AN515" i="1"/>
  <c r="U515" i="1"/>
  <c r="T515" i="1"/>
  <c r="B515" i="1"/>
  <c r="A515" i="1"/>
  <c r="AU407" i="1"/>
  <c r="AS407" i="1"/>
  <c r="AR407" i="1"/>
  <c r="AQ407" i="1"/>
  <c r="AP407" i="1"/>
  <c r="AO407" i="1"/>
  <c r="AN407" i="1"/>
  <c r="U407" i="1"/>
  <c r="T407" i="1"/>
  <c r="B407" i="1"/>
  <c r="A407" i="1"/>
  <c r="AU370" i="1"/>
  <c r="AS370" i="1"/>
  <c r="AR370" i="1"/>
  <c r="AQ370" i="1"/>
  <c r="AP370" i="1"/>
  <c r="AO370" i="1"/>
  <c r="AN370" i="1"/>
  <c r="U370" i="1"/>
  <c r="T370" i="1"/>
  <c r="B370" i="1"/>
  <c r="A370" i="1"/>
  <c r="AU897" i="1"/>
  <c r="AS897" i="1"/>
  <c r="AR897" i="1"/>
  <c r="AQ897" i="1"/>
  <c r="AP897" i="1"/>
  <c r="AO897" i="1"/>
  <c r="AN897" i="1"/>
  <c r="U897" i="1"/>
  <c r="T897" i="1"/>
  <c r="B897" i="1"/>
  <c r="A897" i="1"/>
  <c r="AU14" i="1"/>
  <c r="AS14" i="1"/>
  <c r="AR14" i="1"/>
  <c r="AQ14" i="1"/>
  <c r="AP14" i="1"/>
  <c r="AO14" i="1"/>
  <c r="AN14" i="1"/>
  <c r="U14" i="1"/>
  <c r="T14" i="1"/>
  <c r="B14" i="1"/>
  <c r="A14" i="1"/>
  <c r="AU283" i="1"/>
  <c r="AS283" i="1"/>
  <c r="AR283" i="1"/>
  <c r="AQ283" i="1"/>
  <c r="AP283" i="1"/>
  <c r="AO283" i="1"/>
  <c r="AN283" i="1"/>
  <c r="U283" i="1"/>
  <c r="T283" i="1"/>
  <c r="B283" i="1"/>
  <c r="A283" i="1"/>
  <c r="AU972" i="1"/>
  <c r="AS972" i="1"/>
  <c r="AR972" i="1"/>
  <c r="AQ972" i="1"/>
  <c r="AP972" i="1"/>
  <c r="AO972" i="1"/>
  <c r="AN972" i="1"/>
  <c r="U972" i="1"/>
  <c r="T972" i="1"/>
  <c r="B972" i="1"/>
  <c r="A972" i="1"/>
  <c r="AU413" i="1"/>
  <c r="AS413" i="1"/>
  <c r="AR413" i="1"/>
  <c r="AQ413" i="1"/>
  <c r="AP413" i="1"/>
  <c r="AO413" i="1"/>
  <c r="AN413" i="1"/>
  <c r="U413" i="1"/>
  <c r="T413" i="1"/>
  <c r="B413" i="1"/>
  <c r="A413" i="1"/>
  <c r="AU611" i="1"/>
  <c r="AS611" i="1"/>
  <c r="AR611" i="1"/>
  <c r="AQ611" i="1"/>
  <c r="AP611" i="1"/>
  <c r="AO611" i="1"/>
  <c r="AN611" i="1"/>
  <c r="U611" i="1"/>
  <c r="T611" i="1"/>
  <c r="B611" i="1"/>
  <c r="A611" i="1"/>
  <c r="AU545" i="1"/>
  <c r="AS545" i="1"/>
  <c r="AR545" i="1"/>
  <c r="AQ545" i="1"/>
  <c r="AP545" i="1"/>
  <c r="AO545" i="1"/>
  <c r="AN545" i="1"/>
  <c r="U545" i="1"/>
  <c r="T545" i="1"/>
  <c r="B545" i="1"/>
  <c r="A545" i="1"/>
  <c r="AU33" i="1"/>
  <c r="AS33" i="1"/>
  <c r="AR33" i="1"/>
  <c r="AQ33" i="1"/>
  <c r="AP33" i="1"/>
  <c r="AO33" i="1"/>
  <c r="AN33" i="1"/>
  <c r="U33" i="1"/>
  <c r="T33" i="1"/>
  <c r="B33" i="1"/>
  <c r="A33" i="1"/>
  <c r="AU169" i="1"/>
  <c r="AS169" i="1"/>
  <c r="AR169" i="1"/>
  <c r="AQ169" i="1"/>
  <c r="AP169" i="1"/>
  <c r="AO169" i="1"/>
  <c r="AN169" i="1"/>
  <c r="U169" i="1"/>
  <c r="T169" i="1"/>
  <c r="B169" i="1"/>
  <c r="A169" i="1"/>
  <c r="AU8" i="1"/>
  <c r="AS8" i="1"/>
  <c r="AR8" i="1"/>
  <c r="AQ8" i="1"/>
  <c r="AP8" i="1"/>
  <c r="AO8" i="1"/>
  <c r="AN8" i="1"/>
  <c r="U8" i="1"/>
  <c r="T8" i="1"/>
  <c r="B8" i="1"/>
  <c r="A8" i="1"/>
  <c r="AU560" i="1"/>
  <c r="AS560" i="1"/>
  <c r="AR560" i="1"/>
  <c r="AQ560" i="1"/>
  <c r="AP560" i="1"/>
  <c r="AO560" i="1"/>
  <c r="AN560" i="1"/>
  <c r="U560" i="1"/>
  <c r="T560" i="1"/>
  <c r="B560" i="1"/>
  <c r="A560" i="1"/>
  <c r="AU262" i="1"/>
  <c r="AS262" i="1"/>
  <c r="AR262" i="1"/>
  <c r="AQ262" i="1"/>
  <c r="AP262" i="1"/>
  <c r="AO262" i="1"/>
  <c r="AN262" i="1"/>
  <c r="U262" i="1"/>
  <c r="T262" i="1"/>
  <c r="B262" i="1"/>
  <c r="A262" i="1"/>
  <c r="AU722" i="1"/>
  <c r="AS722" i="1"/>
  <c r="AR722" i="1"/>
  <c r="AQ722" i="1"/>
  <c r="AP722" i="1"/>
  <c r="AO722" i="1"/>
  <c r="AN722" i="1"/>
  <c r="U722" i="1"/>
  <c r="T722" i="1"/>
  <c r="B722" i="1"/>
  <c r="A722" i="1"/>
  <c r="AU946" i="1"/>
  <c r="AS946" i="1"/>
  <c r="AR946" i="1"/>
  <c r="AQ946" i="1"/>
  <c r="AP946" i="1"/>
  <c r="AO946" i="1"/>
  <c r="AN946" i="1"/>
  <c r="U946" i="1"/>
  <c r="T946" i="1"/>
  <c r="B946" i="1"/>
  <c r="A946" i="1"/>
  <c r="AU863" i="1"/>
  <c r="AS863" i="1"/>
  <c r="AR863" i="1"/>
  <c r="AQ863" i="1"/>
  <c r="AP863" i="1"/>
  <c r="AO863" i="1"/>
  <c r="AN863" i="1"/>
  <c r="U863" i="1"/>
  <c r="T863" i="1"/>
  <c r="B863" i="1"/>
  <c r="A863" i="1"/>
  <c r="AU657" i="1"/>
  <c r="AS657" i="1"/>
  <c r="AR657" i="1"/>
  <c r="AQ657" i="1"/>
  <c r="AP657" i="1"/>
  <c r="AO657" i="1"/>
  <c r="AN657" i="1"/>
  <c r="U657" i="1"/>
  <c r="T657" i="1"/>
  <c r="B657" i="1"/>
  <c r="A657" i="1"/>
  <c r="AU147" i="1"/>
  <c r="AS147" i="1"/>
  <c r="AR147" i="1"/>
  <c r="AQ147" i="1"/>
  <c r="AP147" i="1"/>
  <c r="AO147" i="1"/>
  <c r="AN147" i="1"/>
  <c r="U147" i="1"/>
  <c r="T147" i="1"/>
  <c r="B147" i="1"/>
  <c r="A147" i="1"/>
  <c r="AU150" i="1"/>
  <c r="AS150" i="1"/>
  <c r="AR150" i="1"/>
  <c r="AQ150" i="1"/>
  <c r="AP150" i="1"/>
  <c r="AO150" i="1"/>
  <c r="AN150" i="1"/>
  <c r="U150" i="1"/>
  <c r="T150" i="1"/>
  <c r="B150" i="1"/>
  <c r="A150" i="1"/>
  <c r="AU15" i="1"/>
  <c r="AS15" i="1"/>
  <c r="AR15" i="1"/>
  <c r="AQ15" i="1"/>
  <c r="AP15" i="1"/>
  <c r="AO15" i="1"/>
  <c r="AN15" i="1"/>
  <c r="U15" i="1"/>
  <c r="T15" i="1"/>
  <c r="B15" i="1"/>
  <c r="A15" i="1"/>
  <c r="AU926" i="1"/>
  <c r="AS926" i="1"/>
  <c r="AR926" i="1"/>
  <c r="AQ926" i="1"/>
  <c r="AP926" i="1"/>
  <c r="AO926" i="1"/>
  <c r="AN926" i="1"/>
  <c r="U926" i="1"/>
  <c r="T926" i="1"/>
  <c r="B926" i="1"/>
  <c r="A926" i="1"/>
  <c r="AU713" i="1"/>
  <c r="AS713" i="1"/>
  <c r="AR713" i="1"/>
  <c r="AQ713" i="1"/>
  <c r="AP713" i="1"/>
  <c r="AO713" i="1"/>
  <c r="AN713" i="1"/>
  <c r="U713" i="1"/>
  <c r="T713" i="1"/>
  <c r="B713" i="1"/>
  <c r="A713" i="1"/>
  <c r="AU647" i="1"/>
  <c r="AS647" i="1"/>
  <c r="AR647" i="1"/>
  <c r="AQ647" i="1"/>
  <c r="AP647" i="1"/>
  <c r="AO647" i="1"/>
  <c r="AN647" i="1"/>
  <c r="U647" i="1"/>
  <c r="T647" i="1"/>
  <c r="B647" i="1"/>
  <c r="A647" i="1"/>
  <c r="AU805" i="1"/>
  <c r="AS805" i="1"/>
  <c r="AR805" i="1"/>
  <c r="AQ805" i="1"/>
  <c r="AP805" i="1"/>
  <c r="AO805" i="1"/>
  <c r="AN805" i="1"/>
  <c r="U805" i="1"/>
  <c r="T805" i="1"/>
  <c r="B805" i="1"/>
  <c r="A805" i="1"/>
  <c r="AU158" i="1"/>
  <c r="AS158" i="1"/>
  <c r="AR158" i="1"/>
  <c r="AQ158" i="1"/>
  <c r="AP158" i="1"/>
  <c r="AO158" i="1"/>
  <c r="AN158" i="1"/>
  <c r="U158" i="1"/>
  <c r="T158" i="1"/>
  <c r="B158" i="1"/>
  <c r="A158" i="1"/>
  <c r="AU374" i="1"/>
  <c r="AS374" i="1"/>
  <c r="AR374" i="1"/>
  <c r="AQ374" i="1"/>
  <c r="AP374" i="1"/>
  <c r="AO374" i="1"/>
  <c r="AN374" i="1"/>
  <c r="U374" i="1"/>
  <c r="T374" i="1"/>
  <c r="B374" i="1"/>
  <c r="A374" i="1"/>
  <c r="AU310" i="1"/>
  <c r="AS310" i="1"/>
  <c r="AR310" i="1"/>
  <c r="AQ310" i="1"/>
  <c r="AP310" i="1"/>
  <c r="AO310" i="1"/>
  <c r="AN310" i="1"/>
  <c r="U310" i="1"/>
  <c r="T310" i="1"/>
  <c r="B310" i="1"/>
  <c r="A310" i="1"/>
  <c r="AU360" i="1"/>
  <c r="AS360" i="1"/>
  <c r="AR360" i="1"/>
  <c r="AQ360" i="1"/>
  <c r="AP360" i="1"/>
  <c r="AO360" i="1"/>
  <c r="AN360" i="1"/>
  <c r="U360" i="1"/>
  <c r="T360" i="1"/>
  <c r="B360" i="1"/>
  <c r="A360" i="1"/>
  <c r="AU934" i="1"/>
  <c r="AS934" i="1"/>
  <c r="AR934" i="1"/>
  <c r="AQ934" i="1"/>
  <c r="AP934" i="1"/>
  <c r="AO934" i="1"/>
  <c r="AN934" i="1"/>
  <c r="U934" i="1"/>
  <c r="T934" i="1"/>
  <c r="B934" i="1"/>
  <c r="A934" i="1"/>
  <c r="AU80" i="1"/>
  <c r="AS80" i="1"/>
  <c r="AR80" i="1"/>
  <c r="AQ80" i="1"/>
  <c r="AP80" i="1"/>
  <c r="AO80" i="1"/>
  <c r="AN80" i="1"/>
  <c r="U80" i="1"/>
  <c r="T80" i="1"/>
  <c r="B80" i="1"/>
  <c r="A80" i="1"/>
  <c r="AU682" i="1"/>
  <c r="AS682" i="1"/>
  <c r="AR682" i="1"/>
  <c r="AQ682" i="1"/>
  <c r="AP682" i="1"/>
  <c r="AO682" i="1"/>
  <c r="AN682" i="1"/>
  <c r="U682" i="1"/>
  <c r="T682" i="1"/>
  <c r="B682" i="1"/>
  <c r="A682" i="1"/>
  <c r="AU236" i="1"/>
  <c r="AS236" i="1"/>
  <c r="AR236" i="1"/>
  <c r="AQ236" i="1"/>
  <c r="AP236" i="1"/>
  <c r="AO236" i="1"/>
  <c r="AN236" i="1"/>
  <c r="U236" i="1"/>
  <c r="T236" i="1"/>
  <c r="B236" i="1"/>
  <c r="A236" i="1"/>
  <c r="AU499" i="1"/>
  <c r="AS499" i="1"/>
  <c r="AR499" i="1"/>
  <c r="AQ499" i="1"/>
  <c r="AP499" i="1"/>
  <c r="AO499" i="1"/>
  <c r="AN499" i="1"/>
  <c r="U499" i="1"/>
  <c r="T499" i="1"/>
  <c r="B499" i="1"/>
  <c r="A499" i="1"/>
  <c r="AU301" i="1"/>
  <c r="AS301" i="1"/>
  <c r="AR301" i="1"/>
  <c r="AQ301" i="1"/>
  <c r="AP301" i="1"/>
  <c r="AO301" i="1"/>
  <c r="AN301" i="1"/>
  <c r="U301" i="1"/>
  <c r="T301" i="1"/>
  <c r="B301" i="1"/>
  <c r="A301" i="1"/>
  <c r="AU247" i="1"/>
  <c r="AS247" i="1"/>
  <c r="AR247" i="1"/>
  <c r="AQ247" i="1"/>
  <c r="AP247" i="1"/>
  <c r="AO247" i="1"/>
  <c r="AN247" i="1"/>
  <c r="U247" i="1"/>
  <c r="T247" i="1"/>
  <c r="B247" i="1"/>
  <c r="A247" i="1"/>
  <c r="AU451" i="1"/>
  <c r="AS451" i="1"/>
  <c r="AR451" i="1"/>
  <c r="AQ451" i="1"/>
  <c r="AP451" i="1"/>
  <c r="AO451" i="1"/>
  <c r="AN451" i="1"/>
  <c r="U451" i="1"/>
  <c r="T451" i="1"/>
  <c r="B451" i="1"/>
  <c r="A451" i="1"/>
  <c r="AU686" i="1"/>
  <c r="AS686" i="1"/>
  <c r="AR686" i="1"/>
  <c r="AQ686" i="1"/>
  <c r="AP686" i="1"/>
  <c r="AO686" i="1"/>
  <c r="AN686" i="1"/>
  <c r="U686" i="1"/>
  <c r="T686" i="1"/>
  <c r="B686" i="1"/>
  <c r="A686" i="1"/>
  <c r="AU391" i="1"/>
  <c r="AS391" i="1"/>
  <c r="AR391" i="1"/>
  <c r="AQ391" i="1"/>
  <c r="AP391" i="1"/>
  <c r="AO391" i="1"/>
  <c r="AN391" i="1"/>
  <c r="U391" i="1"/>
  <c r="T391" i="1"/>
  <c r="B391" i="1"/>
  <c r="A391" i="1"/>
  <c r="AU937" i="1"/>
  <c r="AS937" i="1"/>
  <c r="AR937" i="1"/>
  <c r="AQ937" i="1"/>
  <c r="AP937" i="1"/>
  <c r="AO937" i="1"/>
  <c r="AN937" i="1"/>
  <c r="U937" i="1"/>
  <c r="T937" i="1"/>
  <c r="B937" i="1"/>
  <c r="A937" i="1"/>
  <c r="AU939" i="1"/>
  <c r="AS939" i="1"/>
  <c r="AR939" i="1"/>
  <c r="AQ939" i="1"/>
  <c r="AP939" i="1"/>
  <c r="AO939" i="1"/>
  <c r="AN939" i="1"/>
  <c r="U939" i="1"/>
  <c r="T939" i="1"/>
  <c r="B939" i="1"/>
  <c r="A939" i="1"/>
  <c r="AU703" i="1"/>
  <c r="AS703" i="1"/>
  <c r="AR703" i="1"/>
  <c r="AQ703" i="1"/>
  <c r="AP703" i="1"/>
  <c r="AO703" i="1"/>
  <c r="AN703" i="1"/>
  <c r="U703" i="1"/>
  <c r="T703" i="1"/>
  <c r="B703" i="1"/>
  <c r="A703" i="1"/>
  <c r="AU830" i="1"/>
  <c r="AS830" i="1"/>
  <c r="AR830" i="1"/>
  <c r="AQ830" i="1"/>
  <c r="AP830" i="1"/>
  <c r="AO830" i="1"/>
  <c r="AN830" i="1"/>
  <c r="U830" i="1"/>
  <c r="T830" i="1"/>
  <c r="B830" i="1"/>
  <c r="A830" i="1"/>
  <c r="AU410" i="1"/>
  <c r="AS410" i="1"/>
  <c r="AR410" i="1"/>
  <c r="AQ410" i="1"/>
  <c r="AP410" i="1"/>
  <c r="AO410" i="1"/>
  <c r="AN410" i="1"/>
  <c r="U410" i="1"/>
  <c r="T410" i="1"/>
  <c r="B410" i="1"/>
  <c r="A410" i="1"/>
  <c r="AU886" i="1"/>
  <c r="AS886" i="1"/>
  <c r="AR886" i="1"/>
  <c r="AQ886" i="1"/>
  <c r="AP886" i="1"/>
  <c r="AO886" i="1"/>
  <c r="AN886" i="1"/>
  <c r="U886" i="1"/>
  <c r="T886" i="1"/>
  <c r="B886" i="1"/>
  <c r="A886" i="1"/>
  <c r="AU514" i="1"/>
  <c r="AS514" i="1"/>
  <c r="AR514" i="1"/>
  <c r="AQ514" i="1"/>
  <c r="AP514" i="1"/>
  <c r="AO514" i="1"/>
  <c r="AN514" i="1"/>
  <c r="U514" i="1"/>
  <c r="T514" i="1"/>
  <c r="B514" i="1"/>
  <c r="A514" i="1"/>
  <c r="AU163" i="1"/>
  <c r="AS163" i="1"/>
  <c r="AR163" i="1"/>
  <c r="AQ163" i="1"/>
  <c r="AP163" i="1"/>
  <c r="AO163" i="1"/>
  <c r="AN163" i="1"/>
  <c r="U163" i="1"/>
  <c r="T163" i="1"/>
  <c r="B163" i="1"/>
  <c r="A163" i="1"/>
  <c r="AU748" i="1"/>
  <c r="AS748" i="1"/>
  <c r="AR748" i="1"/>
  <c r="AQ748" i="1"/>
  <c r="AP748" i="1"/>
  <c r="AO748" i="1"/>
  <c r="AN748" i="1"/>
  <c r="U748" i="1"/>
  <c r="T748" i="1"/>
  <c r="B748" i="1"/>
  <c r="A748" i="1"/>
  <c r="AU747" i="1"/>
  <c r="AS747" i="1"/>
  <c r="AR747" i="1"/>
  <c r="AQ747" i="1"/>
  <c r="AP747" i="1"/>
  <c r="AO747" i="1"/>
  <c r="AN747" i="1"/>
  <c r="U747" i="1"/>
  <c r="T747" i="1"/>
  <c r="B747" i="1"/>
  <c r="A747" i="1"/>
  <c r="AU406" i="1"/>
  <c r="AS406" i="1"/>
  <c r="AR406" i="1"/>
  <c r="AQ406" i="1"/>
  <c r="AP406" i="1"/>
  <c r="AO406" i="1"/>
  <c r="AN406" i="1"/>
  <c r="U406" i="1"/>
  <c r="T406" i="1"/>
  <c r="B406" i="1"/>
  <c r="A406" i="1"/>
  <c r="AU403" i="1"/>
  <c r="AS403" i="1"/>
  <c r="AR403" i="1"/>
  <c r="AQ403" i="1"/>
  <c r="AP403" i="1"/>
  <c r="AO403" i="1"/>
  <c r="AN403" i="1"/>
  <c r="U403" i="1"/>
  <c r="T403" i="1"/>
  <c r="B403" i="1"/>
  <c r="A403" i="1"/>
  <c r="AU178" i="1"/>
  <c r="AS178" i="1"/>
  <c r="AR178" i="1"/>
  <c r="AQ178" i="1"/>
  <c r="AP178" i="1"/>
  <c r="AO178" i="1"/>
  <c r="AN178" i="1"/>
  <c r="U178" i="1"/>
  <c r="T178" i="1"/>
  <c r="B178" i="1"/>
  <c r="A178" i="1"/>
  <c r="AU221" i="1"/>
  <c r="AS221" i="1"/>
  <c r="AR221" i="1"/>
  <c r="AQ221" i="1"/>
  <c r="AP221" i="1"/>
  <c r="AO221" i="1"/>
  <c r="AN221" i="1"/>
  <c r="U221" i="1"/>
  <c r="T221" i="1"/>
  <c r="B221" i="1"/>
  <c r="A221" i="1"/>
  <c r="AU154" i="1"/>
  <c r="AS154" i="1"/>
  <c r="AR154" i="1"/>
  <c r="AQ154" i="1"/>
  <c r="AP154" i="1"/>
  <c r="AO154" i="1"/>
  <c r="AN154" i="1"/>
  <c r="U154" i="1"/>
  <c r="T154" i="1"/>
  <c r="B154" i="1"/>
  <c r="A154" i="1"/>
  <c r="AU443" i="1"/>
  <c r="AS443" i="1"/>
  <c r="AR443" i="1"/>
  <c r="AQ443" i="1"/>
  <c r="AP443" i="1"/>
  <c r="AO443" i="1"/>
  <c r="AN443" i="1"/>
  <c r="U443" i="1"/>
  <c r="T443" i="1"/>
  <c r="B443" i="1"/>
  <c r="A443" i="1"/>
  <c r="AU444" i="1"/>
  <c r="AS444" i="1"/>
  <c r="AR444" i="1"/>
  <c r="AQ444" i="1"/>
  <c r="AP444" i="1"/>
  <c r="AO444" i="1"/>
  <c r="AN444" i="1"/>
  <c r="U444" i="1"/>
  <c r="T444" i="1"/>
  <c r="B444" i="1"/>
  <c r="A444" i="1"/>
  <c r="AU69" i="1"/>
  <c r="AS69" i="1"/>
  <c r="AR69" i="1"/>
  <c r="AQ69" i="1"/>
  <c r="AP69" i="1"/>
  <c r="AO69" i="1"/>
  <c r="AN69" i="1"/>
  <c r="U69" i="1"/>
  <c r="T69" i="1"/>
  <c r="B69" i="1"/>
  <c r="A69" i="1"/>
  <c r="AU189" i="1"/>
  <c r="AS189" i="1"/>
  <c r="AR189" i="1"/>
  <c r="AQ189" i="1"/>
  <c r="AP189" i="1"/>
  <c r="AO189" i="1"/>
  <c r="AN189" i="1"/>
  <c r="U189" i="1"/>
  <c r="T189" i="1"/>
  <c r="B189" i="1"/>
  <c r="A189" i="1"/>
  <c r="AU776" i="1"/>
  <c r="AS776" i="1"/>
  <c r="AR776" i="1"/>
  <c r="AQ776" i="1"/>
  <c r="AP776" i="1"/>
  <c r="AO776" i="1"/>
  <c r="AN776" i="1"/>
  <c r="U776" i="1"/>
  <c r="T776" i="1"/>
  <c r="B776" i="1"/>
  <c r="A776" i="1"/>
  <c r="AU274" i="1"/>
  <c r="AS274" i="1"/>
  <c r="AR274" i="1"/>
  <c r="AQ274" i="1"/>
  <c r="AP274" i="1"/>
  <c r="AO274" i="1"/>
  <c r="AN274" i="1"/>
  <c r="U274" i="1"/>
  <c r="T274" i="1"/>
  <c r="B274" i="1"/>
  <c r="A274" i="1"/>
  <c r="AU365" i="1"/>
  <c r="AS365" i="1"/>
  <c r="AR365" i="1"/>
  <c r="AQ365" i="1"/>
  <c r="AP365" i="1"/>
  <c r="AO365" i="1"/>
  <c r="AN365" i="1"/>
  <c r="U365" i="1"/>
  <c r="T365" i="1"/>
  <c r="B365" i="1"/>
  <c r="A365" i="1"/>
  <c r="AU966" i="1"/>
  <c r="AS966" i="1"/>
  <c r="AR966" i="1"/>
  <c r="AQ966" i="1"/>
  <c r="AP966" i="1"/>
  <c r="AO966" i="1"/>
  <c r="AN966" i="1"/>
  <c r="U966" i="1"/>
  <c r="T966" i="1"/>
  <c r="B966" i="1"/>
  <c r="A966" i="1"/>
  <c r="AU124" i="1"/>
  <c r="AS124" i="1"/>
  <c r="AR124" i="1"/>
  <c r="AQ124" i="1"/>
  <c r="AP124" i="1"/>
  <c r="AO124" i="1"/>
  <c r="AN124" i="1"/>
  <c r="U124" i="1"/>
  <c r="T124" i="1"/>
  <c r="B124" i="1"/>
  <c r="A124" i="1"/>
  <c r="AU337" i="1"/>
  <c r="AS337" i="1"/>
  <c r="AR337" i="1"/>
  <c r="AQ337" i="1"/>
  <c r="AP337" i="1"/>
  <c r="AO337" i="1"/>
  <c r="AN337" i="1"/>
  <c r="U337" i="1"/>
  <c r="T337" i="1"/>
  <c r="B337" i="1"/>
  <c r="A337" i="1"/>
  <c r="AU910" i="1"/>
  <c r="AS910" i="1"/>
  <c r="AR910" i="1"/>
  <c r="AQ910" i="1"/>
  <c r="AP910" i="1"/>
  <c r="AO910" i="1"/>
  <c r="AN910" i="1"/>
  <c r="U910" i="1"/>
  <c r="T910" i="1"/>
  <c r="B910" i="1"/>
  <c r="A910" i="1"/>
  <c r="AU11" i="1"/>
  <c r="AS11" i="1"/>
  <c r="AR11" i="1"/>
  <c r="AQ11" i="1"/>
  <c r="AP11" i="1"/>
  <c r="AO11" i="1"/>
  <c r="AN11" i="1"/>
  <c r="U11" i="1"/>
  <c r="T11" i="1"/>
  <c r="B11" i="1"/>
  <c r="A11" i="1"/>
  <c r="AU454" i="1"/>
  <c r="AS454" i="1"/>
  <c r="AR454" i="1"/>
  <c r="AQ454" i="1"/>
  <c r="AP454" i="1"/>
  <c r="AO454" i="1"/>
  <c r="AN454" i="1"/>
  <c r="U454" i="1"/>
  <c r="T454" i="1"/>
  <c r="B454" i="1"/>
  <c r="A454" i="1"/>
  <c r="AU750" i="1"/>
  <c r="AS750" i="1"/>
  <c r="AR750" i="1"/>
  <c r="AQ750" i="1"/>
  <c r="AP750" i="1"/>
  <c r="AO750" i="1"/>
  <c r="AN750" i="1"/>
  <c r="U750" i="1"/>
  <c r="T750" i="1"/>
  <c r="B750" i="1"/>
  <c r="A750" i="1"/>
  <c r="AU39" i="1"/>
  <c r="AS39" i="1"/>
  <c r="AR39" i="1"/>
  <c r="AQ39" i="1"/>
  <c r="AP39" i="1"/>
  <c r="AO39" i="1"/>
  <c r="AN39" i="1"/>
  <c r="U39" i="1"/>
  <c r="T39" i="1"/>
  <c r="B39" i="1"/>
  <c r="A39" i="1"/>
  <c r="AU570" i="1"/>
  <c r="AS570" i="1"/>
  <c r="AR570" i="1"/>
  <c r="AQ570" i="1"/>
  <c r="AP570" i="1"/>
  <c r="AO570" i="1"/>
  <c r="AN570" i="1"/>
  <c r="U570" i="1"/>
  <c r="T570" i="1"/>
  <c r="B570" i="1"/>
  <c r="A570" i="1"/>
  <c r="AU714" i="1"/>
  <c r="AS714" i="1"/>
  <c r="AR714" i="1"/>
  <c r="AQ714" i="1"/>
  <c r="AP714" i="1"/>
  <c r="AO714" i="1"/>
  <c r="AN714" i="1"/>
  <c r="U714" i="1"/>
  <c r="T714" i="1"/>
  <c r="B714" i="1"/>
  <c r="A714" i="1"/>
  <c r="AU927" i="1"/>
  <c r="AS927" i="1"/>
  <c r="AR927" i="1"/>
  <c r="AQ927" i="1"/>
  <c r="AP927" i="1"/>
  <c r="AO927" i="1"/>
  <c r="AN927" i="1"/>
  <c r="U927" i="1"/>
  <c r="T927" i="1"/>
  <c r="B927" i="1"/>
  <c r="A927" i="1"/>
  <c r="AU390" i="1"/>
  <c r="AS390" i="1"/>
  <c r="AR390" i="1"/>
  <c r="AQ390" i="1"/>
  <c r="AP390" i="1"/>
  <c r="AO390" i="1"/>
  <c r="AN390" i="1"/>
  <c r="U390" i="1"/>
  <c r="T390" i="1"/>
  <c r="B390" i="1"/>
  <c r="A390" i="1"/>
  <c r="AU259" i="1"/>
  <c r="AS259" i="1"/>
  <c r="AR259" i="1"/>
  <c r="AQ259" i="1"/>
  <c r="AP259" i="1"/>
  <c r="AO259" i="1"/>
  <c r="AN259" i="1"/>
  <c r="U259" i="1"/>
  <c r="T259" i="1"/>
  <c r="B259" i="1"/>
  <c r="A259" i="1"/>
  <c r="AU115" i="1"/>
  <c r="AS115" i="1"/>
  <c r="AR115" i="1"/>
  <c r="AQ115" i="1"/>
  <c r="AP115" i="1"/>
  <c r="AO115" i="1"/>
  <c r="AN115" i="1"/>
  <c r="U115" i="1"/>
  <c r="T115" i="1"/>
  <c r="B115" i="1"/>
  <c r="A115" i="1"/>
  <c r="AU725" i="1"/>
  <c r="AS725" i="1"/>
  <c r="AR725" i="1"/>
  <c r="AQ725" i="1"/>
  <c r="AP725" i="1"/>
  <c r="AO725" i="1"/>
  <c r="AN725" i="1"/>
  <c r="U725" i="1"/>
  <c r="T725" i="1"/>
  <c r="B725" i="1"/>
  <c r="A725" i="1"/>
  <c r="AU630" i="1"/>
  <c r="AS630" i="1"/>
  <c r="AR630" i="1"/>
  <c r="AQ630" i="1"/>
  <c r="AP630" i="1"/>
  <c r="AO630" i="1"/>
  <c r="AN630" i="1"/>
  <c r="U630" i="1"/>
  <c r="T630" i="1"/>
  <c r="B630" i="1"/>
  <c r="A630" i="1"/>
  <c r="AU476" i="1"/>
  <c r="AS476" i="1"/>
  <c r="AR476" i="1"/>
  <c r="AQ476" i="1"/>
  <c r="AP476" i="1"/>
  <c r="AO476" i="1"/>
  <c r="AN476" i="1"/>
  <c r="U476" i="1"/>
  <c r="T476" i="1"/>
  <c r="B476" i="1"/>
  <c r="A476" i="1"/>
  <c r="AU272" i="1"/>
  <c r="AS272" i="1"/>
  <c r="AR272" i="1"/>
  <c r="AQ272" i="1"/>
  <c r="AP272" i="1"/>
  <c r="AO272" i="1"/>
  <c r="AN272" i="1"/>
  <c r="U272" i="1"/>
  <c r="T272" i="1"/>
  <c r="B272" i="1"/>
  <c r="A272" i="1"/>
  <c r="AU529" i="1"/>
  <c r="AS529" i="1"/>
  <c r="AR529" i="1"/>
  <c r="AQ529" i="1"/>
  <c r="AP529" i="1"/>
  <c r="AO529" i="1"/>
  <c r="AN529" i="1"/>
  <c r="U529" i="1"/>
  <c r="T529" i="1"/>
  <c r="B529" i="1"/>
  <c r="A529" i="1"/>
  <c r="AU442" i="1"/>
  <c r="AS442" i="1"/>
  <c r="AR442" i="1"/>
  <c r="AQ442" i="1"/>
  <c r="AP442" i="1"/>
  <c r="AO442" i="1"/>
  <c r="AN442" i="1"/>
  <c r="U442" i="1"/>
  <c r="T442" i="1"/>
  <c r="B442" i="1"/>
  <c r="A442" i="1"/>
  <c r="AU112" i="1"/>
  <c r="AS112" i="1"/>
  <c r="AR112" i="1"/>
  <c r="AQ112" i="1"/>
  <c r="AP112" i="1"/>
  <c r="AO112" i="1"/>
  <c r="AN112" i="1"/>
  <c r="U112" i="1"/>
  <c r="T112" i="1"/>
  <c r="B112" i="1"/>
  <c r="A112" i="1"/>
  <c r="AU749" i="1"/>
  <c r="AS749" i="1"/>
  <c r="AR749" i="1"/>
  <c r="AQ749" i="1"/>
  <c r="AP749" i="1"/>
  <c r="AO749" i="1"/>
  <c r="AN749" i="1"/>
  <c r="U749" i="1"/>
  <c r="T749" i="1"/>
  <c r="B749" i="1"/>
  <c r="A749" i="1"/>
  <c r="AU743" i="1"/>
  <c r="AS743" i="1"/>
  <c r="AR743" i="1"/>
  <c r="AQ743" i="1"/>
  <c r="AP743" i="1"/>
  <c r="AO743" i="1"/>
  <c r="AN743" i="1"/>
  <c r="U743" i="1"/>
  <c r="T743" i="1"/>
  <c r="B743" i="1"/>
  <c r="A743" i="1"/>
  <c r="AU641" i="1"/>
  <c r="AS641" i="1"/>
  <c r="AR641" i="1"/>
  <c r="AQ641" i="1"/>
  <c r="AP641" i="1"/>
  <c r="AO641" i="1"/>
  <c r="AN641" i="1"/>
  <c r="U641" i="1"/>
  <c r="T641" i="1"/>
  <c r="B641" i="1"/>
  <c r="A641" i="1"/>
  <c r="AU182" i="1"/>
  <c r="AS182" i="1"/>
  <c r="AR182" i="1"/>
  <c r="AQ182" i="1"/>
  <c r="AP182" i="1"/>
  <c r="AO182" i="1"/>
  <c r="AN182" i="1"/>
  <c r="U182" i="1"/>
  <c r="T182" i="1"/>
  <c r="B182" i="1"/>
  <c r="A182" i="1"/>
  <c r="AU593" i="1"/>
  <c r="AS593" i="1"/>
  <c r="AR593" i="1"/>
  <c r="AQ593" i="1"/>
  <c r="AP593" i="1"/>
  <c r="AO593" i="1"/>
  <c r="AN593" i="1"/>
  <c r="U593" i="1"/>
  <c r="T593" i="1"/>
  <c r="B593" i="1"/>
  <c r="A593" i="1"/>
  <c r="AU898" i="1"/>
  <c r="AS898" i="1"/>
  <c r="AR898" i="1"/>
  <c r="AQ898" i="1"/>
  <c r="AP898" i="1"/>
  <c r="AO898" i="1"/>
  <c r="AN898" i="1"/>
  <c r="U898" i="1"/>
  <c r="T898" i="1"/>
  <c r="B898" i="1"/>
  <c r="A898" i="1"/>
  <c r="AU901" i="1"/>
  <c r="AS901" i="1"/>
  <c r="AR901" i="1"/>
  <c r="AQ901" i="1"/>
  <c r="AP901" i="1"/>
  <c r="AO901" i="1"/>
  <c r="AN901" i="1"/>
  <c r="U901" i="1"/>
  <c r="T901" i="1"/>
  <c r="B901" i="1"/>
  <c r="A901" i="1"/>
  <c r="AU790" i="1"/>
  <c r="AS790" i="1"/>
  <c r="AR790" i="1"/>
  <c r="AQ790" i="1"/>
  <c r="AP790" i="1"/>
  <c r="AO790" i="1"/>
  <c r="AN790" i="1"/>
  <c r="U790" i="1"/>
  <c r="T790" i="1"/>
  <c r="B790" i="1"/>
  <c r="A790" i="1"/>
  <c r="AU865" i="1"/>
  <c r="AS865" i="1"/>
  <c r="AR865" i="1"/>
  <c r="AQ865" i="1"/>
  <c r="AP865" i="1"/>
  <c r="AO865" i="1"/>
  <c r="AN865" i="1"/>
  <c r="U865" i="1"/>
  <c r="T865" i="1"/>
  <c r="B865" i="1"/>
  <c r="A865" i="1"/>
  <c r="AU209" i="1"/>
  <c r="AS209" i="1"/>
  <c r="AR209" i="1"/>
  <c r="AQ209" i="1"/>
  <c r="AP209" i="1"/>
  <c r="AO209" i="1"/>
  <c r="AN209" i="1"/>
  <c r="U209" i="1"/>
  <c r="T209" i="1"/>
  <c r="B209" i="1"/>
  <c r="A209" i="1"/>
  <c r="AU942" i="1"/>
  <c r="AS942" i="1"/>
  <c r="AR942" i="1"/>
  <c r="AQ942" i="1"/>
  <c r="AP942" i="1"/>
  <c r="AO942" i="1"/>
  <c r="AN942" i="1"/>
  <c r="U942" i="1"/>
  <c r="T942" i="1"/>
  <c r="B942" i="1"/>
  <c r="A942" i="1"/>
  <c r="AU951" i="1"/>
  <c r="AS951" i="1"/>
  <c r="AR951" i="1"/>
  <c r="AQ951" i="1"/>
  <c r="AP951" i="1"/>
  <c r="AO951" i="1"/>
  <c r="AN951" i="1"/>
  <c r="U951" i="1"/>
  <c r="T951" i="1"/>
  <c r="B951" i="1"/>
  <c r="A951" i="1"/>
  <c r="AU475" i="1"/>
  <c r="AS475" i="1"/>
  <c r="AR475" i="1"/>
  <c r="AQ475" i="1"/>
  <c r="AP475" i="1"/>
  <c r="AO475" i="1"/>
  <c r="AN475" i="1"/>
  <c r="U475" i="1"/>
  <c r="T475" i="1"/>
  <c r="B475" i="1"/>
  <c r="A475" i="1"/>
  <c r="AU811" i="1"/>
  <c r="AS811" i="1"/>
  <c r="AR811" i="1"/>
  <c r="AQ811" i="1"/>
  <c r="AP811" i="1"/>
  <c r="AO811" i="1"/>
  <c r="AN811" i="1"/>
  <c r="U811" i="1"/>
  <c r="T811" i="1"/>
  <c r="B811" i="1"/>
  <c r="A811" i="1"/>
  <c r="AU808" i="1"/>
  <c r="AS808" i="1"/>
  <c r="AR808" i="1"/>
  <c r="AQ808" i="1"/>
  <c r="AP808" i="1"/>
  <c r="AO808" i="1"/>
  <c r="AN808" i="1"/>
  <c r="U808" i="1"/>
  <c r="T808" i="1"/>
  <c r="B808" i="1"/>
  <c r="A808" i="1"/>
  <c r="AU277" i="1"/>
  <c r="AS277" i="1"/>
  <c r="AR277" i="1"/>
  <c r="AQ277" i="1"/>
  <c r="AP277" i="1"/>
  <c r="AO277" i="1"/>
  <c r="AN277" i="1"/>
  <c r="U277" i="1"/>
  <c r="T277" i="1"/>
  <c r="B277" i="1"/>
  <c r="A277" i="1"/>
  <c r="AU423" i="1"/>
  <c r="AS423" i="1"/>
  <c r="AR423" i="1"/>
  <c r="AQ423" i="1"/>
  <c r="AP423" i="1"/>
  <c r="AO423" i="1"/>
  <c r="AN423" i="1"/>
  <c r="U423" i="1"/>
  <c r="T423" i="1"/>
  <c r="B423" i="1"/>
  <c r="A423" i="1"/>
  <c r="AU25" i="1"/>
  <c r="AS25" i="1"/>
  <c r="AR25" i="1"/>
  <c r="AQ25" i="1"/>
  <c r="AP25" i="1"/>
  <c r="AO25" i="1"/>
  <c r="AN25" i="1"/>
  <c r="U25" i="1"/>
  <c r="T25" i="1"/>
  <c r="B25" i="1"/>
  <c r="A25" i="1"/>
  <c r="AU284" i="1"/>
  <c r="AS284" i="1"/>
  <c r="AR284" i="1"/>
  <c r="AQ284" i="1"/>
  <c r="AP284" i="1"/>
  <c r="AO284" i="1"/>
  <c r="AN284" i="1"/>
  <c r="U284" i="1"/>
  <c r="T284" i="1"/>
  <c r="B284" i="1"/>
  <c r="A284" i="1"/>
  <c r="AU282" i="1"/>
  <c r="AS282" i="1"/>
  <c r="AR282" i="1"/>
  <c r="AQ282" i="1"/>
  <c r="AP282" i="1"/>
  <c r="AO282" i="1"/>
  <c r="AN282" i="1"/>
  <c r="U282" i="1"/>
  <c r="T282" i="1"/>
  <c r="B282" i="1"/>
  <c r="A282" i="1"/>
  <c r="AU693" i="1"/>
  <c r="AS693" i="1"/>
  <c r="AR693" i="1"/>
  <c r="AQ693" i="1"/>
  <c r="AP693" i="1"/>
  <c r="AO693" i="1"/>
  <c r="AN693" i="1"/>
  <c r="U693" i="1"/>
  <c r="T693" i="1"/>
  <c r="B693" i="1"/>
  <c r="A693" i="1"/>
  <c r="AU973" i="1"/>
  <c r="AS973" i="1"/>
  <c r="AR973" i="1"/>
  <c r="AQ973" i="1"/>
  <c r="AP973" i="1"/>
  <c r="AO973" i="1"/>
  <c r="AN973" i="1"/>
  <c r="U973" i="1"/>
  <c r="T973" i="1"/>
  <c r="B973" i="1"/>
  <c r="A973" i="1"/>
  <c r="AU304" i="1"/>
  <c r="AS304" i="1"/>
  <c r="AR304" i="1"/>
  <c r="AQ304" i="1"/>
  <c r="AP304" i="1"/>
  <c r="AO304" i="1"/>
  <c r="AN304" i="1"/>
  <c r="U304" i="1"/>
  <c r="T304" i="1"/>
  <c r="B304" i="1"/>
  <c r="A304" i="1"/>
  <c r="AU354" i="1"/>
  <c r="AS354" i="1"/>
  <c r="AR354" i="1"/>
  <c r="AQ354" i="1"/>
  <c r="AP354" i="1"/>
  <c r="AO354" i="1"/>
  <c r="AN354" i="1"/>
  <c r="U354" i="1"/>
  <c r="T354" i="1"/>
  <c r="B354" i="1"/>
  <c r="A354" i="1"/>
  <c r="AU412" i="1"/>
  <c r="AS412" i="1"/>
  <c r="AR412" i="1"/>
  <c r="AQ412" i="1"/>
  <c r="AP412" i="1"/>
  <c r="AO412" i="1"/>
  <c r="AN412" i="1"/>
  <c r="U412" i="1"/>
  <c r="T412" i="1"/>
  <c r="B412" i="1"/>
  <c r="A412" i="1"/>
  <c r="AU813" i="1"/>
  <c r="AS813" i="1"/>
  <c r="AR813" i="1"/>
  <c r="AQ813" i="1"/>
  <c r="AP813" i="1"/>
  <c r="AO813" i="1"/>
  <c r="AN813" i="1"/>
  <c r="U813" i="1"/>
  <c r="T813" i="1"/>
  <c r="B813" i="1"/>
  <c r="A813" i="1"/>
  <c r="AU505" i="1"/>
  <c r="AS505" i="1"/>
  <c r="AR505" i="1"/>
  <c r="AQ505" i="1"/>
  <c r="AP505" i="1"/>
  <c r="AO505" i="1"/>
  <c r="AN505" i="1"/>
  <c r="U505" i="1"/>
  <c r="T505" i="1"/>
  <c r="B505" i="1"/>
  <c r="A505" i="1"/>
  <c r="AU632" i="1"/>
  <c r="AS632" i="1"/>
  <c r="AR632" i="1"/>
  <c r="AQ632" i="1"/>
  <c r="AP632" i="1"/>
  <c r="AO632" i="1"/>
  <c r="AN632" i="1"/>
  <c r="U632" i="1"/>
  <c r="T632" i="1"/>
  <c r="B632" i="1"/>
  <c r="A632" i="1"/>
  <c r="AU612" i="1"/>
  <c r="AS612" i="1"/>
  <c r="AR612" i="1"/>
  <c r="AQ612" i="1"/>
  <c r="AP612" i="1"/>
  <c r="AO612" i="1"/>
  <c r="AN612" i="1"/>
  <c r="U612" i="1"/>
  <c r="T612" i="1"/>
  <c r="B612" i="1"/>
  <c r="A612" i="1"/>
  <c r="AU708" i="1"/>
  <c r="AS708" i="1"/>
  <c r="AR708" i="1"/>
  <c r="AQ708" i="1"/>
  <c r="AP708" i="1"/>
  <c r="AO708" i="1"/>
  <c r="AN708" i="1"/>
  <c r="U708" i="1"/>
  <c r="T708" i="1"/>
  <c r="B708" i="1"/>
  <c r="A708" i="1"/>
  <c r="AU532" i="1"/>
  <c r="AS532" i="1"/>
  <c r="AR532" i="1"/>
  <c r="AQ532" i="1"/>
  <c r="AP532" i="1"/>
  <c r="AO532" i="1"/>
  <c r="AN532" i="1"/>
  <c r="U532" i="1"/>
  <c r="T532" i="1"/>
  <c r="B532" i="1"/>
  <c r="A532" i="1"/>
  <c r="AU974" i="1"/>
  <c r="AS974" i="1"/>
  <c r="AR974" i="1"/>
  <c r="AQ974" i="1"/>
  <c r="AP974" i="1"/>
  <c r="AO974" i="1"/>
  <c r="AN974" i="1"/>
  <c r="U974" i="1"/>
  <c r="T974" i="1"/>
  <c r="B974" i="1"/>
  <c r="A974" i="1"/>
  <c r="AU548" i="1"/>
  <c r="AS548" i="1"/>
  <c r="AR548" i="1"/>
  <c r="AQ548" i="1"/>
  <c r="AP548" i="1"/>
  <c r="AO548" i="1"/>
  <c r="AN548" i="1"/>
  <c r="U548" i="1"/>
  <c r="T548" i="1"/>
  <c r="B548" i="1"/>
  <c r="A548" i="1"/>
  <c r="AU547" i="1"/>
  <c r="AS547" i="1"/>
  <c r="AR547" i="1"/>
  <c r="AQ547" i="1"/>
  <c r="AP547" i="1"/>
  <c r="AO547" i="1"/>
  <c r="AN547" i="1"/>
  <c r="U547" i="1"/>
  <c r="T547" i="1"/>
  <c r="B547" i="1"/>
  <c r="A547" i="1"/>
  <c r="AU544" i="1"/>
  <c r="AS544" i="1"/>
  <c r="AR544" i="1"/>
  <c r="AQ544" i="1"/>
  <c r="AP544" i="1"/>
  <c r="AO544" i="1"/>
  <c r="AN544" i="1"/>
  <c r="U544" i="1"/>
  <c r="T544" i="1"/>
  <c r="B544" i="1"/>
  <c r="A544" i="1"/>
  <c r="AU542" i="1"/>
  <c r="AS542" i="1"/>
  <c r="AR542" i="1"/>
  <c r="AQ542" i="1"/>
  <c r="AP542" i="1"/>
  <c r="AO542" i="1"/>
  <c r="AN542" i="1"/>
  <c r="U542" i="1"/>
  <c r="T542" i="1"/>
  <c r="B542" i="1"/>
  <c r="A542" i="1"/>
  <c r="AU839" i="1"/>
  <c r="AS839" i="1"/>
  <c r="AR839" i="1"/>
  <c r="AQ839" i="1"/>
  <c r="AP839" i="1"/>
  <c r="AO839" i="1"/>
  <c r="AN839" i="1"/>
  <c r="U839" i="1"/>
  <c r="T839" i="1"/>
  <c r="B839" i="1"/>
  <c r="A839" i="1"/>
  <c r="AU797" i="1"/>
  <c r="AS797" i="1"/>
  <c r="AR797" i="1"/>
  <c r="AQ797" i="1"/>
  <c r="AP797" i="1"/>
  <c r="AO797" i="1"/>
  <c r="AN797" i="1"/>
  <c r="U797" i="1"/>
  <c r="T797" i="1"/>
  <c r="B797" i="1"/>
  <c r="A797" i="1"/>
  <c r="AU867" i="1"/>
  <c r="AS867" i="1"/>
  <c r="AR867" i="1"/>
  <c r="AQ867" i="1"/>
  <c r="AP867" i="1"/>
  <c r="AO867" i="1"/>
  <c r="AN867" i="1"/>
  <c r="U867" i="1"/>
  <c r="T867" i="1"/>
  <c r="B867" i="1"/>
  <c r="A867" i="1"/>
  <c r="AU489" i="1"/>
  <c r="AS489" i="1"/>
  <c r="AR489" i="1"/>
  <c r="AQ489" i="1"/>
  <c r="AP489" i="1"/>
  <c r="AO489" i="1"/>
  <c r="AN489" i="1"/>
  <c r="U489" i="1"/>
  <c r="T489" i="1"/>
  <c r="B489" i="1"/>
  <c r="A489" i="1"/>
  <c r="AU322" i="1"/>
  <c r="AS322" i="1"/>
  <c r="AR322" i="1"/>
  <c r="AQ322" i="1"/>
  <c r="AP322" i="1"/>
  <c r="AO322" i="1"/>
  <c r="AN322" i="1"/>
  <c r="U322" i="1"/>
  <c r="T322" i="1"/>
  <c r="B322" i="1"/>
  <c r="A322" i="1"/>
  <c r="AU876" i="1"/>
  <c r="AS876" i="1"/>
  <c r="AR876" i="1"/>
  <c r="AQ876" i="1"/>
  <c r="AP876" i="1"/>
  <c r="AO876" i="1"/>
  <c r="AN876" i="1"/>
  <c r="U876" i="1"/>
  <c r="T876" i="1"/>
  <c r="B876" i="1"/>
  <c r="A876" i="1"/>
  <c r="AU878" i="1"/>
  <c r="AS878" i="1"/>
  <c r="AR878" i="1"/>
  <c r="AQ878" i="1"/>
  <c r="AP878" i="1"/>
  <c r="AO878" i="1"/>
  <c r="AN878" i="1"/>
  <c r="U878" i="1"/>
  <c r="T878" i="1"/>
  <c r="B878" i="1"/>
  <c r="A878" i="1"/>
  <c r="AU317" i="1"/>
  <c r="AS317" i="1"/>
  <c r="AR317" i="1"/>
  <c r="AQ317" i="1"/>
  <c r="AP317" i="1"/>
  <c r="AO317" i="1"/>
  <c r="AN317" i="1"/>
  <c r="U317" i="1"/>
  <c r="T317" i="1"/>
  <c r="B317" i="1"/>
  <c r="A317" i="1"/>
  <c r="AU315" i="1"/>
  <c r="AS315" i="1"/>
  <c r="AR315" i="1"/>
  <c r="AQ315" i="1"/>
  <c r="AP315" i="1"/>
  <c r="AO315" i="1"/>
  <c r="AN315" i="1"/>
  <c r="U315" i="1"/>
  <c r="T315" i="1"/>
  <c r="B315" i="1"/>
  <c r="A315" i="1"/>
  <c r="AU320" i="1"/>
  <c r="AS320" i="1"/>
  <c r="AR320" i="1"/>
  <c r="AQ320" i="1"/>
  <c r="AP320" i="1"/>
  <c r="AO320" i="1"/>
  <c r="AN320" i="1"/>
  <c r="U320" i="1"/>
  <c r="T320" i="1"/>
  <c r="B320" i="1"/>
  <c r="A320" i="1"/>
  <c r="AU329" i="1"/>
  <c r="AS329" i="1"/>
  <c r="AR329" i="1"/>
  <c r="AQ329" i="1"/>
  <c r="AP329" i="1"/>
  <c r="AO329" i="1"/>
  <c r="AN329" i="1"/>
  <c r="U329" i="1"/>
  <c r="T329" i="1"/>
  <c r="B329" i="1"/>
  <c r="A329" i="1"/>
  <c r="AU325" i="1"/>
  <c r="AS325" i="1"/>
  <c r="AR325" i="1"/>
  <c r="AQ325" i="1"/>
  <c r="AP325" i="1"/>
  <c r="AO325" i="1"/>
  <c r="AN325" i="1"/>
  <c r="U325" i="1"/>
  <c r="T325" i="1"/>
  <c r="B325" i="1"/>
  <c r="A325" i="1"/>
  <c r="AU483" i="1"/>
  <c r="AS483" i="1"/>
  <c r="AR483" i="1"/>
  <c r="AQ483" i="1"/>
  <c r="AP483" i="1"/>
  <c r="AO483" i="1"/>
  <c r="AN483" i="1"/>
  <c r="U483" i="1"/>
  <c r="T483" i="1"/>
  <c r="B483" i="1"/>
  <c r="A483" i="1"/>
  <c r="AU485" i="1"/>
  <c r="AS485" i="1"/>
  <c r="AR485" i="1"/>
  <c r="AQ485" i="1"/>
  <c r="AP485" i="1"/>
  <c r="AO485" i="1"/>
  <c r="AN485" i="1"/>
  <c r="U485" i="1"/>
  <c r="T485" i="1"/>
  <c r="B485" i="1"/>
  <c r="A485" i="1"/>
  <c r="AU492" i="1"/>
  <c r="AS492" i="1"/>
  <c r="AR492" i="1"/>
  <c r="AQ492" i="1"/>
  <c r="AP492" i="1"/>
  <c r="AO492" i="1"/>
  <c r="AN492" i="1"/>
  <c r="U492" i="1"/>
  <c r="T492" i="1"/>
  <c r="B492" i="1"/>
  <c r="A492" i="1"/>
  <c r="AU487" i="1"/>
  <c r="AS487" i="1"/>
  <c r="AR487" i="1"/>
  <c r="AQ487" i="1"/>
  <c r="AP487" i="1"/>
  <c r="AO487" i="1"/>
  <c r="AN487" i="1"/>
  <c r="U487" i="1"/>
  <c r="T487" i="1"/>
  <c r="B487" i="1"/>
  <c r="A487" i="1"/>
  <c r="AU191" i="1"/>
  <c r="AS191" i="1"/>
  <c r="AR191" i="1"/>
  <c r="AQ191" i="1"/>
  <c r="AP191" i="1"/>
  <c r="AO191" i="1"/>
  <c r="AN191" i="1"/>
  <c r="U191" i="1"/>
  <c r="T191" i="1"/>
  <c r="B191" i="1"/>
  <c r="A191" i="1"/>
  <c r="AU564" i="1"/>
  <c r="AS564" i="1"/>
  <c r="AR564" i="1"/>
  <c r="AQ564" i="1"/>
  <c r="AP564" i="1"/>
  <c r="AO564" i="1"/>
  <c r="AN564" i="1"/>
  <c r="U564" i="1"/>
  <c r="T564" i="1"/>
  <c r="B564" i="1"/>
  <c r="A564" i="1"/>
  <c r="AU376" i="1"/>
  <c r="AS376" i="1"/>
  <c r="AR376" i="1"/>
  <c r="AQ376" i="1"/>
  <c r="AP376" i="1"/>
  <c r="AO376" i="1"/>
  <c r="AN376" i="1"/>
  <c r="U376" i="1"/>
  <c r="T376" i="1"/>
  <c r="B376" i="1"/>
  <c r="A376" i="1"/>
  <c r="AU923" i="1"/>
  <c r="AS923" i="1"/>
  <c r="AR923" i="1"/>
  <c r="AQ923" i="1"/>
  <c r="AP923" i="1"/>
  <c r="AO923" i="1"/>
  <c r="AN923" i="1"/>
  <c r="U923" i="1"/>
  <c r="T923" i="1"/>
  <c r="B923" i="1"/>
  <c r="A923" i="1"/>
  <c r="AU106" i="1"/>
  <c r="AS106" i="1"/>
  <c r="AR106" i="1"/>
  <c r="AQ106" i="1"/>
  <c r="AP106" i="1"/>
  <c r="AO106" i="1"/>
  <c r="AN106" i="1"/>
  <c r="U106" i="1"/>
  <c r="T106" i="1"/>
  <c r="B106" i="1"/>
  <c r="A106" i="1"/>
  <c r="AU707" i="1"/>
  <c r="AS707" i="1"/>
  <c r="AR707" i="1"/>
  <c r="AQ707" i="1"/>
  <c r="AP707" i="1"/>
  <c r="AO707" i="1"/>
  <c r="AN707" i="1"/>
  <c r="U707" i="1"/>
  <c r="T707" i="1"/>
  <c r="B707" i="1"/>
  <c r="A707" i="1"/>
  <c r="AU308" i="1"/>
  <c r="AS308" i="1"/>
  <c r="AR308" i="1"/>
  <c r="AQ308" i="1"/>
  <c r="AP308" i="1"/>
  <c r="AO308" i="1"/>
  <c r="AN308" i="1"/>
  <c r="U308" i="1"/>
  <c r="T308" i="1"/>
  <c r="B308" i="1"/>
  <c r="A308" i="1"/>
  <c r="AU702" i="1"/>
  <c r="AS702" i="1"/>
  <c r="AR702" i="1"/>
  <c r="AQ702" i="1"/>
  <c r="AP702" i="1"/>
  <c r="AO702" i="1"/>
  <c r="AN702" i="1"/>
  <c r="U702" i="1"/>
  <c r="T702" i="1"/>
  <c r="B702" i="1"/>
  <c r="A702" i="1"/>
  <c r="AU368" i="1"/>
  <c r="AS368" i="1"/>
  <c r="AR368" i="1"/>
  <c r="AQ368" i="1"/>
  <c r="AP368" i="1"/>
  <c r="AO368" i="1"/>
  <c r="AN368" i="1"/>
  <c r="U368" i="1"/>
  <c r="T368" i="1"/>
  <c r="B368" i="1"/>
  <c r="A368" i="1"/>
  <c r="AU32" i="1"/>
  <c r="AS32" i="1"/>
  <c r="AR32" i="1"/>
  <c r="AQ32" i="1"/>
  <c r="AP32" i="1"/>
  <c r="AO32" i="1"/>
  <c r="AN32" i="1"/>
  <c r="U32" i="1"/>
  <c r="T32" i="1"/>
  <c r="B32" i="1"/>
  <c r="A32" i="1"/>
  <c r="AU89" i="1"/>
  <c r="AS89" i="1"/>
  <c r="AR89" i="1"/>
  <c r="AQ89" i="1"/>
  <c r="AP89" i="1"/>
  <c r="AO89" i="1"/>
  <c r="AN89" i="1"/>
  <c r="U89" i="1"/>
  <c r="T89" i="1"/>
  <c r="B89" i="1"/>
  <c r="A89" i="1"/>
  <c r="AU962" i="1"/>
  <c r="AS962" i="1"/>
  <c r="AR962" i="1"/>
  <c r="AQ962" i="1"/>
  <c r="AP962" i="1"/>
  <c r="AO962" i="1"/>
  <c r="AN962" i="1"/>
  <c r="U962" i="1"/>
  <c r="T962" i="1"/>
  <c r="B962" i="1"/>
  <c r="A962" i="1"/>
  <c r="AU123" i="1"/>
  <c r="AS123" i="1"/>
  <c r="AR123" i="1"/>
  <c r="AQ123" i="1"/>
  <c r="AP123" i="1"/>
  <c r="AO123" i="1"/>
  <c r="AN123" i="1"/>
  <c r="U123" i="1"/>
  <c r="T123" i="1"/>
  <c r="B123" i="1"/>
  <c r="A123" i="1"/>
  <c r="AU582" i="1"/>
  <c r="AS582" i="1"/>
  <c r="AR582" i="1"/>
  <c r="AQ582" i="1"/>
  <c r="AP582" i="1"/>
  <c r="AO582" i="1"/>
  <c r="AN582" i="1"/>
  <c r="U582" i="1"/>
  <c r="T582" i="1"/>
  <c r="B582" i="1"/>
  <c r="A582" i="1"/>
  <c r="AU255" i="1"/>
  <c r="AS255" i="1"/>
  <c r="AR255" i="1"/>
  <c r="AQ255" i="1"/>
  <c r="AP255" i="1"/>
  <c r="AO255" i="1"/>
  <c r="AN255" i="1"/>
  <c r="U255" i="1"/>
  <c r="T255" i="1"/>
  <c r="B255" i="1"/>
  <c r="A255" i="1"/>
  <c r="AU624" i="1"/>
  <c r="AS624" i="1"/>
  <c r="AR624" i="1"/>
  <c r="AQ624" i="1"/>
  <c r="AP624" i="1"/>
  <c r="AO624" i="1"/>
  <c r="AN624" i="1"/>
  <c r="U624" i="1"/>
  <c r="T624" i="1"/>
  <c r="B624" i="1"/>
  <c r="A624" i="1"/>
  <c r="AU401" i="1"/>
  <c r="AS401" i="1"/>
  <c r="AR401" i="1"/>
  <c r="AQ401" i="1"/>
  <c r="AP401" i="1"/>
  <c r="AO401" i="1"/>
  <c r="AN401" i="1"/>
  <c r="U401" i="1"/>
  <c r="T401" i="1"/>
  <c r="B401" i="1"/>
  <c r="A401" i="1"/>
  <c r="AU202" i="1"/>
  <c r="AS202" i="1"/>
  <c r="AR202" i="1"/>
  <c r="AQ202" i="1"/>
  <c r="AP202" i="1"/>
  <c r="AO202" i="1"/>
  <c r="AN202" i="1"/>
  <c r="U202" i="1"/>
  <c r="T202" i="1"/>
  <c r="B202" i="1"/>
  <c r="A202" i="1"/>
  <c r="AU880" i="1"/>
  <c r="AS880" i="1"/>
  <c r="AR880" i="1"/>
  <c r="AQ880" i="1"/>
  <c r="AP880" i="1"/>
  <c r="AO880" i="1"/>
  <c r="AN880" i="1"/>
  <c r="U880" i="1"/>
  <c r="T880" i="1"/>
  <c r="B880" i="1"/>
  <c r="A880" i="1"/>
  <c r="AU883" i="1"/>
  <c r="AS883" i="1"/>
  <c r="AR883" i="1"/>
  <c r="AQ883" i="1"/>
  <c r="AP883" i="1"/>
  <c r="AO883" i="1"/>
  <c r="AN883" i="1"/>
  <c r="U883" i="1"/>
  <c r="T883" i="1"/>
  <c r="B883" i="1"/>
  <c r="A883" i="1"/>
  <c r="AU882" i="1"/>
  <c r="AS882" i="1"/>
  <c r="AR882" i="1"/>
  <c r="AQ882" i="1"/>
  <c r="AP882" i="1"/>
  <c r="AO882" i="1"/>
  <c r="AN882" i="1"/>
  <c r="U882" i="1"/>
  <c r="T882" i="1"/>
  <c r="B882" i="1"/>
  <c r="A882" i="1"/>
  <c r="AU472" i="1"/>
  <c r="AS472" i="1"/>
  <c r="AR472" i="1"/>
  <c r="AQ472" i="1"/>
  <c r="AP472" i="1"/>
  <c r="AO472" i="1"/>
  <c r="AN472" i="1"/>
  <c r="U472" i="1"/>
  <c r="T472" i="1"/>
  <c r="B472" i="1"/>
  <c r="A472" i="1"/>
  <c r="AU473" i="1"/>
  <c r="AS473" i="1"/>
  <c r="AR473" i="1"/>
  <c r="AQ473" i="1"/>
  <c r="AP473" i="1"/>
  <c r="AO473" i="1"/>
  <c r="AN473" i="1"/>
  <c r="U473" i="1"/>
  <c r="T473" i="1"/>
  <c r="B473" i="1"/>
  <c r="A473" i="1"/>
  <c r="AU47" i="1"/>
  <c r="AS47" i="1"/>
  <c r="AR47" i="1"/>
  <c r="AQ47" i="1"/>
  <c r="AP47" i="1"/>
  <c r="AO47" i="1"/>
  <c r="AN47" i="1"/>
  <c r="U47" i="1"/>
  <c r="T47" i="1"/>
  <c r="B47" i="1"/>
  <c r="A47" i="1"/>
  <c r="AU251" i="1"/>
  <c r="AS251" i="1"/>
  <c r="AR251" i="1"/>
  <c r="AQ251" i="1"/>
  <c r="AP251" i="1"/>
  <c r="AO251" i="1"/>
  <c r="AN251" i="1"/>
  <c r="U251" i="1"/>
  <c r="T251" i="1"/>
  <c r="B251" i="1"/>
  <c r="A251" i="1"/>
  <c r="AU592" i="1"/>
  <c r="AS592" i="1"/>
  <c r="AR592" i="1"/>
  <c r="AQ592" i="1"/>
  <c r="AP592" i="1"/>
  <c r="AO592" i="1"/>
  <c r="AN592" i="1"/>
  <c r="U592" i="1"/>
  <c r="T592" i="1"/>
  <c r="B592" i="1"/>
  <c r="A592" i="1"/>
  <c r="AU765" i="1"/>
  <c r="AS765" i="1"/>
  <c r="AR765" i="1"/>
  <c r="AQ765" i="1"/>
  <c r="AP765" i="1"/>
  <c r="AO765" i="1"/>
  <c r="AN765" i="1"/>
  <c r="U765" i="1"/>
  <c r="T765" i="1"/>
  <c r="B765" i="1"/>
  <c r="A765" i="1"/>
  <c r="AU766" i="1"/>
  <c r="AS766" i="1"/>
  <c r="AR766" i="1"/>
  <c r="AQ766" i="1"/>
  <c r="AP766" i="1"/>
  <c r="AO766" i="1"/>
  <c r="AN766" i="1"/>
  <c r="U766" i="1"/>
  <c r="T766" i="1"/>
  <c r="B766" i="1"/>
  <c r="A766" i="1"/>
  <c r="AU751" i="1"/>
  <c r="AS751" i="1"/>
  <c r="AR751" i="1"/>
  <c r="AQ751" i="1"/>
  <c r="AP751" i="1"/>
  <c r="AO751" i="1"/>
  <c r="AN751" i="1"/>
  <c r="U751" i="1"/>
  <c r="T751" i="1"/>
  <c r="B751" i="1"/>
  <c r="A751" i="1"/>
  <c r="AU540" i="1"/>
  <c r="AS540" i="1"/>
  <c r="AR540" i="1"/>
  <c r="AQ540" i="1"/>
  <c r="AP540" i="1"/>
  <c r="AO540" i="1"/>
  <c r="AN540" i="1"/>
  <c r="U540" i="1"/>
  <c r="T540" i="1"/>
  <c r="B540" i="1"/>
  <c r="A540" i="1"/>
  <c r="AU286" i="1"/>
  <c r="AS286" i="1"/>
  <c r="AR286" i="1"/>
  <c r="AQ286" i="1"/>
  <c r="AP286" i="1"/>
  <c r="AO286" i="1"/>
  <c r="AN286" i="1"/>
  <c r="U286" i="1"/>
  <c r="T286" i="1"/>
  <c r="B286" i="1"/>
  <c r="A286" i="1"/>
  <c r="AU416" i="1"/>
  <c r="AS416" i="1"/>
  <c r="AR416" i="1"/>
  <c r="AQ416" i="1"/>
  <c r="AP416" i="1"/>
  <c r="AO416" i="1"/>
  <c r="AN416" i="1"/>
  <c r="U416" i="1"/>
  <c r="T416" i="1"/>
  <c r="B416" i="1"/>
  <c r="A416" i="1"/>
  <c r="AU614" i="1"/>
  <c r="AS614" i="1"/>
  <c r="AR614" i="1"/>
  <c r="AQ614" i="1"/>
  <c r="AP614" i="1"/>
  <c r="AO614" i="1"/>
  <c r="AN614" i="1"/>
  <c r="U614" i="1"/>
  <c r="T614" i="1"/>
  <c r="B614" i="1"/>
  <c r="A614" i="1"/>
  <c r="AU616" i="1"/>
  <c r="AS616" i="1"/>
  <c r="AR616" i="1"/>
  <c r="AQ616" i="1"/>
  <c r="AP616" i="1"/>
  <c r="AO616" i="1"/>
  <c r="AN616" i="1"/>
  <c r="U616" i="1"/>
  <c r="T616" i="1"/>
  <c r="B616" i="1"/>
  <c r="A616" i="1"/>
  <c r="AU297" i="1"/>
  <c r="AS297" i="1"/>
  <c r="AR297" i="1"/>
  <c r="AQ297" i="1"/>
  <c r="AP297" i="1"/>
  <c r="AO297" i="1"/>
  <c r="AN297" i="1"/>
  <c r="U297" i="1"/>
  <c r="T297" i="1"/>
  <c r="B297" i="1"/>
  <c r="A297" i="1"/>
  <c r="AU295" i="1"/>
  <c r="AS295" i="1"/>
  <c r="AR295" i="1"/>
  <c r="AQ295" i="1"/>
  <c r="AP295" i="1"/>
  <c r="AO295" i="1"/>
  <c r="AN295" i="1"/>
  <c r="U295" i="1"/>
  <c r="T295" i="1"/>
  <c r="B295" i="1"/>
  <c r="A295" i="1"/>
  <c r="AU165" i="1"/>
  <c r="AS165" i="1"/>
  <c r="AR165" i="1"/>
  <c r="AQ165" i="1"/>
  <c r="AP165" i="1"/>
  <c r="AO165" i="1"/>
  <c r="AN165" i="1"/>
  <c r="U165" i="1"/>
  <c r="T165" i="1"/>
  <c r="B165" i="1"/>
  <c r="A165" i="1"/>
  <c r="AU171" i="1"/>
  <c r="AS171" i="1"/>
  <c r="AR171" i="1"/>
  <c r="AQ171" i="1"/>
  <c r="AP171" i="1"/>
  <c r="AO171" i="1"/>
  <c r="AN171" i="1"/>
  <c r="U171" i="1"/>
  <c r="T171" i="1"/>
  <c r="B171" i="1"/>
  <c r="A171" i="1"/>
  <c r="AU173" i="1"/>
  <c r="AS173" i="1"/>
  <c r="AR173" i="1"/>
  <c r="AQ173" i="1"/>
  <c r="AP173" i="1"/>
  <c r="AO173" i="1"/>
  <c r="AN173" i="1"/>
  <c r="U173" i="1"/>
  <c r="T173" i="1"/>
  <c r="B173" i="1"/>
  <c r="A173" i="1"/>
  <c r="AU104" i="1"/>
  <c r="AS104" i="1"/>
  <c r="AR104" i="1"/>
  <c r="AQ104" i="1"/>
  <c r="AP104" i="1"/>
  <c r="AO104" i="1"/>
  <c r="AN104" i="1"/>
  <c r="U104" i="1"/>
  <c r="T104" i="1"/>
  <c r="B104" i="1"/>
  <c r="A104" i="1"/>
  <c r="AU559" i="1"/>
  <c r="AS559" i="1"/>
  <c r="AR559" i="1"/>
  <c r="AQ559" i="1"/>
  <c r="AP559" i="1"/>
  <c r="AO559" i="1"/>
  <c r="AN559" i="1"/>
  <c r="U559" i="1"/>
  <c r="T559" i="1"/>
  <c r="B559" i="1"/>
  <c r="A559" i="1"/>
  <c r="AU298" i="1"/>
  <c r="AS298" i="1"/>
  <c r="AR298" i="1"/>
  <c r="AQ298" i="1"/>
  <c r="AP298" i="1"/>
  <c r="AO298" i="1"/>
  <c r="AN298" i="1"/>
  <c r="U298" i="1"/>
  <c r="T298" i="1"/>
  <c r="B298" i="1"/>
  <c r="A298" i="1"/>
  <c r="AU156" i="1"/>
  <c r="AS156" i="1"/>
  <c r="AR156" i="1"/>
  <c r="AQ156" i="1"/>
  <c r="AP156" i="1"/>
  <c r="AO156" i="1"/>
  <c r="AN156" i="1"/>
  <c r="U156" i="1"/>
  <c r="T156" i="1"/>
  <c r="B156" i="1"/>
  <c r="A156" i="1"/>
  <c r="AU12" i="1"/>
  <c r="AS12" i="1"/>
  <c r="AR12" i="1"/>
  <c r="AQ12" i="1"/>
  <c r="AP12" i="1"/>
  <c r="AO12" i="1"/>
  <c r="AN12" i="1"/>
  <c r="U12" i="1"/>
  <c r="T12" i="1"/>
  <c r="B12" i="1"/>
  <c r="A12" i="1"/>
  <c r="AU477" i="1"/>
  <c r="AS477" i="1"/>
  <c r="AR477" i="1"/>
  <c r="AQ477" i="1"/>
  <c r="AP477" i="1"/>
  <c r="AO477" i="1"/>
  <c r="AN477" i="1"/>
  <c r="U477" i="1"/>
  <c r="T477" i="1"/>
  <c r="B477" i="1"/>
  <c r="A477" i="1"/>
  <c r="AU388" i="1"/>
  <c r="AS388" i="1"/>
  <c r="AR388" i="1"/>
  <c r="AQ388" i="1"/>
  <c r="AP388" i="1"/>
  <c r="AO388" i="1"/>
  <c r="AN388" i="1"/>
  <c r="U388" i="1"/>
  <c r="T388" i="1"/>
  <c r="B388" i="1"/>
  <c r="A388" i="1"/>
  <c r="AU261" i="1"/>
  <c r="AS261" i="1"/>
  <c r="AR261" i="1"/>
  <c r="AQ261" i="1"/>
  <c r="AP261" i="1"/>
  <c r="AO261" i="1"/>
  <c r="AN261" i="1"/>
  <c r="U261" i="1"/>
  <c r="T261" i="1"/>
  <c r="B261" i="1"/>
  <c r="A261" i="1"/>
  <c r="AU271" i="1"/>
  <c r="AS271" i="1"/>
  <c r="AR271" i="1"/>
  <c r="AQ271" i="1"/>
  <c r="AP271" i="1"/>
  <c r="AO271" i="1"/>
  <c r="AN271" i="1"/>
  <c r="U271" i="1"/>
  <c r="T271" i="1"/>
  <c r="B271" i="1"/>
  <c r="A271" i="1"/>
  <c r="AU266" i="1"/>
  <c r="AS266" i="1"/>
  <c r="AR266" i="1"/>
  <c r="AQ266" i="1"/>
  <c r="AP266" i="1"/>
  <c r="AO266" i="1"/>
  <c r="AN266" i="1"/>
  <c r="U266" i="1"/>
  <c r="T266" i="1"/>
  <c r="B266" i="1"/>
  <c r="A266" i="1"/>
  <c r="AU366" i="1"/>
  <c r="AS366" i="1"/>
  <c r="AR366" i="1"/>
  <c r="AQ366" i="1"/>
  <c r="AP366" i="1"/>
  <c r="AO366" i="1"/>
  <c r="AN366" i="1"/>
  <c r="U366" i="1"/>
  <c r="T366" i="1"/>
  <c r="B366" i="1"/>
  <c r="A366" i="1"/>
  <c r="AU196" i="1"/>
  <c r="AS196" i="1"/>
  <c r="AR196" i="1"/>
  <c r="AQ196" i="1"/>
  <c r="AP196" i="1"/>
  <c r="AO196" i="1"/>
  <c r="AN196" i="1"/>
  <c r="U196" i="1"/>
  <c r="T196" i="1"/>
  <c r="B196" i="1"/>
  <c r="A196" i="1"/>
  <c r="AU721" i="1"/>
  <c r="AS721" i="1"/>
  <c r="AR721" i="1"/>
  <c r="AQ721" i="1"/>
  <c r="AP721" i="1"/>
  <c r="AO721" i="1"/>
  <c r="AN721" i="1"/>
  <c r="U721" i="1"/>
  <c r="T721" i="1"/>
  <c r="B721" i="1"/>
  <c r="A721" i="1"/>
  <c r="AU945" i="1"/>
  <c r="AS945" i="1"/>
  <c r="AR945" i="1"/>
  <c r="AQ945" i="1"/>
  <c r="AP945" i="1"/>
  <c r="AO945" i="1"/>
  <c r="AN945" i="1"/>
  <c r="U945" i="1"/>
  <c r="T945" i="1"/>
  <c r="B945" i="1"/>
  <c r="A945" i="1"/>
  <c r="AU664" i="1"/>
  <c r="AS664" i="1"/>
  <c r="AR664" i="1"/>
  <c r="AQ664" i="1"/>
  <c r="AP664" i="1"/>
  <c r="AO664" i="1"/>
  <c r="AN664" i="1"/>
  <c r="U664" i="1"/>
  <c r="T664" i="1"/>
  <c r="B664" i="1"/>
  <c r="A664" i="1"/>
  <c r="AU851" i="1"/>
  <c r="AS851" i="1"/>
  <c r="AR851" i="1"/>
  <c r="AQ851" i="1"/>
  <c r="AP851" i="1"/>
  <c r="AO851" i="1"/>
  <c r="AN851" i="1"/>
  <c r="U851" i="1"/>
  <c r="T851" i="1"/>
  <c r="B851" i="1"/>
  <c r="A851" i="1"/>
  <c r="AU895" i="1"/>
  <c r="AS895" i="1"/>
  <c r="AR895" i="1"/>
  <c r="AQ895" i="1"/>
  <c r="AP895" i="1"/>
  <c r="AO895" i="1"/>
  <c r="AN895" i="1"/>
  <c r="U895" i="1"/>
  <c r="T895" i="1"/>
  <c r="B895" i="1"/>
  <c r="A895" i="1"/>
  <c r="AU471" i="1"/>
  <c r="AS471" i="1"/>
  <c r="AR471" i="1"/>
  <c r="AQ471" i="1"/>
  <c r="AP471" i="1"/>
  <c r="AO471" i="1"/>
  <c r="AN471" i="1"/>
  <c r="U471" i="1"/>
  <c r="T471" i="1"/>
  <c r="B471" i="1"/>
  <c r="A471" i="1"/>
  <c r="AU670" i="1"/>
  <c r="AS670" i="1"/>
  <c r="AR670" i="1"/>
  <c r="AQ670" i="1"/>
  <c r="AP670" i="1"/>
  <c r="AO670" i="1"/>
  <c r="AN670" i="1"/>
  <c r="U670" i="1"/>
  <c r="T670" i="1"/>
  <c r="B670" i="1"/>
  <c r="A670" i="1"/>
  <c r="AU466" i="1"/>
  <c r="AS466" i="1"/>
  <c r="AR466" i="1"/>
  <c r="AQ466" i="1"/>
  <c r="AP466" i="1"/>
  <c r="AO466" i="1"/>
  <c r="AN466" i="1"/>
  <c r="U466" i="1"/>
  <c r="T466" i="1"/>
  <c r="B466" i="1"/>
  <c r="A466" i="1"/>
  <c r="AU862" i="1"/>
  <c r="AS862" i="1"/>
  <c r="AR862" i="1"/>
  <c r="AQ862" i="1"/>
  <c r="AP862" i="1"/>
  <c r="AO862" i="1"/>
  <c r="AN862" i="1"/>
  <c r="U862" i="1"/>
  <c r="T862" i="1"/>
  <c r="B862" i="1"/>
  <c r="A862" i="1"/>
  <c r="AU658" i="1"/>
  <c r="AS658" i="1"/>
  <c r="AR658" i="1"/>
  <c r="AQ658" i="1"/>
  <c r="AP658" i="1"/>
  <c r="AO658" i="1"/>
  <c r="AN658" i="1"/>
  <c r="U658" i="1"/>
  <c r="T658" i="1"/>
  <c r="B658" i="1"/>
  <c r="A658" i="1"/>
  <c r="AU146" i="1"/>
  <c r="AS146" i="1"/>
  <c r="AR146" i="1"/>
  <c r="AQ146" i="1"/>
  <c r="AP146" i="1"/>
  <c r="AO146" i="1"/>
  <c r="AN146" i="1"/>
  <c r="U146" i="1"/>
  <c r="T146" i="1"/>
  <c r="B146" i="1"/>
  <c r="A146" i="1"/>
  <c r="AU149" i="1"/>
  <c r="AS149" i="1"/>
  <c r="AR149" i="1"/>
  <c r="AQ149" i="1"/>
  <c r="AP149" i="1"/>
  <c r="AO149" i="1"/>
  <c r="AN149" i="1"/>
  <c r="U149" i="1"/>
  <c r="T149" i="1"/>
  <c r="B149" i="1"/>
  <c r="A149" i="1"/>
  <c r="AU987" i="1"/>
  <c r="AS987" i="1"/>
  <c r="AR987" i="1"/>
  <c r="AQ987" i="1"/>
  <c r="AP987" i="1"/>
  <c r="AO987" i="1"/>
  <c r="AN987" i="1"/>
  <c r="U987" i="1"/>
  <c r="T987" i="1"/>
  <c r="B987" i="1"/>
  <c r="A987" i="1"/>
  <c r="AU16" i="1"/>
  <c r="AS16" i="1"/>
  <c r="AR16" i="1"/>
  <c r="AQ16" i="1"/>
  <c r="AP16" i="1"/>
  <c r="AO16" i="1"/>
  <c r="AN16" i="1"/>
  <c r="U16" i="1"/>
  <c r="T16" i="1"/>
  <c r="B16" i="1"/>
  <c r="A16" i="1"/>
  <c r="AU51" i="1"/>
  <c r="AS51" i="1"/>
  <c r="AR51" i="1"/>
  <c r="AQ51" i="1"/>
  <c r="AP51" i="1"/>
  <c r="AO51" i="1"/>
  <c r="AN51" i="1"/>
  <c r="U51" i="1"/>
  <c r="T51" i="1"/>
  <c r="B51" i="1"/>
  <c r="A51" i="1"/>
  <c r="AU535" i="1"/>
  <c r="AS535" i="1"/>
  <c r="AR535" i="1"/>
  <c r="AQ535" i="1"/>
  <c r="AP535" i="1"/>
  <c r="AO535" i="1"/>
  <c r="AN535" i="1"/>
  <c r="U535" i="1"/>
  <c r="T535" i="1"/>
  <c r="B535" i="1"/>
  <c r="A535" i="1"/>
  <c r="AU481" i="1"/>
  <c r="AS481" i="1"/>
  <c r="AR481" i="1"/>
  <c r="AQ481" i="1"/>
  <c r="AP481" i="1"/>
  <c r="AO481" i="1"/>
  <c r="AN481" i="1"/>
  <c r="U481" i="1"/>
  <c r="T481" i="1"/>
  <c r="B481" i="1"/>
  <c r="A481" i="1"/>
  <c r="AU920" i="1"/>
  <c r="AS920" i="1"/>
  <c r="AR920" i="1"/>
  <c r="AQ920" i="1"/>
  <c r="AP920" i="1"/>
  <c r="AO920" i="1"/>
  <c r="AN920" i="1"/>
  <c r="U920" i="1"/>
  <c r="T920" i="1"/>
  <c r="B920" i="1"/>
  <c r="A920" i="1"/>
  <c r="AU597" i="1"/>
  <c r="AS597" i="1"/>
  <c r="AR597" i="1"/>
  <c r="AQ597" i="1"/>
  <c r="AP597" i="1"/>
  <c r="AO597" i="1"/>
  <c r="AN597" i="1"/>
  <c r="U597" i="1"/>
  <c r="T597" i="1"/>
  <c r="B597" i="1"/>
  <c r="A597" i="1"/>
  <c r="AU242" i="1"/>
  <c r="AS242" i="1"/>
  <c r="AR242" i="1"/>
  <c r="AQ242" i="1"/>
  <c r="AP242" i="1"/>
  <c r="AO242" i="1"/>
  <c r="AN242" i="1"/>
  <c r="U242" i="1"/>
  <c r="T242" i="1"/>
  <c r="B242" i="1"/>
  <c r="A242" i="1"/>
  <c r="AU925" i="1"/>
  <c r="AS925" i="1"/>
  <c r="AR925" i="1"/>
  <c r="AQ925" i="1"/>
  <c r="AP925" i="1"/>
  <c r="AO925" i="1"/>
  <c r="AN925" i="1"/>
  <c r="U925" i="1"/>
  <c r="T925" i="1"/>
  <c r="B925" i="1"/>
  <c r="A925" i="1"/>
  <c r="AU361" i="1"/>
  <c r="AS361" i="1"/>
  <c r="AR361" i="1"/>
  <c r="AQ361" i="1"/>
  <c r="AP361" i="1"/>
  <c r="AO361" i="1"/>
  <c r="AN361" i="1"/>
  <c r="U361" i="1"/>
  <c r="T361" i="1"/>
  <c r="B361" i="1"/>
  <c r="A361" i="1"/>
  <c r="AU456" i="1"/>
  <c r="AS456" i="1"/>
  <c r="AR456" i="1"/>
  <c r="AQ456" i="1"/>
  <c r="AP456" i="1"/>
  <c r="AO456" i="1"/>
  <c r="AN456" i="1"/>
  <c r="U456" i="1"/>
  <c r="T456" i="1"/>
  <c r="B456" i="1"/>
  <c r="A456" i="1"/>
  <c r="AU827" i="1"/>
  <c r="AS827" i="1"/>
  <c r="AR827" i="1"/>
  <c r="AQ827" i="1"/>
  <c r="AP827" i="1"/>
  <c r="AO827" i="1"/>
  <c r="AN827" i="1"/>
  <c r="U827" i="1"/>
  <c r="T827" i="1"/>
  <c r="B827" i="1"/>
  <c r="A827" i="1"/>
  <c r="AU993" i="1"/>
  <c r="AS993" i="1"/>
  <c r="AR993" i="1"/>
  <c r="AQ993" i="1"/>
  <c r="AP993" i="1"/>
  <c r="AO993" i="1"/>
  <c r="AN993" i="1"/>
  <c r="U993" i="1"/>
  <c r="T993" i="1"/>
  <c r="B993" i="1"/>
  <c r="A993" i="1"/>
  <c r="AU44" i="1"/>
  <c r="AS44" i="1"/>
  <c r="AR44" i="1"/>
  <c r="AQ44" i="1"/>
  <c r="AP44" i="1"/>
  <c r="AO44" i="1"/>
  <c r="AN44" i="1"/>
  <c r="U44" i="1"/>
  <c r="T44" i="1"/>
  <c r="B44" i="1"/>
  <c r="A44" i="1"/>
  <c r="AU384" i="1"/>
  <c r="AS384" i="1"/>
  <c r="AR384" i="1"/>
  <c r="AQ384" i="1"/>
  <c r="AP384" i="1"/>
  <c r="AO384" i="1"/>
  <c r="AN384" i="1"/>
  <c r="U384" i="1"/>
  <c r="T384" i="1"/>
  <c r="B384" i="1"/>
  <c r="A384" i="1"/>
  <c r="AU417" i="1"/>
  <c r="AS417" i="1"/>
  <c r="AR417" i="1"/>
  <c r="AQ417" i="1"/>
  <c r="AP417" i="1"/>
  <c r="AO417" i="1"/>
  <c r="AN417" i="1"/>
  <c r="U417" i="1"/>
  <c r="T417" i="1"/>
  <c r="B417" i="1"/>
  <c r="A417" i="1"/>
  <c r="AU712" i="1"/>
  <c r="AS712" i="1"/>
  <c r="AR712" i="1"/>
  <c r="AQ712" i="1"/>
  <c r="AP712" i="1"/>
  <c r="AO712" i="1"/>
  <c r="AN712" i="1"/>
  <c r="U712" i="1"/>
  <c r="T712" i="1"/>
  <c r="B712" i="1"/>
  <c r="A712" i="1"/>
  <c r="AU554" i="1"/>
  <c r="AS554" i="1"/>
  <c r="AR554" i="1"/>
  <c r="AQ554" i="1"/>
  <c r="AP554" i="1"/>
  <c r="AO554" i="1"/>
  <c r="AN554" i="1"/>
  <c r="U554" i="1"/>
  <c r="T554" i="1"/>
  <c r="B554" i="1"/>
  <c r="A554" i="1"/>
  <c r="AU246" i="1"/>
  <c r="AS246" i="1"/>
  <c r="AR246" i="1"/>
  <c r="AQ246" i="1"/>
  <c r="AP246" i="1"/>
  <c r="AO246" i="1"/>
  <c r="AN246" i="1"/>
  <c r="U246" i="1"/>
  <c r="T246" i="1"/>
  <c r="B246" i="1"/>
  <c r="A246" i="1"/>
  <c r="AU800" i="1"/>
  <c r="AS800" i="1"/>
  <c r="AR800" i="1"/>
  <c r="AQ800" i="1"/>
  <c r="AP800" i="1"/>
  <c r="AO800" i="1"/>
  <c r="AN800" i="1"/>
  <c r="U800" i="1"/>
  <c r="T800" i="1"/>
  <c r="B800" i="1"/>
  <c r="A800" i="1"/>
  <c r="AU662" i="1"/>
  <c r="AS662" i="1"/>
  <c r="AR662" i="1"/>
  <c r="AQ662" i="1"/>
  <c r="AP662" i="1"/>
  <c r="AO662" i="1"/>
  <c r="AN662" i="1"/>
  <c r="U662" i="1"/>
  <c r="T662" i="1"/>
  <c r="B662" i="1"/>
  <c r="A662" i="1"/>
  <c r="AU643" i="1"/>
  <c r="AS643" i="1"/>
  <c r="AR643" i="1"/>
  <c r="AQ643" i="1"/>
  <c r="AP643" i="1"/>
  <c r="AO643" i="1"/>
  <c r="AN643" i="1"/>
  <c r="U643" i="1"/>
  <c r="T643" i="1"/>
  <c r="B643" i="1"/>
  <c r="A643" i="1"/>
  <c r="AU826" i="1"/>
  <c r="AS826" i="1"/>
  <c r="AR826" i="1"/>
  <c r="AQ826" i="1"/>
  <c r="AP826" i="1"/>
  <c r="AO826" i="1"/>
  <c r="AN826" i="1"/>
  <c r="U826" i="1"/>
  <c r="T826" i="1"/>
  <c r="B826" i="1"/>
  <c r="A826" i="1"/>
  <c r="AU380" i="1"/>
  <c r="AS380" i="1"/>
  <c r="AR380" i="1"/>
  <c r="AQ380" i="1"/>
  <c r="AP380" i="1"/>
  <c r="AO380" i="1"/>
  <c r="AN380" i="1"/>
  <c r="U380" i="1"/>
  <c r="T380" i="1"/>
  <c r="B380" i="1"/>
  <c r="A380" i="1"/>
  <c r="AU648" i="1"/>
  <c r="AS648" i="1"/>
  <c r="AR648" i="1"/>
  <c r="AQ648" i="1"/>
  <c r="AP648" i="1"/>
  <c r="AO648" i="1"/>
  <c r="AN648" i="1"/>
  <c r="U648" i="1"/>
  <c r="T648" i="1"/>
  <c r="B648" i="1"/>
  <c r="A648" i="1"/>
  <c r="AU512" i="1"/>
  <c r="AS512" i="1"/>
  <c r="AR512" i="1"/>
  <c r="AQ512" i="1"/>
  <c r="AP512" i="1"/>
  <c r="AO512" i="1"/>
  <c r="AN512" i="1"/>
  <c r="U512" i="1"/>
  <c r="T512" i="1"/>
  <c r="B512" i="1"/>
  <c r="A512" i="1"/>
  <c r="AU804" i="1"/>
  <c r="AS804" i="1"/>
  <c r="AR804" i="1"/>
  <c r="AQ804" i="1"/>
  <c r="AP804" i="1"/>
  <c r="AO804" i="1"/>
  <c r="AN804" i="1"/>
  <c r="U804" i="1"/>
  <c r="T804" i="1"/>
  <c r="B804" i="1"/>
  <c r="A804" i="1"/>
  <c r="AU856" i="1"/>
  <c r="AS856" i="1"/>
  <c r="AR856" i="1"/>
  <c r="AQ856" i="1"/>
  <c r="AP856" i="1"/>
  <c r="AO856" i="1"/>
  <c r="AN856" i="1"/>
  <c r="U856" i="1"/>
  <c r="T856" i="1"/>
  <c r="B856" i="1"/>
  <c r="A856" i="1"/>
  <c r="AU157" i="1"/>
  <c r="AS157" i="1"/>
  <c r="AR157" i="1"/>
  <c r="AQ157" i="1"/>
  <c r="AP157" i="1"/>
  <c r="AO157" i="1"/>
  <c r="AN157" i="1"/>
  <c r="U157" i="1"/>
  <c r="T157" i="1"/>
  <c r="B157" i="1"/>
  <c r="A157" i="1"/>
  <c r="AU373" i="1"/>
  <c r="AS373" i="1"/>
  <c r="AR373" i="1"/>
  <c r="AQ373" i="1"/>
  <c r="AP373" i="1"/>
  <c r="AO373" i="1"/>
  <c r="AN373" i="1"/>
  <c r="U373" i="1"/>
  <c r="T373" i="1"/>
  <c r="B373" i="1"/>
  <c r="A373" i="1"/>
  <c r="AU311" i="1"/>
  <c r="AS311" i="1"/>
  <c r="AR311" i="1"/>
  <c r="AQ311" i="1"/>
  <c r="AP311" i="1"/>
  <c r="AO311" i="1"/>
  <c r="AN311" i="1"/>
  <c r="U311" i="1"/>
  <c r="T311" i="1"/>
  <c r="B311" i="1"/>
  <c r="A311" i="1"/>
  <c r="AU229" i="1"/>
  <c r="AS229" i="1"/>
  <c r="AR229" i="1"/>
  <c r="AQ229" i="1"/>
  <c r="AP229" i="1"/>
  <c r="AO229" i="1"/>
  <c r="AN229" i="1"/>
  <c r="U229" i="1"/>
  <c r="T229" i="1"/>
  <c r="B229" i="1"/>
  <c r="A229" i="1"/>
  <c r="AU599" i="1"/>
  <c r="AS599" i="1"/>
  <c r="AR599" i="1"/>
  <c r="AQ599" i="1"/>
  <c r="AP599" i="1"/>
  <c r="AO599" i="1"/>
  <c r="AN599" i="1"/>
  <c r="U599" i="1"/>
  <c r="T599" i="1"/>
  <c r="B599" i="1"/>
  <c r="A599" i="1"/>
  <c r="AU605" i="1"/>
  <c r="AS605" i="1"/>
  <c r="AR605" i="1"/>
  <c r="AQ605" i="1"/>
  <c r="AP605" i="1"/>
  <c r="AO605" i="1"/>
  <c r="AN605" i="1"/>
  <c r="U605" i="1"/>
  <c r="T605" i="1"/>
  <c r="B605" i="1"/>
  <c r="A605" i="1"/>
  <c r="AU604" i="1"/>
  <c r="AS604" i="1"/>
  <c r="AR604" i="1"/>
  <c r="AQ604" i="1"/>
  <c r="AP604" i="1"/>
  <c r="AO604" i="1"/>
  <c r="AN604" i="1"/>
  <c r="U604" i="1"/>
  <c r="T604" i="1"/>
  <c r="B604" i="1"/>
  <c r="A604" i="1"/>
  <c r="AU896" i="1"/>
  <c r="AS896" i="1"/>
  <c r="AR896" i="1"/>
  <c r="AQ896" i="1"/>
  <c r="AP896" i="1"/>
  <c r="AO896" i="1"/>
  <c r="AN896" i="1"/>
  <c r="U896" i="1"/>
  <c r="T896" i="1"/>
  <c r="B896" i="1"/>
  <c r="A896" i="1"/>
  <c r="AU359" i="1"/>
  <c r="AS359" i="1"/>
  <c r="AR359" i="1"/>
  <c r="AQ359" i="1"/>
  <c r="AP359" i="1"/>
  <c r="AO359" i="1"/>
  <c r="AN359" i="1"/>
  <c r="U359" i="1"/>
  <c r="T359" i="1"/>
  <c r="B359" i="1"/>
  <c r="A359" i="1"/>
  <c r="AU816" i="1"/>
  <c r="AS816" i="1"/>
  <c r="AR816" i="1"/>
  <c r="AQ816" i="1"/>
  <c r="AP816" i="1"/>
  <c r="AO816" i="1"/>
  <c r="AN816" i="1"/>
  <c r="U816" i="1"/>
  <c r="T816" i="1"/>
  <c r="B816" i="1"/>
  <c r="A816" i="1"/>
  <c r="AU822" i="1"/>
  <c r="AS822" i="1"/>
  <c r="AR822" i="1"/>
  <c r="AQ822" i="1"/>
  <c r="AP822" i="1"/>
  <c r="AO822" i="1"/>
  <c r="AN822" i="1"/>
  <c r="U822" i="1"/>
  <c r="T822" i="1"/>
  <c r="B822" i="1"/>
  <c r="A822" i="1"/>
  <c r="AU819" i="1"/>
  <c r="AS819" i="1"/>
  <c r="AR819" i="1"/>
  <c r="AQ819" i="1"/>
  <c r="AP819" i="1"/>
  <c r="AO819" i="1"/>
  <c r="AN819" i="1"/>
  <c r="U819" i="1"/>
  <c r="T819" i="1"/>
  <c r="B819" i="1"/>
  <c r="A819" i="1"/>
  <c r="AU184" i="1"/>
  <c r="AS184" i="1"/>
  <c r="AR184" i="1"/>
  <c r="AQ184" i="1"/>
  <c r="AP184" i="1"/>
  <c r="AO184" i="1"/>
  <c r="AN184" i="1"/>
  <c r="U184" i="1"/>
  <c r="T184" i="1"/>
  <c r="B184" i="1"/>
  <c r="A184" i="1"/>
  <c r="AU638" i="1"/>
  <c r="AS638" i="1"/>
  <c r="AR638" i="1"/>
  <c r="AQ638" i="1"/>
  <c r="AP638" i="1"/>
  <c r="AO638" i="1"/>
  <c r="AN638" i="1"/>
  <c r="U638" i="1"/>
  <c r="T638" i="1"/>
  <c r="B638" i="1"/>
  <c r="A638" i="1"/>
  <c r="AU75" i="1"/>
  <c r="AS75" i="1"/>
  <c r="AR75" i="1"/>
  <c r="AQ75" i="1"/>
  <c r="AP75" i="1"/>
  <c r="AO75" i="1"/>
  <c r="AN75" i="1"/>
  <c r="U75" i="1"/>
  <c r="T75" i="1"/>
  <c r="B75" i="1"/>
  <c r="A75" i="1"/>
  <c r="AU120" i="1"/>
  <c r="AS120" i="1"/>
  <c r="AR120" i="1"/>
  <c r="AQ120" i="1"/>
  <c r="AP120" i="1"/>
  <c r="AO120" i="1"/>
  <c r="AN120" i="1"/>
  <c r="U120" i="1"/>
  <c r="T120" i="1"/>
  <c r="B120" i="1"/>
  <c r="A120" i="1"/>
  <c r="AU745" i="1"/>
  <c r="AS745" i="1"/>
  <c r="AR745" i="1"/>
  <c r="AQ745" i="1"/>
  <c r="AP745" i="1"/>
  <c r="AO745" i="1"/>
  <c r="AN745" i="1"/>
  <c r="U745" i="1"/>
  <c r="T745" i="1"/>
  <c r="B745" i="1"/>
  <c r="A745" i="1"/>
  <c r="AU179" i="1"/>
  <c r="AS179" i="1"/>
  <c r="AR179" i="1"/>
  <c r="AQ179" i="1"/>
  <c r="AP179" i="1"/>
  <c r="AO179" i="1"/>
  <c r="AN179" i="1"/>
  <c r="U179" i="1"/>
  <c r="T179" i="1"/>
  <c r="B179" i="1"/>
  <c r="A179" i="1"/>
  <c r="AU601" i="1"/>
  <c r="AS601" i="1"/>
  <c r="AR601" i="1"/>
  <c r="AQ601" i="1"/>
  <c r="AP601" i="1"/>
  <c r="AO601" i="1"/>
  <c r="AN601" i="1"/>
  <c r="U601" i="1"/>
  <c r="T601" i="1"/>
  <c r="B601" i="1"/>
  <c r="A601" i="1"/>
  <c r="AU96" i="1"/>
  <c r="AS96" i="1"/>
  <c r="AR96" i="1"/>
  <c r="AQ96" i="1"/>
  <c r="AP96" i="1"/>
  <c r="AO96" i="1"/>
  <c r="AN96" i="1"/>
  <c r="U96" i="1"/>
  <c r="T96" i="1"/>
  <c r="B96" i="1"/>
  <c r="A96" i="1"/>
  <c r="AU197" i="1"/>
  <c r="AS197" i="1"/>
  <c r="AR197" i="1"/>
  <c r="AQ197" i="1"/>
  <c r="AP197" i="1"/>
  <c r="AO197" i="1"/>
  <c r="AN197" i="1"/>
  <c r="U197" i="1"/>
  <c r="T197" i="1"/>
  <c r="B197" i="1"/>
  <c r="A197" i="1"/>
  <c r="AU389" i="1"/>
  <c r="AS389" i="1"/>
  <c r="AR389" i="1"/>
  <c r="AQ389" i="1"/>
  <c r="AP389" i="1"/>
  <c r="AO389" i="1"/>
  <c r="AN389" i="1"/>
  <c r="U389" i="1"/>
  <c r="T389" i="1"/>
  <c r="B389" i="1"/>
  <c r="A389" i="1"/>
  <c r="AU629" i="1"/>
  <c r="AS629" i="1"/>
  <c r="AR629" i="1"/>
  <c r="AQ629" i="1"/>
  <c r="AP629" i="1"/>
  <c r="AO629" i="1"/>
  <c r="AN629" i="1"/>
  <c r="U629" i="1"/>
  <c r="T629" i="1"/>
  <c r="B629" i="1"/>
  <c r="A629" i="1"/>
  <c r="AU799" i="1"/>
  <c r="AS799" i="1"/>
  <c r="AR799" i="1"/>
  <c r="AQ799" i="1"/>
  <c r="AP799" i="1"/>
  <c r="AO799" i="1"/>
  <c r="AN799" i="1"/>
  <c r="U799" i="1"/>
  <c r="T799" i="1"/>
  <c r="B799" i="1"/>
  <c r="A799" i="1"/>
  <c r="AU687" i="1"/>
  <c r="AS687" i="1"/>
  <c r="AR687" i="1"/>
  <c r="AQ687" i="1"/>
  <c r="AP687" i="1"/>
  <c r="AO687" i="1"/>
  <c r="AN687" i="1"/>
  <c r="U687" i="1"/>
  <c r="T687" i="1"/>
  <c r="B687" i="1"/>
  <c r="A687" i="1"/>
  <c r="AU783" i="1"/>
  <c r="AS783" i="1"/>
  <c r="AR783" i="1"/>
  <c r="AQ783" i="1"/>
  <c r="AP783" i="1"/>
  <c r="AO783" i="1"/>
  <c r="AN783" i="1"/>
  <c r="U783" i="1"/>
  <c r="T783" i="1"/>
  <c r="B783" i="1"/>
  <c r="A783" i="1"/>
  <c r="AU979" i="1"/>
  <c r="AS979" i="1"/>
  <c r="AR979" i="1"/>
  <c r="AQ979" i="1"/>
  <c r="AP979" i="1"/>
  <c r="AO979" i="1"/>
  <c r="AN979" i="1"/>
  <c r="U979" i="1"/>
  <c r="T979" i="1"/>
  <c r="B979" i="1"/>
  <c r="A979" i="1"/>
  <c r="AU345" i="1"/>
  <c r="AS345" i="1"/>
  <c r="AR345" i="1"/>
  <c r="AQ345" i="1"/>
  <c r="AP345" i="1"/>
  <c r="AO345" i="1"/>
  <c r="AN345" i="1"/>
  <c r="U345" i="1"/>
  <c r="T345" i="1"/>
  <c r="B345" i="1"/>
  <c r="A345" i="1"/>
  <c r="AU343" i="1"/>
  <c r="AS343" i="1"/>
  <c r="AR343" i="1"/>
  <c r="AQ343" i="1"/>
  <c r="AP343" i="1"/>
  <c r="AO343" i="1"/>
  <c r="AN343" i="1"/>
  <c r="U343" i="1"/>
  <c r="T343" i="1"/>
  <c r="B343" i="1"/>
  <c r="A343" i="1"/>
  <c r="AU397" i="1"/>
  <c r="AS397" i="1"/>
  <c r="AR397" i="1"/>
  <c r="AQ397" i="1"/>
  <c r="AP397" i="1"/>
  <c r="AO397" i="1"/>
  <c r="AN397" i="1"/>
  <c r="U397" i="1"/>
  <c r="T397" i="1"/>
  <c r="B397" i="1"/>
  <c r="A397" i="1"/>
  <c r="AU396" i="1"/>
  <c r="AS396" i="1"/>
  <c r="AR396" i="1"/>
  <c r="AQ396" i="1"/>
  <c r="AP396" i="1"/>
  <c r="AO396" i="1"/>
  <c r="AN396" i="1"/>
  <c r="U396" i="1"/>
  <c r="T396" i="1"/>
  <c r="B396" i="1"/>
  <c r="A396" i="1"/>
  <c r="AU399" i="1"/>
  <c r="AS399" i="1"/>
  <c r="AR399" i="1"/>
  <c r="AQ399" i="1"/>
  <c r="AP399" i="1"/>
  <c r="AO399" i="1"/>
  <c r="AN399" i="1"/>
  <c r="U399" i="1"/>
  <c r="T399" i="1"/>
  <c r="B399" i="1"/>
  <c r="A399" i="1"/>
  <c r="AU398" i="1"/>
  <c r="AS398" i="1"/>
  <c r="AR398" i="1"/>
  <c r="AQ398" i="1"/>
  <c r="AP398" i="1"/>
  <c r="AO398" i="1"/>
  <c r="AN398" i="1"/>
  <c r="U398" i="1"/>
  <c r="T398" i="1"/>
  <c r="B398" i="1"/>
  <c r="A398" i="1"/>
  <c r="AU269" i="1"/>
  <c r="AS269" i="1"/>
  <c r="AR269" i="1"/>
  <c r="AQ269" i="1"/>
  <c r="AP269" i="1"/>
  <c r="AO269" i="1"/>
  <c r="AN269" i="1"/>
  <c r="U269" i="1"/>
  <c r="T269" i="1"/>
  <c r="B269" i="1"/>
  <c r="A269" i="1"/>
  <c r="AU759" i="1"/>
  <c r="AS759" i="1"/>
  <c r="AR759" i="1"/>
  <c r="AQ759" i="1"/>
  <c r="AP759" i="1"/>
  <c r="AO759" i="1"/>
  <c r="AN759" i="1"/>
  <c r="U759" i="1"/>
  <c r="T759" i="1"/>
  <c r="B759" i="1"/>
  <c r="A759" i="1"/>
  <c r="AU829" i="1"/>
  <c r="AS829" i="1"/>
  <c r="AR829" i="1"/>
  <c r="AQ829" i="1"/>
  <c r="AP829" i="1"/>
  <c r="AO829" i="1"/>
  <c r="AN829" i="1"/>
  <c r="U829" i="1"/>
  <c r="T829" i="1"/>
  <c r="B829" i="1"/>
  <c r="A829" i="1"/>
  <c r="AU782" i="1"/>
  <c r="AS782" i="1"/>
  <c r="AR782" i="1"/>
  <c r="AQ782" i="1"/>
  <c r="AP782" i="1"/>
  <c r="AO782" i="1"/>
  <c r="AN782" i="1"/>
  <c r="U782" i="1"/>
  <c r="T782" i="1"/>
  <c r="B782" i="1"/>
  <c r="A782" i="1"/>
  <c r="AU530" i="1"/>
  <c r="AS530" i="1"/>
  <c r="AR530" i="1"/>
  <c r="AQ530" i="1"/>
  <c r="AP530" i="1"/>
  <c r="AO530" i="1"/>
  <c r="AN530" i="1"/>
  <c r="U530" i="1"/>
  <c r="T530" i="1"/>
  <c r="B530" i="1"/>
  <c r="A530" i="1"/>
  <c r="AU852" i="1"/>
  <c r="AS852" i="1"/>
  <c r="AR852" i="1"/>
  <c r="AQ852" i="1"/>
  <c r="AP852" i="1"/>
  <c r="AO852" i="1"/>
  <c r="AN852" i="1"/>
  <c r="U852" i="1"/>
  <c r="T852" i="1"/>
  <c r="B852" i="1"/>
  <c r="A852" i="1"/>
  <c r="AU854" i="1"/>
  <c r="AS854" i="1"/>
  <c r="AR854" i="1"/>
  <c r="AQ854" i="1"/>
  <c r="AP854" i="1"/>
  <c r="AO854" i="1"/>
  <c r="AN854" i="1"/>
  <c r="U854" i="1"/>
  <c r="T854" i="1"/>
  <c r="B854" i="1"/>
  <c r="A854" i="1"/>
  <c r="AU732" i="1"/>
  <c r="AS732" i="1"/>
  <c r="AR732" i="1"/>
  <c r="AQ732" i="1"/>
  <c r="AP732" i="1"/>
  <c r="AO732" i="1"/>
  <c r="AN732" i="1"/>
  <c r="U732" i="1"/>
  <c r="T732" i="1"/>
  <c r="B732" i="1"/>
  <c r="A732" i="1"/>
  <c r="AU730" i="1"/>
  <c r="AS730" i="1"/>
  <c r="AR730" i="1"/>
  <c r="AQ730" i="1"/>
  <c r="AP730" i="1"/>
  <c r="AO730" i="1"/>
  <c r="AN730" i="1"/>
  <c r="U730" i="1"/>
  <c r="T730" i="1"/>
  <c r="B730" i="1"/>
  <c r="A730" i="1"/>
  <c r="AU836" i="1"/>
  <c r="AS836" i="1"/>
  <c r="AR836" i="1"/>
  <c r="AQ836" i="1"/>
  <c r="AP836" i="1"/>
  <c r="AO836" i="1"/>
  <c r="AN836" i="1"/>
  <c r="U836" i="1"/>
  <c r="T836" i="1"/>
  <c r="B836" i="1"/>
  <c r="A836" i="1"/>
  <c r="AU834" i="1"/>
  <c r="AS834" i="1"/>
  <c r="AR834" i="1"/>
  <c r="AQ834" i="1"/>
  <c r="AP834" i="1"/>
  <c r="AO834" i="1"/>
  <c r="AN834" i="1"/>
  <c r="U834" i="1"/>
  <c r="T834" i="1"/>
  <c r="B834" i="1"/>
  <c r="A834" i="1"/>
  <c r="AU207" i="1"/>
  <c r="AS207" i="1"/>
  <c r="AR207" i="1"/>
  <c r="AQ207" i="1"/>
  <c r="AP207" i="1"/>
  <c r="AO207" i="1"/>
  <c r="AN207" i="1"/>
  <c r="U207" i="1"/>
  <c r="T207" i="1"/>
  <c r="B207" i="1"/>
  <c r="A207" i="1"/>
  <c r="AU848" i="1"/>
  <c r="AS848" i="1"/>
  <c r="AR848" i="1"/>
  <c r="AQ848" i="1"/>
  <c r="AP848" i="1"/>
  <c r="AO848" i="1"/>
  <c r="AN848" i="1"/>
  <c r="U848" i="1"/>
  <c r="T848" i="1"/>
  <c r="B848" i="1"/>
  <c r="A848" i="1"/>
  <c r="AU850" i="1"/>
  <c r="AS850" i="1"/>
  <c r="AR850" i="1"/>
  <c r="AQ850" i="1"/>
  <c r="AP850" i="1"/>
  <c r="AO850" i="1"/>
  <c r="AN850" i="1"/>
  <c r="U850" i="1"/>
  <c r="T850" i="1"/>
  <c r="B850" i="1"/>
  <c r="A850" i="1"/>
  <c r="AU253" i="1"/>
  <c r="AS253" i="1"/>
  <c r="AR253" i="1"/>
  <c r="AQ253" i="1"/>
  <c r="AP253" i="1"/>
  <c r="AO253" i="1"/>
  <c r="AN253" i="1"/>
  <c r="U253" i="1"/>
  <c r="T253" i="1"/>
  <c r="B253" i="1"/>
  <c r="A253" i="1"/>
  <c r="AU211" i="1"/>
  <c r="AS211" i="1"/>
  <c r="AR211" i="1"/>
  <c r="AQ211" i="1"/>
  <c r="AP211" i="1"/>
  <c r="AO211" i="1"/>
  <c r="AN211" i="1"/>
  <c r="U211" i="1"/>
  <c r="T211" i="1"/>
  <c r="B211" i="1"/>
  <c r="A211" i="1"/>
  <c r="AU290" i="1"/>
  <c r="AS290" i="1"/>
  <c r="AR290" i="1"/>
  <c r="AQ290" i="1"/>
  <c r="AP290" i="1"/>
  <c r="AO290" i="1"/>
  <c r="AN290" i="1"/>
  <c r="U290" i="1"/>
  <c r="T290" i="1"/>
  <c r="B290" i="1"/>
  <c r="A290" i="1"/>
  <c r="AU520" i="1"/>
  <c r="AS520" i="1"/>
  <c r="AR520" i="1"/>
  <c r="AQ520" i="1"/>
  <c r="AP520" i="1"/>
  <c r="AO520" i="1"/>
  <c r="AN520" i="1"/>
  <c r="U520" i="1"/>
  <c r="T520" i="1"/>
  <c r="B520" i="1"/>
  <c r="A520" i="1"/>
  <c r="AU453" i="1"/>
  <c r="AS453" i="1"/>
  <c r="AR453" i="1"/>
  <c r="AQ453" i="1"/>
  <c r="AP453" i="1"/>
  <c r="AO453" i="1"/>
  <c r="AN453" i="1"/>
  <c r="U453" i="1"/>
  <c r="T453" i="1"/>
  <c r="B453" i="1"/>
  <c r="A453" i="1"/>
  <c r="AU519" i="1"/>
  <c r="AS519" i="1"/>
  <c r="AR519" i="1"/>
  <c r="AQ519" i="1"/>
  <c r="AP519" i="1"/>
  <c r="AO519" i="1"/>
  <c r="AN519" i="1"/>
  <c r="U519" i="1"/>
  <c r="T519" i="1"/>
  <c r="B519" i="1"/>
  <c r="A519" i="1"/>
  <c r="AU741" i="1"/>
  <c r="AS741" i="1"/>
  <c r="AR741" i="1"/>
  <c r="AQ741" i="1"/>
  <c r="AP741" i="1"/>
  <c r="AO741" i="1"/>
  <c r="AN741" i="1"/>
  <c r="U741" i="1"/>
  <c r="T741" i="1"/>
  <c r="B741" i="1"/>
  <c r="A741" i="1"/>
  <c r="AU538" i="1"/>
  <c r="AS538" i="1"/>
  <c r="AR538" i="1"/>
  <c r="AQ538" i="1"/>
  <c r="AP538" i="1"/>
  <c r="AO538" i="1"/>
  <c r="AN538" i="1"/>
  <c r="U538" i="1"/>
  <c r="T538" i="1"/>
  <c r="B538" i="1"/>
  <c r="A538" i="1"/>
  <c r="AU348" i="1"/>
  <c r="AS348" i="1"/>
  <c r="AR348" i="1"/>
  <c r="AQ348" i="1"/>
  <c r="AP348" i="1"/>
  <c r="AO348" i="1"/>
  <c r="AN348" i="1"/>
  <c r="U348" i="1"/>
  <c r="T348" i="1"/>
  <c r="B348" i="1"/>
  <c r="A348" i="1"/>
  <c r="AU187" i="1"/>
  <c r="AS187" i="1"/>
  <c r="AR187" i="1"/>
  <c r="AQ187" i="1"/>
  <c r="AP187" i="1"/>
  <c r="AO187" i="1"/>
  <c r="AN187" i="1"/>
  <c r="U187" i="1"/>
  <c r="T187" i="1"/>
  <c r="B187" i="1"/>
  <c r="A187" i="1"/>
  <c r="AU341" i="1"/>
  <c r="AS341" i="1"/>
  <c r="AR341" i="1"/>
  <c r="AQ341" i="1"/>
  <c r="AP341" i="1"/>
  <c r="AO341" i="1"/>
  <c r="AN341" i="1"/>
  <c r="U341" i="1"/>
  <c r="T341" i="1"/>
  <c r="B341" i="1"/>
  <c r="A341" i="1"/>
  <c r="AU469" i="1"/>
  <c r="AS469" i="1"/>
  <c r="AR469" i="1"/>
  <c r="AQ469" i="1"/>
  <c r="AP469" i="1"/>
  <c r="AO469" i="1"/>
  <c r="AN469" i="1"/>
  <c r="U469" i="1"/>
  <c r="T469" i="1"/>
  <c r="B469" i="1"/>
  <c r="A469" i="1"/>
  <c r="AU94" i="1"/>
  <c r="AS94" i="1"/>
  <c r="AR94" i="1"/>
  <c r="AQ94" i="1"/>
  <c r="AP94" i="1"/>
  <c r="AO94" i="1"/>
  <c r="AN94" i="1"/>
  <c r="U94" i="1"/>
  <c r="T94" i="1"/>
  <c r="B94" i="1"/>
  <c r="A94" i="1"/>
  <c r="AU455" i="1"/>
  <c r="AS455" i="1"/>
  <c r="AR455" i="1"/>
  <c r="AQ455" i="1"/>
  <c r="AP455" i="1"/>
  <c r="AO455" i="1"/>
  <c r="AN455" i="1"/>
  <c r="U455" i="1"/>
  <c r="T455" i="1"/>
  <c r="B455" i="1"/>
  <c r="A455" i="1"/>
  <c r="AU335" i="1"/>
  <c r="AS335" i="1"/>
  <c r="AR335" i="1"/>
  <c r="AQ335" i="1"/>
  <c r="AP335" i="1"/>
  <c r="AO335" i="1"/>
  <c r="AN335" i="1"/>
  <c r="U335" i="1"/>
  <c r="T335" i="1"/>
  <c r="B335" i="1"/>
  <c r="A335" i="1"/>
  <c r="AU833" i="1"/>
  <c r="AS833" i="1"/>
  <c r="AR833" i="1"/>
  <c r="AQ833" i="1"/>
  <c r="AP833" i="1"/>
  <c r="AO833" i="1"/>
  <c r="AN833" i="1"/>
  <c r="U833" i="1"/>
  <c r="T833" i="1"/>
  <c r="B833" i="1"/>
  <c r="A833" i="1"/>
  <c r="AU930" i="1"/>
  <c r="AS930" i="1"/>
  <c r="AR930" i="1"/>
  <c r="AQ930" i="1"/>
  <c r="AP930" i="1"/>
  <c r="AO930" i="1"/>
  <c r="AN930" i="1"/>
  <c r="U930" i="1"/>
  <c r="T930" i="1"/>
  <c r="B930" i="1"/>
  <c r="A930" i="1"/>
  <c r="AU395" i="1"/>
  <c r="AS395" i="1"/>
  <c r="AR395" i="1"/>
  <c r="AQ395" i="1"/>
  <c r="AP395" i="1"/>
  <c r="AO395" i="1"/>
  <c r="AN395" i="1"/>
  <c r="U395" i="1"/>
  <c r="T395" i="1"/>
  <c r="B395" i="1"/>
  <c r="A395" i="1"/>
  <c r="AU393" i="1"/>
  <c r="AS393" i="1"/>
  <c r="AR393" i="1"/>
  <c r="AQ393" i="1"/>
  <c r="AP393" i="1"/>
  <c r="AO393" i="1"/>
  <c r="AN393" i="1"/>
  <c r="U393" i="1"/>
  <c r="T393" i="1"/>
  <c r="B393" i="1"/>
  <c r="A393" i="1"/>
  <c r="AU841" i="1"/>
  <c r="AS841" i="1"/>
  <c r="AR841" i="1"/>
  <c r="AQ841" i="1"/>
  <c r="AP841" i="1"/>
  <c r="AO841" i="1"/>
  <c r="AN841" i="1"/>
  <c r="U841" i="1"/>
  <c r="T841" i="1"/>
  <c r="B841" i="1"/>
  <c r="A841" i="1"/>
  <c r="AU580" i="1"/>
  <c r="AS580" i="1"/>
  <c r="AR580" i="1"/>
  <c r="AQ580" i="1"/>
  <c r="AP580" i="1"/>
  <c r="AO580" i="1"/>
  <c r="AN580" i="1"/>
  <c r="U580" i="1"/>
  <c r="T580" i="1"/>
  <c r="B580" i="1"/>
  <c r="A580" i="1"/>
  <c r="AU579" i="1"/>
  <c r="AS579" i="1"/>
  <c r="AR579" i="1"/>
  <c r="AQ579" i="1"/>
  <c r="AP579" i="1"/>
  <c r="AO579" i="1"/>
  <c r="AN579" i="1"/>
  <c r="U579" i="1"/>
  <c r="T579" i="1"/>
  <c r="B579" i="1"/>
  <c r="A579" i="1"/>
  <c r="AU578" i="1"/>
  <c r="AS578" i="1"/>
  <c r="AR578" i="1"/>
  <c r="AQ578" i="1"/>
  <c r="AP578" i="1"/>
  <c r="AO578" i="1"/>
  <c r="AN578" i="1"/>
  <c r="U578" i="1"/>
  <c r="T578" i="1"/>
  <c r="B578" i="1"/>
  <c r="A578" i="1"/>
  <c r="AU572" i="1"/>
  <c r="AS572" i="1"/>
  <c r="AR572" i="1"/>
  <c r="AQ572" i="1"/>
  <c r="AP572" i="1"/>
  <c r="AO572" i="1"/>
  <c r="AN572" i="1"/>
  <c r="U572" i="1"/>
  <c r="T572" i="1"/>
  <c r="B572" i="1"/>
  <c r="A572" i="1"/>
  <c r="AU340" i="1"/>
  <c r="AS340" i="1"/>
  <c r="AR340" i="1"/>
  <c r="AQ340" i="1"/>
  <c r="AP340" i="1"/>
  <c r="AO340" i="1"/>
  <c r="AN340" i="1"/>
  <c r="U340" i="1"/>
  <c r="T340" i="1"/>
  <c r="B340" i="1"/>
  <c r="A340" i="1"/>
  <c r="AU339" i="1"/>
  <c r="AS339" i="1"/>
  <c r="AR339" i="1"/>
  <c r="AQ339" i="1"/>
  <c r="AP339" i="1"/>
  <c r="AO339" i="1"/>
  <c r="AN339" i="1"/>
  <c r="U339" i="1"/>
  <c r="T339" i="1"/>
  <c r="B339" i="1"/>
  <c r="A339" i="1"/>
  <c r="AU78" i="1"/>
  <c r="AS78" i="1"/>
  <c r="AR78" i="1"/>
  <c r="AQ78" i="1"/>
  <c r="AP78" i="1"/>
  <c r="AO78" i="1"/>
  <c r="AN78" i="1"/>
  <c r="U78" i="1"/>
  <c r="T78" i="1"/>
  <c r="B78" i="1"/>
  <c r="A78" i="1"/>
  <c r="AU884" i="1"/>
  <c r="AS884" i="1"/>
  <c r="AR884" i="1"/>
  <c r="AQ884" i="1"/>
  <c r="AP884" i="1"/>
  <c r="AO884" i="1"/>
  <c r="AN884" i="1"/>
  <c r="U884" i="1"/>
  <c r="T884" i="1"/>
  <c r="B884" i="1"/>
  <c r="A884" i="1"/>
  <c r="AU439" i="1"/>
  <c r="AS439" i="1"/>
  <c r="AR439" i="1"/>
  <c r="AQ439" i="1"/>
  <c r="AP439" i="1"/>
  <c r="AO439" i="1"/>
  <c r="AN439" i="1"/>
  <c r="U439" i="1"/>
  <c r="T439" i="1"/>
  <c r="B439" i="1"/>
  <c r="A439" i="1"/>
  <c r="AU441" i="1"/>
  <c r="AS441" i="1"/>
  <c r="AR441" i="1"/>
  <c r="AQ441" i="1"/>
  <c r="AP441" i="1"/>
  <c r="AO441" i="1"/>
  <c r="AN441" i="1"/>
  <c r="U441" i="1"/>
  <c r="T441" i="1"/>
  <c r="B441" i="1"/>
  <c r="A441" i="1"/>
  <c r="AU194" i="1"/>
  <c r="AS194" i="1"/>
  <c r="AR194" i="1"/>
  <c r="AQ194" i="1"/>
  <c r="AP194" i="1"/>
  <c r="AO194" i="1"/>
  <c r="AN194" i="1"/>
  <c r="U194" i="1"/>
  <c r="T194" i="1"/>
  <c r="B194" i="1"/>
  <c r="A194" i="1"/>
  <c r="AU118" i="1"/>
  <c r="AS118" i="1"/>
  <c r="AR118" i="1"/>
  <c r="AQ118" i="1"/>
  <c r="AP118" i="1"/>
  <c r="AO118" i="1"/>
  <c r="AN118" i="1"/>
  <c r="U118" i="1"/>
  <c r="T118" i="1"/>
  <c r="B118" i="1"/>
  <c r="A118" i="1"/>
  <c r="AU706" i="1"/>
  <c r="AS706" i="1"/>
  <c r="AR706" i="1"/>
  <c r="AQ706" i="1"/>
  <c r="AP706" i="1"/>
  <c r="AO706" i="1"/>
  <c r="AN706" i="1"/>
  <c r="U706" i="1"/>
  <c r="T706" i="1"/>
  <c r="B706" i="1"/>
  <c r="A706" i="1"/>
  <c r="AU420" i="1"/>
  <c r="AS420" i="1"/>
  <c r="AR420" i="1"/>
  <c r="AQ420" i="1"/>
  <c r="AP420" i="1"/>
  <c r="AO420" i="1"/>
  <c r="AN420" i="1"/>
  <c r="U420" i="1"/>
  <c r="T420" i="1"/>
  <c r="B420" i="1"/>
  <c r="A420" i="1"/>
  <c r="AU419" i="1"/>
  <c r="AS419" i="1"/>
  <c r="AR419" i="1"/>
  <c r="AQ419" i="1"/>
  <c r="AP419" i="1"/>
  <c r="AO419" i="1"/>
  <c r="AN419" i="1"/>
  <c r="U419" i="1"/>
  <c r="T419" i="1"/>
  <c r="B419" i="1"/>
  <c r="A419" i="1"/>
  <c r="AU421" i="1"/>
  <c r="AS421" i="1"/>
  <c r="AR421" i="1"/>
  <c r="AQ421" i="1"/>
  <c r="AP421" i="1"/>
  <c r="AO421" i="1"/>
  <c r="AN421" i="1"/>
  <c r="U421" i="1"/>
  <c r="T421" i="1"/>
  <c r="B421" i="1"/>
  <c r="A421" i="1"/>
  <c r="AU219" i="1"/>
  <c r="AS219" i="1"/>
  <c r="AR219" i="1"/>
  <c r="AQ219" i="1"/>
  <c r="AP219" i="1"/>
  <c r="AO219" i="1"/>
  <c r="AN219" i="1"/>
  <c r="U219" i="1"/>
  <c r="T219" i="1"/>
  <c r="B219" i="1"/>
  <c r="A219" i="1"/>
  <c r="AU968" i="1"/>
  <c r="AS968" i="1"/>
  <c r="AR968" i="1"/>
  <c r="AQ968" i="1"/>
  <c r="AP968" i="1"/>
  <c r="AO968" i="1"/>
  <c r="AN968" i="1"/>
  <c r="U968" i="1"/>
  <c r="T968" i="1"/>
  <c r="B968" i="1"/>
  <c r="A968" i="1"/>
  <c r="AS6" i="1"/>
  <c r="AR6" i="1"/>
  <c r="AQ6" i="1"/>
  <c r="AP6" i="1"/>
  <c r="S5" i="1"/>
  <c r="R5" i="1"/>
  <c r="G688" i="13" l="1"/>
  <c r="E688" i="13"/>
  <c r="AA409" i="1"/>
  <c r="AA469" i="1"/>
  <c r="AA640" i="1"/>
  <c r="AA921" i="1"/>
  <c r="AA577" i="1"/>
  <c r="AA474" i="1"/>
  <c r="AA598" i="1"/>
  <c r="AA284" i="1"/>
  <c r="AA348" i="1"/>
  <c r="AA650" i="1"/>
  <c r="AA836" i="1"/>
  <c r="AA495" i="1"/>
  <c r="AA830" i="1"/>
  <c r="AA814" i="1"/>
  <c r="AA144" i="1"/>
  <c r="AA777" i="1"/>
  <c r="AA825" i="1"/>
  <c r="AA933" i="1"/>
  <c r="AA482" i="1"/>
  <c r="AA112" i="1"/>
  <c r="AA548" i="1"/>
  <c r="AA237" i="1"/>
  <c r="AA985" i="1"/>
  <c r="AA682" i="1"/>
  <c r="AA328" i="1"/>
  <c r="AA155" i="1"/>
  <c r="AA447" i="1"/>
  <c r="AA219" i="1"/>
  <c r="AA100" i="1"/>
  <c r="AA101" i="1"/>
  <c r="AA380" i="1"/>
  <c r="AA47" i="1"/>
  <c r="AA20" i="1"/>
  <c r="AA913" i="1"/>
  <c r="AA124" i="1"/>
  <c r="AA193" i="1"/>
  <c r="AA862" i="1"/>
  <c r="AA440" i="1"/>
  <c r="AA960" i="1"/>
  <c r="AA967" i="1"/>
  <c r="AA714" i="1"/>
  <c r="AA338" i="1"/>
  <c r="AA699" i="1"/>
  <c r="AA731" i="1"/>
  <c r="AA902" i="1"/>
  <c r="AA330" i="1"/>
  <c r="AA789" i="1"/>
  <c r="AA635" i="1"/>
  <c r="AA884" i="1"/>
  <c r="AA834" i="1"/>
  <c r="AA207" i="1"/>
  <c r="AA722" i="1"/>
  <c r="AA987" i="1"/>
  <c r="AA71" i="1"/>
  <c r="AA72" i="1"/>
  <c r="AA687" i="1"/>
  <c r="AA882" i="1"/>
  <c r="AA273" i="1"/>
  <c r="AA369" i="1"/>
  <c r="AA617" i="1"/>
  <c r="AA34" i="1"/>
  <c r="AA769" i="1"/>
  <c r="AA728" i="1"/>
  <c r="AA492" i="1"/>
  <c r="AA711" i="1"/>
  <c r="AA16" i="1"/>
  <c r="AA978" i="1"/>
  <c r="AA920" i="1"/>
  <c r="AA46" i="1"/>
  <c r="AA676" i="1"/>
  <c r="AA609" i="1"/>
  <c r="AA838" i="1"/>
  <c r="AA201" i="1"/>
  <c r="AA684" i="1"/>
  <c r="AA701" i="1"/>
  <c r="AA858" i="1"/>
  <c r="AA503" i="1"/>
  <c r="AA15" i="1"/>
  <c r="AA19" i="1"/>
  <c r="AA768" i="1"/>
  <c r="AA166" i="1"/>
  <c r="AA943" i="1"/>
  <c r="AA247" i="1"/>
  <c r="AA829" i="1"/>
  <c r="AA56" i="1"/>
  <c r="AA757" i="1"/>
  <c r="AA432" i="1"/>
  <c r="AA445" i="1"/>
  <c r="AA646" i="1"/>
  <c r="AA762" i="1"/>
  <c r="AA104" i="1"/>
  <c r="AA779" i="1"/>
  <c r="AA489" i="1"/>
  <c r="AA623" i="1"/>
  <c r="AA209" i="1"/>
  <c r="AA878" i="1"/>
  <c r="AA569" i="1"/>
  <c r="AA688" i="1"/>
  <c r="AA291" i="1"/>
  <c r="AA581" i="1"/>
  <c r="AA133" i="1"/>
  <c r="AA10" i="1"/>
  <c r="AA501" i="1"/>
  <c r="AA254" i="1"/>
  <c r="AA379" i="1"/>
  <c r="AA702" i="1"/>
  <c r="AA331" i="1"/>
  <c r="AA41" i="1"/>
  <c r="AA262" i="1"/>
  <c r="AA405" i="1"/>
  <c r="AA403" i="1"/>
  <c r="AA139" i="1"/>
  <c r="AA828" i="1"/>
  <c r="AA594" i="1"/>
  <c r="AA238" i="1"/>
  <c r="AA163" i="1"/>
  <c r="AA881" i="1"/>
  <c r="AA31" i="1"/>
  <c r="AA652" i="1"/>
  <c r="AA745" i="1"/>
  <c r="AA742" i="1"/>
  <c r="AA148" i="1"/>
  <c r="AA839" i="1"/>
  <c r="AA910" i="1"/>
  <c r="AA774" i="1"/>
  <c r="AA727" i="1"/>
  <c r="AA325" i="1"/>
  <c r="AA462" i="1"/>
  <c r="AA578" i="1"/>
  <c r="AA853" i="1"/>
  <c r="AA923" i="1"/>
  <c r="AA506" i="1"/>
  <c r="AA647" i="1"/>
  <c r="AA665" i="1"/>
  <c r="AA465" i="1"/>
  <c r="AA135" i="1"/>
  <c r="AA929" i="1"/>
  <c r="AA962" i="1"/>
  <c r="AA493" i="1"/>
  <c r="AA276" i="1"/>
  <c r="AA243" i="1"/>
  <c r="AA670" i="1"/>
  <c r="AA203" i="1"/>
  <c r="AA662" i="1"/>
  <c r="AA678" i="1"/>
  <c r="AA803" i="1"/>
  <c r="AA607" i="1"/>
  <c r="AA510" i="1"/>
  <c r="AA290" i="1"/>
  <c r="AA620" i="1"/>
  <c r="AA601" i="1"/>
  <c r="AA523" i="1"/>
  <c r="AA989" i="1"/>
  <c r="AA641" i="1"/>
  <c r="AA823" i="1"/>
  <c r="AA116" i="1"/>
  <c r="AA661" i="1"/>
  <c r="AA264" i="1"/>
  <c r="AA70" i="1"/>
  <c r="AA677" i="1"/>
  <c r="AA132" i="1"/>
  <c r="AA896" i="1"/>
  <c r="AA517" i="1"/>
  <c r="AA976" i="1"/>
  <c r="AA690" i="1"/>
  <c r="AA266" i="1"/>
  <c r="AA301" i="1"/>
  <c r="AA971" i="1"/>
  <c r="AA126" i="1"/>
  <c r="AA75" i="1"/>
  <c r="AA196" i="1"/>
  <c r="AA984" i="1"/>
  <c r="AA900" i="1"/>
  <c r="AA361" i="1"/>
  <c r="AA488" i="1"/>
  <c r="AA371" i="1"/>
  <c r="AA83" i="1"/>
  <c r="AA797" i="1"/>
  <c r="AA24" i="1"/>
  <c r="AA596" i="1"/>
  <c r="AA608" i="1"/>
  <c r="AA864" i="1"/>
  <c r="AA321" i="1"/>
  <c r="AA888" i="1"/>
  <c r="AA969" i="1"/>
  <c r="AA66" i="1"/>
  <c r="AA529" i="1"/>
  <c r="AA869" i="1"/>
  <c r="AA270" i="1"/>
  <c r="AA841" i="1"/>
  <c r="AA919" i="1"/>
  <c r="AA300" i="1"/>
  <c r="AA250" i="1"/>
  <c r="AA159" i="1"/>
  <c r="AA202" i="1"/>
  <c r="AA43" i="1"/>
  <c r="AA527" i="1"/>
  <c r="AA860" i="1"/>
  <c r="AA700" i="1"/>
  <c r="AA120" i="1"/>
  <c r="AA499" i="1"/>
  <c r="AA788" i="1"/>
  <c r="AA357" i="1"/>
  <c r="AA339" i="1"/>
  <c r="AA844" i="1"/>
  <c r="AA408" i="1"/>
  <c r="AA428" i="1"/>
  <c r="AA485" i="1"/>
  <c r="AA780" i="1"/>
  <c r="AA39" i="1"/>
  <c r="AA497" i="1"/>
  <c r="AA570" i="1"/>
  <c r="AA746" i="1"/>
  <c r="AA947" i="1"/>
  <c r="AA230" i="1"/>
  <c r="AA614" i="1"/>
  <c r="AA61" i="1"/>
  <c r="AA118" i="1"/>
  <c r="AA901" i="1"/>
  <c r="AA800" i="1"/>
  <c r="AA659" i="1"/>
  <c r="AA259" i="1"/>
  <c r="AA732" i="1"/>
  <c r="AA486" i="1"/>
  <c r="AA653" i="1"/>
  <c r="AA638" i="1"/>
  <c r="AA818" i="1"/>
  <c r="AA813" i="1"/>
  <c r="AA430" i="1"/>
  <c r="AA142" i="1"/>
  <c r="AA335" i="1"/>
  <c r="AA932" i="1"/>
  <c r="AA263" i="1"/>
  <c r="AA600" i="1"/>
  <c r="AA454" i="1"/>
  <c r="AA364" i="1"/>
  <c r="AA326" i="1"/>
  <c r="AA258" i="1"/>
  <c r="AA228" i="1"/>
  <c r="AA658" i="1"/>
  <c r="AA14" i="1"/>
  <c r="AA636" i="1"/>
  <c r="AA229" i="1"/>
  <c r="AA719" i="1"/>
  <c r="AA27" i="1"/>
  <c r="AA579" i="1"/>
  <c r="AA413" i="1"/>
  <c r="AA205" i="1"/>
  <c r="AA842" i="1"/>
  <c r="AA103" i="1"/>
  <c r="AA771" i="1"/>
  <c r="AA679" i="1"/>
  <c r="AA289" i="1"/>
  <c r="AA99" i="1"/>
  <c r="AA213" i="1"/>
  <c r="AA868" i="1"/>
  <c r="AA318" i="1"/>
  <c r="AA552" i="1"/>
  <c r="AA436" i="1"/>
  <c r="AA165" i="1"/>
  <c r="AA327" i="1"/>
  <c r="AA905" i="1"/>
  <c r="AA312" i="1"/>
  <c r="AA505" i="1"/>
  <c r="AA109" i="1"/>
  <c r="AA625" i="1"/>
  <c r="AA81" i="1"/>
  <c r="AA632" i="1"/>
  <c r="AA448" i="1"/>
  <c r="AA848" i="1"/>
  <c r="AA627" i="1"/>
  <c r="AA402" i="1"/>
  <c r="AA141" i="1"/>
  <c r="AA917" i="1"/>
  <c r="AA366" i="1"/>
  <c r="AA806" i="1"/>
  <c r="AA518" i="1"/>
  <c r="AA407" i="1"/>
  <c r="AA329" i="1"/>
  <c r="AA54" i="1"/>
  <c r="AA692" i="1"/>
  <c r="AA705" i="1"/>
  <c r="AA993" i="1"/>
  <c r="AA197" i="1"/>
  <c r="AA508" i="1"/>
  <c r="AA737" i="1"/>
  <c r="AA645" i="1"/>
  <c r="AA576" i="1"/>
  <c r="AA790" i="1"/>
  <c r="AA55" i="1"/>
  <c r="AA990" i="1"/>
  <c r="AA224" i="1"/>
  <c r="AA147" i="1"/>
  <c r="AA44" i="1"/>
  <c r="AA275" i="1"/>
  <c r="AA167" i="1"/>
  <c r="AA91" i="1"/>
  <c r="AA582" i="1"/>
  <c r="AA761" i="1"/>
  <c r="AA352" i="1"/>
  <c r="AA255" i="1"/>
  <c r="AA704" i="1"/>
  <c r="AA215" i="1"/>
  <c r="AA795" i="1"/>
  <c r="AA182" i="1"/>
  <c r="AA415" i="1"/>
  <c r="AA734" i="1"/>
  <c r="AA551" i="1"/>
  <c r="AA593" i="1"/>
  <c r="AA554" i="1"/>
  <c r="AA414" i="1"/>
  <c r="AA588" i="1"/>
  <c r="AA342" i="1"/>
  <c r="AA204" i="1"/>
  <c r="AA811" i="1"/>
  <c r="AA543" i="1"/>
  <c r="AA316" i="1"/>
  <c r="AA944" i="1"/>
  <c r="AA137" i="1"/>
  <c r="AA297" i="1"/>
  <c r="AA340" i="1"/>
  <c r="AA480" i="1"/>
  <c r="AA446" i="1"/>
  <c r="AA170" i="1"/>
  <c r="AA294" i="1"/>
  <c r="AA274" i="1"/>
  <c r="AA29" i="1"/>
  <c r="AA942" i="1"/>
  <c r="AA832" i="1"/>
  <c r="AA468" i="1"/>
  <c r="AA156" i="1"/>
  <c r="AA349" i="1"/>
  <c r="AA572" i="1"/>
  <c r="AA863" i="1"/>
  <c r="AA397" i="1"/>
  <c r="AA766" i="1"/>
  <c r="AA94" i="1"/>
  <c r="AA253" i="1"/>
  <c r="AA145" i="1"/>
  <c r="AA161" i="1"/>
  <c r="AA437" i="1"/>
  <c r="AA73" i="1"/>
  <c r="AA568" i="1"/>
  <c r="AA491" i="1"/>
  <c r="AA941" i="1"/>
  <c r="AA292" i="1"/>
  <c r="AA872" i="1"/>
  <c r="AA30" i="1"/>
  <c r="AA293" i="1"/>
  <c r="AA911" i="1"/>
  <c r="AA302" i="1"/>
  <c r="AA239" i="1"/>
  <c r="AA418" i="1"/>
  <c r="AA431" i="1"/>
  <c r="AA400" i="1"/>
  <c r="AA423" i="1"/>
  <c r="AA605" i="1"/>
  <c r="AA52" i="1"/>
  <c r="AA915" i="1"/>
  <c r="AA373" i="1"/>
  <c r="AA950" i="1"/>
  <c r="AA64" i="1"/>
  <c r="AA680" i="1"/>
  <c r="AA111" i="1"/>
  <c r="AA306" i="1"/>
  <c r="AA17" i="1"/>
  <c r="AA935" i="1"/>
  <c r="AA903" i="1"/>
  <c r="AA801" i="1"/>
  <c r="AA775" i="1"/>
  <c r="AA729" i="1"/>
  <c r="AA885" i="1"/>
  <c r="AA755" i="1"/>
  <c r="AA599" i="1"/>
  <c r="AA218" i="1"/>
  <c r="AA708" i="1"/>
  <c r="AA372" i="1"/>
  <c r="AA502" i="1"/>
  <c r="AA102" i="1"/>
  <c r="AA897" i="1"/>
  <c r="AA618" i="1"/>
  <c r="AA540" i="1"/>
  <c r="AA67" i="1"/>
  <c r="AA634" i="1"/>
  <c r="AA174" i="1"/>
  <c r="AA736" i="1"/>
  <c r="AA282" i="1"/>
  <c r="AA76" i="1"/>
  <c r="AA391" i="1"/>
  <c r="AA411" i="1"/>
  <c r="AA631" i="1"/>
  <c r="AA234" i="1"/>
  <c r="AA298" i="1"/>
  <c r="AA916" i="1"/>
  <c r="AA220" i="1"/>
  <c r="AA105" i="1"/>
  <c r="AA21" i="1"/>
  <c r="AA867" i="1"/>
  <c r="AA799" i="1"/>
  <c r="AA314" i="1"/>
  <c r="AA672" i="1"/>
  <c r="AA350" i="1"/>
  <c r="AA354" i="1"/>
  <c r="AA128" i="1"/>
  <c r="AA630" i="1"/>
  <c r="AA246" i="1"/>
  <c r="AA873" i="1"/>
  <c r="AA115" i="1"/>
  <c r="AA8" i="1"/>
  <c r="AA707" i="1"/>
  <c r="AA820" i="1"/>
  <c r="AA173" i="1"/>
  <c r="AA439" i="1"/>
  <c r="AA68" i="1"/>
  <c r="AA504" i="1"/>
  <c r="AA143" i="1"/>
  <c r="AA685" i="1"/>
  <c r="AA792" i="1"/>
  <c r="AA756" i="1"/>
  <c r="AA272" i="1"/>
  <c r="AA194" i="1"/>
  <c r="AA613" i="1"/>
  <c r="AA831" i="1"/>
  <c r="AA537" i="1"/>
  <c r="AA629" i="1"/>
  <c r="AA231" i="1"/>
  <c r="AA192" i="1"/>
  <c r="AA438" i="1"/>
  <c r="AA236" i="1"/>
  <c r="AA765" i="1"/>
  <c r="AA760" i="1"/>
  <c r="AA974" i="1"/>
  <c r="AA53" i="1"/>
  <c r="AA49" i="1"/>
  <c r="AA536" i="1"/>
  <c r="AA565" i="1"/>
  <c r="AA940" i="1"/>
  <c r="AA817" i="1"/>
  <c r="AA320" i="1"/>
  <c r="AA98" i="1"/>
  <c r="AA928" i="1"/>
  <c r="AA114" i="1"/>
  <c r="AA563" i="1"/>
  <c r="AA628" i="1"/>
  <c r="AA522" i="1"/>
  <c r="AA764" i="1"/>
  <c r="AA178" i="1"/>
  <c r="AA388" i="1"/>
  <c r="AA955" i="1"/>
  <c r="AA912" i="1"/>
  <c r="AA697" i="1"/>
  <c r="AA739" i="1"/>
  <c r="AA221" i="1"/>
  <c r="AA261" i="1"/>
  <c r="AA60" i="1"/>
  <c r="AA694" i="1"/>
  <c r="AA740" i="1"/>
  <c r="AA566" i="1"/>
  <c r="AA542" i="1"/>
  <c r="AA107" i="1"/>
  <c r="AA77" i="1"/>
  <c r="AA309" i="1"/>
  <c r="AA367" i="1"/>
  <c r="AA981" i="1"/>
  <c r="AA389" i="1"/>
  <c r="AA347" i="1"/>
  <c r="AA7" i="1"/>
  <c r="AA382" i="1"/>
  <c r="AA592" i="1"/>
  <c r="AA181" i="1"/>
  <c r="AA252" i="1"/>
  <c r="AA666" i="1"/>
  <c r="AA390" i="1"/>
  <c r="AA535" i="1"/>
  <c r="AA324" i="1"/>
  <c r="AA845" i="1"/>
  <c r="AA435" i="1"/>
  <c r="AA158" i="1"/>
  <c r="AA187" i="1"/>
  <c r="AA809" i="1"/>
  <c r="AA151" i="1"/>
  <c r="AA345" i="1"/>
  <c r="AA225" i="1"/>
  <c r="AA195" i="1"/>
  <c r="AA683" i="1"/>
  <c r="AA113" i="1"/>
  <c r="AA716" i="1"/>
  <c r="AA758" i="1"/>
  <c r="AA573" i="1"/>
  <c r="AA277" i="1"/>
  <c r="AA206" i="1"/>
  <c r="AA122" i="1"/>
  <c r="AA442" i="1"/>
  <c r="AA866" i="1"/>
  <c r="AA827" i="1"/>
  <c r="AA268" i="1"/>
  <c r="AA957" i="1"/>
  <c r="AA395" i="1"/>
  <c r="AA937" i="1"/>
  <c r="AA241" i="1"/>
  <c r="AA686" i="1"/>
  <c r="AA183" i="1"/>
  <c r="AA693" i="1"/>
  <c r="AA961" i="1"/>
  <c r="AA754" i="1"/>
  <c r="AA816" i="1"/>
  <c r="AA964" i="1"/>
  <c r="AA36" i="1"/>
  <c r="AA177" i="1"/>
  <c r="AA925" i="1"/>
  <c r="AA733" i="1"/>
  <c r="AA531" i="1"/>
  <c r="AA496" i="1"/>
  <c r="AA610" i="1"/>
  <c r="AA589" i="1"/>
  <c r="AA175" i="1"/>
  <c r="AA344" i="1"/>
  <c r="AA87" i="1"/>
  <c r="AA931" i="1"/>
  <c r="AA176" i="1"/>
  <c r="AA79" i="1"/>
  <c r="AA850" i="1"/>
  <c r="AA715" i="1"/>
  <c r="AA323" i="1"/>
  <c r="AA810" i="1"/>
  <c r="AA571" i="1"/>
  <c r="AA420" i="1"/>
  <c r="AA515" i="1"/>
  <c r="AA954" i="1"/>
  <c r="AA553" i="1"/>
  <c r="AA953" i="1"/>
  <c r="AA544" i="1"/>
  <c r="AA93" i="1"/>
  <c r="AA857" i="1"/>
  <c r="AA963" i="1"/>
  <c r="AA396" i="1"/>
  <c r="AA555" i="1"/>
  <c r="AA267" i="1"/>
  <c r="AA533" i="1"/>
  <c r="AA334" i="1"/>
  <c r="AA467" i="1"/>
  <c r="AA979" i="1"/>
  <c r="AA429" i="1"/>
  <c r="AA108" i="1"/>
  <c r="AA611" i="1"/>
  <c r="AA747" i="1"/>
  <c r="AA509" i="1"/>
  <c r="AA616" i="1"/>
  <c r="AA512" i="1"/>
  <c r="AA260" i="1"/>
  <c r="AA370" i="1"/>
  <c r="AA374" i="1"/>
  <c r="AA449" i="1"/>
  <c r="AA772" i="1"/>
  <c r="AA934" i="1"/>
  <c r="AA80" i="1"/>
  <c r="AA97" i="1"/>
  <c r="AA738" i="1"/>
  <c r="AA296" i="1"/>
  <c r="AA908" i="1"/>
  <c r="AA59" i="1"/>
  <c r="AA513" i="1"/>
  <c r="AA946" i="1"/>
  <c r="AA32" i="1"/>
  <c r="AA92" i="1"/>
  <c r="AA644" i="1"/>
  <c r="AA720" i="1"/>
  <c r="AA483" i="1"/>
  <c r="AA269" i="1"/>
  <c r="AA281" i="1"/>
  <c r="AA750" i="1"/>
  <c r="AA146" i="1"/>
  <c r="AA198" i="1"/>
  <c r="AA773" i="1"/>
  <c r="AA286" i="1"/>
  <c r="AA580" i="1"/>
  <c r="AA710" i="1"/>
  <c r="AA487" i="1"/>
  <c r="AA84" i="1"/>
  <c r="AA874" i="1"/>
  <c r="AA303" i="1"/>
  <c r="AA332" i="1"/>
  <c r="AA843" i="1"/>
  <c r="AA530" i="1"/>
  <c r="AA131" i="1"/>
  <c r="AA287" i="1"/>
  <c r="AA456" i="1"/>
  <c r="AA622" i="1"/>
  <c r="AA185" i="1"/>
  <c r="AA575" i="1"/>
  <c r="AA626" i="1"/>
  <c r="AA805" i="1"/>
  <c r="AA880" i="1"/>
  <c r="AA983" i="1"/>
  <c r="AA550" i="1"/>
  <c r="AA840" i="1"/>
  <c r="AA33" i="1"/>
  <c r="AA295" i="1"/>
  <c r="AA78" i="1"/>
  <c r="AA977" i="1"/>
  <c r="AA889" i="1"/>
  <c r="AA308" i="1"/>
  <c r="AA425" i="1"/>
  <c r="AA368" i="1"/>
  <c r="AA930" i="1"/>
  <c r="AA406" i="1"/>
  <c r="AA13" i="1"/>
  <c r="AA383" i="1"/>
  <c r="AA412" i="1"/>
  <c r="AA249" i="1"/>
  <c r="AA752" i="1"/>
  <c r="AA597" i="1"/>
  <c r="AA484" i="1"/>
  <c r="AA560" i="1"/>
  <c r="AA242" i="1"/>
  <c r="AA180" i="1"/>
  <c r="AA546" i="1"/>
  <c r="AA140" i="1"/>
  <c r="AA514" i="1"/>
  <c r="AA695" i="1"/>
  <c r="AA541" i="1"/>
  <c r="AA232" i="1"/>
  <c r="AA612" i="1"/>
  <c r="AA50" i="1"/>
  <c r="AA824" i="1"/>
  <c r="AA444" i="1"/>
  <c r="AA240" i="1"/>
  <c r="AA539" i="1"/>
  <c r="AA343" i="1"/>
  <c r="AA717" i="1"/>
  <c r="AA188" i="1"/>
  <c r="AA479" i="1"/>
  <c r="AA422" i="1"/>
  <c r="AA363" i="1"/>
  <c r="AA651" i="1"/>
  <c r="AA759" i="1"/>
  <c r="AA416" i="1"/>
  <c r="AA95" i="1"/>
  <c r="AA525" i="1"/>
  <c r="AA152" i="1"/>
  <c r="AA481" i="1"/>
  <c r="AA794" i="1"/>
  <c r="AA387" i="1"/>
  <c r="AA751" i="1"/>
  <c r="AA583" i="1"/>
  <c r="AA871" i="1"/>
  <c r="AA311" i="1"/>
  <c r="AA655" i="1"/>
  <c r="AA500" i="1"/>
  <c r="AA216" i="1"/>
  <c r="AA948" i="1"/>
  <c r="AA451" i="1"/>
  <c r="AA149" i="1"/>
  <c r="AA642" i="1"/>
  <c r="AA907" i="1"/>
  <c r="AA744" i="1"/>
  <c r="AA351" i="1"/>
  <c r="AA972" i="1"/>
  <c r="AA660" i="1"/>
  <c r="AA879" i="1"/>
  <c r="AA426" i="1"/>
  <c r="AA191" i="1"/>
  <c r="AA190" i="1"/>
  <c r="AA217" i="1"/>
  <c r="AA212" i="1"/>
  <c r="AA663" i="1"/>
  <c r="AA615" i="1"/>
  <c r="AA668" i="1"/>
  <c r="AA507" i="1"/>
  <c r="AA69" i="1"/>
  <c r="AA278" i="1"/>
  <c r="AA703" i="1"/>
  <c r="AA359" i="1"/>
  <c r="AA171" i="1"/>
  <c r="AA778" i="1"/>
  <c r="AA893" i="1"/>
  <c r="AA870" i="1"/>
  <c r="AA980" i="1"/>
  <c r="AA898" i="1"/>
  <c r="AA724" i="1"/>
  <c r="AA319" i="1"/>
  <c r="AA887" i="1"/>
  <c r="AA463" i="1"/>
  <c r="AA169" i="1"/>
  <c r="AA106" i="1"/>
  <c r="AA730" i="1"/>
  <c r="AA726" i="1"/>
  <c r="AA667" i="1"/>
  <c r="AA822" i="1"/>
  <c r="AA377" i="1"/>
  <c r="AA9" i="1"/>
  <c r="AA674" i="1"/>
  <c r="AA886" i="1"/>
  <c r="AA819" i="1"/>
  <c r="AA669" i="1"/>
  <c r="AA110" i="1"/>
  <c r="AA476" i="1"/>
  <c r="AA184" i="1"/>
  <c r="AA637" i="1"/>
  <c r="AA619" i="1"/>
  <c r="AA559" i="1"/>
  <c r="AA767" i="1"/>
  <c r="AA557" i="1"/>
  <c r="AA385" i="1"/>
  <c r="AA129" i="1"/>
  <c r="AA511" i="1"/>
  <c r="AA808" i="1"/>
  <c r="AA856" i="1"/>
  <c r="AA356" i="1"/>
  <c r="AA63" i="1"/>
  <c r="AA222" i="1"/>
  <c r="AA657" i="1"/>
  <c r="AA12" i="1"/>
  <c r="AA952" i="1"/>
  <c r="AA35" i="1"/>
  <c r="AA384" i="1"/>
  <c r="AA586" i="1"/>
  <c r="AA624" i="1"/>
  <c r="AA37" i="1"/>
  <c r="AA833" i="1"/>
  <c r="AA991" i="1"/>
  <c r="AA949" i="1"/>
  <c r="AA189" i="1"/>
  <c r="AA584" i="1"/>
  <c r="AA561" i="1"/>
  <c r="AA477" i="1"/>
  <c r="AA419" i="1"/>
  <c r="AA681" i="1"/>
  <c r="AA45" i="1"/>
  <c r="AA226" i="1"/>
  <c r="AA547" i="1"/>
  <c r="AA520" i="1"/>
  <c r="AA285" i="1"/>
  <c r="AA735" i="1"/>
  <c r="AA590" i="1"/>
  <c r="AA453" i="1"/>
  <c r="AA478" i="1"/>
  <c r="AA926" i="1"/>
  <c r="AA712" i="1"/>
  <c r="AA375" i="1"/>
  <c r="AA798" i="1"/>
  <c r="AA713" i="1"/>
  <c r="AA938" i="1"/>
  <c r="AA427" i="1"/>
  <c r="AA906" i="1"/>
  <c r="AA337" i="1"/>
  <c r="AA914" i="1"/>
  <c r="AA244" i="1"/>
  <c r="AA130" i="1"/>
  <c r="AA545" i="1"/>
  <c r="AA376" i="1"/>
  <c r="AA854" i="1"/>
  <c r="AA119" i="1"/>
  <c r="AA786" i="1"/>
  <c r="AA574" i="1"/>
  <c r="AA721" i="1"/>
  <c r="AA851" i="1"/>
  <c r="AA168" i="1"/>
  <c r="AA186" i="1"/>
  <c r="AA791" i="1"/>
  <c r="AA966" i="1"/>
  <c r="AA784" i="1"/>
  <c r="AA455" i="1"/>
  <c r="AA673" i="1"/>
  <c r="AA877" i="1"/>
  <c r="AA475" i="1"/>
  <c r="AA11" i="1"/>
  <c r="AA471" i="1"/>
  <c r="AA793" i="1"/>
  <c r="AA649" i="1"/>
  <c r="AA333" i="1"/>
  <c r="AA458" i="1"/>
  <c r="AA399" i="1"/>
  <c r="AA892" i="1"/>
  <c r="AA421" i="1"/>
  <c r="AA519" i="1"/>
  <c r="AA490" i="1"/>
  <c r="AA939" i="1"/>
  <c r="AA299" i="1"/>
  <c r="AA723" i="1"/>
  <c r="AA341" i="1"/>
  <c r="AA604" i="1"/>
  <c r="AA875" i="1"/>
  <c r="AA837" i="1"/>
  <c r="AA988" i="1"/>
  <c r="AA894" i="1"/>
  <c r="AA88" i="1"/>
  <c r="AA706" i="1"/>
  <c r="AA796" i="1"/>
  <c r="AA443" i="1"/>
  <c r="AA200" i="1"/>
  <c r="AA279" i="1"/>
  <c r="AA227" i="1"/>
  <c r="AA749" i="1"/>
  <c r="AA802" i="1"/>
  <c r="AA956" i="1"/>
  <c r="AA826" i="1"/>
  <c r="AA164" i="1"/>
  <c r="AA587" i="1"/>
  <c r="AA654" i="1"/>
  <c r="AA251" i="1"/>
  <c r="AA846" i="1"/>
  <c r="AA466" i="1"/>
  <c r="AA404" i="1"/>
  <c r="AA691" i="1"/>
  <c r="AA96" i="1"/>
  <c r="AA741" i="1"/>
  <c r="AA464" i="1"/>
  <c r="AA40" i="1"/>
  <c r="AA718" i="1"/>
  <c r="AA671" i="1"/>
  <c r="AA855" i="1"/>
  <c r="AA924" i="1"/>
  <c r="AA210" i="1"/>
  <c r="AA417" i="1"/>
  <c r="AA986" i="1"/>
  <c r="AA271" i="1"/>
  <c r="AA890" i="1"/>
  <c r="AA288" i="1"/>
  <c r="AA401" i="1"/>
  <c r="AA936" i="1"/>
  <c r="AA821" i="1"/>
  <c r="AA804" i="1"/>
  <c r="AA470" i="1"/>
  <c r="AA585" i="1"/>
  <c r="AA304" i="1"/>
  <c r="AA595" i="1"/>
  <c r="AA847" i="1"/>
  <c r="AA883" i="1"/>
  <c r="AA473" i="1"/>
  <c r="AA85" i="1"/>
  <c r="AA317" i="1"/>
  <c r="AA567" i="1"/>
  <c r="AA157" i="1"/>
  <c r="AA524" i="1"/>
  <c r="AA973" i="1"/>
  <c r="C8" i="10"/>
  <c r="C7" i="10"/>
  <c r="T5" i="1"/>
  <c r="U5" i="1"/>
  <c r="C12" i="10" l="1"/>
  <c r="G12" i="10" s="1"/>
  <c r="C13" i="10"/>
  <c r="G13" i="10" s="1"/>
  <c r="C14" i="10"/>
  <c r="G14" i="10" s="1"/>
  <c r="C11" i="10"/>
  <c r="G11"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Carmen Ramirez Nieto</author>
  </authors>
  <commentList>
    <comment ref="A1" authorId="0" shapeId="0" xr:uid="{00000000-0006-0000-0200-000001000000}">
      <text>
        <r>
          <rPr>
            <sz val="9"/>
            <color indexed="81"/>
            <rFont val="Tahoma"/>
            <family val="2"/>
          </rPr>
          <t xml:space="preserve">
SE DEBE DE COPIAR EL ARCHIVO EN EL MISMO ORDEN (PEGAR SOLO TEXTO)</t>
        </r>
      </text>
    </comment>
  </commentList>
</comments>
</file>

<file path=xl/sharedStrings.xml><?xml version="1.0" encoding="utf-8"?>
<sst xmlns="http://schemas.openxmlformats.org/spreadsheetml/2006/main" count="19364" uniqueCount="3602">
  <si>
    <t>HOSPITAL REGIONAL DE ALTA ESPECIALIDAD DE IXTAPALUCA</t>
  </si>
  <si>
    <t>BLOQUEAR EN SISTEMA</t>
  </si>
  <si>
    <t>ALTA EN SISTEMA</t>
  </si>
  <si>
    <t>Se agrega/ REPOSICIÓN DE FALLO ASIGNACIÓN REPOSICIÓN DE FALLO licitación N° LA-12-M7B-012M7B997-I-1-2023 250823 CCINSHAE 29/AGOSTO/2023 se modifica cantidad.</t>
  </si>
  <si>
    <t>DEVOLUCIÓN</t>
  </si>
  <si>
    <t>2023-2024 Relación de CC adjudicado por el INSABI</t>
  </si>
  <si>
    <t>TIENE DISPONIBLE</t>
  </si>
  <si>
    <t>ID1</t>
  </si>
  <si>
    <t>ID2</t>
  </si>
  <si>
    <t>FECHA DE ÚLTIMA MODIFICACIÓN</t>
  </si>
  <si>
    <t>EJERCICIO FISCAL</t>
  </si>
  <si>
    <t>FUENTE</t>
  </si>
  <si>
    <t>PROCEDIMIENTO</t>
  </si>
  <si>
    <t>RAMO
PRESUPUESTAL</t>
  </si>
  <si>
    <t>PARTIDA
PRESUPUESTAL</t>
  </si>
  <si>
    <t>CONTRATO</t>
  </si>
  <si>
    <t>PROVEEDOR</t>
  </si>
  <si>
    <t>CLAVE</t>
  </si>
  <si>
    <t>CNIS</t>
  </si>
  <si>
    <t>CUCOP</t>
  </si>
  <si>
    <t>DESCRIPCIÓN</t>
  </si>
  <si>
    <t>UNIDAD DE PRESENTACIÓN</t>
  </si>
  <si>
    <t>P.U.</t>
  </si>
  <si>
    <t>CANTIDAD MÍNIMA</t>
  </si>
  <si>
    <t>CANTIDAD MÁXIMA</t>
  </si>
  <si>
    <t>IMPORTE MÍNIMO</t>
  </si>
  <si>
    <t>IMPORTE MÁXIMO</t>
  </si>
  <si>
    <t>TASA IVA</t>
  </si>
  <si>
    <t>OBSERVACIONES</t>
  </si>
  <si>
    <t>OBSERVACIONES2</t>
  </si>
  <si>
    <t>% DE PENALIZACION</t>
  </si>
  <si>
    <t>ACCIÓN REALIZDA POR CONTRATOS</t>
  </si>
  <si>
    <t>REPOSICIONES DE FALLO</t>
  </si>
  <si>
    <t>CANTIDAD ENTEGADA</t>
  </si>
  <si>
    <t>ACCIÓN A SEGUIR</t>
  </si>
  <si>
    <t>ID CRUCE</t>
  </si>
  <si>
    <t>ID PROVEEDOR 1, 2 Y 3</t>
  </si>
  <si>
    <t>TIPO DE COMPRA</t>
  </si>
  <si>
    <t>MONSE2</t>
  </si>
  <si>
    <t>MCSSA018786</t>
  </si>
  <si>
    <t>AA-012M7B997-E133-2022</t>
  </si>
  <si>
    <t>RAMO 12</t>
  </si>
  <si>
    <t>HRAEI-AD-CC-338-2022</t>
  </si>
  <si>
    <t>BOERINGER INGELHEIM MÉXICO, S.A. DE C.V.</t>
  </si>
  <si>
    <t>HRAEI-MD1489</t>
  </si>
  <si>
    <t>010.000.2262.00</t>
  </si>
  <si>
    <t>BROMURO DE TIOTROPIO. POLVO. CADA CÁPSULA CONTIENE: BROMURO DE TIOTROPIO MONOHIDRATADO EQUIVALENTE A 18 µG DE TIOTROPIO. ENVASE CON 30 CÁPSULAS Y DISPOSITIVO INHALADOR.</t>
  </si>
  <si>
    <t>ENVASE CON 30 CÁPSULAS Y DISPOSITIVO INHALADOR</t>
  </si>
  <si>
    <t>Compra Consolidada Bianual 2023-2024</t>
  </si>
  <si>
    <t>HRAEI-AD-CC-339-2022</t>
  </si>
  <si>
    <t>NOVO NORDISK, S.A. DE C.V.</t>
  </si>
  <si>
    <t>HRAEI-MD2266</t>
  </si>
  <si>
    <t>010.000.4238.02</t>
  </si>
  <si>
    <t>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t>
  </si>
  <si>
    <t>ENVASE CON UN FRASCO ÁMPULACON LIOFILIZADO (1 MG) Y JERINGA PRELLENADA CON 10 ML DE DILUYENTE Y UN ADAPTADOR DEL FRASCO ÁMPULA</t>
  </si>
  <si>
    <t>HRAEI-MD2233</t>
  </si>
  <si>
    <t>010.000.4245.02</t>
  </si>
  <si>
    <t>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t>
  </si>
  <si>
    <t>ENVASE CON UN FRASCO ÁMPULA CON LIOFILIZADO (2 MG) Y JERINGA PRELLENADA CON 20 ML DE DILUYENTE Y UN ADAPTADOR DEL FRASCO ÁMPULA</t>
  </si>
  <si>
    <t>HRAEI-MD2234</t>
  </si>
  <si>
    <t>010.000.4250.02</t>
  </si>
  <si>
    <t>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t>
  </si>
  <si>
    <t>ENVASE CON UN FRASCO ÁMPULA CON LIOFILIZADO (5 MG) Y JERINGA PRELLENADA CON 50 ML DE DILUYENTE Y UN ADAPTADOR DEL FRASCO ÁMPULA</t>
  </si>
  <si>
    <t>HRAEI-AD-CC-340-2022</t>
  </si>
  <si>
    <t>BIOGEN MÉXICO, S. DE R.L. DE C.V.</t>
  </si>
  <si>
    <t>HRAEI-MD1106</t>
  </si>
  <si>
    <t>010.000.5257.00</t>
  </si>
  <si>
    <t>NATALIZUMAB. SOLUCIÓN INYECTABLE CADA FRASCO ÁMPULA CONTIENE: NATALIZUMAB 300 MG ENVASE CON FRASCO ÁMPULA CON 300 MG.</t>
  </si>
  <si>
    <t>ENVASE CON FRASCO ÁMPULA CON 300 MG</t>
  </si>
  <si>
    <t>HRAEI-AD-CC-341-2022</t>
  </si>
  <si>
    <t>NOVARTIS FARMACÉUTICA, S.A. DE C.V.</t>
  </si>
  <si>
    <t>HRAEI-MD0055</t>
  </si>
  <si>
    <t>010.000.5303.00</t>
  </si>
  <si>
    <t>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t>
  </si>
  <si>
    <t>ENVASE CON 120 GRAGEAS</t>
  </si>
  <si>
    <t>HRAEI-MD0177</t>
  </si>
  <si>
    <t>010.000.5308.01</t>
  </si>
  <si>
    <t>BASILIXIMAB. SOLUCIÓN INYECTABLE CADA FRASCO ÁMPULA CON LIOFILIZADO CONTIENE: BASILIXIMA 20 MG ENVASE CON 2 FRASCOS ÁMPULA Y 2 AMPOLLETAS CON 5 ML DE DILUYENTE.</t>
  </si>
  <si>
    <t>ENVASE CON 2 FRASCOS ÁMPULA Y 2 AMPOLLETAS CON 5 ML DE DILUYENTE</t>
  </si>
  <si>
    <t>HRAEI-AD-CC-342-2022</t>
  </si>
  <si>
    <t>PFIZER, S.A. DE C.V.</t>
  </si>
  <si>
    <t>HRAEI-MD2265</t>
  </si>
  <si>
    <t>010.000.5343.01</t>
  </si>
  <si>
    <t>FACTOR IX O NONACOG ALFA SOLUCION INYECTABLE CADA FRASCO ÁMPULA CON LIOFILIZADO CONTIENE: FACTOR IX DE COAGULACIÓN RECOMBINANTE O NONACOG ALFA 500 UI. ENVASE CON FRASCO ÁMPULA CON LIOFILIZADO, UNA JERINGA CON 5ML DE DILUYENTE, UN EQUIPO DE INFUSIÓN, UN ADAPTADOR.</t>
  </si>
  <si>
    <t>ENVASE CON FRASCO ÁMPULA CON LIOFILIZADO, UNA JERINGA CON 5ML DE DILUYENTE, UN EQUIPO DE INFUSIÓN, UN ADAPTADOR</t>
  </si>
  <si>
    <t>HRAEI-MD2267</t>
  </si>
  <si>
    <t>010.000.5344.01</t>
  </si>
  <si>
    <t>FACTOR IX O NONACOG ALFA SOLUCION INYECTABLE CADA FRASCO ÁMPULA CON LIOFILIZADO CONTIENE: FACTOR IX DE COAGULACIÓN RECOMBINANTE O NONACOG ALFA 1000 UI. ENVASE CON FRASCO ÁMPULA CON LIOFILIZADO, UNA JERINGA CON 5 ML DE DILUYENTE, UN EQUIPO DE INFUSIÓN, UN ADAPTADOR.</t>
  </si>
  <si>
    <t>ENVASE CON FRASCO ÁMPULA CON LIOFILIZADO, UNA JERINGA CON 5 ML DE DILUYENTE, UN EQUIPO DE INFUSIÓN, UN ADAPTADOR</t>
  </si>
  <si>
    <t>HRAEI-AD-CC-343-2022</t>
  </si>
  <si>
    <t>BAYER DE MÉXICO, S.A. DE C.V.</t>
  </si>
  <si>
    <t>HRAEI-MD1418</t>
  </si>
  <si>
    <t>010.000.5480.00</t>
  </si>
  <si>
    <t>SORAFENIB. COMPRIMIDO CADA COMPRIMIDO CONTIENE: TOSILATO DE SORAFENIB EQUIVALENTE A 200 MG DE SORAFENIB ENVASE CON 112 COMPRIMIDOS.</t>
  </si>
  <si>
    <t>ENVASE CON 112 COMPRIMIDOS</t>
  </si>
  <si>
    <t>AA-012M7B997-E112-2022</t>
  </si>
  <si>
    <t>HRAEI-AD-CC-327-2022</t>
  </si>
  <si>
    <t>HRAEI-MD1331</t>
  </si>
  <si>
    <t>010.000.5544.00</t>
  </si>
  <si>
    <t>RIVAROXABÁN. COMPRIMIDO CADA COMPRIMIDO CONTIENE: RIVAROXABÁN 10 MG ENVASE CON 10 COMPRIMIDOS</t>
  </si>
  <si>
    <t>ENVASE CON 10 COMPRIMIDOS</t>
  </si>
  <si>
    <t>HRAEI-MD0398</t>
  </si>
  <si>
    <t>010.000.5552.00</t>
  </si>
  <si>
    <t>DABIGATRÁN ETEXILATO. CÁPSULA CADA CÁPSULA CONTIENE: DABIGATRÁN ETEXILATO MESILATO EQUIVALENTE A 110 MG DE DABIGATRÁN ETEXILATO ENVASE CON 30 CÁPSULAS.</t>
  </si>
  <si>
    <t>ENVASE CON 30 CÁPSULAS</t>
  </si>
  <si>
    <t>HRAEI-MD2070</t>
  </si>
  <si>
    <t>010.000.5552.01</t>
  </si>
  <si>
    <t>DABIGATRÁN ETEXILATO. CÁPSULA CADA CÁPSULA CONTIENE: DABIGATRÁN ETEXILATO MESILATO EQUIVALENTE A 110 MG DE DABIGATRÁN ETEXILATO ENVASE CON 60 CÁPSULAS.</t>
  </si>
  <si>
    <t>ENVASE CON 60 CÁPSULAS</t>
  </si>
  <si>
    <t>HRAEI-AD-CC-344-2022</t>
  </si>
  <si>
    <t>IPSEN MÉXICO, S. DE R.L. DE C.V.</t>
  </si>
  <si>
    <t>HRAEI-MD2274</t>
  </si>
  <si>
    <t>010.000.5611.01</t>
  </si>
  <si>
    <t>LANREÓTIDA. SOLUCIÓN INYECTABLE CADA JERINGA PRELLENADA CONTIENE: ACETATO DE LANREÓTIDA EQUIVALENTE A 120 MG DE LANREÓTIDA. ENVASE CON UNA JERINGA PRELLENADA DE 0.5 ML CON DISPOSITIVO DE SEGURIDAD</t>
  </si>
  <si>
    <t>ENVASE CON UNA JERINGA PRELLENADA DE 05 ML CON DISPOSITIVO DE SEGURIDAD</t>
  </si>
  <si>
    <t>HRAEI-AD-CC-345-2022</t>
  </si>
  <si>
    <t>CELGENE LOGISTICS SARL</t>
  </si>
  <si>
    <t>HRAEI-MD0908</t>
  </si>
  <si>
    <t>010.000.5617.00</t>
  </si>
  <si>
    <t>LENALIDOMIDA. CÁPSULA CADA CÁPSULA CONTIENE: LENALIDOMIDA 10 MG ENVASE CON 21 CÁPSULAS</t>
  </si>
  <si>
    <t>ENVASE CON 21 CÁPSULAS</t>
  </si>
  <si>
    <t>HRAEI-MD0909</t>
  </si>
  <si>
    <t>010.000.5618.00</t>
  </si>
  <si>
    <t>LENALIDOMIDA. CÁPSULA CADA CÁPSULA CONTIENE: LENALIDOMIDA 15 MG ENVASE CON 21 CÁPSULAS</t>
  </si>
  <si>
    <t>HRAEI-MD0911</t>
  </si>
  <si>
    <t>010.000.5619.00</t>
  </si>
  <si>
    <t>LENALIDOMIDA. CÁPSULA CADA CÁPSULA CONTIENE: LENALIDOMIDA 25 MG ENVASE CON 21 CÁPSULAS</t>
  </si>
  <si>
    <t>HRAEI-AD-CC-346-2022</t>
  </si>
  <si>
    <t>AMGEN MÉXICO, S.A. DE C.V.</t>
  </si>
  <si>
    <t>HRAEI-MD1993</t>
  </si>
  <si>
    <t>010.000.5624.00</t>
  </si>
  <si>
    <t>ROMIPLOSTIM. SOLUCIÓN INYECTABLE CADA FRASCO ÁMPULA CON POLVO CONTIENE: ROMIPLOSTIN 375 µG. ENVASE CON UN FRASCO ÁMPULA CON POLVO (250 µG/0.5 ML RECONSTITUIDO).</t>
  </si>
  <si>
    <t>ENVASE CON UN FRASCO ÁMPULA CON POLVO (250 µG/05 ML RECONSTITUIDO)</t>
  </si>
  <si>
    <t>HRAEI-MD0518</t>
  </si>
  <si>
    <t>010.000.5636.00</t>
  </si>
  <si>
    <t>ELTROMBOPAG. TABLETA CADA TABLETA CONTIENE: ELTROMBOPAG OLAMINA EQUIVALENTE A 25 MG DE ELTROMBOPAG ENVASE CON 28 TABLETAS.</t>
  </si>
  <si>
    <t>ENVASE CON 28 TABLETAS</t>
  </si>
  <si>
    <t>HRAEI-MD0519</t>
  </si>
  <si>
    <t>010.000.5637.00</t>
  </si>
  <si>
    <t>ELTROMBOPAG. TABLETA CADA TABLETA CONTIENE: ELTROMBOPAG OLAMINA EQUIVALENTE A 50 MG DE ELTROMBOPAG ENVASE CON 28 TABLETAS.</t>
  </si>
  <si>
    <t>HRAEI-AD-CC-347-1-2022</t>
  </si>
  <si>
    <t>ABBVIE FARMACÉUTICA, S.A. DE C.V. (ALLERGAN, S.A. DE C.V. FUSIÓN)</t>
  </si>
  <si>
    <t>HRAEI-MD2205</t>
  </si>
  <si>
    <t>010.000.5666.00</t>
  </si>
  <si>
    <t>TOXINA BOTULÍNICA TIPO A. SOLUCIÓN INYECTABLE. CADA FRASCO ÁMPULA CON POLVO CONTIENE: TOXINA ONABOTULÍNICA A 100 U*. *COMPLEJO PURIFICADO DE NEUROTOXINA (900 KD) 100 U DE TOXINA ONABOTULÍNICA A CONTIENEN 4.8 NG DE COMPLEJO PURIFICADO DE NEUROTOXINA. ENVASE CON UN FRASCO ÁMPULA.</t>
  </si>
  <si>
    <t>ENVASE CON UN FRASCO ÁMPULA</t>
  </si>
  <si>
    <t>SESIÓN DE CONTRATO A PARTIR DE 1 DE ABRIL DE 2023. CARTA 31 DE MARZO DE 2023. CORREO LIC. EFREN</t>
  </si>
  <si>
    <t>SE REALIZO CONVENIO MODIFICATORIO HRAEI-AD-CC-347-1-2022</t>
  </si>
  <si>
    <t>HRAEI-AD-CC-348-2022</t>
  </si>
  <si>
    <t>LABORATORIOS ALFASIGMA MÉXICO S.A. DE C.V.</t>
  </si>
  <si>
    <t>HRAEI-MD1961</t>
  </si>
  <si>
    <t>010.000.5671.00</t>
  </si>
  <si>
    <t>RIFAXIMINA. TABLETA CADA TABLETA CONTIENE: RIFAXIMINA 200 MG ENVASE CON 28 TABLETAS.</t>
  </si>
  <si>
    <t>HRAEI-MD2269</t>
  </si>
  <si>
    <t>010.000.5771.00</t>
  </si>
  <si>
    <t>CRIZOTINIB. CÁPSULA CADA CÁPSULA CONTIENE: CRIZOTINIB 250 MG ENVASE CON 60 CÁPSULAS</t>
  </si>
  <si>
    <t>HRAEI-MD2208</t>
  </si>
  <si>
    <t>010.000.5815.00</t>
  </si>
  <si>
    <t>FINGOLIMOD. CÁPSULA CADA CÁPSULA CONTIENE: CLORHIDRATO DE FINGOLIMOD 0.56 MG EQUIVALENTE A 0.50 MG DE FINGOLIMOD ENVASE CON 28 CÁPSULAS</t>
  </si>
  <si>
    <t>ENVASE CON 28 CÁPSULAS</t>
  </si>
  <si>
    <t>HRAEI-AD-CC-349-2022</t>
  </si>
  <si>
    <t>BRISTOL-MYERS SQUIBB DE MÉXICO, S DE R.L. DE C.V.</t>
  </si>
  <si>
    <t>HRAEI-MD1976</t>
  </si>
  <si>
    <t>010.000.5820.00</t>
  </si>
  <si>
    <t>ABATACEPT. SOLUCIÓN INYECTABLE CADA JERINGA PRE-LLENADA CONTIENE: ABATACEPT 125 MG ENVASE CON 4 JERINGAS PRE-LLENADAS CON 1 ML CADA UNA (125 MG/ML).</t>
  </si>
  <si>
    <t>ENVASE CON 4 JERINGAS PRE-LLENADAS CON 1 ML CADA UNA (125 MG/ML)</t>
  </si>
  <si>
    <t>HRAEI-AD-CC-350-2022</t>
  </si>
  <si>
    <t>ASTRA ZENECA, S.A. DE C.V.</t>
  </si>
  <si>
    <t>HRAEI-MD2058</t>
  </si>
  <si>
    <t>010.000.5880.00</t>
  </si>
  <si>
    <t>FULVESTRANT. SOLUCIÓN INYECTABLE. CADA JERINGA PRELLENADA CONTIENE: FULVESTRANT 250 MG ENVASE CON 2 JERINGAS. PRELLENADAS CON 5 ML CADA UNA.</t>
  </si>
  <si>
    <t>ENVASE CON 2 JERINGAS PRELLENADAS CON 5 ML CADA UNA</t>
  </si>
  <si>
    <t>HRAEI-AD-CC-329-2022</t>
  </si>
  <si>
    <t>HRAEI-MD2159</t>
  </si>
  <si>
    <t>010.000.5935.00</t>
  </si>
  <si>
    <t>DABIGATRÁN. CÁPSULA CADA CÁPSULA CONTIENE: DABIGATRÁN ETEXILATO MESILATO EQUIVALENTE A 150 MG DE DABIGATRÁN ETEXILATO ENVASE CON 60 CÁPSULAS.</t>
  </si>
  <si>
    <t>HRAEI-MD2268</t>
  </si>
  <si>
    <t>010.000.6006.00</t>
  </si>
  <si>
    <t>AXITINIB. TABLETA. CADA TABLETA CONTIENE: AXITINIB 5 MG. ENVASE CON 60 TABLETAS.</t>
  </si>
  <si>
    <t>ENVASE CON 60 TABLETAS</t>
  </si>
  <si>
    <t>HRAEI-MD2093</t>
  </si>
  <si>
    <t>010.000.6013.00</t>
  </si>
  <si>
    <t>DENOSUMAB. SOLUCIÓN INYECTABLE. CADA FRASCO ÁMPULA CONTIENE: DENOSUMAB 120 MG ENVASE CON UN FRASCO ÁMPULA CON 1.7 ML.</t>
  </si>
  <si>
    <t>ENVASE CON UN FRASCO ÁMPULA CON 17 ML</t>
  </si>
  <si>
    <t>HRAEI-MD2094</t>
  </si>
  <si>
    <t>010.000.6016.00</t>
  </si>
  <si>
    <t>IPILIMUMAB. SOLUCIÓN INYECTABLE. CADA FRASCO ÁMPULA CONTIENE: IPILIMUMAB 50 MG ENVASE CON UN FRASCO ÁMPULA CON 10 ML (50 MG/10 ML).</t>
  </si>
  <si>
    <t>ENVASE CON UN FRASCO ÁMPULA CON 10 ML (50 MG/10 ML)</t>
  </si>
  <si>
    <t>HRAEI-AD-CC-351-2022</t>
  </si>
  <si>
    <t>PRODUCTOS ROCHE S.A. DE C.V.</t>
  </si>
  <si>
    <t>HRAEI-MD2019</t>
  </si>
  <si>
    <t>010.000.6037.00</t>
  </si>
  <si>
    <t>OBINUTUZUMAB. SOLUCIÓN INYECTABLE. CADA FRASCO ÁMPULA CONTIENE: OBINUTUZUMAB 1000 MG. ENVASE CON FRASCO ÁMPULA CON 40 ML (1000 MG/40 ML).</t>
  </si>
  <si>
    <t>ENVASE CON FRASCO ÁMPULA CON 40 ML (1000 MG/40 ML)</t>
  </si>
  <si>
    <t>HRAEI-AD-CC-352-2022</t>
  </si>
  <si>
    <t>JANSSEN-CILAG DE MÉXICO</t>
  </si>
  <si>
    <t>HRAEI-MD2097</t>
  </si>
  <si>
    <t>010.000.6042.01</t>
  </si>
  <si>
    <t>IBRUTINIB. CÁPSULA CADA CÁPSULA CONTIENE: IBRUTINIB: 140 MG. ENVASE CON 120 CÁPSULAS.</t>
  </si>
  <si>
    <t>ENVASE CON 120 CÁPSULAS</t>
  </si>
  <si>
    <t>HRAEI-AD-CC-353-2022</t>
  </si>
  <si>
    <t>LABORATORIO FARMACEUTICO LFB MÉXICO, S.A.P.I. DE C.V.</t>
  </si>
  <si>
    <t>HRAEI-MD2079</t>
  </si>
  <si>
    <t>010.000.6070.00</t>
  </si>
  <si>
    <t>FIBRINOGENO HUMANO. SOLUCION INYECTABLE CADA FRASCO ÁMPULA CON POLVO LIOFILIZADO CONTIENE: FIBRINÓGENO HUMANO 1.50 G ENVASE CON FRASCO ÁMPULA CON LIOFILIZADO Y UN FRASCO ÁMPULA CON 100 ML DE DILUYENTE</t>
  </si>
  <si>
    <t>ENVASE CON FRASCO ÁMPULA CON LIOFILIZADO Y UN FRASCO ÁMPULA CON 100 ML DE DILUYENTE</t>
  </si>
  <si>
    <t>HRAEI-AD-CC-354-2022</t>
  </si>
  <si>
    <t>RECORDATI RARE DISEASES, S.A. DE C.V.</t>
  </si>
  <si>
    <t>HRAEI-MD2043</t>
  </si>
  <si>
    <t>010.000.6076.00</t>
  </si>
  <si>
    <t>IBUPROFENO. SOLUCION INYECTABLE CADA AMPOLLETA CONTIENE: IBUPROFENO 10 MG ENVASE CON 4 AMPOLLETAS DE 2 ML (10 MG/2 ML).</t>
  </si>
  <si>
    <t>ENVASE CON 4 AMPOLLETAS DE 2 ML (10 MG/2 ML)</t>
  </si>
  <si>
    <t>HRAEI-AD-CC-355-2022</t>
  </si>
  <si>
    <t>CHIESI MÉXICO, S.A. DE C.V.</t>
  </si>
  <si>
    <t>HRAEI-MD1971</t>
  </si>
  <si>
    <t>010.000.6083.01</t>
  </si>
  <si>
    <t>CITRATO DE CAFEÍNA. SOLUCIÓN INYECTABLE SOLUCIÓN ORAL CADA MILILITRO CONTIENE: CITRATO DE CAFEÍNA 20 MG EQUIVALENTE A 10 MG DE CAFEÍNA. ENVASE CON 10 FRASCOS ÁMPULA CON1 ML (10 MG DE CAFEÍNA/1 ML).</t>
  </si>
  <si>
    <t>ENVASE CON 10 FRASCOS ÁMPULA CON1 ML (10 MG DE CAFEÍNA/1 ML)</t>
  </si>
  <si>
    <t>HRAEI-AD-CC-356-2022</t>
  </si>
  <si>
    <t>TAKEDA MÉXICO, S.A. DE C.V.</t>
  </si>
  <si>
    <t>HRAEI-MD2060</t>
  </si>
  <si>
    <t>010.000.6085.00</t>
  </si>
  <si>
    <t>BRENTUXIMAB VEDOTIN. SOLUCIÓN INYECTABLE CADA FRASCO ÁMPULA CON POLVO LIOFILIZADO CONTIENE: BRENTUXIMAB VEDOTIN 50 MG ENVASE CON UN FRASCO ÁMPULA CON POLVO LIOFILIZADO.</t>
  </si>
  <si>
    <t>ENVASE CON UN FRASCO ÁMPULA CON POLVO LIOFILIZADO</t>
  </si>
  <si>
    <t>HRAEI-MD2063</t>
  </si>
  <si>
    <t>010.000.6086.00</t>
  </si>
  <si>
    <t>CARFILZOMIB. SOLUCIÓN INYECTABLE. CADA FRASCO ÁMPULA CON POLVO LIOFILIZADO CONTIENE: CARFILZOMIB 60 MG ENVASE CON FRASCO ÁMPULA CON POLVO LIOFILIZADO.</t>
  </si>
  <si>
    <t>ENVASE CON FRASCO ÁMPULA CON POLVO LIOFILIZADO</t>
  </si>
  <si>
    <t>HRAEI-MD2099</t>
  </si>
  <si>
    <t>010.000.6093.00</t>
  </si>
  <si>
    <t>RUXOLITINIB TABLETA CADA TABLETA CONTIENE: FOSFATO DE RUXOLITINIB EQUIVALENTE A 5 MG DE RUXOLITINIB ENVASE CON 60 TABLETAS.</t>
  </si>
  <si>
    <t>HRAEI-MD2100</t>
  </si>
  <si>
    <t>010.000.6094.00</t>
  </si>
  <si>
    <t>RUXOLITINIB TABLETA CADA TABLETA CONTIENE: FOSFATO DE RUXOLITINIB EQUIVALENTE A 15 MG DE RUXOLITINIB ENVASE CON 60 TABLETAS.</t>
  </si>
  <si>
    <t>HRAEI-MD2101</t>
  </si>
  <si>
    <t>010.000.6096.00</t>
  </si>
  <si>
    <t>BLINATUMOMAB. SOLUCIÓN INYECTABLE CADA FRASCO ÁMPULA CON POLVO LIOFILIZADO CONTIENE: BLINATUMOMAB 35 µG ENVASE CON UN FRASCO ÁMPULA CON POLVO LIOFILIZADO Y UN FRASCO ÁMPULA CON SOLUCIÓN ESTABILIZADORA IV.</t>
  </si>
  <si>
    <t>ENVASE CON UN FRASCO ÁMPULA CON POLVO LIOFILIZADO Y UN FRASCO ÁMPULA CON SOLUCIÓN ESTABILIZADORA IV</t>
  </si>
  <si>
    <t>HRAEI-MD2242</t>
  </si>
  <si>
    <t>010.000.6104.00</t>
  </si>
  <si>
    <t>RIOCIGUAT. COMPRIMIDO. CADA COMPRIMIDO CONTIENE: RIOCIGUAT 1.0 MG ENVASE CON 42 COMPRIMIDOS.</t>
  </si>
  <si>
    <t>ENVASE CON 42 COMPRIMIDO</t>
  </si>
  <si>
    <t>HRAEI-MD2042</t>
  </si>
  <si>
    <t>010.000.6107.00</t>
  </si>
  <si>
    <t>RIOCIGUAT. COMPRIMIDO. CADA COMPRIMIDO CONTIENE: RIOCIGUAT 2.5 MG ENVASE CON 42 COMPRIMIDOS.</t>
  </si>
  <si>
    <t>ENVASE CON 42 COMPRIMIDOS</t>
  </si>
  <si>
    <t>HRAEI-MD2102</t>
  </si>
  <si>
    <t>010.000.6109.00</t>
  </si>
  <si>
    <t>NIVOLUMAB. SOLUCIÓN INYECTABLE. CADA FRASCO ÁMPULA CONTIENE: NIVOLUMAB 100 MG ENVASE CON UN FRASCO ÁMPULA CON 10 ML DE SOLUCIÓN (10 MG/ ML).</t>
  </si>
  <si>
    <t>ENVASE CON UN FRASCO ÁMPULA CON 10 ML DE SOLUCIÓN (10 MG/ ML)</t>
  </si>
  <si>
    <t>HRAEI-MD2103</t>
  </si>
  <si>
    <t>010.000.6110.00</t>
  </si>
  <si>
    <t>NIVOLUMAB. SOLUCIÓN INYECTABLE. CADA FRASCO ÁMPULA CONTIENE: NIVOLUMAB 40 MG ENVASE CON UN FRASCO ÁMPULA CON 4 ML DE SOLUCIÓN (10 MG/ ML).</t>
  </si>
  <si>
    <t>ENVASE CON UN FRASCO ÁMPULA CON 4 ML DE SOLUCIÓN (10 MG/ ML)</t>
  </si>
  <si>
    <t>HRAEI-AD-CC-331-2022</t>
  </si>
  <si>
    <t>HRAEI-MD2219</t>
  </si>
  <si>
    <t>010.000.6112.00</t>
  </si>
  <si>
    <t>SACUBITRILO VALSARTÁN. COMPRIMIDO. CADA COMPRIMIDO CONTIENE: SACUBITRILO VALSARTÁN SÓDICO HIDRATADO EQUIVALENTE A 50 MG DE SACUBITRILO VALSARTÁN ENVASE CON 30 COMPRIMIDOS.</t>
  </si>
  <si>
    <t>ENVASE CON 30 COMPRIMIDOS</t>
  </si>
  <si>
    <t>HRAEI-MD2173</t>
  </si>
  <si>
    <t>010.000.6114.00</t>
  </si>
  <si>
    <t>SACUBITRILO VALSARTÁN. COMPRIMIDO. CADA COMPRIMIDO CONTIENE: SACUBITRILO VALSARTÁN SÓDICO HIDRATADO EQUIVALENTE A 200 MG DE SACUBITRILO VALSARTÁN ENVASE CON 60 COMPRIMIDOS.</t>
  </si>
  <si>
    <t>ENVASE CON 60 COMPRIMIDOS</t>
  </si>
  <si>
    <t>HRAEI-MD2148</t>
  </si>
  <si>
    <t>010.000.6117.01</t>
  </si>
  <si>
    <t>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t>
  </si>
  <si>
    <t>ENVASE O CAJA DE CARTÓN CON 5 PLUMAS PRELLENADAS</t>
  </si>
  <si>
    <t>HRAEI-AD-CC-357-2022</t>
  </si>
  <si>
    <t>MERCK SHARP &amp; DOHME COMERCIALIZADORA, S. DE R.L. DE C.V.</t>
  </si>
  <si>
    <t>HRAEI-MD2072</t>
  </si>
  <si>
    <t>010.000.6153.00</t>
  </si>
  <si>
    <t>PEMBROLIZUMAB. SOLUCIÓN INYECTABLE CADA FRASCO ÁMPULA CONTIENE: PEMBROLIZUMAB 100 MG ENVASE CON UN FRASCO ÁMPULA DE 100 MG/ 4 ML.</t>
  </si>
  <si>
    <t>ENVASE CON UN FRASCO ÁMPULA CON 4 ML DE SOLUCIÓN (100 MG/4 ML)</t>
  </si>
  <si>
    <t>HRAEI-MD2275</t>
  </si>
  <si>
    <t>010.000.6159.01</t>
  </si>
  <si>
    <t>REGORAFENIB. COMPRIMIDOS. ADMINISTRACIÓN ORAL. CADA COMPRIMIDO CONTIENE: MONOHIDRATO DE REGORAFENIB 40MG. ENVASE CON TRES FRASCOS CON 28 COMPRIMIDOS DE 40 MG C/U.</t>
  </si>
  <si>
    <t>ENVASE CON TRES FRASCOS CON 28 COMPRIMIDOS DE 40 MG C/U</t>
  </si>
  <si>
    <t>HRAEI-MD2272</t>
  </si>
  <si>
    <t>010.000.6173.00</t>
  </si>
  <si>
    <t>OSIMERTINIB. TABLETA. CADA TABLETA CONTIENE: MESILATO DE OSIMERTINIB EQUIVALENTE A 80 MG DE OSIMERTINIB ENVASE CON 30 TABLETAS</t>
  </si>
  <si>
    <t>ENVASE CON 30 TABLETAS</t>
  </si>
  <si>
    <t>HRAEI-AD-CC-330-2022</t>
  </si>
  <si>
    <t>HRAEI-MD2209</t>
  </si>
  <si>
    <t>010.000.6198.00</t>
  </si>
  <si>
    <t>CEFTOLOZANO/TAZOBACTAM. SOLUCIÓN INYECTABLE. CADA FRASCO ÁMPULA CONTIENE: SULFATO DE CEFTOLOZANO EQUIVALENTE A 1000.00 MG DE CEFTOLOZANO TAZOBACTAM SÓDICO EQUIVALENTE A 500.0 MG DE TAZOBACTAM ENVASE CON 10 FRASCOS ÁMPULA.</t>
  </si>
  <si>
    <t>ENVASE CON 10 FRASCOS ÁMPULA</t>
  </si>
  <si>
    <t>HRAEI-MD2110</t>
  </si>
  <si>
    <t>010.000.6199.00</t>
  </si>
  <si>
    <t>EMICIZUMAB. SOLUCION INYECTABLE CADA FRASCO ÁMPULA CONTIENE: EMICIZUMAB 30 MG CAJA CON FRASCO ÁMPULA CON 1 ML</t>
  </si>
  <si>
    <t>CAJA CON FRASCO ÁMPULA CON 1 ML</t>
  </si>
  <si>
    <t>HRAEI-MD2111</t>
  </si>
  <si>
    <t>010.000.6200.00</t>
  </si>
  <si>
    <t>EMICIZUMAB. SOLUCION INYECTABLE CADA FRASCO ÁMPULA CONTIENE: EMICIZUMAB 60 MG CAJA CON FRASCO ÁMPULA CON 0.4 ML</t>
  </si>
  <si>
    <t>CAJA CON FRASCO ÁMPULA CON 04 ML</t>
  </si>
  <si>
    <t>HRAEI-MD2112</t>
  </si>
  <si>
    <t>010.000.6201.00</t>
  </si>
  <si>
    <t>EMICIZUMAB. SOLUCION INYECTABLE CADA FRASCO ÁMPULA CONTIENE: EMICIZUMAB 105 MG CAJA CON FRASCO ÁMPULA CON 0.7 ML</t>
  </si>
  <si>
    <t>CAJA CON FRASCO ÁMPULA CON 07 ML</t>
  </si>
  <si>
    <t>HRAEI-MD2113</t>
  </si>
  <si>
    <t>010.000.6202.00</t>
  </si>
  <si>
    <t>EMICIZUMAB. SOLUCION INYECTABLE CADA FRASCO ÁMPULA CONTIENE: EMICIZUMAB 150 MG CAJA CON FRASCO ÁMPULA CON 1 ML</t>
  </si>
  <si>
    <t>HRAEI-MD2114</t>
  </si>
  <si>
    <t>010.000.6207.00</t>
  </si>
  <si>
    <t>DARATUMUMAB. SOLUCIÓN INYECTABLE CADA FRASCO ÁMPULA CONTIENE: DARATUMUMAB 100.00 MG ENVASE CON FRASCO ÁMPULA CON 100 MG EN 5 ML (20 MG/ML).</t>
  </si>
  <si>
    <t>ENVASE CON FRASCO ÁMPULA CON 100 MG EN 5 ML (20 MG/ML)</t>
  </si>
  <si>
    <t>HRAEI-MD2115</t>
  </si>
  <si>
    <t>010.000.6208.00</t>
  </si>
  <si>
    <t>DARATUMUMAB. SOLUCION INYECTABLE CADA FRASCO ÁMPULA CONTIENE: DARATUMUMAB 400.00 MG ENVASE CON FRASCO ÁMPULA CON 400 MG EN 20 ML (20 MG/ML).</t>
  </si>
  <si>
    <t>ENVASE CON FRASCO ÁMPULA CON 400 MG EN 20 ML (20 MG/ML)</t>
  </si>
  <si>
    <t>HRAEI-AD-CC-358-2022</t>
  </si>
  <si>
    <t>ABBVIE FARMACÉUTICOS, S.A. DE C.V.</t>
  </si>
  <si>
    <t>HRAEI-MD2117</t>
  </si>
  <si>
    <t>010.000.6226.00</t>
  </si>
  <si>
    <t>VENETOCLAX, TABLETA, CADA TABLETA CONTIENE: 10, 50 O 100 MG DE VENETOCLAX, EXCIPIENTE CBP 1 TABLETA, MANTENIMIENTO. CAJA CON UN FRASCO CON 120 TABLETAS DE 100 MG</t>
  </si>
  <si>
    <t>CAJA CON UN FRASCO CON 120 TABLETAS DE 100 MG</t>
  </si>
  <si>
    <t>HRAEI-AD-CC-328-2022</t>
  </si>
  <si>
    <t>BECKMAN LABORATORIES DE MÉXICO, S.A. DE C.V.</t>
  </si>
  <si>
    <t>HRAEI-MD2175</t>
  </si>
  <si>
    <t>010.000.6233.00</t>
  </si>
  <si>
    <t>PERINDOPRIL / AMLODIPINO. COMPRIMIDOS CADA COMPRIMIDO CONTIENE: PERINDROPRIL ARGININA 10 MG. AMLODIPINO 5 MG. FRASCO CON 30 COMPRIMIDOS.</t>
  </si>
  <si>
    <t>FRASCO CON 30 COMPRIMIDOS</t>
  </si>
  <si>
    <t>HRAEI-MD2119</t>
  </si>
  <si>
    <t>010.000.6285.00</t>
  </si>
  <si>
    <t>MIDOSTAURINA. CÁPSULA CADA CÁPSULA CONTIENE, MIDOSTAURINA 25 MG. ENVASE CON 112 CÁPSULAS (4 CAJAS CON 28 CÁPSULAS) DE 25 MG.</t>
  </si>
  <si>
    <t>ENVASE CON 112 CÁPSULAS (4 CAJAS CON 28 CÁPSULAS) DE 25 MG</t>
  </si>
  <si>
    <t>HRAEI-AD-CC-359-2022</t>
  </si>
  <si>
    <t>PINT PHARMA, S.A.P.I. DE C.V.</t>
  </si>
  <si>
    <t>HRAEI-MD2122</t>
  </si>
  <si>
    <t>010.000.6302.00</t>
  </si>
  <si>
    <t>HRAEI-AD-CC-360-2022</t>
  </si>
  <si>
    <t>GLAXOSMITHKLINE MÉXICO, S.A. DE C.V.</t>
  </si>
  <si>
    <t>HRAEI-MD2252</t>
  </si>
  <si>
    <t>010.000.6311.00</t>
  </si>
  <si>
    <t>MEPOLIZUMAB. SOLUCIÓN INYECTABLE: CADA FRASCO ÁMPULA CON POLVO LIOFILIZADO CONTIENE: MEPOLIZUMAB 100 MG. ENVASE CON FRASCO ÁMPULA CON 144 MG DE POLVO LIOFILIZADO PARA RECONSTITUIR CON 1.2 ML DE AGUA ESTÉRIL, PARA PERMITIR UN VOLUMEN EXTRAÍBLE DE 100 MG/ ML.</t>
  </si>
  <si>
    <t>ENVASE CON FRASCO ÁMPULA CON 144 MG DE POLVO LIOFILIZADO PARA RECONSTITUIR CON 12 ML DE AGUA ESTÉRIL, PARA PERMITIR UN VOLUMEN EXTRAÍBLE DE 100 MG/ ML</t>
  </si>
  <si>
    <t>HRAEI-MD2216</t>
  </si>
  <si>
    <t>010.000.6324.00</t>
  </si>
  <si>
    <t>DURVALUMAB. SOLUCIÓN INYECTABLE. CADA FRASCO ÁMPULA CONTIENE: DURVALUMAB 500MG. CAJA DE CARTÓN CON UN FRASCO ÁMPULA CON 500 MG/ 10 ML.</t>
  </si>
  <si>
    <t>CAJA DE CARTÓN CON UN FRASCO ÁMPULA CON 500 MG/ 10 ML</t>
  </si>
  <si>
    <t>HRAEI-AD-CC-361-2022</t>
  </si>
  <si>
    <t>PROFESSIONAL PHARMACY OCCIDENTE, S.A. DE C.V.</t>
  </si>
  <si>
    <t>HRAEI-MD2125</t>
  </si>
  <si>
    <t>010.000.6325.00</t>
  </si>
  <si>
    <t>BENDAMUSTINA. SOLUCIÓN INYECTABLE. CADA FRASCO ÁMPULA CONTIENE: CLORHIDRATO DE BENDAMUSTINA 100 MG/4 ML. ENVASE CON 1 FRASCO ÁMPULA.</t>
  </si>
  <si>
    <t>ENVASE CON 1 FRASCO ÁMPULA</t>
  </si>
  <si>
    <t>HRAEI-MD2126</t>
  </si>
  <si>
    <t>010.000.6327.00</t>
  </si>
  <si>
    <t>ACALABRUTINIB. CÁPSULA. CADA CÁPSULA CONTIENE: ACALABRUTINIB 100 MG. CAJA CON 56 CÁPSULAS.</t>
  </si>
  <si>
    <t>CAJA CON 56 CÁPSULAS</t>
  </si>
  <si>
    <t>HRAEI-AD-CC-362-2022</t>
  </si>
  <si>
    <t>GRÜNENTHAL DE MÉXICO S.A. DE C.V.</t>
  </si>
  <si>
    <t>HRAEI-MD2276</t>
  </si>
  <si>
    <t>010.000.6347.00</t>
  </si>
  <si>
    <t>LIDOCAÍNA. PARCHE ADHESIVO. CADA PARCHE CONTIENE: LIDOCAÍNA 700 MG EXCIPIENTE CBP 1 PARCHE CAJA CON 3 SOBRES CON 5 PARCHES.</t>
  </si>
  <si>
    <t>CAJA CON 3 SOBRES CON 5 PARCHES</t>
  </si>
  <si>
    <t>HRAEI-MD2214</t>
  </si>
  <si>
    <t>010.000.6350.00</t>
  </si>
  <si>
    <t>APALUTAMIDA. TABLETA CADA TABLETA CONTIENE: APALUTAMIDA 60 MG. ENVASE CON 120 TABLETAS</t>
  </si>
  <si>
    <t>ENVASE CON 120 TABLETAS</t>
  </si>
  <si>
    <t>HRAEI-MD2271</t>
  </si>
  <si>
    <t>010.000.6359.00</t>
  </si>
  <si>
    <t>OLAPARIB. TABLETA. CADA TABLETA CONTIENE: OLAPARIB 150 MG. CAJA DE CARTÓN CON 56 TABLETAS DE 150 MG CADA UNA.</t>
  </si>
  <si>
    <t>CAJA DE CARTÓN CON 56 TABLETAS DE 150 MG CADA UNA</t>
  </si>
  <si>
    <t>HRAEI-AD-CC-363-2022</t>
  </si>
  <si>
    <t>SOLUCIONES EN LIDERAZGO FARMACÉUTICO, S.A. DE C.V.</t>
  </si>
  <si>
    <t>HRAEI-MD2249</t>
  </si>
  <si>
    <t>010.000.7021.01</t>
  </si>
  <si>
    <t>ÁCIDO TRANEXÁMICO. SOLUCIÓN INYECTABLE. CADA ML DE SOLUCIÓN ESTÉRIL PARA INYECCIÓN INTRAVENOSA CONTIENE: ÁCIDO TRANEXÁMICO 100 MG. VEHÍCULO C.B.P. 1 ML. CAJA CON 10 VIALES DE 10 ML.</t>
  </si>
  <si>
    <t>CAJA CON 10 VIALES DE 10 ML</t>
  </si>
  <si>
    <t>ENVASE CON 500 ML</t>
  </si>
  <si>
    <t>GRUPO FARMACEUTICO TOTALFARMA, S.A. DE C.V.</t>
  </si>
  <si>
    <t>ENVASE CON 3 ML</t>
  </si>
  <si>
    <t>CONVENIO MODIFICATORIO. SE MODIFICÓ LA CANTIDAD MÍNIMA Y MÁXIMA</t>
  </si>
  <si>
    <t>IARE DE OCCIDENTE, S.A. DE C.V.</t>
  </si>
  <si>
    <t>PROQUIGAMA, S.A. DE C.V.</t>
  </si>
  <si>
    <t>TERMINACIÓN ANTICIPADA CON ESTA CANTIDAD</t>
  </si>
  <si>
    <t>LABORATORIOS PISA, S.A. DE C.V.</t>
  </si>
  <si>
    <t>ADMINISTRADORA DE MARCAS FARMACÉUTICAS, S.A. DE C.V.</t>
  </si>
  <si>
    <t>ENVASE CON 28 COMPRIMIDOS</t>
  </si>
  <si>
    <t>ELI LILLY Y COMPRAÑIA DE MÉXICO, S.A. DE C.V.</t>
  </si>
  <si>
    <t>ENVASE CON UN FRASCO ÁMPULA CON 10 ML</t>
  </si>
  <si>
    <t>ORGANON COMERCIALIZADORA, S. DE R.L. DE C.V.</t>
  </si>
  <si>
    <t>ENVASE CON 30 CÁPSULAS O TABLETAS</t>
  </si>
  <si>
    <t>AA-12-M7B-012M7B997-I-5-2023</t>
  </si>
  <si>
    <t>HRAEI-AD-CC-534-1-2022</t>
  </si>
  <si>
    <t>HRAEI-MD0216</t>
  </si>
  <si>
    <t>010.000.4420.00</t>
  </si>
  <si>
    <t>BRIMONIDINA - TIMOLOL. SOLUCIÓN OFTÁLMICA CADA MILILITRO CONTIENE: TARTRATO DE BRIMONIDINA 2.00 MG MALEATO DE TIMOLOL 6.80 MG ENVASE CON GOTERO INTEGRAL CON 5 ML.</t>
  </si>
  <si>
    <t>ENVASE CON GOTERO INTEGRAL CON 5 ML</t>
  </si>
  <si>
    <t>SE REALIZO CONVENIO MODIFICATORIO HRAEI-AD-CC-534-1-2022</t>
  </si>
  <si>
    <t>LA-012M7B997-E115-2022</t>
  </si>
  <si>
    <t>HRAEI-LPI-CC-418-1-2022</t>
  </si>
  <si>
    <t>PARTICIPACIÓN CONJUNTA DE SANOFI PASTEUR, S.A. DE C.V. CON SANOFI-AVENTIS DE MÉXICO, S.A. DE C.V.</t>
  </si>
  <si>
    <t>HRAEI-MD1209</t>
  </si>
  <si>
    <t>010.000.0104.00</t>
  </si>
  <si>
    <t>PARACETAMOL. TABLETA CADA TABLETA CONTIENE: PARACETAMOL 500 MG. ENVASE CON 10 TABLETAS.</t>
  </si>
  <si>
    <t>ENVASE CON 10 TABLETAS</t>
  </si>
  <si>
    <t>ADJUDICACIÓN SANOFI PASTEUR/SANOFI-AVENTIS DE MÉXICO LICITACIÓN E115. correo 02-06-2023</t>
  </si>
  <si>
    <t>SE REALIZA CONVENIO MODIFICATORIO HRAEI-LPI-CC-418-1-2022</t>
  </si>
  <si>
    <t>HRAEI-LPI-CC-419-RA-2022</t>
  </si>
  <si>
    <t>DISTRIBUIDOR MEDICO TECNOMED, S.A. DE C.V.</t>
  </si>
  <si>
    <t>HRAEI-MD1020</t>
  </si>
  <si>
    <t>010.000.0109.00</t>
  </si>
  <si>
    <t>METAMIZOL SODICO. SOLUCION INYECTABLE CADA AMPOLLETA CONTIENE: METAMIZOL SÓDICO 1 G. ENVASE CON 3 AMPOLLETAS CON 2 ML.</t>
  </si>
  <si>
    <t>ENVASE CON 3 AMPOLLETAS CON 2 ML</t>
  </si>
  <si>
    <t>HRAEI-LPI-CC-420-2022</t>
  </si>
  <si>
    <t>COMERCIALIZADORA DE PRODUCTOS INSTITUCIONALES, S.A. DE C.V.</t>
  </si>
  <si>
    <t>HRAEI-MD0167</t>
  </si>
  <si>
    <t>010.000.0204.00</t>
  </si>
  <si>
    <t>ATROPINA. SOLUCION INYECTABLE CADA AMPOLLETA CONTIENE: SULFATO DE ATROPINA 1 MG. ENVASE CON 50 AMPOLLETAS CON 1 ML.</t>
  </si>
  <si>
    <t>ENVASE CON 50 AMPOLLETAS CON 1 ML</t>
  </si>
  <si>
    <t>HRAEI-LPI-CC-421-2022</t>
  </si>
  <si>
    <t>FRESENIUS KABI MÉXICO, S.A. DE C.V.</t>
  </si>
  <si>
    <t>HRAEI-MD1286</t>
  </si>
  <si>
    <t>010.000.0244.00</t>
  </si>
  <si>
    <t>PROPOFOL. EMULSION INYECTABLE CADA AMPOLLETA O FRASCO ÁMPULA CONTIENE: PROPOFOL 200 MG. EN SOLUCIÓN CON ACEITE DE SOYA, FOSFÁTIDO DE HUEVO O LECITINA DE HUEVO Y GLICEROL. ENVASE CON 5 AMPOLLETAS O FRASCOS ÁMPULA DE 20 ML.</t>
  </si>
  <si>
    <t>ENVASE CON 5 AMPOLLETAS O FRASCOS ÁMPULA DE 20 ML</t>
  </si>
  <si>
    <t>HRAEI-MD1287</t>
  </si>
  <si>
    <t>010.000.0245.00</t>
  </si>
  <si>
    <t>PROPOFOL. EMULSION INYECTABLE CADA FRASCO ÁMPULA O JERINGA CONTIENE: PROPOFOL 500 MG. EN SOLUCIÓN CON ACEITE DE SOYA, FOSFÁTIDO DE HUEVO O LECITINA DE HUEVO Y GLICEROL. ENVASE CON UN FRASCO ÁMPULA O JERINGA DE 50 ML.</t>
  </si>
  <si>
    <t>ENVASE CON UN FRASCO ÁMPULA O JERINGA DE 50 ML</t>
  </si>
  <si>
    <t>HRAEI-LPI-CC-422-1-2022</t>
  </si>
  <si>
    <t>ALVARTIS PHARMA, S.A. DE C.V.</t>
  </si>
  <si>
    <t>HRAEI-MD1288</t>
  </si>
  <si>
    <t>010.000.0246.00</t>
  </si>
  <si>
    <t>PROPOFOL. EMULSIÓN INYECTABLE CADA AMPOLLETA O FRASCO ÁMPULA CONTIENE: PROPOFOL  200 MG. EN EMULSIÓN CON O SIN EDETATO DISÓDICO (DIHIDRATADO). ENVASE CON 5 AMPOLLETAS O FRASCOS ÁMPULA DE 20 ML.</t>
  </si>
  <si>
    <t xml:space="preserve">CORREO: asignación de las claves que resultaron modificadas en la reposición del fallo del procedimiento N° LA-012M7B997-E115-2022 para la “ADQUISICIÓN CONSOLIDADA DE MEDICAMENTOS PARA LOS EJERCICIOS 2023-2024 (618 CLAVES)” </t>
  </si>
  <si>
    <t>SE REALIZO CONVENIO MODIFICATORIO HRAEI-LPI-CC-422-1-2022</t>
  </si>
  <si>
    <t>HRAEI-MD0438</t>
  </si>
  <si>
    <t>010.000.0247.01</t>
  </si>
  <si>
    <t>DEXMEDETOMIDINA SOLUCIÓN INYECTABLE. CADA FRASCO ÁMPULA CONTIENE: CLORHIDRATO DE DEXMEDETOMIDINA 200 µG ENVASE CON 5 FRASCO ÁMPULA</t>
  </si>
  <si>
    <t>ENVASE CON 5 FRASCO ÁMPULA</t>
  </si>
  <si>
    <t>HRAEI-LPI-CC-423-2022</t>
  </si>
  <si>
    <t>HRAEI-MD1438</t>
  </si>
  <si>
    <t>010.000.0252.00</t>
  </si>
  <si>
    <t>SUXAMETONIO CLORURO DE. SOLUCIÓN INYECTABLE CADA AMPOLLETA CONTIENE: CLORURO DE SUXAMETONIO 40 MG ENVASE CON 5 AMPOLLETAS CON 2 ML.</t>
  </si>
  <si>
    <t>ENVASE CON 5 AMPOLLETAS CON 2 ML</t>
  </si>
  <si>
    <t>HRAEI-MD0951</t>
  </si>
  <si>
    <t>010.000.0261.00</t>
  </si>
  <si>
    <t>LIDOCAÍNA. SOLUCIÓN INYECTABLE AL 1%. CADA FRASCO ÁMPULA CONTIENE: CLORHIDRATO DE LIDOCAÍNA 500 MG ENVASE CON 5 FRASCOS ÁMPULA DE 50 ML.</t>
  </si>
  <si>
    <t>ENVASE CON 5 FRASCOS ÁMPULA DE 50 ML</t>
  </si>
  <si>
    <t>HRAEI-MD0954</t>
  </si>
  <si>
    <t>010.000.0262.00</t>
  </si>
  <si>
    <t>LIDOCAÍNA. SOLUCIÓN INYECTABLE AL 2%. CADA FRASCO ÁMPULA CONTIENE: CLORHIDRATO DE LIDOCAÍNA 1 G ENVASE CON 5 FRASCOS ÁMPULA CON 50 ML</t>
  </si>
  <si>
    <t>ENVASE CON 5 FRASCOS ÁMPULA CON 50 ML</t>
  </si>
  <si>
    <t>HRAEI-LPI-CC-424-2022</t>
  </si>
  <si>
    <t>LABORATORIOS ZEYCO, S.A. DE C.V.</t>
  </si>
  <si>
    <t>HRAEI-MD0956</t>
  </si>
  <si>
    <t>010.000.0267.00</t>
  </si>
  <si>
    <t>LIDOCAÍNA EPINEFRINA. SOLUCIÓN INYECTABLE AL 2% CADA CARTUCHO DENTAL CONTIENE: CLORHIDRATO DE LIDOCAÍNA 36 MG EPINEFRINA (1:100000) 0.018 MG ENVASE CON 50 CARTUCHOS DENTALES CON 1.8 ML.</t>
  </si>
  <si>
    <t>ENVASE CON 50 CARTUCHOS DENTALES CON 18 ML</t>
  </si>
  <si>
    <t>HRAEI-LPI-CC-425-2022</t>
  </si>
  <si>
    <t>HRAEI-MD0231</t>
  </si>
  <si>
    <t>010.000.0271.00</t>
  </si>
  <si>
    <t>BUPIVACAÍNA. SOLUCIÓN INYECTABLE CADA ML CONTIENE: CLORHIDRATO DE BUPIVACAÍNA 5 MG ENVASE CON 30 ML.</t>
  </si>
  <si>
    <t>ENVASE CON 30 ML</t>
  </si>
  <si>
    <t>HRAEI-LPI-CC-426-2022</t>
  </si>
  <si>
    <t>BRULUAGSA, S.A. DE C.V.</t>
  </si>
  <si>
    <t>HRAEI-MD0345</t>
  </si>
  <si>
    <t>010.000.0402.00</t>
  </si>
  <si>
    <t>CLORFENAMINA. TABLETA. CADA TABLETA CONTIENE: MALEATO DE CLORFENAMINA 4.0 MG ENVASE CON 20 TABLETAS.</t>
  </si>
  <si>
    <t>ENVASE CON 20 TABLETAS</t>
  </si>
  <si>
    <t>HRAEI-LPI-CC-427-2022</t>
  </si>
  <si>
    <t>SAGO MEDICAL SERVICE, S.A. DE C.V.</t>
  </si>
  <si>
    <t>HRAEI-MD0467</t>
  </si>
  <si>
    <t>010.000.0406.00</t>
  </si>
  <si>
    <t>DIFENHIDRAMINA. SOLUCIÓN INYECTABLE. CADA FRASCO ÁMPULA CONTIENE: CLORHIDRATO DE DIFENHIDRAMINA 100 MG. ENVASE CON FRASCO ÁMPULA DE 10 ML.</t>
  </si>
  <si>
    <t>ENVASE CON FRASCO ÁMPULA DE 10 ML</t>
  </si>
  <si>
    <t>HRAEI-MD0126</t>
  </si>
  <si>
    <t>010.000.0426.00</t>
  </si>
  <si>
    <t>AMINOFILINA. SOLUCIÓN INYECTABLE. CADA AMPOLLETA CONTIENE: AMINOFILINA 250 MG. ENVASE CON 5 AMPOLLETAS DE 10 ML.</t>
  </si>
  <si>
    <t>ENVASE CON 5 AMPOLLETAS DE 10 ML</t>
  </si>
  <si>
    <t>HRAEI-LPI-CC-428-2022</t>
  </si>
  <si>
    <t>PHARMA TYCSA, S.A. DE C.V.</t>
  </si>
  <si>
    <t>HRAEI-MD1351</t>
  </si>
  <si>
    <t>010.000.0439.00</t>
  </si>
  <si>
    <t>SALBUTAMOL. SOLUCIÓN PARA NEBULIZADOR. CADA 100 ML CONTIENEN: SULFATO DE SALBUTAMOL 0.5 G. ENVASE CON 10 ML.</t>
  </si>
  <si>
    <t>ENVASE CON 10 ML</t>
  </si>
  <si>
    <t>HRAEI-MD1267</t>
  </si>
  <si>
    <t>010.000.0472.00</t>
  </si>
  <si>
    <t>PREDNISONA. TABLETA CADA TABLETA CONTIENE: PREDNISONA 5 MG ENVASE CON 20 TABLETAS.</t>
  </si>
  <si>
    <t>HRAEI-MD0769</t>
  </si>
  <si>
    <t>010.000.0474.00</t>
  </si>
  <si>
    <t>HIDROCORTISONA. SOLUCIÓN INYECTABLE CADA FRASCO ÁMPULA CONTIENE: SUCCINATO SÓDICO DE HIDROCORTISONA EQUIVALENTE A 100 MG DE HIDROCORTISONA. ENVASE CON 50 FRASCOS ÁMPULA Y 50 AMPOLLETAS CON 2 ML DE DILUYENTE.</t>
  </si>
  <si>
    <t>ENVASE CON 50 FRASCOS ÁMPULA Y 50 AMPOLLETAS CON 2 ML DE DILUYENTE</t>
  </si>
  <si>
    <t>HRAEI-MD1033</t>
  </si>
  <si>
    <t>010.000.0476.00</t>
  </si>
  <si>
    <t>METILPREDNISOLONA. SOLUCIÓN INYECTABLE CADA FRASCO ÁMPULA CON LIOFILIZADO CONTIENE SUCCINATO SÓDICO DE METILPREDNISOLONA EQUIVALENTE A 500 MG DE METILPREDNISOLONA. ENVASE CON 50 FRASCOS ÁMPULA Y 50 AMPOLLETAS CON 8 ML DE DILUYENTE.</t>
  </si>
  <si>
    <t>ENVASE CON 50 FRASCOS ÁMPULA Y 50 AMPOLLETAS CON 8 ML DE DILUYENTE</t>
  </si>
  <si>
    <t>HRAEI-MD0473</t>
  </si>
  <si>
    <t>010.000.0504.00</t>
  </si>
  <si>
    <t>DIGOXINA. SOLUCIÓN INYECTABLE. CADA AMPOLLETA CONTIENE: DIGOXINA 0.5 MG ENVASE CON 6 AMPOLLETAS DE 2 ML.</t>
  </si>
  <si>
    <t>ENVASE CON 6 AMPOLLETAS DE 2 ML</t>
  </si>
  <si>
    <t>HRAEI-LPI-CC-430-2022</t>
  </si>
  <si>
    <t>COMERCIALIZADORA PENTAMED, S.A. DE C.V.</t>
  </si>
  <si>
    <t>HRAEI-MD1289</t>
  </si>
  <si>
    <t>010.000.0530.00</t>
  </si>
  <si>
    <t>PROPRANOLOL. TABLETA CADA TABLETA CONTIENE: CLORHIDRATO DE PROPRANOLOL 40 MG ENVASE CON 30 TABLETAS</t>
  </si>
  <si>
    <t>HRAEI-LPI-CC-432-2022</t>
  </si>
  <si>
    <t>ABASTO Y SUMINISTRO EN FARMACOS GADEC, S.A. DE C.V.</t>
  </si>
  <si>
    <t>HRAEI-MD1025</t>
  </si>
  <si>
    <t>010.000.0566.00</t>
  </si>
  <si>
    <t>METILDOPA. TABLETA CADA TABLETA CONTIENE: METILDOPA 250 MG ENVASE CON 30 TABLETAS.</t>
  </si>
  <si>
    <t>HRAEI-LPI-CC-431-2022</t>
  </si>
  <si>
    <t>BIORESEARCH DE MÉXICO, S.A. DE C.V.</t>
  </si>
  <si>
    <t>HRAEI-MD1040</t>
  </si>
  <si>
    <t>010.000.0572.00</t>
  </si>
  <si>
    <t>METOPROLOL. TABLETA CADA TABLETA CONTIENE: TARTRATO DE METOPROLOL 100 MG ENVASE CON 20 TABLETAS.</t>
  </si>
  <si>
    <t>HRAEI-LPI-CC-433-2022</t>
  </si>
  <si>
    <t>LABORATORIO BIOQUIMICO MEXICANO, S.A. DE C.V.</t>
  </si>
  <si>
    <t>HRAEI-MD1261</t>
  </si>
  <si>
    <t>010.000.0573.00</t>
  </si>
  <si>
    <t>PRAZOSINA. CÁPSULA O COMPRIMIDO CADA CÁPSULA O COMPRIMIDO CONTIENE: CLORHIDRATO DE PRAZOSINA EQUIVALENTE A 1 MG DE PRAZOSINA. ENVASE CON 30 CÁPSULAS O COMPRIMIDOS.</t>
  </si>
  <si>
    <t>ENVASE CON 30 CÁPSULAS O COMPRIMIDOS</t>
  </si>
  <si>
    <t>HRAEI-MD0255</t>
  </si>
  <si>
    <t>010.000.0574.00</t>
  </si>
  <si>
    <t>CAPTOPRIL. TABLETA CADA TABLETA CONTIENE: CAPTOPRIL 25 MG ENVASE CON 30 TABLETAS.</t>
  </si>
  <si>
    <t>HRAEI-MD0870</t>
  </si>
  <si>
    <t>010.000.0593.00</t>
  </si>
  <si>
    <t>ISOSORBIDA. TABLETA CADA TABLETA CONTIENE: DINITRATO DE ISOSORBIDA 10 MG ENVASE CON 20 TABLETAS.</t>
  </si>
  <si>
    <t>HRAEI-LPI-CC-434-2022</t>
  </si>
  <si>
    <t>VANTAGE SERVICIOS INTEGRALES DE SALUD, S.A. DE C.V.</t>
  </si>
  <si>
    <t>HRAEI-MD1124</t>
  </si>
  <si>
    <t>010.000.0599.00</t>
  </si>
  <si>
    <t>NIFEDIPINO. COMPRIMIDO DE LIBERACIÓN PROLONGADA CADA COMPRIMIDO CONTIENE: NIFEDIPINO 30 MG ENVASE CON 30 COMPRIMIDOS.</t>
  </si>
  <si>
    <t>HRAEI-MD0532</t>
  </si>
  <si>
    <t>010.000.0611.00</t>
  </si>
  <si>
    <t>EPINEFRINA. SOLUCIÓN INYECTABLE CADA AMPOLLETA CONTIENE: EPINEFRINA 1 MG (1:1 000) ENVASE CON 50 AMPOLLETAS CON 1 ML.</t>
  </si>
  <si>
    <t>HRAEI-MD0497</t>
  </si>
  <si>
    <t>010.000.0614.00</t>
  </si>
  <si>
    <t>DOPAMINA. SOLUCIÓN INYECTABLE CADA AMPOLLETA CONTIENE: CLORHIDRATO DE DOPAMINA 200 MG ENVASE CON 5 AMPOLLETAS CON 5 ML.</t>
  </si>
  <si>
    <t>ENVASE CON 5 AMPOLLETAS CON 5 ML</t>
  </si>
  <si>
    <t>HRAEI-LPI-CC-435-2022</t>
  </si>
  <si>
    <t>HRAEI-MD0760</t>
  </si>
  <si>
    <t>010.000.0621.00</t>
  </si>
  <si>
    <t>HEPARINA. SOLUCIÓN INYECTABLE CADA FRASCO ÁMPULA CONTIENE: HEPARINA SÓDICA EQUIVALENTE A 10 000 UI DE HEPARINA. ENVASE CON 50 FRASCOS ÁMPULA CON 10 ML (1000 UI/ML)</t>
  </si>
  <si>
    <t>ENVASE CON 50 FRASCOS ÁMPULA CON 10 ML (1000 UI/ML)</t>
  </si>
  <si>
    <t>HRAEI-MD1648</t>
  </si>
  <si>
    <t>010.000.0623.00</t>
  </si>
  <si>
    <t>WARFARINA. TABLETA CADA TABLETA CONTIENE: WARFARINA SÓDICA 5 MG ENVASE CON 25 TABLETAS.</t>
  </si>
  <si>
    <t>ENVASE CON 25 TABLETAS</t>
  </si>
  <si>
    <t>HRAEI-MD1292</t>
  </si>
  <si>
    <t>010.000.0625.00</t>
  </si>
  <si>
    <t>PROTAMINA. SOLUCIÓN INYECTABLE CADA AMPOLLETA DE 5 MILILITROS CONTIENE: SULFATO DE PROTAMINA 71.5 MG ENVASE CON AMPOLLETA CON 5 ML.</t>
  </si>
  <si>
    <t>ENVASE CON AMPOLLETA CON 5 ML</t>
  </si>
  <si>
    <t>HRAEI-MD0647</t>
  </si>
  <si>
    <t>010.000.0626.01</t>
  </si>
  <si>
    <t>FITOMENADIONA. SOLUCIÓN O EMULSIÓN INYECTABLE CADA AMPOLLETA CONTIENE: FITOMENADIONA 10 MG ENVASE CON 5 AMPOLLETAS DE 1 ML.</t>
  </si>
  <si>
    <t>ENVASE CON 5 AMPOLLETAS DE 1 ML</t>
  </si>
  <si>
    <t>HRAEI-MD0442</t>
  </si>
  <si>
    <t>010.000.0641.00</t>
  </si>
  <si>
    <t>DEXTRÁN. SOLUCIÓN INYECTABLE AL 10%. CADA 100 MILILITROS CONTIENEN: DEXTRÁN (40 000): 10 G GLUCOSA 5 G ENVASE CON 500 ML.</t>
  </si>
  <si>
    <t>HRAEI-LPI-CC-436-2022</t>
  </si>
  <si>
    <t>COMERCIALIZADORA ARVIEN, S.A. DE C.V.</t>
  </si>
  <si>
    <t>HRAEI-MD1494</t>
  </si>
  <si>
    <t>010.000.1005.00</t>
  </si>
  <si>
    <t>TIROXINA - TRIYODOTIRONINA. TABLETA CADA TABLETA CONTIENE: TIROXINA 100 µG. TRIYODOTIRONINA 20 µG. ENVASE CON 50 TABLETAS.</t>
  </si>
  <si>
    <t>ENVASE CON 50 TABLETAS</t>
  </si>
  <si>
    <t>HRAEI-MD0246</t>
  </si>
  <si>
    <t>010.000.1006.00</t>
  </si>
  <si>
    <t>CALCIO. COMPRIMIDO EFERVESCENTE CADA COMPRIMIDO CONTIENE: LACTATO GLUCONATO DE CALCIO 2.94 G. CARBONATO DE CALCIO 300 MG. EQUIVALENTE A 500 MG DE CALCIO IONIZABLE. ENVASE CON 12 COMPRIMIDOS.</t>
  </si>
  <si>
    <t>ENVASE CON 12 COMPRIMIDOS</t>
  </si>
  <si>
    <t>HRAEI-LPI-CC-437-2022</t>
  </si>
  <si>
    <t>COMPAÑIA INTERNACIONAL MÉDICA, S.A. DE C.V.</t>
  </si>
  <si>
    <t>HRAEI-MD0944</t>
  </si>
  <si>
    <t>010.000.1007.00</t>
  </si>
  <si>
    <t>LEVOTIROXINA. TABLETA CADA TABLETA CONTIENE: LEVOTIROXINA SÓDICA EQUIVALENTE A 100 µG DE LEVOTIROXINA SÓDICA ANHIDRA. ENVASE CON 100 TABLETAS.</t>
  </si>
  <si>
    <t>ENVASE CON 100 TABLETAS</t>
  </si>
  <si>
    <t>HRAEI-LPI-CC-438-2022</t>
  </si>
  <si>
    <t>TECNOFARMA, S.A. DE C.V.</t>
  </si>
  <si>
    <t>HRAEI-MD1480</t>
  </si>
  <si>
    <t>010.000.1022.00</t>
  </si>
  <si>
    <t>TIAMAZOL. TABLETA CADA TABLETA CONTIENE: TIAMAZOL 5 MG. ENVASE CON 20 TABLETAS.</t>
  </si>
  <si>
    <t>HRAEI-LPI-CC-439-2022</t>
  </si>
  <si>
    <t>LABORATORIOS SILANES, S.A. DE C.V.</t>
  </si>
  <si>
    <t>HRAEI-MD0725</t>
  </si>
  <si>
    <t>010.000.1042.00</t>
  </si>
  <si>
    <t>GLIBENCLAMIDA. TABLETA CADA TABLETA CONTIENE: GLIBENCLAMIDA 5 MG. ENVASE CON 50 TABLETAS.</t>
  </si>
  <si>
    <t>HRAEI-LPI-CC-440-2022</t>
  </si>
  <si>
    <t>HRAEI-MD0831</t>
  </si>
  <si>
    <t>010.000.1050.01</t>
  </si>
  <si>
    <t>INSULINA HUMANA. SUSPENSIÓN INYECTABLE ACCIÓN INTERMEDIA NPH CADA ML CONTIENE: INSULINA HUMANA ISÓFANA (ORIGEN ADN RECOMBINANTE) 100 UI Ó INSULINA ZINC ISÓFANA HUMANA (ORIGEN ADN RECOMBINANTE) 100 UI ENVASE CON UN FRASCO ÁMPULA CON 10 ML.</t>
  </si>
  <si>
    <t>HRAEI-LPI-CC-441-2022</t>
  </si>
  <si>
    <t>BIOSISTEMAS Y SEGURIDAD PRIVADA, S.A. DE C.V.</t>
  </si>
  <si>
    <t>HRAEI-MD0833</t>
  </si>
  <si>
    <t>010.000.1051.01</t>
  </si>
  <si>
    <t>INSULINA HUMANA. SOLUCIÓN INYECTABLE ACCIÓN RÁPIDA REGULAR CADA ML CONTIENE: INSULINA HUMANA (ORIGEN ADN RECOMBINANTE) 100 UI Ó INSULINA ZINC ISÓFANA HUMANA (ORIGEN ADN RECOMBINANTE) 100 UI ENVASE CON UN FRASCO ÁMPULA CON 10 ML.</t>
  </si>
  <si>
    <t>HRAEI-MD0250</t>
  </si>
  <si>
    <t>010.000.1095.00</t>
  </si>
  <si>
    <t>CALCITRIOL. CÁPSULA DE GELATINA BLANDA CADA CÁPSULA CONTIENE: CALCITRIOL 0.25 µG. ENVASE CON 50 CÁPSULAS.</t>
  </si>
  <si>
    <t>ENVASE CON 50 CÁPSULAS</t>
  </si>
  <si>
    <t>HRAEI-LPI-CC-442-2022</t>
  </si>
  <si>
    <t>NUCITEC, S.A. DE C.V.</t>
  </si>
  <si>
    <t>HRAEI-MD1638</t>
  </si>
  <si>
    <t>010.000.1098.00</t>
  </si>
  <si>
    <t>VITAMINAS A C Y D. SOLUCIÓN. CADA ML CONTIENE: PALMITATO DE RETINOL 7000 A 9000 UI. ÁCIDO ASCÓRBICO 80 A 125 MG. COLECALCIFEROL 1400 A 1800 UI. ENVASE CON 15 ML.</t>
  </si>
  <si>
    <t>ENVASE CON 15 ML</t>
  </si>
  <si>
    <t>HRAEI-LPI-CC-443-2022</t>
  </si>
  <si>
    <t>COMERCIALIZADORA PHARMACEUTICA COMPHARMA, S.A. DE C.V.</t>
  </si>
  <si>
    <t>HRAEI-MD0111</t>
  </si>
  <si>
    <t>010.000.1223.00</t>
  </si>
  <si>
    <t>ALUMINIO Y MAGNESIO. TABLETA MASTICABLE CADA TABLETA MASTICABLE CONTIENE: HIDRÓXIDO DE ALUMINIO 200 MG HIDRÓXIDO DE MAGNESIO 200 MG O TRISILICATO DE MAGNESIO: 447.3 MG ENVASE CON 50 TABLETAS MASTICABLES.</t>
  </si>
  <si>
    <t>ENVASE CON 50 TABLETAS MASTICABLES</t>
  </si>
  <si>
    <t>HRAEI-LPI-CC-444-2022</t>
  </si>
  <si>
    <t>ABASTECEDORA DE INSUMOS PARA LA SALUD, S.A. DE C.V.</t>
  </si>
  <si>
    <t>HRAEI-MD0112</t>
  </si>
  <si>
    <t>010.000.1224.00</t>
  </si>
  <si>
    <t>ALUMINIO Y MAGNESIO. SUSPENSIÓN ORAL CADA 100 ML CONTIENEN: HIDRÓXIDO DE ALUMINIO 3.7 G HIDRÓXIDO DE MAGNESIO 4.0 G O TRISILICATO DE MAGNESIO: 8.9 G ENVASE CON 240 ML Y DOSIFICADOR.</t>
  </si>
  <si>
    <t>ENVASE CON 240 ML Y DOSIFICADOR</t>
  </si>
  <si>
    <t>HRAEI-MD1038</t>
  </si>
  <si>
    <t>010.000.1242.00</t>
  </si>
  <si>
    <t>METOCLOPRAMIDA. TABLETA CADA TABLETA CONTIENE: CLORHIDRATO DE METOCLOPRAMIDA 10 MG ENVASE CON 20 TABLETAS.</t>
  </si>
  <si>
    <t>HRAEI-MD1361</t>
  </si>
  <si>
    <t>010.000.1272.00</t>
  </si>
  <si>
    <t>SENÓSIDOS A-B. TABLETA CADA TABLETA CONTIENE: CONCENTRADOS DE SEN DESECADOS 187 MG (NORMALIZADO A 8.6 MG DE SENÓSIDOS A-B). ENVASE CON 20 TABLETAS.</t>
  </si>
  <si>
    <t>HRAEI-MD0696</t>
  </si>
  <si>
    <t>010.000.1277.00</t>
  </si>
  <si>
    <t>FOSFATO Y CITRATO DE SODIO. SOLUCIÓN. CADA 100 ML CONTIENEN: FOSFATO MONOSÓDICO 12 G CITRATO DE SODIO 10 G ENVASE CON 133 ML Y CÁNULA RECTAL.</t>
  </si>
  <si>
    <t>ENVASE CON 133 ML Y CÁNULA RECTAL</t>
  </si>
  <si>
    <t>HRAEI-MD1051</t>
  </si>
  <si>
    <t>010.000.1310.00</t>
  </si>
  <si>
    <t>METRONIDAZOL. SUSPENSIÓN ORAL CADA 5 ML CONTIENEN: BENZOILO DE METRONIDAZOL EQUIVALENTE A 250 MG DE METRONIDAZOL. ENVASE CON 120 ML Y DOSIFICADOR.</t>
  </si>
  <si>
    <t>ENVASE CON 120 ML Y DOSIFICADOR</t>
  </si>
  <si>
    <t>HRAEI-MD0699</t>
  </si>
  <si>
    <t>010.000.1701.00</t>
  </si>
  <si>
    <t>FUMARATO FERROSO. TABLETA. CADA TABLETA CONTIENE: FUMARATO FERROSO 200 MG EQUIVALENTE A 65.74 MG DE HIERRO ELEMENTAL. ENVASE CON 50 TABLETAS.</t>
  </si>
  <si>
    <t>HRAEI-MD1433</t>
  </si>
  <si>
    <t>010.000.1703.00</t>
  </si>
  <si>
    <t>SULFATO FERROSO. TABLETA CADA TABLETA CONTIENE: SULFATO FERROSO DESECADO APROXIMADAMENTE 200 MG EQUIVALENTE A 60.27 MG DE HIERRO ELEMENTAL. ENVASE CON 30 TABLETAS.</t>
  </si>
  <si>
    <t>HRAEI-MD1348</t>
  </si>
  <si>
    <t>010.000.1714.00</t>
  </si>
  <si>
    <t>SACARATO FÉRRICO. SOLUCIÓN INYECTABLE. LA AMPOLLETA CONTIENE: COMPLEJO DE SACARATO DE ÓXIDO FÉRRICO EQUIVALENTE A 100 MG DE HIERRO ELEMENTAL. ENVASE CON 1 AMPOLLETA DE 5 ML.</t>
  </si>
  <si>
    <t>ENVASE CON 1 AMPOLLETA DE 5 M</t>
  </si>
  <si>
    <t>HRAEI-LPI-CC-450-2022</t>
  </si>
  <si>
    <t>MEDIMEX DEL NORTE, S.A. DE C.V.</t>
  </si>
  <si>
    <t>HRAEI-MD1042</t>
  </si>
  <si>
    <t>010.000.1760.00</t>
  </si>
  <si>
    <t>METOTREXATO. SOLUCIÓN INYECTABLE CADA FRASCO ÁMPULA CON LIOFILIZADO O SOLUCIÓN CONTIENE: METOTREXATO SÓDICO EQUIVALENTE A 50 MG DE METOTREXATO. ENVASE CON UN FRASCO ÁMPULA.</t>
  </si>
  <si>
    <t>HRAEI-MD1522</t>
  </si>
  <si>
    <t>010.000.1903.00</t>
  </si>
  <si>
    <t>TRIMETOPRIMA-SULFAMETOXAZOL. COMPRIMIDO O TABLETA CADA COMPRIMIDO O TABLETA CONTIENE: TRIMETOPRIMA 80 MG SULFAMETOXAZOL 400 MG ENVASE CON 20 COMPRIMIDOS O TABLETAS.</t>
  </si>
  <si>
    <t>ENVASE CON 20 COMPRIMIDOS O TABLETAS</t>
  </si>
  <si>
    <t>HRAEI-MD1138</t>
  </si>
  <si>
    <t>010.000.1911.00</t>
  </si>
  <si>
    <t>NITROFURANTOÍNA. CÁPSULA CADA CÁPSULA CONTIENE: NITROFURANTOÍNA 100 MG ENVASE CON 40 CÁPSULAS.</t>
  </si>
  <si>
    <t>ENVASE CON 40 CÁPSULAS</t>
  </si>
  <si>
    <t>HRAEI-MD0186</t>
  </si>
  <si>
    <t>010.000.1921.00</t>
  </si>
  <si>
    <t>BENCILPENICILINA SÓDICA CRISTALINA. SOLUCIÓN INYECTABLE CADA FRASCO ÁMPULA CON POLVO CONTIENE: BENCILPENICILINA SÓDICA CRISTALINA EQUIVALENTE A 1000 000 UI DE BENCILPENICILINA. ENVASE CON UN FRASCO ÁMPULA CON O SIN 2 ML DE DILUYENTE.</t>
  </si>
  <si>
    <t>ENVASE CON UN FRASCO ÁMPULA CON O SIN 2 ML DE DILUYENTE</t>
  </si>
  <si>
    <t>HRAEI-MD0455</t>
  </si>
  <si>
    <t>010.000.1926.00</t>
  </si>
  <si>
    <t>DICLOXACILINA. CÁPSULA O COMPRIMIDO. CADA CÁPSULA O COMPRIMIDO CONTIENE: DICLOXACILINA SÓDICA 500 MG ENVASE CON 20 CÁPSULAS O COMPRIMIDOS.</t>
  </si>
  <si>
    <t>ENVASE CON 20 CÁPSULAS O COMPRIMIDOS</t>
  </si>
  <si>
    <t>HRAEI-MD0275</t>
  </si>
  <si>
    <t>010.000.1935.00</t>
  </si>
  <si>
    <t>CEFOTAXIMA. SOLUCIÓN INYECTABLE. CADA FRASCO ÁMPULA CON POLVO CONTIENE: CEFOTAXIMA SÓDICA EQUIVALENTE A 1 G DE CEFOTAXIMA. ENVASE CON UN FRASCO ÁMPULA Y 4 ML DE DILUYENTE.</t>
  </si>
  <si>
    <t>ENVASE CON UN FRASCO ÁMPULA Y 4 ML DE DILUYENTE</t>
  </si>
  <si>
    <t>HRAEI-MD0279</t>
  </si>
  <si>
    <t>010.000.1937.00</t>
  </si>
  <si>
    <t>CEFTRIAXONA. SOLUCIÓN INYECTABLE. CADA FRASCO ÁMPULA CON POLVO CONTIENE: CEFTRIAXONA SÓDICA EQUIVALENTE A 1 G DE CEFTRIAXONA. ENVASE CON UN FRASCO ÁMPULA Y 10 ML DE DILUYENTE.</t>
  </si>
  <si>
    <t>ENVASE CON UN FRASCO ÁMPULA Y 10 ML DE DILUYENTE</t>
  </si>
  <si>
    <t>HRAEI-MD0270</t>
  </si>
  <si>
    <t>010.000.1939.00</t>
  </si>
  <si>
    <t>CEFALEXINA. TABLETA O CÁPSULA. CADA TABLETA O CÁPSULA CONTIENE: CEFALEXINA MONOHIDRATADA EQUIVALENTE A 500 MG DE CEFALEXINA. ENVASE CON 20 TABLETAS O CÁPSULAS.</t>
  </si>
  <si>
    <t>ENVASE CON 20 TABLETAS O CÁPSULAS</t>
  </si>
  <si>
    <t>HRAEI-MD0501</t>
  </si>
  <si>
    <t>010.000.1941.00</t>
  </si>
  <si>
    <t>DOXICICLINA. CÁPSULA O TABLETA CADA CÁPSULA O TABLETA CONTIENE: HICLATO DE DOXICICLINA EQUIVALENTE A 50 MG DE DOXICILINA. ENVASE CON 28 CÁPSULAS O TABLETAS.</t>
  </si>
  <si>
    <t>ENVASE CON 28 CÁPSULAS O TABLETAS</t>
  </si>
  <si>
    <t>HRAEI-MD0718</t>
  </si>
  <si>
    <t>010.000.1955.00</t>
  </si>
  <si>
    <t>GENTAMICINA. SOLUCIÓN INYECTABLE. CADA AMPOLLETA CONTIENE: SULFATO DE GENTAMICINA EQUIVALENTE A 20 MG DE GENTAMICINA BASE. ENVASE CON AMPOLLETA CON 2 ML.</t>
  </si>
  <si>
    <t>ENVASE CON AMPOLLETA CON 2 ML</t>
  </si>
  <si>
    <t>HRAEI-MD0117</t>
  </si>
  <si>
    <t>010.000.1956.00</t>
  </si>
  <si>
    <t>AMIKACINA. SOLUCIÓN INYECTABLE. CADA AMPOLLETA O FRASCO ÁMPULA CONTIENE: SULFATO DE AMIKACINA EQUIVALENTE A 500 MG DE AMIKACINA. ENVASE CON 1 AMPOLLETA O FRASCO ÁMPULA CON 2 ML.</t>
  </si>
  <si>
    <t>ENVASE CON 1 AMPOLLETA O FRASCO ÁMPULA CON 2 ML</t>
  </si>
  <si>
    <t>HRAEI-MD0118</t>
  </si>
  <si>
    <t>010.000.1956.01</t>
  </si>
  <si>
    <t>AMIKACINA. SOLUCIÓN INYECTABLE CADA AMPOLLETA O FRASCO ÁMPULA CONTIENE: SULFATO DE AMIKACINA EQUIVALENTE A 500 MG DE AMIKACINA. ENVASE CON 2 AMPOLLETAS O FRASCO ÁMPULA CON 2 ML.</t>
  </si>
  <si>
    <t>ENVASE CON 2 AMPOLLETAS O FRASCO ÁMPULA CON 2 ML</t>
  </si>
  <si>
    <t>HRAEI-MD0321</t>
  </si>
  <si>
    <t>010.000.1973.00</t>
  </si>
  <si>
    <t>CLINDAMICINA. SOLUCIÓN INYECTABLE CADA AMPOLLETA CONTIENE: FOSFATO DE CLINDAMICINA EQUIVALENTE A 300 MG DE CLINDAMICINA. ENVASE AMPOLLETA CON 2 ML.</t>
  </si>
  <si>
    <t>ENVASE AMPOLLETA CON 2 ML</t>
  </si>
  <si>
    <t>HRAEI-MD0875</t>
  </si>
  <si>
    <t>010.000.2018.00</t>
  </si>
  <si>
    <t>ITRACONAZOL. CÁPSULA CADA CÁPSULA CONTIENE: ITRACONAZOL 100 MG ENVASE CON 15 CÁPSULAS.</t>
  </si>
  <si>
    <t>ENVASE CON 15 CÁPSULAS</t>
  </si>
  <si>
    <t>HRAEI-MD0036</t>
  </si>
  <si>
    <t>010.000.2126.00</t>
  </si>
  <si>
    <t>ACICLOVIR. COMPRIMIDO O TABLETA CADA COMPRIMIDO O TABLETA CONTIENE: ACICLOVIR 400 MG ENVASE CON 35 COMPRIMIDOS O TABLETAS.</t>
  </si>
  <si>
    <t>ENVASE CON 35 COMPRIMIDOS O TABLETAS</t>
  </si>
  <si>
    <t>HRAEI-MD0132</t>
  </si>
  <si>
    <t>010.000.2127.00</t>
  </si>
  <si>
    <t>AMOXICILINA. SUSPENSIÓN ORAL CADA FRASCO CON POLVO CONTIENE: AMOXICILINA TRIHIDRATADA EQUIVALENTE A 7.5 G DE AMOXICILINA. ENVASE CON POLVO PARA 75 ML (500 MG/5 ML).</t>
  </si>
  <si>
    <t>ENVASE CON POLVO PARA 75 ML (500 MG/5 ML)</t>
  </si>
  <si>
    <t>HRAEI-MD0133</t>
  </si>
  <si>
    <t>010.000.2128.00</t>
  </si>
  <si>
    <t>AMOXICILINA. CÁPSULA CADA CÁPSULA CONTIENE: AMOXICILINA TRIHIDRATADA EQUIVALENTE A 500 MG DE AMOXICILINA. ENVASE CON 12 CÁPSULAS.</t>
  </si>
  <si>
    <t>ENVASE CON 12 CÁPSULAS</t>
  </si>
  <si>
    <t>HRAEI-MD0138</t>
  </si>
  <si>
    <t>010.000.2129.00</t>
  </si>
  <si>
    <t>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t>
  </si>
  <si>
    <t>ENVASE CON 60 ML</t>
  </si>
  <si>
    <t>HRAEI-MD0320</t>
  </si>
  <si>
    <t>010.000.2132.00</t>
  </si>
  <si>
    <t>CLARITROMICINA. TABLETA CADA TABLETA CONTIENE: CLARITROMICINA 250 MG ENVASE CON 10 TABLETAS.</t>
  </si>
  <si>
    <t>HRAEI-MD0323</t>
  </si>
  <si>
    <t>010.000.2133.00</t>
  </si>
  <si>
    <t>CLINDAMICINA. CÁPSULA CADA CÁPSULA CONTIENE: CLORHIDRATO DE CLINDAMICINA EQUIVALENTE A 300 MG DE CLINDAMICINA. ENVASE CON 16 CÁPSULAS.</t>
  </si>
  <si>
    <t>ENVASE CON 16 CÁPSULAS</t>
  </si>
  <si>
    <t>HRAEI-LPI-CC-454-2022</t>
  </si>
  <si>
    <t>SOLARA, S.A. DE C.V.</t>
  </si>
  <si>
    <t>HRAEI-MD0974</t>
  </si>
  <si>
    <t>010.000.2144.00</t>
  </si>
  <si>
    <t>LORATADINA. TABLETA O GRAGEA. CADA TABLETA O GRAGEA CONTIENEN: LORATADINA 10 MG. ENVASE CON 20 TABLETAS O GRAGEAS.</t>
  </si>
  <si>
    <t>ENVASE CON 20 TABLETAS O GRAGEAS</t>
  </si>
  <si>
    <t>HRAEI-MD0975</t>
  </si>
  <si>
    <t>010.000.2145.00</t>
  </si>
  <si>
    <t>LORATADINA. JARABE CADA 100 ML CONTIENEN: LORATADINA 100 MG ENVASE CON 60 ML Y DOSIFICADOR.</t>
  </si>
  <si>
    <t>ENVASE CON 60 ML Y DOSIFICADOR</t>
  </si>
  <si>
    <t>HRAEI-MD0525</t>
  </si>
  <si>
    <t>010.000.2154.00</t>
  </si>
  <si>
    <t>ENOXAPARINA. SOLUCIÓN INYECTABLE CADA JERINGA CONTIENE: ENOXAPARINA SÓDICA 40 MG ENVASE CON 2 JERINGAS. DE 0.4 ML.</t>
  </si>
  <si>
    <t>ENVASE CON 2 JERINGAS. DE 0.4 ML</t>
  </si>
  <si>
    <t>HRAEI-LPI-CC-455-2022</t>
  </si>
  <si>
    <t>DORIAN RUBISSEL MAZARIEGOS SOLIS</t>
  </si>
  <si>
    <t>HRAEI-MD0305</t>
  </si>
  <si>
    <t>010.000.2174.00</t>
  </si>
  <si>
    <t>CIPROFLOXACINO. SOLUCIÓN OFTÁLMICA CADA 1 ML CONTIENE: CLORHIDRATO DE CIPROFLOXACINO MONOHIDRATADO EQUIVALENTE A 3.0 MG DE CIPROFLOXACINO. ENVASE CON GOTERO INTEGRAL CON 5 ML.</t>
  </si>
  <si>
    <t>HRAEI-MD0854</t>
  </si>
  <si>
    <t>010.000.2188.00</t>
  </si>
  <si>
    <t>IPRATROPIO-SALBUTAMOL. SOLUCIÓN CADA AMPOLLETA CONTIENE: BROMURO DE IPRATROPIO MONOHIDRATADO EQUIVALENTE A 0.500 MG DE BROMURO DE IPRATROPIO. SULFATO DE SALBUTAMOL EQUIVALENTE A 2.500 MG DE SALBUTAMOL. ENVASE CON 10 AMPOLLETAS DE 2.5 ML.</t>
  </si>
  <si>
    <t>ENVASE CON 10 AMPOLLETAS DE 2.5 ML</t>
  </si>
  <si>
    <t>HRAEI-MD1168</t>
  </si>
  <si>
    <t>010.000.2195.00</t>
  </si>
  <si>
    <t>ONDANSETRÓN. TABLETA CADA TABLETA CONTIENE: CLORHIDRATO DIHIDRATADO DE ONDANSETRÓN EQUIVALENTE A 8 MG DE ONDANSETRÓN ENVASE CON 10 TABLETAS.</t>
  </si>
  <si>
    <t>HRAEI-LPI-CC-456-2022</t>
  </si>
  <si>
    <t>PRODUCTOS FARMACEUTICOS COLLINS, S.A. DE C.V.</t>
  </si>
  <si>
    <t>HRAEI-MD1190</t>
  </si>
  <si>
    <t>010.000.2198.00</t>
  </si>
  <si>
    <t>OXIMETAZOLINA. SOLUCIÓN NASAL CADA 100 ML CONTIENEN: CLORHIDRATO DE OXIMETAZOLINA 50 MG ENVASE CON GOTERO INTEGRAL CON 20 ML.</t>
  </si>
  <si>
    <t>ENVASE CON GOTERO INTEGRAL CON 20 ML</t>
  </si>
  <si>
    <t>HRAEI-MD1191</t>
  </si>
  <si>
    <t>010.000.2199.00</t>
  </si>
  <si>
    <t>OXIMETAZOLINA. SOLUCIÓN NASAL CADA 100 ML CONTIENEN CLORHIDRATO DE OXIMETAZOLINA 25 MG ENVASE CON GOTERO INTEGRAL CON 20 ML.</t>
  </si>
  <si>
    <t>HRAEI-LPI-CC-457-2022</t>
  </si>
  <si>
    <t>HRAEI-MD0937</t>
  </si>
  <si>
    <t>010.000.2208.00</t>
  </si>
  <si>
    <t>LEVONORGESTREL. POLVO EL DISPOSITIVO CON POLVO CONTIENE: LEVONORGESTREL (MICRONIZADO) 52 MG ENVASE CON UN DISPOSITIVO.</t>
  </si>
  <si>
    <t>ENVASE CON UN DISPOSITIVO</t>
  </si>
  <si>
    <t>HRAEI-MD0261</t>
  </si>
  <si>
    <t>010.000.2242.00</t>
  </si>
  <si>
    <t>CARBÓN ACTIVADO. POLVO. CADA ENVASE CONTIENE: CARBÓN ACTIVADO 1 KG ENVASE CON UN KG. (PARA USO EN SERES HUMANOS).</t>
  </si>
  <si>
    <t>ENVASE CON UN KG</t>
  </si>
  <si>
    <t>HRAEI-MD0768</t>
  </si>
  <si>
    <t>010.000.2301.00</t>
  </si>
  <si>
    <t>HIDROCLOROTIAZIDA. TABLETA CADA TABLETA CONTIENE: HIDROCLOROTIAZIDA 25 MG ENVASE CON 20 TABLETAS.</t>
  </si>
  <si>
    <t>HRAEI-MD0702</t>
  </si>
  <si>
    <t>010.000.2307.00</t>
  </si>
  <si>
    <t>FUROSEMIDA. TABLETA. CADA TABLETA CONTIENE: FUROSEMIDA 40 MG ENVASE CON 20 TABLETAS.</t>
  </si>
  <si>
    <t>HRAEI-MD0703</t>
  </si>
  <si>
    <t>010.000.2308.00</t>
  </si>
  <si>
    <t>FUROSEMIDA. SOLUCIÓN INYECTABLE. CADA AMPOLLETA CONTIENE: FUROSEMIDA 20 MG ENVASE CON 5 AMPOLLETAS DE 2 ML.</t>
  </si>
  <si>
    <t>ENVASE CON 5 AMPOLLETAS DE 2 ML</t>
  </si>
  <si>
    <t>HRAEI-MD1404</t>
  </si>
  <si>
    <t>010.000.2352.00</t>
  </si>
  <si>
    <t>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"Y" Y EN EL OTRO EXTREMO BOLSA DE DRENAJE CON CONECTOR TIPO LUER LOCK Y TAPÓN CON ANTISÉPTICO.</t>
  </si>
  <si>
    <t>ENVASE CON BOLSA DE 2 000 ML</t>
  </si>
  <si>
    <t>HRAEI-MD1409</t>
  </si>
  <si>
    <t>010.000.2354.00</t>
  </si>
  <si>
    <t>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"Y" Y EN EL OTRO EXTREMO BOLSA DE DRENAJE CON CONECTOR TIPO LUER LOCK Y TAPÓN CON ANTISÉPTICO.</t>
  </si>
  <si>
    <t>HRAEI-MD1400</t>
  </si>
  <si>
    <t>010.000.2356.00</t>
  </si>
  <si>
    <t>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"Y" Y EN EL OTRO EXTREMO BOLSA DE DRENAJE CON CONECTOR TIPO LUER LOCK Y TAPÓN CON ANTISÉPTICO.</t>
  </si>
  <si>
    <t>ENVASE CON BOLSA DE 2 000 ML Y CON SISTEMA INTEGRADO DE TUBERÍA EN "Y" Y EN EL OTRO EXTREMO BOLSA DE DRENAJE CON CONECTOR TIPO LUER LOCK Y TAPÓN CON ANTISÉPTICO</t>
  </si>
  <si>
    <t>HRAEI-MD0194</t>
  </si>
  <si>
    <t>010.000.2433.00</t>
  </si>
  <si>
    <t>BENZONATATO. PERLA O CÁPSULA CADA PERLA O CÁPSULA CONTIENE: BENZONATATO 100 MG ENVASE CON 20 PERLAS O CÁPSULAS.</t>
  </si>
  <si>
    <t>ENVASE CON 20 PERLAS O CÁPSULAS</t>
  </si>
  <si>
    <t>HRAEI-MD0522</t>
  </si>
  <si>
    <t>010.000.2501.00</t>
  </si>
  <si>
    <t>ENALAPRIL. CÁPSULA O TABLETA CADA CÁPSULA O TABLETA CONTIENE: MALEATO DE ENALAPRIL 10 MG. ENVASE CON 30 CÁPSULAS O TABLETAS.</t>
  </si>
  <si>
    <t>HRAEI-MD0980</t>
  </si>
  <si>
    <t>010.000.2520.00</t>
  </si>
  <si>
    <t>LOSARTÁN. GRAGEA O COMPRIMIDO RECUBIERTO. CADA GRAGEA O COMPRIMIDO RECUBIERTO CONTIENE: LOSARTÁN POTÁSICO 50 MG. ENVASE CON 30 GRAGEAS O COMPRIMIDOS RECUBIERTOS.</t>
  </si>
  <si>
    <t>ENVASE CON 30 GRAGEAS O COMPRIMIDOS RECUBIERTOS</t>
  </si>
  <si>
    <t>HRAEI-LPI-CC-458-2022</t>
  </si>
  <si>
    <t>MOKSHA8 FARMACEUTICA, S. DE R.L. DE C.V.</t>
  </si>
  <si>
    <t>HRAEI-MD0264</t>
  </si>
  <si>
    <t>010.000.2545.00</t>
  </si>
  <si>
    <t>CARVEDILOL. TABLETA. CADA TABLETA CONTIENE: CARVEDILOL 6.250 MG ENVASE CON 14 TABLETAS.</t>
  </si>
  <si>
    <t>ENVASE CON 14 TABLETAS</t>
  </si>
  <si>
    <t>HRAEI-MD0920</t>
  </si>
  <si>
    <t>010.000.2616.00</t>
  </si>
  <si>
    <t>LEVETIRACETAM. SOLUCIÓN ORAL CADA 100 ML CONTIENEN: LEVETIRACETAM 10 G ENVASE CON 300 ML (100 MG/ML)</t>
  </si>
  <si>
    <t>ENVASE CON 300 ML (100 MG/ML)</t>
  </si>
  <si>
    <t>HRAEI-LPI-CC-451-2022</t>
  </si>
  <si>
    <t>ALTERNAVIDA, S.A. DE C.V.</t>
  </si>
  <si>
    <t>HRAEI-MD0064</t>
  </si>
  <si>
    <t>010.000.2620.00</t>
  </si>
  <si>
    <t>ÁCIDO VALPROICO. CÁPSULA CADA CÁPSULA CONTIENE: ÁCIDO VALPROICO 250 MG ENVASE CON 60 CÁPSULAS.</t>
  </si>
  <si>
    <t>HRAEI-MD1605</t>
  </si>
  <si>
    <t>010.000.2622.00</t>
  </si>
  <si>
    <t>VALPROATO DE MAGNESIO. TABLETA CON CUBIERTA O CAPA ENTÉRICA O TABLETA DE LIBERACIÓN RETARDADA. CADA TABLETA CONTIENE: VALPROATO DE MAGNESIO 200 MG EQUIVALENTE A 185.6 MG DE ÁCIDO VALPROICO Ó VALPROATO DE MAGNESIO 200 MG ENVASE CON 40 TABLETAS.</t>
  </si>
  <si>
    <t>ENVASE CON 40 TABLETAS</t>
  </si>
  <si>
    <t>HRAEI-MD1604</t>
  </si>
  <si>
    <t>010.000.2623.00</t>
  </si>
  <si>
    <t>VALPROATO DE MAGNESIO. SOLUCIÓN CADA ML CONTIENE: VALPROATO DE MAGNESIO EQUIVALENTE A 186 MG DE ÁCIDO VALPROICO. ENVASE CON 40 ML.</t>
  </si>
  <si>
    <t>ENVASE CON 40 ML</t>
  </si>
  <si>
    <t>HRAEI-LPI-CC-459-2022</t>
  </si>
  <si>
    <t>IMPORTADORA Y MANUFACTURERA BRULUART, S.A.</t>
  </si>
  <si>
    <t>HRAEI-MD0374</t>
  </si>
  <si>
    <t>010.000.2714.00</t>
  </si>
  <si>
    <t>COMPLEJO B. TABLETA COMPRIMIDO O CÁPSULA. CADA TABLETA COMPRIMIDO O CÁPSULA CONTIENE: MONONITRATO O CLORHIDRATO DE TIAMINA 100 MG. CLORHIDRATO DE PIRIDOXINA 5 MG. CIANOCOBALAMINA 50 µG ENVASE CON 30 TABLETAS COMPRIMIDOS O CÁPSULAS.</t>
  </si>
  <si>
    <t>ENVASE CON 30 TABLETAS COMPRIMIDOS O CÁPSULAS</t>
  </si>
  <si>
    <t>HRAEI-LPI-CC-460-2022</t>
  </si>
  <si>
    <t>ESPECIALISTAS EN FARMACOS DEL NORTE, S.A. DE C.V.</t>
  </si>
  <si>
    <t>HRAEI-MD0464</t>
  </si>
  <si>
    <t>010.000.2739.00</t>
  </si>
  <si>
    <t>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t>
  </si>
  <si>
    <t>ENVASE CON 400 - 454 GRAMOS CON O SIN SABOR</t>
  </si>
  <si>
    <t>HRAEI-MD1100</t>
  </si>
  <si>
    <t>010.000.2804.00</t>
  </si>
  <si>
    <t>NAFAZOLINA. SOLUCIÓN OFTÁLMICA CADA ML CONTIENE: CLORHIDRATO DE NAFAZOLINA 1 MG ENVASE CON GOTERO INTEGRAL CON 15 ML.</t>
  </si>
  <si>
    <t>ENVASE CON GOTERO INTEGRAL CON 15 ML</t>
  </si>
  <si>
    <t>HRAEI-LPI-CC-461-2022</t>
  </si>
  <si>
    <t>DARIER, S.A. DE C.V.</t>
  </si>
  <si>
    <t>HRAEI-MD0342</t>
  </si>
  <si>
    <t>010.000.2822.00</t>
  </si>
  <si>
    <t>CLORANFENICOL. UNGÜENTO OFTÁLMICO. CADA G CONTIENE: CLORANFENICOL LEVÓGIRO 5 MG ENVASE CON 5 G.</t>
  </si>
  <si>
    <t>ENVASE CON 5 G</t>
  </si>
  <si>
    <t>HRAEI-MD1109</t>
  </si>
  <si>
    <t>010.000.2823.00</t>
  </si>
  <si>
    <t>NEOMICINA POLIMIXINA B Y GRAMICIDINA. SOLUCIÓN OFTÁLMICA CADA ML CONTIENE: SULFATO DE NEOMICINA EQUIVALENTE A 1.75 MG DE NEOMICINA. SULFATO DE POLIMIXINA B EQUIVALENTE A 5 000 U DE POLIMIXINA B. GRAMICIDINA 25 µG ENVASE CON GOTERO INTEGRAL CON 15 ML.</t>
  </si>
  <si>
    <t>HRAEI-MD0037</t>
  </si>
  <si>
    <t>010.000.2830.00</t>
  </si>
  <si>
    <t>ACICLOVIR. UNGÜENTO OFTÁLMICO CADA 100 GRAMOS CONTIENEN ACICLOVIR 3 G ENVASE CON 4.5 G.</t>
  </si>
  <si>
    <t>ENVASE CON 45 G</t>
  </si>
  <si>
    <t>HRAEI-MD0011</t>
  </si>
  <si>
    <t>010.000.2858.00</t>
  </si>
  <si>
    <t>TIMOLOL. SOLUCIÓN OFTÁLMICA CADA ML CONTIENE: MALEATO DE TIMOLOL EQUIVALENTE A 5 MG DE TIMOLOL. ENVASE CON GOTERO INTEGRAL CON 5 ML.</t>
  </si>
  <si>
    <t>HRAEI-MD0470</t>
  </si>
  <si>
    <t>010.000.3112.00</t>
  </si>
  <si>
    <t>DIFENIDOL. SOLUCIÓN INYECTABLE. CADA AMPOLLETA CONTIENE: CLORHIDRATO DE DIFENIDOL EQUIVALENTE A 40 MG DE DIFENIDOL ENVASE CON 2 AMPOLLETAS DE 2 ML.</t>
  </si>
  <si>
    <t>ENVASE CON 2 AMPOLLETAS DE 2 ML</t>
  </si>
  <si>
    <t>HRAEI-MD0880</t>
  </si>
  <si>
    <t>010.000.3422.00</t>
  </si>
  <si>
    <t>KETOROLACO SOLUCION INYECTABLE CADA FRASCO ÁMPULA O AMPOLLETA CONTIENE: KETOROLACO-TROMETAMINA 30 MG ENVASE CON 3 FRASCOS ÁMPULA O 3 AMPOLLETAS DE 1 ML.</t>
  </si>
  <si>
    <t>ENVASE CON 3 FRASCOS ÁMPULA O 3 AMPOLLETAS DE 1 ML</t>
  </si>
  <si>
    <t>HRAEI-LPI-CC-452-2022</t>
  </si>
  <si>
    <t>LABORATORIOS VANQUISH, S.A. DE C.V.</t>
  </si>
  <si>
    <t>HRAEI-MD0171</t>
  </si>
  <si>
    <t>010.000.3461.00</t>
  </si>
  <si>
    <t>AZATIOPRINA. TABLETA CADA TABLETA CONTIENE: AZATIOPRINA 50 MG ENVASE CON 50 TABLETAS.</t>
  </si>
  <si>
    <t>HRAEI-MD0738</t>
  </si>
  <si>
    <t>010.000.3601.00</t>
  </si>
  <si>
    <t>GLUCOSA. SOLUCIÓN INYECTABLE AL 5 % CADA 100 ML CONTIENE: GLUCOSA ANHIDRA O GLUCOSA 5 G Ó GLUCOSA MONOHIDRATADA EQUIVALENTE A 5.0 G DE GLUCOSA ENVASE CON 250 ML. CONTIENE: GLUCOSA 12.5 G</t>
  </si>
  <si>
    <t>ENVASE CON 250 ML</t>
  </si>
  <si>
    <t>HRAEI-MD0739</t>
  </si>
  <si>
    <t>010.000.3603.00</t>
  </si>
  <si>
    <t>GLUCOSA. SOLUCIÓN INYECTABLE AL 5% CADA 100 ML CONTIENEN: GLUCOSA ANHIDRA O GLUCOSA 5 G Ó GLUCOSA MONOHIDRATADA EQUIVALENTE A 5.0 G DE GLUCOSA ENVASE CON 1 000 ML. CONTIENE: GLUCOSA 50.0 G</t>
  </si>
  <si>
    <t>ENVASE CON 1 000 ML</t>
  </si>
  <si>
    <t>HRAEI-MD0737</t>
  </si>
  <si>
    <t>010.000.3604.00</t>
  </si>
  <si>
    <t>GLUCOSA. SOLUCIÓN INYECTABLE AL 10% CADA 100 ML CONTIENEN: GLUCOSA ANHIDRA O GLUCOSA 10 G Ó GLUCOSA MONOHIDRATADA EQUIVALENTE A 10.0 G DE GLUCOSA ENVASE CON 500 ML. CONTIENE: GLUCOSA 50.0 G</t>
  </si>
  <si>
    <t>HRAEI-MD0735</t>
  </si>
  <si>
    <t>010.000.3605.00</t>
  </si>
  <si>
    <t>GLUCOSA. SOLUCIÓN INYECTABLE AL 10% CADA 100 ML CONTIENEN: GLUCOSA ANHIDRA O GLUCOSA 10 G Ó GLUCOSA MONOHIDRATADA EQUIVALENTE A 10.0 G DE GLUCOSA ENVASE CON 1 000 ML. CONTIENE: GLUCOSA 100.0 G</t>
  </si>
  <si>
    <t>HRAEI-MD0360</t>
  </si>
  <si>
    <t>010.000.3608.00</t>
  </si>
  <si>
    <t>CLORURO DE SODIO. SOLUCIÓN INYECTABLE AL 0.9%. CADA 100 ML CONTIENEN: CLORURO DE SODIO 0.9 G AGUA INYECTABLE 100 ML ENVASE CON 250 ML. CONTIENE: SODIO 38.5 MEQ. CLORURO 38.5 MEQ.</t>
  </si>
  <si>
    <t>HRAEI-MD0361</t>
  </si>
  <si>
    <t>010.000.3609.00</t>
  </si>
  <si>
    <t>CLORURO DE SODIO. SOLUCIÓN INYECTABLE AL 0.9%. CADA 100 ML CONTIENEN: CLORURO DE SODIO 0.9 G AGUA INYECTABLE 100 ML ENVASE CON 500 ML. CONTIENE: SODIO 77 MEQ. CLORURO 77 MEQ.</t>
  </si>
  <si>
    <t>HRAEI-MD0362</t>
  </si>
  <si>
    <t>010.000.3610.00</t>
  </si>
  <si>
    <t>CLORURO DE SODIO. SOLUCIÓN INYECTABLE AL 0.9%. CADA 100 ML CONTIENEN: CLORURO DE SODIO 0.9 G AGUA INYECTABLE 100 ML ENVASE CON 1 000 ML. CONTIENE: SODIO 154 MEQ. CLORURO 154 MEQ.</t>
  </si>
  <si>
    <t>HRAEI-MD1067</t>
  </si>
  <si>
    <t>010.000.3612.00</t>
  </si>
  <si>
    <t>CLORURO DE SODIO Y GLUCOSA. SOLUCIÓN INYECTABLE CADA 100 ML CONTIENEN: CLORURO DE SODIO 0.9 G GLUCOSA ANHIDRA O GLUCOSA 5.0 G Ó GLUCOSA MONOHIDRATADA EQUIVALENTE A 5.0 G DE GLUCOSA ENVASE CON 500 ML. CONTIENE: SODIO 77 MEQ CLORURO 77 MEQ GLUCOSA 25 G</t>
  </si>
  <si>
    <t>HRAEI-MD0366</t>
  </si>
  <si>
    <t>010.000.3613.00</t>
  </si>
  <si>
    <t>CLORURO DE SODIO Y GLUCOSA. SOLUCIÓN INYECTABLE CADA 100 ML CONTIENEN: CLORURO DE SODIO 0.9 G GLUCOSA ANHIDRA O GLUCOSA 5.0 G Ó GLUCOSA MONOHIDRATADA EQUIVALENTE A 5.0 G DE GLUCOSA. ENVASE CON 1 000 ML. CONTIENE: SODIO 154.0 MEQ CLORURO 154.0 MEQ GLUCOSA 50.0 G</t>
  </si>
  <si>
    <t>HRAEI-MD1386</t>
  </si>
  <si>
    <t>010.000.3615.00</t>
  </si>
  <si>
    <t>SOLUCIÓN HARTMANN. SOLUCIÓN INYECTABLE CADA 100 ML CONTIENEN: CLORURO DE SODIO 0.600 G CLORURO DE POTASIO 0.030 G CLORURO DE CALCIO DIHIDRATADO 0.020 G LACTATO DE SODIO 0.310 G ENVASE CON 500 ML. MILIEQUIVALENTES POR LITRO: SODIO 130 POTASIO 4 CALCIO 2.72.-3 CLORURO 109 LACTATO 28</t>
  </si>
  <si>
    <t>HRAEI-MD1387</t>
  </si>
  <si>
    <t>010.000.3616.00</t>
  </si>
  <si>
    <t>SOLUCIÓN HARTMANN. SOLUCIÓN INYECTABLE CADA 100 ML CONTIENEN: CLORURO DE SODIO 0.600 G CLORURO DE POTASIO 0.030 G CLORURO DE CALCIO DIHIDRATADO 0.020 G LACTATO DE SODIO 0.310 G ENVASE CON 1000 ML MILIEQUIVALENTES POR LITRO: SODIO 130 POTASIO 4 CALCIO 2.72-3 CLORURO 109 LACTATO 28</t>
  </si>
  <si>
    <t>ENVASE CON 1000</t>
  </si>
  <si>
    <t>HRAEI-MD0356</t>
  </si>
  <si>
    <t>010.000.3627.00</t>
  </si>
  <si>
    <t>CLORURO DE SODIO. SOLUCIÓN INYECTABLE AL 0.9%. CADA 100 ML CONTIENEN: CLORURO DE SODIO 0.9 G AGUA INYECTABLE 100 ML ENVASE CON 100 ML.</t>
  </si>
  <si>
    <t>ENVASE CON 100 ML</t>
  </si>
  <si>
    <t>HRAEI-MD0741</t>
  </si>
  <si>
    <t>010.000.3630.00</t>
  </si>
  <si>
    <t>GLUCOSA. SOLUCIÓN INYECTABLE AL 5 % CADA 100 ML CONTIENE: GLUCOSA ANHIDRA O GLUCOSA 5 G Ó GLUCOSA MONOHIDRATADA EQUIVALENTE A 5.0 G DE GLUCOSA. ENVASE CON 500 ML. CONTIENE: GLUCOSA 25.0 G</t>
  </si>
  <si>
    <t>HRAEI-LPI-CC-463-2022</t>
  </si>
  <si>
    <t>VITASANITAS, S.A. DE C.V.</t>
  </si>
  <si>
    <t>HRAEI-MD1362</t>
  </si>
  <si>
    <t>010.000.3662.00</t>
  </si>
  <si>
    <t>SEROALBÚMINA HUMANA O ALBÚMINA HUMANA. SOLUCIÓN INYECTABLE CADA ENVASE CONTIENE: SEROALBÚMINA HUMANA O ALBÚMINA HUMANA 12.5 G ENVASE CON 50 ML.</t>
  </si>
  <si>
    <t>ENVASE CON 50 ML</t>
  </si>
  <si>
    <t>HRAEI-MD1250</t>
  </si>
  <si>
    <t>010.000.3664.00</t>
  </si>
  <si>
    <t>POLIGELINA. SOLUCIÓN INYECTABLE CADA 100 ML CONTIENEN: POLIMERIZADO DE GELATINA SUCCINILADA DEGRADADA 4.0 G ENVASE CON 500 ML</t>
  </si>
  <si>
    <t>HRAEI-MD1336</t>
  </si>
  <si>
    <t>010.000.4059.00</t>
  </si>
  <si>
    <t>ROCURONIO BROMURO DE. SOLUCIÓN INYECTABLE CADA AMPOLLETA O FRASCO ÁMPULA CONTIENE: BROMURO DE ROCURONIO 50 MG ENVASE CON 12 AMPOLLETAS O FRASCOS ÁMPULA DE 5 ML.</t>
  </si>
  <si>
    <t>ENVASE CON 12 AMPOLLETAS O FRASCOS ÁMPULA DE 5 ML</t>
  </si>
  <si>
    <t>HRAEI-MD0856</t>
  </si>
  <si>
    <t>010.000.4095.00</t>
  </si>
  <si>
    <t>IRBESARTÁN. TABLETA CADA TABLETA CONTIENE: IRBESARTÁN 150 MG ENVASE CON 28 TABLETAS.</t>
  </si>
  <si>
    <t>HRAEI-MD0857</t>
  </si>
  <si>
    <t>010.000.4096.00</t>
  </si>
  <si>
    <t>IRBESARTÁN. TABLETA CADA TABLETA CONTIENE: IRBESARTÁN 300 MG ENVASE CON 28 TABLETAS.</t>
  </si>
  <si>
    <t>HRAEI-MD0859</t>
  </si>
  <si>
    <t>010.000.4097.00</t>
  </si>
  <si>
    <t>IRBESARTÁN-HIDROCLOROTIAZIDA. TABLETA CADA TABLETA CONTIENE: IRBESARTÁN 150 MG HIDROCLOROTIAZIDA 12.5 MG ENVASE CON 28 TABLETAS.</t>
  </si>
  <si>
    <t>HRAEI-MD0858</t>
  </si>
  <si>
    <t>010.000.4098.00</t>
  </si>
  <si>
    <t>IRBESARTÁN-HIDROCLOROTIAZIDA. TABLETA CADA TABLETA CONTIENE: IRBESARTÁN 300 MG HIDROCLOROTIAZIDA 12.5 MG ENVASE CON 28 TABLETAS.</t>
  </si>
  <si>
    <t>HRAEI-LPI-CC-465-1-2022</t>
  </si>
  <si>
    <t>ESEOTRES PHARMA, S.A.P.I. DE C.V.</t>
  </si>
  <si>
    <t>HRAEI-MD1618</t>
  </si>
  <si>
    <t>010.000.4154.00</t>
  </si>
  <si>
    <t>VASOPRESINA. SOLUCIÓN INYECTABLE CADA AMPOLLETA CONTIENE: VASOPRESINA 20 UI ENVASE CON UNA AMPOLLETA.</t>
  </si>
  <si>
    <t>ENVASE CON UNA AMPOLLETA</t>
  </si>
  <si>
    <t>HRAEI-MD0827</t>
  </si>
  <si>
    <t>010.000.4158.00</t>
  </si>
  <si>
    <t>INSULINA GLARGINA. SOLUCIÓN INYECTABLE CADA ML DE SOLUCIÓN CONTIENE: INSULINA GLARGINA 3.64 MG EQUIVALENTE A 100.0 UI DE INSULINA HUMANA. ENVASE CON UN FRASCO ÁMPULA CON 10 ML.</t>
  </si>
  <si>
    <t>REPOSICION FALLO licitación LA-012M7B997-E115-2022 del 13/feb/2023 CCINSHAE. Se elimina.</t>
  </si>
  <si>
    <t>HRAEI-MD1107</t>
  </si>
  <si>
    <t>010.000.4176.00</t>
  </si>
  <si>
    <t>NEOMICINA. CÁPSULA O TABLETA CADA TABLETA O CÁPSULA CONTIENE: SULFATO DE NEOMICINA EQUIVALENTE A 250 MG DE NEOMICINA. ENVASE CON 10 CÁPSULAS O TABLETAS.</t>
  </si>
  <si>
    <t>ENVASE CON 10 CÁPSULAS O TABLETAS</t>
  </si>
  <si>
    <t>HRAEI-MD0970</t>
  </si>
  <si>
    <t>010.000.4184.00</t>
  </si>
  <si>
    <t>LOPERAMIDA. COMPRIMIDO TABLETA O GRAGEA. CADA COMPRIMIDO TABLETA O GRAGEA CONTIENE: CLORHIDRATO DE LOPERAMIDA 2 MG. ENVASE CON 12 COMPRIMIDOS TABLETAS O GRAGEAS.</t>
  </si>
  <si>
    <t>ENVASE CON 12 COMPRIMIDOS TABLETAS O GRAGEAS</t>
  </si>
  <si>
    <t>HRAEI-LPI-CC-466-2022</t>
  </si>
  <si>
    <t>BUFFINGTON S DE MÉXICO, S.A. DE C.V.</t>
  </si>
  <si>
    <t>HRAEI-MD1012</t>
  </si>
  <si>
    <t>010.000.4186.01</t>
  </si>
  <si>
    <t>MESALAZINA. GRAGEA CON CAPA ENTÉRICA O TABLETA DE LIBERACIÓN PROLONGADA. CADA GRAGEA CON CAPA ENTÉRICA O TABLETA DE LIBERACIÓN PROLONGADA CONTIENE: MESALAZINA 500 MG. ENVASE CON 40 GRAGEAS CON CAPA ENTÉRICA O TABLETAS DE LIBERACIÓN PROLONGADA.</t>
  </si>
  <si>
    <t>ENVASE CON 40 GRAGEAS CON CAPA ENTÉRICA O TABLETAS DE LIBERACIÓN PROLONGADA</t>
  </si>
  <si>
    <t>HRAEI-MD0765</t>
  </si>
  <si>
    <t>010.000.4201.00</t>
  </si>
  <si>
    <t>HIDRALAZINA. SOLUCIÓN INYECTABLE CADA AMPOLLETA O FRASCO ÁMPULA CONTIENE: CLORHIDRATO DE HIDRALAZINA 20 MG ENVASE CON 5 AMPOLLETAS O 5 FRASCOS ÁMPULA CON 1.0 ML</t>
  </si>
  <si>
    <t>ENVASE CON 5 AMPOLLETAS O 5 FRASCOS ÁMPULA CON 1.0 ML</t>
  </si>
  <si>
    <t>HRAEI-LPI-CC-467-2022</t>
  </si>
  <si>
    <t>EXELTIS PHARMA MÉXICO, S.A. DE C.V.</t>
  </si>
  <si>
    <t>HRAEI-MD2277</t>
  </si>
  <si>
    <t>010.000.4217.01</t>
  </si>
  <si>
    <t>PROGESTERONA. CÁPSULA O PERLA CADA CÁPSULA O PERLA CONTIENE: PROGESTERONA 200 MG ENVASE CON 15 CÁPSULAS O PERLAS.</t>
  </si>
  <si>
    <t>ENVASE CON 15 CÁPSULAS O PERLAS</t>
  </si>
  <si>
    <t>HRAEI-MD0526</t>
  </si>
  <si>
    <t>010.000.4224.00</t>
  </si>
  <si>
    <t>ENOXAPARINA. SOLUCIÓN INYECTABLE CADA JERINGA CONTIENE ENOXAPARINA SÓDICA 60 MG ENVASE CON 2 JERINGAS. DE 0.6 ML</t>
  </si>
  <si>
    <t>ENVASE CON 2 JERINGAS. DE 0.6 ML</t>
  </si>
  <si>
    <t>HRAEI-MD0431</t>
  </si>
  <si>
    <t>010.000.4241.00</t>
  </si>
  <si>
    <t>DEXAMETASONA. SOLUCIÓN INYECTABLE. CADA FRASCO ÁMPULA O AMPOLLETA CONTIENE: FOSFATO SÓDICO DE DEXAMETASONA EQUIVALENTE A 8 MG DE FOSFATO DE DEXAMETASONA. ENVASE CON UN FRASCO ÁMPULA O AMPOLLETA CON 2 ML.</t>
  </si>
  <si>
    <t>ENVASE CON UN FRASCO ÁMPULA O AMPOLLETA CON 2 ML</t>
  </si>
  <si>
    <t>HRAEI-MD0336</t>
  </si>
  <si>
    <t>010.000.4246.01</t>
  </si>
  <si>
    <t>CLOPIDOGREL. GRAGEA O TABLETA. CADA GRAGEA O TABLETA CONTIENE: BISULFATO DE CLOPIDOGREL O BISULFATO DE CLOPIDOGREL (POLIMORFO FORMA 2) EQUIVALENTE A 75 MG DE CLOPIDOGREL. ENVASE CON 28 GRAGEAS O TABLETAS</t>
  </si>
  <si>
    <t>ENVASE CON 28 GRAGEAS O TABLETAS</t>
  </si>
  <si>
    <t>HRAEI-MD1610</t>
  </si>
  <si>
    <t>010.000.4251.00</t>
  </si>
  <si>
    <t>VANCOMICINA. SOLUCIÓN INYECTABLE CADA FRASCO ÁMPULA CON POLVO CONTIENE: CLORHIDRATO DE VANCOMICINA EQUIVALENTE A 500 MG DE VANCOMICINA. ENVASE CON UN FRASCO ÁMPULA.</t>
  </si>
  <si>
    <t>HRAEI-MD1089</t>
  </si>
  <si>
    <t>010.000.4253.00</t>
  </si>
  <si>
    <t>MOXIFLOXACINO. SOLUCIÓN INYECTABLE CADA 100 ML CONTIENEN: CLORHIDRATO DE MOXIFLOXACINO EQUIVALENTE A 160 MG DE MOXIFLOXACINO. ENVASE CON BOLSA FLEXIBLE O FRASCO ÁMPULA CON 250 ML (400 MG).</t>
  </si>
  <si>
    <t>ENVASE CON BOLSA FLEXIBLE O FRASCO ÁMPULA CON 250 ML (400 MG)</t>
  </si>
  <si>
    <t>HRAEI-MD0306</t>
  </si>
  <si>
    <t>010.000.4255.00</t>
  </si>
  <si>
    <t>CIPROFLOXACINO. CÁPSULA O TABLETA CADA CÁPSULA O TABLETA CONTIENE: CLORHIDRATO DE CIPROFLOXACINO MONOHIDRATADO EQUIVALENTE A 250 MG DE CIPROFLOXACINO. ENVASE CON 8 CÁPSULAS O TABLETAS.</t>
  </si>
  <si>
    <t>ENVASE CON 8 CÁPSULAS O TABLETAS</t>
  </si>
  <si>
    <t>HRAEI-MD0308</t>
  </si>
  <si>
    <t>010.000.4259.00</t>
  </si>
  <si>
    <t>CIPROFLOXACINO. SOLUCIÓN INYECTABLE CADA 100 ML CONTIENE: LACTATO O CLORHIDRATO DE CIPROFLOXACINO EQUIVALENTE A 200 MG DE CIPROFLOXACINO. ENVASE CON 100 ML.</t>
  </si>
  <si>
    <t>HRAEI-LPI-CC-468-2022</t>
  </si>
  <si>
    <t>HRAEI-MD0297</t>
  </si>
  <si>
    <t>010.000.4294.00</t>
  </si>
  <si>
    <t>CICLOSPORINA. EMULSIÓN ORAL CADA ML CONTIENE: CICLOSPORINA MODIFICADA O CICLOSPORINA EN MICROEMULSIÓN 100 MG. ENVASE CON 50 ML Y PIPETA DOSIFICADORA.</t>
  </si>
  <si>
    <t>ENVASE CON 50 ML Y PIPETA DOSIFICADORA</t>
  </si>
  <si>
    <t>HRAEI-LPI-CC-469-2022</t>
  </si>
  <si>
    <t>HRAEI-MD0554</t>
  </si>
  <si>
    <t>010.000.4301.00</t>
  </si>
  <si>
    <t>ERTAPENEM. SOLUCIÓN INYECTABLE CADA FRASCO ÁMPULA CON LIOFILIZADO CONTIENE: ERTAPENEM SÓDICO EQUIVALENTE A 1 G DE ERTAPENEM ENVASE CON UN FRASCO ÁMPULA CON LIOFILIZADO.</t>
  </si>
  <si>
    <t>ENVASE CON UN FRASCO ÁMPULA CON LIOFILIZADO</t>
  </si>
  <si>
    <t>HRAEI-MD0295</t>
  </si>
  <si>
    <t>010.000.4306.00</t>
  </si>
  <si>
    <t>CICLOSPORINA. CAPSULA DE GELATINA BLANDA. CADA CÁPSULA CONTIENE: CICLOSPORINA MODIFICADA O CICLOSPORINA EN MICROEMULSIÓN 25 MG. ENVASE CON 50 CÁPSULAS.</t>
  </si>
  <si>
    <t>HRAEI-MD1269</t>
  </si>
  <si>
    <t>010.000.4356.00</t>
  </si>
  <si>
    <t>PREGABALINA. CÁPSULA CADA CÁPSULA CONTIENE: PREGABALINA 75 MG ENVASE CON 14 CÁPSULAS</t>
  </si>
  <si>
    <t>ENVASE CON 14 CÁPSULAS</t>
  </si>
  <si>
    <t>HRAEI-MD1270</t>
  </si>
  <si>
    <t>010.000.4356.01</t>
  </si>
  <si>
    <t>PREGABALINA. CÁPSULA CADA CÁPSULA CONTIENE: PREGABALINA 75 MG ENVASE CON 28 CÁPSULAS</t>
  </si>
  <si>
    <t>HRAEI-MD0704</t>
  </si>
  <si>
    <t>010.000.4359.00</t>
  </si>
  <si>
    <t>GABAPENTINA. CÁPSULA. CADA CÁPSULA CONTIENE: GABAPENTINA 300 MG ENVASE CON 15 CÁPSULAS.</t>
  </si>
  <si>
    <t>HRAEI-MD2201</t>
  </si>
  <si>
    <t>010.000.4409.00</t>
  </si>
  <si>
    <t>TROPICAMIDA. SOLUCIÓN OFTÁLMICA CADA 100 ML CONTIENEN: TROPICAMIDA 1 G ENVASE CON GOTERO INTEGRAL CON 5 ML</t>
  </si>
  <si>
    <t>HRAEI-MD1515</t>
  </si>
  <si>
    <t>010.000.4418.00</t>
  </si>
  <si>
    <t>TRAVOPROST. SOLUCIÓN OFTÁLMICA CADA ML CONTIENE: TRAVOPROST 40 µG ENVASE CON UN FRASCO GOTERO CON 2.5 ML.</t>
  </si>
  <si>
    <t>ENVASE CON UN FRASCO GOTERO CON 2.5 ML</t>
  </si>
  <si>
    <t>HRAEI-MD0212</t>
  </si>
  <si>
    <t>010.000.4448.00</t>
  </si>
  <si>
    <t>BORTEZOMIB. SOLUCIÓN INYECTABLE CADA FRASCO ÁMPULA CON LIOFILIZADO CONTIENE: BORTEZOMIB 3.5 MG ENVASE CON UN FRASCO ÁMPULA.</t>
  </si>
  <si>
    <t>OFICIO NO. INSABI-UCNAMEM-CDO-2401-2023 BAJO ALERTA POR LA COFEPRIS/27-04-2023 OFICIO PROVEEDOR 02-05-2023</t>
  </si>
  <si>
    <t>PENDIENTE: NO SE ENCUENTRA OFICIO QUE RESPALDE LA ELABORACIÓN DEL CONVENIO</t>
  </si>
  <si>
    <t>HRAEI-MD1363</t>
  </si>
  <si>
    <t>010.000.4552.00</t>
  </si>
  <si>
    <t>SEROALBÚMINA HUMANA O ALBÚMINA HUMANA. SOLUCIÓN INYECTABLE CADA ENVASE CONTIENE: SEROALBÚMINA HUMANA O ALBÚMINA HUMANA 10 G ENVASE CON 50 ML.</t>
  </si>
  <si>
    <t>HRAEI-MD1236</t>
  </si>
  <si>
    <t>010.000.4592.00</t>
  </si>
  <si>
    <t>PIPERACILINA-TAZOBACTAM. SOLUCIÓN INYECTABLE CADA FRASCO ÁMPULA CON POLVO CONTIENE: PIPERACILINA SÓDICA EQUIVALENTE A 4 G DE PIPERACILINA. TAZOBACTAM SÓDICO EQUIVALENTE A 500 MG DE TAZOBACTAM. ENVASE CON FRASCO ÁMPULA.</t>
  </si>
  <si>
    <t>ENVASE CON FRASCO ÁMPULA</t>
  </si>
  <si>
    <t>SE REALIZO RECONOCIMIENTO DE ADEUDO HRAEI-LPI-CC-419-RA-2022</t>
  </si>
  <si>
    <t>HRAEI-MD1442</t>
  </si>
  <si>
    <t>010.000.5084.00</t>
  </si>
  <si>
    <t>TACROLIMUS. CÁPSULA CADA CÁPSULA CONTIENE: TACROLIMUS MONOHIDRATADO EQUIVALENTE A 1 MG DE TACROLIMUS ENVASE CON 50 CÁPSULAS.</t>
  </si>
  <si>
    <t>HRAEI-MD1445</t>
  </si>
  <si>
    <t>010.000.5084.01</t>
  </si>
  <si>
    <t>TACROLIMUS. CÁPSULA CADA CÁPSULA CONTIENE: TACROLIMUS MONOHIDRATADO EQUIVALENTE A 1 MG DE TACROLIMUS ENVASE CON 100 CÁPSULAS.</t>
  </si>
  <si>
    <t>ENVASE CON 100 CÁPSULAS</t>
  </si>
  <si>
    <t>HRAEI-MD0942</t>
  </si>
  <si>
    <t>010.000.5097.00</t>
  </si>
  <si>
    <t>LEVOSIMENDAN. SOLUCIÓN INYECTABLE CADA ML CONTIENE: LEVOSIMENDAN 2.5 MG ENVASE CON 1 FRASCO ÁMPULA CON 5 ML.</t>
  </si>
  <si>
    <t>ENVASE CON 1 FRASCO ÁMPULA CON 5 ML</t>
  </si>
  <si>
    <t>HRAEI-LPI-CC-472-2022</t>
  </si>
  <si>
    <t>PHARMA MANAGEMENT AND INNOVATION, S.A. DE C.V.</t>
  </si>
  <si>
    <t>HRAEI-MD0164</t>
  </si>
  <si>
    <t>010.000.5106.00</t>
  </si>
  <si>
    <t>ATORVASTATINA. TABLETA CADA TABLETA CONTIENE: ATORVASTATINA CÁLCICA TRIHIDRATADA EQUIVALENTE A 20 MG DE ATORVASTATINA. ENVASE CON 10 TABLETAS.</t>
  </si>
  <si>
    <t>HRAEI-MD1024</t>
  </si>
  <si>
    <t>010.000.5165.00</t>
  </si>
  <si>
    <t>METFORMINA. TABLETA CADA TABLETA CONTIENE: CLORHIDRATO DE METFORMINA  850 MG. ENVASE CON 30 TABLETAS.</t>
  </si>
  <si>
    <t>HRAEI-MD1151</t>
  </si>
  <si>
    <t>010.000.5181.00</t>
  </si>
  <si>
    <t>OCTREOTIDA. SOLUCIÓN INYECTABLE CADA FRASCO ÁMPULA CONTIENE: OCTREOTIDA 1 MG ENVASE CON UN FRASCO ÁMPULA CON 5 ML.</t>
  </si>
  <si>
    <t>ENVASE CON UN FRASCO ÁMPULA CON 5 ML</t>
  </si>
  <si>
    <t>HRAEI-MD1167</t>
  </si>
  <si>
    <t>010.000.5187.00</t>
  </si>
  <si>
    <t>OMEPRAZOL O PANTOPRAZOL. SOLUCIÓN INYECTABLE CADA FRASCO ÁMPULA CON LIOFILIZADO CONTIENE: OMEPRAZOL SÓDICO EQUIVALENTE A 40 MG DE OMEPRAZOL. O PANTOPRAZOL SÓDICO EQUIVALENTE A 40 MG DE PANTOPRAZOL. ENVASE CON UN FRASCO ÁMPULA CON LIOFILIZADO Y AMPOLLETA CON 10 ML DE DILUYENTE.</t>
  </si>
  <si>
    <t>ENVASE CON UN FRASCO ÁMPULA CON LIOFILIZADO Y AMPOLLETA CON 10 ML DE DILUYENTE</t>
  </si>
  <si>
    <t>HRAEI-MD1736</t>
  </si>
  <si>
    <t>010.000.5233.00</t>
  </si>
  <si>
    <t>ÁCIDO FOLÍNICO. TABLETA CADA TABLETA CONTIENE: FOLINATO CÁLCICO EQUIVALENTE A 15 MG DE ÁCIDO FOLÍNICO ENVASE CON 12 TABLETAS.</t>
  </si>
  <si>
    <t>ENVASE CON 12 TABLETAS</t>
  </si>
  <si>
    <t>HRAEI-MD0619</t>
  </si>
  <si>
    <t>010.000.5238.00</t>
  </si>
  <si>
    <t>FACTOR IX. SOLUCIÓN INYECTABLE CADA FRASCO ÁMPULA CON LIOFILIZADO CONTIENE: FACTOR IX 400 A 600 UI ENVASE CON UN FRASCO ÁMPULA Y DILUYENTE.</t>
  </si>
  <si>
    <t>ENVASE CON UN FRASCO ÁMPULA Y DILUYENTE</t>
  </si>
  <si>
    <t>HRAEI-LPI-CC-473-2022</t>
  </si>
  <si>
    <t>KEDRION MEXICANA, S.A. DE C.V.</t>
  </si>
  <si>
    <t>HRAEI-MD2142</t>
  </si>
  <si>
    <t>010.000.5240.00</t>
  </si>
  <si>
    <t>INMUNOGLOBULINA G NO MODIFICADA. SOLUCIÓN INYECTABLE CADA FRASCO ÁMPULA CON LIOFILIZADO O SOLUCIÓN CONTIENEN: INMUNOGLOBULINA G NO MODIFICADA 6 G ENVASE CON UN FRASCO ÁMPULA CON 120 ML.</t>
  </si>
  <si>
    <t>ENVASE CON UN FRASCO ÁMPULA CON 120 ML</t>
  </si>
  <si>
    <t>HRAEI-MD0282</t>
  </si>
  <si>
    <t>010.000.5264.01</t>
  </si>
  <si>
    <t>CEFUROXIMA. SOLUCIÓN O SUSPENSIÓN INYECTABLE. CADA FRASCO ÁMPULA CON POLVO CONTIENE: CEFUROXIMA SÓDICA EQUIVALENTE A 750 MG DE CEFUROXIMA. ENVASE CON UN FRASCO ÁMPULA Y ENVASE CON 5 ML DE DILUYENTE</t>
  </si>
  <si>
    <t>ENVASE CON UN FRASCO ÁMPULA Y ENVASE CON 5 ML DE DILUYENTE</t>
  </si>
  <si>
    <t>HRAEI-MD0714</t>
  </si>
  <si>
    <t>010.000.5268.00</t>
  </si>
  <si>
    <t>GANCICLOVIR. SOLUCIÓN INYECTABLE. CADA FRASCO ÁMPULA CON LIOFILIZADO CONTIENE: GANCICLOVIR SÓDICO EQUIVALENTE A 500 MG DE GANCICLOVIR. ENVASE CON UN FRASCO ÁMPULA Y UNA AMPOLLETA CON 10 ML DE DILUYENTE.</t>
  </si>
  <si>
    <t>ENVASE CON UN FRASCO ÁMPULA Y UNA AMPOLLETA CON 10 ML DE DILUYENTE</t>
  </si>
  <si>
    <t>HRAEI-MD1006</t>
  </si>
  <si>
    <t>010.000.5292.00</t>
  </si>
  <si>
    <t>MEROPENEM. SOLUCIÓN INYECTABLE CADA FRASCO ÁMPULA CON POLVO CONTIENE: MEROPENEM TRIHIDRATADO EQUIVALENTE A 1 G DE MEROPENEM. ENVASE CON 1 FRASCO ÁMPULA.</t>
  </si>
  <si>
    <t>HRAEI-MD1139</t>
  </si>
  <si>
    <t>010.000.5302.00</t>
  </si>
  <si>
    <t>NITROFURANTOÍNA. SUSPENSIÓN ORAL CADA 100 ML CONTIENEN: NITROFURANTOINA 500 MG ENVASE CON 120 ML (25 MG/ 5 ML).</t>
  </si>
  <si>
    <t>ENVASE CON 120 ML (25 MG/ 5 ML)</t>
  </si>
  <si>
    <t>HRAEI-LPI-CC-471-2022</t>
  </si>
  <si>
    <t>CARITAS PHARMA, S.A. DE C.V.</t>
  </si>
  <si>
    <t>HRAEI-MD0056</t>
  </si>
  <si>
    <t>010.000.5306.00</t>
  </si>
  <si>
    <t>ÁCIDO MICOFENÓLICO. COMPRIMIDO CADA COMPRIMIDO CONTIENE: MICOFENOLATO DE MOFETILO 500 MG ENVASE CON 50 COMPRIMIDOS</t>
  </si>
  <si>
    <t>ENVASE CON 50 COMPRIMIDOS</t>
  </si>
  <si>
    <t>HRAEI-MD0266</t>
  </si>
  <si>
    <t>010.000.5314.00</t>
  </si>
  <si>
    <t>CASPOFUNGINA. SOLUCIÓN INYECTABLE. CADA FRASCO ÁMPULA CON POLVO CONTIENE: ACETATO DE CASPOFUNGINA EQUIVALENTE A 70 MG DE CASPOFUNGINA. ENVASE CON FRASCO ÁMPULA CON POLVO PARA 10.5 ML (7 MG/ML).</t>
  </si>
  <si>
    <t>ENVASE CON FRASCO ÁMPULA CON POLVO PARA 105 ML (7 MG/ML)</t>
  </si>
  <si>
    <t>HRAEI-MD0509</t>
  </si>
  <si>
    <t>010.000.5319.01</t>
  </si>
  <si>
    <t>DUTASTERIDA. CÁPSULA CADA CÁPSULA CONTIENE: DUTASTERIDA 0.5 MG ENVASE CON 90 CÁPSULAS.</t>
  </si>
  <si>
    <t>ENVASE CON 90 CÁPSULAS</t>
  </si>
  <si>
    <t>HRAEI-LPI-CC-474-2022</t>
  </si>
  <si>
    <t>PRODUCTOS CIENTIFICOS, S.A. DE C.V.</t>
  </si>
  <si>
    <t>HRAEI-MD1495</t>
  </si>
  <si>
    <t>010.000.5337.00</t>
  </si>
  <si>
    <t>TOBRAMICINA. SOLUCIÓN PARA NEBULIZADOR CADA AMPOLLETA CONTIENE: TOBRAMICINA 300 MG ENVASE CON 14 SOBRES. CADA SOBRE CON 4 AMPOLLETAS DE 5 ML CADA UNA.</t>
  </si>
  <si>
    <t>ENVASE CON 14 SOBRES. CADA SOBRE CON 4 AMPOLLETAS DE 5 ML CADA UNA</t>
  </si>
  <si>
    <t>HRAEI-MD1127</t>
  </si>
  <si>
    <t>010.000.5354.00</t>
  </si>
  <si>
    <t>NIMODIPINO. SOLUCIÓN INYECTABLE CADA FRASCO ÁMPULA CONTIENE: NIMODIPINO 10 MG ENVASE CON 1 FRASCO ÁMPULA CON 50 ML CON O SIN EQUIPO PERFUSOR DE POLIETILENO.</t>
  </si>
  <si>
    <t>ENVASE CON 1 FRASCO ÁMPULA CON 50 ML CON O SIN EQUIPO PERFUSOR DE POLIETILENO</t>
  </si>
  <si>
    <t>HRAEI-MD0892</t>
  </si>
  <si>
    <t>010.000.5356.00</t>
  </si>
  <si>
    <t>LAMOTRIGINA. TABLETA CADA TABLETA CONTIENE: LAMOTRIGINA 100 MG ENVASE CON 28 TABLETAS.</t>
  </si>
  <si>
    <t>HRAEI-LPI-CC-475-2022</t>
  </si>
  <si>
    <t>GRUPO GESBER, S.A. DE C.V.</t>
  </si>
  <si>
    <t>HRAEI-MD0466</t>
  </si>
  <si>
    <t>010.000.5392.00</t>
  </si>
  <si>
    <t>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t>
  </si>
  <si>
    <t>ENVASE CON 236 A 250 M</t>
  </si>
  <si>
    <t>HRAEI-MD1169</t>
  </si>
  <si>
    <t>010.000.5428.00</t>
  </si>
  <si>
    <t>ONDANSETRÓN. SOLUCIÓN INYECTABLE CADA AMPOLLETA O FRASCO AMPULA CONTIENE: CLORHIDRATO DIHIDRATADO DE ONDANSETRÓN EQUIVALENTE A 8 MG DE ONDANSETRÓN ENVASE CON 3 AMPOLLETAS O FRASCOS ÁMPULA CON 4 ML.</t>
  </si>
  <si>
    <t>ENVASE CON 3 AMPOLLETAS O FRASCOS ÁMPULA CON 4 ML</t>
  </si>
  <si>
    <t>HRAEI-MD0644</t>
  </si>
  <si>
    <t>010.000.5432.00</t>
  </si>
  <si>
    <t>FILGRASTIM. SOLUCIÓN INYECTABLE CADA FRASCO ÁMPULA O JERINGA CONTIENE: FILGRASTIM 300 µG ENVASE CON 5 FRASCOS ÁMPULA O JERINGAS.</t>
  </si>
  <si>
    <t>ENVASE CON 5 FRASCOS ÁMPULA O JERINGAS</t>
  </si>
  <si>
    <t>HRAEI-MD0116</t>
  </si>
  <si>
    <t>010.000.5439.00</t>
  </si>
  <si>
    <t>AMIFOSTINA. SOLUCIÓN INYECTABLE. CADA FRASCO ÁMPULA CONTIENE: AMIFOSTINA (BASE ANHIDRA) 500 MG ENVASE CON UN FRASCO ÁMPULA.</t>
  </si>
  <si>
    <t>HRAEI-LPI-CC-464-2022</t>
  </si>
  <si>
    <t>AMAROX PHARMA, S.A. DE C.V.</t>
  </si>
  <si>
    <t>HRAEI-MD1465</t>
  </si>
  <si>
    <t>010.000.5465.02</t>
  </si>
  <si>
    <t>TEMOZOLOMIDA. CÁPSULA CADA CÁPSULA CONTIENE: TEMOZOLOMIDA 20 MG ENVASE CON 20 CÁPSULAS</t>
  </si>
  <si>
    <t>ENVASE CON 20 CÁPSULAS</t>
  </si>
  <si>
    <t>HRAEI-LPI-CC-470-2022</t>
  </si>
  <si>
    <t>GAMS SOLUTIONS, S.A. DE C.V.</t>
  </si>
  <si>
    <t>HRAEI-MD0395</t>
  </si>
  <si>
    <t>010.000.5466.00</t>
  </si>
  <si>
    <t>CULTIVO BCG. SUSPENSIÓN CADA FRASCO CON LIOFILIZADO CONTIENE: MYCOBACTERIUM BOVIS (BCG) CEPA DANESA 1331 30 MG ENVASE CON 4 FRASCOS ÁMPULA.</t>
  </si>
  <si>
    <t>ENVASE CON 4 FRASCOS ÁMPULA</t>
  </si>
  <si>
    <t>HRAEI-MD0065</t>
  </si>
  <si>
    <t>010.000.5468.00</t>
  </si>
  <si>
    <t>ÁCIDO ZOLEDRÓNICO. SOLUCIÓN INYECTABLE CADA FRASCO ÁMPULA CON 5 ML CONTIENE: ACIDO ZOLEDRÓNICO MONOHIDRATADO EQUIVALENTE A 4.0 MG DE ÁCIDO ZOLEDRÓNICO ENVASE CON UN FRASCO ÁMPULA.</t>
  </si>
  <si>
    <t>HRAEI-MD1607</t>
  </si>
  <si>
    <t>010.000.5471.00</t>
  </si>
  <si>
    <t>VALPROATO SEMISÓDICO. CÁPSULA CADA CÁPSULA CONTIENE: VALPROATO SEMISÓDICO EQUIVALENTE A 125 MG DE ÁCIDO VALPRÓICO ENVASE CON 60 CÁPSULAS.</t>
  </si>
  <si>
    <t>HRAEI-MD0454</t>
  </si>
  <si>
    <t>010.000.5501.00</t>
  </si>
  <si>
    <t>DICLOFENACO. SOLUCIÓN INYECTABLE. CADA AMPOLLETA CONTIENE: DICLOFENACO SÓDICO 75 MG ENVASE CON 2 AMPOLLETAS CON 3 ML.</t>
  </si>
  <si>
    <t>ENVASE CON 2 AMPOLLETAS CON 3 ML</t>
  </si>
  <si>
    <t>HRAEI-MD0284</t>
  </si>
  <si>
    <t>010.000.5506.00</t>
  </si>
  <si>
    <t>CELECOXIB. CÁPSULA. CADA CÁPSULA CONTIENE: CELECOXIB 200 MG. ENVASE CON 10 CÁPSULAS.</t>
  </si>
  <si>
    <t>ENVASE CON 10 CÁPSULAS</t>
  </si>
  <si>
    <t>HRAEI-LPI-CC-448-2022</t>
  </si>
  <si>
    <t>ASPEN LABS, S.A. DE C.V.</t>
  </si>
  <si>
    <t>HRAEI-MD1789</t>
  </si>
  <si>
    <t>010.000.5720.00</t>
  </si>
  <si>
    <t>PARACETAMOL SOLUCIÓN INYECTABLE CADA FRASCO CONTIENE: PARACETAMOL 500 MG. ENVASE CON UN FRASCO CON 50 ML.</t>
  </si>
  <si>
    <t>ENVASE CON UN FRASCO CON 50 ML</t>
  </si>
  <si>
    <t>HRAEI-LPI-CC-480-2022</t>
  </si>
  <si>
    <t>ULSA TECH, S.A. DE C.V.</t>
  </si>
  <si>
    <t>HRAEI-MD1918</t>
  </si>
  <si>
    <t>010.000.5887.00</t>
  </si>
  <si>
    <t>AZACITIDINA SUSPENSIÓN INYECTABLE CADA FRASCO ÁMPULA CON LIOFILIZADO CONTIENE: AZACITIDINA 100 MG. ENVASE CON UN FRASCO ÁMPULA CON LIOFILIZADO.</t>
  </si>
  <si>
    <t>HRAEI-LPI-CC-481-2022</t>
  </si>
  <si>
    <t>FARMACEUTICA MEDIKAMENTA, S.A. DE C.V.</t>
  </si>
  <si>
    <t>HRAEI-MD2147</t>
  </si>
  <si>
    <t>010.000.6034.00</t>
  </si>
  <si>
    <t>MIFEPRISTONA. TABLETA. CADA TABLETA CONTIENE: MIFEPRISTONA 200 MG. ENVASE CON UNA TABLETA.</t>
  </si>
  <si>
    <t>ENVASE CON UNA TABLETA</t>
  </si>
  <si>
    <t>HRAEI-LPI-CC-482-2022</t>
  </si>
  <si>
    <t>OCTAPHARMA, S.A. DE C.V.</t>
  </si>
  <si>
    <t>HRAEI-MD2263</t>
  </si>
  <si>
    <t>010.000.6058.00</t>
  </si>
  <si>
    <t>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t>
  </si>
  <si>
    <t>ENVASE CON UN FRASCO ÁMPULA CON LIOFILIZADO Y UN FRASCO ÁMPULA CON 5 ML DE DILUYENTE</t>
  </si>
  <si>
    <t>HRAEI-MD2264</t>
  </si>
  <si>
    <t>010.000.6059.00</t>
  </si>
  <si>
    <t>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t>
  </si>
  <si>
    <t>ENVASE CON UN FRASCO ÁMPULA CON LIOFILIZADO Y UN FRASCO ÁMPULA CON 10 ML DE DILUYENTE</t>
  </si>
  <si>
    <t>HRAEI-LPI-CC-484-2022</t>
  </si>
  <si>
    <t>ESPECIFICOS STENDHAL, S.A. DE C.V.</t>
  </si>
  <si>
    <t>HRAEI-MD2083</t>
  </si>
  <si>
    <t>010.000.6122.00</t>
  </si>
  <si>
    <t>AMFOTERICINA B LIPOSOMAL. SOLUCIÓN INYECTABLE. CADA FRASCO ÁMPULA CON LIOFILIZADO CONTIENE: AMFOTERICINA B LIPOSOMAL 50 MG. ENVASE CON 1 FRASCO ÁMPULA CON LIOFILIZADO UN FRASCO ÁMPULA CON O SIN 12 ML. DE DILUYENTE UN FILTRO DE 5 MICRAS.</t>
  </si>
  <si>
    <t>ENVASE CON 1 FRASCO ÁMPULA CON LIOFILIZADO UN FRASCO ÁMPULA CON O SIN 12 ML</t>
  </si>
  <si>
    <t>HRAEI-LPI-CC-485-2022</t>
  </si>
  <si>
    <t>FARMACEUTICOS MAYPO, S.A. DE C.V.</t>
  </si>
  <si>
    <t>HRAEI-MD2174</t>
  </si>
  <si>
    <t>010.000.6150.00</t>
  </si>
  <si>
    <t>BUDESONIDA. AEROSOL PARA INHALACION BUCAL. CADA GRAMO CONTIENE: BUDESONIDA 4.285 MG ENVASE PRESURIZADO CON 200 DOSIS DE 200 µG CADA UNA Y DISPOSITIVO INHALADOR.</t>
  </si>
  <si>
    <t>ENVASE PRESURIZADO CON 200 DOSIS DE 200 µG CADA UNA Y DISPOSITIVO INHALADOR</t>
  </si>
  <si>
    <t>HRAEI-LPI-CC-486-2022</t>
  </si>
  <si>
    <t>SYNTHON MÉXICO, S.A. DE C.V.</t>
  </si>
  <si>
    <t>HRAEI-MD2069</t>
  </si>
  <si>
    <t>010.000.6168.00</t>
  </si>
  <si>
    <t>ANESTESIA SUGAMMADEX. SOLUCIÓN INYECTABLE. CADA FRASCO ÁMPULA CONTIENE: SUGAMMADEX SÓDICO EQUIVALENTE A 200 MG DE SUGAMMADEX ENVASE CON 10 FRASCOS ÁMPULA CON 2 ML DE SOLUCIÓN CADA UNO (100 MG/ML).</t>
  </si>
  <si>
    <t>ENVASE CON 10 FRASCOS ÁMPULA CON 2 ML DE SOLUCIÓN CADA UNO (100 MG/ML)</t>
  </si>
  <si>
    <t>HRAEI-MD1742</t>
  </si>
  <si>
    <t>010.000.6169.00</t>
  </si>
  <si>
    <t>ENDOCRINOLOGÍA Y METABOLISMO LEVOTIROXINA SÓDICA. TABLETA. CADA TABLETA CONTIENE: LEVOTIROXINA SÓDICA 25 µG ENVASE CON 50 TABLETAS.</t>
  </si>
  <si>
    <t>HRAEI-MD1743</t>
  </si>
  <si>
    <t>010.000.6170.00</t>
  </si>
  <si>
    <t>ENDOCRINOLOGÍA Y METABOLISMO LEVOTIROXINA SÓDICA. TABLETA. CADA TABLETA CONTIENE: LEVOTIROXINA SÓDICA 50 µG ENVASE CON 50 TABLETAS.</t>
  </si>
  <si>
    <t>HRAEI-MD2179</t>
  </si>
  <si>
    <t>010.000.6245.00</t>
  </si>
  <si>
    <t>OLMESARTÁN. TABLETA CADA TABLETA CONTIENE: OLMESARTÁN  MEDOXOMILO 40 MG. ENVASE CON 28 TABLETAS.</t>
  </si>
  <si>
    <t>HRAEI-MD2180</t>
  </si>
  <si>
    <t>010.000.6250.00</t>
  </si>
  <si>
    <t xml:space="preserve">OLMESARTÁN/ HIDROCLOROTIAZIDA. TABLETA CADA TABLETA CONTIENE: OLMESARTAN MEDOXOMILO 40 MG. HIDROCLOROTIAZIDA 12.5 MG. ENVASE CON 28 TABLETAS </t>
  </si>
  <si>
    <t>HRAEI-LPI-CC-487-2022</t>
  </si>
  <si>
    <t>NATURALMEDIC QUIM, S.A. DE C.V.</t>
  </si>
  <si>
    <t>HRAEI-MD2192</t>
  </si>
  <si>
    <t>010.000.6300.00</t>
  </si>
  <si>
    <t>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t>
  </si>
  <si>
    <t>HRAEI-MD2087</t>
  </si>
  <si>
    <t>010.000.6309.00</t>
  </si>
  <si>
    <t>HIDROXICLOROQUINA. TABLETA CADA TABLETA CONTIENE: SULFATO DE HIDROXICLOROQUINA 200 MG. CAJA DE CARTÓN CON 20 TABLETAS EN ENVASE DE BURBUJA.</t>
  </si>
  <si>
    <t>CAJA DE CARTÓN CON 20 TABLETAS EN ENVASE DE BURBUJA</t>
  </si>
  <si>
    <t>HRAEI-LPI-CC-489-2022</t>
  </si>
  <si>
    <t>MARCAS NESTLE, S.A. DE C.V.</t>
  </si>
  <si>
    <t>HRAEI-MD1419</t>
  </si>
  <si>
    <t>030.000.0003.00</t>
  </si>
  <si>
    <t>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t>
  </si>
  <si>
    <t>ENVASE DE 400 A 450 G Y MEDIDA DE 4.3 A 5.37 G</t>
  </si>
  <si>
    <t>SE ESPECIFICA PRESENTACIÓN (UDM) EN OFICIO NO. INSABI-UCNAMEM-CA-DESA-0119-2023 CORREO 02-05-2023</t>
  </si>
  <si>
    <t>PENDIENTE: SE REALIZA OFICIO PARA EL OIC PARA NOTIFICAR QUE NO VA A FIRMAR</t>
  </si>
  <si>
    <t>HRAEI-LPI-CC-490-TA-2023</t>
  </si>
  <si>
    <t>SANULAC NUTRICION MÉXICO, S. DE R.L. DE C.V.</t>
  </si>
  <si>
    <t>HRAEI-MD1420</t>
  </si>
  <si>
    <t>030.000.0011.00</t>
  </si>
  <si>
    <t>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t>
  </si>
  <si>
    <t xml:space="preserve"> ENVASE DESDE 360 G HASTA 454 G POLVO Y MEDIDA DOSIFICADORA</t>
  </si>
  <si>
    <t>ASIGNACIÓN REPOSICIÓN DE FALLO licitación N° LA-12-M7B-012M7B997-E115-2022 221123-30 de nov-2023</t>
  </si>
  <si>
    <t>SE REALIZA TERMINACIÓN ANTICIPADA HRAEI-LPI-CC-490-TA-2023</t>
  </si>
  <si>
    <t>HRAEI-MD1314</t>
  </si>
  <si>
    <t>040.000.0248.00</t>
  </si>
  <si>
    <t>REMIFENTANILO. SOLUCIÓN INYECTABLE CADA FRASCO ÁMPULA CONTIENE: CLORHIDRATO DE REMIFENTANILO EQUIVALENTE A 2 MG DE REMIFENTANILO ENVASE CON 5 FRASCOS ÁMPULA</t>
  </si>
  <si>
    <t>ENVASE CON 5 FRASCOS ÁMPULA</t>
  </si>
  <si>
    <t>HRAEI-MD1103</t>
  </si>
  <si>
    <t>040.000.0302.00</t>
  </si>
  <si>
    <t>NALOXONA. SOLUCIÓN INYECTABLE CADA AMPOLLETA CONTIENE: CLORHIDRATO DE NALOXONA 0.4 MG ENVASE CON 10 AMPOLLETAS DE 1 ML.</t>
  </si>
  <si>
    <t>ENVASE CON 10 AMPOLLETAS DE 1 ML</t>
  </si>
  <si>
    <t>HRAEI-MD1512</t>
  </si>
  <si>
    <t>040.000.2096.00</t>
  </si>
  <si>
    <t>TRAMADOL-PARACETAMOL.  TABLETA CADA TABLETA CONTIENE: CLORHIDRATO DE TRAMADOL 37.5 MG PARACETAMOL 325.0 MG ENVASE CON 20 TABLETAS.</t>
  </si>
  <si>
    <t>HRAEI-MD1511</t>
  </si>
  <si>
    <t>040.000.2106.00</t>
  </si>
  <si>
    <t>TRAMADOL.  SOLUCIÓN INYECTABLE CADA AMPOLLETA CONTIENE: CLORHIDRATO DE TRAMADOL 100 MG ENVASE CON 5 AMPOLLETAS DE 2 ML.</t>
  </si>
  <si>
    <t>HRAEI-MD0513</t>
  </si>
  <si>
    <t>040.000.2107.00</t>
  </si>
  <si>
    <t>EFEDRINA. SOLUCIÓN INYECTABLE CADA AMPOLLETA CONTIENE: SULFATO DE EFEDRINA 50 MG ENVASE CON 100 AMPOLLETAS CON 2 ML. (25 MG/ML)</t>
  </si>
  <si>
    <t>ENVASE CON 100 AMPOLLETAS CON 2 ML (25 MG/ML)</t>
  </si>
  <si>
    <t>HRAEI-MD1055</t>
  </si>
  <si>
    <t>040.000.2108.00</t>
  </si>
  <si>
    <t>MIDAZOLAM. SOLUCIÓN INYECTABLE CADA AMPOLLETA CONTIENE: CLORHIDRATO DE MIDAZOLAM EQUIVALENTE A 5 MG DE MIDAZOLAM O MIDAZOLAM 5 MG ENVASE CON 5 AMPOLLETAS CON 5 ML.</t>
  </si>
  <si>
    <t>HRAEI-LPI-CC-491-2022</t>
  </si>
  <si>
    <t>MEDIGROUP DEL PACIFICO, S.A. DE C.V.</t>
  </si>
  <si>
    <t>HRAEI-MD0637</t>
  </si>
  <si>
    <t>040.000.2601.00</t>
  </si>
  <si>
    <t>FENOBARBITAL. TABLETA CADA TABLETA CONTIENE: FENOBARBITAL 100 MG ENVASE CON 20 TABLETAS.</t>
  </si>
  <si>
    <t>HRAEI-MD0257</t>
  </si>
  <si>
    <t>040.000.2608.00</t>
  </si>
  <si>
    <t>CARBAMAZEPINA. TABLETA. CADA TABLETA CONTIENE: CARBAMAZEPINA 200 MG ENVASE CON 20 TABLETAS.</t>
  </si>
  <si>
    <t>HRAEI-MD0329</t>
  </si>
  <si>
    <t>040.000.2612.00</t>
  </si>
  <si>
    <t>CLONAZEPAM. TABLETA CADA TABLETA CONTIENE: CLONAZEPAM 2 MG ENVASE CON 30 TABLETAS.</t>
  </si>
  <si>
    <t>HRAEI-MD0756</t>
  </si>
  <si>
    <t>040.000.3251.00</t>
  </si>
  <si>
    <t>HALOPERIDOL. TABLETA CADA TABLETA CONTIENE: HALOPERIDOL 5 MG ENVASE CON 20 TABLETAS.</t>
  </si>
  <si>
    <t>HRAEI-MD0237</t>
  </si>
  <si>
    <t>040.000.4026.00</t>
  </si>
  <si>
    <t>BUPRENORFINA SOLUCIÓN INYECTABLE CADA AMPOLLETA O FRASCO ÁMPULA CONTIENE: CLORHIDRATO DE BUPRENORFINA EQUIVALENTE A 0.3 MG DE BUPRENORFINA. ENVASE CON 6 AMPOLLETAS O FRASCOS ÁMPULA CON 1 ML.</t>
  </si>
  <si>
    <t>ENVASE CON 6 AMPOLLETAS O FRASCOS ÁMPULA CON 1 ML</t>
  </si>
  <si>
    <t>HRAEI-MD1057</t>
  </si>
  <si>
    <t>040.000.4057.00</t>
  </si>
  <si>
    <t>MIDAZOLAM. SOLUCIÓN INYECTABLE CADA AMPOLLETA CONTIENE: CLORHIDRATO DE MIDAZOLAM EQUIVALENTE A 15 MG DE MIDAZOLAM O MIDAZOLAM 15 MG ENVASE CON 5 AMPOLLETAS CON 3 ML.</t>
  </si>
  <si>
    <t>ENVASE CON 5 AMPOLLETAS CON 3 ML</t>
  </si>
  <si>
    <t>HRAEI-MD1366</t>
  </si>
  <si>
    <t>040.000.4484.00</t>
  </si>
  <si>
    <t>SERTRALINA. CÁPSULA O TABLETA CADA CÁPSULA O TABLETA CONTIENE: CLORHIDRATO DE SERTRALINA EQUIVALENTE A 50 MG DE SERTRALINA. ENVASE CON 14 CÁPSULAS O TABLETAS.</t>
  </si>
  <si>
    <t>ENVASE CON 14 CÁPSULAS O TABLETAS</t>
  </si>
  <si>
    <t>HRAEI-MD2200</t>
  </si>
  <si>
    <t>040.000.6141.01</t>
  </si>
  <si>
    <t>TRAMADOL TABLETA DE LIBERACIÓN PROLONGADA CADA TABLETA DE LIBERACIÓN PROLONGADA CONTIENE: CLORHIDRATO DE TRAMADOL 200 MG ENVASE CON 30 TABLETAS DE LIBERACIÓN PROLONGADA.</t>
  </si>
  <si>
    <t>ENVASE CON 30 TABLETAS DE LIBERACIÓN PROLONGADA</t>
  </si>
  <si>
    <t>SCHWABE MÉXICO, S.A. DE C.V.</t>
  </si>
  <si>
    <t>HRAEI-LPI-CC-446-1-2022</t>
  </si>
  <si>
    <t>ULTRA LABORATORIOS, S.A. DE C.V.</t>
  </si>
  <si>
    <t>PRODUCTOS E INSUMOS PARA LA SALUD, S.A. DE C.V.</t>
  </si>
  <si>
    <t>ENVASE CON 30 G</t>
  </si>
  <si>
    <t>JANSSEN-CILAG DE MÉXICO, S. DE R.L. DE C.V.</t>
  </si>
  <si>
    <t>HRAEI-LPI-CC-493-2022</t>
  </si>
  <si>
    <t>ALLEN LABORATORIOS, S.A. DE C.V.</t>
  </si>
  <si>
    <t>HRAEI-LPI-CC-494-2022</t>
  </si>
  <si>
    <t>DANKEL MEDICAL, S.A.P.I. DE C.V.</t>
  </si>
  <si>
    <t>HRAEI-LPI-CC-495-2022</t>
  </si>
  <si>
    <t>LABORATORIOS SOLFRAN, S.A.</t>
  </si>
  <si>
    <t>HRAEI-LPI-CC-497-2022</t>
  </si>
  <si>
    <t>ARMSTRONG LABORATORIOS DE MÉXICO, S.A. DE C.V.</t>
  </si>
  <si>
    <t>HRAEI-LPI-CC-498-2022</t>
  </si>
  <si>
    <t>MICRO PHARMACEUTICALS MÉXICO, S. DE R.L. DE C.V.</t>
  </si>
  <si>
    <t>HRAEI-LPI-CC-499-2022</t>
  </si>
  <si>
    <t>PRODUCTOS LUDICA, S.A. DE C.V.</t>
  </si>
  <si>
    <t>AA-012M7B997-E158-2022</t>
  </si>
  <si>
    <t>HRAEI-AD-CC-523-2022</t>
  </si>
  <si>
    <t>HRAEI-MD1619</t>
  </si>
  <si>
    <t>010.000.0254.00</t>
  </si>
  <si>
    <t>VECURONIO. SOLUCIÓN INYECTABLE CADA FRASCO ÁMPULA CON LIOFILIZADO CONTIENE: BROMURO DE VECURONIO 4 MG ENVASE CON 50 FRASCOS ÁMPULA Y 50 AMPOLLETAS CON 1 ML DE DILUYENTE (4 MG/ML)</t>
  </si>
  <si>
    <t>ENVASE CON 50 FRASCOS ÁMPULA Y 50 AMPOLLETAS CON 1 ML DE DILUYENTE (4 MG/ML)</t>
  </si>
  <si>
    <t>HRAEI-MD0489</t>
  </si>
  <si>
    <t>010.000.0615.00</t>
  </si>
  <si>
    <t>DOBUTAMINA. SOLUCIÓN INYECTABLE. CADA FRASCO ÁMPULA O AMPOLLETA CONTIENE: CLORHIDRATO DE DOBUTAMINA EQUIVALENTE A 250 MG DE DOBUTAMINA. ENVASE CON 5 AMPOLLETAS CON 5 ML CADA UNA.</t>
  </si>
  <si>
    <t>ENVASE CON 5 AMPOLLETAS CON 5 ML CADA UNA</t>
  </si>
  <si>
    <t>HRAEI-AD-CC-524-2022</t>
  </si>
  <si>
    <t>HRAEI-MD0761</t>
  </si>
  <si>
    <t>010.000.0622.00</t>
  </si>
  <si>
    <t>HEPARINA. SOLUCIÓN INYECTABLE CADA FRASCO ÁMPULA CONTIENE: HEPARINA SÓDICA EQUIVALENTE A 25 000 UI DE HEPARINA. ENVASE CON 50 FRASCOS ÁMPULA CON 5 ML (5 000 UI/ML).</t>
  </si>
  <si>
    <t>ENVASE CON 50 FRASCOS ÁMPULA CON 5 ML (5 000 UI/ML)</t>
  </si>
  <si>
    <t>LA-012M7B997-E115-2022. REPOSICIÓN DE FALLO A ADMINISTRADORA DE MARCAS FARMACEUTICAS, S.A. DE C.V.</t>
  </si>
  <si>
    <t>ES UNA ADJUDICACIÓN DIRECTA Y NO HAY REPOSICIÓN DE FALLO SE QUEDAN LAS CANTIDADES ASIGNADAS EN EL FALLO</t>
  </si>
  <si>
    <t>HRAEI-AD-CC-525-2022</t>
  </si>
  <si>
    <t>PRODUCTOS FARMACEUTICOS, S.A. DE C.V.</t>
  </si>
  <si>
    <t>HRAEI-MD0027</t>
  </si>
  <si>
    <t>010.000.0624.01</t>
  </si>
  <si>
    <t>ACENOCUMAROL. TABLETA CADA TABLETA CONTIENE: ACENOCUMAROL 4 MG. ENVASE CON 30 TABLETAS.</t>
  </si>
  <si>
    <t>HRAEI-MD1228</t>
  </si>
  <si>
    <t>010.000.0865.00</t>
  </si>
  <si>
    <t>PERMETRINA. SOLUCIÓN CADA 100 ML CONTIENEN: PERMETRINA 1 G ENVASE CON 110 ML.</t>
  </si>
  <si>
    <t>ENVASE CON 110 ML</t>
  </si>
  <si>
    <t>HRAEI-AD-CC-526-2022</t>
  </si>
  <si>
    <t>APOYO ONCOLOGICO, MEDICO Y ORTOPEDIA DEL NORESTE, S.A. DE C.V.</t>
  </si>
  <si>
    <t>HRAEI-MD0078</t>
  </si>
  <si>
    <t>010.000.1344.00</t>
  </si>
  <si>
    <t>ALBENDAZOL. TABLETA CADA TABLETA CONTIENE: ALBENDAZOL 200 MG ENVASE CON 2 TABLETAS.</t>
  </si>
  <si>
    <t>ENVASE CON 2 TABLETAS</t>
  </si>
  <si>
    <t>HRAEI-AD-CC-527-2022</t>
  </si>
  <si>
    <t>GABAME, S.A. DE C.V.</t>
  </si>
  <si>
    <t>HRAEI-MD0141</t>
  </si>
  <si>
    <t>010.000.1931.00</t>
  </si>
  <si>
    <t>AMPICILINA. SOLUCIÓN INYECTABLE CADA FRASCO ÁMPULA CON POLVO CONTIENE: AMPICILINA SÓDICA EQUIVALENTE A 500 MG DE AMPICILINA. ENVASE CON UN FRASCO ÁMPULA Y 2 ML DE DILUYENTE.</t>
  </si>
  <si>
    <t>ENVASE CON UN FRASCO ÁMPULA Y 2 ML DE DILUYENTE</t>
  </si>
  <si>
    <t>HRAEI-MD0429</t>
  </si>
  <si>
    <t>010.000.2176.00</t>
  </si>
  <si>
    <t>DEXAMETASONA. SOLUCIÓN OFTÁLMICA. CADA 100 ML CONTIENEN: FOSFATO DE DEXAMETASONA 0.1 G ENVASE CON FRASCO GOTERO CON 5 ML.</t>
  </si>
  <si>
    <t>ENVASE CON FRASCO GOTERO CON 5 ML</t>
  </si>
  <si>
    <t>HRAEI-MD1458</t>
  </si>
  <si>
    <t>010.000.2540.00</t>
  </si>
  <si>
    <t>TELMISARTÁN. TABLETA CADA TABLETA CONTIENE: TELMISARTÁN 40 MG ENVASE CON 30 TABLETAS.</t>
  </si>
  <si>
    <t>HRAEI-AD-CC-528-2022</t>
  </si>
  <si>
    <t>HRAEI-MD0785</t>
  </si>
  <si>
    <t>010.000.2814.00</t>
  </si>
  <si>
    <t>HIPROMELOSA. SOLUCIÓN OFTÁLMICA AL 0.5% CADA ML CONTIENE: HIPROMELOSA 5 MG ENVASE CON GOTERO INTEGRAL CON 15 ML.</t>
  </si>
  <si>
    <t>HRAEI-AD-CC-529-2022</t>
  </si>
  <si>
    <t>LABORATORIOS DE BIOLÓGICOS Y REACTIVOS DE MÉXICO, S.A. DE C.V.</t>
  </si>
  <si>
    <t>HRAEI-MD0343</t>
  </si>
  <si>
    <t>010.000.2821.00</t>
  </si>
  <si>
    <t>CLORANFENICOL. SOLUCIÓN OFTÁLMICA. CADA ML CONTIENE: CLORANFENICOL LEVÓGIRO 5 MG ENVASE CON GOTERO INTEGRAL CON 15 ML.</t>
  </si>
  <si>
    <t>OFICIO INSABI-UCNAMEM-CA-DESA-061-2023 (28-02-2023)
PRESICIÓN DICE: 2821 DEBE DECIR:010.000.2827.01 GOTERO CON 5 ML</t>
  </si>
  <si>
    <t xml:space="preserve">PENDIENTE: EN ELABORACIÓN </t>
  </si>
  <si>
    <t>HRAEI-MD1264</t>
  </si>
  <si>
    <t>010.000.2841.00</t>
  </si>
  <si>
    <t>PREDNISOLONA. SOLUCIÓN OFTÁLMICA CADA ML CONTIENE: FOSFATO SÓDICO DE PREDNISOLONA EQUIVALENTE A 5 MG DE FOSFATO DE PREDNISOLONA ENVASE CON GOTERO INTEGRAL CON 5 ML.</t>
  </si>
  <si>
    <t>HRAEI-MD1229</t>
  </si>
  <si>
    <t>010.000.2851.00</t>
  </si>
  <si>
    <t>PILOCARPINA. SOLUCIÓN OFTÁLMICA AL 2% CADA ML CONTIENE: CLORHIDRATO DE PILOCARPINA 20 MG ENVASE CON GOTERO INTEGRAL CON 15 ML.</t>
  </si>
  <si>
    <t>OFICIO INSABI-UCNAMEM-CA-DESA-061-2023 (28-02-2023)
PRESICIÓN DICE: 2851 DEBE DECIR:010.000.7036.00 GOTERO CON 10 ML</t>
  </si>
  <si>
    <t>HRAEI-MD2296</t>
  </si>
  <si>
    <t>010.000.2872.01</t>
  </si>
  <si>
    <t>ATROPINA. SOLUCIÓN OFTÁLMICA CADA ML CONTIENE: SULFATO DE ATROPINA 10 MG ENVASE CON GOTERO INTEGRAL CON 5 ML.</t>
  </si>
  <si>
    <t>OFICIO NO. UCNAMEM-CA-DESA-0118-2023 SUSTITUTO 010.000.2872.01</t>
  </si>
  <si>
    <t>HRAEI-MD0808</t>
  </si>
  <si>
    <t>010.000.3412.01</t>
  </si>
  <si>
    <t>INDOMETACINA. SUPOSITORIO CADA SUPOSITORIO CONTIENE: INDOMETACINA 100 MG ENVASE CON 15 SUPOSITORIOS.</t>
  </si>
  <si>
    <t>ENVASE CON 15 SUPOSITORIOS</t>
  </si>
  <si>
    <t>HRAEI-AD-CC-530-2022</t>
  </si>
  <si>
    <t>AUROVIDA FARMACÉUTICA, S.A. DE C.V.</t>
  </si>
  <si>
    <t>HRAEI-MD0128</t>
  </si>
  <si>
    <t>010.000.4110.00</t>
  </si>
  <si>
    <t>AMIODARONA. TABLETA. CADA TABLETA CONTIENE: CLORHIDRATO DE AMIODARONA 200 MG. ENVASE CON 20 TABLETAS.</t>
  </si>
  <si>
    <t>HRAEI-AD-CC-531-2022</t>
  </si>
  <si>
    <t>HRAEI-MD0900</t>
  </si>
  <si>
    <t>010.000.4229.00</t>
  </si>
  <si>
    <t>L-ASPARAGINASA. SOLUCIÓN INYECTABLE. CADA FRASCO ÁMPULA CON POLVO CONTIENE: L-ASPARAGINASA 10000 UI ENVASE CON 1 FRASCO ÁMPULA.</t>
  </si>
  <si>
    <t>CORREO 10-04-2023 representada AMAROX PHARMA, ya no es el proveedor adjudicado, ahora es CELLEX  No lo fabriacarán, si lo hará otro laboratorio pero seria en 120 +45 dias (correo 11-04-23 escrito del 29-03-2023) se aceptará?</t>
  </si>
  <si>
    <t>SE ELIMINA CLAVE EN EL CONTRATO</t>
  </si>
  <si>
    <t>HRAEI-MD0038</t>
  </si>
  <si>
    <t>010.000.4263.00</t>
  </si>
  <si>
    <t>ACICLOVIR. COMPRIMIDO O TABLETA CADA COMPRIMIDO O TABLETA CONTIENE: ACICLOVIR 200 MG ENVASE CON 25 COMPRIMIDOS O TABLETAS.</t>
  </si>
  <si>
    <t>ENVASE CON 25 COMPRIMIDOS O TABLETAS</t>
  </si>
  <si>
    <t>HRAEI-MD0010</t>
  </si>
  <si>
    <t>010.000.4407.00</t>
  </si>
  <si>
    <t>TETRACAÍNA. SOLUCIÓN OFTÁLMICA CADA ML CONTIENE: CLORHIDRATO DE TETRACAÍNA 5.0 MG ENVASE CON GOTERO INTEGRAL CON 10 ML.</t>
  </si>
  <si>
    <t>ENVASE CON GOTERO INTEGRAL CON 10 ML</t>
  </si>
  <si>
    <t>HRAEI-MD0271</t>
  </si>
  <si>
    <t>010.000.5256.00</t>
  </si>
  <si>
    <t>CEFALOTINA. SOLUCIÓN INYECTABLE. CADA FRASCO ÁMPULA CON POLVO CONTIENE: CEFALOTINA SÓDICA EQUIVALENTE A 1 G DE CEFALOTINA. ENVASE CON UN FRASCO ÁMPULA Y 5 ML DE DILUYENTE.</t>
  </si>
  <si>
    <t>ENVASE CON UN FRASCO ÁMPULA Y 5 ML DE DILUYENTE</t>
  </si>
  <si>
    <t>HRAEI-AD-CC-530-1-2022</t>
  </si>
  <si>
    <t>HRAEI-MD1647</t>
  </si>
  <si>
    <t>010.000.5318.00</t>
  </si>
  <si>
    <t>VORICONAZOL. TABLETA CADA TABLETA CONTIENE: VORICONAZOL 200 MG ENVASE CON 14 TABLETAS.</t>
  </si>
  <si>
    <t>LA-012M7B997-E115-2022. REPOSICIÓN DE FALLO A GLENMARK PHARCEUTICALS MÉXICO, S.A. DE C.V.</t>
  </si>
  <si>
    <t xml:space="preserve">SE REALIZA CONVENIO MODIFICATORIO HRAEI-AD-CC-530-1-2022 CORRECION DEL NUMERO DE CONTRATO DECIA HRAEI-AD-CC-531-1-2022, TENIA QUE DECIR HRAEI-AD-CC-530-1-2022 EN CUANTO A LA CLAVE ES UNA ADJUDICACIÓN DIRECTA Y NO HAY REPOSICIÓN DE FALLO SE QUEDAN LAS CANTIDADES ASIGNADAS EN EL FALLO </t>
  </si>
  <si>
    <t>HRAEI-AD-CC-532-2022</t>
  </si>
  <si>
    <t>HRAEI-MD1487</t>
  </si>
  <si>
    <t>040.000.0221.00</t>
  </si>
  <si>
    <t>TIOPENTAL SÓDICO. SOLUCIÓN INYECTABLE CADA FRASCO ÁMPULA CON POLVO CONTIENE: TIOPENTAL SÓDICO 0.5 G ENVASE CON FRASCO ÁMPULA Y DILUYENTE CON 20 ML.</t>
  </si>
  <si>
    <t>ENVASE CON FRASCO ÁMPULA Y DILUYENTE CON 20 ML</t>
  </si>
  <si>
    <t>HRAEI-MD0877</t>
  </si>
  <si>
    <t>040.000.0226.00</t>
  </si>
  <si>
    <t>KETAMINA. SOLUCIÓN INYECTABLE CADA FRASCO ÁMPULA CONTIENE: CLORHIDRATO DE KETAMINA EQUIVALENTE A 500 MG DE KETAMINA ENVASE CON UN FRASCO ÁMPULA DE 10 ML.</t>
  </si>
  <si>
    <t>ENVASE CON UN FRASCO ÁMPULA DE 10 ML</t>
  </si>
  <si>
    <t>HRAEI-AD-CC-532-1-2022</t>
  </si>
  <si>
    <t>HRAEI-MD1086</t>
  </si>
  <si>
    <t>040.000.2103.00</t>
  </si>
  <si>
    <t>MORFINA SOLUCIÓN INYECTABLE CADA AMPOLLETA CONTIENE: SULFATO DE MORFINA 10 MG ENVASE CON 5 AMPOLLETAS.</t>
  </si>
  <si>
    <t>ENVASE CON 5 AMPOLLETAS</t>
  </si>
  <si>
    <r>
      <t>INSABI-UCNAMEM-CDO-2088-2023</t>
    </r>
    <r>
      <rPr>
        <sz val="12"/>
        <color rgb="FF000000"/>
        <rFont val="Arial"/>
        <family val="2"/>
      </rPr>
      <t xml:space="preserve">  terminación anticipada (CORREO 10 DE ABRIL)</t>
    </r>
  </si>
  <si>
    <t>SE REALIZO CONVENIO HRAEI-AD-CC-532-1-2022</t>
  </si>
  <si>
    <t>HRAEI-AD-CC-533-2022</t>
  </si>
  <si>
    <t>HRAEI-MD1323</t>
  </si>
  <si>
    <t>040.000.3258.00</t>
  </si>
  <si>
    <t>RISPERIDONA. TABLETA CADA TABLETA CONTIENE: RISPERIDONA 2 MG ENVASE CON 40 TABLETAS.</t>
  </si>
  <si>
    <t>LABORATORIOS JAYOR, S.A. DE C.V.</t>
  </si>
  <si>
    <t>NO APLICA</t>
  </si>
  <si>
    <t>AA-012M7B997-E151-2022</t>
  </si>
  <si>
    <t>HRAEI-AD-CC-536-2022</t>
  </si>
  <si>
    <t>HRAEI-MD0837</t>
  </si>
  <si>
    <t>010.000.4148.01</t>
  </si>
  <si>
    <t>INSULINA LISPRO LISPRO PROTAMINA. SUSPENSIÓN INYECTABLE CADA ML CONTIENE: INSULINA LISPRO (ORIGEN ADN RECOMBINANTE) 25 UI INSULINA LISPRO PROTAMINA (ORIGEN ADN RECOMBINANTE) 75 UI. ENVASE CON UN FRASCO ÁMPULA CON 10 ML.</t>
  </si>
  <si>
    <t>HRAEI-AD-CC-540-2022</t>
  </si>
  <si>
    <t>HRAEI-MD2235</t>
  </si>
  <si>
    <t>010.000.5850.00</t>
  </si>
  <si>
    <t>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t>
  </si>
  <si>
    <t>ENVASE CON UN FRASCO ÁMPULA CON LIOFILIZADO UN FRASCO ÁMPULA CON 5 ML DE DILUYENTE Y UN EQUIPO PARA LA RECONSTITUCIÓN</t>
  </si>
  <si>
    <t>HRAEI-MD2236</t>
  </si>
  <si>
    <t>010.000.5851.00</t>
  </si>
  <si>
    <t>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t>
  </si>
  <si>
    <t>HRAEI-AD-CC-538-2022</t>
  </si>
  <si>
    <t>HRAEI-MD2204</t>
  </si>
  <si>
    <t>010.000.6061.00</t>
  </si>
  <si>
    <t>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t>
  </si>
  <si>
    <t>ENVASE CON UN FRASCO ÁMPULA CON POLVO LIOFILIZADO UNA JERINGA PRELLENADA CON 4 ML DE DILUYENTE Y EQUIPO PARA ADMINISTRACIÓN</t>
  </si>
  <si>
    <t>HRAEI-MD2237</t>
  </si>
  <si>
    <t>010.000.6062.00</t>
  </si>
  <si>
    <t>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t>
  </si>
  <si>
    <t>HRAEI-MD2203</t>
  </si>
  <si>
    <t>010.000.6063.00</t>
  </si>
  <si>
    <t>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t>
  </si>
  <si>
    <t>HRAEI-AD-CC-537-2022</t>
  </si>
  <si>
    <t>GILEAD SCIENCES MÉXICO S. DE R.L. DE C.V.</t>
  </si>
  <si>
    <t>HRAEI-MD2035</t>
  </si>
  <si>
    <t>010.000.6131.00</t>
  </si>
  <si>
    <t>SOFOSBUVIR VELPATASVIR. TABLETA CADA TABLETA CONTIENE: SOFOSBUVIR 400 MG VELPATASVIR 100 MG ENVASE CON 28 TABLETAS.</t>
  </si>
  <si>
    <t>HRAEI-AD-CC-535-2022</t>
  </si>
  <si>
    <t>HRAEI-MD2037</t>
  </si>
  <si>
    <t>010.000.6164.00</t>
  </si>
  <si>
    <t>GLECAPREVIR/PIBRENTASVIR. TABLETA. CADA TABLETA CONTIENE: GLECAPREVIR 100 MG PIBRENTASVIR 40 MG ENVASE CON 4 CAJAS CADA UNA CON 7 TIRAS CON 3 TABLETAS CADA UNA.</t>
  </si>
  <si>
    <t>ENVASE CON 4 CAJAS</t>
  </si>
  <si>
    <t>HRAEI-AD-CC-539-2022</t>
  </si>
  <si>
    <t>HRAEI-MD2238</t>
  </si>
  <si>
    <t>010.000.6216.00</t>
  </si>
  <si>
    <t>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t>
  </si>
  <si>
    <t>ENVASE CON FRASCO ÁMPULA CON 250 UI DE POLVO LIOFILIZADO, UNA JERINGA PRELLENADA CON 25 ML DE DILUYENTE Y UN ADAPTADOR DE FRASCO ÁMPULA ESTÉRIL PARA RECONSTITUCIÓN Y UNA AGUJA MARIPOSA</t>
  </si>
  <si>
    <t>HRAEI-MD2239</t>
  </si>
  <si>
    <t>010.000.6217.00</t>
  </si>
  <si>
    <t>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t>
  </si>
  <si>
    <t>ENVASE CON FRASCO ÁMPULA CON 500 UI DE POLVO LIOFILIZADO, UNA JERINGA PRELLENADA CON 25 ML DE DILUYENTE Y UN ADAPTADOR DE FRASCO ÁMPULA ESTÉRIL PARA RECONSTITUCIÓN Y UNA AGUJA MARIPOSA</t>
  </si>
  <si>
    <t>HRAEI-MD2240</t>
  </si>
  <si>
    <t>010.000.6218.00</t>
  </si>
  <si>
    <t>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t>
  </si>
  <si>
    <t>ENVASE CON FRASCO ÁMPULA CON 1000 UI DE POLVO LIOFILIZADO, UNA JERINGA PRELLENADA CON 25 ML DE DILUYENTE Y UN ADAPTADOR DE FRASCO ÁMPULA ESTÉRIL PARA RECONSTITUCIÓN Y UNA AGUJA MARIPOSA</t>
  </si>
  <si>
    <t>LA-12-M7B-012M7B997-I-1-2023</t>
  </si>
  <si>
    <t>HRAEI-LPI-CC-008-2023</t>
  </si>
  <si>
    <t>PRODIFAM, S.A. DE C.V.</t>
  </si>
  <si>
    <t>HRAEI-MD0040</t>
  </si>
  <si>
    <t>010.000.0101.00</t>
  </si>
  <si>
    <t>ÁCIDO ACETILSALICILICO. TABLETA. CADA TABLETA CONTIENE: ACIDO ACETILSALICÍLICO 500 MG. ENVASE CON 20 TABLETAS.</t>
  </si>
  <si>
    <t>HRAEI-LPI-CC-009-2023</t>
  </si>
  <si>
    <t>HRAEI-MD1211</t>
  </si>
  <si>
    <t>010.000.0106.00</t>
  </si>
  <si>
    <t>PARACETAMOL. SOLUCION ORAL CADA ML CONTIENE: PARACETAMOL 100 MG. ENVASE CON 15 ML GOTERO CALIBRADO A 0.5 Y 1 ML INTEGRADO O ADJUNTO AL ENVASE QUE SIRVE DE TAPA.</t>
  </si>
  <si>
    <t>ENVASE CON 15 ML GOTERO CALIBRADO A 05 Y 1 ML INTEGRADO O ADJUNTO AL ENVASE QUE SIRVE DE TAPA</t>
  </si>
  <si>
    <t>HRAEI-LPI-CC-010-2023</t>
  </si>
  <si>
    <t>HRAEI-MD1021</t>
  </si>
  <si>
    <t>010.000.0108.00</t>
  </si>
  <si>
    <t>METAMIZOL SODICO. COMPRIMIDO CADA COMPRIMIDO CONTIENE: METAMIZOL SÓDICO 500 MG. ENVASE CON 10 COMPRIMIDOS.</t>
  </si>
  <si>
    <t>HRAEI-LPI-CC-011-2023</t>
  </si>
  <si>
    <t>CASA PLARRE, S.A. DE C.V.</t>
  </si>
  <si>
    <t>HRAEI-MD1368</t>
  </si>
  <si>
    <t>010.000.0233.00</t>
  </si>
  <si>
    <t>SEVOFLURANO. LIQUIDO O SOLUCION CADA ENVASE CONTIENE: SEVOFLURANO 250 ML. ENVASE CON 250 ML DE LÍQUIDO O SOLUCIÓN.</t>
  </si>
  <si>
    <t>ENVASE CON 250 ML DE LÍQUIDO O SOLUCIÓN</t>
  </si>
  <si>
    <t>HRAEI-LPI-CC-012-2023</t>
  </si>
  <si>
    <t>BAXTER, S.A. DE C.V.</t>
  </si>
  <si>
    <t>HRAEI-MD0421</t>
  </si>
  <si>
    <t>010.000.0234.00</t>
  </si>
  <si>
    <t>DESFLURANO. LIQUIDO CADA ENVASE CONTIENE: DESFLURANO 240 ML. ENVASE CON 240 ML.</t>
  </si>
  <si>
    <t>ENVASE CON 240 ML</t>
  </si>
  <si>
    <t>HRAEI-LPI-CC-013-2023</t>
  </si>
  <si>
    <t>HRAEI-MD0958</t>
  </si>
  <si>
    <t>010.000.0264.00</t>
  </si>
  <si>
    <t>LIDOCAÍNA. SOLUCIÓN AL 10%. CADA 100 ML CONTIENE: LIDOCAÍNA 10.0 G ENVASE CON 115 ML CON ATOMIZADOR MANUAL.</t>
  </si>
  <si>
    <t>ENVASE CON 115 ML CON ATOMIZADOR MANUAL</t>
  </si>
  <si>
    <t>HRAEI-LPI-CC-014-2023</t>
  </si>
  <si>
    <t>HRAEI-MD1337</t>
  </si>
  <si>
    <t>010.000.0269.00</t>
  </si>
  <si>
    <t>ROPIVACAINA. SOLUCIÓN INYECTABLE CADA AMPOLLETA CONTIENE: CLORHIDRATO DE ROPIVACAÍNA MONOHIDRATADA EQUIVALENTE A 40 MG DE CLORHIDRATO DE ROPIVACAINA. ENVASE CON 5 AMPOLLETAS CON 20 ML.</t>
  </si>
  <si>
    <t>ENVASE CON 5 AMPOLLETAS CON 20 ML</t>
  </si>
  <si>
    <t>HRAEI-MD1338</t>
  </si>
  <si>
    <t>010.000.0270.00</t>
  </si>
  <si>
    <t>ROPIVACAINA. SOLUCIÓN INYECTABLE CADA AMPOLLETA CONTIENE: CLORHIDRATO DE ROPIVACAÍNA MONOHIDRATADA EQUIVALENTE A 150 MG DE CLORHIDRATO DE ROPIVACAINA. ENVASE CON 5 AMPOLLETAS CON 20 ML.</t>
  </si>
  <si>
    <t>HRAEI-LPI-CC-015-2023</t>
  </si>
  <si>
    <t>HRAEI-MD1111</t>
  </si>
  <si>
    <t>010.000.0291.00</t>
  </si>
  <si>
    <t>NEOSTIGMINA. SOLUCIÓN INYECTABLE CADA AMPOLLETA CONTIENE: METILSULFATO DE NEOSTIGMINA 0.5 MG ENVASE CON 6 AMPOLLETAS CON 1 ML.</t>
  </si>
  <si>
    <t>ENVASE CON 6 AMPOLLETAS CON 1 ML</t>
  </si>
  <si>
    <t>HRAEI-LPI-CC-016-2023</t>
  </si>
  <si>
    <t>HRAEI-MD1349</t>
  </si>
  <si>
    <t>010.000.0429.00</t>
  </si>
  <si>
    <t>SALBUTAMOL. SUSPENSIÓN EN AEROSOL. CADA INHALADOR CONTIENE: SALBUTAMOL 20 MG O SULFATO DE SALBUTAMOL EQUIVALENTE A 20 MG DE SALBUTAMOL ENVASE CON INHALADOR CON 200 DOSIS DE 100  µG.</t>
  </si>
  <si>
    <t>ENVASE CON INHALADOR CON 200 DOSIS DE 100  µG</t>
  </si>
  <si>
    <t>HRAEI-LPI-CC-017-2023</t>
  </si>
  <si>
    <t>FARMACEUTICA HISPANOAMERICANA, S.A. DE C.V.</t>
  </si>
  <si>
    <t>HRAEI-MD0670</t>
  </si>
  <si>
    <t>010.000.0440.00</t>
  </si>
  <si>
    <t>FLUTICASONA. SUSPENSIÓN EN AEROSOL. CADA DOSIS CONTIENE: PROPIONATO DE FLUTICASONA 50µG ENVASE CON UN FRASCO PRESURIZADO PARA 60 DOSIS</t>
  </si>
  <si>
    <t>ENVASE CON UN FRASCO PRESURIZADO PARA 60 DOSIS</t>
  </si>
  <si>
    <t>HRAEI-LPI-CC-018-2023</t>
  </si>
  <si>
    <t>HRAEI-MD0228</t>
  </si>
  <si>
    <t>010.000.0445.00</t>
  </si>
  <si>
    <t>BUDESONIDA-FORMOTEROL. POLVO. CADA GRAMO CONTIENE: BUDESONIDA 90 MG. FUMARATO DE FORMOTEROL DIHIDRATADO 5 MG. ENVASE CON FRASCO INHALADOR DOSIFICADOR CON 60 DOSIS CON 80 µG /4.5 µG CADA UNA.</t>
  </si>
  <si>
    <t>ENVASE CON FRASCO INHALADOR DOSIFICADOR CON 60 DOSIS CON 80 µG /45 µG CADA UNA</t>
  </si>
  <si>
    <t>HRAEI-MD0229</t>
  </si>
  <si>
    <t>010.000.0446.00</t>
  </si>
  <si>
    <t>BUDESONIDA-FORMOTEROL. POLVO. CADA GRAMO CONTIENE: BUDESONIDA 180 MG. FUMARATO DE FORMOTEROL DIHIDRATADO 5 MG. ENVASE CON FRASCO INHALADOR DOSIFICADOR CON 60 DOSIS CON 160 µG/4.5 µG CADA UNA.</t>
  </si>
  <si>
    <t>ENVASE CON FRASCO INHALADOR DOSIFICADOR CON 60 DOSIS</t>
  </si>
  <si>
    <t>HRAEI-MD1268</t>
  </si>
  <si>
    <t>010.000.0473.00</t>
  </si>
  <si>
    <t>PREDNISONA. TABLETA CADA TABLETA CONTIENE: PREDNISONA 50 MG ENVASE CON 20 TABLETAS.</t>
  </si>
  <si>
    <t>HRAEI-MD0180</t>
  </si>
  <si>
    <t>010.000.0477.00</t>
  </si>
  <si>
    <t>DIPROPIONATO DE BECLOMETASONA. SUSPENSIÓN EN AEROSOL. CADA INHALACIÓN CONTIENE: DIPROPIONATO DE BECLOMETASONA 50  µG. ENVASE CON DISPOSITIVO INHALADOR PARA 200 DOSIS.</t>
  </si>
  <si>
    <t>ENVASE CON DISPOSITIVO INHALADOR PARA 200 DOSIS</t>
  </si>
  <si>
    <t>HRAEI-LPI-CC-019-2023</t>
  </si>
  <si>
    <t>DARFARMA, S.A. DE C.V.</t>
  </si>
  <si>
    <t>HRAEI-MD0472</t>
  </si>
  <si>
    <t>010.000.0503.00</t>
  </si>
  <si>
    <t>DIGOXINA. ELÍXIR. CADA ML CONTIENE: DIGOXINA 0.05 MG ENVASE CONTENIENDO 60 ML CON GOTERO CALIBRADO DE 1 ML INTEGRADO O ADJUNTO AL FRASCO Y LE SIRVE DE TAPA</t>
  </si>
  <si>
    <t>ENVASE CONTENIENDO 60 ML</t>
  </si>
  <si>
    <t>ASIGNACIÓN REPOSICIÓN DE FALLO LICITACIÓN N° LA-12-M7B-012M7B997-I-1-2023 260923 CCINSHAE 06/OCTUBRE/2023 se modifica cantidad.</t>
  </si>
  <si>
    <t>CONVENIO MODIFICATORIO</t>
  </si>
  <si>
    <t>HRAEI-MD1251</t>
  </si>
  <si>
    <t>010.000.0523.00</t>
  </si>
  <si>
    <t>SALES DE POTASIO SALES DE. TABLETA SOLUBLE O EFERVESCENTE.  CADA TABLETA CONTIENE: BICARBONATO DE POTASIO 766 MG. BITARTRATO DE POTASIO 460 MG. ACIDO CÍTRICO 155 MG. ENVASE CON 50 TABLETAS SOLUBLES.</t>
  </si>
  <si>
    <t>ENVASE CON 50 TABLETAS SOLUBLES</t>
  </si>
  <si>
    <t>HRAEI-MD0354</t>
  </si>
  <si>
    <t>010.000.0524.00</t>
  </si>
  <si>
    <t>CLORURO DE POTASIO. SOLUCIÓN INYECTABLE. CADA AMPOLLETA CONTIENE: CLORURO DE POTASIO 1.49 G. (20 MEQ DE POTASIO, 20 MEQ DE CLORO) ENVASE CON 50 AMPOLLETAS CON 10 ML</t>
  </si>
  <si>
    <t>ENVASE CON 50 AMPOLLETAS CON 10 ML</t>
  </si>
  <si>
    <t>HRAEI-MD0635</t>
  </si>
  <si>
    <t>010.000.0525.00</t>
  </si>
  <si>
    <t>FENITOÍNA. TABLETA O CÁPSULA CADA TABLETA O CÁPSULA CONTIENE: FENITOÍNA SÓDICA 100 MG ENVASE CON 50 TABLETAS O CÁPSULAS.</t>
  </si>
  <si>
    <t>ENVASE CON 50 TABLETAS O CÁPSULAS</t>
  </si>
  <si>
    <t>HRAEI-MD0353</t>
  </si>
  <si>
    <t>010.000.0561.00</t>
  </si>
  <si>
    <t>CLORTALIDONA. TABLETA. CADA TABLETA CONTIENE: CLORTALIDONA 50 MG ENVASE CON 20 TABLETAS.</t>
  </si>
  <si>
    <t>HRAEI-LPI-CC-020-2023</t>
  </si>
  <si>
    <t>HRAEI-MD1140</t>
  </si>
  <si>
    <t>010.000.0569.00</t>
  </si>
  <si>
    <t>NITROPRUSIATO DE SODIO. SOLUCIÓN INYECTABLE CADA FRASCO ÁMPULA CON POLVO O SOLUCIÓN CONTIENE: NITROPRUSIATO DE SODIO 50 MG ENVASE CON UN FRASCO ÁMPULA CON O SIN DILUYENTE.</t>
  </si>
  <si>
    <t>ENVASE CON UN FRASCO ÁMPULA CON O SIN DILUYENTE</t>
  </si>
  <si>
    <t>HRAEI-LPI-CC-021-2023</t>
  </si>
  <si>
    <t>HRAEI-MD0763</t>
  </si>
  <si>
    <t>010.000.0570.00</t>
  </si>
  <si>
    <t>HIDRALAZINA. TABLETA CADA TABLETA CONTIENE: CLORHIDRATO DE HIDRALAZINA 10 MG ENVASE CON 20 TABLETAS.</t>
  </si>
  <si>
    <t>HRAEI-LPI-CC-022-2023</t>
  </si>
  <si>
    <t>HRAEI-MD0869</t>
  </si>
  <si>
    <t>010.000.0592.00</t>
  </si>
  <si>
    <t>ISOSORBIDA. TABLETA SUBLINGUAL CADA TABLETA CONTIENE: DINITRATO DE ISOSORBIDA 5 MG ENVASE CON 20 TABLETAS SUBLINGUALES.</t>
  </si>
  <si>
    <t>ENVASE CON 20 TABLETAS SUBLINGUALES</t>
  </si>
  <si>
    <t>HRAEI-LPI-CC-023-2023</t>
  </si>
  <si>
    <t>HRAEI-MD1622</t>
  </si>
  <si>
    <t>010.000.0596.00</t>
  </si>
  <si>
    <t>VERAPAMILO. GRAGEA O TABLETA RECUBIERTA CADA GRAGEA O TABLETA RECUBIERTA CONTIENE: CLORHIDRATO DE VERAPAMILO 80 MG ENVASE CON 20 GRAGEAS O TABLETAS RECUBIERTAS.</t>
  </si>
  <si>
    <t>ENVASE CON 20 GRAGEAS O TABLETAS RECUBIERTAS</t>
  </si>
  <si>
    <t>HRAEI-MD1623</t>
  </si>
  <si>
    <t>010.000.0598.00</t>
  </si>
  <si>
    <t>VERAPAMILO. SOLUCIÓN INYECTABLE CADA AMPOLLETA CONTIENE: CLORHIDRATO DE VERAPAMILO 5 MG ENVASE CON 2 ML (2.5 MG/ML).</t>
  </si>
  <si>
    <t>ENVASE CON 2 ML (25 MG/ML)</t>
  </si>
  <si>
    <t>HRAEI-MD1142</t>
  </si>
  <si>
    <t>010.000.0612.00</t>
  </si>
  <si>
    <t>NOREPINEFRINA. SOLUCIÓN INYECTABLE CADA AMPOLLETA CONTIENE: BITARTRATO DE NOREPINEFRINA EQUIVALENTE A 4 MG DE NOREPINEFRINA. ENVASE CON 50 AMPOLLETAS DE 4 ML.</t>
  </si>
  <si>
    <t>ENVASE CON 50 AMPOLLETAS DE 4 ML</t>
  </si>
  <si>
    <t>HRAEI-MD1189</t>
  </si>
  <si>
    <t>010.000.0804.00</t>
  </si>
  <si>
    <t>ÓXIDO DE ZINC. PASTA CADA 100 G CONTIENEN: ÓXIDO DE ZINC 25. 0 G ENVASE CON 30 G.</t>
  </si>
  <si>
    <t>HRAEI-LPI-CC-024-2023</t>
  </si>
  <si>
    <t>HRAEI-MD0770</t>
  </si>
  <si>
    <t>010.000.0813.00</t>
  </si>
  <si>
    <t>HIDROCORTISONA. CREMA CADA G CONTIENE: 17 BUTIRATO DE HIDROCORTISONA 1 MG ENVASE CON 15 G.</t>
  </si>
  <si>
    <t>ENVASE CON 15 G</t>
  </si>
  <si>
    <t>HRAEI-MD1054</t>
  </si>
  <si>
    <t>010.000.0891.00</t>
  </si>
  <si>
    <t>MICONAZOL. CREMA CADA GRAMO CONTIENE: NITRATO DE MICONAZOL 20 MG ENVASE CON 20 G.</t>
  </si>
  <si>
    <t>ENVASE CON 20 G</t>
  </si>
  <si>
    <t>HRAEI-LPI-CC-025-2023</t>
  </si>
  <si>
    <t>FERRING, S.A. DE C.V.</t>
  </si>
  <si>
    <t>HRAEI-MD0423</t>
  </si>
  <si>
    <t>010.000.1099.00</t>
  </si>
  <si>
    <t>DESMOPRESINA. TABLETA. CADA TABLETA CONTIENE: ACETATO DE DESMOPRESINA 0.2 MG. EQUIVALENTE A 178 µG DE DESMOPRESINA. ENVASE CON 30 TABLETAS.</t>
  </si>
  <si>
    <t>HRAEI-MD0240</t>
  </si>
  <si>
    <t>010.000.1206.00</t>
  </si>
  <si>
    <t>BUTILHIOSCINA O HIOSCINA. GRAGEA O TABLETA CADA GRAGEA O TABLETA CONTIENE: BROMURO DE BUTILHIOSCINA O BUTILBROMURO DE HIOSCINA 10 MG ENVASE CON 10 GRAGEAS O TABLETAS.</t>
  </si>
  <si>
    <t>ENVASE CON 10 GRAGEAS O TABLETAS</t>
  </si>
  <si>
    <t>HRAEI-MD0241</t>
  </si>
  <si>
    <t>010.000.1207.00</t>
  </si>
  <si>
    <t>BUTILHIOSCINA O HIOSCINA. SOLUCIÓN INYECTABLE CADA AMPOLLETA CONTIENE: BROMURO DE BUTILHIOSCINA O BUTILBROMURO DE HIOSCINA 20 MG ENVASE CON 3 AMPOLLETAS DE 1 ML.</t>
  </si>
  <si>
    <t>ENVASE CON 3 AMPOLLETAS DE 1 ML</t>
  </si>
  <si>
    <t>HRAEI-MD1037</t>
  </si>
  <si>
    <t>010.000.1241.00</t>
  </si>
  <si>
    <t>METOCLOPRAMIDA. SOLUCIÓN INYECTABLE CADA AMPOLLETA CONTIENE: CLORHIDRATO DE METOCLOPRAMIDA 10 MG ENVASE CON 6 AMPOLLETAS DE 2 ML.</t>
  </si>
  <si>
    <t>HRAEI-MD1049</t>
  </si>
  <si>
    <t>010.000.1308.01</t>
  </si>
  <si>
    <t>METRONIDAZOL. TABLETA CADA TABLETA CONTIENE: METRONIDAZOL 500 MG ENVASE CON 30 TABLETAS.</t>
  </si>
  <si>
    <t>HRAEI-LPI-CC-026-2023</t>
  </si>
  <si>
    <t>HRAEI-MD1052</t>
  </si>
  <si>
    <t>010.000.1311.00</t>
  </si>
  <si>
    <t>METRONIDAZOL. SOLUCIÓN INYECTABLE CADA 100 ML CONTIENEN: METRONIDAZOL 500 MG ENVASE CON 100 ML.</t>
  </si>
  <si>
    <t>HRAEI-LPI-CC-027-2023</t>
  </si>
  <si>
    <t>HRAEI-MD0584</t>
  </si>
  <si>
    <t>010.000.1501.00</t>
  </si>
  <si>
    <t>ESTRÓGENOS CONJUGADOS. GRAGEA O TABLETA CADA GRAGEA O TABLETA CONTIENE: ESTRÓGENOS CONJUGADOS DE ORIGEN EQUINO 0.625 MG ENVASE CON 42 GRAGEAS O TABLETAS.</t>
  </si>
  <si>
    <t>ENVASE CON 42 GRAGEAS O TABLETAS</t>
  </si>
  <si>
    <t>HRAEI-MD0259</t>
  </si>
  <si>
    <t>010.000.1541.00</t>
  </si>
  <si>
    <t>CARBETOCINA. SOLUCIÓN INYECTABLE CADA AMPOLLETA O FRASCO ÁMPULA CONTIENE: CARBETOCINA 100 µG. ENVASE CON UNA AMPOLLETA O FRASCO ÁMPULA.</t>
  </si>
  <si>
    <t>ENVASE CON UNA AMPOLLETA O FRASCO ÁMPULA</t>
  </si>
  <si>
    <t>HRAEI-MD1053</t>
  </si>
  <si>
    <t>010.000.1561.00</t>
  </si>
  <si>
    <t>METRONIDAZOL. ÓVULO O TABLETA VAGINAL CADA ÓVULO O TABLETA CONTIENE: METRONIDAZOL 500 MG ENVASE CON 10 ÓVULOS O TABLETAS.</t>
  </si>
  <si>
    <t>ENVASE CON 10 ÓVULOS O TABLETAS</t>
  </si>
  <si>
    <t>HRAEI-MD1128</t>
  </si>
  <si>
    <t>010.000.1566.00</t>
  </si>
  <si>
    <t>NISTATINA. ÓVULO O TABLETA VAGINAL CADA ÓVULO O TABLETA CONTIENE: NISTATINA 100 000 UI ENVASE CON 12 ÓVULOS O TABLETAS.</t>
  </si>
  <si>
    <t>ENVASE CON 12 ÓVULOS O TABLETAS</t>
  </si>
  <si>
    <t>HRAEI-LPI-CC-028-2023</t>
  </si>
  <si>
    <t>HRAEI-MD0049</t>
  </si>
  <si>
    <t>010.000.1706.01</t>
  </si>
  <si>
    <t>ÁCIDO FÓLICO. TABLETA. CADA TABLETA CONTIENE: ÁCIDO FÓLICO 5 MG ENVASE CON 92 TABLETAS.</t>
  </si>
  <si>
    <t>ENVASE CON 92 TABLETAS</t>
  </si>
  <si>
    <t>HRAEI-LPI-CC-029-2023</t>
  </si>
  <si>
    <t>AYUSH PHARMA, S.A. DE C.V.</t>
  </si>
  <si>
    <t>HRAEI-MD0263</t>
  </si>
  <si>
    <t>010.000.1758.00</t>
  </si>
  <si>
    <t>CARMUSTINA. SOLUCIÓN INYECTABLE. CADA FRASCO ÁMPULA CON LIOFILIZADO CONTIENE: CARMUSTINA 100 MG ENVASE CON UN FRASCO ÁMPULA Y DILUYENTE ESTÉRIL (ETANOL ABSOLUTO) 3 ML.</t>
  </si>
  <si>
    <t>ENVASE CON UN FRASCO ÁMPULA Y DILUYENTE ESTÉRIL (ETANOL ABSOLUTO) 3 ML</t>
  </si>
  <si>
    <t>HRAEI-MD1523</t>
  </si>
  <si>
    <t>010.000.1904.00</t>
  </si>
  <si>
    <t>TRIMETOPRIMA-SULFAMETOXAZOL. SUSPENSIÓN ORAL CADA 5 ML CONTIENEN: TRIMETOPRIMA 40 MG SULFAMETOXAZOL 200 MG ENVASE CON 120 ML Y DOSIFICADOR.</t>
  </si>
  <si>
    <t>HRAEI-LPI-CC-030-2023</t>
  </si>
  <si>
    <t>HRAEI-MD0188</t>
  </si>
  <si>
    <t>010.000.1925.00</t>
  </si>
  <si>
    <t>BENZATINA BENCILPENICILINA. SUSPENSIÓN INYECTABLE CADA FRASCO ÁMPULA CON POLVO CONTIENE: BENZATINA BENCILPENICILINA EQUIVALENTE A 1 200 000 UI DE BENCILPENICILINA. ENVASE CON UN FRASCO ÁMPULA Y 5 ML DE DILUYENTE.</t>
  </si>
  <si>
    <t>HRAEI-MD0500</t>
  </si>
  <si>
    <t>010.000.1940.00</t>
  </si>
  <si>
    <t>DOXICICLINA. CÁPSULA O TABLETA CADA CÁPSULA O TABLETA CONTIENE: HICLATO DE DOXICICLINA EQUIVALENTE A 100 MG DE DOXICILINA. ENVASE CON 10 CÁPSULAS O TABLETAS.</t>
  </si>
  <si>
    <t>HRAEI-MD0172</t>
  </si>
  <si>
    <t>010.000.1969.00</t>
  </si>
  <si>
    <t>AZITROMICINA. TABLETA CADA TABLETA CONTIENE: AZITROMICINA DIHIDRATADA EQUIVALENTE A 500 MG DE AZITROMICINA ENVASE CON 3 TABLETAS.</t>
  </si>
  <si>
    <t>ENVASE CON 3 TABLETAS</t>
  </si>
  <si>
    <t>HRAEI-MD0651</t>
  </si>
  <si>
    <t>010.000.2135.00</t>
  </si>
  <si>
    <t>FLUCONAZOL. SOLUCIÓN INYECTABLE CADA FRASCO ÁMPULA CONTIENE: FLUCONAZOL 100 MG ENVASE CON UN FRASCO ÁMPULA CON 50 ML (2 MG/ML)</t>
  </si>
  <si>
    <t>ENVASE CON UN FRASCO ÁMPULA CON 50 ML (2 MG/ML)</t>
  </si>
  <si>
    <t>HRAEI-MD0198</t>
  </si>
  <si>
    <t>010.000.2141.00</t>
  </si>
  <si>
    <t>BETAMETASONA. SOLUCIÓN INYECTABLE CADA AMPOLLETA O FRASCO ÁMPULA CONTIENE: FOSFATO SÓDICO DE BETAMETASONA 5.3 MG EQUIVALENTE A 4 MG DE BETAMETASONA. ENVASE CON UN FRASCO ÁMPULA O UNA AMPOLLETA CON 1 ML.</t>
  </si>
  <si>
    <t>ENVASE CON UN FRASCO ÁMPULA O UNA AMPOLLETA CON 1 ML</t>
  </si>
  <si>
    <t>HRAEI-LPI-CC-031-2023</t>
  </si>
  <si>
    <t>HRAEI-MD0562</t>
  </si>
  <si>
    <t>010.000.2156.00</t>
  </si>
  <si>
    <t>ESPIRONOLACTONA. TABLETA CADA TABLETA CONTIENE: ESPIRONOLACTONA 100 MG ENVASE CON 30 TABLETAS.</t>
  </si>
  <si>
    <t>HRAEI-MD0852</t>
  </si>
  <si>
    <t>010.000.2187.00</t>
  </si>
  <si>
    <t>IPRATROPIO. SOLUCIÓN CADA 100 ML CONTIENEN: BROMURO DE IPRATROPIO MONOHIDRATADO EQUIVALENTE A 25 MG DE BROMURO DE IPRATROPIO. ENVASE CON FRASCO ÁMPULA CON 20 ML.</t>
  </si>
  <si>
    <t>ENVASE CON FRASCO ÁMPULA CON 20 ML</t>
  </si>
  <si>
    <t>HRAEI-MD1997</t>
  </si>
  <si>
    <t>010.000.2205.00</t>
  </si>
  <si>
    <t>DEFERASIROX. COMPRIMIDO. CADA COMPRIMIDO CONTIENE: DEFERASIROX 250 MG ENVASE CON 28 COMPRIMIDOS</t>
  </si>
  <si>
    <t>HRAEI-LPI-CC-032-2023</t>
  </si>
  <si>
    <t>HRAEI-MD0301</t>
  </si>
  <si>
    <t>010.000.2247.00</t>
  </si>
  <si>
    <t>CINITAPRIDA. COMPRIMIDO CADA COMPRIMIDO CONTIENE BITARTRATO DE CINITAPRIDA EQUIVALENTE A 1 MG DE CINITAPRIDA. ENVASE CON 25 COMPRIMIDOS.</t>
  </si>
  <si>
    <t>ENVASE CON 25 COMPRIMIDOS</t>
  </si>
  <si>
    <t>HRAEI-MD0031</t>
  </si>
  <si>
    <t>010.000.2302.00</t>
  </si>
  <si>
    <t>ACETAZOLAMIDA. TABLETA CADA TABLETA CONTIENE: ACETAZOLAMIDA 250 MG ENVASE CON 20 TABLETAS.</t>
  </si>
  <si>
    <t>HRAEI-MD0564</t>
  </si>
  <si>
    <t>010.000.2304.01</t>
  </si>
  <si>
    <t>ESPIRONOLACTONA. TABLETA CADA TABLETA CONTIENE: ESPIRONOLACTONA 25 MG ENVASE CON 30 TABLETAS.</t>
  </si>
  <si>
    <t>HRAEI-MD0988</t>
  </si>
  <si>
    <t>010.000.2306.00</t>
  </si>
  <si>
    <t>MANITOL. SOLUCIÓN INYECTABLE AL 20% CADA ENVASE CONTIENE: MANITOL 50 G ENVASE CON 250 ML.</t>
  </si>
  <si>
    <t>HRAEI-MD0627</t>
  </si>
  <si>
    <t>010.000.2331.00</t>
  </si>
  <si>
    <t>FENAZOPIRIDINA. TABLETA CADA TABLETA CONTIENE: CLORHIDRATO DE FENAZOPIRIDINA 100 MG ENVASE CON 20 TABLETAS.</t>
  </si>
  <si>
    <t>HRAEI-LPI-CC-033-2023</t>
  </si>
  <si>
    <t>HRAEI-MD0867</t>
  </si>
  <si>
    <t>010.000.2418.00</t>
  </si>
  <si>
    <t>ISONIAZIDA RIFAMPICINA PIRAZINAMIDA ETAMBUTOL. TABLETA CADA TABLETA CONTIENE: ISONIAZIDA 75 MG RIFAMPICINA 150 MG PIRAZINAMIDA 400 MG CLORHIDRATO DE ETAMBUTOL 300 MG ENVASE CON 240 TABLETAS.</t>
  </si>
  <si>
    <t>ENVASE CON 240 TABLETAS</t>
  </si>
  <si>
    <t>HRAEI-MD0919</t>
  </si>
  <si>
    <t>010.000.2618.00</t>
  </si>
  <si>
    <t>LEVETIRACETAM. TABLETA CADA TABLETA CONTIENE: LEVETIRACETAM 1 000 MG ENVASE CON 30 TABLETAS.</t>
  </si>
  <si>
    <t>HRAEI-MD0632</t>
  </si>
  <si>
    <t>010.000.2624.00</t>
  </si>
  <si>
    <t>FENITOÍNA. SOLUCIÓN INYECTABLE CADA AMPOLLETA CONTIENE: FENITOÍNA SÓDICA 250 MG ENVASE CON UNA AMPOLLETA (250 MG/5 ML)</t>
  </si>
  <si>
    <t>ENVASE CON UNA AMPOLLETA (250 MG/5 ML)</t>
  </si>
  <si>
    <t>HRAEI-LPI-CC-034-2023</t>
  </si>
  <si>
    <t>HRAEI-MD1603</t>
  </si>
  <si>
    <t>010.000.2630.00</t>
  </si>
  <si>
    <t>VALPROATO SEMISÓDICO. TABLETA DE LIBERACIÓN PROLONGADA. CADA TABLETA DE LIBERACIÓN PROLONGADA CONTIENE: VALPROATO SEMISÓDICO EQUIVALENTE A 500 MG DE ÁCIDO VALPROICO ENVASE CON 30 TABLETAS DE LIBERACIÓN PROLONGADA.</t>
  </si>
  <si>
    <t>HRAEI-MD0994</t>
  </si>
  <si>
    <t>010.000.3044.00</t>
  </si>
  <si>
    <t>MEDROXIPROGESTERONA. TABLETA CADA TABLETA CONTIENE: ACETATO DE MEDROXIPROGESTERONA 10 MG ENVASE CON 10 TABLETAS.</t>
  </si>
  <si>
    <t>HRAEI-MD1104</t>
  </si>
  <si>
    <t>010.000.3407.00</t>
  </si>
  <si>
    <t>NAPROXENO. TABLETA CADA TABLETA CONTIENE: NAPROXENO 250 MG ENVASE CON 30 TABLETAS.</t>
  </si>
  <si>
    <t>HRAEI-MD0809</t>
  </si>
  <si>
    <t>010.000.3413.00</t>
  </si>
  <si>
    <t>INDOMETACINA. CÁPSULA CADA CÁPSULA CONTIENE: INDOMETACINA 25 MG ENVASE CON 30 CÁPSULAS.</t>
  </si>
  <si>
    <t>HRAEI-LPI-CC-035-2023</t>
  </si>
  <si>
    <t>HRAEI-MD0430</t>
  </si>
  <si>
    <t>010.000.3432.00</t>
  </si>
  <si>
    <t>DEXAMETASONA. TABLETA. CADA TABLETA CONTIENE DEXAMETASONA 0.5 MG ENVASE CON 30 TABLETAS.</t>
  </si>
  <si>
    <t>HRAEI-LPI-CC-036-2023</t>
  </si>
  <si>
    <t>MEDILIVER, S.A. DE C.V.</t>
  </si>
  <si>
    <t>HRAEI-MD1034</t>
  </si>
  <si>
    <t>010.000.3433.00</t>
  </si>
  <si>
    <t>METILPREDNISOLONA. SUSPENSIÓN INYECTABLE CADA ML CONTIENE: ACETATO DE METILPREDNISOLONA 40 MG UN FRASCO ÁMPULA CON 2 ML.</t>
  </si>
  <si>
    <t>FRASCO ÁMPULA CON 2 ML</t>
  </si>
  <si>
    <t>HRAEI-MD0105</t>
  </si>
  <si>
    <t>010.000.3451.00</t>
  </si>
  <si>
    <t>ALOPURINOL. TABLETA. CADA TABLETA CONTIENE: ALOPURINOL 300 MG. ENVASE CON 20 TABLETAS.</t>
  </si>
  <si>
    <t>HRAEI-MD0740</t>
  </si>
  <si>
    <t>010.000.3607.00</t>
  </si>
  <si>
    <t>GLUCOSA. SOLUCIÓN INYECTABLE AL 50 % CADA 100 ML CONTIENEN: GLUCOSA ANHIDRA O GLUCOSA 50 G Ó GLUCOSA MONOHIDRATADA EQUIVALENTE A 50.0 G DE GLUCOSA ENVASE CON 50 ML. CONTIENE: GLUCOSA 25.0 G</t>
  </si>
  <si>
    <t>HRAEI-MD0695</t>
  </si>
  <si>
    <t>010.000.3617.00</t>
  </si>
  <si>
    <t>FOSFATO DE POTASIO. SOLUCIÓN INYECTABLE. CADA AMPOLLETA CONTIENE: FOSFATO DE POTASIO DIBÁSICO 1.550 G FOSFATO DE POTASIO MONOBÁSICO 0.300 G (POTASIO 20 MEQ) (FOSFATO 20 MEQ) ENVASE CON 50 AMPOLLETAS CON 10 ML</t>
  </si>
  <si>
    <t>ENVASE CON 50 AMPOLLETAS</t>
  </si>
  <si>
    <t>HRAEI-MD0734</t>
  </si>
  <si>
    <t>010.000.3625.00</t>
  </si>
  <si>
    <t>GLUCOSA. SOLUCIÓN INYECTABLE AL 5% CADA 100 ML CONTIENEN: GLUCOSA ANHIDRA O GLUCOSA 5 G Ó GLUCOSA MONOHIDRATADA EQUIVALENTE A 5.0 G DE GLUCOSA. ENVASE CON 100 ML. CONTIENE: GLUCOSA 5.0 G</t>
  </si>
  <si>
    <t>HRAEI-MD0358</t>
  </si>
  <si>
    <t>010.000.3626.00</t>
  </si>
  <si>
    <t>CLORURO DE SODIO. SOLUCIÓN INYECTABLE AL 0.9%. CADA 100 ML CONTIENEN: CLORURO DE SODIO 0.9 G AGUA INYECTABLE 100 ML ENVASE CON 50 ML.</t>
  </si>
  <si>
    <t>HRAEI-MD0102</t>
  </si>
  <si>
    <t>010.000.3666.01</t>
  </si>
  <si>
    <t>ALMIDÓN. SOLUCIÓN INYECTABLE AL 6 % CADA 100 ML CONTIENEN: POLI (O-2 HIDROXIETIL)-ALMIDÓN (130000 DALTONS) O HIDROXIETIL ALMIDÓN (130/0.4) 6 G ENVASE CON 500 ML.</t>
  </si>
  <si>
    <t>HRAEI-MD0072</t>
  </si>
  <si>
    <t>010.000.3675.00</t>
  </si>
  <si>
    <t>AGUA INYECTABLE. SOLUCIÓN INYECTABLE CADA ENVASE CONTIENE: AGUA INYECTABLE 500 ML ENVASE CON 500 ML.</t>
  </si>
  <si>
    <t>HRAEI-LPI-CC-037-1-2023</t>
  </si>
  <si>
    <t>HRAEI-MD1608</t>
  </si>
  <si>
    <t>010.000.5488.00</t>
  </si>
  <si>
    <t>VALPROATO SEMISÓDICO. COMPRIMIDO CON CAPA ENTÉRICA CADA COMPRIMIDO CONTIENE: VALPROATO SEMISÓDICO EQUIVALENTE A 250 MG DE ÁCIDO VALPROICO. ENVASE CON 30 COMPRIMIDOS.</t>
  </si>
  <si>
    <t>HRAEI-MD0232</t>
  </si>
  <si>
    <t>010.000.4055.00</t>
  </si>
  <si>
    <t>BUPIVACAÍNA. SOLUCIÓN INYECTABLE. CADA AMPOLLETA CONTIENE: CLORHIDRATO DE BUPIVACAÍNA 15 MG DEXTROSA ANHÍDRA O GLUCOSA ANHÍDRA 240 MG Ó GLUCOSA MONOHIDRATADA EQUIVALENTE A 240 MG DE GLUCOSA ANHÍDRA. ENVASE CON 5 AMPOLLETAS CON 3 ML.</t>
  </si>
  <si>
    <t>HRAEI-LPI-CC-038-2023</t>
  </si>
  <si>
    <t>HRAEI-MD0314</t>
  </si>
  <si>
    <t>010.000.4061.00</t>
  </si>
  <si>
    <t>CISATRACURIO BESILATO DE. SOLUCIÓN INYECTABLECADA ML CONTIENE:BESILATO DE CISATRACURIOEQUIVALENTE A 2 MGDE CISATRACURIOENVASE CON 1 AMPOLLETA CON 5 ML.</t>
  </si>
  <si>
    <t>ENVASE CON 1 AMPOLLETA CON 5 ML</t>
  </si>
  <si>
    <t>HRAEI-MD0127</t>
  </si>
  <si>
    <t>010.000.4107.00</t>
  </si>
  <si>
    <t>AMIODARONA. SOLUCIÓN INYECTABLE. CADA AMPOLLETA CONTIENE: CLORHIDRATO DE AMIODARONA 150 MG ENVASE CON 6 AMPOLLETAS DE 3 ML.</t>
  </si>
  <si>
    <t>ENVASE CON 6 AMPOLLETAS DE 3 ML</t>
  </si>
  <si>
    <t>HRAEI-MD1527</t>
  </si>
  <si>
    <t>010.000.4114.00</t>
  </si>
  <si>
    <t>TRINITRATO DE GLICERILO. SOLUCIÓN INYECTABLE CADA FRASCO ÁMPULA CONTIENE: TRINITRATO DE GLICERILO 50 MG ENVASE CON UN FRASCO ÁMPULA DE 10 ML.</t>
  </si>
  <si>
    <t>HRAEI-MD1427</t>
  </si>
  <si>
    <t>010.000.4126.00</t>
  </si>
  <si>
    <t>SULFADIAZINA DE PLATA. CREMA CADA 100 GRAMOS CONTIENE: SULFADIAZINA DE PLATA MICRONIZADA 1 G ENVASE CON 375 G.</t>
  </si>
  <si>
    <t>ENVASE CON 375 G</t>
  </si>
  <si>
    <t>HRAEI-MD0062</t>
  </si>
  <si>
    <t>010.000.4185.00</t>
  </si>
  <si>
    <t>ÁCIDO URSODEOXICÓLICO. CÁPSULA CADA CÁPSULA CONTIENE: ÁCIDO URSODEOXICÓLICO 250 MG ENVASE CON 50 CÁPSULAS</t>
  </si>
  <si>
    <t>HRAEI-LPI-CC-039-2023</t>
  </si>
  <si>
    <t>RALCA, S.A. DE C.V.</t>
  </si>
  <si>
    <t>HRAEI-MD1248</t>
  </si>
  <si>
    <t>010.000.4191.00</t>
  </si>
  <si>
    <t>POLIETILENGLICOL. POLVO .CADA SOBRE CONTIENE: POLIETILENGLICOL 3350 105 G. ENVASE CON 4 SOBRES.</t>
  </si>
  <si>
    <t>ENVASE CON 4 SOBRES</t>
  </si>
  <si>
    <t>HRAEI-LPI-CC-040-2023</t>
  </si>
  <si>
    <t>HRAEI-MD0680</t>
  </si>
  <si>
    <t>010.000.4220.00</t>
  </si>
  <si>
    <t>FONDAPARINUX. SOLUCIÓN INYECTABLE CADA JERINGA CONTIENE: FONDAPARINUX SÓDICO 2.5 MG ENVASE CON 2 JERINGAS. PRELLENADAS</t>
  </si>
  <si>
    <t>ENVASE CON 2 JERINGAS PRELLENADAS</t>
  </si>
  <si>
    <t>HRAEI-MD1099</t>
  </si>
  <si>
    <t>010.000.4223.00</t>
  </si>
  <si>
    <t>NADROPARINA. SOLUCIÓN INYECTABLE CADA JERINGA PRELLENADA CONTIENE: NADROPARINA CÁLCICA 3800 UI AXA ENVASE CON 2 JERINGAS. PRELLENADAS CON 0.4 ML.</t>
  </si>
  <si>
    <t>ENVASE CON 2 JERINGAS PRELLENADAS CON 04 ML</t>
  </si>
  <si>
    <t>HRAEI-LPI-CC-041-2023</t>
  </si>
  <si>
    <t>HRAEI-MD0815</t>
  </si>
  <si>
    <t>010.000.4231.00</t>
  </si>
  <si>
    <t>INMUNOGLOBULINA ANTILINFOCITOS T HUMANOS. SOLUCIÓN INYECTABLE CADA FRASCO ÁMPULA CONTIENE: INMUNOGLOBULINA ANTILINFOCITOS T HUMANOS OBTENIDA DE CONEJO 25 MG ENVASE CON FRASCO ÁMPULA CON POLVO LIOFILIZADO.</t>
  </si>
  <si>
    <t>HRAEI-MD0932</t>
  </si>
  <si>
    <t>010.000.4249.00</t>
  </si>
  <si>
    <t>LEVOFLOXACINO. SOLUCIÓN INYECTABLE CADA ENVASE CONTIENE: LEVOFLOXACINO HEMIHIDRATADO EQUIVALENTE A 500 MG DE LEVOFLOXACINO. ENVASE CON 100 ML.</t>
  </si>
  <si>
    <t>HRAEI-LPI-CC-042-2023</t>
  </si>
  <si>
    <t>HRAEI-MD1088</t>
  </si>
  <si>
    <t>010.000.4252.00</t>
  </si>
  <si>
    <t>MOXIFLOXACINO. TABLETA CADA TABLETA CONTIENE: CLORHIDRATO DE MOXIFLOXACINO EQUIVALENTE A 400 MG DE MOXIFLOXACINO. ENVASE CON 7 TABLETAS.</t>
  </si>
  <si>
    <t>ENVASE CON 7 TABLETAS</t>
  </si>
  <si>
    <t>HRAEI-LPI-CC-043-2-2023</t>
  </si>
  <si>
    <t>HRAEI-MD0278</t>
  </si>
  <si>
    <t>010.000.4254.00</t>
  </si>
  <si>
    <t>CEFTAZIDIMA. SOLUCIÓN INYECTABLE. CADA FRASCO ÁMPULA CON POLVO CONTIENE: CEFTAZIDIMA PENTAHIDRATADA EQUIVALENTE A 1 G DE CEFTAZIDIMA. ENVASE CON UN FRASCO ÁMPULA Y 3 ML DE DILUYENTE.</t>
  </si>
  <si>
    <t>ENVASE CON UN FRASCO ÁMPULA Y 3 ML DE DILUYENTE</t>
  </si>
  <si>
    <t>HRAEI-MD1129</t>
  </si>
  <si>
    <t>010.000.4260.00</t>
  </si>
  <si>
    <t>NISTATINA. SUSPENSIÓN ORAL CADA FRASCO CON POLVO CONTIENE: NISTATINA 2 400 000 UI ENVASE PARA 24 ML.</t>
  </si>
  <si>
    <t>ENVASE PARA 24 ML</t>
  </si>
  <si>
    <t>HRAEI-LPI-CC-044-2023</t>
  </si>
  <si>
    <t>HRAEI-MD0039</t>
  </si>
  <si>
    <t>010.000.4264.00</t>
  </si>
  <si>
    <t>ACICLOVIR. SOLUCIÓN INYECTABLE CADA FRASCO ÁMPULA CON LIOFILIZADO CONTIENE: ACICLOVIR SÓDICO EQUIVALENTE A 250 MG DE ACICLOVIR. ENVASE CON 5 FRASCOS ÁMPULA.</t>
  </si>
  <si>
    <t>HRAEI-MD0961</t>
  </si>
  <si>
    <t>010.000.4290.00</t>
  </si>
  <si>
    <t>LINEZOLID. TABLETA. CADA TABLETA CONTIENE: LINEZOLID 600 MG. ENVASE CON 10 TABLETAS.</t>
  </si>
  <si>
    <t>HRAEI-LPI-CC-045-2023</t>
  </si>
  <si>
    <t>LABORATORIOS EUROFARMA DE MÉXICO, S. DE R.L. DE C.V.</t>
  </si>
  <si>
    <t>HRAEI-MD0962</t>
  </si>
  <si>
    <t>010.000.4291.00</t>
  </si>
  <si>
    <t>LINEZOLID. SOLUCIÓN INYECTABLE. CADA 100 ML CONTIENEN: LINEZOLID 200 MG. ENVASE CON BOLSA CON 300 ML.</t>
  </si>
  <si>
    <t>ENVASE CON BOLSA CON 300 ML</t>
  </si>
  <si>
    <t>HRAEI-MD0294</t>
  </si>
  <si>
    <t>010.000.4298.00</t>
  </si>
  <si>
    <t>CICLOSPORINA. CÁPSULA DE GELATINA BLANDA. CADA CÁPSULA CONTIENE: CICLOSPORINA MODIFICADA O CICLOSPORINA EN MICROEMULSIÓN 100 MG ENVASE CON 50 CÁPSULAS.</t>
  </si>
  <si>
    <t>HRAEI-MD0934</t>
  </si>
  <si>
    <t>010.000.4300.00</t>
  </si>
  <si>
    <t>LEVOFLOXACINO. TABLETA CADA TABLETA CONTIENE: LEVOFLOXACINO HEMIHIDRATADO EQUIVALENTE A 750 MG DE LEVOFLOXACINO. ENVASE CON 7 TABLETAS.</t>
  </si>
  <si>
    <t>HRAEI-MD0221</t>
  </si>
  <si>
    <t>010.000.4332.00</t>
  </si>
  <si>
    <t>BUDESONIDA. SUSPENSIÓN. PARA NEBULIZAR.  CADA ENVASE CONTIENE: BUDESONIDA (MICRONIZADA) 0.250 MG. ENVASE CON 5 ENVASES CON 2 ML.</t>
  </si>
  <si>
    <t>ENVASE CON 5 ENVASES CON 2 ML</t>
  </si>
  <si>
    <t>HRAEI-MD0223</t>
  </si>
  <si>
    <t>010.000.4333.00</t>
  </si>
  <si>
    <t>BUDESONIDA. SUSPENSIÓN PARA NEBULIZAR. CADA ENVASE CONTIENE: BUDESONIDA (MICRONIZADA) 0.500 MG. ENVASE CON 5 ENVASES CON 2 ML.</t>
  </si>
  <si>
    <t>HRAEI-LPI-CC-046-2023</t>
  </si>
  <si>
    <t>HRAEI-MD0225</t>
  </si>
  <si>
    <t>010.000.4334.00</t>
  </si>
  <si>
    <t>BUDESONIDA. POLVO. CADA DOSIS CONTIENE: BUDESONIDA (MICRONIZADA) 100 µG. ENVASE CON 200 DOSIS Y DISPOSITIVO INHALADOR.</t>
  </si>
  <si>
    <t>ENVASE CON 200 DOSIS Y DISPOSITIVO INHALADOR</t>
  </si>
  <si>
    <t>HRAEI-MD1602</t>
  </si>
  <si>
    <t>010.000.4373.00</t>
  </si>
  <si>
    <t>VALGANCICLOVIR. COMPRIMIDO CADA COMPRIMIDO CONTIENE: CLORHIDRATO DE VALGANCICLOVIR EQUIVALENTE A 450 MG DE VALGANCICLOVIR. ENVASE CON 60 COMPRIMIDOS</t>
  </si>
  <si>
    <t>HRAEI-LPI-CC-047-2023</t>
  </si>
  <si>
    <t>HRAEI-MD0215</t>
  </si>
  <si>
    <t>010.000.4413.00</t>
  </si>
  <si>
    <t>BRIMONIDINA. SOLUCIÓN OFTÁLMICA CADA ML CONTIENE: TARTRATO DE BRIMONIDINA 2.0 MG ENVASE CON FRASCO GOTERO CON 5 ML.</t>
  </si>
  <si>
    <t>HRAEI-MD1198</t>
  </si>
  <si>
    <t>010.000.4437.00</t>
  </si>
  <si>
    <t>PALONOSETRÓN. SOLUCIÓN INYECTABLE CADA FRASCO ÁMPULA CONTIENE: CLORHIDRATO DE PALONOSETRÓN EQUIVALENTE A 0.25 MG DE PALONOSETRÓN ENVASE CON UN FRASCO ÁMPULA CON 5 ML.</t>
  </si>
  <si>
    <t>HRAEI-MD1621</t>
  </si>
  <si>
    <t>010.000.4488.00</t>
  </si>
  <si>
    <t>VENLAFAXINA. CÁPSULA O GRAGEA DE LIBERACIÓN PROLONGADA CADA CÁPSULA O GRAGEA DE LIBERACIÓN PROLONGADA CONTIENE: CLORHIDRATO DE VENLAFAXINA EQUIVALENTE A 75 MG DE VENLAFAXINA. ENVASE CON 10 CÁPSULAS O GRAGEAS DE LIBERACIÓN PROLONGADA.</t>
  </si>
  <si>
    <t>ENVASE CON 10 CÁPSULAS O GRAGEAS</t>
  </si>
  <si>
    <t>HRAEI-MD1428</t>
  </si>
  <si>
    <t>010.000.4504.00</t>
  </si>
  <si>
    <t>SULFASALAZINA. TABLETA CON CAPA ENTÉRICA CADA TABLETA CON CAPA ENTÉRICA CONTIENE: SULFASALAZINA 500 MG ENVASE CON 60 TABLETAS CON CAPA ENTÉRICA.</t>
  </si>
  <si>
    <t>HRAEI-LPI-CC-048-2023</t>
  </si>
  <si>
    <t>HRAEI-MD2273</t>
  </si>
  <si>
    <t>010.000.4512.03</t>
  </si>
  <si>
    <t>ADALIMUMAB. SOLUCIÓN INYECTABLE. CADA JERINGA PRELLENADA EN AUTOINYECTOR CON 0.4 ML CONTIENE: ADALIMUMAB 40 MG ENVASE CON UNA JERINGA PRELLENADA EN AUTOINYECTOR.</t>
  </si>
  <si>
    <t>ENVASE CON UNA JERINGA PRELLENADA EN AUTOINYECTOR</t>
  </si>
  <si>
    <t>HRAEI-MD1176</t>
  </si>
  <si>
    <t>010.000.4582.00</t>
  </si>
  <si>
    <t>OSELTAMIVIR. CÁPSULA CADA CÁPSULA CONTIENE: OSELTAMIVIR 75.0 MG ENVASE CON 10 CÁPSULAS</t>
  </si>
  <si>
    <t>HRAEI-MD1485</t>
  </si>
  <si>
    <t>010.000.4590.00</t>
  </si>
  <si>
    <t>TIGECICLINA. SOLUCIÓN INYECTABLE CADA FRASCO ÁMPULA CON LIOFILIZADO CONTIENE: TIGECICLINA 50 MG ENVASE CON UN FRASCO ÁMPULA.</t>
  </si>
  <si>
    <t>HRAEI-MD0068</t>
  </si>
  <si>
    <t>010.000.5099.00</t>
  </si>
  <si>
    <t>ADENOSINA. SOLUCIÓN INYECTABLE CADA FRASCO ÁMPULA CONTIENE: ADENOSINA 6 MG ENVASE CON 6 FRASCOS ÁMPULA CON 2 ML.</t>
  </si>
  <si>
    <t>ENVASE CON 6 FRASCOS ÁMPULA CON 2 ML</t>
  </si>
  <si>
    <t>HRAEI-MD2202</t>
  </si>
  <si>
    <t>010.000.5100.01</t>
  </si>
  <si>
    <t>MILRINONA. SOLUCIÓN INYECTABLE. CADA AMPOLLETA O FRASCO ÁMPULA CONTIENE: LACTATO DE MILRINONA EQUIVALENTE A 10 MG DE MILRINONA ENVASE CON TRES AMPOLLETAS O FRASCOS ÁMPULA CON 10 ML CADA UNA (1 MG/1 ML).</t>
  </si>
  <si>
    <t>ENVASE CON TRES AMPOLLETAS O FRASCOS ÁMPULA CON 10 ML CADA UNA (1 MG/1 ML)</t>
  </si>
  <si>
    <t>HRAEI-MD0558</t>
  </si>
  <si>
    <t>010.000.5105.00</t>
  </si>
  <si>
    <t>ESMOLOL. SOLUCIÓN INYECTABLE CADA AMPOLLETA CONTIENE: CLORHIDRATO DE ESMOLOL 2.5 G ENVASE CON 2 AMPOLLETAS CON 10 ML. (250 MG/ML).</t>
  </si>
  <si>
    <t>ENVASE CON 2 AMPOLLETAS CON 10 ML (250 MG/ML)</t>
  </si>
  <si>
    <t>HRAEI-MD0424</t>
  </si>
  <si>
    <t>010.000.5169.00</t>
  </si>
  <si>
    <t>DESMOPRESINA. SOLUCIÓN INYECTABLE. CADA AMPOLLETA CONTIENE: ACETATO DE DESMOPRESINA 15 µG. ENVASE CON 5 AMPOLLETAS CON UN ML.</t>
  </si>
  <si>
    <t>ENVASE CON 5 AMPOLLETAS CON UN ML</t>
  </si>
  <si>
    <t>HRAEI-MD1164</t>
  </si>
  <si>
    <t>010.000.5186.00</t>
  </si>
  <si>
    <t>PANTOPRAZOL O RABEPRAZOL U OMEPRAZOL. TABLETA O GRAGEA O CÁPSULA CADA TABLETA O GRAGEA O CÁPSULA CONTIENE: PANTOPRAZOL 40 MG O RABEPRAZOL SÓDICO 20 MG U OMEPRAZOL 20 MG ENVASE CON 7 TABLETAS O GRAGEAS O CÁPSULAS</t>
  </si>
  <si>
    <t>ENVASE CON 7 TABLETAS O GRAGEAS O CÁPSULAS</t>
  </si>
  <si>
    <t>HRAEI-MD0560</t>
  </si>
  <si>
    <t>010.000.5188.00</t>
  </si>
  <si>
    <t>ESOMEPRAZOL. TABLETA CADA TABLETA CONTIENE: ESOMEPRAZOL MAGNÉSICO TRIHIDRATADO EQUIVALENTE A 40 MG DE ESOMEPRAZOL ENVASE CON 14 TABLETAS</t>
  </si>
  <si>
    <t>HRAEI-MD1475</t>
  </si>
  <si>
    <t>010.000.5191.00</t>
  </si>
  <si>
    <t>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t>
  </si>
  <si>
    <t>HRAEI-MD0800</t>
  </si>
  <si>
    <t>010.000.5265.00</t>
  </si>
  <si>
    <t>IMIPENEM Y CILASTATINA. SOLUCIÓN INYECTABLE CADA FRASCO ÁMPULA CON POLVO CONTIENE: IMIPENEM MONOHIDRATADO EQUIVALENTE A 500 MG DE IMIPENEM. CILASTATINA SÓDICA EQUIVALENTE A 500 MG DE CILASTATINA. ENVASE CON UN FRASCO ÁMPULA</t>
  </si>
  <si>
    <t>HRAEI-MD0650</t>
  </si>
  <si>
    <t>010.000.5267.00</t>
  </si>
  <si>
    <t>FLUCONAZOL. CÁPSULA O TABLETA CADA CÁPSULA O TABLETA CONTIENE: FLUCONAZOL 100 MG ENVASE CON 10 CÁPSULAS O TABLETAS.</t>
  </si>
  <si>
    <t>HRAEI-MD1457</t>
  </si>
  <si>
    <t>010.000.5278.00</t>
  </si>
  <si>
    <t>TEICOPLANINA. SOLUCIÓN INYECTABLE CADA FRASCO ÁMPULA CON POLVO CONTIENE: TEICOPLANINA 200 MG ENVASE CON UN FRASCO ÁMPULA Y DILUYENTE CON 3 ML.</t>
  </si>
  <si>
    <t>ENVASE CON UN FRASCO ÁMPULA Y DILUYENTE CON 3 ML</t>
  </si>
  <si>
    <t>HRAEI-MD0274</t>
  </si>
  <si>
    <t>010.000.5295.01</t>
  </si>
  <si>
    <t>CEFEPIMA. SOLUCIÓN INYECTABLE. CADA FRASCO ÁMPULA CONTIENE: CLORHIDRATO MONOHIDRATADO DE CEFEPIMA EQUIVALENTE A 1 G DE CEFEPIMA. ENVASE CON UN FRASCO ÁMPULA Y AMPOLLETA CON 10 ML DE DILUYENTE.</t>
  </si>
  <si>
    <t>ENVASE CON UN FRASCO ÁMPULA Y AMPOLLETA CON 10 ML DE DILUYENTE</t>
  </si>
  <si>
    <t>HRAEI-MD1452</t>
  </si>
  <si>
    <t>010.000.5309.02</t>
  </si>
  <si>
    <t>TAMSULOSINA. CÁPSULA O TABLETA DE LIBERACIÓN PROLONGADA. CADA CÁPSULA O TABLETA DE LIBERACIÓN PROLONGADA CONTIENE: CLORHIDRATO DETAMSULOSINA 0.4 MG. ENVASE CON 30 CÁPSULAS O TABLETAS DE LIBERACIÓN PROLONGADA.</t>
  </si>
  <si>
    <t>ENVASE CON 30 CÁPSULAS O TABLETAS DE LIBERACIÓN PROLONGADA</t>
  </si>
  <si>
    <t>HRAEI-MD1765</t>
  </si>
  <si>
    <t>010.000.5313.00</t>
  </si>
  <si>
    <t>CASPOFUNGINA. SOLUCIÓN INYECTABLE. CADA FRASCO ÁMPULA CON POLVO CONTIENE: ACETATO DE CASPOFUNGINA EQUIVALENTE A 50 MG DE CASPOFUNGINA. ENVASE CON FRASCO ÁMPULA CON POLVO PARA 10.5 ML (5 MG/ML).</t>
  </si>
  <si>
    <t>ENVASE CON FRASCO ÁMPULA CON POLVO PARA 105 ML (5 MG/ML)</t>
  </si>
  <si>
    <t>HRAEI-LPI-CC-049-2023</t>
  </si>
  <si>
    <t>HRAEI-MD0698</t>
  </si>
  <si>
    <t>010.000.5335.01</t>
  </si>
  <si>
    <t>FOSFOLÍPIDOS DE PULMÓN PORCINO. SUSPENSIÓN. CADA MILILITRO CONTIENE: FOSFOLÍPIDOS DE PULMÓN PORCINO 80 MG ENVASE CON 3 ML.</t>
  </si>
  <si>
    <t>HRAEI-MD1606</t>
  </si>
  <si>
    <t>010.000.5359.00</t>
  </si>
  <si>
    <t>VALPROATO DE MAGNESIO. TABLETA DE LIBERACIÓN PROLONGADA. CADA TABLETA CONTIENE: VALPROATO DE MAGNESIO 600 MG ENVASE CON 30 TABLETAS.</t>
  </si>
  <si>
    <t>HRAEI-MD1502</t>
  </si>
  <si>
    <t>010.000.5363.00</t>
  </si>
  <si>
    <t>TOPIRAMATO. TABLETACADA TABLETA CONTIENE:TOPIRAMATO 100 MGENVASE CON 60 TABLETAS.</t>
  </si>
  <si>
    <t>HRAEI-MD0359</t>
  </si>
  <si>
    <t>010.000.5386.00</t>
  </si>
  <si>
    <t>CLORURO DE SODIO. SOLUCIÓN INYECTABLE AL 17.7%. CADA ML CONTIENE: CLORURO DE SODIO 0.177 G ENVASE CON CIEN AMPOLLETAS DE 10 ML.</t>
  </si>
  <si>
    <t>ENVASE CON CIEN AMPOLLETAS DE 10 ML</t>
  </si>
  <si>
    <t>HRAEI-LPI-CC-050-2023</t>
  </si>
  <si>
    <t>REPRESENTACIONES E INVESTIGACIONES MEDICAS, S.A. DE C.V.</t>
  </si>
  <si>
    <t>HRAEI-MD1216</t>
  </si>
  <si>
    <t>010.000.5452.00</t>
  </si>
  <si>
    <t>PEGFILGRASTIM. SOLUCIÓN INYECTABLE CADA JERINGA PRELLENADA CONTIENE: PEGFILGRASTIM 6 MG ENVASE CON UNA JERINGA PRELLENADA CON 6 MG/0.60 ML.</t>
  </si>
  <si>
    <t>ENVASE CON UNA JERINGA PRELLENADA CON 6 MG/0.60 ML</t>
  </si>
  <si>
    <t>HRAEI-MD0883</t>
  </si>
  <si>
    <t>010.000.5661.00</t>
  </si>
  <si>
    <t>LACOSAMIDA. TABLETA CADA TABLETA CONTIENE: LACOSAMIDA 100 MG ENVASE CON 28 TABLETAS.</t>
  </si>
  <si>
    <t>HRAEI-MD1749</t>
  </si>
  <si>
    <t>010.000.5721.01</t>
  </si>
  <si>
    <t>PARACETAMOL SOLUCIÓN INYECTABLE CADA FRASCO CONTIENE: PARACETAMOL 1 G. ENVASE CON CUATRO FRASCOS CON 100 ML.</t>
  </si>
  <si>
    <t>ENVASE CON CUATRO FRASCOS CON 100 ML</t>
  </si>
  <si>
    <t>HRAEI-LPI-CC-051-2023</t>
  </si>
  <si>
    <t>ASOFARMA DE MÉXICO, S.A. DE C.V.</t>
  </si>
  <si>
    <t>HRAEI-MD2088</t>
  </si>
  <si>
    <t>010.000.6019.00</t>
  </si>
  <si>
    <t>HIALURONATO DE SODIO. SOLUCIÓN INYECTABLE. CADA JERINGA PRELLENADA CONTIENE: HIALURONATO DE SODIO 25 MG ENVASE CON UNA JERINGA PRELLENADA CON 2.5 ML.</t>
  </si>
  <si>
    <t>ENVASE CON UNA JERINGA PRELLENADA CON 25 ML</t>
  </si>
  <si>
    <t>HRAEI-MD2170</t>
  </si>
  <si>
    <t>010.000.6099.00</t>
  </si>
  <si>
    <t>LACTULOSA. JARABE. CADA 100 ML CONTIENEN: LACTULOSA 66.70 G ENVASE CON 120 ML Y MEDIDA DOSIFICADORA (0.667 G/ML).</t>
  </si>
  <si>
    <t>ENVASE CON 120 ML Y MEDIDA DOSIFICADORA (0.667 G/ML)</t>
  </si>
  <si>
    <t>HRAEI-LPI-CC-052-2023</t>
  </si>
  <si>
    <t>HRAEI-MD0233</t>
  </si>
  <si>
    <t>040.000.2097.00</t>
  </si>
  <si>
    <t>BUPRENORFINA PARCHE CADA PARCHE CONTIENE: BUPRENORFINA 30 MG ENVASE CON 4 PARCHES..</t>
  </si>
  <si>
    <t>ENVASE CON 4 PARCHES</t>
  </si>
  <si>
    <t>HRAEI-MD0234</t>
  </si>
  <si>
    <t>040.000.2098.00</t>
  </si>
  <si>
    <t>BUPRENORFINA PARCHE CADA PARCHE CONTIENE: BUPRENORFINA 20 MG ENVASE CON 4 PARCHES..</t>
  </si>
  <si>
    <t>HRAEI-LPI-CC-053-2023</t>
  </si>
  <si>
    <t>HISA FARMACEUTICA, S.A. DE C.V.</t>
  </si>
  <si>
    <t>HRAEI-MD0106</t>
  </si>
  <si>
    <t>040.000.2499.00</t>
  </si>
  <si>
    <t>ALPRAZOLAM. TABLETA CADA TABLETA CONTIENE: ALPRAZOLAM 2.0 MG ENVASE CON 30 TABLETAS.</t>
  </si>
  <si>
    <t>HRAEI-MD0258</t>
  </si>
  <si>
    <t>040.000.2609.00</t>
  </si>
  <si>
    <t>CARBAMAZEPINA. SUSPENSIÓN ORAL. CADA 5 ML CONTIENEN: CARBAMAZEPINA 100 MG ENVASE CON 120 ML Y DOSIFICADOR DE 5 ML.</t>
  </si>
  <si>
    <t>ENVASE CON 120 ML Y DOSIFICADOR DE 5 ML</t>
  </si>
  <si>
    <t>HRAEI-MD1185</t>
  </si>
  <si>
    <t>040.000.4032.00</t>
  </si>
  <si>
    <t>OXICODONA TABLETA DE LIBERACIÓN PROLONGADA CADA TABLETA CONTIENE: CLORHIDRATO DE OXICODONA 20 MG ENVASE CON 30 TABLETAS DE LIBERACIÓN PROLONGADA.</t>
  </si>
  <si>
    <t>HRAEI-MD1058</t>
  </si>
  <si>
    <t>040.000.4060.00</t>
  </si>
  <si>
    <t>MIDAZOLAM. SOLUCIÓN INYECTABLE CADA AMPOLLETA CONTIENE CLORHIDRATO DE MIDAZOLAM EQUIVALENTE A 50 MG DE MIDAZOLAM O MIDAZOLAM 50 MG ENVASE CON 5 AMPOLLETAS CON 10 ML.</t>
  </si>
  <si>
    <t>ENVASE CON 5 AMPOLLETAS CON 10 ML</t>
  </si>
  <si>
    <t>HRAEI-MD1027</t>
  </si>
  <si>
    <t>040.000.4470.01</t>
  </si>
  <si>
    <t>METILFENIDATO. TABLETA DE LIBERACIÓN PROLONGADA CADA TABLETA DE LIBERACIÓN PROLONGADA CONTIENE: CLORHIDRATO DE METILFENIDATO 18 MG ENVASE CON 30 TABLETAS DE LIBERACIÓN PROLONGADA</t>
  </si>
  <si>
    <t>HRAEI-MD1029</t>
  </si>
  <si>
    <t>040.000.4471.01</t>
  </si>
  <si>
    <t>METILFENIDATO. TABLETA DE LIBERACIÓN PROLONGADA CADA TABLETA DE LIBERACIÓN PROLONGADA CONTIENE: CLORHIDRATO DE METILFENIDATO 27 MG ENVASE CON 30 TABLETAS DE LIBERACIÓN PROLONGADA</t>
  </si>
  <si>
    <t>HRAEI-MD2198</t>
  </si>
  <si>
    <t>040.000.6140.00</t>
  </si>
  <si>
    <t>TRAMADOL TABLETA DE LIBERACIÓN PROLONGADA CADA TABLETA DE LIBERACIÓN PROLONGADA CONTIENE: CLORHIDRATO DE TRAMADOL 150 MG ENVASE CON 10 TABLETAS DE LIBERACIÓN PROLONGADA.</t>
  </si>
  <si>
    <t>HRAEI-LPI-CC-076-2023</t>
  </si>
  <si>
    <t>APS MEDICAMENTOS, S.A. DE C.V.</t>
  </si>
  <si>
    <t>HRAEI-LPI-CC-037-2023</t>
  </si>
  <si>
    <t>HRAEI-MD0979</t>
  </si>
  <si>
    <t>010.000.3826.00</t>
  </si>
  <si>
    <t>L-ORNITINA-L-ASPARTATO. SOLUCIÓN INYECTABLE CADA AMPOLLETA CONTIENE: L-ORNITINA-L-ASPARTATO 5 G ENVASE CON 5 AMPOLLETAS CON 10 ML.</t>
  </si>
  <si>
    <t>HRAEI-MD1422</t>
  </si>
  <si>
    <t>010.000.5176.00</t>
  </si>
  <si>
    <t>SUCRALFATO. TABLETA CADA TABLETA CONTIENE: SUCRALFATO 1 G ENVASE CON 40 TABLETAS.</t>
  </si>
  <si>
    <t>HRAEI-LPI-CC-078-2023</t>
  </si>
  <si>
    <t>CBH+ ESPECIALISTAS EN INNOVACION MEDICA, S.A. DE C.V.</t>
  </si>
  <si>
    <t>HRAEI-MD1932</t>
  </si>
  <si>
    <t>010.000.5865.00</t>
  </si>
  <si>
    <t>COLISTIMETATO. SOLUCIÓN INYECTABLE CADA FRASCO ÁMPULA CON LIOFILIZADO CONTIENE: COLISTIMETATO SÓDICO EQUIVALENTE A 150 MG DE COLISTIMETATO ENVASE CON UN FRASCO ÁMPULA CON LIOFILIZADO.</t>
  </si>
  <si>
    <t>HRAEI-MD2086</t>
  </si>
  <si>
    <t>010.000.6012.04</t>
  </si>
  <si>
    <t>MISOPROSTOL. TABLETA. CADA TABLETA CONTIENE: MISOPROSTOL 200 µG. ENVASE CON 12 TABLETAS.</t>
  </si>
  <si>
    <t>HRAEI-LPI-CC-079-2023</t>
  </si>
  <si>
    <t>HRAEI-LPI-CC-080-2023</t>
  </si>
  <si>
    <t>GLENMARK PHARMACEUTICALS MÉXICO, S.A. DE C.V.</t>
  </si>
  <si>
    <t>HRAEI-LPI-CC-081-2023</t>
  </si>
  <si>
    <t>HRAEI-MD2286</t>
  </si>
  <si>
    <t>010.000.4512.02</t>
  </si>
  <si>
    <t>ADALIMUMAB. SOLUCIÓN INYECTABLE CADA FRASCO ÁMPULA O JERINGA PRELLENADA O JERINGA PRELLENADA EN AUTOINYECTOR CON 0.8 ML CONTIENEN: ADALIMUMAB 40 MG ENVASE CON UNA JERINGA PRELLENADA EN AUTOINYECTOR.</t>
  </si>
  <si>
    <t>HRAEI-LPI-CC-082-2023</t>
  </si>
  <si>
    <t>REPUBLICA FARMACEUTICA, S.A. DE C.V.</t>
  </si>
  <si>
    <t>HRAEI-LPI-CC-083-2023</t>
  </si>
  <si>
    <t>HRAEI-LPI-CC-089-2023</t>
  </si>
  <si>
    <t>LABORATORIOS SYDENHAM, S.A. DE C.V.</t>
  </si>
  <si>
    <t>HRAEI-LPI-CC-090-2023</t>
  </si>
  <si>
    <t>SE AGREGA CLAVE AL CONTRATO HRAEI-LPI-CC-465-2022</t>
  </si>
  <si>
    <t>HRAEI-LPI-CC-093-2023</t>
  </si>
  <si>
    <t>SE REALIZA CONTRATO</t>
  </si>
  <si>
    <t>HRAEI-MD1165</t>
  </si>
  <si>
    <t>010.000.5186.01</t>
  </si>
  <si>
    <t>PANTOPRAZOL O RABEPRAZOL U OMEPRAZOL. TABLETA O GRAGEA O CÁPSULA CADA TABLETA O GRAGEA O CÁPSULA CONTIENE: PANTOPRAZOL 40 MG O RABEPRAZOL SÓDICO 20 MG U OMEPRAZOL 20 MG ENVASE CON 14 TABLETAS O GRAGEAS O CÁPSULAS</t>
  </si>
  <si>
    <t>ENVASE CON 14 TABLETAS O GRAGEAS O CÁPSULAS</t>
  </si>
  <si>
    <t>SE REALIZA CONVENIO AL  CONTRATO HRAEI-LPI-CC-446-2022 PARA AGREGA CLAVE</t>
  </si>
  <si>
    <t>AA-12-M7B-012M7B997-I-24-2023 </t>
  </si>
  <si>
    <t>HRAEI-AD-CC-098-2023</t>
  </si>
  <si>
    <t>HRAEI-MD0041</t>
  </si>
  <si>
    <t>010.000.0103.00</t>
  </si>
  <si>
    <t>ÁCIDO ACETILSALICILICO. TABLETA SOLUBLE O EFERVESCENTE CADA TABLETA SOLUBLE O EFERVESCENTE CONTIENE: ACIDO ACETILSALICÍLICO 300 MG. ENVASE CON 20 TABLETAS SOLUBLES O EFERVESCENTES.</t>
  </si>
  <si>
    <t>ENVASE CON 20 TABLETAS SOLUBLES O EFERVESCENTES</t>
  </si>
  <si>
    <t>HRAEI-AD-CC-099-2023-A</t>
  </si>
  <si>
    <t>HRAEI-MD0862</t>
  </si>
  <si>
    <t>010.000.0232.00</t>
  </si>
  <si>
    <t>ISOFLURANO. LIQUIDO O SOLUCION CADA ENVASE CONTIENE: ISOFLURANO 100 ML. ENVASE CON 100 ML.</t>
  </si>
  <si>
    <t>SE AGREGA A PARA DIF DEL PROCDMIENTO I-23 DEL I-24</t>
  </si>
  <si>
    <t>HRAEI-MD0957</t>
  </si>
  <si>
    <t>010.000.0265.00</t>
  </si>
  <si>
    <t>LIDOCAÍNA EPINEFRINA. SOLUCIÓN INYECTABLE AL 2% CADA FRASCO ÁMPULA CONTIENE: CLORHIDRATO DE LIDOCAÍNA 1 G EPINEFRINA (1:200000) 0.25 MG ENVASE CON 5 FRASCOS ÁMPULA CON 50 ML.</t>
  </si>
  <si>
    <t>HRAEI-MD1050</t>
  </si>
  <si>
    <t>010.000.1309.00</t>
  </si>
  <si>
    <t>METRONIDAZOL. SOLUCIÓN INYECTABLE CADA AMPOLLETA O FRASCO ÁMPULA CONTIENE: METRONIDAZOL 200 MG ENVASE CON 2 AMPOLLETAS O FRASCOS ÁMPULA CON 10 ML.</t>
  </si>
  <si>
    <t>ENVASE CON 2 AMPOLLETAS O FRASCOS ÁMPULA CON 10 ML</t>
  </si>
  <si>
    <t>HRAEI-MD1193</t>
  </si>
  <si>
    <t>010.000.1542.00</t>
  </si>
  <si>
    <t>OXITOCINA. SOLUCIÓN INYECTABLE CADA AMPOLLETA CONTIENE: OXITOCINA: 5 UI. ENVASE CON 50 AMPOLLETAS CON 1 ML.</t>
  </si>
  <si>
    <t>HRAEI-AD-CC-100-2023</t>
  </si>
  <si>
    <t>HRAEI-MD0456</t>
  </si>
  <si>
    <t>010.000.1927.00</t>
  </si>
  <si>
    <t>DICLOXACILINA. SUSPENSIÓN ORAL. CADA 5 ML CONTIENEN: DICLOXACILINA SÓDICA 250 MG ENVASE CON POLVO PARA 60 ML Y DOSIFICADOR.</t>
  </si>
  <si>
    <t>ENVASE CON POLVO PARA 60 ML Y DOSIFICADOR</t>
  </si>
  <si>
    <t>HRAEI-MD0717</t>
  </si>
  <si>
    <t>010.000.1954.00</t>
  </si>
  <si>
    <t>GENTAMICINA. SOLUCIÓN INYECTABLE. CADA AMPOLLETA CONTIENE: SULFATO DE GENTAMICINA EQUIVALENTE A 80 MG DE GENTAMICINA. ENVASE CON AMPOLLETA CON 2 ML.</t>
  </si>
  <si>
    <t>HRAEI-MD0119</t>
  </si>
  <si>
    <t>010.000.1957.00</t>
  </si>
  <si>
    <t>AMIKACINA. SOLUCIÓN INYECTABLE CADA AMPOLLETA O FRASCO ÁMPULA CONTIENE: SULFATO DE AMIKACINA EQUIVALENTE A 100 MG DE AMIKACINA. ENVASE CON 1 AMPOLLETA O FRASCO ÁMPULA CON 2 ML.</t>
  </si>
  <si>
    <t>HRAEI-MD0136</t>
  </si>
  <si>
    <t>010.000.2230.01</t>
  </si>
  <si>
    <t>AMOXICILINA ACIDO CLAVULÁNICO. TABLETA CADA TABLETA CONTIENE: AMOXICILINA TRIHIDRATADA EQUIVALENTE A 500 MG DE AMOXILINA. CLAVULANATO DE POTASIO EQUIVALENTE A 125 MG DE ÁCIDO CLAVULÁNICO. ENVASE CON 16 TABLETAS.</t>
  </si>
  <si>
    <t>ENVASE CON 16 TABLETAS</t>
  </si>
  <si>
    <t>HRAEI-MD0879</t>
  </si>
  <si>
    <t>010.000.2504.00</t>
  </si>
  <si>
    <t>KETOPROFENO. CÁPSULA CADA CÁPSULA CONTIENE: KETOPROFENO 100 MG ENVASE CON 15 CÁPSULAS.</t>
  </si>
  <si>
    <t>HRAEI-AD-CC-101-2023</t>
  </si>
  <si>
    <t>HRAEI-MD1181</t>
  </si>
  <si>
    <t>010.000.2628.00</t>
  </si>
  <si>
    <t>OXCARBAZEPINA. SUSPENSIÓN ORAL CADA 100 ML CONTIENEN: OXCARBAZEPINA 6 G ENVASE CON 100 ML.</t>
  </si>
  <si>
    <t>HRAEI-AD-CC-102-2023</t>
  </si>
  <si>
    <t>HRAEI-MD0206</t>
  </si>
  <si>
    <t>010.000.3618.00</t>
  </si>
  <si>
    <t>BICARBONATO DE SODIO. SOLUCIÓN INYECTABLE AL 7.5% CADA FRASCO ÁMPULA CONTIENE: BICARBONATO DE SODIO 3.75 G ENVASE CON FRASCO ÁMPULA DE 50 ML. EL ENVASE CON 50 ML CONTIENE: BICARBONATO DE SODIO 44.5 MEQ</t>
  </si>
  <si>
    <t>ENVASE CON FRASCO ÁMPULA DE 50 ML</t>
  </si>
  <si>
    <t>HRAEI-MD0207</t>
  </si>
  <si>
    <t>010.000.3619.00</t>
  </si>
  <si>
    <t>BICARBONATO DE SODIO. SOLUCIÓN INYECTABLE AL 7.5% CADA AMPOLLETA CONTIENE: BICARBONATO DE SODIO 0.75 G ENVASE CON 50 AMPOLLETAS DE 10 ML. CADA AMPOLLETA CON 10 ML CONTIENE: BICARBONATO DE SODIO 8.9 MEQ</t>
  </si>
  <si>
    <t>ENVASE CON 50 AMPOLLETAS DE 10 ML</t>
  </si>
  <si>
    <t>HRAEI-MD0732</t>
  </si>
  <si>
    <t>010.000.3620.00</t>
  </si>
  <si>
    <t>GLUCONATO DE CALCIO. SOLUCIÓN INYECTABLE CADA AMPOLLETA CONTIENE: GLUCONATO DE CALCIO 1 G EQUIVALENTE A 0.093 G DE CALCIO IONIZABLE. ENVASE CON 50 AMPOLLETAS DE 10 ML</t>
  </si>
  <si>
    <t>HRAEI-MD0986</t>
  </si>
  <si>
    <t>010.000.3629.00</t>
  </si>
  <si>
    <t>MAGNESIO SULFATO DE. SOLUCIÓN INYECTABLE CADA AMPOLLETA CONTIENE: SULFATO DE MAGNESIO 1G (MAGNESIO 8.1 MEQ SULFATO 8.1 MEQ) ENVASE CON 100 AMPOLLETAS DE 10 ML CON 1 G (100 MG/1 ML).</t>
  </si>
  <si>
    <t>ENVASE CON 100 AMPOLLETAS</t>
  </si>
  <si>
    <t>HRAEI-MD0333</t>
  </si>
  <si>
    <t>010.000.4028.00</t>
  </si>
  <si>
    <t>CLONIXINATO DE LISINA SOLUCIÓN INYECTABLE CADA AMPOLLETA CONTIENE: CLONIXINATO DE LISINA 100 MG ENVASE CON 5 AMPOLLETAS DE 2 ML.</t>
  </si>
  <si>
    <t>HRAEI-AD-CC-103-2023</t>
  </si>
  <si>
    <t>HRAEI-MD1009</t>
  </si>
  <si>
    <t>010.000.4175.01</t>
  </si>
  <si>
    <t>MESALAZINA. SUPOSITORIO CADA SUPOSITORIO CONTIENE: MESALAZINA 1 G ENVASE CON 28 SUPOSITORIOS.</t>
  </si>
  <si>
    <t>ENVASE CON 28 SUPOSITORIOS</t>
  </si>
  <si>
    <t>HRAEI-MD0664</t>
  </si>
  <si>
    <t>010.000.4483.01</t>
  </si>
  <si>
    <t>FLUOXETINA. CÁPSULA O TABLETA CADA CÁPSULA O TABLETA CONTIENE: CLORHIDRATO DE FLUOXETINA EQUIVALENTE A 20 MG DE FLUOXETINA. ENVASE CON 28 CÁPSULAS O TABLETAS.</t>
  </si>
  <si>
    <t>HRAEI-MD1524</t>
  </si>
  <si>
    <t>010.000.5255.00</t>
  </si>
  <si>
    <t>TRIMETOPRIMA Y SULFAMETOXAZOL. SOLUCIÓN INYECTABLE CADA AMPOLLETA CONTIENE: TRIMETOPRIMA 160 MG SULFAMETOXAZOL 800 MG ENVASE CON 6 AMPOLLETAS CON 3 ML.</t>
  </si>
  <si>
    <t>ENVASE CON 6 AMPOLLETAS CON 3 ML</t>
  </si>
  <si>
    <t>HRAEI-AD-CC-104-2023</t>
  </si>
  <si>
    <t>HRAEI-MD1646</t>
  </si>
  <si>
    <t>010.000.5317.00</t>
  </si>
  <si>
    <t>VORICONAZOL. TABLETA CADA TABLETA CONTIENE: VORICONAZOL 50 MG ENVASE CON 14 TABLETAS.</t>
  </si>
  <si>
    <t>HRAEI-MD0447</t>
  </si>
  <si>
    <t>040.000.0202.00</t>
  </si>
  <si>
    <t>DIAZEPAM. SOLUCIÓN INYECTABLE. CADA AMPOLLETA CONTIENE: DIAZEPAM 10 MG ENVASE CON 50 AMPOLLETAS DE 2 ML.</t>
  </si>
  <si>
    <t>ENVASE CON 50 AMPOLLETAS DE 2 ML</t>
  </si>
  <si>
    <t>HRAEI-MD0330</t>
  </si>
  <si>
    <t>040.000.2613.00</t>
  </si>
  <si>
    <t>CLONAZEPAM. SOLUCIÓN. CADA ML CONTIENE: CLONAZEPAM 2.5 MG ENVASE CON 10 ML Y GOTERO INTEGRAL.</t>
  </si>
  <si>
    <t>ENVASE CON 10 ML Y GOTERO INTEGRAL</t>
  </si>
  <si>
    <t>HRAEI-MD0006</t>
  </si>
  <si>
    <t>040.000.3253.00</t>
  </si>
  <si>
    <t>HALOPERIDOL. SOLUCIÓN INYECTABLE CADA AMPOLLETA CONTIENE: HALOPERIDOL 5 MG ENVASE CON 6 AMPOLLETAS (5 MG/ML).</t>
  </si>
  <si>
    <t>ENVASE CON 6 AMPOLLETAS (5 MG/ML)</t>
  </si>
  <si>
    <t>HRAEI-AD-CC-105-2023</t>
  </si>
  <si>
    <t>HRAEI-MD0217</t>
  </si>
  <si>
    <t>040.000.4482.00</t>
  </si>
  <si>
    <t>BROMAZEPAM. COMPRIMIDO CADA COMPRIMIDO CONTIENE: BROMAZEPAM 3 MG ENVASE CON 30 COMPRIMIDOS.</t>
  </si>
  <si>
    <t>HRAEI-MD0976</t>
  </si>
  <si>
    <t>040.000.5478.00</t>
  </si>
  <si>
    <t>LORAZEPAM. TABLETA CADA TABLETA CONTIENE: LORAZEPAM 1 MG ENVASE CON 40 TABLETAS</t>
  </si>
  <si>
    <t>AA-12-M7B-012M7B997-I-29-2023</t>
  </si>
  <si>
    <t>HRAEI-AD-CC-121-2022</t>
  </si>
  <si>
    <t>HRAEI-MD1090</t>
  </si>
  <si>
    <t>010.000.5384.00</t>
  </si>
  <si>
    <t>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t>
  </si>
  <si>
    <t>ENVASE CON UN FRASCO ÁMPULA Y DILUYENTE DE 5 ML</t>
  </si>
  <si>
    <t>AA-12-M7B-012M7B997-I-33-2023</t>
  </si>
  <si>
    <t>HRAEI-AD-CC-131-2023</t>
  </si>
  <si>
    <t>HRAEI-MD2146</t>
  </si>
  <si>
    <t>010.000.6075.00</t>
  </si>
  <si>
    <t>LEVONORGESTREL. IMPLANTE CADA IMPLANTE CONTIENE: LEVONORGESTREL 75.0 MG ENVASE CON 2 IMPLANTES Y UNA CAJA CON UN TRÓCAR E INSTRUCTIVOS ANEXOS.</t>
  </si>
  <si>
    <t>ENVASE CON 2 IMPLANTES Y UNA CAJA CON UN TRÓCAR E INSTRUCTIVOS ANEXOS</t>
  </si>
  <si>
    <t>HRAEI-AD-CC-132-2023</t>
  </si>
  <si>
    <t>HRAEI-MD0595</t>
  </si>
  <si>
    <t>010.000.3510.00</t>
  </si>
  <si>
    <t>ETONOGESTREL. IMPLANTE EL IMPLANTE CONTIENE: ETONOGESTREL 68.0 MG ENVASE CON UN IMPLANTE Y APLICADOR.</t>
  </si>
  <si>
    <t>ENVASE CON UN IMPLANTE Y APLICADOR</t>
  </si>
  <si>
    <t>AA-12-M7B-012M7B997-I-36-2023</t>
  </si>
  <si>
    <t>HRAEI-AD-CC-135-2023</t>
  </si>
  <si>
    <t>HRAEI-MD1302</t>
  </si>
  <si>
    <t>010.000.6129.00</t>
  </si>
  <si>
    <t>RACECADOTRILO. GRANULADO ORAL CADA SOBRE CONTIENE: RACECADOTRILO 10 MG ENVASE CON 18 SOBRES</t>
  </si>
  <si>
    <t>ENVASE CON 18 SOBRES</t>
  </si>
  <si>
    <t>HRAEI-AD-CC-138-2023</t>
  </si>
  <si>
    <t>EF DESARROLLO E INVESTIGACIONES, S.A. DE C.V.</t>
  </si>
  <si>
    <t>HRAEI-MD1468</t>
  </si>
  <si>
    <t>010.000.0437.00</t>
  </si>
  <si>
    <t>TEOFILINA. COMPRIMIDO O TABLETA O CÁPSULA DE LIBERACIÓN PROLONGADA CADA COMPRIMIDO TABLETA O CÁPSULA CONTIENE: TEOFILINA ANHIDRA 100 MG ENVASE CON 20 COMPRIMIDOS O TABLETAS O CÁPSULAS DE LIBERACIÓN PROLONGADA.</t>
  </si>
  <si>
    <t>ENVASE CON 20 COMPRIMIDOS O TABLETAS O CÁPSULAS DE LIBERACIÓN PROLONGADA</t>
  </si>
  <si>
    <t>HRAEI-AD-CC-140-2023</t>
  </si>
  <si>
    <t>HRAEI-MD0179</t>
  </si>
  <si>
    <t>010.000.2508.00</t>
  </si>
  <si>
    <t>BECLOMETASONA DIPROPIONATO DE. SUSPENSIÓN EN AEROSOL. CADA INHALACIÓN CONTIENE: DIPROPIONATO DE BECLOMETASONA 250 µG ENVASE CON DISPOSITIVO INHALADOR PARA 200 DOSIS</t>
  </si>
  <si>
    <t>HRAEI-AD-CC-141-2023</t>
  </si>
  <si>
    <t>HRAEI-MD0640</t>
  </si>
  <si>
    <t>040.000.0242.00</t>
  </si>
  <si>
    <t>FENTANILO. SOLUCIÓN INYECTABLE CADA AMPOLLETA O FRASCO ÁMPULA CONTIENE: CITRATO DE FENTANILO EQUIVALENTE A 0.5 MG DE FENTANILO. ENVASE CON 6 AMPOLLETAS O FRASCOS ÁMPULA CON 10 ML.</t>
  </si>
  <si>
    <t>ENVASE CON 6 AMPOLLETAS O FRASCOS ÁMPULA CON 10 ML</t>
  </si>
  <si>
    <t>HRAEI-AD-CC-144-2023</t>
  </si>
  <si>
    <t>PRODUCTOS ROCHE, S.A. DE C.V.</t>
  </si>
  <si>
    <t>HRAEI-MD0084</t>
  </si>
  <si>
    <t>010.000.5330.00</t>
  </si>
  <si>
    <t>ALFA-DORNASA. SOLUCIÓN PARA INHALACIÓN CADA AMPOLLETA CONTIENE: ALFA-DORNASA 2.5 MG ENVASE CON 6 AMPOLLETAS DE 2.5 ML.</t>
  </si>
  <si>
    <t>ENVASE CON 6 AMPOLLETAS DE 2.5 ML</t>
  </si>
  <si>
    <t>HRAEI-AD-CC-145-2023</t>
  </si>
  <si>
    <t>HRAEI-MD1039</t>
  </si>
  <si>
    <t>010.000.1243.00</t>
  </si>
  <si>
    <t>METOCLOPRAMIDA. SOLUCIÓN CADA ML CONTIENE: CLORHIDRATO DE METOCLOPRAMIDA 4 MG ENVASE FRASCO GOTERO CON 20 ML.</t>
  </si>
  <si>
    <t>ENVASE FRASCO GOTERO CON 20 ML</t>
  </si>
  <si>
    <t>AA-12-M7B-012M7B997-I-42-2023</t>
  </si>
  <si>
    <t>HRAEI-AD-CC-146-2023</t>
  </si>
  <si>
    <t>HRAEI-AD-CC-147-2023</t>
  </si>
  <si>
    <t>CELEX MEDICAMENTOS, S. DE R.L. DE C.V.</t>
  </si>
  <si>
    <t>AA-12-M7B-012M7B997-I-44-2023</t>
  </si>
  <si>
    <t>HRAEI-AD-CC-148-2023</t>
  </si>
  <si>
    <t>HRAEI-MD1291</t>
  </si>
  <si>
    <t>010.000.0539.00</t>
  </si>
  <si>
    <t>PROPRANOLOL. TABLETA CADA TABLETA CONTIENE: CLORHIDRATO DE PROPRANOLOL 10 MG ENVASE CON 30 TABLETAS.</t>
  </si>
  <si>
    <t>HRAEI-AD-CC-149-2023</t>
  </si>
  <si>
    <t>GEDEON RICHTER MÉXICO S.A.P.I. DE C.V.</t>
  </si>
  <si>
    <t>HRAEI-MD1141</t>
  </si>
  <si>
    <t>010.000.3511.00</t>
  </si>
  <si>
    <t>NORELGESTROMINA-ETINILESTRADIOL. PARCHE. CADA PARCHE CONTIENE: NORELGESTROMINA 6.00 MG ETINILESTRADIOL 0.60 MG ENVASE CON 3 PARCHES..</t>
  </si>
  <si>
    <t>ENVASE CON 3 PARCHES</t>
  </si>
  <si>
    <t>AA-12-M7B-012M7B997-I-45-2023</t>
  </si>
  <si>
    <t>HRAEI-AD-CC-151-2023</t>
  </si>
  <si>
    <t>HRAEI-AD-CC-152-2023</t>
  </si>
  <si>
    <t>NO SE AGREGA CLAVE DE ACUERDO A LA REPOSICIÓN DEL FALLO DE FECHA 22/11/2023 NO PROCEDE SU INCONFORMIDAD PRESENTADA ANTE EL OIC DE INSABI</t>
  </si>
  <si>
    <t xml:space="preserve"> REPOSICIÓN DE FALLO licitación N° LA-012M7B997-E115-2022 290323 CCINSHAE. Se agrega.</t>
  </si>
  <si>
    <t>HRAEI-LPI-CC-166-2023</t>
  </si>
  <si>
    <t>GLENMARK PHARMACEUTICALS MEXICO, S.A. DE C.V.</t>
  </si>
  <si>
    <t>PONATINIB. TABLETAS CADA TABLETA CONTIENE: PONATINIB 45 MG. ENVASE CON 90 TABLETAS.</t>
  </si>
  <si>
    <t>NO APLICA SE QUEDA COMO EN EL CONTRATO O SE HIZO EL CAMBIO EN EL MISMO</t>
  </si>
  <si>
    <t>LA-12-512-012000991-I-174-2023</t>
  </si>
  <si>
    <t>HRAEI-LPI-CC-348-2023</t>
  </si>
  <si>
    <t>ACTA ADMINISTRATIVA 21-NOV-2023/FALLO 16 NOV 2023-ERROR MECANOGRÁFICOS. SE CAMBIA PRECIO.</t>
  </si>
  <si>
    <t>pend</t>
  </si>
  <si>
    <t xml:space="preserve">HACER CONVENIO PARA MODIFICAR </t>
  </si>
  <si>
    <t>Compra Consolidada Complementaria 2024</t>
  </si>
  <si>
    <t>HRAEI-AD-CC-527-1-2022</t>
  </si>
  <si>
    <t>SE ELIMINA CONFORME AL OFICIO ENVIADO POR LA EMPRESA AYUSH PHARMA EN REFERENCIA AL OFICIO No. INSABI-UCNAMEM-COPA-1779-2022. NO SE DA DE ALTA</t>
  </si>
  <si>
    <t>SE REALIZO CONVENIO MODIFICATORIO EN PLATAFORMA SE ELIMINA CLAVE 010.000.4158.00 HRAEI-AD-CC-527-2022</t>
  </si>
  <si>
    <t>HRAEI-LPI-CC-418-1-2023</t>
  </si>
  <si>
    <t>SE AGREGA LA CLAVE AL CONVENIO HRAEI-LPI-CC-418-1-2023</t>
  </si>
  <si>
    <t>HRAEI-AD-CC-114-2023</t>
  </si>
  <si>
    <t>LA-12-M7B-012M7B997-I-82-2023</t>
  </si>
  <si>
    <t>HRAEI-LPI-CC-185-2023</t>
  </si>
  <si>
    <t>LA-12-M7B-012M7B997-I-86-2023</t>
  </si>
  <si>
    <t>AA-12-M7B-012M7B997-I-99-2023</t>
  </si>
  <si>
    <t>HRAEI-AD-CC-192-2023 </t>
  </si>
  <si>
    <t>ZAGAPHARM, S.A. DE C.V.</t>
  </si>
  <si>
    <t>LA-12-M7B-012M7B997-I-96-2023</t>
  </si>
  <si>
    <t>HRAEI-LPI-CC-203-2023</t>
  </si>
  <si>
    <t>HRAEI-MD1071</t>
  </si>
  <si>
    <t>010.000.4141.00</t>
  </si>
  <si>
    <t>MOMETASONA. SUSPENSIÓN PARA INHALACIÓN  CADA 100 ML CONTIENE: FUROATO DE MOMETASONA MONOHIDRATADA EQUIVALENTE A 0.050 G DE FUROATO DE MOMETASONA ANHIDRA. ENVASE NEBULIZADOR CON 18 ML Y VÁLVULA DOSIFICADORA (140 NEBULIZACIONES DE 50 µGCADA UNA).</t>
  </si>
  <si>
    <t>ENVASE NEBULIZADOR CON 18 ML Y VÁLVULA DOSIFICADORA (140 NEBULIZACIONES DE 50 µGCADA UNA)</t>
  </si>
  <si>
    <t xml:space="preserve">ENVASE CONTENIENDO 60 ML CON GOTERO </t>
  </si>
  <si>
    <t>ASIGNACIÓN REPOSICIÓN DE FALLO LICITACIÓN N° LA-12-M7B-012M7B997-I-1-2023 260923 CCINSHAE 06/OCTUBRE/2023 se le asigan al proveedor</t>
  </si>
  <si>
    <t>AA-12-512-012000991-T-176-2023  </t>
  </si>
  <si>
    <t>HRAEI-AD-CC-231-2023</t>
  </si>
  <si>
    <t>ABBVIE FARMACEUTICOS, S.A. DE C.V.</t>
  </si>
  <si>
    <t>HRAEI-AD-CC-232-2023</t>
  </si>
  <si>
    <t>HRAEI-AD-CC-233-2023</t>
  </si>
  <si>
    <t>ASTRAZENECA, S.A. DE C.V.</t>
  </si>
  <si>
    <t>HRAEI-AD-CC-234-2023</t>
  </si>
  <si>
    <t>BAYER DE MEXICO, S.A. DE C.V.</t>
  </si>
  <si>
    <t>HRAEI-AD-CC-235-2023</t>
  </si>
  <si>
    <t>BRISTOL MYERS SQUIBB DE MEXICO, S. DE R.L. DE C.V.</t>
  </si>
  <si>
    <t>HRAEI-AD-CC-236-2023</t>
  </si>
  <si>
    <t>CELGENE LOGISTICS, S.A.R.L.</t>
  </si>
  <si>
    <t>HRAEI-AD-CC-238-2023</t>
  </si>
  <si>
    <t>HRAEI-AD-CC-239-2023</t>
  </si>
  <si>
    <t>LABORATORIOS ALFASIGMA MEXICO S.A. DE C.V.</t>
  </si>
  <si>
    <t>HRAEI-AD-CC-240-2023</t>
  </si>
  <si>
    <t>MERCK SHARP &amp; DOHME COMERCIALIZADORA S. DE R.L. DE C.V.</t>
  </si>
  <si>
    <t>HRAEI-AD-CC-241-2023</t>
  </si>
  <si>
    <t>NOVARTIS FARMACEUTICA, S.A. DE C.V.</t>
  </si>
  <si>
    <t>HRAEI-MD2213</t>
  </si>
  <si>
    <t>010.000.6165.00</t>
  </si>
  <si>
    <t>RIBOCICLIB. COMPRIMIDO. CADA COMPRIMIDO CONTIENE: SUCCINATO DE RIBOCICLIB 254 MG EQUIVALENTE A 200 MG DE RIBOCICLIB ENVASE CON 63 COMPRIMIDOS</t>
  </si>
  <si>
    <t>ENVASE CON 63 COMPRIMIDOS</t>
  </si>
  <si>
    <t>HRAEI-AD-CC-242-2023</t>
  </si>
  <si>
    <t>PINT PHARMA S.A. P.I. DE C.V.</t>
  </si>
  <si>
    <t>HRAEI-AD-CC-243-2023</t>
  </si>
  <si>
    <t>HRAEI-AD-CC-244-2023</t>
  </si>
  <si>
    <t>TAKEDA MEXICO, S.A. DE C.V.</t>
  </si>
  <si>
    <t>HRAEI-LPI-CC-263-2023</t>
  </si>
  <si>
    <t>HRAEI-LPI-CC-375-2023</t>
  </si>
  <si>
    <t>HRAEI-LPI-CC-276-2023</t>
  </si>
  <si>
    <t>HRAEI-LPI-CC-258-2023</t>
  </si>
  <si>
    <t>APOLLO CORPORATION AP, S.A. DE C.V.</t>
  </si>
  <si>
    <t>HRAEI-LPI-CC-349-2023</t>
  </si>
  <si>
    <t>HRAEI-LPI-CC-353-1-2023</t>
  </si>
  <si>
    <t>HRAEI-LPI-CC-266-2023</t>
  </si>
  <si>
    <t>BIORESEARCH DE MEXICO, S.A. DE C.V.</t>
  </si>
  <si>
    <t>HRAEI-LPI-CC-323-2023</t>
  </si>
  <si>
    <t>LABORATORIOS MECCH, S.A. DE C.V.</t>
  </si>
  <si>
    <t>HRAEI-LPI-CC-345-2023</t>
  </si>
  <si>
    <t>HRAEI-LPI-CC-259-1-2023</t>
  </si>
  <si>
    <t>ARMSTRONG LABORATORIOS DE MEXICO, S.A. DE C.V.</t>
  </si>
  <si>
    <t>HRAEI-LPI-CC-337-2023</t>
  </si>
  <si>
    <t>HRAEI-LPI-CC-254-2023</t>
  </si>
  <si>
    <t>HRAEI-LPI-CC-372-2023</t>
  </si>
  <si>
    <t>HRAEI-LPI-CC-335-1-2023</t>
  </si>
  <si>
    <t>HRAEI-LPI-CC-369-2023</t>
  </si>
  <si>
    <t>HRAEI-LPI-CC-255-1-2023</t>
  </si>
  <si>
    <t>HRAEI-LPI-CC-342-2023</t>
  </si>
  <si>
    <t>HRAEI-LPI-CC-304-1-2023</t>
  </si>
  <si>
    <t>HRAEI-LPI-CC-299-2023</t>
  </si>
  <si>
    <t>HRAEI-LPI-CC-279-1-2023</t>
  </si>
  <si>
    <t>COMPAÑIA INTERNACIONAL MEDICA, S.A. DE C.V.</t>
  </si>
  <si>
    <t>HRAEI-LPI-CC-376-2023</t>
  </si>
  <si>
    <t>HRAEI-LPI-CC-273-2023</t>
  </si>
  <si>
    <t>HRAEI-LPI-CC-289-2023</t>
  </si>
  <si>
    <t>ELI LILLY Y COMPAÑIA DE MEXICO, S.A. DE C.V.</t>
  </si>
  <si>
    <t>HRAEI-LPI-CC-284-2023</t>
  </si>
  <si>
    <t>DISTRIBUIDORA GAMRO, S.A. DE C.V.</t>
  </si>
  <si>
    <t>HRAEI-LPI-CC-277-2023</t>
  </si>
  <si>
    <t>HRAEI-LPI-CC-251-2023</t>
  </si>
  <si>
    <t>HRAEI-LPI-CC-361-1-2023</t>
  </si>
  <si>
    <t>HRAEI-LPI-CC-311-1-2023</t>
  </si>
  <si>
    <t>GRUPO BIOJEMA, S.A. DE C.V.</t>
  </si>
  <si>
    <t>HRAEI-LPI-CC-324-2023</t>
  </si>
  <si>
    <t>HRAEI-LPI-CC-302-2023</t>
  </si>
  <si>
    <t>HRAEI-LPI-CC-313-1-2023</t>
  </si>
  <si>
    <t>HRAEI-LPI-CC-275-2023</t>
  </si>
  <si>
    <t>COMERCIALIZADORA DE MULTIPLES PRODUCTOS ZAGAL, S.A. DE C.V.</t>
  </si>
  <si>
    <t>HRAEI-LPI-CC-344-2023</t>
  </si>
  <si>
    <t>HRAEI-LPI-CC-252-2023</t>
  </si>
  <si>
    <t>HRAEI-LPI-CC-288-2023</t>
  </si>
  <si>
    <t>ELEMENTCO, S. A. P. I. DE C.V.</t>
  </si>
  <si>
    <t>HRAEI-LPI-CC-334-2023</t>
  </si>
  <si>
    <t>HRAEI-LPI-CC-270-2023</t>
  </si>
  <si>
    <t>BUFFINGTON S DE MEXICO, S.A. DE C.V.</t>
  </si>
  <si>
    <t>HRAEI-LPI-CC-294-2023</t>
  </si>
  <si>
    <t>EVOLUTION PROCES, S.A. DE C.V.</t>
  </si>
  <si>
    <t>HRAEI-LPI-CC-312-1-2023</t>
  </si>
  <si>
    <t>GRUPO FARMACEUTICO TOTALFARMA,S.A DE C.V.</t>
  </si>
  <si>
    <t>HRAEI-LPI-CC-286-2023</t>
  </si>
  <si>
    <t>DISTRIBUIDORA INTERNACIONAL DE MEDICAMENTOS Y EQUIPO MEDICO, S.A. DE C.V.</t>
  </si>
  <si>
    <t>ACTA ADMINISTRATIVA 21-NOV-2023/FALLO 16 NOV 2023-ERROR MECANOGRÁFICOS. SE CAMBIA PRECIO DE $ A $37.76.</t>
  </si>
  <si>
    <t>HRAEI-LPI-CC-364-2023</t>
  </si>
  <si>
    <t>SANOFI PASTEUR, S.A. DE C.V.</t>
  </si>
  <si>
    <t>HRAEI-LPI-CC-355-2023</t>
  </si>
  <si>
    <t>PRODUCTOS FARMACEUTICOS EKA, S.A. DE C.V.</t>
  </si>
  <si>
    <t>HRAEI-LPI-CC-332-1-2023</t>
  </si>
  <si>
    <t>MEDICA FARMA ARCAR, S.A. DE C.V.</t>
  </si>
  <si>
    <t>HRAEI-LPI-CC-300-2023</t>
  </si>
  <si>
    <t>FARMAHOME, S. A. P. I. DE C.V.</t>
  </si>
  <si>
    <t>HRAEI-LPI-CC-354-1-2023</t>
  </si>
  <si>
    <t>HRAEI-LPI-CC-268-2023</t>
  </si>
  <si>
    <t>BOEHRINGER INGELHEIM MEXICO, S.A. DE C.V.</t>
  </si>
  <si>
    <t>HRAEI-LPI-CC-297-2023</t>
  </si>
  <si>
    <t>FARMACENTER, S.A. DE C.V.</t>
  </si>
  <si>
    <t>HRAEI-LPI-CC-264-2023</t>
  </si>
  <si>
    <t>BERNA MEDICAMENTOS, S.A. DE C.V.</t>
  </si>
  <si>
    <t>HRAEI-LPI-CC-319-2023</t>
  </si>
  <si>
    <t>JANSSEN-CILAG DE MEXICO, S. DE R.L. DE C.V.</t>
  </si>
  <si>
    <t>HRAEI-LPI-CC-295-1-2023</t>
  </si>
  <si>
    <t>EXELTIS PHARMA MEXICO, S.A. DE C.V.</t>
  </si>
  <si>
    <t>HRAEI-MD1283</t>
  </si>
  <si>
    <t>010.000.4217.00</t>
  </si>
  <si>
    <t>PROGESTERONA. CÁPSULA O PERLA. CADA CÁPSULA O PERLA CONTIENE: PROGESTERONA 200 MG ENVASE CON 14 CÁPSULAS O PERLAS.</t>
  </si>
  <si>
    <t>ENVASE CON 14 CÁPSULAS O PERLAS</t>
  </si>
  <si>
    <t>HRAEI-LPI-CC-262-2023</t>
  </si>
  <si>
    <t>HRAEI-LPI-CC-377-2023</t>
  </si>
  <si>
    <t>ZERIFAR, S.A. DE C.V.</t>
  </si>
  <si>
    <t>HRAEI-LPI-CC-336-1-2023</t>
  </si>
  <si>
    <t>MEDIVIDA, S.A. DE C.V.</t>
  </si>
  <si>
    <t>HRAEI-LPI-CC-265-2023</t>
  </si>
  <si>
    <t>BIOMEDICO SLANEY, S.A. DE C.V.</t>
  </si>
  <si>
    <t>SE REALIZA CONVENIO MODIFICATORIO HRAEI-LPI-CC-312-1-2023</t>
  </si>
  <si>
    <t>HRAEI-LPI-CC-329-2023</t>
  </si>
  <si>
    <t>HRAEI-LPI-CC-374-2023</t>
  </si>
  <si>
    <t>HRAEI-LPI-CC-343-2023</t>
  </si>
  <si>
    <t>NOVO NORDISK MEXICO, S.A. DE C.V.</t>
  </si>
  <si>
    <t>HRAEI-LPI-CC-325-2023</t>
  </si>
  <si>
    <t>HRAEI-LPI-CC-306-2023</t>
  </si>
  <si>
    <t>GAMBARS DISTRIBUIDORA, S.A. DE C.V.</t>
  </si>
  <si>
    <t>HRAEI-MD1171</t>
  </si>
  <si>
    <t>010.000.1551.00</t>
  </si>
  <si>
    <t>ORCIPRENALINA. SOLUCIÓN INYECTABLE CADA AMPOLLETA CONTIENE: SULFATO DE ORCIPRENALINA 0.5 MG ENVASE CON 3 AMPOLLETAS CON 1 ML.</t>
  </si>
  <si>
    <t>ENVASE CON 3 AMPOLLETAS CON 1 ML</t>
  </si>
  <si>
    <t>HRAEI-LPI-CC-296-1-2023</t>
  </si>
  <si>
    <t>FARMA LEAL, S.A. DE C.V.</t>
  </si>
  <si>
    <t>HRAEI-LPI-CC-282-2023</t>
  </si>
  <si>
    <t>DARMA REM, S.A. DE C.V.</t>
  </si>
  <si>
    <t>HRAEI-MD0168</t>
  </si>
  <si>
    <t>010.000.2872.00</t>
  </si>
  <si>
    <t>ATROPINA. SOLUCIÓN OFTÁLMICA CADA ML CONTIENE: SULFATO DE ATROPINA 10 MG ENVASE CON GOTERO INTEGRAL CON 15 ML.</t>
  </si>
  <si>
    <t>ACTA ADMINISTRATIVA 21-NOV-2023/FALLO 16 NOV 2023-ERROR MECANOGRÁFICOS. SE CAMBIA CANTIDAD.</t>
  </si>
  <si>
    <t>HRAEI-LPI-CC-309-2023</t>
  </si>
  <si>
    <t>HRAEI-LPI-CC-339-2023</t>
  </si>
  <si>
    <t>MICRO PHARMACEUTICALS MEXICO, S. DE R.L. DE C.V.</t>
  </si>
  <si>
    <t>HRAEI-LPI-CC-257-1-2023</t>
  </si>
  <si>
    <t>AMGEN MEXICO, S.A. DE C.V.</t>
  </si>
  <si>
    <t>HRAEI-LPI-CC-333-2023</t>
  </si>
  <si>
    <t>MEDICAMENTOS INTERNACIONALES MEDINTER, S.A. DE C..V</t>
  </si>
  <si>
    <t>HRAEI-LPI-CC-272-2023</t>
  </si>
  <si>
    <t>HRAEI-MD1466</t>
  </si>
  <si>
    <t>010.000.5117.00</t>
  </si>
  <si>
    <t>TENECTEPLASA. SOLUCIÓN INYECTABLE CADA FRASCO ÁMPULA CONTIENE: TENECTEPLASA 50 MG (10000 U) ENVASE CON FRASCO ÁMPULA Y JERINGA PRELLENADA CON 10 ML DE AGUA INYECTABLE.</t>
  </si>
  <si>
    <t>ENVASE CON FRASCO ÁMPULA Y JERINGA PRELLENADA CON 10 ML DE AGUA INYECTABLE</t>
  </si>
  <si>
    <t>HRAEI-LPI-CC-267-1-2023</t>
  </si>
  <si>
    <t>SE REALIZA CONVENIO MODIFICATORIO HRAEI-LPI-CC-296-1-2023</t>
  </si>
  <si>
    <t>HRAEI-LPI-CC-358-2023</t>
  </si>
  <si>
    <t>HRAEI-LPI-CC-318-2023</t>
  </si>
  <si>
    <t>IPSEN MEXICO, S. DE R.L. DE C.V.</t>
  </si>
  <si>
    <t>HRAEI-MD2308</t>
  </si>
  <si>
    <t>010.000.5695.01</t>
  </si>
  <si>
    <t>USTEKINUMAB. SOLUCION INYECTABLE. CADA FRASCO ÁMPULA CONTIENE: USTEKINUMAB 45 MG ENVASE CON UNA JERINGA PRELLENADA CON 0.5 ML</t>
  </si>
  <si>
    <t>ENVASE CON UNA JERINGA PRELLENADA CON 0.5 ML</t>
  </si>
  <si>
    <t>HRAEI-MD1931</t>
  </si>
  <si>
    <t>010.000.5795.00</t>
  </si>
  <si>
    <t>CERTOLIZUMAB PEGOL. SOLUCIÓN INYECTABLE CADA JERINGA PRELLENADA CONTIENE: CERTOLIZUMAB PEGOL 200 MG ENVASE CON 2 JERINGAS. PRELLENADAS CON 1 ML</t>
  </si>
  <si>
    <t>ENVASE CON 2 JERINGAS PRELLENADAS CON 1 ML</t>
  </si>
  <si>
    <t>HRAEI-LPI-CC-371-2023</t>
  </si>
  <si>
    <t>HRAEI-MD2309</t>
  </si>
  <si>
    <t>010.000.5995.00</t>
  </si>
  <si>
    <t>AFLIBERCEPT. SOLUCIÓN INYECTABLE CADA MILILITRO CONTIENE: AFLIBERCEPT 40 MG ENVASE CON FRASCO ÁMPULA CON 0.278 ML (40 MG/ML).</t>
  </si>
  <si>
    <t>ENVASE CON FRASCO ÁMPULA CON 0.278 ML (40 MG/ML)</t>
  </si>
  <si>
    <t>HRAEI-LPI-CC-261-2023</t>
  </si>
  <si>
    <t>ASOFARMA DE MEXICO, S.A. DE C.V.</t>
  </si>
  <si>
    <t>HRAEI-LPI-CC-298-2023</t>
  </si>
  <si>
    <t>HRAEI-LPI-CC-327-2023</t>
  </si>
  <si>
    <t>HRAEI-MD2310</t>
  </si>
  <si>
    <t>010.000.6051.00</t>
  </si>
  <si>
    <t>ALPROSTADIL. SOLUCION INYECTABLE CADA AMPOLLETA CONTIENE: ALPROSTADIL 500 µG. ENVASE CON 5 AMPOLLETAS CON 1 ML CADA UNA (500 µG/ML).</t>
  </si>
  <si>
    <t>ENVASE CON 5 AMPOLLETAS CON 1 ML CADA UNA (500 µG/ML)</t>
  </si>
  <si>
    <t>ACTA ADMINISTRATIVA 21-NOV-2023/FALLO 16 NOV 2023-ERROR MECANOGRÁFICOS. SE CAMBIA PRECIO Y CANTIDAD.</t>
  </si>
  <si>
    <t>SE REALIZA CONVENIO MODIFICATORIO HRAEI-LPI-CC-259-1-2023</t>
  </si>
  <si>
    <t>HRAEI-LPI-CC-331-2023</t>
  </si>
  <si>
    <t>POLVO CONTENIDO EN: KILOCALORÍAS UNIDAD KCAL 100G MÍN 400 MÁX 525 100KCAL MÍN 1000</t>
  </si>
  <si>
    <t>HRAEI-LPI-CC-351-2023</t>
  </si>
  <si>
    <t>PINT PHARMA, S. A. P. I. DE C.V.</t>
  </si>
  <si>
    <t>HRAEI-MD1972</t>
  </si>
  <si>
    <t>010.000.5631.01</t>
  </si>
  <si>
    <t>ALPROSTADIL. SOLUCIÓN INYECTABLE. CADA AMPOLLETA CON LIOFILIZADO O SOLUCIÓN CONTIENE: ALPROSTADIL 20 µG. ENVASE CON 5 AMPOLLETAS CON 1 ML DE SOLUCIÓN CADA UNA (20 µG/ML).</t>
  </si>
  <si>
    <t>CAJA CON  LIOFILIZADO</t>
  </si>
  <si>
    <t>HRAEI-LPI-CC-281-2023</t>
  </si>
  <si>
    <t>CSL BEHRING, S.A. DE C.V.</t>
  </si>
  <si>
    <t>HRAEI-MD2052</t>
  </si>
  <si>
    <t>010.000.6102.00</t>
  </si>
  <si>
    <t>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t>
  </si>
  <si>
    <t>ENVASE CON UN FRASCO ÁMPULA CON LIOFILIZADO FRASCO ÁMPULA CON 20 ML DE DILUYENTE Y UN DISPOSITIVO DE TRANSFERENCIA</t>
  </si>
  <si>
    <t>HRAEI-MD2295</t>
  </si>
  <si>
    <t>010.000.6322.00</t>
  </si>
  <si>
    <t>CLADRIBINA. COMPRIMIDO ORAL. CADA COMPRIMIDO CONTIENE: CLADRIBINA 10 MG. CAJA DE CARTÓN CON 1 COMPRIMIDO.</t>
  </si>
  <si>
    <t>CAJA DE CARTÓN CON 1 COMPRIMIDO</t>
  </si>
  <si>
    <t>ACTA ADMINISTRATIVA 21-NOV-2023/FALLO 16 NOV 2023-ERROR MECANOGRÁFICOS. SE CAMBIA PRECIO Y CANTIDAD DE $ A $66.00.</t>
  </si>
  <si>
    <t>SE REALIZA CONVENIO MODIFICATORIO HRAEI-LPI-CC-279-1-2023</t>
  </si>
  <si>
    <t>REPOSICION I-174-2023 (27-12-2023) se corrige cantidad mínima de 1 a 2</t>
  </si>
  <si>
    <t>SE REALIZA CONVENIO MODIFICATORIO HRAEI-LPI-CC-335-1-2023</t>
  </si>
  <si>
    <t>HRAEI-LPI-CC-328-2023</t>
  </si>
  <si>
    <t>LABORATORIOS VIDAR, S.A. DE C.V.</t>
  </si>
  <si>
    <t>SE REALIZA CONVENIO MODIFICATORIO HRAEI-LPI-CC-332-1-2023</t>
  </si>
  <si>
    <t>HRAEI-LPI-CC-308-2023</t>
  </si>
  <si>
    <t>GHM DISTRIBUIDORA, S. DE R.L. DE C.V.</t>
  </si>
  <si>
    <t>SE REALIZA CONVENIO MODIFICATORIO HRAEI-LPI-CC-255-1-2023</t>
  </si>
  <si>
    <t>REPOSICION DE FALLO DEL 27 DE DICIEMBRE 2023 SE MODIFICAN LAS CANTIDADES MÍNIMAS Y MÁXIMAS ANTES 18 Y 43</t>
  </si>
  <si>
    <t>HRAEI-LPI-CC-338-2023</t>
  </si>
  <si>
    <t>MEXIND PHARMA, S.A. DE C.V.</t>
  </si>
  <si>
    <t>REPOSICION DE FALLO DEL 27 DE DICIEMBRE 2023 SE MODIFICA PRECIO ANTES 22.501 AHORA 22.5</t>
  </si>
  <si>
    <t>REPOSICION DE FALLO DEL 27 DE DICIEMBRE SE MODIFICA LA CANTIDAD MINIMA Y MAXIMA ANTES 3 Y 7</t>
  </si>
  <si>
    <t>REPOSICIÓN DE FALLO DEL DIA 27 DE DICIEMBRE DE 2023 ANTES 12 Y 29</t>
  </si>
  <si>
    <t>REPOSICIÓN DE FALLO DEL 27 DE DICIEMBRE 2023 SE MODIFICA CANTIDAD MINIMA Y MAXIMA ANTES 2 Y 4</t>
  </si>
  <si>
    <t>REPOSICION DE FALLO DEL 27 DE DICIEMBRE DE 2023 SE MODIFICAN CANTIDADES MINIMAS Y MÁXIMAS ANTES 18 Y 43</t>
  </si>
  <si>
    <t>REPOSICION DE FALLO DEL 27 DE DICIEMBRE 2023 SE MODIFICA CANTIDAD MÍNIMA Y MÁXIMA ANTES 2 Y 5</t>
  </si>
  <si>
    <t>REPOSICION DE FALLO DEL 27N DE DICIEMBRE 2023 SE MODIFICA CANTIDAD MINIMA Y MAXIMA ANTES 1728 Y 4320</t>
  </si>
  <si>
    <t>SE REALIZA CONVENIO MODIFICATORIO HRAEI-LPI-CC-336-1-2023</t>
  </si>
  <si>
    <t>HRAEI-LPI-CC-253-2023</t>
  </si>
  <si>
    <t>ALUR TEK S DE, R.L. DE C.V.</t>
  </si>
  <si>
    <t>REPOSICION DE FALLO DEL 27 DE DICIEMBRE DE 2023 SE MODIFICA CANTIDAD MINIMA Y MAXIMA ANTES 6 Y 14</t>
  </si>
  <si>
    <t>HRAEI-LPI-CC-293-2023</t>
  </si>
  <si>
    <t>REPOSICION DE FALLO DEL 27 DICIEMBRE 2023 SE MODIFICA PRECIO ANTES 250.001</t>
  </si>
  <si>
    <t>SE REALIZA CONVENIO MODIFICATORIO HRAEI-LPI-CC-361-1-2023</t>
  </si>
  <si>
    <t>HRAEI-LPI-CC-249-1-2023</t>
  </si>
  <si>
    <t>SE REALIZA CONVENIO MODIFICATORIO HRAEI-LPI-CC-249-1-2023</t>
  </si>
  <si>
    <t>HRAEI-LPI-CC-314-2023</t>
  </si>
  <si>
    <t>REPOSICION DE FALLO DEL 27 DE DICIEMBRE DE 2023 SE MODIFICA CANTIDAD MINIMA Y MAXIMA ANTES 4 Y 8</t>
  </si>
  <si>
    <t>SE REALIZA CONVENIO MODIFICATORIO HRAEI-LPI-CC-354-1-2023</t>
  </si>
  <si>
    <t>SE REALIZA CONVENIO MODIFICATORIO HRAEI-LPI-CC-313-1-2023</t>
  </si>
  <si>
    <t>SE REALIZA CONVENIO MODIFICATORIO HRAEI-LPI-CC-311-1-2023</t>
  </si>
  <si>
    <t>REPOSICION DE FALLO DEL 27 DE DICIEMBRE DE 2023 SE MODIFICA CANTIDAD MINIMA Y MAXIMA  ANTES 10 Y 28</t>
  </si>
  <si>
    <t>REPOSICION DE FALLO DEL 27 DE DICIEMBRE DE 2023 SE MODIFICA CANTIDAD MINIMA Y MÁXIMA ANTES 2 Y 5</t>
  </si>
  <si>
    <t>REPOSICION DE FALLO DEL 27 DE DICIEMBRE SE MODIFICA CANTIDAD MINIMA Y MAXIMA ANTES 7 Y 19</t>
  </si>
  <si>
    <t>REPOSICIÓN DE FALLO DEL 27 DE DICIEMBRE 2023 SE MODIFICA CANTIDAD MINIMA Y MAXIMA ANTES 1 Y 3</t>
  </si>
  <si>
    <t>SE REALIZA CONVENIO MODIFICATORIO HRAEI-LPI-CC-353-1-2023</t>
  </si>
  <si>
    <t>REPOSICION DE FALLO SE MODIFICA CANTIDAD MINIMA Y MAXIMA ANTES 11 Y 29</t>
  </si>
  <si>
    <t>HRAEI-LPI-CC-357-1-2023</t>
  </si>
  <si>
    <t>REPOSICION DE FALLO DEL 27 DE DICIEMBRE 2023 SE MODIFICA CANTIDAD MÍNIMA Y MÁXIMA ANTES 1 Y 3</t>
  </si>
  <si>
    <t>SE REALIZA CONVENIO MODIFICATORIO HRAEI-LPI-CC-357-1-2023</t>
  </si>
  <si>
    <t>REPOSICION DE FALLO DEL 27N DE DICIEMBRE 2023 SE MODIFICA CANTIDAD MINIMA Y MAXIMA ANTES1152 Y 2880</t>
  </si>
  <si>
    <t>REPOSICION DE FALLO DEL 27 DE DICIEMBRE DE 2023 SE MODIFICA CANTIDAD MINIMA Y MAXIMA ANTES3 Y 9</t>
  </si>
  <si>
    <t>REPOSICION DE FALLO DEL 27 DE DICIEMBRE DE  2023 SE MODIFICA MONTO MÁXIMO ANTES 19 Y 48</t>
  </si>
  <si>
    <t>REPOSICION DE FALLO DEL 27 DE DICIEMBRE DE 2023 SE MODIFICA CANTIDAD MINIMA Y MAXIMA ANTES 1 Y 5</t>
  </si>
  <si>
    <t>SE REALIZA CONVENIO MODIFICATORIO HRAEI-LPI-CC-304-1-2023</t>
  </si>
  <si>
    <t>HRAEI-LPI-CC-379-2023</t>
  </si>
  <si>
    <t>ALTA</t>
  </si>
  <si>
    <t>RAMO 47</t>
  </si>
  <si>
    <t>HRAEI-LPI-CC-397-2023</t>
  </si>
  <si>
    <t>ASIGNACIÓN REPOSICIÓN DE FALLO DEL 27 DE DICIEMBRE DE 2023</t>
  </si>
  <si>
    <t>SE AGREGA CLAVE</t>
  </si>
  <si>
    <t>HRAEI-LPI-CC-398-2023</t>
  </si>
  <si>
    <t>GADMAR, S.A. DE C.V.</t>
  </si>
  <si>
    <t>SE REALIZA CONVENIO MODIFICATORIO HRAEI-LPI-CC-295-1-2023</t>
  </si>
  <si>
    <t>SE REALIZA CONVENIO MODIFICATORIO HRAEI-LPI-CC-267-1-2023</t>
  </si>
  <si>
    <t>HRAEI-LPI-CC-396-2023</t>
  </si>
  <si>
    <t>PROQUÍMICA Y ALTA ESPECIALIDAD MÉDICA, S.A. DE C.V.</t>
  </si>
  <si>
    <t xml:space="preserve">SE REALIZO CONVENIO </t>
  </si>
  <si>
    <t>REFERENCIA</t>
  </si>
  <si>
    <t>SOLICITADO</t>
  </si>
  <si>
    <t>ENTREGADO</t>
  </si>
  <si>
    <t>DESCRIPCION</t>
  </si>
  <si>
    <t>PIEZAS SOLICITADAS</t>
  </si>
  <si>
    <t>PRECIO UNITARIO</t>
  </si>
  <si>
    <t>TOTAL</t>
  </si>
  <si>
    <t>N° DE ORDEN</t>
  </si>
  <si>
    <t>FECHA DE ORDEN</t>
  </si>
  <si>
    <t>FECHA LIMITE</t>
  </si>
  <si>
    <t>FECHA DE RECEPCION</t>
  </si>
  <si>
    <t>CANTIDAD ENTREGADA</t>
  </si>
  <si>
    <t>HRAEI-AD-CC-098-0001/24-2023</t>
  </si>
  <si>
    <t>HRAEI-AD-CC-099-0001/24-2023-A</t>
  </si>
  <si>
    <t>HRAEI-AD-CC-101-0001/24-2023</t>
  </si>
  <si>
    <t>HRAEI-AD-CC-100-0001/24-2023</t>
  </si>
  <si>
    <t>HRAEI-AD-CC-102-0001/24-2023</t>
  </si>
  <si>
    <t>HRAEI-AD-CC-103-0001/24-2023</t>
  </si>
  <si>
    <t>HRAEI-AD-CC-104-0001/24-2023</t>
  </si>
  <si>
    <t>HRAEI-AD-CC-121-0001/24-2022</t>
  </si>
  <si>
    <t>HRAEI-AD-CC-131-0001/24-2023</t>
  </si>
  <si>
    <t>HRAEI-AD-CC-114-0001/24-2023</t>
  </si>
  <si>
    <t>HRAEI-AD-CC-132-0001/24-2023</t>
  </si>
  <si>
    <t>HRAEI-AD-CC-135-0001/24-2023</t>
  </si>
  <si>
    <t>HRAEI-AD-CC-140-0001/24-2023</t>
  </si>
  <si>
    <t>HRAEI-AD-CC-144-0001/24-2023</t>
  </si>
  <si>
    <t>HRAEI-AD-CC-145-0001/24-2023</t>
  </si>
  <si>
    <t>HRAEI-AD-CC-146-0001/24-2023</t>
  </si>
  <si>
    <t>HRAEI-AD-CC-148-0001/24-2023</t>
  </si>
  <si>
    <t>HRAEI-AD-CC-151-0001/24-2023</t>
  </si>
  <si>
    <t>HRAEI-AD-CC-231-0001/24-2023-COMPLEMENTARIO</t>
  </si>
  <si>
    <t>HRAEI-LPI-CC-425-0001/24-2022</t>
  </si>
  <si>
    <t>HRAEI-AD-CC-232-0001/24-2023-COMPLEMENTARIO</t>
  </si>
  <si>
    <t>HRAEI-AD-CC-233-0001/24-2023-COMPLEMENTARIO</t>
  </si>
  <si>
    <t>HRAEI-AD-CC-234-0001/24-2023-COMPLEMENTARIO</t>
  </si>
  <si>
    <t>HRAEI-AD-CC-235-0001/24-2023-COMPLEMENTARIO</t>
  </si>
  <si>
    <t>HRAEI-AD-CC-236-0001/24-2023-COMPLEMENTARIO</t>
  </si>
  <si>
    <t>HRAEI-AD-CC-239-0001/24-2023-COMPLEMENTARIO</t>
  </si>
  <si>
    <t>HRAEI-LPI-CC-026-0001/24-2023</t>
  </si>
  <si>
    <t>HRAEI-AD-CC-240-0001/24-2023-COMPLEMENTARIO</t>
  </si>
  <si>
    <t>HRAEI-AD-CC-241-0001/24-2023-COMPLEMENTARIO</t>
  </si>
  <si>
    <t>HRAEI-AD-CC-242-0001/24-2023-COMPLEMENTARIO</t>
  </si>
  <si>
    <t>HRAEI-AD-CC-243-0001/24-2023-COMPLEMENTARIO</t>
  </si>
  <si>
    <t>HRAEI-AD-CC-330-0001/24-2022</t>
  </si>
  <si>
    <t>HRAEI-AD-CC-244-0001/24-2023-COMPLEMENTARIO</t>
  </si>
  <si>
    <t>HRAEI-AD-CC-339-0001/24-2022</t>
  </si>
  <si>
    <t>HRAEI-AD-CC-340-0001/24-2022</t>
  </si>
  <si>
    <t>HRAEI-AD-CC-341-0001/24-2022</t>
  </si>
  <si>
    <t>HRAEI-AD-CC-342-0001/24-2022</t>
  </si>
  <si>
    <t>HRAEI-AD-CC-344-0001/24-2022</t>
  </si>
  <si>
    <t>HRAEI-AD-CC-345-0001/24-2022</t>
  </si>
  <si>
    <t>HRAEI-AD-CC-347-1-0001/24-2022</t>
  </si>
  <si>
    <t>HRAEI-AD-CC-348-0001/24-2022</t>
  </si>
  <si>
    <t>HRAEI-AD-CC-349-0001/24-2022</t>
  </si>
  <si>
    <t>HRAEI-AD-CC-351-0001/24-2022</t>
  </si>
  <si>
    <t>HRAEI-AD-CC-352-0001/24-2022</t>
  </si>
  <si>
    <t>HRAEI-AD-CC-353-0001/24-2022</t>
  </si>
  <si>
    <t>HRAEI-AD-CC-355-0001/24-2022</t>
  </si>
  <si>
    <t>HRAEI-AD-CC-357-0001/24-2022</t>
  </si>
  <si>
    <t>HRAEI-AD-CC-356-0001/24-2022</t>
  </si>
  <si>
    <t>HRAEI-AD-CC-358-0001/24-2022</t>
  </si>
  <si>
    <t>HRAEI-AD-CC-359-0001/24-2022</t>
  </si>
  <si>
    <t>HRAEI-AD-CC-361-0001/24-2022</t>
  </si>
  <si>
    <t>HRAEI-AD-CC-362-0001/24-2022</t>
  </si>
  <si>
    <t>HRAEI-AD-CC-363-0001/24-2022</t>
  </si>
  <si>
    <t>HRAEI-AD-CC-523-0001/24-2022</t>
  </si>
  <si>
    <t>HRAEI-AD-CC-524-0001/24-2022</t>
  </si>
  <si>
    <t>HRAEI-AD-CC-525-0001/24-2022</t>
  </si>
  <si>
    <t>HRAEI-AD-CC-527-0001/24-2022</t>
  </si>
  <si>
    <t>HRAEI-AD-CC-527-1-0001/24-2022</t>
  </si>
  <si>
    <t>HRAEI-AD-CC-531-0001/24-2022</t>
  </si>
  <si>
    <t>HRAEI-AD-CC-528-0001/24-2022</t>
  </si>
  <si>
    <t>HRAEI-AD-CC-530-0001/24-2022</t>
  </si>
  <si>
    <t>HRAEI-AD-CC-530-1-0001/24-2022</t>
  </si>
  <si>
    <t>HRAEI-AD-CC-538-0001/24-2022</t>
  </si>
  <si>
    <t>HRAEI-LPI-CC-008-0001/24-2023</t>
  </si>
  <si>
    <t>HRAEI-AD-CC-533-0001/24-2022</t>
  </si>
  <si>
    <t>HRAEI-LPI-CC-009-0001/24-2023</t>
  </si>
  <si>
    <t>HRAEI-LPI-CC-010-0001/24-2023</t>
  </si>
  <si>
    <t>HRAEI-LPI-CC-011-0001/24-2023</t>
  </si>
  <si>
    <t>HRAEI-LPI-CC-015-0001/24-2023</t>
  </si>
  <si>
    <t>HRAEI-LPI-CC-014-0001/24-2023</t>
  </si>
  <si>
    <t>HRAEI-LPI-CC-016-0001/24-2023</t>
  </si>
  <si>
    <t>HRAEI-LPI-CC-017-0001/24-2023</t>
  </si>
  <si>
    <t>HRAEI-LPI-CC-018-0002/24-2023</t>
  </si>
  <si>
    <t>HRAEI-LPI-CC-018-0001/24-2023</t>
  </si>
  <si>
    <t>HRAEI-LPI-CC-019-0001/24-2023</t>
  </si>
  <si>
    <t>HRAEI-LPI-CC-020-0001/24-2023</t>
  </si>
  <si>
    <t>HRAEI-LPI-CC-021-0001/24-2023</t>
  </si>
  <si>
    <t>HRAEI-LPI-CC-022-0001/24-2023</t>
  </si>
  <si>
    <t>HRAEI-LPI-CC-024-0001/24-2023</t>
  </si>
  <si>
    <t>HRAEI-LPI-CC-025-0001/24-2023</t>
  </si>
  <si>
    <t>HRAEI-LPI-CC-027-0001/24-2023</t>
  </si>
  <si>
    <t>HRAEI-LPI-CC-028-0001/24-2023</t>
  </si>
  <si>
    <t>HRAEI-LPI-CC-029-0001/24-2023</t>
  </si>
  <si>
    <t>HRAEI-LPI-CC-030-0001/24-2023</t>
  </si>
  <si>
    <t>HRAEI-LPI-CC-032-0001/24-2023</t>
  </si>
  <si>
    <t>HRAEI-LPI-CC-033-0001/24-2023</t>
  </si>
  <si>
    <t>HRAEI-LPI-CC-034-0001/24-2023</t>
  </si>
  <si>
    <t>HRAEI-LPI-CC-036-0001/24-2023</t>
  </si>
  <si>
    <t>HRAEI-LPI-CC-039-0001/24-2023</t>
  </si>
  <si>
    <t>HRAEI-LPI-CC-043-2-0001/24-2023</t>
  </si>
  <si>
    <t>HRAEI-LPI-CC-044-0001/24-2023</t>
  </si>
  <si>
    <t>HRAEI-LPI-CC-045-0001/24-2023</t>
  </si>
  <si>
    <t>HRAEI-LPI-CC-047-0001/24-2023</t>
  </si>
  <si>
    <t>HRAEI-LPI-CC-049-0001/24-2023</t>
  </si>
  <si>
    <t>HRAEI-LPI-CC-079-0001/24-2023</t>
  </si>
  <si>
    <t>HRAEI-LPI-CC-080-0001/24-2023</t>
  </si>
  <si>
    <t>HRAEI-LPI-CC-090-0001/24-2023</t>
  </si>
  <si>
    <t>HRAEI-LPI-CC-093-0001/24-2023</t>
  </si>
  <si>
    <t>HRAEI-LPI-CC-166-0001/24-2023</t>
  </si>
  <si>
    <t>HRAEI-LPI-CC-252-0001/24-2023-COMPLEMENTARIO</t>
  </si>
  <si>
    <t>HRAEI-LPI-CC-255-1-0001/24-2023-COMPLEMENTARIO</t>
  </si>
  <si>
    <t>HRAEI-LPI-CC-257-1-0001/24-2023-COMPLEMENTARIO</t>
  </si>
  <si>
    <t>HRAEI-LPI-CC-266-0001/24-2023-COMPLEMENTARIO</t>
  </si>
  <si>
    <t>HRAEI-LPI-CC-251-0001/24-2023-COMPLEMENTARIO</t>
  </si>
  <si>
    <t>HRAEI-LPI-CC-419-RA-0001/24-2022</t>
  </si>
  <si>
    <t>HRAEI-AD-CC-350-0001/24-2022</t>
  </si>
  <si>
    <t>HRAEI-LPI-CC-281-0001/24-2023-COMPLEMENTARIO</t>
  </si>
  <si>
    <t>HRAEI-LPI-CC-263-0001/24-2023-COMPLEMENTARIO</t>
  </si>
  <si>
    <t>HRAEI-LPI-CC-420-0001/24-2022</t>
  </si>
  <si>
    <t>HRAEI-LPI-CC-276-0001/24-2023-COMPLEMENTARIO</t>
  </si>
  <si>
    <t>HRAEI-LPI-CC-329-0001/24-2023-COMPLEMENTARIO</t>
  </si>
  <si>
    <t>HRAEI-LPI-CC-424-0001/24-2022</t>
  </si>
  <si>
    <t>HRAEI-LPI-CC-463-0001/24-2022</t>
  </si>
  <si>
    <t>HRAEI-LPI-CC-472-0001/24-2022</t>
  </si>
  <si>
    <t>HRAEI-LPI-CC-353-1-0001/24-2023-COMPLEMENTARIO</t>
  </si>
  <si>
    <t>HRAEI-LPI-CC-465-1-0001/24-2022</t>
  </si>
  <si>
    <t>HRAEI-LPI-CC-425-0002/24-2022</t>
  </si>
  <si>
    <t>HRAEI-LPI-CC-052-0001/24-2023</t>
  </si>
  <si>
    <t>HRAEI-LPI-CC-470-0001/24-2022</t>
  </si>
  <si>
    <t>HRAEI-LPI-CC-440-0001/24-2022</t>
  </si>
  <si>
    <t>HRAEI-LPI-CC-299-0001/24-2023-COMPLEMENTARIO</t>
  </si>
  <si>
    <t>HRAEI-AD-CC-346-0001/24-2022</t>
  </si>
  <si>
    <t>HRAEI-LPI-CC-437-0001/24-2022</t>
  </si>
  <si>
    <t>HRAEI-LPI-CC-437-0002/24-2022</t>
  </si>
  <si>
    <t>HRAEI-LPI-CC-434-0001/24-2022</t>
  </si>
  <si>
    <t>HRAEI-LPI-CC-433-0001/24-2022</t>
  </si>
  <si>
    <t>HRAEI-LPI-CC-431-0001/24-2022</t>
  </si>
  <si>
    <t>HRAEI-AD-CC-532-0001/24-2022</t>
  </si>
  <si>
    <t>HRAEI-AD-CC-532-0002/24-2022</t>
  </si>
  <si>
    <t>HRAEI-LPI-CC-364-0001/24-2023-COMPLEMENTARIO</t>
  </si>
  <si>
    <t>HRAEI-LPI-CC-038-0001/24-2023</t>
  </si>
  <si>
    <t>HRAEI-LPI-CC-043-2-0002/24-2023</t>
  </si>
  <si>
    <t>HRAEI-AD-CC-098-0002/24-2023</t>
  </si>
  <si>
    <t>HRAEI-LPI-CC-437-0003/24-2022</t>
  </si>
  <si>
    <t>HRAEI-LPI-CC-337-0001/24-2023-COMPLEMENTARIO</t>
  </si>
  <si>
    <t>HRAEI-LPI-CC-469-0001/24-2022</t>
  </si>
  <si>
    <t>HRAEI-LPI-CC-426-0001/24-2022</t>
  </si>
  <si>
    <t>HRAEI-LPI-CC-427-0001/24-2022</t>
  </si>
  <si>
    <t>HRAEI-LPI-CC-312-1-0001/24-2023-COMPLEMENTARIO</t>
  </si>
  <si>
    <t>HRAEI-LPI-CC-444-0001/24-2022</t>
  </si>
  <si>
    <t>HRAEI-LPI-CC-277-0001/24-2023-COMPLEMENTARIO</t>
  </si>
  <si>
    <t>HRAEI-LPI-CC-430-0001/24-2022</t>
  </si>
  <si>
    <t>HRAEI-LPI-CC-259-1-0001/24-2023-COMPLEMENTARIO</t>
  </si>
  <si>
    <t>HRAEI-LPI-CC-264-0001/24-2023-COMPLEMENTARIO</t>
  </si>
  <si>
    <t>HRAEI-LPI-CC-438-0001/24-2022</t>
  </si>
  <si>
    <t>HRAEI-LPI-CC-323-0001/24-2023-COMPLEMENTARIO</t>
  </si>
  <si>
    <t>HRAEI-AD-CC-349-0002/24-2022</t>
  </si>
  <si>
    <t>HRAEI-LPI-CC-452-0001/24-2022</t>
  </si>
  <si>
    <t>HRAEI-AD-CC-343-0001/24-2022</t>
  </si>
  <si>
    <t>HRAEI-AD-CC-346-0002/24-2022</t>
  </si>
  <si>
    <t>HRAEI-AD-CC-099-0002/24-2023-A</t>
  </si>
  <si>
    <t>HRAEI-AD-CC-350-0002/24-2022</t>
  </si>
  <si>
    <t>HRAEI-AD-CC-360-0001/24-2022</t>
  </si>
  <si>
    <t>HRAEI-LPI-CC-498-0001/24-2022</t>
  </si>
  <si>
    <t>HRAEI-AD-CC-528-0002/24-2022</t>
  </si>
  <si>
    <t>HRAEI-LPI-CC-497-0001-24/2022</t>
  </si>
  <si>
    <t>HRAEI-LPI-CC-495-0001/24-2022</t>
  </si>
  <si>
    <t>HRAEI-AD-CC-529-0001/24-2022</t>
  </si>
  <si>
    <t>HRAEI-LPI-CC-010-0002/24-2023</t>
  </si>
  <si>
    <t>HRAEI-LPI-CC-021-0002/24-2023</t>
  </si>
  <si>
    <t>HRAEI-LPI-CC-267-1-0001/24-2023-COMPLEMENTARIO</t>
  </si>
  <si>
    <t>HRAEI-LPI-CC-273-0001/24-2023-COMPLEMENTARIO</t>
  </si>
  <si>
    <t>HRAEI-LPI-CC-078-0001/24-2023</t>
  </si>
  <si>
    <t>HRAEI-LPI-CC-493-0001/24-2022</t>
  </si>
  <si>
    <t>HRAEI-LPI-CC-279-1-0001/24-2023-COMPLEMENTARIO</t>
  </si>
  <si>
    <t>HRAEI-LPI-CC-293-0001/24-2023-COMPLEMENTARIO</t>
  </si>
  <si>
    <t>HRAEI-LPI-CC-304-1-0001/24-2023-COMPLEMENTARIO</t>
  </si>
  <si>
    <t>HRAEI-LPI-CC-470-0002/24-2022</t>
  </si>
  <si>
    <t>HRAEI-LPI-CC-486-0001/24-2022</t>
  </si>
  <si>
    <t>HRAEI-LPI-CC-465-1-0002/24-2022</t>
  </si>
  <si>
    <t>HRAEI-LPI-CC-480-0001/24-2022</t>
  </si>
  <si>
    <t>HRAEI-LPI-CC-354-1-0001/24-2023-COMPLEMENTARIO</t>
  </si>
  <si>
    <t>HRAEI-LPI-CC-361-1-0001/24-2023-COMPLEMENTARIO</t>
  </si>
  <si>
    <t>HRAEI-LPI-CC-419-RA-0002/24-2022</t>
  </si>
  <si>
    <t>HRAEI-LPI-CC-423-0001/24-2022</t>
  </si>
  <si>
    <t>HRAEI-LPI-CC-451-0001/24-2022</t>
  </si>
  <si>
    <t>HRAEI-LPI-CC-455-0001/24-2022</t>
  </si>
  <si>
    <t>HRAEI-LPI-CC-428-0001/24-2022</t>
  </si>
  <si>
    <t>HRAEI-LPI-CC-309-0001/24-2023-COMPLEMENTARIO</t>
  </si>
  <si>
    <t>HRAEI-LPI-CC-306-0001/24-2023-COMPLEMENTARIO</t>
  </si>
  <si>
    <t>HRAEI-AD-CC-533-0002/24-2022</t>
  </si>
  <si>
    <t>HRAEI-LPI-CC-465-1-0004/24-2022</t>
  </si>
  <si>
    <t>HRAEI-LPI-CC-252-0002/24-2023-COMPLEMENTARIO</t>
  </si>
  <si>
    <t>HRAEI-LPI-CC-421-0001/24-2022</t>
  </si>
  <si>
    <t>HRAEI-LPI-CC-422-1-0001/24-2022</t>
  </si>
  <si>
    <t>HRAEI-LPI-CC-037-0001/24-2023</t>
  </si>
  <si>
    <t>HRAEI-LPI-CC-037-1-0001/24-2023</t>
  </si>
  <si>
    <t>HRAEI-LPI-CC-016-0002/24-2023</t>
  </si>
  <si>
    <t>HRAEI-LPI-CC-276-0002/24-2023-COMPLEMENTARIO</t>
  </si>
  <si>
    <t>HRAEI-LPI-CC-026-0002/24-2023</t>
  </si>
  <si>
    <t>HRAEI-AD-CC-141-0001/24-2023</t>
  </si>
  <si>
    <t>HRAEI-LPI-CC-031-0001/24-2023</t>
  </si>
  <si>
    <t>HRAEI-LPI-CC-024-0002/24-2023</t>
  </si>
  <si>
    <t>HRAEI-LPI-CC-279-1-0002/24-2023-COMPLEMENTARIO</t>
  </si>
  <si>
    <t>HRAEI-LPI-CC-432-0001/24-2022</t>
  </si>
  <si>
    <t>HRAEI-LPI-CC-344-0001/24-2023-COMPLEMENTARIO</t>
  </si>
  <si>
    <t>HRAEI-AD-CC-098-0003/24-2023</t>
  </si>
  <si>
    <t>HRAEI-LPI-CC-497-0002-24/2022</t>
  </si>
  <si>
    <t>HRAEI-LPI-CC-495-0002/24-2022</t>
  </si>
  <si>
    <t>HRAEI-AD-CC-099-0003/24-2023-A</t>
  </si>
  <si>
    <t>HRAEI-LPI-CC-493-0002/24-2022</t>
  </si>
  <si>
    <t>HRAEI-LPI-CC-486-0002/24-2022</t>
  </si>
  <si>
    <t>HRAEI-LPI-CC-484-0002/24-2022</t>
  </si>
  <si>
    <t>HRAEI-LPI-CC-480-0002/24-2022</t>
  </si>
  <si>
    <t>HRAEI-AD-CC-346-0003/24-2022</t>
  </si>
  <si>
    <t>HRAEI-LPI-CC-470-0003/24-2022</t>
  </si>
  <si>
    <t>HRAEI-LPI-CC-465-1-0003/24-2022</t>
  </si>
  <si>
    <t>HRAEI-AD-CC-349-0003/24-2022</t>
  </si>
  <si>
    <t>HRAEI-AD-CC-350-0003/24-2022</t>
  </si>
  <si>
    <t>HRAEI-LPI-CC-452-0002/24-2022</t>
  </si>
  <si>
    <t>HRAEI-LPI-CC-451-0002/24-2022</t>
  </si>
  <si>
    <t>HRAEI-AD-CC-352-0002/24-2022</t>
  </si>
  <si>
    <t>HRAEI-LPI-CC-427-0002/24-2022</t>
  </si>
  <si>
    <t>HRAEI-LPI-CC-426-0002/24-2022</t>
  </si>
  <si>
    <t>HRAEI-LPI-CC-420-0002/24-2022</t>
  </si>
  <si>
    <t>HRAEI-LPI-CC-263-0002/24-2023-COMPLEMENTARIO</t>
  </si>
  <si>
    <t>HRAEI-LPI-CC-335-1-0001/24-2023-COMPLEMENTARIO</t>
  </si>
  <si>
    <t>HRAEI-LPI-CC-458-0001/24-2022</t>
  </si>
  <si>
    <t>HRAEI-LPI-CC-425-0003/24-2022</t>
  </si>
  <si>
    <t>HRAEI-LPI-CC-080-0002/24-2023</t>
  </si>
  <si>
    <t>HRAEI-LPI-CC-353-1-0002/24-2023-COMPLEMENTARIO</t>
  </si>
  <si>
    <t>HRAEI-LPI-CC-299-0002/24-2023-COMPLEMENTARIO</t>
  </si>
  <si>
    <t>HRAEI-LPI-CC-324-0001/24-2023-COMPLEMENTARIO</t>
  </si>
  <si>
    <t>HRAEI-LPI-CC-037-0002/24-2023</t>
  </si>
  <si>
    <t>HRAEI-LPI-CC-294-0001/24-2023-COMPLEMENTARIO</t>
  </si>
  <si>
    <t>HRAEI-LPI-CC-311-1-0001/24-2023-COMPLEMENTARIO</t>
  </si>
  <si>
    <t>HRAEI-LPI-CC-313-1-0001/24-2023-COMPLEMENTARIO</t>
  </si>
  <si>
    <t>HRAEI-LPI-CC-332-1-0001/24-2023-COMPLEMENTARIO</t>
  </si>
  <si>
    <t>HRAEI-LPI-CC-333-0001/24-2023-COMPLEMENTARIO</t>
  </si>
  <si>
    <t>HRAEI-LPI-CC-089-0001/24-2023</t>
  </si>
  <si>
    <t>HRAEI-LPI-CC-460-0001/24-2022</t>
  </si>
  <si>
    <t>HRAEI-LPI-CC-344-0002/24-2023-COMPLEMENTARIO</t>
  </si>
  <si>
    <t>HRAEI-LPI-CC-442-0001/24-2022</t>
  </si>
  <si>
    <t>HRAEI-LPI-CC-345-0001/24-2023-COMPLEMENTARIO</t>
  </si>
  <si>
    <t>HRAEI-AD-CC-241-0002/24-2023-COMPLEMENTARIO</t>
  </si>
  <si>
    <t>HRAEI-LPI-CC-043-2-0003/24-2023</t>
  </si>
  <si>
    <t>HRAEI-LPI-CC-037-0003/24-2023</t>
  </si>
  <si>
    <t>HRAEI-LPI-CC-482-0001/24-2022</t>
  </si>
  <si>
    <t>HRAEI-LPI-CC-452-0003/24-2022</t>
  </si>
  <si>
    <t>HRAEI-LPI- CC-041-0001/24-2023</t>
  </si>
  <si>
    <t>HRAEI-LPI-CC-255-1-0002/24-2023-COMPLEMENTARIO</t>
  </si>
  <si>
    <t>HRAEI-AD-CC-350-0004/24-2022</t>
  </si>
  <si>
    <t>HRAEI-LPI-CC-423-0002/24-2022</t>
  </si>
  <si>
    <t>HRAEI-LPI-CC-335-1-0002/24-2023-COMPLEMENTARIO</t>
  </si>
  <si>
    <t>HRAEI-LPI-CC-276-0003/24-2023-COMPLEMENTARIO</t>
  </si>
  <si>
    <t>HRAEI-LPI-CC-427-0003/24-2022</t>
  </si>
  <si>
    <t>HRAEI-LPI-CC-266-0002/24-2023-COMPLEMENTARIO</t>
  </si>
  <si>
    <t>HRAEI-LPI-CC-431-0002/24-2022</t>
  </si>
  <si>
    <t>HRAEI-LPI-CC-372-0001/24-2023-COMPLEMENTARIO</t>
  </si>
  <si>
    <t>HRAEI-AD-CC-348-0002/24-2022</t>
  </si>
  <si>
    <t>HRAEI-LPI-CC-435-0001/24-2022</t>
  </si>
  <si>
    <t>HRAEI-LPI-CC-440- 0002/24-2022</t>
  </si>
  <si>
    <t>HRAEI-LPI-CC-254-0001/24-2023-COMPLEMENTARIO</t>
  </si>
  <si>
    <t>HRAEI-LPI-CC-020-0002/24-2023</t>
  </si>
  <si>
    <t>HRAEI-LPI-CC-189-0001/24-2023</t>
  </si>
  <si>
    <t>HRAEI-LPI-CC-189-2023</t>
  </si>
  <si>
    <t>HRAEI-LPI-CC-440- 0003/24-2022</t>
  </si>
  <si>
    <t>HRAEI-LPI-CC-437-0004/24-2022</t>
  </si>
  <si>
    <t>HRAEI-LPI-CC-026-0003/24-2023</t>
  </si>
  <si>
    <t>HRAEI-LPI-CC-473-0001/24-2022</t>
  </si>
  <si>
    <t>HRAEI-LPI-CC-423-0003/24-2022</t>
  </si>
  <si>
    <t>HRAEI-LPI-CC-425-0004/24-2022</t>
  </si>
  <si>
    <t>HRAEI-LPI-CC-299-0003/24-2023-COMPLEMENTARIO</t>
  </si>
  <si>
    <t>HRAEI-LPI-CC-374-0001/24-2023-COMPLEMENTARIO</t>
  </si>
  <si>
    <t>HRAEI-LPI-CC-446-1-0001/24-2022</t>
  </si>
  <si>
    <t>HRAEI-LPI-CC-448-0001/24-2022</t>
  </si>
  <si>
    <t>HRAEI-LPI-CC-452-0004/24-2022</t>
  </si>
  <si>
    <t>HRAEI-LPI-CC-013-0001/24-2023</t>
  </si>
  <si>
    <t>HRAEI-LPI-CC-018-0003/24-2023</t>
  </si>
  <si>
    <t>HRAEI-LPI-CC-048-0001/24-2023</t>
  </si>
  <si>
    <t>HRAEI-LPI-CC-051-0001/24-2023</t>
  </si>
  <si>
    <t>HRAEI-LPI-CC-254-0002/24-2023-COMPLEMENTARIO</t>
  </si>
  <si>
    <t>HRAEI-LPI-CC-257-1-0002/24-2023-COMPLEMENTARIO</t>
  </si>
  <si>
    <t>HRAEI-LPI-CC-263-0003/24-2023-COMPLEMENTARIO</t>
  </si>
  <si>
    <t>HRAEI-LPI-CC-268-0001/24-2023-COMPLEMENTARIO</t>
  </si>
  <si>
    <t>HRAEI-LPI-CC-081-0001/24-2023</t>
  </si>
  <si>
    <t>HRAEI-LPI-CC-335-1-0003/24-2023-COMPLEMENTARIO</t>
  </si>
  <si>
    <t>HRAEI-LPI-CC-076-0001/24-2023</t>
  </si>
  <si>
    <t>HRAEI-LPI-CC-082-0001/24-2023</t>
  </si>
  <si>
    <t>HRAEI-LPI-CC-338-0001/24-2023-COMPLEMENTARIO</t>
  </si>
  <si>
    <t>HRAEI-LPI-CC-484-0001/24-2022</t>
  </si>
  <si>
    <t>HRAEI-LPI-CC-425-0005/24-2022</t>
  </si>
  <si>
    <t>HRAEI-AD-CC-341-0002/24-2022</t>
  </si>
  <si>
    <t>HRAEI-LPI-CC-042-0001/24-2023</t>
  </si>
  <si>
    <t>HRAEI-LPI-CC-423-0004/24-2022</t>
  </si>
  <si>
    <t xml:space="preserve"> </t>
  </si>
  <si>
    <t>Total general</t>
  </si>
  <si>
    <t>Suma de PIEZAS SOLICITADAS</t>
  </si>
  <si>
    <t>Etiquetas de fila</t>
  </si>
  <si>
    <t>CONTRATOS RAMO 47</t>
  </si>
  <si>
    <t>CLAVES ADJUDICADAS RAMO 47</t>
  </si>
  <si>
    <t>PARTIDAS TOTALES</t>
  </si>
  <si>
    <t>DESCRIPCION DE RAMO 47</t>
  </si>
  <si>
    <t>CLAVE SOLICITADA</t>
  </si>
  <si>
    <t>SIN SOLICITUD</t>
  </si>
  <si>
    <t>PARTIDAS SOLICITADAS</t>
  </si>
  <si>
    <t>PARTIDAS SIN MOVIMIENTO</t>
  </si>
  <si>
    <r>
      <rPr>
        <b/>
        <sz val="10"/>
        <color theme="9"/>
        <rFont val="Montserrat"/>
      </rPr>
      <t>SOLICITADA</t>
    </r>
    <r>
      <rPr>
        <b/>
        <sz val="10"/>
        <color rgb="FFFF0000"/>
        <rFont val="Montserrat"/>
      </rPr>
      <t xml:space="preserve"> / NO SOLICITADA</t>
    </r>
  </si>
  <si>
    <t>Diferencia de minimo solicitado</t>
  </si>
  <si>
    <t>ESTATUS DE SOLICITUD DE MINIMO</t>
  </si>
  <si>
    <t>MINIMO NO CUMPLIDO</t>
  </si>
  <si>
    <t>MINIMO SUPERADO</t>
  </si>
  <si>
    <t>MOVIMIENTO DE PARTIDAS</t>
  </si>
  <si>
    <t xml:space="preserve">Partidas sin llegar al minimo </t>
  </si>
  <si>
    <t>Partidas con el minimo solicitado</t>
  </si>
  <si>
    <t>Partidas con mas del minimo solicitado</t>
  </si>
  <si>
    <t>Diferencia de entregado</t>
  </si>
  <si>
    <t>ESTATUS DE ENTREGA</t>
  </si>
  <si>
    <t>Suma de CANTIDAD ENTREGADA</t>
  </si>
  <si>
    <t>HRAEI-AD-CC-098-2023HRAEI-MD0041</t>
  </si>
  <si>
    <t>HRAEI-AD-CC-098-2023HRAEI-MD0333</t>
  </si>
  <si>
    <t>HRAEI-AD-CC-098-2023HRAEI-MD0664</t>
  </si>
  <si>
    <t>HRAEI-AD-CC-098-2023HRAEI-MD0006</t>
  </si>
  <si>
    <t>HRAEI-AD-CC-099-2023-AHRAEI-MD0862</t>
  </si>
  <si>
    <t>HRAEI-AD-CC-099-2023-AHRAEI-MD0957</t>
  </si>
  <si>
    <t>HRAEI-AD-CC-099-2023-AHRAEI-MD1050</t>
  </si>
  <si>
    <t>HRAEI-AD-CC-099-2023-AHRAEI-MD0717</t>
  </si>
  <si>
    <t>HRAEI-AD-CC-099-2023-AHRAEI-MD0119</t>
  </si>
  <si>
    <t>HRAEI-AD-CC-099-2023-AHRAEI-MD0207</t>
  </si>
  <si>
    <t>HRAEI-AD-CC-101-2023HRAEI-MD1181</t>
  </si>
  <si>
    <t>HRAEI-AD-CC-099-2023-AHRAEI-MD0732</t>
  </si>
  <si>
    <t>HRAEI-AD-CC-099-2023-AHRAEI-MD0986</t>
  </si>
  <si>
    <t>HRAEI-AD-CC-100-2023HRAEI-MD0136</t>
  </si>
  <si>
    <t>HRAEI-AD-CC-099-2023-AHRAEI-MD1524</t>
  </si>
  <si>
    <t>HRAEI-AD-CC-100-2023HRAEI-MD0456</t>
  </si>
  <si>
    <t>HRAEI-AD-CC-102-2023HRAEI-MD0206</t>
  </si>
  <si>
    <t>HRAEI-AD-CC-103-2023HRAEI-MD1009</t>
  </si>
  <si>
    <t>HRAEI-AD-CC-104-2023HRAEI-MD1646</t>
  </si>
  <si>
    <t>HRAEI-AD-CC-121-2022HRAEI-MD1090</t>
  </si>
  <si>
    <t>HRAEI-AD-CC-131-2023HRAEI-MD2146</t>
  </si>
  <si>
    <t>HRAEI-AD-CC-114-2023HRAEI-MD0870</t>
  </si>
  <si>
    <t>HRAEI-AD-CC-132-2023HRAEI-MD0595</t>
  </si>
  <si>
    <t>HRAEI-AD-CC-135-2023HRAEI-MD1302</t>
  </si>
  <si>
    <t>HRAEI-AD-CC-140-2023HRAEI-MD0179</t>
  </si>
  <si>
    <t>HRAEI-AD-CC-144-2023HRAEI-MD0084</t>
  </si>
  <si>
    <t>HRAEI-AD-CC-145-2023HRAEI-MD1039</t>
  </si>
  <si>
    <t>HRAEI-AD-CC-146-2023HRAEI-MD0900</t>
  </si>
  <si>
    <t>HRAEI-AD-CC-148-2023HRAEI-MD1291</t>
  </si>
  <si>
    <t>HRAEI-AD-CC-151-2023HRAEI-MD1291</t>
  </si>
  <si>
    <t>HRAEI-AD-CC-231-2023HRAEI-MD2117</t>
  </si>
  <si>
    <t>HRAEI-LPI-CC-425-2022HRAEI-MD0231</t>
  </si>
  <si>
    <t>HRAEI-LPI-CC-425-2022HRAEI-MD0769</t>
  </si>
  <si>
    <t>HRAEI-LPI-CC-425-2022HRAEI-MD0279</t>
  </si>
  <si>
    <t>HRAEI-LPI-CC-425-2022HRAEI-MD0118</t>
  </si>
  <si>
    <t>HRAEI-LPI-CC-425-2022HRAEI-MD0036</t>
  </si>
  <si>
    <t>HRAEI-LPI-CC-425-2022HRAEI-MD0854</t>
  </si>
  <si>
    <t>HRAEI-LPI-CC-425-2022HRAEI-MD0980</t>
  </si>
  <si>
    <t>HRAEI-LPI-CC-425-2022HRAEI-MD0920</t>
  </si>
  <si>
    <t>HRAEI-LPI-CC-425-2022HRAEI-MD0738</t>
  </si>
  <si>
    <t>HRAEI-LPI-CC-425-2022HRAEI-MD0739</t>
  </si>
  <si>
    <t>HRAEI-LPI-CC-425-2022HRAEI-MD0737</t>
  </si>
  <si>
    <t>HRAEI-LPI-CC-425-2022HRAEI-MD0735</t>
  </si>
  <si>
    <t>HRAEI-LPI-CC-425-2022HRAEI-MD0360</t>
  </si>
  <si>
    <t>HRAEI-AD-CC-232-2023HRAEI-MD1993</t>
  </si>
  <si>
    <t>HRAEI-LPI-CC-425-2022HRAEI-MD0361</t>
  </si>
  <si>
    <t>HRAEI-LPI-CC-425-2022HRAEI-MD0362</t>
  </si>
  <si>
    <t>HRAEI-AD-CC-232-2023HRAEI-MD2063</t>
  </si>
  <si>
    <t>HRAEI-LPI-CC-425-2022HRAEI-MD1067</t>
  </si>
  <si>
    <t>HRAEI-LPI-CC-425-2022HRAEI-MD0366</t>
  </si>
  <si>
    <t>HRAEI-LPI-CC-425-2022HRAEI-MD1386</t>
  </si>
  <si>
    <t>HRAEI-LPI-CC-425-2022HRAEI-MD1387</t>
  </si>
  <si>
    <t>HRAEI-LPI-CC-425-2022HRAEI-MD0356</t>
  </si>
  <si>
    <t>HRAEI-LPI-CC-425-2022HRAEI-MD1089</t>
  </si>
  <si>
    <t>HRAEI-LPI-CC-425-2022HRAEI-MD0308</t>
  </si>
  <si>
    <t>HRAEI-LPI-CC-425-2022HRAEI-MD0704</t>
  </si>
  <si>
    <t>HRAEI-LPI-CC-425-2022HRAEI-MD1024</t>
  </si>
  <si>
    <t>HRAEI-LPI-CC-425-2022HRAEI-MD1167</t>
  </si>
  <si>
    <t>HRAEI-LPI-CC-425-2022HRAEI-MD1006</t>
  </si>
  <si>
    <t>HRAEI-LPI-CC-425-2022HRAEI-MD0266</t>
  </si>
  <si>
    <t>HRAEI-LPI-CC-425-2022HRAEI-MD1169</t>
  </si>
  <si>
    <t>HRAEI-LPI-CC-425-2022HRAEI-MD0065</t>
  </si>
  <si>
    <t>HRAEI-LPI-CC-425-2022HRAEI-MD0438</t>
  </si>
  <si>
    <t>HRAEI-AD-CC-233-2023HRAEI-MD2272</t>
  </si>
  <si>
    <t>HRAEI-AD-CC-233-2023HRAEI-MD2126</t>
  </si>
  <si>
    <t>HRAEI-AD-CC-233-2023HRAEI-MD2271</t>
  </si>
  <si>
    <t>HRAEI-AD-CC-234-2023HRAEI-MD2042</t>
  </si>
  <si>
    <t>HRAEI-AD-CC-235-2023HRAEI-MD2102</t>
  </si>
  <si>
    <t>HRAEI-AD-CC-235-2023HRAEI-MD2103</t>
  </si>
  <si>
    <t>HRAEI-AD-CC-236-2023HRAEI-MD0908</t>
  </si>
  <si>
    <t>HRAEI-AD-CC-239-2023HRAEI-MD1961</t>
  </si>
  <si>
    <t>HRAEI-LPI-CC-026-2023HRAEI-MD1052</t>
  </si>
  <si>
    <t>HRAEI-LPI-CC-026-2023HRAEI-MD0651</t>
  </si>
  <si>
    <t>HRAEI-LPI-CC-026-2023HRAEI-MD0740</t>
  </si>
  <si>
    <t>HRAEI-LPI-CC-026-2023HRAEI-MD0734</t>
  </si>
  <si>
    <t>HRAEI-LPI-CC-026-2023HRAEI-MD0358</t>
  </si>
  <si>
    <t>HRAEI-LPI-CC-026-2023HRAEI-MD1527</t>
  </si>
  <si>
    <t>HRAEI-LPI-CC-026-2023HRAEI-MD0932</t>
  </si>
  <si>
    <t>HRAEI-AD-CC-240-2023HRAEI-MD2072</t>
  </si>
  <si>
    <t>HRAEI-LPI-CC-026-2023HRAEI-MD0102</t>
  </si>
  <si>
    <t>HRAEI-AD-CC-241-2023HRAEI-MD0055</t>
  </si>
  <si>
    <t>HRAEI-AD-CC-241-2023HRAEI-MD2099</t>
  </si>
  <si>
    <t>HRAEI-AD-CC-241-2023HRAEI-MD2100</t>
  </si>
  <si>
    <t>HRAEI-AD-CC-241-2023HRAEI-MD2213</t>
  </si>
  <si>
    <t>HRAEI-AD-CC-242-2023HRAEI-MD2122</t>
  </si>
  <si>
    <t>HRAEI-AD-CC-243-2023HRAEI-MD2019</t>
  </si>
  <si>
    <t>HRAEI-AD-CC-330-2022HRAEI-MD2209</t>
  </si>
  <si>
    <t>HRAEI-AD-CC-244-2023HRAEI-MD2060</t>
  </si>
  <si>
    <t>HRAEI-AD-CC-339-2022HRAEI-MD2148</t>
  </si>
  <si>
    <t>HRAEI-AD-CC-339-2022HRAEI-MD2233</t>
  </si>
  <si>
    <t>HRAEI-AD-CC-339-2022HRAEI-MD2234</t>
  </si>
  <si>
    <t>HRAEI-AD-CC-339-2022HRAEI-MD2266</t>
  </si>
  <si>
    <t>HRAEI-AD-CC-340-2022HRAEI-MD1106</t>
  </si>
  <si>
    <t>HRAEI-AD-CC-341-2022HRAEI-MD0055</t>
  </si>
  <si>
    <t>HRAEI-AD-CC-341-2022HRAEI-MD0518</t>
  </si>
  <si>
    <t>HRAEI-AD-CC-341-2022HRAEI-MD0519</t>
  </si>
  <si>
    <t>HRAEI-AD-CC-342-2022HRAEI-MD2265</t>
  </si>
  <si>
    <t>HRAEI-AD-CC-341-2022HRAEI-MD2208</t>
  </si>
  <si>
    <t>HRAEI-AD-CC-341-2022HRAEI-MD2099</t>
  </si>
  <si>
    <t>HRAEI-AD-CC-341-2022HRAEI-MD2100</t>
  </si>
  <si>
    <t>HRAEI-AD-CC-342-2022HRAEI-MD2267</t>
  </si>
  <si>
    <t>HRAEI-AD-CC-341-2022HRAEI-MD2119</t>
  </si>
  <si>
    <t>HRAEI-AD-CC-342-2022HRAEI-MD2268</t>
  </si>
  <si>
    <t>HRAEI-AD-CC-344-2022HRAEI-MD2274</t>
  </si>
  <si>
    <t>HRAEI-AD-CC-345-2022HRAEI-MD0908</t>
  </si>
  <si>
    <t>HRAEI-AD-CC-345-2022HRAEI-MD0909</t>
  </si>
  <si>
    <t>HRAEI-AD-CC-345-2022HRAEI-MD0911</t>
  </si>
  <si>
    <t>HRAEI-AD-CC-347-1-2022HRAEI-MD2205</t>
  </si>
  <si>
    <t>HRAEI-AD-CC-348-2022HRAEI-MD1961</t>
  </si>
  <si>
    <t>HRAEI-AD-CC-349-2022HRAEI-MD1976</t>
  </si>
  <si>
    <t>HRAEI-AD-CC-349-2022HRAEI-MD2094</t>
  </si>
  <si>
    <t>HRAEI-AD-CC-349-2022HRAEI-MD2102</t>
  </si>
  <si>
    <t>HRAEI-AD-CC-349-2022HRAEI-MD2103</t>
  </si>
  <si>
    <t>HRAEI-AD-CC-351-2022HRAEI-MD2019</t>
  </si>
  <si>
    <t>HRAEI-AD-CC-352-2022HRAEI-MD2097</t>
  </si>
  <si>
    <t>HRAEI-AD-CC-351-2022HRAEI-MD2110</t>
  </si>
  <si>
    <t>HRAEI-AD-CC-351-2022HRAEI-MD2111</t>
  </si>
  <si>
    <t>HRAEI-AD-CC-351-2022HRAEI-MD2112</t>
  </si>
  <si>
    <t>HRAEI-AD-CC-352-2022HRAEI-MD2114</t>
  </si>
  <si>
    <t>HRAEI-AD-CC-351-2022HRAEI-MD2113</t>
  </si>
  <si>
    <t>HRAEI-AD-CC-352-2022HRAEI-MD2115</t>
  </si>
  <si>
    <t>HRAEI-AD-CC-352-2022HRAEI-MD2214</t>
  </si>
  <si>
    <t>HRAEI-AD-CC-353-2022HRAEI-MD2079</t>
  </si>
  <si>
    <t>HRAEI-AD-CC-355-2022HRAEI-MD1971</t>
  </si>
  <si>
    <t>HRAEI-AD-CC-357-2022HRAEI-MD2072</t>
  </si>
  <si>
    <t>HRAEI-AD-CC-356-2022HRAEI-MD2060</t>
  </si>
  <si>
    <t>HRAEI-AD-CC-358-2022HRAEI-MD2117</t>
  </si>
  <si>
    <t>HRAEI-AD-CC-359-2022HRAEI-MD2122</t>
  </si>
  <si>
    <t>HRAEI-AD-CC-361-2022HRAEI-MD2125</t>
  </si>
  <si>
    <t>HRAEI-AD-CC-362-2022HRAEI-MD2276</t>
  </si>
  <si>
    <t>HRAEI-AD-CC-363-2022HRAEI-MD2249</t>
  </si>
  <si>
    <t>HRAEI-AD-CC-523-2022HRAEI-MD1619</t>
  </si>
  <si>
    <t>HRAEI-AD-CC-523-2022HRAEI-MD0489</t>
  </si>
  <si>
    <t>HRAEI-AD-CC-523-2022HRAEI-MD0833</t>
  </si>
  <si>
    <t>HRAEI-AD-CC-524-2022HRAEI-MD0761</t>
  </si>
  <si>
    <t>HRAEI-AD-CC-524-2022HRAEI-MD0429</t>
  </si>
  <si>
    <t>HRAEI-AD-CC-524-2022HRAEI-MD1458</t>
  </si>
  <si>
    <t>HRAEI-AD-CC-525-2022HRAEI-MD0027</t>
  </si>
  <si>
    <t>HRAEI-AD-CC-525-2022HRAEI-MD1228</t>
  </si>
  <si>
    <t>HRAEI-AD-CC-527-2022HRAEI-MD0141</t>
  </si>
  <si>
    <t>HRAEI-AD-CC-527-1-2022HRAEI-MD0827</t>
  </si>
  <si>
    <t>HRAEI-AD-CC-531-2022HRAEI-MD0056</t>
  </si>
  <si>
    <t>HRAEI-AD-CC-528-2022HRAEI-MD0038</t>
  </si>
  <si>
    <t>HRAEI-AD-CC-528-2022HRAEI-MD0808</t>
  </si>
  <si>
    <t>HRAEI-AD-CC-528-2022HRAEI-MD0785</t>
  </si>
  <si>
    <t>HRAEI-AD-CC-530-2022HRAEI-MD0128</t>
  </si>
  <si>
    <t>HRAEI-AD-CC-530-2022HRAEI-MD0271</t>
  </si>
  <si>
    <t>HRAEI-AD-CC-530-1-2022HRAEI-MD1647</t>
  </si>
  <si>
    <t>HRAEI-AD-CC-538-2022HRAEI-MD2204</t>
  </si>
  <si>
    <t>HRAEI-AD-CC-538-2022HRAEI-MD2237</t>
  </si>
  <si>
    <t>HRAEI-AD-CC-538-2022HRAEI-MD2203</t>
  </si>
  <si>
    <t>HRAEI-LPI-CC-008-2023HRAEI-MD0040</t>
  </si>
  <si>
    <t>HRAEI-LPI-CC-008-2023HRAEI-MD1142</t>
  </si>
  <si>
    <t>HRAEI-LPI-CC-008-2023HRAEI-MD0240</t>
  </si>
  <si>
    <t>HRAEI-LPI-CC-008-2023HRAEI-MD0241</t>
  </si>
  <si>
    <t>HRAEI-LPI-CC-008-2023HRAEI-MD1037</t>
  </si>
  <si>
    <t>HRAEI-LPI-CC-008-2023HRAEI-MD0500</t>
  </si>
  <si>
    <t>HRAEI-LPI-CC-008-2023HRAEI-MD0105</t>
  </si>
  <si>
    <t>HRAEI-LPI-CC-008-2023HRAEI-MD0695</t>
  </si>
  <si>
    <t>HRAEI-LPI-CC-008-2023HRAEI-MD0072</t>
  </si>
  <si>
    <t>HRAEI-LPI-CC-008-2023HRAEI-MD1606</t>
  </si>
  <si>
    <t>HRAEI-LPI-CC-008-2023HRAEI-MD0359</t>
  </si>
  <si>
    <t>HRAEI-AD-CC-533-2022HRAEI-MD1323</t>
  </si>
  <si>
    <t>HRAEI-LPI-CC-008-2023HRAEI-MD1021</t>
  </si>
  <si>
    <t>HRAEI-LPI-CC-008-2023HRAEI-MD0934</t>
  </si>
  <si>
    <t>HRAEI-LPI-CC-009-2023HRAEI-MD1211</t>
  </si>
  <si>
    <t>HRAEI-LPI-CC-010-2023HRAEI-MD1021</t>
  </si>
  <si>
    <t>HRAEI-LPI-CC-010-2023HRAEI-MD1251</t>
  </si>
  <si>
    <t>HRAEI-LPI-CC-010-2023HRAEI-MD0635</t>
  </si>
  <si>
    <t>HRAEI-LPI-CC-010-2023HRAEI-MD0353</t>
  </si>
  <si>
    <t>HRAEI-LPI-CC-011-2023HRAEI-MD1368</t>
  </si>
  <si>
    <t>HRAEI-LPI-CC-010-2023HRAEI-MD1049</t>
  </si>
  <si>
    <t>HRAEI-LPI-CC-010-2023HRAEI-MD1128</t>
  </si>
  <si>
    <t>HRAEI-LPI-CC-010-2023HRAEI-MD1523</t>
  </si>
  <si>
    <t>HRAEI-LPI-CC-010-2023HRAEI-MD0564</t>
  </si>
  <si>
    <t>HRAEI-LPI-CC-010-2023HRAEI-MD0627</t>
  </si>
  <si>
    <t>HRAEI-LPI-CC-009-2023HRAEI-MD0232</t>
  </si>
  <si>
    <t>HRAEI-LPI-CC-010-2023HRAEI-MD1129</t>
  </si>
  <si>
    <t>HRAEI-LPI-CC-009-2023HRAEI-MD1485</t>
  </si>
  <si>
    <t>HRAEI-LPI-CC-010-2023HRAEI-MD0650</t>
  </si>
  <si>
    <t>HRAEI-LPI-CC-009-2023HRAEI-MD1248</t>
  </si>
  <si>
    <t>HRAEI-LPI-CC-009-2023HRAEI-MD2170</t>
  </si>
  <si>
    <t>HRAEI-LPI-CC-015-2023HRAEI-MD1111</t>
  </si>
  <si>
    <t>HRAEI-LPI-CC-014-2023HRAEI-MD0259</t>
  </si>
  <si>
    <t>HRAEI-LPI-CC-015-2023HRAEI-MD1457</t>
  </si>
  <si>
    <t>HRAEI-LPI-CC-014-2023HRAEI-MD0852</t>
  </si>
  <si>
    <t>HRAEI-LPI-CC-014-2023HRAEI-MD0919</t>
  </si>
  <si>
    <t>HRAEI-LPI-CC-014-2023HRAEI-MD0934</t>
  </si>
  <si>
    <t>HRAEI-LPI-CC-016-2023HRAEI-MD1349</t>
  </si>
  <si>
    <t>HRAEI-LPI-CC-014-2023HRAEI-MD1337</t>
  </si>
  <si>
    <t>HRAEI-LPI-CC-016-2023HRAEI-MD0180</t>
  </si>
  <si>
    <t>HRAEI-LPI-CC-017-2023HRAEI-MD0670</t>
  </si>
  <si>
    <t>HRAEI-LPI-CC-016-2023HRAEI-MD1452</t>
  </si>
  <si>
    <t>HRAEI-LPI-CC-016-2023HRAEI-MD0314</t>
  </si>
  <si>
    <t>HRAEI-LPI-CC-014-2023HRAEI-MD1338</t>
  </si>
  <si>
    <t>HRAEI-LPI-CC-014-2023HRAEI-MD2202</t>
  </si>
  <si>
    <t>HRAEI-LPI-CC-018-2023HRAEI-MD0223</t>
  </si>
  <si>
    <t>HRAEI-LPI-CC-018-2023HRAEI-MD0560</t>
  </si>
  <si>
    <t>HRAEI-LPI-CC-019-2023HRAEI-MD0031</t>
  </si>
  <si>
    <t>HRAEI-LPI-CC-019-2023HRAEI-MD0558</t>
  </si>
  <si>
    <t>HRAEI-LPI-CC-019-2023HRAEI-MD1248</t>
  </si>
  <si>
    <t>HRAEI-LPI-CC-019-2023HRAEI-MD1623</t>
  </si>
  <si>
    <t>HRAEI-LPI-CC-020-2023HRAEI-MD0198</t>
  </si>
  <si>
    <t>HRAEI-LPI-CC-020-2023HRAEI-MD0294</t>
  </si>
  <si>
    <t>HRAEI-LPI-CC-020-2023HRAEI-MD0632</t>
  </si>
  <si>
    <t>HRAEI-LPI-CC-020-2023HRAEI-MD1140</t>
  </si>
  <si>
    <t>HRAEI-LPI-CC-020-2023HRAEI-MD1475</t>
  </si>
  <si>
    <t>HRAEI-LPI-CC-021-2023HRAEI-MD0883</t>
  </si>
  <si>
    <t>HRAEI-LPI-CC-021-2023HRAEI-MD0961</t>
  </si>
  <si>
    <t>HRAEI-LPI-CC-021-2023HRAEI-MD1502</t>
  </si>
  <si>
    <t>HRAEI-LPI-CC-022-2023HRAEI-MD1602</t>
  </si>
  <si>
    <t>HRAEI-LPI-CC-024-2023HRAEI-MD1176</t>
  </si>
  <si>
    <t>HRAEI-LPI-CC-025-2023HRAEI-MD0423</t>
  </si>
  <si>
    <t>HRAEI-LPI-CC-025-2023HRAEI-MD0424</t>
  </si>
  <si>
    <t>HRAEI-LPI-CC-027-2023HRAEI-MD1502</t>
  </si>
  <si>
    <t>HRAEI-LPI-CC-028-2023HRAEI-MD0049</t>
  </si>
  <si>
    <t>HRAEI-LPI-CC-029-2023HRAEI-MD0263</t>
  </si>
  <si>
    <t>HRAEI-LPI-CC-030-2023HRAEI-MD0188</t>
  </si>
  <si>
    <t>HRAEI-LPI-CC-032-2023HRAEI-MD0301</t>
  </si>
  <si>
    <t>HRAEI-LPI-CC-033-2023HRAEI-MD0867</t>
  </si>
  <si>
    <t>HRAEI-LPI-CC-034-2023HRAEI-MD1621</t>
  </si>
  <si>
    <t>HRAEI-LPI-CC-034-2023HRAEI-MD1164</t>
  </si>
  <si>
    <t>HRAEI-LPI-CC-034-2023HRAEI-MD1088</t>
  </si>
  <si>
    <t>HRAEI-LPI-CC-034-2023HRAEI-MD1452</t>
  </si>
  <si>
    <t>HRAEI-LPI-CC-036-2023HRAEI-MD1034</t>
  </si>
  <si>
    <t>HRAEI-LPI-CC-039-2023HRAEI-MD1248</t>
  </si>
  <si>
    <t>HRAEI-LPI-CC-043-2-2023HRAEI-MD0274</t>
  </si>
  <si>
    <t>HRAEI-LPI-CC-043-2-2023HRAEI-MD0278</t>
  </si>
  <si>
    <t>HRAEI-LPI-CC-043-2-2023HRAEI-MD0800</t>
  </si>
  <si>
    <t>HRAEI-LPI-CC-044-2023HRAEI-MD0039</t>
  </si>
  <si>
    <t>HRAEI-LPI-CC-044-2023HRAEI-MD0068</t>
  </si>
  <si>
    <t>HRAEI-LPI-CC-045-2023HRAEI-MD0962</t>
  </si>
  <si>
    <t>HRAEI-LPI-CC-047-2023HRAEI-MD0031</t>
  </si>
  <si>
    <t>HRAEI-LPI-CC-049-2023HRAEI-MD0698</t>
  </si>
  <si>
    <t>HRAEI-LPI-CC-079-2023HRAEI-MD1049</t>
  </si>
  <si>
    <t>HRAEI-LPI-CC-080-2023HRAEI-MD0962</t>
  </si>
  <si>
    <t>HRAEI-LPI-CC-090-2023HRAEI-MD1606</t>
  </si>
  <si>
    <t>HRAEI-LPI-CC-093-2023HRAEI-MD1236</t>
  </si>
  <si>
    <t>HRAEI-LPI-CC-166-2023HRAEI-MD1647</t>
  </si>
  <si>
    <t>HRAEI-LPI-CC-252-2023HRAEI-MD0525</t>
  </si>
  <si>
    <t>HRAEI-LPI-CC-252-2023HRAEI-MD0526</t>
  </si>
  <si>
    <t>HRAEI-LPI-CC-252-2023HRAEI-MD1485</t>
  </si>
  <si>
    <t>HRAEI-LPI-CC-252-2023HRAEI-MD0171</t>
  </si>
  <si>
    <t>HRAEI-LPI-CC-255-1-2023HRAEI-MD0212</t>
  </si>
  <si>
    <t>HRAEI-LPI-CC-255-1-2023HRAEI-MD0883</t>
  </si>
  <si>
    <t>HRAEI-LPI-CC-255-1-2023HRAEI-MD0284</t>
  </si>
  <si>
    <t>HRAEI-LPI-CC-255-1-2023HRAEI-MD1918</t>
  </si>
  <si>
    <t>HRAEI-LPI-CC-255-1-2023HRAEI-MD1610</t>
  </si>
  <si>
    <t>HRAEI-LPI-CC-257-1-2023HRAEI-MD2093</t>
  </si>
  <si>
    <t>HRAEI-LPI-CC-266-2023HRAEI-MD0246</t>
  </si>
  <si>
    <t>HRAEI-LPI-CC-266-2023HRAEI-MD1038</t>
  </si>
  <si>
    <t>HRAEI-LPI-CC-266-2023HRAEI-MD1051</t>
  </si>
  <si>
    <t>HRAEI-LPI-CC-266-2023HRAEI-MD0374</t>
  </si>
  <si>
    <t>HRAEI-LPI-CC-266-2023HRAEI-MD0704</t>
  </si>
  <si>
    <t>HRAEI-LPI-CC-266-2023HRAEI-MD1024</t>
  </si>
  <si>
    <t>HRAEI-LPI-CC-266-2023HRAEI-MD0650</t>
  </si>
  <si>
    <t>HRAEI-LPI-CC-266-2023HRAEI-MD0105</t>
  </si>
  <si>
    <t>HRAEI-LPI-CC-251-2023HRAEI-MD0430</t>
  </si>
  <si>
    <t>HRAEI-LPI-CC-251-2023HRAEI-MD1267</t>
  </si>
  <si>
    <t>HRAEI-LPI-CC-419-RA-2022HRAEI-MD0282</t>
  </si>
  <si>
    <t>HRAEI-LPI-CC-419-RA-2022HRAEI-MD0321</t>
  </si>
  <si>
    <t>HRAEI-LPI-CC-419-RA-2022HRAEI-MD0454</t>
  </si>
  <si>
    <t>HRAEI-LPI-CC-419-RA-2022HRAEI-MD0470</t>
  </si>
  <si>
    <t>HRAEI-LPI-CC-419-RA-2022HRAEI-MD0647</t>
  </si>
  <si>
    <t>HRAEI-LPI-CC-419-RA-2022HRAEI-MD0703</t>
  </si>
  <si>
    <t>HRAEI-LPI-CC-419-RA-2022HRAEI-MD0880</t>
  </si>
  <si>
    <t>HRAEI-LPI-CC-419-RA-2022HRAEI-MD0951</t>
  </si>
  <si>
    <t>HRAEI-LPI-CC-419-RA-2022HRAEI-MD0954</t>
  </si>
  <si>
    <t>HRAEI-LPI-CC-419-RA-2022HRAEI-MD1020</t>
  </si>
  <si>
    <t>HRAEI-LPI-CC-419-RA-2022HRAEI-MD1033</t>
  </si>
  <si>
    <t>HRAEI-LPI-CC-419-RA-2022HRAEI-MD1292</t>
  </si>
  <si>
    <t>HRAEI-AD-CC-350-2022HRAEI-MD2216</t>
  </si>
  <si>
    <t>HRAEI-LPI-CC-281-2023HRAEI-MD2052</t>
  </si>
  <si>
    <t>HRAEI-LPI-CC-263-2023HRAEI-MD0741</t>
  </si>
  <si>
    <t>HRAEI-LPI-CC-420-2022HRAEI-MD0167</t>
  </si>
  <si>
    <t>HRAEI-LPI-CC-420-2022HRAEI-MD0320</t>
  </si>
  <si>
    <t>HRAEI-LPI-CC-420-2022HRAEI-MD0765</t>
  </si>
  <si>
    <t>HRAEI-LPI-CC-420-2022HRAEI-MD1610</t>
  </si>
  <si>
    <t>HRAEI-LPI-CC-420-2022HRAEI-MD1151</t>
  </si>
  <si>
    <t>HRAEI-LPI-CC-420-2022HRAEI-MD0467</t>
  </si>
  <si>
    <t>HRAEI-LPI-CC-276-2023HRAEI-MD0314</t>
  </si>
  <si>
    <t>HRAEI-LPI-CC-276-2023HRAEI-MD1033</t>
  </si>
  <si>
    <t>HRAEI-LPI-CC-276-2023HRAEI-MD0765</t>
  </si>
  <si>
    <t>HRAEI-LPI-CC-276-2023HRAEI-MD0167</t>
  </si>
  <si>
    <t>HRAEI-LPI-CC-276-2023HRAEI-MD1349</t>
  </si>
  <si>
    <t>HRAEI-LPI-CC-276-2023HRAEI-MD0525</t>
  </si>
  <si>
    <t>HRAEI-LPI-CC-276-2023HRAEI-MD1020</t>
  </si>
  <si>
    <t>HRAEI-LPI-CC-329-2023HRAEI-MD0958</t>
  </si>
  <si>
    <t>HRAEI-LPI-CC-329-2023HRAEI-MD0956</t>
  </si>
  <si>
    <t>HRAEI-LPI-CC-424-2022HRAEI-MD0956</t>
  </si>
  <si>
    <t>HRAEI-LPI-CC-463-2022HRAEI-MD1362</t>
  </si>
  <si>
    <t>HRAEI-LPI-CC-463-2022HRAEI-MD1363</t>
  </si>
  <si>
    <t>HRAEI-LPI-CC-463-2022HRAEI-MD0619</t>
  </si>
  <si>
    <t>HRAEI-LPI-CC-472-2022HRAEI-MD0164</t>
  </si>
  <si>
    <t>HRAEI-LPI-CC-353-1-2023HRAEI-MD0041</t>
  </si>
  <si>
    <t>HRAEI-LPI-CC-353-1-2023HRAEI-MD1361</t>
  </si>
  <si>
    <t>HRAEI-LPI-CC-353-1-2023HRAEI-MD1605</t>
  </si>
  <si>
    <t>HRAEI-LPI-CC-353-1-2023HRAEI-MD0164</t>
  </si>
  <si>
    <t>HRAEI-LPI-CC-353-1-2023HRAEI-MD0454</t>
  </si>
  <si>
    <t>HRAEI-LPI-CC-353-1-2023HRAEI-MD1176</t>
  </si>
  <si>
    <t>HRAEI-LPI-CC-465-1-2022HRAEI-MD1618</t>
  </si>
  <si>
    <t>HRAEI-LPI-CC-052-2023HRAEI-MD0233</t>
  </si>
  <si>
    <t>HRAEI-LPI-CC-052-2023HRAEI-MD0234</t>
  </si>
  <si>
    <t>HRAEI-LPI-CC-470-2022HRAEI-MD0395</t>
  </si>
  <si>
    <t>HRAEI-LPI-CC-440-2022HRAEI-MD0831</t>
  </si>
  <si>
    <t>HRAEI-LPI-CC-440-2022HRAEI-MD1511</t>
  </si>
  <si>
    <t>HRAEI-LPI-CC-440-2022HRAEI-MD1512</t>
  </si>
  <si>
    <t>HRAEI-LPI-CC-299-2023HRAEI-MD1331</t>
  </si>
  <si>
    <t>HRAEI-LPI-CC-299-2023HRAEI-MD2309</t>
  </si>
  <si>
    <t>HRAEI-AD-CC-346-2022HRAEI-MD2101</t>
  </si>
  <si>
    <t>HRAEI-AD-CC-346-2022HRAEI-MD2063</t>
  </si>
  <si>
    <t>HRAEI-AD-CC-346-2022HRAEI-MD2093</t>
  </si>
  <si>
    <t>HRAEI-LPI-CC-437-2022HRAEI-MD1348</t>
  </si>
  <si>
    <t>HRAEI-LPI-CC-437-2022HRAEI-MD0323</t>
  </si>
  <si>
    <t>HRAEI-LPI-CC-437-2022HRAEI-MD1168</t>
  </si>
  <si>
    <t>HRAEI-LPI-CC-437-2022HRAEI-MD0295</t>
  </si>
  <si>
    <t>HRAEI-LPI-CC-437-2022HRAEI-MD1743</t>
  </si>
  <si>
    <t>HRAEI-LPI-CC-437-2022HRAEI-MD0133</t>
  </si>
  <si>
    <t>HRAEI-LPI-CC-437-2022HRAEI-MD0237</t>
  </si>
  <si>
    <t>HRAEI-LPI-CC-434-2022HRAEI-MD0246</t>
  </si>
  <si>
    <t>HRAEI-LPI-CC-434-2022HRAEI-MD1124</t>
  </si>
  <si>
    <t>HRAEI-LPI-CC-433-2022HRAEI-MD1261</t>
  </si>
  <si>
    <t>HRAEI-LPI-CC-431-2022HRAEI-MD1040</t>
  </si>
  <si>
    <t>HRAEI-LPI-CC-431-2022HRAEI-MD1433</t>
  </si>
  <si>
    <t>HRAEI-LPI-CC-431-2022HRAEI-MD1038</t>
  </si>
  <si>
    <t>HRAEI-LPI-CC-431-2022HRAEI-MD0306</t>
  </si>
  <si>
    <t>HRAEI-AD-CC-532-2022HRAEI-MD1487</t>
  </si>
  <si>
    <t>HRAEI-AD-CC-532-2022HRAEI-MD0877</t>
  </si>
  <si>
    <t>HRAEI-LPI-CC-364-2023HRAEI-MD1209</t>
  </si>
  <si>
    <t>HRAEI-LPI-CC-038-2023HRAEI-MD1338</t>
  </si>
  <si>
    <t>HRAEI-LPI-CC-038-2023HRAEI-MD1142</t>
  </si>
  <si>
    <t>HRAEI-LPI-CC-038-2023HRAEI-MD0632</t>
  </si>
  <si>
    <t>HRAEI-LPI-CC-043-2-2023HRAEI-MD1749</t>
  </si>
  <si>
    <t>HRAEI-AD-CC-098-2023HRAEI-MD0447</t>
  </si>
  <si>
    <t>HRAEI-LPI-CC-437-2022HRAEI-MD0513</t>
  </si>
  <si>
    <t>HRAEI-LPI-CC-337-2023HRAEI-MD0554</t>
  </si>
  <si>
    <t>HRAEI-LPI-CC-337-2023HRAEI-MD2209</t>
  </si>
  <si>
    <t>HRAEI-LPI-CC-469-2022HRAEI-MD0554</t>
  </si>
  <si>
    <t>HRAEI-LPI-CC-426-2022HRAEI-MD0345</t>
  </si>
  <si>
    <t>HRAEI-LPI-CC-426-2022HRAEI-MD1038</t>
  </si>
  <si>
    <t>HRAEI-LPI-CC-426-2022HRAEI-MD0133</t>
  </si>
  <si>
    <t>HRAEI-LPI-CC-426-2022HRAEI-MD0270</t>
  </si>
  <si>
    <t>HRAEI-LPI-CC-426-2022HRAEI-MD0970</t>
  </si>
  <si>
    <t>HRAEI-LPI-CC-427-2022HRAEI-MD1267</t>
  </si>
  <si>
    <t>HRAEI-LPI-CC-427-2022HRAEI-MD0255</t>
  </si>
  <si>
    <t>HRAEI-LPI-CC-427-2022HRAEI-MD1361</t>
  </si>
  <si>
    <t>HRAEI-LPI-CC-427-2022HRAEI-MD0702</t>
  </si>
  <si>
    <t>HRAEI-LPI-CC-427-2022HRAEI-MD0970</t>
  </si>
  <si>
    <t>HRAEI-LPI-CC-427-2022HRAEI-MD0306</t>
  </si>
  <si>
    <t>HRAEI-LPI-CC-427-2022HRAEI-MD1127</t>
  </si>
  <si>
    <t>HRAEI-LPI-CC-427-2022HRAEI-MD1038</t>
  </si>
  <si>
    <t>HRAEI-LPI-CC-312-1-2023HRAEI-MD1619</t>
  </si>
  <si>
    <t>HRAEI-LPI-CC-312-1-2023HRAEI-MD1623</t>
  </si>
  <si>
    <t>HRAEI-LPI-CC-312-1-2023HRAEI-MD0305</t>
  </si>
  <si>
    <t>HRAEI-LPI-CC-312-1-2023HRAEI-MD0785</t>
  </si>
  <si>
    <t>HRAEI-LPI-CC-312-1-2023HRAEI-MD0343</t>
  </si>
  <si>
    <t>HRAEI-LPI-CC-312-1-2023HRAEI-MD0168</t>
  </si>
  <si>
    <t>HRAEI-LPI-CC-312-1-2023HRAEI-MD0558</t>
  </si>
  <si>
    <t>HRAEI-LPI-CC-312-1-2023HRAEI-MD2069</t>
  </si>
  <si>
    <t>HRAEI-LPI-CC-312-1-2023HRAEI-MD1198</t>
  </si>
  <si>
    <t>HRAEI-LPI-CC-312-1-2023HRAEI-MD1142</t>
  </si>
  <si>
    <t>HRAEI-LPI-CC-312-1-2023HRAEI-MD1604</t>
  </si>
  <si>
    <t>HRAEI-LPI-CC-312-1-2023HRAEI-MD1270</t>
  </si>
  <si>
    <t>HRAEI-LPI-CC-444-2022HRAEI-MD1270</t>
  </si>
  <si>
    <t>HRAEI-LPI-CC-444-2022HRAEI-MD0257</t>
  </si>
  <si>
    <t>HRAEI-LPI-CC-444-2022HRAEI-MD1138</t>
  </si>
  <si>
    <t>HRAEI-LPI-CC-277-2023HRAEI-MD1289</t>
  </si>
  <si>
    <t>HRAEI-LPI-CC-277-2023HRAEI-MD0027</t>
  </si>
  <si>
    <t>HRAEI-LPI-CC-277-2023HRAEI-MD1228</t>
  </si>
  <si>
    <t>HRAEI-LPI-CC-277-2023HRAEI-MD1931</t>
  </si>
  <si>
    <t>HRAEI-LPI-CC-430-2022HRAEI-MD1289</t>
  </si>
  <si>
    <t>HRAEI-LPI-CC-430-2022HRAEI-MD1607</t>
  </si>
  <si>
    <t>HRAEI-LPI-CC-430-2022HRAEI-MD0756</t>
  </si>
  <si>
    <t>HRAEI-LPI-CC-259-1-2023HRAEI-MD0128</t>
  </si>
  <si>
    <t>HRAEI-LPI-CC-259-1-2023HRAEI-MD1480</t>
  </si>
  <si>
    <t>HRAEI-LPI-CC-259-1-2023HRAEI-MD1606</t>
  </si>
  <si>
    <t>HRAEI-LPI-CC-259-1-2023HRAEI-MD1608</t>
  </si>
  <si>
    <t>HRAEI-LPI-CC-259-1-2023HRAEI-MD1605</t>
  </si>
  <si>
    <t>HRAEI-LPI-CC-264-2023HRAEI-MD1480</t>
  </si>
  <si>
    <t>HRAEI-LPI-CC-438-2022HRAEI-MD1480</t>
  </si>
  <si>
    <t>HRAEI-LPI-CC-438-2022HRAEI-MD0270</t>
  </si>
  <si>
    <t>HRAEI-LPI-CC-438-2022HRAEI-MD1736</t>
  </si>
  <si>
    <t>HRAEI-LPI-CC-323-2023HRAEI-MD1400</t>
  </si>
  <si>
    <t>HRAEI-LPI-CC-323-2023HRAEI-MD1789</t>
  </si>
  <si>
    <t>HRAEI-LPI-CC-323-2023HRAEI-MD0760</t>
  </si>
  <si>
    <t>HRAEI-LPI-CC-323-2023HRAEI-MD1264</t>
  </si>
  <si>
    <t>HRAEI-LPI-CC-323-2023HRAEI-MD0470</t>
  </si>
  <si>
    <t>HRAEI-LPI-CC-323-2023HRAEI-MD1270</t>
  </si>
  <si>
    <t>HRAEI-LPI-CC-452-2022HRAEI-MD1442</t>
  </si>
  <si>
    <t>HRAEI-LPI-CC-452-2022HRAEI-MD1445</t>
  </si>
  <si>
    <t>HRAEI-AD-CC-343-2022HRAEI-MD2242</t>
  </si>
  <si>
    <t>HRAEI-AD-CC-343-2022HRAEI-MD2042</t>
  </si>
  <si>
    <t>HRAEI-AD-CC-346-2022HRAEI-MD1993</t>
  </si>
  <si>
    <t>HRAEI-AD-CC-099-2023-AHRAEI-MD0879</t>
  </si>
  <si>
    <t>HRAEI-AD-CC-350-2022HRAEI-MD2058</t>
  </si>
  <si>
    <t>HRAEI-AD-CC-350-2022HRAEI-MD2271</t>
  </si>
  <si>
    <t>HRAEI-AD-CC-360-2022HRAEI-MD2252</t>
  </si>
  <si>
    <t>HRAEI-LPI-CC-498-2022HRAEI-MD0133</t>
  </si>
  <si>
    <t>HRAEI-AD-CC-528-2022HRAEI-MD0010</t>
  </si>
  <si>
    <t>HRAEI-LPI-CC-497-2022HRAEI-MD1743</t>
  </si>
  <si>
    <t>HRAEI-LPI-CC-495-2022HRAEI-MD0112</t>
  </si>
  <si>
    <t>HRAEI-LPI-CC-495-2022HRAEI-MD0257</t>
  </si>
  <si>
    <t>HRAEI-AD-CC-529-2022HRAEI-MD0343</t>
  </si>
  <si>
    <t>HRAEI-LPI-CC-010-2023HRAEI-MD0105</t>
  </si>
  <si>
    <t>HRAEI-LPI-CC-021-2023HRAEI-MD1608</t>
  </si>
  <si>
    <t>HRAEI-LPI-CC-267-1-2023HRAEI-MD1475</t>
  </si>
  <si>
    <t>HRAEI-LPI-CC-267-1-2023HRAEI-MD1619</t>
  </si>
  <si>
    <t>HRAEI-LPI-CC-273-2023HRAEI-MD1368</t>
  </si>
  <si>
    <t>HRAEI-LPI-CC-078-2023HRAEI-MD1368</t>
  </si>
  <si>
    <t>HRAEI-LPI-CC-493-2022HRAEI-MD1267</t>
  </si>
  <si>
    <t>HRAEI-LPI-CC-279-1-2023HRAEI-MD1038</t>
  </si>
  <si>
    <t>HRAEI-LPI-CC-279-1-2023HRAEI-MD0259</t>
  </si>
  <si>
    <t>HRAEI-LPI-CC-279-1-2023HRAEI-MD0133</t>
  </si>
  <si>
    <t>HRAEI-LPI-CC-279-1-2023HRAEI-MD1743</t>
  </si>
  <si>
    <t>HRAEI-LPI-CC-279-1-2023HRAEI-MD0198</t>
  </si>
  <si>
    <t>HRAEI-LPI-CC-293-2023HRAEI-MD2083</t>
  </si>
  <si>
    <t>HRAEI-LPI-CC-304-1-2023HRAEI-MD1527</t>
  </si>
  <si>
    <t>HRAEI-LPI-CC-304-1-2023HRAEI-MD0221</t>
  </si>
  <si>
    <t>HRAEI-LPI-CC-304-1-2023HRAEI-MD0223</t>
  </si>
  <si>
    <t>HRAEI-LPI-CC-304-1-2023HRAEI-MD0271</t>
  </si>
  <si>
    <t>HRAEI-LPI-CC-304-1-2023HRAEI-MD2083</t>
  </si>
  <si>
    <t>HRAEI-LPI-CC-304-1-2023HRAEI-MD1236</t>
  </si>
  <si>
    <t>HRAEI-LPI-CC-304-1-2023HRAEI-MD2069</t>
  </si>
  <si>
    <t>HRAEI-LPI-CC-470-2022HRAEI-MD1361</t>
  </si>
  <si>
    <t>HRAEI-LPI-CC-486-2022HRAEI-MD2069</t>
  </si>
  <si>
    <t>HRAEI-LPI-CC-465-1-2022HRAEI-MD0526</t>
  </si>
  <si>
    <t>HRAEI-LPI-CC-480-2022HRAEI-MD1918</t>
  </si>
  <si>
    <t>HRAEI-LPI-CC-354-1-2023HRAEI-MD1171</t>
  </si>
  <si>
    <t>HRAEI-LPI-CC-354-1-2023HRAEI-MD0454</t>
  </si>
  <si>
    <t>HRAEI-LPI-CC-354-1-2023HRAEI-MD2069</t>
  </si>
  <si>
    <t>HRAEI-LPI-CC-354-1-2023HRAEI-MD1198</t>
  </si>
  <si>
    <t>HRAEI-LPI-CC-354-1-2023HRAEI-MD1610</t>
  </si>
  <si>
    <t>HRAEI-LPI-CC-361-1-2023HRAEI-MD1111</t>
  </si>
  <si>
    <t>HRAEI-LPI-CC-361-1-2023HRAEI-MD0763</t>
  </si>
  <si>
    <t>HRAEI-LPI-CC-361-1-2023HRAEI-MD0761</t>
  </si>
  <si>
    <t>HRAEI-LPI-CC-361-1-2023HRAEI-MD1042</t>
  </si>
  <si>
    <t>HRAEI-LPI-CC-361-1-2023HRAEI-MD1248</t>
  </si>
  <si>
    <t>HRAEI-LPI-CC-361-1-2023HRAEI-MD1442</t>
  </si>
  <si>
    <t>HRAEI-LPI-CC-361-1-2023HRAEI-MD1512</t>
  </si>
  <si>
    <t>HRAEI-LPI-CC-419-RA-2022HRAEI-MD0696</t>
  </si>
  <si>
    <t>HRAEI-LPI-CC-419-RA-2022HRAEI-MD1107</t>
  </si>
  <si>
    <t>HRAEI-LPI-CC-419-RA-2022HRAEI-MD0431</t>
  </si>
  <si>
    <t>HRAEI-LPI-CC-419-RA-2022HRAEI-MD1236</t>
  </si>
  <si>
    <t>HRAEI-LPI-CC-423-2022HRAEI-MD0442</t>
  </si>
  <si>
    <t>HRAEI-LPI-CC-423-2022HRAEI-MD0275</t>
  </si>
  <si>
    <t>HRAEI-LPI-CC-423-2022HRAEI-MD0718</t>
  </si>
  <si>
    <t>HRAEI-LPI-CC-423-2022HRAEI-MD0525</t>
  </si>
  <si>
    <t>HRAEI-LPI-CC-423-2022HRAEI-MD0741</t>
  </si>
  <si>
    <t>HRAEI-LPI-CC-423-2022HRAEI-MD0526</t>
  </si>
  <si>
    <t>HRAEI-LPI-CC-423-2022HRAEI-MD1269</t>
  </si>
  <si>
    <t>HRAEI-LPI-CC-423-2022HRAEI-MD0714</t>
  </si>
  <si>
    <t>HRAEI-LPI-CC-451-2022HRAEI-MD0212</t>
  </si>
  <si>
    <t>HRAEI-LPI-CC-451-2022HRAEI-MD0644</t>
  </si>
  <si>
    <t>HRAEI-LPI-CC-455-2022HRAEI-MD0305</t>
  </si>
  <si>
    <t>HRAEI-LPI-CC-428-2022HRAEI-MD1351</t>
  </si>
  <si>
    <t>HRAEI-LPI-CC-428-2022HRAEI-MD1610</t>
  </si>
  <si>
    <t>HRAEI-LPI-CC-309-2023HRAEI-MD0962</t>
  </si>
  <si>
    <t>HRAEI-LPI-CC-309-2023HRAEI-MD1647</t>
  </si>
  <si>
    <t>HRAEI-LPI-CC-306-2023HRAEI-MD1037</t>
  </si>
  <si>
    <t>HRAEI-LPI-CC-306-2023HRAEI-MD0006</t>
  </si>
  <si>
    <t>HRAEI-AD-CC-533-2022HRAEI-MD1286</t>
  </si>
  <si>
    <t>HRAEI-LPI-CC-465-1-2022HRAEI-MD1288</t>
  </si>
  <si>
    <t>HRAEI-LPI-CC-252-2023HRAEI-MD1286</t>
  </si>
  <si>
    <t>HRAEI-LPI-CC-252-2023HRAEI-MD1288</t>
  </si>
  <si>
    <t>HRAEI-LPI-CC-252-2023HRAEI-MD1140</t>
  </si>
  <si>
    <t>HRAEI-LPI-CC-252-2023HRAEI-MD1623</t>
  </si>
  <si>
    <t>HRAEI-LPI-CC-421-2022HRAEI-MD1286</t>
  </si>
  <si>
    <t>HRAEI-LPI-CC-421-2022HRAEI-MD1287</t>
  </si>
  <si>
    <t>HRAEI-LPI-CC-422-1-2022HRAEI-MD1288</t>
  </si>
  <si>
    <t>HRAEI-LPI-CC-422-1-2022HRAEI-MD0438</t>
  </si>
  <si>
    <t>HRAEI-LPI-CC-037-2023HRAEI-MD0979</t>
  </si>
  <si>
    <t>HRAEI-LPI-CC-037-2023HRAEI-MD2086</t>
  </si>
  <si>
    <t>HRAEI-LPI-CC-037-2023HRAEI-MD1140</t>
  </si>
  <si>
    <t>HRAEI-LPI-CC-037-2023HRAEI-MD1623</t>
  </si>
  <si>
    <t>HRAEI-LPI-CC-037-2023HRAEI-MD0919</t>
  </si>
  <si>
    <t>HRAEI-LPI-CC-037-1-2023HRAEI-MD1608</t>
  </si>
  <si>
    <t>HRAEI-LPI-CC-016-2023HRAEI-MD0127</t>
  </si>
  <si>
    <t>HRAEI-LPI-CC-276-2023HRAEI-MD0127</t>
  </si>
  <si>
    <t>HRAEI-LPI-CC-276-2023HRAEI-MD0345</t>
  </si>
  <si>
    <t>HRAEI-LPI-CC-276-2023HRAEI-MD0250</t>
  </si>
  <si>
    <t>HRAEI-LPI-CC-276-2023HRAEI-MD1088</t>
  </si>
  <si>
    <t>HRAEI-LPI-CC-276-2023HRAEI-MD1452</t>
  </si>
  <si>
    <t>HRAEI-LPI-CC-026-2023HRAEI-MD0988</t>
  </si>
  <si>
    <t>HRAEI-AD-CC-141-2023HRAEI-MD0640</t>
  </si>
  <si>
    <t>HRAEI-LPI-CC-031-2023HRAEI-MD0562</t>
  </si>
  <si>
    <t>HRAEI-LPI-CC-024-2023HRAEI-MD1104</t>
  </si>
  <si>
    <t>HRAEI-LPI-CC-279-1-2023HRAEI-MD1049</t>
  </si>
  <si>
    <t>HRAEI-LPI-CC-432-2022HRAEI-MD1025</t>
  </si>
  <si>
    <t>HRAEI-LPI-CC-344-2023HRAEI-MD1638</t>
  </si>
  <si>
    <t>HRAEI-LPI-CC-484-2022HRAEI-MD2083</t>
  </si>
  <si>
    <t>HRAEI-AD-CC-238-2023HRAEI-MD2097</t>
  </si>
  <si>
    <t>HRAEI-AD-CC-238-2023HRAEI-MD2114</t>
  </si>
  <si>
    <t>HRAEI-AD-CC-238-2023HRAEI-MD2115</t>
  </si>
  <si>
    <t>HRAEI-LPI-CC-420-2022HRAEI-MD2087</t>
  </si>
  <si>
    <t>HRAEI-LPI-CC-263-2023HRAEI-MD0738</t>
  </si>
  <si>
    <t>HRAEI-LPI-CC-263-2023HRAEI-MD0737</t>
  </si>
  <si>
    <t>HRAEI-LPI-CC-263-2023HRAEI-MD0361</t>
  </si>
  <si>
    <t>HRAEI-LPI-CC-263-2023HRAEI-MD0362</t>
  </si>
  <si>
    <t>HRAEI-LPI-CC-263-2023HRAEI-MD1067</t>
  </si>
  <si>
    <t>HRAEI-LPI-CC-263-2023HRAEI-MD0366</t>
  </si>
  <si>
    <t>HRAEI-LPI-CC-263-2023HRAEI-MD0739</t>
  </si>
  <si>
    <t>HRAEI-LPI-CC-335-1-2023HRAEI-MD0323</t>
  </si>
  <si>
    <t>HRAEI-LPI-CC-335-1-2023HRAEI-MD1458</t>
  </si>
  <si>
    <t>HRAEI-LPI-CC-335-1-2023HRAEI-MD1386</t>
  </si>
  <si>
    <t>HRAEI-LPI-CC-335-1-2023HRAEI-MD0934</t>
  </si>
  <si>
    <t>HRAEI-LPI-CC-335-1-2023HRAEI-MD1366</t>
  </si>
  <si>
    <t>HRAEI-LPI-CC-335-1-2023HRAEI-MD0980</t>
  </si>
  <si>
    <t>HRAEI-LPI-CC-335-1-2023HRAEI-MD0361</t>
  </si>
  <si>
    <t>HRAEI-LPI-CC-335-1-2023HRAEI-MD0739</t>
  </si>
  <si>
    <t>HRAEI-LPI-CC-458-2022HRAEI-MD0264</t>
  </si>
  <si>
    <t>HRAEI-LPI-CC-353-1-2023HRAEI-MD0078</t>
  </si>
  <si>
    <t>HRAEI-LPI-CC-353-1-2023HRAEI-MD0194</t>
  </si>
  <si>
    <t>HRAEI-LPI-CC-353-1-2023HRAEI-MD0301</t>
  </si>
  <si>
    <t>HRAEI-LPI-CC-353-1-2023HRAEI-MD0320</t>
  </si>
  <si>
    <t>HRAEI-LPI-CC-353-1-2023HRAEI-MD0353</t>
  </si>
  <si>
    <t>HRAEI-LPI-CC-353-1-2023HRAEI-MD0756</t>
  </si>
  <si>
    <t>HRAEI-LPI-CC-353-1-2023HRAEI-MD0919</t>
  </si>
  <si>
    <t>HRAEI-LPI-CC-353-1-2023HRAEI-MD0920</t>
  </si>
  <si>
    <t>HRAEI-LPI-CC-353-1-2023HRAEI-MD0980</t>
  </si>
  <si>
    <t>HRAEI-LPI-CC-353-1-2023HRAEI-MD1020</t>
  </si>
  <si>
    <t>HRAEI-LPI-CC-324-2023HRAEI-MD0725</t>
  </si>
  <si>
    <t>HRAEI-LPI-CC-324-2023HRAEI-MD0867</t>
  </si>
  <si>
    <t>HRAEI-LPI-CC-037-2023HRAEI-MD1422</t>
  </si>
  <si>
    <t>HRAEI-LPI-CC-294-2023HRAEI-MD1422</t>
  </si>
  <si>
    <t>HRAEI-LPI-CC-311-1-2023HRAEI-MD1040</t>
  </si>
  <si>
    <t>HRAEI-LPI-CC-311-1-2023HRAEI-MD0919</t>
  </si>
  <si>
    <t>HRAEI-LPI-CC-313-1-2023HRAEI-MD0240</t>
  </si>
  <si>
    <t>HRAEI-LPI-CC-313-1-2023HRAEI-MD0980</t>
  </si>
  <si>
    <t>HRAEI-LPI-CC-313-1-2023HRAEI-MD1040</t>
  </si>
  <si>
    <t>HRAEI-LPI-CC-313-1-2023HRAEI-MD0500</t>
  </si>
  <si>
    <t>HRAEI-LPI-CC-332-1-2023HRAEI-MD0105</t>
  </si>
  <si>
    <t>HRAEI-LPI-CC-332-1-2023HRAEI-MD0306</t>
  </si>
  <si>
    <t>HRAEI-LPI-CC-332-1-2023HRAEI-MD1040</t>
  </si>
  <si>
    <t>HRAEI-LPI-CC-333-2023HRAEI-MD1236</t>
  </si>
  <si>
    <t>HRAEI-LPI-CC-089-2023HRAEI-MD1422</t>
  </si>
  <si>
    <t>HRAEI-LPI-CC-460-2022HRAEI-MD0464</t>
  </si>
  <si>
    <t>HRAEI-LPI-CC-344-2023HRAEI-MD0466</t>
  </si>
  <si>
    <t>HRAEI-LPI-CC-344-2023HRAEI-MD1248</t>
  </si>
  <si>
    <t>HRAEI-LPI-CC-344-2023HRAEI-MD1351</t>
  </si>
  <si>
    <t>HRAEI-LPI-CC-442-2022HRAEI-MD0466</t>
  </si>
  <si>
    <t>HRAEI-LPI-CC-442-2022HRAEI-MD1638</t>
  </si>
  <si>
    <t>HRAEI-LPI-CC-345-2023HRAEI-MD0595</t>
  </si>
  <si>
    <t>HRAEI-LPI-CC-037-2023HRAEI-MD1932</t>
  </si>
  <si>
    <t>HRAEI-LPI-CC-482-2022HRAEI-MD2264</t>
  </si>
  <si>
    <t>HRAEI-LPI-CC-041-2023HRAEI-MD0815</t>
  </si>
  <si>
    <t>HRAEI-LPI-CC-255-1-2023HRAEI-MD1932</t>
  </si>
  <si>
    <t>HRAEI-LPI-CC-423-2022HRAEI-MD0497</t>
  </si>
  <si>
    <t>HRAEI-LPI-CC-335-1-2023HRAEI-MD0279</t>
  </si>
  <si>
    <t>HRAEI-LPI-CC-427-2022HRAEI-MD0336</t>
  </si>
  <si>
    <t>HRAEI-LPI-CC-266-2023HRAEI-MD0336</t>
  </si>
  <si>
    <t>HRAEI-LPI-CC-266-2023HRAEI-MD0522</t>
  </si>
  <si>
    <t>HRAEI-LPI-CC-431-2022HRAEI-MD0522</t>
  </si>
  <si>
    <t>HRAEI-LPI-CC-372-2023HRAEI-MD0560</t>
  </si>
  <si>
    <t>HRAEI-LPI-CC-435-2022HRAEI-MD1605</t>
  </si>
  <si>
    <t>HRAEI-LPI-CC-440-2022HRAEI-MD1057</t>
  </si>
  <si>
    <t>HRAEI-LPI-CC-254-2023HRAEI-MD0068</t>
  </si>
  <si>
    <t>HRAEI-LPI-CC-020-2023HRAEI-MD0172</t>
  </si>
  <si>
    <t>HRAEI-LPI-CC-189-2023HRAEI-MD2058</t>
  </si>
  <si>
    <t>HRAEI-LPI-CC-473-2022HRAEI-MD2142</t>
  </si>
  <si>
    <t>HRAEI-LPI-CC-374-2023HRAEI-MD1124</t>
  </si>
  <si>
    <t>HRAEI-LPI-CC-374-2023HRAEI-MD2249</t>
  </si>
  <si>
    <t>HRAEI-LPI-CC-446-1-2022HRAEI-MD1124</t>
  </si>
  <si>
    <t>HRAEI-LPI-CC-448-2022HRAEI-MD1789</t>
  </si>
  <si>
    <t>HRAEI-LPI-CC-452-2022HRAEI-MD0942</t>
  </si>
  <si>
    <t>HRAEI-LPI-CC-013-2023HRAEI-MD0958</t>
  </si>
  <si>
    <t>HRAEI-LPI-CC-018-2023HRAEI-MD0221</t>
  </si>
  <si>
    <t>HRAEI-LPI-CC-048-2023HRAEI-MD2273</t>
  </si>
  <si>
    <t>HRAEI-LPI-CC-051-2023HRAEI-MD2088</t>
  </si>
  <si>
    <t>HRAEI-LPI-CC-254-2023HRAEI-MD1337</t>
  </si>
  <si>
    <t>HRAEI-LPI-CC-254-2023HRAEI-MD1338</t>
  </si>
  <si>
    <t>HRAEI-LPI-CC-257-1-2023HRAEI-MD2273</t>
  </si>
  <si>
    <t>HRAEI-LPI-CC-257-1-2023HRAEI-MD2286</t>
  </si>
  <si>
    <t>HRAEI-LPI-CC-263-2023HRAEI-MD0356</t>
  </si>
  <si>
    <t>HRAEI-LPI-CC-263-2023HRAEI-MD0360</t>
  </si>
  <si>
    <t>HRAEI-LPI-CC-263-2023HRAEI-MD0734</t>
  </si>
  <si>
    <t>HRAEI-LPI-CC-263-2023HRAEI-MD1387</t>
  </si>
  <si>
    <t>HRAEI-LPI-CC-268-2023HRAEI-MD1466</t>
  </si>
  <si>
    <t>HRAEI-LPI-CC-081-2023HRAEI-MD2286</t>
  </si>
  <si>
    <t>HRAEI-LPI-CC-335-1-2023HRAEI-MD1387</t>
  </si>
  <si>
    <t>HRAEI-LPI-CC-335-1-2023HRAEI-MD0072</t>
  </si>
  <si>
    <t>HRAEI-LPI-CC-335-1-2023HRAEI-MD0360</t>
  </si>
  <si>
    <t>HRAEI-LPI-CC-335-1-2023HRAEI-MD0362</t>
  </si>
  <si>
    <t>HRAEI-LPI-CC-335-1-2023HRAEI-MD1142</t>
  </si>
  <si>
    <t>HRAEI-LPI-CC-076-2023HRAEI-MD0301</t>
  </si>
  <si>
    <t>HRAEI-LPI-CC-082-2023HRAEI-MD0558</t>
  </si>
  <si>
    <t>HRAEI-LPI-CC-338-2023HRAEI-MD0164</t>
  </si>
  <si>
    <t>HRAEI-LPI-CC-338-2023HRAEI-MD0270</t>
  </si>
  <si>
    <t>HRAEI-LPI-CC-425-2022HRAEI-MD1336</t>
  </si>
  <si>
    <t>HRAEI-AD-CC-341-2022HRAEI-MD0177</t>
  </si>
  <si>
    <t>HRAEI-LPI-CC-042-2023HRAEI-MD0961</t>
  </si>
  <si>
    <t>VERIFICACION RETORNO SOLICITADO</t>
  </si>
  <si>
    <t>VERIFICACION RETORNO ENTREGADO</t>
  </si>
  <si>
    <t>Cuenta de SOLICITADO</t>
  </si>
  <si>
    <t>MINIMO CUMPLIDO</t>
  </si>
  <si>
    <t>MINIMO SIN SOLICITUD</t>
  </si>
  <si>
    <t>Partidas sin solicitud</t>
  </si>
  <si>
    <t>RECIBIDA PARCIAL</t>
  </si>
  <si>
    <t>SIN RECIBIR</t>
  </si>
  <si>
    <t>Etiquetas de columna</t>
  </si>
  <si>
    <t>RECIBIDO PARCIAL</t>
  </si>
  <si>
    <t>RECIBIDO TOTAL</t>
  </si>
  <si>
    <t>ANALISIS DE SOLCITUD DE "MINIMO 40%"</t>
  </si>
  <si>
    <t>SOLICITUDES</t>
  </si>
  <si>
    <t>% DE SOLICITUDES DEL MINIMO</t>
  </si>
  <si>
    <t>RECIBIDA TOTAL</t>
  </si>
  <si>
    <t>DINAMICA PARA SEGUIMIENTO DE CLAVES</t>
  </si>
  <si>
    <t>ANALISIS DE CLAVES</t>
  </si>
  <si>
    <t>Claves adjudicadas Ramo 47</t>
  </si>
  <si>
    <t>Cantidad</t>
  </si>
  <si>
    <t>Suma de CANTIDAD MÍNIMA</t>
  </si>
  <si>
    <t>Suma de CANTIDAD MÁXIMA</t>
  </si>
  <si>
    <t>Suma de SOLICITADO</t>
  </si>
  <si>
    <t>Suma de ENTREGADO</t>
  </si>
  <si>
    <t>TOTAL MÍNIMO</t>
  </si>
  <si>
    <t>TOTAL MAXIMO</t>
  </si>
  <si>
    <t>TOTAL SOLICITADO</t>
  </si>
  <si>
    <t>TOTAL ENTREGADO</t>
  </si>
  <si>
    <t>Estatus de solicitud de Minimo</t>
  </si>
  <si>
    <t>Suma de IMPORTE MÁXIMO</t>
  </si>
  <si>
    <t>SUCEDANEO DE LECHE HUMANA DE PRETERMINO</t>
  </si>
  <si>
    <t>ENERGÍA MÍNIMO /100 ML 60 KCAL,  MÁXIMO /100 ML70 KCAL; ENERGÍA  MÍNIMO /100 ML 250 KJ,  MÁXIMO /100 ML295 KJ. VITAMINAS. VITAMINA A (EXPRESADOS EN RETINOL). MÍNIMO/100 KCAL 200 U.I. O 60</t>
  </si>
  <si>
    <t>claves sin solicitud</t>
  </si>
  <si>
    <t>Claves son solicitud parcial de minimo</t>
  </si>
  <si>
    <t>clave con minimo solicitado</t>
  </si>
  <si>
    <t>claves con solicitud superior al minimo</t>
  </si>
  <si>
    <t>Costo Entregado</t>
  </si>
  <si>
    <t>Suma de Costo Entregado</t>
  </si>
  <si>
    <t>Importe Maximo</t>
  </si>
  <si>
    <t>Importe Recibido</t>
  </si>
  <si>
    <t>dieferncia</t>
  </si>
  <si>
    <t>minimo superado</t>
  </si>
  <si>
    <t>minimo parcial</t>
  </si>
  <si>
    <t>minimo sin solicitud</t>
  </si>
  <si>
    <t>minimo solicitado</t>
  </si>
  <si>
    <t>Clave al maximo</t>
  </si>
  <si>
    <t>CLAVES AL MAXIMO RECIBIDAS</t>
  </si>
  <si>
    <t>DINAMICA PARA SEGUIMIENTO DE CONTRATOS</t>
  </si>
  <si>
    <t>CONTRATOS</t>
  </si>
  <si>
    <t>$ ENTREGADO</t>
  </si>
  <si>
    <t>HRAEI-AD-CC-350-0005/24-2022</t>
  </si>
  <si>
    <t>HRAEI-AD-CC-350-2022HRAEI-MD2126</t>
  </si>
  <si>
    <t>Suma de IMPORTE MÍNIMO</t>
  </si>
  <si>
    <t>$ MINIMO</t>
  </si>
  <si>
    <t>Minimo cumplido</t>
  </si>
  <si>
    <t>SIN CUMPLIR</t>
  </si>
  <si>
    <t>CONTRATO CUMPLIDOS AL 40% MINIMO</t>
  </si>
  <si>
    <t>HRAEI-LPI-CC-010-0003/24-2023</t>
  </si>
  <si>
    <t>HRAEI-LPI-CC-258-0001/24-2023-COMPLEMENTARIO</t>
  </si>
  <si>
    <t>HRAEI-LPI-CC-266-0003/24-2023-COMPLEMENTARIO</t>
  </si>
  <si>
    <t>HRAEI-LPI-CC-270-0001/24-2023-COMPLEMENTARIO</t>
  </si>
  <si>
    <t>HRAEI-LPI-CC-279-1-0003/24-2023-COMPLEMENTARIO</t>
  </si>
  <si>
    <t>HRAEI-LPI-CC-304-1-0002/24-2023-COMPLEMENTARIO</t>
  </si>
  <si>
    <t>HRAEI-LPI-CC-325-0001/24-2023-COMPLEMENTARIO</t>
  </si>
  <si>
    <t>HRAEI-LPI-CC-419-RA-0003/24-2022</t>
  </si>
  <si>
    <t>HRAEI-LPI-CC-420-0003/24-2022</t>
  </si>
  <si>
    <t>HRAEI-LPI-CC-422-1-0002/24-2022</t>
  </si>
  <si>
    <t>HRAEI-LPI-CC-431-0003/24-2022</t>
  </si>
  <si>
    <t>HRAEI-LPI-CC-464-0001/24-2022</t>
  </si>
  <si>
    <t>HRAEI-LPI-CC-499-0001/24-2022</t>
  </si>
  <si>
    <t>HRAEI-LPI-CC-008-0002/24-2023</t>
  </si>
  <si>
    <t>HRAEI-LPI-CC-435-0002/24-2022</t>
  </si>
  <si>
    <t>HRAEI-AD-CC-148-0002/24-2023</t>
  </si>
  <si>
    <t>HRAEI-LPI-CC-010-2023HRAEI-MD0258</t>
  </si>
  <si>
    <t>HRAEI-LPI-CC-258-2023HRAEI-MD0036</t>
  </si>
  <si>
    <t>HRAEI-LPI-CC-258-2023HRAEI-MD0321</t>
  </si>
  <si>
    <t>HRAEI-LPI-CC-258-2023HRAEI-MD0526</t>
  </si>
  <si>
    <t>HRAEI-LPI-CC-258-2023HRAEI-MD0831</t>
  </si>
  <si>
    <t>HRAEI-LPI-CC-258-2023HRAEI-MD0880</t>
  </si>
  <si>
    <t>HRAEI-LPI-CC-266-2023HRAEI-MD0258</t>
  </si>
  <si>
    <t>HRAEI-LPI-CC-266-2023HRAEI-MD0257</t>
  </si>
  <si>
    <t>HRAEI-LPI-CC-266-2023HRAEI-MD0627</t>
  </si>
  <si>
    <t>HRAEI-LPI-CC-270-2023HRAEI-MD0078</t>
  </si>
  <si>
    <t>HRAEI-LPI-CC-270-2023HRAEI-MD0702</t>
  </si>
  <si>
    <t>HRAEI-LPI-CC-279-1-2023HRAEI-MD0270</t>
  </si>
  <si>
    <t>HRAEI-LPI-CC-279-1-2023HRAEI-MD0295</t>
  </si>
  <si>
    <t>HRAEI-LPI-CC-279-1-2023HRAEI-MD0374</t>
  </si>
  <si>
    <t>HRAEI-LPI-CC-279-1-2023HRAEI-MD0920</t>
  </si>
  <si>
    <t>HRAEI-LPI-CC-304-1-2023HRAEI-MD0141</t>
  </si>
  <si>
    <t>HRAEI-LPI-CC-325-2023HRAEI-MD0257</t>
  </si>
  <si>
    <t>HRAEI-LPI-CC-419-RA-2022HRAEI-MD0117</t>
  </si>
  <si>
    <t>HRAEI-LPI-CC-420-2022HRAEI-MD0250</t>
  </si>
  <si>
    <t>HRAEI-LPI-CC-422-1-2022HRAEI-MD0116</t>
  </si>
  <si>
    <t>HRAEI-LPI-CC-431-2022HRAEI-MD0246</t>
  </si>
  <si>
    <t>HRAEI-LPI-CC-431-2022HRAEI-MD0374</t>
  </si>
  <si>
    <t>HRAEI-LPI-CC-464-2022HRAEI-MD0036</t>
  </si>
  <si>
    <t>HRAEI-LPI-CC-464-2022HRAEI-MD0212</t>
  </si>
  <si>
    <t>HRAEI-LPI-CC-464-2022HRAEI-MD1366</t>
  </si>
  <si>
    <t>HRAEI-LPI-CC-499-2022HRAEI-MD0257</t>
  </si>
  <si>
    <t>HRAEI-LPI-CC-008-2023HRAEI-MD0354</t>
  </si>
  <si>
    <t>HRAEI-LPI-CC-435-2022HRAEI-MD0760</t>
  </si>
  <si>
    <t>HRAEI-LPI-CC-435-2022HRAEI-MD0761</t>
  </si>
  <si>
    <t>HRAEI-AD-CC-526-0001/24-2022</t>
  </si>
  <si>
    <t>HRAEI-LPI-CC-034-0002/24-2023</t>
  </si>
  <si>
    <t>HRAEI-LPI-CC-334-0001/24-2023-COMPLEMENTARIO</t>
  </si>
  <si>
    <t>HRAEI-LPI-CC-435-0003/24-2022</t>
  </si>
  <si>
    <t>HRAEI-LPI-CC-372-0002/24-2023-COMPLEMENTARIO</t>
  </si>
  <si>
    <t>HRAEI-AD-CC-539-0001/24-2022</t>
  </si>
  <si>
    <t>HRAEI-LPI-CC-353-1-0003/24-2023-COMPLEMENTARIO</t>
  </si>
  <si>
    <t>HRAEI-AD-CC-327-0001/24-2022</t>
  </si>
  <si>
    <t>HRAEI-LPI-CC-267-1-0002/24-2023-COMPLEMENTARIO</t>
  </si>
  <si>
    <t>HRAEI-LPI-CC-418-1-0001/24-2022</t>
  </si>
  <si>
    <t>HRAEI-LPI-CC-314-0001/24-2023-COMPLEMENTARIO</t>
  </si>
  <si>
    <t>HRAEI-LPI-CC-312-1-0002/24-2023-COMPLEMENTARIO</t>
  </si>
  <si>
    <t>HRAEI-AD-CC-540-0001/24-2022</t>
  </si>
  <si>
    <t>HRAEI-LPI-CC-371-0001/24-2023-COMPLEMENTARIO</t>
  </si>
  <si>
    <t>HRAEI-LPI-CC-481-0001/24-2022</t>
  </si>
  <si>
    <t>HRAEI-LPI-CC-298-0001/24-2023-COMPLEMENTARIO</t>
  </si>
  <si>
    <t>HRAEI-LPI-CC-296-1-0001/24-2023-COMPLEMENTARIO</t>
  </si>
  <si>
    <t>HRAEI-LPI-CC-336-1-0001/24-2023-COMPLEMENTARIO</t>
  </si>
  <si>
    <t>HRAEI-LPI-CC-253-0001/24-2023-COMPLEMENTARIO</t>
  </si>
  <si>
    <t>HRAEI-LPI-CC-297-0001/24-2023-COMPLEMENTARIO</t>
  </si>
  <si>
    <t>HRAEI-LPI-CC-396-0001/24-2023-COMPLEMENTARIO</t>
  </si>
  <si>
    <t>HRAEI-LPI-CC-376-0001/24-2023-COMPLEMENTARIO</t>
  </si>
  <si>
    <t>HRAEI-LPI-CC-038-0002/24-2023</t>
  </si>
  <si>
    <t>HRAEI-LPI-CC-047-0002/24-2023</t>
  </si>
  <si>
    <t>HRAEI-LPI-CC-361-1-0002/24-2023-COMPLEMENTARIO</t>
  </si>
  <si>
    <t>HRAEI-AD-CC-526-2022HRAEI-MD0078</t>
  </si>
  <si>
    <t>HRAEI-LPI-CC-034-2023HRAEI-MD0919</t>
  </si>
  <si>
    <t>HRAEI-LPI-CC-034-2023HRAEI-MD1502</t>
  </si>
  <si>
    <t>HRAEI-LPI-CC-034-2023HRAEI-MD1603</t>
  </si>
  <si>
    <t>HRAEI-LPI-CC-334-2023HRAEI-MD1607</t>
  </si>
  <si>
    <t>HRAEI-LPI-CC-435-2022HRAEI-MD0768</t>
  </si>
  <si>
    <t>HRAEI-LPI-CC-435-2022HRAEI-MD1604</t>
  </si>
  <si>
    <t>HRAEI-LPI-CC-372-2023HRAEI-MD0920</t>
  </si>
  <si>
    <t>HRAEI-LPI-CC-372-2023HRAEI-MD1502</t>
  </si>
  <si>
    <t>HRAEI-LPI-CC-372-2023HRAEI-MD1165</t>
  </si>
  <si>
    <t>HRAEI-LPI-CC-372-2023HRAEI-MD1602</t>
  </si>
  <si>
    <t>HRAEI-AD-CC-539-2022HRAEI-MD2240</t>
  </si>
  <si>
    <t>HRAEI-AD-CC-539-2022HRAEI-MD2238</t>
  </si>
  <si>
    <t>HRAEI-AD-CC-539-2022HRAEI-MD2239</t>
  </si>
  <si>
    <t>HRAEI-LPI-CC-353-1-2023HRAEI-MD0431</t>
  </si>
  <si>
    <t>HRAEI-LPI-CC-353-1-2023HRAEI-MD0970</t>
  </si>
  <si>
    <t>HRAEI-LPI-CC-353-1-2023HRAEI-MD1336</t>
  </si>
  <si>
    <t>HRAEI-AD-CC-327-2022HRAEI-MD1331</t>
  </si>
  <si>
    <t>HRAEI-LPI-CC-267-1-2023HRAEI-MD1291</t>
  </si>
  <si>
    <t>HRAEI-LPI-CC-418-1-2022HRAEI-MD1209</t>
  </si>
  <si>
    <t>HRAEI-LPI-CC-418-1-2022HRAEI-MD2087</t>
  </si>
  <si>
    <t>HRAEI-LPI-CC-314-2023HRAEI-MD1167</t>
  </si>
  <si>
    <t>HRAEI-LPI-CC-312-1-2023HRAEI-MD0852</t>
  </si>
  <si>
    <t>HRAEI-LPI-CC-312-1-2023HRAEI-MD1006</t>
  </si>
  <si>
    <t>HRAEI-LPI-CC-312-1-2023HRAEI-MD1167</t>
  </si>
  <si>
    <t>HRAEI-AD-CC-540-2022HRAEI-MD2235</t>
  </si>
  <si>
    <t>HRAEI-AD-CC-540-2022HRAEI-MD2236</t>
  </si>
  <si>
    <t>HRAEI-LPI-CC-371-2023HRAEI-MD2235</t>
  </si>
  <si>
    <t>HRAEI-LPI-CC-481-2022HRAEI-MD2147</t>
  </si>
  <si>
    <t>HRAEI-LPI-CC-298-2023HRAEI-MD2147</t>
  </si>
  <si>
    <t>HRAEI-LPI-CC-296-1-2023HRAEI-MD1006</t>
  </si>
  <si>
    <t>HRAEI-LPI-CC-296-1-2023HRAEI-MD1621</t>
  </si>
  <si>
    <t>HRAEI-LPI-CC-336-1-2023HRAEI-MD0438</t>
  </si>
  <si>
    <t>HRAEI-LPI-CC-336-1-2023HRAEI-MD1610</t>
  </si>
  <si>
    <t>HRAEI-LPI-CC-253-2023HRAEI-MD1475</t>
  </si>
  <si>
    <t>HRAEI-LPI-CC-297-2023HRAEI-MD2170</t>
  </si>
  <si>
    <t>HRAEI-LPI-CC-297-2023HRAEI-MD1604</t>
  </si>
  <si>
    <t>HRAEI-LPI-CC-396-2023HRAEI-MD0308</t>
  </si>
  <si>
    <t>HRAEI-LPI-CC-396-2023HRAEI-MD1052</t>
  </si>
  <si>
    <t>HRAEI-LPI-CC-396-2023HRAEI-MD0670</t>
  </si>
  <si>
    <t>HRAEI-LPI-CC-376-2023HRAEI-MD1323</t>
  </si>
  <si>
    <t>HRAEI-LPI-CC-376-2023HRAEI-MD1512</t>
  </si>
  <si>
    <t>HRAEI-LPI-CC-038-2023HRAEI-MD0314</t>
  </si>
  <si>
    <t>HRAEI-LPI-CC-047-2023HRAEI-MD2170</t>
  </si>
  <si>
    <t>HRAEI-LPI-CC-361-1-2023HRAEI-MD2170</t>
  </si>
  <si>
    <t>SUFICIENCIA PRESUPUESTAL SOLICITADA TOÑITO</t>
  </si>
  <si>
    <t>SI</t>
  </si>
  <si>
    <t>diferencia de solicitado</t>
  </si>
  <si>
    <t>diferencia entregado</t>
  </si>
  <si>
    <t>$ MAXIMO</t>
  </si>
  <si>
    <t>DIF ENTREGADO</t>
  </si>
  <si>
    <t>MAXIMO ENTREGADO</t>
  </si>
  <si>
    <t>CONTRATOS AL MAXIMO RECIBIDOS</t>
  </si>
  <si>
    <t>MAXIMO CUMPLIDO</t>
  </si>
  <si>
    <t>HRAEI-AD-CC-238-0001/24-2023-COMPLEMENTARIO</t>
  </si>
  <si>
    <t>Existencia 01/08/2024</t>
  </si>
  <si>
    <t>claves</t>
  </si>
  <si>
    <t>con existencia</t>
  </si>
  <si>
    <t>abasto</t>
  </si>
  <si>
    <t>desabasto</t>
  </si>
  <si>
    <t>Solicitado</t>
  </si>
  <si>
    <t>FONSABI</t>
  </si>
  <si>
    <t>ORDENES</t>
  </si>
  <si>
    <t>PENDIENTES</t>
  </si>
  <si>
    <t>DESABASTO</t>
  </si>
  <si>
    <t>CISFA</t>
  </si>
  <si>
    <t>CURACION</t>
  </si>
  <si>
    <t xml:space="preserve">CISFA Y CURACION </t>
  </si>
  <si>
    <t>TOTAL CATALOGO</t>
  </si>
  <si>
    <t>CON EXISTENCIA</t>
  </si>
  <si>
    <t>TOTAL CLAVES CATALOGO</t>
  </si>
  <si>
    <t>HRAEI-AD-CC-342-0002/24-2022</t>
  </si>
  <si>
    <t>HRAEI-AD-CC-342-2022HRAEI-MD2269</t>
  </si>
  <si>
    <t>ACTUALIZADO AL 05/08/2024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</si>
</sst>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0.0%"/>
    <numFmt numFmtId="165" formatCode="0_ ;[Red]\-0\ "/>
    <numFmt numFmtId="166" formatCode="&quot;$&quot;#,##0.00"/>
  </numFmts>
  <fonts count="3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0"/>
      <color theme="1"/>
      <name val="Montserrat"/>
    </font>
    <font>
      <b/>
      <sz val="14"/>
      <color theme="1"/>
      <name val="Montserrat"/>
    </font>
    <font>
      <b/>
      <sz val="12"/>
      <color theme="1"/>
      <name val="Montserrat"/>
    </font>
    <font>
      <sz val="10"/>
      <color theme="0"/>
      <name val="Montserrat"/>
    </font>
    <font>
      <b/>
      <sz val="10"/>
      <color theme="1"/>
      <name val="Montserrat"/>
    </font>
    <font>
      <b/>
      <sz val="10"/>
      <color theme="0"/>
      <name val="Montserrat"/>
    </font>
    <font>
      <b/>
      <sz val="9"/>
      <color theme="1"/>
      <name val="Montserrat"/>
    </font>
    <font>
      <sz val="10"/>
      <name val="Montserrat"/>
    </font>
    <font>
      <sz val="12"/>
      <color rgb="FF000000"/>
      <name val="Arial"/>
      <family val="2"/>
    </font>
    <font>
      <b/>
      <sz val="10"/>
      <name val="Montserrat"/>
    </font>
    <font>
      <b/>
      <sz val="10"/>
      <color rgb="FFFF0000"/>
      <name val="Montserrat"/>
    </font>
    <font>
      <b/>
      <sz val="10"/>
      <color theme="9"/>
      <name val="Montserrat"/>
    </font>
    <font>
      <b/>
      <sz val="8"/>
      <color theme="0"/>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sz val="9"/>
      <color indexed="81"/>
      <name val="Tahoma"/>
      <family val="2"/>
    </font>
    <font>
      <b/>
      <sz val="16"/>
      <color theme="1"/>
      <name val="Calibri"/>
      <family val="2"/>
      <scheme val="minor"/>
    </font>
    <font>
      <b/>
      <sz val="18"/>
      <color theme="1"/>
      <name val="Calibri"/>
      <family val="2"/>
      <scheme val="minor"/>
    </font>
    <font>
      <sz val="10"/>
      <color theme="1"/>
      <name val="Calibri"/>
      <family val="2"/>
      <scheme val="minor"/>
    </font>
    <font>
      <b/>
      <sz val="10"/>
      <color theme="1"/>
      <name val="Calibri"/>
      <family val="2"/>
      <scheme val="minor"/>
    </font>
    <font>
      <sz val="20"/>
      <color theme="1"/>
      <name val="Calibri"/>
      <family val="2"/>
      <scheme val="minor"/>
    </font>
    <font>
      <sz val="9"/>
      <color theme="1"/>
      <name val="Calibri"/>
      <family val="2"/>
      <scheme val="minor"/>
    </font>
    <font>
      <b/>
      <sz val="9"/>
      <color theme="1"/>
      <name val="Calibri"/>
      <family val="2"/>
      <scheme val="minor"/>
    </font>
    <font>
      <sz val="28"/>
      <color theme="1"/>
      <name val="Calibri"/>
      <family val="2"/>
      <scheme val="minor"/>
    </font>
    <font>
      <sz val="16"/>
      <color theme="1"/>
      <name val="Calibri"/>
      <family val="2"/>
      <scheme val="minor"/>
    </font>
  </fonts>
  <fills count="24">
    <fill>
      <patternFill patternType="none"/>
    </fill>
    <fill>
      <patternFill patternType="gray125"/>
    </fill>
    <fill>
      <patternFill patternType="solid">
        <fgColor theme="0"/>
        <bgColor indexed="64"/>
      </patternFill>
    </fill>
    <fill>
      <patternFill patternType="solid">
        <fgColor rgb="FFCC0066"/>
        <bgColor indexed="64"/>
      </patternFill>
    </fill>
    <fill>
      <patternFill patternType="solid">
        <fgColor rgb="FF66FF33"/>
        <bgColor indexed="64"/>
      </patternFill>
    </fill>
    <fill>
      <patternFill patternType="solid">
        <fgColor rgb="FF0EAAAE"/>
        <bgColor indexed="64"/>
      </patternFill>
    </fill>
    <fill>
      <patternFill patternType="solid">
        <fgColor rgb="FFFF4F25"/>
        <bgColor indexed="64"/>
      </patternFill>
    </fill>
    <fill>
      <patternFill patternType="solid">
        <fgColor rgb="FFFFC000"/>
        <bgColor indexed="64"/>
      </patternFill>
    </fill>
    <fill>
      <patternFill patternType="solid">
        <fgColor rgb="FFFF0000"/>
        <bgColor indexed="64"/>
      </patternFill>
    </fill>
    <fill>
      <patternFill patternType="solid">
        <fgColor rgb="FFFFFF00"/>
        <bgColor rgb="FFFFC000"/>
      </patternFill>
    </fill>
    <fill>
      <patternFill patternType="solid">
        <fgColor rgb="FF0EAAAE"/>
        <bgColor rgb="FFFFC000"/>
      </patternFill>
    </fill>
    <fill>
      <patternFill patternType="solid">
        <fgColor rgb="FFFFFF00"/>
        <bgColor indexed="64"/>
      </patternFill>
    </fill>
    <fill>
      <patternFill patternType="solid">
        <fgColor rgb="FF4364EF"/>
        <bgColor indexed="64"/>
      </patternFill>
    </fill>
    <fill>
      <patternFill patternType="solid">
        <fgColor theme="9" tint="0.59999389629810485"/>
        <bgColor indexed="64"/>
      </patternFill>
    </fill>
    <fill>
      <patternFill patternType="solid">
        <fgColor rgb="FF92D050"/>
        <bgColor indexed="64"/>
      </patternFill>
    </fill>
    <fill>
      <patternFill patternType="solid">
        <fgColor theme="9" tint="0.79998168889431442"/>
        <bgColor rgb="FFFFC000"/>
      </patternFill>
    </fill>
    <fill>
      <patternFill patternType="solid">
        <fgColor theme="5" tint="0.59999389629810485"/>
        <bgColor indexed="64"/>
      </patternFill>
    </fill>
    <fill>
      <patternFill patternType="solid">
        <fgColor theme="9"/>
        <bgColor indexed="64"/>
      </patternFill>
    </fill>
    <fill>
      <patternFill patternType="solid">
        <fgColor theme="7" tint="0.59999389629810485"/>
        <bgColor indexed="64"/>
      </patternFill>
    </fill>
    <fill>
      <patternFill patternType="solid">
        <fgColor theme="4"/>
        <bgColor indexed="64"/>
      </patternFill>
    </fill>
    <fill>
      <patternFill patternType="solid">
        <fgColor theme="9" tint="0.39997558519241921"/>
        <bgColor rgb="FFFFC000"/>
      </patternFill>
    </fill>
    <fill>
      <patternFill patternType="solid">
        <fgColor rgb="FFC00000"/>
        <bgColor indexed="64"/>
      </patternFill>
    </fill>
    <fill>
      <patternFill patternType="solid">
        <fgColor theme="7"/>
        <bgColor indexed="64"/>
      </patternFill>
    </fill>
    <fill>
      <patternFill patternType="solid">
        <fgColor theme="7" tint="0.79998168889431442"/>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163">
    <xf numFmtId="0" fontId="0" fillId="0" borderId="0" xfId="0"/>
    <xf numFmtId="0" fontId="7" fillId="0" borderId="0" xfId="0" applyFont="1" applyAlignment="1">
      <alignment horizontal="center" vertical="center"/>
    </xf>
    <xf numFmtId="0" fontId="8" fillId="2" borderId="0" xfId="0" applyFont="1" applyFill="1" applyAlignment="1">
      <alignment horizontal="center" vertical="center"/>
    </xf>
    <xf numFmtId="0" fontId="8" fillId="2" borderId="0" xfId="0" applyFont="1" applyFill="1" applyAlignment="1">
      <alignment horizontal="center" vertical="center" wrapText="1"/>
    </xf>
    <xf numFmtId="0" fontId="9" fillId="2" borderId="0" xfId="0" applyFont="1" applyFill="1" applyAlignment="1">
      <alignment horizontal="center" vertical="center" wrapText="1"/>
    </xf>
    <xf numFmtId="0" fontId="7" fillId="2" borderId="0" xfId="0" applyFont="1" applyFill="1" applyAlignment="1">
      <alignment horizontal="center" vertical="center" wrapText="1"/>
    </xf>
    <xf numFmtId="44" fontId="7" fillId="2" borderId="0" xfId="2" applyFont="1" applyFill="1" applyAlignment="1">
      <alignment horizontal="center" vertical="center" wrapText="1"/>
    </xf>
    <xf numFmtId="3" fontId="7" fillId="2" borderId="0" xfId="0" applyNumberFormat="1" applyFont="1" applyFill="1" applyAlignment="1">
      <alignment horizontal="center" vertical="center" wrapText="1"/>
    </xf>
    <xf numFmtId="0" fontId="7" fillId="0" borderId="0" xfId="0" applyFont="1" applyAlignment="1">
      <alignment horizontal="center" vertical="center" wrapText="1"/>
    </xf>
    <xf numFmtId="164" fontId="7" fillId="0" borderId="0" xfId="3" applyNumberFormat="1" applyFont="1" applyAlignment="1">
      <alignment horizontal="center" vertical="center" wrapText="1"/>
    </xf>
    <xf numFmtId="3" fontId="7" fillId="3" borderId="0" xfId="0" applyNumberFormat="1" applyFont="1" applyFill="1" applyAlignment="1">
      <alignment horizontal="center" vertical="center" wrapText="1"/>
    </xf>
    <xf numFmtId="0" fontId="10" fillId="0" borderId="0" xfId="0" applyFont="1" applyAlignment="1">
      <alignment horizontal="center" vertical="center"/>
    </xf>
    <xf numFmtId="3" fontId="7" fillId="4" borderId="0" xfId="0" applyNumberFormat="1" applyFont="1" applyFill="1" applyAlignment="1">
      <alignment horizontal="center" vertical="center" wrapText="1"/>
    </xf>
    <xf numFmtId="0" fontId="7" fillId="5" borderId="0" xfId="0" applyFont="1" applyFill="1" applyAlignment="1">
      <alignment horizontal="center" vertical="center" wrapText="1"/>
    </xf>
    <xf numFmtId="3" fontId="7" fillId="6" borderId="0" xfId="0" applyNumberFormat="1" applyFont="1" applyFill="1" applyAlignment="1">
      <alignment horizontal="center" vertical="center" wrapText="1"/>
    </xf>
    <xf numFmtId="0" fontId="7" fillId="2" borderId="0" xfId="0" applyFont="1" applyFill="1" applyAlignment="1">
      <alignment horizontal="center" vertical="center"/>
    </xf>
    <xf numFmtId="0" fontId="11" fillId="2" borderId="0" xfId="0" applyFont="1" applyFill="1" applyAlignment="1">
      <alignment horizontal="center" vertical="center" wrapText="1"/>
    </xf>
    <xf numFmtId="0" fontId="7" fillId="7" borderId="0" xfId="0" applyFont="1" applyFill="1" applyAlignment="1">
      <alignment horizontal="center" vertical="center"/>
    </xf>
    <xf numFmtId="44" fontId="11" fillId="2" borderId="0" xfId="2" applyFont="1" applyFill="1" applyAlignment="1">
      <alignment horizontal="center" vertical="center" wrapText="1"/>
    </xf>
    <xf numFmtId="3" fontId="11" fillId="2" borderId="0" xfId="1" applyNumberFormat="1" applyFont="1" applyFill="1" applyAlignment="1">
      <alignment horizontal="center" vertical="center" wrapText="1"/>
    </xf>
    <xf numFmtId="3" fontId="7" fillId="0" borderId="0" xfId="0" applyNumberFormat="1" applyFont="1" applyAlignment="1">
      <alignment horizontal="center" vertical="center" wrapText="1"/>
    </xf>
    <xf numFmtId="0" fontId="10" fillId="8" borderId="0" xfId="0" applyFont="1" applyFill="1" applyAlignment="1">
      <alignment horizontal="center" vertical="center"/>
    </xf>
    <xf numFmtId="0" fontId="11" fillId="9" borderId="1" xfId="0" applyFont="1" applyFill="1" applyBorder="1" applyAlignment="1">
      <alignment horizontal="center" vertical="center" wrapText="1"/>
    </xf>
    <xf numFmtId="0" fontId="12" fillId="10" borderId="2" xfId="0" applyFont="1" applyFill="1" applyBorder="1" applyAlignment="1">
      <alignment horizontal="center" vertical="center" wrapText="1"/>
    </xf>
    <xf numFmtId="0" fontId="12" fillId="10" borderId="3" xfId="0" applyFont="1" applyFill="1" applyBorder="1" applyAlignment="1">
      <alignment horizontal="center" vertical="center" wrapText="1"/>
    </xf>
    <xf numFmtId="0" fontId="12" fillId="10" borderId="4" xfId="0" applyFont="1" applyFill="1" applyBorder="1" applyAlignment="1">
      <alignment horizontal="center" vertical="center" wrapText="1"/>
    </xf>
    <xf numFmtId="0" fontId="12" fillId="10" borderId="5" xfId="0" applyFont="1" applyFill="1" applyBorder="1" applyAlignment="1">
      <alignment horizontal="center" vertical="center" wrapText="1"/>
    </xf>
    <xf numFmtId="44" fontId="12" fillId="10" borderId="2" xfId="2" applyFont="1" applyFill="1" applyBorder="1" applyAlignment="1">
      <alignment horizontal="center" vertical="center" wrapText="1"/>
    </xf>
    <xf numFmtId="3" fontId="12" fillId="10" borderId="5" xfId="0" applyNumberFormat="1" applyFont="1" applyFill="1" applyBorder="1" applyAlignment="1">
      <alignment horizontal="center" vertical="center" wrapText="1"/>
    </xf>
    <xf numFmtId="3" fontId="12" fillId="10" borderId="2" xfId="0" applyNumberFormat="1" applyFont="1" applyFill="1" applyBorder="1" applyAlignment="1">
      <alignment horizontal="center" vertical="center" wrapText="1"/>
    </xf>
    <xf numFmtId="44" fontId="12" fillId="10" borderId="5" xfId="2" applyFont="1" applyFill="1" applyBorder="1" applyAlignment="1">
      <alignment horizontal="center" vertical="center" wrapText="1"/>
    </xf>
    <xf numFmtId="0" fontId="12" fillId="10" borderId="6" xfId="0" applyFont="1" applyFill="1" applyBorder="1" applyAlignment="1">
      <alignment horizontal="center" vertical="center" wrapText="1"/>
    </xf>
    <xf numFmtId="0" fontId="11" fillId="11" borderId="1" xfId="0" applyFont="1" applyFill="1" applyBorder="1" applyAlignment="1">
      <alignment horizontal="center" vertical="center" wrapText="1"/>
    </xf>
    <xf numFmtId="164" fontId="11" fillId="11" borderId="2" xfId="3" applyNumberFormat="1" applyFont="1" applyFill="1" applyBorder="1" applyAlignment="1">
      <alignment horizontal="center" vertical="center" wrapText="1"/>
    </xf>
    <xf numFmtId="0" fontId="11" fillId="12"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3" fontId="13" fillId="8" borderId="5" xfId="0" applyNumberFormat="1"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11" borderId="5" xfId="0" applyFont="1" applyFill="1" applyBorder="1" applyAlignment="1">
      <alignment horizontal="center" vertical="center" wrapText="1"/>
    </xf>
    <xf numFmtId="0" fontId="11" fillId="11" borderId="2" xfId="0" applyFont="1" applyFill="1" applyBorder="1" applyAlignment="1">
      <alignment horizontal="center" vertical="center" wrapText="1"/>
    </xf>
    <xf numFmtId="0" fontId="11" fillId="0" borderId="0" xfId="0" applyFont="1" applyAlignment="1">
      <alignment horizontal="center" vertical="center"/>
    </xf>
    <xf numFmtId="0" fontId="11" fillId="8" borderId="0" xfId="0" applyFont="1" applyFill="1" applyAlignment="1">
      <alignment horizontal="center" vertical="center"/>
    </xf>
    <xf numFmtId="14" fontId="7" fillId="0" borderId="7" xfId="0" applyNumberFormat="1" applyFont="1" applyBorder="1" applyAlignment="1">
      <alignment horizontal="center" vertical="center"/>
    </xf>
    <xf numFmtId="0" fontId="12" fillId="5" borderId="7" xfId="0" applyFont="1" applyFill="1" applyBorder="1" applyAlignment="1">
      <alignment horizontal="center" vertical="center" wrapText="1"/>
    </xf>
    <xf numFmtId="0" fontId="7" fillId="0" borderId="7" xfId="0" applyFont="1" applyBorder="1" applyAlignment="1">
      <alignment horizontal="center" vertical="center" wrapText="1"/>
    </xf>
    <xf numFmtId="44" fontId="7" fillId="0" borderId="7" xfId="2" applyFont="1" applyFill="1" applyBorder="1" applyAlignment="1">
      <alignment horizontal="center" vertical="center" wrapText="1"/>
    </xf>
    <xf numFmtId="3" fontId="7" fillId="0" borderId="7" xfId="0" applyNumberFormat="1" applyFont="1" applyBorder="1" applyAlignment="1">
      <alignment horizontal="center" vertical="center" wrapText="1"/>
    </xf>
    <xf numFmtId="9" fontId="7" fillId="0" borderId="7" xfId="3" applyFont="1" applyFill="1" applyBorder="1" applyAlignment="1">
      <alignment horizontal="center" vertical="center" wrapText="1"/>
    </xf>
    <xf numFmtId="0" fontId="14" fillId="0" borderId="7" xfId="0" applyFont="1" applyBorder="1" applyAlignment="1">
      <alignment horizontal="center" vertical="center" wrapText="1"/>
    </xf>
    <xf numFmtId="44" fontId="14" fillId="0" borderId="7" xfId="2" applyFont="1" applyFill="1" applyBorder="1" applyAlignment="1">
      <alignment horizontal="center" vertical="center" wrapText="1"/>
    </xf>
    <xf numFmtId="3" fontId="14" fillId="0" borderId="7" xfId="0" applyNumberFormat="1" applyFont="1" applyBorder="1" applyAlignment="1">
      <alignment horizontal="center" vertical="center" wrapText="1"/>
    </xf>
    <xf numFmtId="9" fontId="14" fillId="0" borderId="7" xfId="3" applyFont="1" applyFill="1" applyBorder="1" applyAlignment="1">
      <alignment horizontal="center" vertical="center" wrapText="1"/>
    </xf>
    <xf numFmtId="0" fontId="7" fillId="3" borderId="0" xfId="0" applyFont="1" applyFill="1" applyAlignment="1">
      <alignment horizontal="center" vertical="center" wrapText="1"/>
    </xf>
    <xf numFmtId="0" fontId="7" fillId="13" borderId="0" xfId="0" applyFont="1" applyFill="1" applyAlignment="1">
      <alignment horizontal="center" vertical="center"/>
    </xf>
    <xf numFmtId="3" fontId="7" fillId="11" borderId="7" xfId="0" applyNumberFormat="1" applyFont="1" applyFill="1" applyBorder="1" applyAlignment="1">
      <alignment horizontal="center" vertical="center" wrapText="1"/>
    </xf>
    <xf numFmtId="3" fontId="7" fillId="7" borderId="0" xfId="0" applyNumberFormat="1" applyFont="1" applyFill="1" applyAlignment="1">
      <alignment horizontal="center" vertical="center" wrapText="1"/>
    </xf>
    <xf numFmtId="0" fontId="7" fillId="7" borderId="0" xfId="0" applyFont="1" applyFill="1" applyAlignment="1">
      <alignment horizontal="center" vertical="center" wrapText="1"/>
    </xf>
    <xf numFmtId="0" fontId="7" fillId="8" borderId="0" xfId="0" applyFont="1" applyFill="1" applyAlignment="1">
      <alignment horizontal="center" vertical="center"/>
    </xf>
    <xf numFmtId="14" fontId="7" fillId="8" borderId="7" xfId="0" applyNumberFormat="1" applyFont="1" applyFill="1" applyBorder="1" applyAlignment="1">
      <alignment horizontal="center" vertical="center"/>
    </xf>
    <xf numFmtId="0" fontId="12" fillId="8" borderId="7" xfId="0" applyFont="1" applyFill="1" applyBorder="1" applyAlignment="1">
      <alignment horizontal="center" vertical="center" wrapText="1"/>
    </xf>
    <xf numFmtId="0" fontId="7" fillId="8" borderId="7" xfId="0" applyFont="1" applyFill="1" applyBorder="1" applyAlignment="1">
      <alignment horizontal="center" vertical="center" wrapText="1"/>
    </xf>
    <xf numFmtId="44" fontId="7" fillId="8" borderId="7" xfId="2" applyFont="1" applyFill="1" applyBorder="1" applyAlignment="1">
      <alignment horizontal="center" vertical="center" wrapText="1"/>
    </xf>
    <xf numFmtId="3" fontId="7" fillId="8" borderId="7" xfId="0" applyNumberFormat="1" applyFont="1" applyFill="1" applyBorder="1" applyAlignment="1">
      <alignment horizontal="center" vertical="center" wrapText="1"/>
    </xf>
    <xf numFmtId="9" fontId="7" fillId="8" borderId="7" xfId="3" applyFont="1" applyFill="1" applyBorder="1" applyAlignment="1">
      <alignment horizontal="center" vertical="center" wrapText="1"/>
    </xf>
    <xf numFmtId="0" fontId="7" fillId="8" borderId="0" xfId="0" applyFont="1" applyFill="1" applyAlignment="1">
      <alignment horizontal="center" vertical="center" wrapText="1"/>
    </xf>
    <xf numFmtId="164" fontId="7" fillId="8" borderId="0" xfId="3" applyNumberFormat="1" applyFont="1" applyFill="1" applyAlignment="1">
      <alignment horizontal="center" vertical="center" wrapText="1"/>
    </xf>
    <xf numFmtId="3" fontId="7" fillId="8" borderId="0" xfId="0" applyNumberFormat="1" applyFont="1" applyFill="1" applyAlignment="1">
      <alignment horizontal="center" vertical="center" wrapText="1"/>
    </xf>
    <xf numFmtId="0" fontId="7" fillId="0" borderId="7" xfId="0" applyFont="1" applyBorder="1" applyAlignment="1">
      <alignment horizontal="center" vertical="center"/>
    </xf>
    <xf numFmtId="0" fontId="7" fillId="4" borderId="0" xfId="0" applyFont="1" applyFill="1" applyAlignment="1">
      <alignment horizontal="center" vertical="center" wrapText="1"/>
    </xf>
    <xf numFmtId="0" fontId="7" fillId="14" borderId="7" xfId="0" applyFont="1" applyFill="1" applyBorder="1" applyAlignment="1">
      <alignment horizontal="center" vertical="center" wrapText="1"/>
    </xf>
    <xf numFmtId="0" fontId="14" fillId="11" borderId="0" xfId="0" applyFont="1" applyFill="1" applyAlignment="1">
      <alignment horizontal="center" vertical="center"/>
    </xf>
    <xf numFmtId="14" fontId="14" fillId="11" borderId="7" xfId="0" applyNumberFormat="1" applyFont="1" applyFill="1" applyBorder="1" applyAlignment="1">
      <alignment horizontal="center" vertical="center"/>
    </xf>
    <xf numFmtId="0" fontId="16" fillId="11" borderId="7" xfId="0" applyFont="1" applyFill="1" applyBorder="1" applyAlignment="1">
      <alignment horizontal="center" vertical="center" wrapText="1"/>
    </xf>
    <xf numFmtId="0" fontId="14" fillId="11" borderId="7" xfId="0" applyFont="1" applyFill="1" applyBorder="1" applyAlignment="1">
      <alignment horizontal="center" vertical="center" wrapText="1"/>
    </xf>
    <xf numFmtId="44" fontId="14" fillId="11" borderId="7" xfId="2" applyFont="1" applyFill="1" applyBorder="1" applyAlignment="1">
      <alignment horizontal="center" vertical="center" wrapText="1"/>
    </xf>
    <xf numFmtId="3" fontId="14" fillId="11" borderId="7" xfId="0" applyNumberFormat="1" applyFont="1" applyFill="1" applyBorder="1" applyAlignment="1">
      <alignment horizontal="center" vertical="center" wrapText="1"/>
    </xf>
    <xf numFmtId="9" fontId="14" fillId="11" borderId="7" xfId="3" applyFont="1" applyFill="1" applyBorder="1" applyAlignment="1">
      <alignment horizontal="center" vertical="center" wrapText="1"/>
    </xf>
    <xf numFmtId="0" fontId="14" fillId="11" borderId="0" xfId="0" applyFont="1" applyFill="1" applyAlignment="1">
      <alignment horizontal="center" vertical="center" wrapText="1"/>
    </xf>
    <xf numFmtId="164" fontId="14" fillId="11" borderId="0" xfId="3" applyNumberFormat="1" applyFont="1" applyFill="1" applyAlignment="1">
      <alignment horizontal="center" vertical="center" wrapText="1"/>
    </xf>
    <xf numFmtId="0" fontId="14" fillId="14" borderId="7" xfId="0" applyFont="1" applyFill="1" applyBorder="1" applyAlignment="1">
      <alignment horizontal="center" vertical="center" wrapText="1"/>
    </xf>
    <xf numFmtId="0" fontId="11" fillId="0" borderId="0" xfId="0" applyFont="1" applyAlignment="1">
      <alignment horizontal="center" vertical="center" wrapText="1"/>
    </xf>
    <xf numFmtId="44" fontId="7" fillId="0" borderId="0" xfId="2" applyFont="1" applyFill="1" applyAlignment="1">
      <alignment horizontal="center" vertical="center" wrapText="1"/>
    </xf>
    <xf numFmtId="0" fontId="17" fillId="9" borderId="5" xfId="0" applyFont="1" applyFill="1" applyBorder="1" applyAlignment="1">
      <alignment horizontal="center" vertical="center" wrapText="1"/>
    </xf>
    <xf numFmtId="9" fontId="7" fillId="0" borderId="0" xfId="3" applyFont="1" applyFill="1" applyBorder="1" applyAlignment="1">
      <alignment horizontal="center" vertical="center" wrapText="1"/>
    </xf>
    <xf numFmtId="0" fontId="0" fillId="0" borderId="0" xfId="0" applyAlignment="1">
      <alignment wrapText="1"/>
    </xf>
    <xf numFmtId="0" fontId="0" fillId="0" borderId="7" xfId="0" applyBorder="1"/>
    <xf numFmtId="0" fontId="0" fillId="0" borderId="0" xfId="0" pivotButton="1"/>
    <xf numFmtId="1" fontId="7" fillId="0" borderId="0" xfId="3" applyNumberFormat="1" applyFont="1" applyFill="1" applyBorder="1" applyAlignment="1">
      <alignment horizontal="center" vertical="center" wrapText="1"/>
    </xf>
    <xf numFmtId="0" fontId="0" fillId="0" borderId="0" xfId="0" applyAlignment="1">
      <alignment horizontal="left"/>
    </xf>
    <xf numFmtId="164" fontId="14" fillId="11" borderId="7" xfId="3" applyNumberFormat="1" applyFont="1" applyFill="1" applyBorder="1" applyAlignment="1">
      <alignment horizontal="center" vertical="center" wrapText="1"/>
    </xf>
    <xf numFmtId="164" fontId="7" fillId="0" borderId="0" xfId="3" applyNumberFormat="1" applyFont="1" applyBorder="1" applyAlignment="1">
      <alignment horizontal="center" vertical="center" wrapText="1"/>
    </xf>
    <xf numFmtId="164" fontId="14" fillId="11" borderId="0" xfId="3" applyNumberFormat="1" applyFont="1" applyFill="1" applyBorder="1" applyAlignment="1">
      <alignment horizontal="center" vertical="center" wrapText="1"/>
    </xf>
    <xf numFmtId="0" fontId="17" fillId="15" borderId="5" xfId="0" applyFont="1" applyFill="1" applyBorder="1" applyAlignment="1">
      <alignment horizontal="center" vertical="center" wrapText="1"/>
    </xf>
    <xf numFmtId="0" fontId="6" fillId="0" borderId="7" xfId="0" applyFont="1" applyBorder="1"/>
    <xf numFmtId="0" fontId="21" fillId="0" borderId="7" xfId="0" applyFont="1" applyBorder="1" applyAlignment="1">
      <alignment vertical="center"/>
    </xf>
    <xf numFmtId="0" fontId="21" fillId="0" borderId="7" xfId="0" applyFont="1" applyBorder="1" applyAlignment="1">
      <alignment horizontal="center" vertical="center" wrapText="1"/>
    </xf>
    <xf numFmtId="43" fontId="21" fillId="0" borderId="7" xfId="1" applyFont="1" applyBorder="1" applyAlignment="1">
      <alignment horizontal="center" vertical="center" wrapText="1"/>
    </xf>
    <xf numFmtId="0" fontId="21" fillId="0" borderId="7" xfId="0" applyFont="1" applyBorder="1" applyAlignment="1">
      <alignment horizontal="left" vertical="center"/>
    </xf>
    <xf numFmtId="0" fontId="21" fillId="0" borderId="7" xfId="0" applyFont="1" applyBorder="1" applyAlignment="1">
      <alignment horizontal="center" vertical="center"/>
    </xf>
    <xf numFmtId="14" fontId="20" fillId="0" borderId="8" xfId="0" applyNumberFormat="1" applyFont="1" applyBorder="1" applyAlignment="1">
      <alignment vertical="center"/>
    </xf>
    <xf numFmtId="14" fontId="21" fillId="0" borderId="7" xfId="0" applyNumberFormat="1" applyFont="1" applyBorder="1" applyAlignment="1">
      <alignment horizontal="center" vertical="center" wrapText="1"/>
    </xf>
    <xf numFmtId="0" fontId="21" fillId="0" borderId="7" xfId="0" applyFont="1" applyBorder="1" applyAlignment="1">
      <alignment vertical="center" wrapText="1"/>
    </xf>
    <xf numFmtId="0" fontId="20" fillId="0" borderId="8" xfId="0" applyFont="1" applyBorder="1" applyAlignment="1">
      <alignment vertical="center" wrapText="1"/>
    </xf>
    <xf numFmtId="0" fontId="22" fillId="0" borderId="7" xfId="0" applyFont="1" applyBorder="1" applyAlignment="1">
      <alignment vertical="center" wrapText="1"/>
    </xf>
    <xf numFmtId="0" fontId="21" fillId="0" borderId="7" xfId="0" applyFont="1" applyBorder="1" applyAlignment="1">
      <alignment horizontal="left" vertical="center" wrapText="1"/>
    </xf>
    <xf numFmtId="0" fontId="19" fillId="8" borderId="9" xfId="0" applyFont="1" applyFill="1" applyBorder="1" applyAlignment="1">
      <alignment horizontal="center" vertical="center" wrapText="1"/>
    </xf>
    <xf numFmtId="0" fontId="19" fillId="17" borderId="9" xfId="0" applyFont="1" applyFill="1" applyBorder="1" applyAlignment="1">
      <alignment horizontal="center" vertical="center" wrapText="1"/>
    </xf>
    <xf numFmtId="0" fontId="21" fillId="17" borderId="0" xfId="0" applyFont="1" applyFill="1" applyAlignment="1">
      <alignment horizontal="center" vertical="center" wrapText="1"/>
    </xf>
    <xf numFmtId="0" fontId="0" fillId="17" borderId="0" xfId="0" applyFill="1"/>
    <xf numFmtId="0" fontId="24" fillId="0" borderId="0" xfId="0" applyFont="1"/>
    <xf numFmtId="1" fontId="8" fillId="0" borderId="0" xfId="3" applyNumberFormat="1" applyFont="1" applyFill="1" applyBorder="1" applyAlignment="1">
      <alignment horizontal="center" vertical="center" wrapText="1"/>
    </xf>
    <xf numFmtId="0" fontId="6" fillId="8" borderId="0" xfId="0" applyFont="1" applyFill="1" applyAlignment="1">
      <alignment wrapText="1"/>
    </xf>
    <xf numFmtId="0" fontId="25" fillId="8" borderId="0" xfId="0" applyFont="1" applyFill="1"/>
    <xf numFmtId="0" fontId="6" fillId="17" borderId="0" xfId="0" applyFont="1" applyFill="1" applyAlignment="1">
      <alignment wrapText="1"/>
    </xf>
    <xf numFmtId="0" fontId="26" fillId="11" borderId="7" xfId="0" applyFont="1" applyFill="1" applyBorder="1"/>
    <xf numFmtId="9" fontId="0" fillId="0" borderId="7" xfId="0" applyNumberFormat="1" applyBorder="1"/>
    <xf numFmtId="0" fontId="3" fillId="16" borderId="7" xfId="0" applyFont="1" applyFill="1" applyBorder="1" applyAlignment="1">
      <alignment wrapText="1"/>
    </xf>
    <xf numFmtId="0" fontId="2" fillId="16" borderId="7" xfId="0" applyFont="1" applyFill="1" applyBorder="1" applyAlignment="1">
      <alignment wrapText="1"/>
    </xf>
    <xf numFmtId="0" fontId="26" fillId="0" borderId="7" xfId="0" applyFont="1" applyBorder="1"/>
    <xf numFmtId="0" fontId="27" fillId="0" borderId="7" xfId="0" applyFont="1" applyBorder="1"/>
    <xf numFmtId="0" fontId="22" fillId="0" borderId="0" xfId="0" applyFont="1"/>
    <xf numFmtId="0" fontId="22" fillId="0" borderId="0" xfId="0" applyFont="1" applyAlignment="1">
      <alignment wrapText="1"/>
    </xf>
    <xf numFmtId="0" fontId="22" fillId="0" borderId="7" xfId="0" applyFont="1" applyBorder="1"/>
    <xf numFmtId="0" fontId="29" fillId="0" borderId="7" xfId="0" applyFont="1" applyBorder="1" applyAlignment="1">
      <alignment horizontal="center"/>
    </xf>
    <xf numFmtId="0" fontId="29" fillId="0" borderId="7" xfId="0" applyFont="1" applyBorder="1" applyAlignment="1">
      <alignment horizontal="center" wrapText="1"/>
    </xf>
    <xf numFmtId="0" fontId="30" fillId="0" borderId="7" xfId="0" applyFont="1" applyBorder="1" applyAlignment="1">
      <alignment horizontal="center"/>
    </xf>
    <xf numFmtId="0" fontId="30" fillId="0" borderId="7" xfId="0" applyFont="1" applyBorder="1" applyAlignment="1">
      <alignment horizontal="center" wrapText="1"/>
    </xf>
    <xf numFmtId="165" fontId="22" fillId="0" borderId="7" xfId="0" applyNumberFormat="1" applyFont="1" applyBorder="1"/>
    <xf numFmtId="0" fontId="30" fillId="11" borderId="7" xfId="0" applyFont="1" applyFill="1" applyBorder="1" applyAlignment="1">
      <alignment horizontal="center" wrapText="1"/>
    </xf>
    <xf numFmtId="166" fontId="22" fillId="0" borderId="0" xfId="0" applyNumberFormat="1" applyFont="1"/>
    <xf numFmtId="166" fontId="22" fillId="0" borderId="7" xfId="0" applyNumberFormat="1" applyFont="1" applyBorder="1"/>
    <xf numFmtId="0" fontId="7" fillId="19" borderId="7" xfId="0" applyFont="1" applyFill="1" applyBorder="1" applyAlignment="1">
      <alignment horizontal="center" vertical="center" wrapText="1"/>
    </xf>
    <xf numFmtId="0" fontId="14" fillId="19" borderId="7" xfId="0" applyFont="1" applyFill="1" applyBorder="1" applyAlignment="1">
      <alignment horizontal="center" vertical="center" wrapText="1"/>
    </xf>
    <xf numFmtId="164" fontId="7" fillId="0" borderId="7" xfId="3" applyNumberFormat="1" applyFont="1" applyBorder="1" applyAlignment="1">
      <alignment horizontal="center" vertical="center" wrapText="1"/>
    </xf>
    <xf numFmtId="0" fontId="17" fillId="0" borderId="5" xfId="0" applyFont="1" applyBorder="1" applyAlignment="1">
      <alignment horizontal="center" vertical="center" wrapText="1"/>
    </xf>
    <xf numFmtId="0" fontId="29" fillId="11" borderId="7" xfId="0" applyFont="1" applyFill="1" applyBorder="1" applyAlignment="1">
      <alignment horizontal="center"/>
    </xf>
    <xf numFmtId="0" fontId="22" fillId="11" borderId="0" xfId="0" applyFont="1" applyFill="1"/>
    <xf numFmtId="0" fontId="7" fillId="17" borderId="7" xfId="0" applyFont="1" applyFill="1" applyBorder="1" applyAlignment="1">
      <alignment horizontal="center" vertical="center" wrapText="1"/>
    </xf>
    <xf numFmtId="0" fontId="14" fillId="17" borderId="7" xfId="0" applyFont="1" applyFill="1" applyBorder="1" applyAlignment="1">
      <alignment horizontal="center" vertical="center" wrapText="1"/>
    </xf>
    <xf numFmtId="0" fontId="17" fillId="20" borderId="5" xfId="0" applyFont="1" applyFill="1" applyBorder="1" applyAlignment="1">
      <alignment horizontal="center" vertical="center" wrapText="1"/>
    </xf>
    <xf numFmtId="44" fontId="22" fillId="0" borderId="0" xfId="0" applyNumberFormat="1" applyFont="1"/>
    <xf numFmtId="0" fontId="0" fillId="0" borderId="0" xfId="0" applyNumberFormat="1"/>
    <xf numFmtId="0" fontId="1" fillId="0" borderId="0" xfId="0" applyFont="1"/>
    <xf numFmtId="0" fontId="6" fillId="0" borderId="0" xfId="0" applyFont="1"/>
    <xf numFmtId="0" fontId="6" fillId="0" borderId="7" xfId="0" applyFont="1" applyBorder="1" applyAlignment="1">
      <alignment horizontal="center" wrapText="1"/>
    </xf>
    <xf numFmtId="0" fontId="0" fillId="0" borderId="7" xfId="0" applyBorder="1" applyAlignment="1">
      <alignment wrapText="1"/>
    </xf>
    <xf numFmtId="0" fontId="0" fillId="0" borderId="7" xfId="0" applyNumberFormat="1" applyBorder="1" applyAlignment="1">
      <alignment wrapText="1"/>
    </xf>
    <xf numFmtId="0" fontId="0" fillId="21" borderId="7" xfId="0" applyFill="1" applyBorder="1" applyAlignment="1">
      <alignment wrapText="1"/>
    </xf>
    <xf numFmtId="4" fontId="0" fillId="0" borderId="7" xfId="0" applyNumberFormat="1" applyBorder="1" applyAlignment="1">
      <alignment wrapText="1"/>
    </xf>
    <xf numFmtId="0" fontId="6" fillId="0" borderId="7" xfId="0" applyFont="1" applyBorder="1" applyAlignment="1">
      <alignment horizontal="center"/>
    </xf>
    <xf numFmtId="10" fontId="0" fillId="0" borderId="0" xfId="0" applyNumberFormat="1"/>
    <xf numFmtId="10" fontId="0" fillId="0" borderId="0" xfId="0" applyNumberFormat="1" applyAlignment="1"/>
    <xf numFmtId="0" fontId="6" fillId="0" borderId="10" xfId="0" applyFont="1" applyFill="1" applyBorder="1" applyAlignment="1">
      <alignment horizontal="center" wrapText="1"/>
    </xf>
    <xf numFmtId="0" fontId="1" fillId="23" borderId="0" xfId="0" applyFont="1" applyFill="1"/>
    <xf numFmtId="10" fontId="0" fillId="11" borderId="0" xfId="0" applyNumberFormat="1" applyFill="1"/>
    <xf numFmtId="10" fontId="0" fillId="11" borderId="0" xfId="0" applyNumberFormat="1" applyFill="1" applyAlignment="1"/>
    <xf numFmtId="0" fontId="0" fillId="11" borderId="7" xfId="0" applyFill="1" applyBorder="1" applyAlignment="1">
      <alignment horizontal="center"/>
    </xf>
    <xf numFmtId="0" fontId="4" fillId="11" borderId="7" xfId="0" applyFont="1" applyFill="1" applyBorder="1" applyAlignment="1">
      <alignment horizontal="center"/>
    </xf>
    <xf numFmtId="0" fontId="31" fillId="18" borderId="0" xfId="0" applyFont="1" applyFill="1" applyAlignment="1">
      <alignment horizontal="center"/>
    </xf>
    <xf numFmtId="0" fontId="28" fillId="17" borderId="0" xfId="0" applyFont="1" applyFill="1" applyAlignment="1">
      <alignment horizontal="center"/>
    </xf>
    <xf numFmtId="0" fontId="28" fillId="18" borderId="0" xfId="0" applyFont="1" applyFill="1" applyAlignment="1">
      <alignment horizontal="center"/>
    </xf>
    <xf numFmtId="0" fontId="27" fillId="0" borderId="0" xfId="0" applyFont="1" applyAlignment="1">
      <alignment horizontal="center"/>
    </xf>
    <xf numFmtId="0" fontId="32" fillId="22" borderId="0" xfId="0" applyFont="1" applyFill="1" applyAlignment="1">
      <alignment horizontal="center"/>
    </xf>
  </cellXfs>
  <cellStyles count="4">
    <cellStyle name="Millares" xfId="1" builtinId="3"/>
    <cellStyle name="Moneda" xfId="2" builtinId="4"/>
    <cellStyle name="Normal" xfId="0" builtinId="0"/>
    <cellStyle name="Porcentaje" xfId="3" builtinId="5"/>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fgColor indexed="64"/>
          <bgColor theme="9"/>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indexed="64"/>
        </top>
      </border>
    </dxf>
    <dxf>
      <border outline="0">
        <bottom style="thin">
          <color indexed="64"/>
        </bottom>
      </border>
    </dxf>
    <dxf>
      <font>
        <b/>
        <i val="0"/>
        <strike val="0"/>
        <condense val="0"/>
        <extend val="0"/>
        <outline val="0"/>
        <shadow val="0"/>
        <u val="none"/>
        <vertAlign val="baseline"/>
        <sz val="8"/>
        <color theme="0"/>
        <name val="Calibri"/>
        <scheme val="minor"/>
      </font>
      <fill>
        <patternFill patternType="solid">
          <fgColor indexed="64"/>
          <bgColor rgb="FFFF0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SFA" refreshedDate="45509.528545138892" createdVersion="8" refreshedVersion="6" minRefreshableVersion="3" recordCount="1999" xr:uid="{00000000-000A-0000-FFFF-FFFF03000000}">
  <cacheSource type="worksheet">
    <worksheetSource name="Tabla1"/>
  </cacheSource>
  <cacheFields count="15">
    <cacheField name="CLAVE" numFmtId="0">
      <sharedItems containsBlank="1"/>
    </cacheField>
    <cacheField name="DESCRIPCION" numFmtId="0">
      <sharedItems containsBlank="1" longText="1"/>
    </cacheField>
    <cacheField name="CNIS" numFmtId="0">
      <sharedItems containsBlank="1"/>
    </cacheField>
    <cacheField name="CUCOP" numFmtId="0">
      <sharedItems containsString="0" containsBlank="1" containsNumber="1" containsInteger="1" minValue="25300029" maxValue="25303728"/>
    </cacheField>
    <cacheField name="PIEZAS SOLICITADAS" numFmtId="0">
      <sharedItems containsString="0" containsBlank="1" containsNumber="1" containsInteger="1" minValue="1" maxValue="133093"/>
    </cacheField>
    <cacheField name="PRECIO UNITARIO" numFmtId="0">
      <sharedItems containsString="0" containsBlank="1" containsNumber="1" minValue="2.92" maxValue="287980.79999999999"/>
    </cacheField>
    <cacheField name="TOTAL" numFmtId="0">
      <sharedItems containsString="0" containsBlank="1" containsNumber="1" minValue="5.93" maxValue="11845992.6"/>
    </cacheField>
    <cacheField name="PROVEEDOR" numFmtId="0">
      <sharedItems containsBlank="1"/>
    </cacheField>
    <cacheField name="N° DE ORDEN" numFmtId="0">
      <sharedItems containsBlank="1"/>
    </cacheField>
    <cacheField name="CONTRATO" numFmtId="0">
      <sharedItems containsBlank="1"/>
    </cacheField>
    <cacheField name="FECHA DE ORDEN" numFmtId="0">
      <sharedItems containsDate="1" containsString="0" containsBlank="1" containsMixedTypes="1" minDate="2024-01-08T00:00:00" maxDate="1900-01-02T11:51:04"/>
    </cacheField>
    <cacheField name="FECHA LIMITE" numFmtId="0">
      <sharedItems containsDate="1" containsString="0" containsBlank="1" containsMixedTypes="1" minDate="2024-01-23T00:00:00" maxDate="1900-01-02T13:51:04"/>
    </cacheField>
    <cacheField name="FECHA DE RECEPCION" numFmtId="0">
      <sharedItems containsDate="1" containsBlank="1" containsMixedTypes="1" minDate="2024-01-11T00:00:00" maxDate="1900-01-02T11:51:04"/>
    </cacheField>
    <cacheField name="CANTIDAD ENTREGADA" numFmtId="0">
      <sharedItems containsString="0" containsBlank="1" containsNumber="1" containsInteger="1" minValue="0" maxValue="133093"/>
    </cacheField>
    <cacheField name="REFERENCIA" numFmtId="0">
      <sharedItems count="1257">
        <s v="HRAEI-AD-CC-098-2023HRAEI-MD0041"/>
        <s v="HRAEI-AD-CC-098-2023HRAEI-MD0333"/>
        <s v="HRAEI-AD-CC-098-2023HRAEI-MD0664"/>
        <s v="HRAEI-AD-CC-098-2023HRAEI-MD0006"/>
        <s v="HRAEI-AD-CC-099-2023-AHRAEI-MD0862"/>
        <s v="HRAEI-AD-CC-099-2023-AHRAEI-MD0957"/>
        <s v="HRAEI-AD-CC-099-2023-AHRAEI-MD1050"/>
        <s v="HRAEI-AD-CC-099-2023-AHRAEI-MD0717"/>
        <s v="HRAEI-AD-CC-099-2023-AHRAEI-MD0119"/>
        <s v="HRAEI-AD-CC-099-2023-AHRAEI-MD0207"/>
        <s v="HRAEI-AD-CC-101-2023HRAEI-MD1181"/>
        <s v="HRAEI-AD-CC-099-2023-AHRAEI-MD0732"/>
        <s v="HRAEI-AD-CC-099-2023-AHRAEI-MD0986"/>
        <s v="HRAEI-AD-CC-100-2023HRAEI-MD0136"/>
        <s v="HRAEI-AD-CC-099-2023-AHRAEI-MD1524"/>
        <s v="HRAEI-AD-CC-100-2023HRAEI-MD0456"/>
        <s v="HRAEI-AD-CC-102-2023HRAEI-MD0206"/>
        <s v="HRAEI-AD-CC-103-2023HRAEI-MD1009"/>
        <s v="HRAEI-AD-CC-104-2023HRAEI-MD1646"/>
        <s v="HRAEI-AD-CC-121-2022HRAEI-MD1090"/>
        <s v="HRAEI-AD-CC-131-2023HRAEI-MD2146"/>
        <s v="HRAEI-AD-CC-114-2023HRAEI-MD0870"/>
        <s v="HRAEI-AD-CC-132-2023HRAEI-MD0595"/>
        <s v="HRAEI-AD-CC-135-2023HRAEI-MD1302"/>
        <s v="HRAEI-AD-CC-140-2023HRAEI-MD0179"/>
        <s v="HRAEI-AD-CC-144-2023HRAEI-MD0084"/>
        <s v="HRAEI-AD-CC-145-2023HRAEI-MD1039"/>
        <s v="HRAEI-AD-CC-146-2023HRAEI-MD0900"/>
        <s v="HRAEI-AD-CC-148-2023HRAEI-MD1291"/>
        <s v="HRAEI-AD-CC-151-2023HRAEI-MD1291"/>
        <s v="HRAEI-AD-CC-231-2023HRAEI-MD2117"/>
        <s v="HRAEI-LPI-CC-425-2022HRAEI-MD0231"/>
        <s v="HRAEI-LPI-CC-425-2022HRAEI-MD0769"/>
        <s v="HRAEI-LPI-CC-425-2022HRAEI-MD0279"/>
        <s v="HRAEI-LPI-CC-425-2022HRAEI-MD0118"/>
        <s v="HRAEI-LPI-CC-425-2022HRAEI-MD0036"/>
        <s v="HRAEI-LPI-CC-425-2022HRAEI-MD0854"/>
        <s v="HRAEI-LPI-CC-425-2022HRAEI-MD0980"/>
        <s v="HRAEI-LPI-CC-425-2022HRAEI-MD0920"/>
        <s v="HRAEI-LPI-CC-425-2022HRAEI-MD0738"/>
        <s v="HRAEI-LPI-CC-425-2022HRAEI-MD0739"/>
        <s v="HRAEI-LPI-CC-425-2022HRAEI-MD0737"/>
        <s v="HRAEI-LPI-CC-425-2022HRAEI-MD0735"/>
        <s v="HRAEI-LPI-CC-425-2022HRAEI-MD0360"/>
        <s v="HRAEI-AD-CC-232-2023HRAEI-MD1993"/>
        <s v="HRAEI-LPI-CC-425-2022HRAEI-MD0361"/>
        <s v="HRAEI-LPI-CC-425-2022HRAEI-MD0362"/>
        <s v="HRAEI-AD-CC-232-2023HRAEI-MD2063"/>
        <s v="HRAEI-LPI-CC-425-2022HRAEI-MD1067"/>
        <s v="HRAEI-LPI-CC-425-2022HRAEI-MD0366"/>
        <s v="HRAEI-LPI-CC-425-2022HRAEI-MD1386"/>
        <s v="HRAEI-LPI-CC-425-2022HRAEI-MD1387"/>
        <s v="HRAEI-LPI-CC-425-2022HRAEI-MD0356"/>
        <s v="HRAEI-LPI-CC-425-2022HRAEI-MD1336"/>
        <s v="HRAEI-LPI-CC-425-2022HRAEI-MD1089"/>
        <s v="HRAEI-LPI-CC-425-2022HRAEI-MD0308"/>
        <s v="HRAEI-LPI-CC-425-2022HRAEI-MD0704"/>
        <s v="HRAEI-LPI-CC-425-2022HRAEI-MD1024"/>
        <s v="HRAEI-LPI-CC-425-2022HRAEI-MD1167"/>
        <s v="HRAEI-LPI-CC-425-2022HRAEI-MD1006"/>
        <s v="HRAEI-LPI-CC-425-2022HRAEI-MD0266"/>
        <s v="HRAEI-LPI-CC-425-2022HRAEI-MD1169"/>
        <s v="HRAEI-LPI-CC-425-2022HRAEI-MD0065"/>
        <s v="HRAEI-LPI-CC-425-2022HRAEI-MD0438"/>
        <s v="HRAEI-AD-CC-233-2023HRAEI-MD2272"/>
        <s v="HRAEI-AD-CC-233-2023HRAEI-MD2126"/>
        <s v="HRAEI-AD-CC-233-2023HRAEI-MD2271"/>
        <s v="HRAEI-AD-CC-234-2023HRAEI-MD2042"/>
        <s v="HRAEI-AD-CC-235-2023HRAEI-MD2102"/>
        <s v="HRAEI-AD-CC-235-2023HRAEI-MD2103"/>
        <s v="HRAEI-AD-CC-236-2023HRAEI-MD0908"/>
        <s v="HRAEI-AD-CC-239-2023HRAEI-MD1961"/>
        <s v="HRAEI-LPI-CC-026-2023HRAEI-MD1052"/>
        <s v="HRAEI-LPI-CC-026-2023HRAEI-MD0651"/>
        <s v="HRAEI-LPI-CC-026-2023HRAEI-MD0740"/>
        <s v="HRAEI-LPI-CC-026-2023HRAEI-MD0734"/>
        <s v="HRAEI-LPI-CC-026-2023HRAEI-MD0358"/>
        <s v="HRAEI-LPI-CC-026-2023HRAEI-MD1527"/>
        <s v="HRAEI-LPI-CC-026-2023HRAEI-MD0932"/>
        <s v="HRAEI-AD-CC-240-2023HRAEI-MD2072"/>
        <s v="HRAEI-LPI-CC-026-2023HRAEI-MD0102"/>
        <s v="HRAEI-AD-CC-241-2023HRAEI-MD0055"/>
        <s v="HRAEI-AD-CC-241-2023HRAEI-MD2099"/>
        <s v="HRAEI-AD-CC-241-2023HRAEI-MD2100"/>
        <s v="HRAEI-AD-CC-241-2023HRAEI-MD2213"/>
        <s v="HRAEI-AD-CC-242-2023HRAEI-MD2122"/>
        <s v="HRAEI-AD-CC-243-2023HRAEI-MD2019"/>
        <s v="HRAEI-AD-CC-330-2022HRAEI-MD2209"/>
        <s v="HRAEI-AD-CC-244-2023HRAEI-MD2060"/>
        <s v="HRAEI-AD-CC-339-2022HRAEI-MD2148"/>
        <s v="HRAEI-AD-CC-339-2022HRAEI-MD2233"/>
        <s v="HRAEI-AD-CC-339-2022HRAEI-MD2234"/>
        <s v="HRAEI-AD-CC-339-2022HRAEI-MD2266"/>
        <s v="HRAEI-AD-CC-340-2022HRAEI-MD1106"/>
        <s v="HRAEI-AD-CC-341-2022HRAEI-MD0055"/>
        <s v="HRAEI-AD-CC-341-2022HRAEI-MD0518"/>
        <s v="HRAEI-AD-CC-341-2022HRAEI-MD0519"/>
        <s v="HRAEI-AD-CC-342-2022HRAEI-MD2265"/>
        <s v="HRAEI-AD-CC-341-2022HRAEI-MD2208"/>
        <s v="HRAEI-AD-CC-341-2022HRAEI-MD2099"/>
        <s v="HRAEI-AD-CC-341-2022HRAEI-MD2100"/>
        <s v="HRAEI-AD-CC-342-2022HRAEI-MD2267"/>
        <s v="HRAEI-AD-CC-341-2022HRAEI-MD2119"/>
        <s v="HRAEI-AD-CC-342-2022HRAEI-MD2268"/>
        <s v="HRAEI-AD-CC-344-2022HRAEI-MD2274"/>
        <s v="HRAEI-AD-CC-345-2022HRAEI-MD0908"/>
        <s v="HRAEI-AD-CC-345-2022HRAEI-MD0909"/>
        <s v="HRAEI-AD-CC-345-2022HRAEI-MD0911"/>
        <s v="HRAEI-AD-CC-347-1-2022HRAEI-MD2205"/>
        <s v="HRAEI-AD-CC-348-2022HRAEI-MD1961"/>
        <s v="HRAEI-AD-CC-349-2022HRAEI-MD1976"/>
        <s v="HRAEI-AD-CC-349-2022HRAEI-MD2094"/>
        <s v="HRAEI-AD-CC-349-2022HRAEI-MD2102"/>
        <s v="HRAEI-AD-CC-349-2022HRAEI-MD2103"/>
        <s v="HRAEI-AD-CC-351-2022HRAEI-MD2019"/>
        <s v="HRAEI-AD-CC-352-2022HRAEI-MD2097"/>
        <s v="HRAEI-AD-CC-351-2022HRAEI-MD2110"/>
        <s v="HRAEI-AD-CC-351-2022HRAEI-MD2111"/>
        <s v="HRAEI-AD-CC-351-2022HRAEI-MD2112"/>
        <s v="HRAEI-AD-CC-352-2022HRAEI-MD2114"/>
        <s v="HRAEI-AD-CC-351-2022HRAEI-MD2113"/>
        <s v="HRAEI-AD-CC-352-2022HRAEI-MD2115"/>
        <s v="HRAEI-AD-CC-352-2022HRAEI-MD2214"/>
        <s v="HRAEI-AD-CC-353-2022HRAEI-MD2079"/>
        <s v="HRAEI-AD-CC-355-2022HRAEI-MD1971"/>
        <s v="HRAEI-AD-CC-357-2022HRAEI-MD2072"/>
        <s v="HRAEI-AD-CC-356-2022HRAEI-MD2060"/>
        <s v="HRAEI-AD-CC-358-2022HRAEI-MD2117"/>
        <s v="HRAEI-AD-CC-359-2022HRAEI-MD2122"/>
        <s v="HRAEI-AD-CC-361-2022HRAEI-MD2125"/>
        <s v="HRAEI-AD-CC-362-2022HRAEI-MD2276"/>
        <s v="HRAEI-AD-CC-363-2022HRAEI-MD2249"/>
        <s v="HRAEI-AD-CC-523-2022HRAEI-MD1619"/>
        <s v="HRAEI-AD-CC-523-2022HRAEI-MD0489"/>
        <s v="HRAEI-AD-CC-523-2022HRAEI-MD0833"/>
        <s v="HRAEI-AD-CC-524-2022HRAEI-MD0761"/>
        <s v="HRAEI-AD-CC-524-2022HRAEI-MD0429"/>
        <s v="HRAEI-AD-CC-524-2022HRAEI-MD1458"/>
        <s v="HRAEI-AD-CC-525-2022HRAEI-MD0027"/>
        <s v="HRAEI-AD-CC-525-2022HRAEI-MD1228"/>
        <s v="HRAEI-AD-CC-527-2022HRAEI-MD0141"/>
        <s v="HRAEI-AD-CC-527-1-2022HRAEI-MD0827"/>
        <s v="HRAEI-AD-CC-531-2022HRAEI-MD0056"/>
        <s v="HRAEI-AD-CC-528-2022HRAEI-MD0038"/>
        <s v="HRAEI-AD-CC-528-2022HRAEI-MD0808"/>
        <s v="HRAEI-AD-CC-528-2022HRAEI-MD0785"/>
        <s v="HRAEI-AD-CC-530-2022HRAEI-MD0128"/>
        <s v="HRAEI-AD-CC-530-2022HRAEI-MD0271"/>
        <s v="HRAEI-AD-CC-530-1-2022HRAEI-MD1647"/>
        <s v="HRAEI-AD-CC-538-2022HRAEI-MD2204"/>
        <s v="HRAEI-AD-CC-538-2022HRAEI-MD2237"/>
        <s v="HRAEI-AD-CC-538-2022HRAEI-MD2203"/>
        <s v="HRAEI-LPI-CC-008-2023HRAEI-MD0040"/>
        <s v="HRAEI-LPI-CC-008-2023HRAEI-MD1142"/>
        <s v="HRAEI-LPI-CC-008-2023HRAEI-MD0240"/>
        <s v="HRAEI-LPI-CC-008-2023HRAEI-MD0241"/>
        <s v="HRAEI-LPI-CC-008-2023HRAEI-MD1037"/>
        <s v="HRAEI-LPI-CC-008-2023HRAEI-MD0500"/>
        <s v="HRAEI-LPI-CC-008-2023HRAEI-MD0105"/>
        <s v="HRAEI-LPI-CC-008-2023HRAEI-MD0695"/>
        <s v="HRAEI-LPI-CC-008-2023HRAEI-MD0072"/>
        <s v="HRAEI-LPI-CC-008-2023HRAEI-MD1606"/>
        <s v="HRAEI-LPI-CC-008-2023HRAEI-MD0359"/>
        <s v="HRAEI-AD-CC-533-2022HRAEI-MD1323"/>
        <s v="HRAEI-LPI-CC-008-2023HRAEI-MD1021"/>
        <s v="HRAEI-LPI-CC-008-2023HRAEI-MD0934"/>
        <s v="HRAEI-LPI-CC-009-2023HRAEI-MD1211"/>
        <s v="HRAEI-LPI-CC-010-2023HRAEI-MD1021"/>
        <s v="HRAEI-LPI-CC-010-2023HRAEI-MD1251"/>
        <s v="HRAEI-LPI-CC-010-2023HRAEI-MD0635"/>
        <s v="HRAEI-LPI-CC-010-2023HRAEI-MD0353"/>
        <s v="HRAEI-LPI-CC-011-2023HRAEI-MD1368"/>
        <s v="HRAEI-LPI-CC-010-2023HRAEI-MD1049"/>
        <s v="HRAEI-LPI-CC-010-2023HRAEI-MD1128"/>
        <s v="HRAEI-LPI-CC-010-2023HRAEI-MD1523"/>
        <s v="HRAEI-LPI-CC-010-2023HRAEI-MD0564"/>
        <s v="HRAEI-LPI-CC-010-2023HRAEI-MD0627"/>
        <s v="HRAEI-LPI-CC-009-2023HRAEI-MD0232"/>
        <s v="HRAEI-LPI-CC-010-2023HRAEI-MD1129"/>
        <s v="HRAEI-LPI-CC-009-2023HRAEI-MD1485"/>
        <s v="HRAEI-LPI-CC-010-2023HRAEI-MD0650"/>
        <s v="HRAEI-LPI-CC-009-2023HRAEI-MD1248"/>
        <s v="HRAEI-LPI-CC-009-2023HRAEI-MD2170"/>
        <s v="HRAEI-LPI-CC-015-2023HRAEI-MD1111"/>
        <s v="HRAEI-LPI-CC-014-2023HRAEI-MD0259"/>
        <s v="HRAEI-LPI-CC-015-2023HRAEI-MD1457"/>
        <s v="HRAEI-LPI-CC-014-2023HRAEI-MD0852"/>
        <s v="HRAEI-LPI-CC-014-2023HRAEI-MD0919"/>
        <s v="HRAEI-LPI-CC-014-2023HRAEI-MD0934"/>
        <s v="HRAEI-LPI-CC-016-2023HRAEI-MD1349"/>
        <s v="HRAEI-LPI-CC-014-2023HRAEI-MD1337"/>
        <s v="HRAEI-LPI-CC-016-2023HRAEI-MD0180"/>
        <s v="HRAEI-LPI-CC-017-2023HRAEI-MD0670"/>
        <s v="HRAEI-LPI-CC-016-2023HRAEI-MD1452"/>
        <s v="HRAEI-LPI-CC-016-2023HRAEI-MD0314"/>
        <s v="HRAEI-LPI-CC-014-2023HRAEI-MD1338"/>
        <s v="HRAEI-LPI-CC-014-2023HRAEI-MD2202"/>
        <s v="HRAEI-LPI-CC-018-2023HRAEI-MD0223"/>
        <s v="HRAEI-LPI-CC-018-2023HRAEI-MD0560"/>
        <s v="HRAEI-LPI-CC-019-2023HRAEI-MD0031"/>
        <s v="HRAEI-LPI-CC-019-2023HRAEI-MD0558"/>
        <s v="HRAEI-LPI-CC-019-2023HRAEI-MD1248"/>
        <s v="HRAEI-LPI-CC-019-2023HRAEI-MD1623"/>
        <s v="HRAEI-LPI-CC-020-2023HRAEI-MD0198"/>
        <s v="HRAEI-LPI-CC-020-2023HRAEI-MD0294"/>
        <s v="HRAEI-LPI-CC-020-2023HRAEI-MD0632"/>
        <s v="HRAEI-LPI-CC-020-2023HRAEI-MD1140"/>
        <s v="HRAEI-LPI-CC-020-2023HRAEI-MD1475"/>
        <s v="HRAEI-LPI-CC-021-2023HRAEI-MD0883"/>
        <s v="HRAEI-LPI-CC-021-2023HRAEI-MD0961"/>
        <s v="HRAEI-LPI-CC-021-2023HRAEI-MD1502"/>
        <s v="HRAEI-LPI-CC-022-2023HRAEI-MD1602"/>
        <s v="HRAEI-LPI-CC-024-2023HRAEI-MD1176"/>
        <s v="HRAEI-LPI-CC-025-2023HRAEI-MD0423"/>
        <s v="HRAEI-LPI-CC-025-2023HRAEI-MD0424"/>
        <s v="HRAEI-LPI-CC-027-2023HRAEI-MD1502"/>
        <s v="HRAEI-LPI-CC-028-2023HRAEI-MD0049"/>
        <s v="HRAEI-LPI-CC-029-2023HRAEI-MD0263"/>
        <s v="HRAEI-LPI-CC-030-2023HRAEI-MD0188"/>
        <s v="HRAEI-LPI-CC-032-2023HRAEI-MD0301"/>
        <s v="HRAEI-LPI-CC-033-2023HRAEI-MD0867"/>
        <s v="HRAEI-LPI-CC-034-2023HRAEI-MD1621"/>
        <s v="HRAEI-LPI-CC-034-2023HRAEI-MD1164"/>
        <s v="HRAEI-LPI-CC-034-2023HRAEI-MD1088"/>
        <s v="HRAEI-LPI-CC-034-2023HRAEI-MD1452"/>
        <s v="HRAEI-LPI-CC-036-2023HRAEI-MD1034"/>
        <s v="HRAEI-LPI-CC-039-2023HRAEI-MD1248"/>
        <s v="HRAEI-LPI-CC-043-2-2023HRAEI-MD0274"/>
        <s v="HRAEI-LPI-CC-043-2-2023HRAEI-MD0278"/>
        <s v="HRAEI-LPI-CC-043-2-2023HRAEI-MD0800"/>
        <s v="HRAEI-LPI-CC-044-2023HRAEI-MD0039"/>
        <s v="HRAEI-LPI-CC-044-2023HRAEI-MD0068"/>
        <s v="HRAEI-LPI-CC-045-2023HRAEI-MD0962"/>
        <s v="HRAEI-LPI-CC-047-2023HRAEI-MD0031"/>
        <s v="HRAEI-LPI-CC-049-2023HRAEI-MD0698"/>
        <s v="HRAEI-LPI-CC-079-2023HRAEI-MD1049"/>
        <s v="HRAEI-LPI-CC-080-2023HRAEI-MD0962"/>
        <s v="HRAEI-LPI-CC-090-2023HRAEI-MD1606"/>
        <s v="HRAEI-LPI-CC-093-2023HRAEI-MD1236"/>
        <s v="HRAEI-LPI-CC-166-2023HRAEI-MD1647"/>
        <s v="HRAEI-LPI-CC-252-2023HRAEI-MD0525"/>
        <s v="HRAEI-LPI-CC-252-2023HRAEI-MD0526"/>
        <s v="HRAEI-LPI-CC-252-2023HRAEI-MD1485"/>
        <s v="HRAEI-LPI-CC-252-2023HRAEI-MD0171"/>
        <s v="HRAEI-LPI-CC-255-1-2023HRAEI-MD0212"/>
        <s v="HRAEI-LPI-CC-255-1-2023HRAEI-MD0883"/>
        <s v="HRAEI-LPI-CC-255-1-2023HRAEI-MD0284"/>
        <s v="HRAEI-LPI-CC-255-1-2023HRAEI-MD1918"/>
        <s v="HRAEI-LPI-CC-255-1-2023HRAEI-MD1610"/>
        <s v="HRAEI-LPI-CC-257-1-2023HRAEI-MD2093"/>
        <s v="HRAEI-LPI-CC-266-2023HRAEI-MD0246"/>
        <s v="HRAEI-LPI-CC-266-2023HRAEI-MD1038"/>
        <s v="HRAEI-LPI-CC-266-2023HRAEI-MD1051"/>
        <s v="HRAEI-LPI-CC-266-2023HRAEI-MD0374"/>
        <s v="HRAEI-LPI-CC-266-2023HRAEI-MD0704"/>
        <s v="HRAEI-LPI-CC-266-2023HRAEI-MD1024"/>
        <s v="HRAEI-LPI-CC-266-2023HRAEI-MD0650"/>
        <s v="HRAEI-LPI-CC-266-2023HRAEI-MD0105"/>
        <s v="HRAEI-LPI-CC-251-2023HRAEI-MD0430"/>
        <s v="HRAEI-LPI-CC-251-2023HRAEI-MD1267"/>
        <s v="HRAEI-LPI-CC-419-RA-2022HRAEI-MD0282"/>
        <s v="HRAEI-LPI-CC-419-RA-2022HRAEI-MD0321"/>
        <s v="HRAEI-LPI-CC-419-RA-2022HRAEI-MD0454"/>
        <s v="HRAEI-LPI-CC-419-RA-2022HRAEI-MD0470"/>
        <s v="HRAEI-LPI-CC-419-RA-2022HRAEI-MD0647"/>
        <s v="HRAEI-LPI-CC-419-RA-2022HRAEI-MD0703"/>
        <s v="HRAEI-LPI-CC-419-RA-2022HRAEI-MD0880"/>
        <s v="HRAEI-LPI-CC-419-RA-2022HRAEI-MD0951"/>
        <s v="HRAEI-LPI-CC-419-RA-2022HRAEI-MD0954"/>
        <s v="HRAEI-LPI-CC-419-RA-2022HRAEI-MD1020"/>
        <s v="HRAEI-LPI-CC-419-RA-2022HRAEI-MD1033"/>
        <s v="HRAEI-LPI-CC-419-RA-2022HRAEI-MD1292"/>
        <s v="HRAEI-AD-CC-350-2022HRAEI-MD2216"/>
        <s v="HRAEI-LPI-CC-281-2023HRAEI-MD2052"/>
        <s v="HRAEI-LPI-CC-263-2023HRAEI-MD0741"/>
        <s v="HRAEI-LPI-CC-420-2022HRAEI-MD0167"/>
        <s v="HRAEI-LPI-CC-420-2022HRAEI-MD0320"/>
        <s v="HRAEI-LPI-CC-420-2022HRAEI-MD0765"/>
        <s v="HRAEI-LPI-CC-420-2022HRAEI-MD1610"/>
        <s v="HRAEI-LPI-CC-420-2022HRAEI-MD1151"/>
        <s v="HRAEI-LPI-CC-420-2022HRAEI-MD0467"/>
        <s v="HRAEI-LPI-CC-276-2023HRAEI-MD0314"/>
        <s v="HRAEI-LPI-CC-276-2023HRAEI-MD1033"/>
        <s v="HRAEI-LPI-CC-276-2023HRAEI-MD0765"/>
        <s v="HRAEI-LPI-CC-276-2023HRAEI-MD0167"/>
        <s v="HRAEI-LPI-CC-276-2023HRAEI-MD1349"/>
        <s v="HRAEI-LPI-CC-276-2023HRAEI-MD0525"/>
        <s v="HRAEI-LPI-CC-276-2023HRAEI-MD1020"/>
        <s v="HRAEI-LPI-CC-329-2023HRAEI-MD0958"/>
        <s v="HRAEI-LPI-CC-329-2023HRAEI-MD0956"/>
        <s v="HRAEI-LPI-CC-424-2022HRAEI-MD0956"/>
        <s v="HRAEI-LPI-CC-463-2022HRAEI-MD1362"/>
        <s v="HRAEI-LPI-CC-463-2022HRAEI-MD1363"/>
        <s v="HRAEI-LPI-CC-463-2022HRAEI-MD0619"/>
        <s v="HRAEI-LPI-CC-472-2022HRAEI-MD0164"/>
        <s v="HRAEI-LPI-CC-353-1-2023HRAEI-MD0041"/>
        <s v="HRAEI-LPI-CC-353-1-2023HRAEI-MD1361"/>
        <s v="HRAEI-LPI-CC-353-1-2023HRAEI-MD1605"/>
        <s v="HRAEI-LPI-CC-353-1-2023HRAEI-MD0164"/>
        <s v="HRAEI-LPI-CC-353-1-2023HRAEI-MD0454"/>
        <s v="HRAEI-LPI-CC-353-1-2023HRAEI-MD1176"/>
        <s v="HRAEI-LPI-CC-465-1-2022HRAEI-MD1618"/>
        <s v="HRAEI-LPI-CC-052-2023HRAEI-MD0233"/>
        <s v="HRAEI-LPI-CC-052-2023HRAEI-MD0234"/>
        <s v="HRAEI-LPI-CC-470-2022HRAEI-MD0395"/>
        <s v="HRAEI-LPI-CC-440-2022HRAEI-MD0831"/>
        <s v="HRAEI-LPI-CC-440-2022HRAEI-MD1511"/>
        <s v="HRAEI-LPI-CC-440-2022HRAEI-MD1512"/>
        <s v="HRAEI-LPI-CC-299-2023HRAEI-MD1331"/>
        <s v="HRAEI-LPI-CC-299-2023HRAEI-MD2309"/>
        <s v="HRAEI-AD-CC-346-2022HRAEI-MD2101"/>
        <s v="HRAEI-AD-CC-346-2022HRAEI-MD2063"/>
        <s v="HRAEI-AD-CC-346-2022HRAEI-MD2093"/>
        <s v="HRAEI-LPI-CC-437-2022HRAEI-MD1348"/>
        <s v="HRAEI-LPI-CC-437-2022HRAEI-MD0323"/>
        <s v="HRAEI-LPI-CC-437-2022HRAEI-MD1168"/>
        <s v="HRAEI-LPI-CC-437-2022HRAEI-MD0295"/>
        <s v="HRAEI-LPI-CC-437-2022HRAEI-MD1743"/>
        <s v="HRAEI-LPI-CC-437-2022HRAEI-MD0133"/>
        <s v="HRAEI-LPI-CC-437-2022HRAEI-MD0237"/>
        <s v="HRAEI-LPI-CC-434-2022HRAEI-MD0246"/>
        <s v="HRAEI-LPI-CC-434-2022HRAEI-MD1124"/>
        <s v="HRAEI-LPI-CC-433-2022HRAEI-MD1261"/>
        <s v="HRAEI-LPI-CC-431-2022HRAEI-MD1040"/>
        <s v="HRAEI-LPI-CC-431-2022HRAEI-MD1433"/>
        <s v="HRAEI-LPI-CC-431-2022HRAEI-MD1038"/>
        <s v="HRAEI-LPI-CC-431-2022HRAEI-MD0306"/>
        <s v="HRAEI-AD-CC-532-2022HRAEI-MD1487"/>
        <s v="HRAEI-AD-CC-532-2022HRAEI-MD0877"/>
        <s v="HRAEI-LPI-CC-364-2023HRAEI-MD1209"/>
        <s v="HRAEI-LPI-CC-038-2023HRAEI-MD1338"/>
        <s v="HRAEI-LPI-CC-038-2023HRAEI-MD1142"/>
        <s v="HRAEI-LPI-CC-038-2023HRAEI-MD0632"/>
        <s v="HRAEI-LPI-CC-043-2-2023HRAEI-MD1749"/>
        <s v="HRAEI-AD-CC-098-2023HRAEI-MD0447"/>
        <s v="HRAEI-LPI-CC-437-2022HRAEI-MD0513"/>
        <s v="HRAEI-LPI-CC-337-2023HRAEI-MD0554"/>
        <s v="HRAEI-LPI-CC-337-2023HRAEI-MD2209"/>
        <s v="HRAEI-LPI-CC-469-2022HRAEI-MD0554"/>
        <s v="HRAEI-LPI-CC-426-2022HRAEI-MD0345"/>
        <s v="HRAEI-LPI-CC-426-2022HRAEI-MD1038"/>
        <s v="HRAEI-LPI-CC-426-2022HRAEI-MD0133"/>
        <s v="HRAEI-LPI-CC-426-2022HRAEI-MD0270"/>
        <s v="HRAEI-LPI-CC-426-2022HRAEI-MD0970"/>
        <s v="HRAEI-LPI-CC-427-2022HRAEI-MD1267"/>
        <s v="HRAEI-LPI-CC-427-2022HRAEI-MD0255"/>
        <s v="HRAEI-LPI-CC-427-2022HRAEI-MD1361"/>
        <s v="HRAEI-LPI-CC-427-2022HRAEI-MD0702"/>
        <s v="HRAEI-LPI-CC-427-2022HRAEI-MD0970"/>
        <s v="HRAEI-LPI-CC-427-2022HRAEI-MD0306"/>
        <s v="HRAEI-LPI-CC-427-2022HRAEI-MD1127"/>
        <s v="HRAEI-LPI-CC-427-2022HRAEI-MD1038"/>
        <s v="HRAEI-LPI-CC-312-1-2023HRAEI-MD1619"/>
        <s v="HRAEI-LPI-CC-312-1-2023HRAEI-MD1623"/>
        <s v="HRAEI-LPI-CC-312-1-2023HRAEI-MD0305"/>
        <s v="HRAEI-LPI-CC-312-1-2023HRAEI-MD0785"/>
        <s v="HRAEI-LPI-CC-312-1-2023HRAEI-MD0343"/>
        <s v="HRAEI-LPI-CC-312-1-2023HRAEI-MD0168"/>
        <s v="HRAEI-LPI-CC-312-1-2023HRAEI-MD0558"/>
        <s v="HRAEI-LPI-CC-312-1-2023HRAEI-MD2069"/>
        <s v="HRAEI-LPI-CC-312-1-2023HRAEI-MD1198"/>
        <s v="HRAEI-LPI-CC-312-1-2023HRAEI-MD1142"/>
        <s v="HRAEI-LPI-CC-312-1-2023HRAEI-MD1604"/>
        <s v="HRAEI-LPI-CC-312-1-2023HRAEI-MD1270"/>
        <s v="HRAEI-LPI-CC-444-2022HRAEI-MD1270"/>
        <s v="HRAEI-LPI-CC-444-2022HRAEI-MD0257"/>
        <s v="HRAEI-LPI-CC-444-2022HRAEI-MD1138"/>
        <s v="HRAEI-LPI-CC-277-2023HRAEI-MD1289"/>
        <s v="HRAEI-LPI-CC-277-2023HRAEI-MD0027"/>
        <s v="HRAEI-LPI-CC-277-2023HRAEI-MD1228"/>
        <s v="HRAEI-LPI-CC-277-2023HRAEI-MD1931"/>
        <s v="HRAEI-LPI-CC-430-2022HRAEI-MD1289"/>
        <s v="HRAEI-LPI-CC-430-2022HRAEI-MD1607"/>
        <s v="HRAEI-LPI-CC-430-2022HRAEI-MD0756"/>
        <s v="HRAEI-LPI-CC-259-1-2023HRAEI-MD0128"/>
        <s v="HRAEI-LPI-CC-259-1-2023HRAEI-MD1480"/>
        <s v="HRAEI-LPI-CC-259-1-2023HRAEI-MD1606"/>
        <s v="HRAEI-LPI-CC-259-1-2023HRAEI-MD1608"/>
        <s v="HRAEI-LPI-CC-259-1-2023HRAEI-MD1605"/>
        <s v="HRAEI-LPI-CC-264-2023HRAEI-MD1480"/>
        <s v="HRAEI-LPI-CC-438-2022HRAEI-MD1480"/>
        <s v="HRAEI-LPI-CC-438-2022HRAEI-MD0270"/>
        <s v="HRAEI-LPI-CC-438-2022HRAEI-MD1736"/>
        <s v="HRAEI-LPI-CC-323-2023HRAEI-MD1400"/>
        <s v="HRAEI-LPI-CC-323-2023HRAEI-MD1789"/>
        <s v="HRAEI-LPI-CC-323-2023HRAEI-MD0760"/>
        <s v="HRAEI-LPI-CC-323-2023HRAEI-MD1264"/>
        <s v="HRAEI-LPI-CC-323-2023HRAEI-MD0470"/>
        <s v="HRAEI-LPI-CC-323-2023HRAEI-MD1270"/>
        <s v="HRAEI-LPI-CC-452-2022HRAEI-MD1442"/>
        <s v="HRAEI-LPI-CC-452-2022HRAEI-MD1445"/>
        <s v="HRAEI-AD-CC-343-2022HRAEI-MD2242"/>
        <s v="HRAEI-AD-CC-343-2022HRAEI-MD2042"/>
        <s v="HRAEI-AD-CC-346-2022HRAEI-MD1993"/>
        <s v="HRAEI-AD-CC-099-2023-AHRAEI-MD0879"/>
        <s v="HRAEI-AD-CC-350-2022HRAEI-MD2058"/>
        <s v="HRAEI-AD-CC-350-2022HRAEI-MD2271"/>
        <s v="HRAEI-AD-CC-360-2022HRAEI-MD2252"/>
        <s v="HRAEI-LPI-CC-498-2022HRAEI-MD0133"/>
        <s v="HRAEI-AD-CC-528-2022HRAEI-MD0010"/>
        <s v="HRAEI-LPI-CC-497-2022HRAEI-MD1743"/>
        <s v="HRAEI-LPI-CC-495-2022HRAEI-MD0112"/>
        <s v="HRAEI-LPI-CC-495-2022HRAEI-MD0257"/>
        <s v="HRAEI-AD-CC-529-2022HRAEI-MD0343"/>
        <s v="HRAEI-LPI-CC-010-2023HRAEI-MD0105"/>
        <s v="HRAEI-LPI-CC-021-2023HRAEI-MD1608"/>
        <s v="HRAEI-LPI-CC-267-1-2023HRAEI-MD1475"/>
        <s v="HRAEI-LPI-CC-267-1-2023HRAEI-MD1619"/>
        <s v="HRAEI-LPI-CC-273-2023HRAEI-MD1368"/>
        <s v="HRAEI-LPI-CC-078-2023HRAEI-MD1368"/>
        <s v="HRAEI-LPI-CC-493-2022HRAEI-MD1267"/>
        <s v="HRAEI-LPI-CC-279-1-2023HRAEI-MD1038"/>
        <s v="HRAEI-LPI-CC-279-1-2023HRAEI-MD0259"/>
        <s v="HRAEI-LPI-CC-279-1-2023HRAEI-MD0133"/>
        <s v="HRAEI-LPI-CC-279-1-2023HRAEI-MD1743"/>
        <s v="HRAEI-LPI-CC-279-1-2023HRAEI-MD0198"/>
        <s v="HRAEI-LPI-CC-293-2023HRAEI-MD2083"/>
        <s v="HRAEI-LPI-CC-304-1-2023HRAEI-MD1527"/>
        <s v="HRAEI-LPI-CC-304-1-2023HRAEI-MD0221"/>
        <s v="HRAEI-LPI-CC-304-1-2023HRAEI-MD0223"/>
        <s v="HRAEI-LPI-CC-304-1-2023HRAEI-MD0271"/>
        <s v="HRAEI-LPI-CC-304-1-2023HRAEI-MD2083"/>
        <s v="HRAEI-LPI-CC-304-1-2023HRAEI-MD1236"/>
        <s v="HRAEI-LPI-CC-304-1-2023HRAEI-MD2069"/>
        <s v="HRAEI-LPI-CC-470-2022HRAEI-MD1361"/>
        <s v="HRAEI-LPI-CC-486-2022HRAEI-MD2069"/>
        <s v="HRAEI-LPI-CC-465-1-2022HRAEI-MD0526"/>
        <s v="HRAEI-LPI-CC-480-2022HRAEI-MD1918"/>
        <s v="HRAEI-LPI-CC-354-1-2023HRAEI-MD1171"/>
        <s v="HRAEI-LPI-CC-354-1-2023HRAEI-MD0454"/>
        <s v="HRAEI-LPI-CC-354-1-2023HRAEI-MD2069"/>
        <s v="HRAEI-LPI-CC-354-1-2023HRAEI-MD1198"/>
        <s v="HRAEI-LPI-CC-354-1-2023HRAEI-MD1610"/>
        <s v="HRAEI-LPI-CC-361-1-2023HRAEI-MD1111"/>
        <s v="HRAEI-LPI-CC-361-1-2023HRAEI-MD0763"/>
        <s v="HRAEI-LPI-CC-361-1-2023HRAEI-MD0761"/>
        <s v="HRAEI-LPI-CC-361-1-2023HRAEI-MD1042"/>
        <s v="HRAEI-LPI-CC-361-1-2023HRAEI-MD1248"/>
        <s v="HRAEI-LPI-CC-361-1-2023HRAEI-MD1442"/>
        <s v="HRAEI-LPI-CC-361-1-2023HRAEI-MD1512"/>
        <s v="HRAEI-LPI-CC-419-RA-2022HRAEI-MD0696"/>
        <s v="HRAEI-LPI-CC-419-RA-2022HRAEI-MD1107"/>
        <s v="HRAEI-LPI-CC-419-RA-2022HRAEI-MD0431"/>
        <s v="HRAEI-LPI-CC-419-RA-2022HRAEI-MD1236"/>
        <s v="HRAEI-LPI-CC-423-2022HRAEI-MD0442"/>
        <s v="HRAEI-LPI-CC-423-2022HRAEI-MD0275"/>
        <s v="HRAEI-LPI-CC-423-2022HRAEI-MD0718"/>
        <s v="HRAEI-LPI-CC-423-2022HRAEI-MD0525"/>
        <s v="HRAEI-LPI-CC-423-2022HRAEI-MD0741"/>
        <s v="HRAEI-LPI-CC-423-2022HRAEI-MD0526"/>
        <s v="HRAEI-LPI-CC-423-2022HRAEI-MD1269"/>
        <s v="HRAEI-LPI-CC-423-2022HRAEI-MD0714"/>
        <s v="HRAEI-LPI-CC-451-2022HRAEI-MD0212"/>
        <s v="HRAEI-LPI-CC-451-2022HRAEI-MD0644"/>
        <s v="HRAEI-LPI-CC-455-2022HRAEI-MD0305"/>
        <s v="HRAEI-LPI-CC-428-2022HRAEI-MD1351"/>
        <s v="HRAEI-LPI-CC-428-2022HRAEI-MD1610"/>
        <s v="HRAEI-LPI-CC-309-2023HRAEI-MD0962"/>
        <s v="HRAEI-LPI-CC-309-2023HRAEI-MD1647"/>
        <s v="HRAEI-LPI-CC-306-2023HRAEI-MD1037"/>
        <s v="HRAEI-LPI-CC-306-2023HRAEI-MD0006"/>
        <s v="HRAEI-AD-CC-533-2022HRAEI-MD1286"/>
        <s v="HRAEI-LPI-CC-465-1-2022HRAEI-MD1288"/>
        <s v="HRAEI-LPI-CC-252-2023HRAEI-MD1286"/>
        <s v="HRAEI-LPI-CC-252-2023HRAEI-MD1288"/>
        <s v="HRAEI-LPI-CC-252-2023HRAEI-MD1140"/>
        <s v="HRAEI-LPI-CC-252-2023HRAEI-MD1623"/>
        <s v="HRAEI-LPI-CC-421-2022HRAEI-MD1286"/>
        <s v="HRAEI-LPI-CC-421-2022HRAEI-MD1287"/>
        <s v="HRAEI-LPI-CC-422-1-2022HRAEI-MD1288"/>
        <s v="HRAEI-LPI-CC-422-1-2022HRAEI-MD0438"/>
        <s v="HRAEI-LPI-CC-037-2023HRAEI-MD0979"/>
        <s v="HRAEI-LPI-CC-037-2023HRAEI-MD2086"/>
        <s v="HRAEI-LPI-CC-037-2023HRAEI-MD1140"/>
        <s v="HRAEI-LPI-CC-037-2023HRAEI-MD1623"/>
        <s v="HRAEI-LPI-CC-037-2023HRAEI-MD0919"/>
        <s v="HRAEI-LPI-CC-037-1-2023HRAEI-MD1608"/>
        <s v="HRAEI-LPI-CC-016-2023HRAEI-MD0127"/>
        <s v="HRAEI-LPI-CC-276-2023HRAEI-MD0127"/>
        <s v="HRAEI-LPI-CC-276-2023HRAEI-MD0345"/>
        <s v="HRAEI-LPI-CC-276-2023HRAEI-MD0250"/>
        <s v="HRAEI-LPI-CC-276-2023HRAEI-MD1088"/>
        <s v="HRAEI-LPI-CC-276-2023HRAEI-MD1452"/>
        <s v="HRAEI-LPI-CC-026-2023HRAEI-MD0988"/>
        <s v="HRAEI-AD-CC-141-2023HRAEI-MD0640"/>
        <s v="HRAEI-LPI-CC-031-2023HRAEI-MD0562"/>
        <s v="HRAEI-LPI-CC-024-2023HRAEI-MD1104"/>
        <s v="HRAEI-LPI-CC-279-1-2023HRAEI-MD1049"/>
        <s v="HRAEI-LPI-CC-432-2022HRAEI-MD1025"/>
        <s v="HRAEI-LPI-CC-344-2023HRAEI-MD1638"/>
        <s v="HRAEI-LPI-CC-484-2022HRAEI-MD2083"/>
        <s v="HRAEI-AD-CC-238-2023HRAEI-MD2097"/>
        <s v="HRAEI-AD-CC-238-2023HRAEI-MD2114"/>
        <s v="HRAEI-AD-CC-238-2023HRAEI-MD2115"/>
        <s v="HRAEI-LPI-CC-420-2022HRAEI-MD2087"/>
        <s v="HRAEI-LPI-CC-263-2023HRAEI-MD0738"/>
        <s v="HRAEI-LPI-CC-263-2023HRAEI-MD0737"/>
        <s v="HRAEI-LPI-CC-263-2023HRAEI-MD0361"/>
        <s v="HRAEI-LPI-CC-263-2023HRAEI-MD0362"/>
        <s v="HRAEI-LPI-CC-263-2023HRAEI-MD1067"/>
        <s v="HRAEI-LPI-CC-263-2023HRAEI-MD0366"/>
        <s v="HRAEI-LPI-CC-263-2023HRAEI-MD0739"/>
        <s v="HRAEI-LPI-CC-335-1-2023HRAEI-MD0323"/>
        <s v="HRAEI-LPI-CC-335-1-2023HRAEI-MD1458"/>
        <s v="HRAEI-LPI-CC-335-1-2023HRAEI-MD1386"/>
        <s v="HRAEI-LPI-CC-335-1-2023HRAEI-MD0934"/>
        <s v="HRAEI-LPI-CC-335-1-2023HRAEI-MD1366"/>
        <s v="HRAEI-LPI-CC-335-1-2023HRAEI-MD0980"/>
        <s v="HRAEI-LPI-CC-335-1-2023HRAEI-MD0361"/>
        <s v="HRAEI-LPI-CC-335-1-2023HRAEI-MD0739"/>
        <s v="HRAEI-LPI-CC-458-2022HRAEI-MD0264"/>
        <s v="HRAEI-LPI-CC-353-1-2023HRAEI-MD0078"/>
        <s v="HRAEI-LPI-CC-353-1-2023HRAEI-MD0194"/>
        <s v="HRAEI-LPI-CC-353-1-2023HRAEI-MD0301"/>
        <s v="HRAEI-LPI-CC-353-1-2023HRAEI-MD0320"/>
        <s v="HRAEI-LPI-CC-353-1-2023HRAEI-MD0353"/>
        <s v="HRAEI-LPI-CC-353-1-2023HRAEI-MD0756"/>
        <s v="HRAEI-LPI-CC-353-1-2023HRAEI-MD0919"/>
        <s v="HRAEI-LPI-CC-353-1-2023HRAEI-MD0920"/>
        <s v="HRAEI-LPI-CC-353-1-2023HRAEI-MD0980"/>
        <s v="HRAEI-LPI-CC-353-1-2023HRAEI-MD1020"/>
        <s v="HRAEI-LPI-CC-324-2023HRAEI-MD0725"/>
        <s v="HRAEI-LPI-CC-324-2023HRAEI-MD0867"/>
        <s v="HRAEI-LPI-CC-037-2023HRAEI-MD1422"/>
        <s v="HRAEI-LPI-CC-294-2023HRAEI-MD1422"/>
        <s v="HRAEI-LPI-CC-311-1-2023HRAEI-MD1040"/>
        <s v="HRAEI-LPI-CC-311-1-2023HRAEI-MD0919"/>
        <s v="HRAEI-LPI-CC-313-1-2023HRAEI-MD0240"/>
        <s v="HRAEI-LPI-CC-313-1-2023HRAEI-MD0980"/>
        <s v="HRAEI-LPI-CC-313-1-2023HRAEI-MD1040"/>
        <s v="HRAEI-LPI-CC-313-1-2023HRAEI-MD0500"/>
        <s v="HRAEI-LPI-CC-332-1-2023HRAEI-MD0105"/>
        <s v="HRAEI-LPI-CC-332-1-2023HRAEI-MD0306"/>
        <s v="HRAEI-LPI-CC-332-1-2023HRAEI-MD1040"/>
        <s v="HRAEI-LPI-CC-333-2023HRAEI-MD1236"/>
        <s v="HRAEI-LPI-CC-089-2023HRAEI-MD1422"/>
        <s v="HRAEI-LPI-CC-460-2022HRAEI-MD0464"/>
        <s v="HRAEI-LPI-CC-344-2023HRAEI-MD0466"/>
        <s v="HRAEI-LPI-CC-344-2023HRAEI-MD1248"/>
        <s v="HRAEI-LPI-CC-344-2023HRAEI-MD1351"/>
        <s v="HRAEI-LPI-CC-442-2022HRAEI-MD0466"/>
        <s v="HRAEI-LPI-CC-442-2022HRAEI-MD1638"/>
        <s v="HRAEI-LPI-CC-345-2023HRAEI-MD0595"/>
        <s v="HRAEI-LPI-CC-037-2023HRAEI-MD1932"/>
        <s v="HRAEI-LPI-CC-482-2022HRAEI-MD2264"/>
        <s v="HRAEI-LPI-CC-041-2023HRAEI-MD0815"/>
        <s v="HRAEI-LPI-CC-255-1-2023HRAEI-MD1932"/>
        <s v="HRAEI-LPI-CC-423-2022HRAEI-MD0497"/>
        <s v="HRAEI-LPI-CC-335-1-2023HRAEI-MD0279"/>
        <s v="HRAEI-LPI-CC-427-2022HRAEI-MD0336"/>
        <s v="HRAEI-LPI-CC-266-2023HRAEI-MD0336"/>
        <s v="HRAEI-LPI-CC-266-2023HRAEI-MD0522"/>
        <s v="HRAEI-LPI-CC-431-2022HRAEI-MD0522"/>
        <s v="HRAEI-LPI-CC-372-2023HRAEI-MD0560"/>
        <s v="HRAEI-LPI-CC-435-2022HRAEI-MD1605"/>
        <s v="HRAEI-LPI-CC-440-2022HRAEI-MD1057"/>
        <s v="HRAEI-LPI-CC-254-2023HRAEI-MD0068"/>
        <s v="HRAEI-LPI-CC-020-2023HRAEI-MD0172"/>
        <s v="HRAEI-LPI-CC-189-2023HRAEI-MD2058"/>
        <s v="HRAEI-LPI-CC-473-2022HRAEI-MD2142"/>
        <s v="HRAEI-LPI-CC-374-2023HRAEI-MD1124"/>
        <s v="HRAEI-LPI-CC-374-2023HRAEI-MD2249"/>
        <s v="HRAEI-LPI-CC-446-1-2022HRAEI-MD1124"/>
        <s v="HRAEI-LPI-CC-448-2022HRAEI-MD1789"/>
        <s v="HRAEI-LPI-CC-452-2022HRAEI-MD0942"/>
        <s v="HRAEI-LPI-CC-013-2023HRAEI-MD0958"/>
        <s v="HRAEI-LPI-CC-018-2023HRAEI-MD0221"/>
        <s v="HRAEI-LPI-CC-048-2023HRAEI-MD2273"/>
        <s v="HRAEI-LPI-CC-051-2023HRAEI-MD2088"/>
        <s v="HRAEI-LPI-CC-254-2023HRAEI-MD1337"/>
        <s v="HRAEI-LPI-CC-254-2023HRAEI-MD1338"/>
        <s v="HRAEI-LPI-CC-257-1-2023HRAEI-MD2273"/>
        <s v="HRAEI-LPI-CC-257-1-2023HRAEI-MD2286"/>
        <s v="HRAEI-LPI-CC-263-2023HRAEI-MD0356"/>
        <s v="HRAEI-LPI-CC-263-2023HRAEI-MD0360"/>
        <s v="HRAEI-LPI-CC-263-2023HRAEI-MD0734"/>
        <s v="HRAEI-LPI-CC-263-2023HRAEI-MD1387"/>
        <s v="HRAEI-LPI-CC-268-2023HRAEI-MD1466"/>
        <s v="HRAEI-LPI-CC-081-2023HRAEI-MD2286"/>
        <s v="HRAEI-LPI-CC-335-1-2023HRAEI-MD1387"/>
        <s v="HRAEI-LPI-CC-335-1-2023HRAEI-MD0072"/>
        <s v="HRAEI-LPI-CC-335-1-2023HRAEI-MD0360"/>
        <s v="HRAEI-LPI-CC-335-1-2023HRAEI-MD0362"/>
        <s v="HRAEI-LPI-CC-335-1-2023HRAEI-MD1142"/>
        <s v="HRAEI-LPI-CC-076-2023HRAEI-MD0301"/>
        <s v="HRAEI-LPI-CC-082-2023HRAEI-MD0558"/>
        <s v="HRAEI-LPI-CC-338-2023HRAEI-MD0164"/>
        <s v="HRAEI-LPI-CC-338-2023HRAEI-MD0270"/>
        <s v="HRAEI-AD-CC-341-2022HRAEI-MD0177"/>
        <s v="HRAEI-LPI-CC-042-2023HRAEI-MD0961"/>
        <s v="HRAEI-AD-CC-350-2022HRAEI-MD2126"/>
        <s v="HRAEI-LPI-CC-010-2023HRAEI-MD0258"/>
        <s v="HRAEI-LPI-CC-258-2023HRAEI-MD0036"/>
        <s v="HRAEI-LPI-CC-258-2023HRAEI-MD0321"/>
        <s v="HRAEI-LPI-CC-258-2023HRAEI-MD0526"/>
        <s v="HRAEI-LPI-CC-258-2023HRAEI-MD0831"/>
        <s v="HRAEI-LPI-CC-258-2023HRAEI-MD0880"/>
        <s v="HRAEI-LPI-CC-266-2023HRAEI-MD0258"/>
        <s v="HRAEI-LPI-CC-266-2023HRAEI-MD0257"/>
        <s v="HRAEI-LPI-CC-266-2023HRAEI-MD0627"/>
        <s v="HRAEI-LPI-CC-270-2023HRAEI-MD0078"/>
        <s v="HRAEI-LPI-CC-270-2023HRAEI-MD0702"/>
        <s v="HRAEI-LPI-CC-279-1-2023HRAEI-MD0270"/>
        <s v="HRAEI-LPI-CC-279-1-2023HRAEI-MD0295"/>
        <s v="HRAEI-LPI-CC-279-1-2023HRAEI-MD0374"/>
        <s v="HRAEI-LPI-CC-279-1-2023HRAEI-MD0920"/>
        <s v="HRAEI-LPI-CC-304-1-2023HRAEI-MD0141"/>
        <s v="HRAEI-LPI-CC-325-2023HRAEI-MD0257"/>
        <s v="HRAEI-LPI-CC-419-RA-2022HRAEI-MD0117"/>
        <s v="HRAEI-LPI-CC-420-2022HRAEI-MD0250"/>
        <s v="HRAEI-LPI-CC-422-1-2022HRAEI-MD0116"/>
        <s v="HRAEI-LPI-CC-431-2022HRAEI-MD0246"/>
        <s v="HRAEI-LPI-CC-431-2022HRAEI-MD0374"/>
        <s v="HRAEI-LPI-CC-464-2022HRAEI-MD0036"/>
        <s v="HRAEI-LPI-CC-464-2022HRAEI-MD0212"/>
        <s v="HRAEI-LPI-CC-464-2022HRAEI-MD1366"/>
        <s v="HRAEI-LPI-CC-499-2022HRAEI-MD0257"/>
        <s v="HRAEI-LPI-CC-008-2023HRAEI-MD0354"/>
        <s v="HRAEI-LPI-CC-435-2022HRAEI-MD0760"/>
        <s v="HRAEI-LPI-CC-435-2022HRAEI-MD0761"/>
        <s v="HRAEI-AD-CC-526-2022HRAEI-MD0078"/>
        <s v="HRAEI-LPI-CC-034-2023HRAEI-MD0919"/>
        <s v="HRAEI-LPI-CC-034-2023HRAEI-MD1502"/>
        <s v="HRAEI-LPI-CC-034-2023HRAEI-MD1603"/>
        <s v="HRAEI-LPI-CC-334-2023HRAEI-MD1607"/>
        <s v="HRAEI-LPI-CC-435-2022HRAEI-MD0768"/>
        <s v="HRAEI-LPI-CC-435-2022HRAEI-MD1604"/>
        <s v="HRAEI-LPI-CC-372-2023HRAEI-MD0920"/>
        <s v="HRAEI-LPI-CC-372-2023HRAEI-MD1502"/>
        <s v="HRAEI-LPI-CC-372-2023HRAEI-MD1165"/>
        <s v="HRAEI-LPI-CC-372-2023HRAEI-MD1602"/>
        <s v="HRAEI-AD-CC-539-2022HRAEI-MD2240"/>
        <s v="HRAEI-AD-CC-539-2022HRAEI-MD2238"/>
        <s v="HRAEI-AD-CC-539-2022HRAEI-MD2239"/>
        <s v="HRAEI-LPI-CC-353-1-2023HRAEI-MD0431"/>
        <s v="HRAEI-LPI-CC-353-1-2023HRAEI-MD0970"/>
        <s v="HRAEI-LPI-CC-353-1-2023HRAEI-MD1336"/>
        <s v="HRAEI-AD-CC-327-2022HRAEI-MD1331"/>
        <s v="HRAEI-LPI-CC-267-1-2023HRAEI-MD1291"/>
        <s v="HRAEI-LPI-CC-418-1-2022HRAEI-MD1209"/>
        <s v="HRAEI-LPI-CC-418-1-2022HRAEI-MD2087"/>
        <s v="HRAEI-LPI-CC-314-2023HRAEI-MD1167"/>
        <s v="HRAEI-LPI-CC-312-1-2023HRAEI-MD0852"/>
        <s v="HRAEI-LPI-CC-312-1-2023HRAEI-MD1006"/>
        <s v="HRAEI-LPI-CC-312-1-2023HRAEI-MD1167"/>
        <s v="HRAEI-AD-CC-540-2022HRAEI-MD2235"/>
        <s v="HRAEI-AD-CC-540-2022HRAEI-MD2236"/>
        <s v="HRAEI-LPI-CC-371-2023HRAEI-MD2235"/>
        <s v="HRAEI-LPI-CC-481-2022HRAEI-MD2147"/>
        <s v="HRAEI-LPI-CC-298-2023HRAEI-MD2147"/>
        <s v="HRAEI-LPI-CC-296-1-2023HRAEI-MD1006"/>
        <s v="HRAEI-LPI-CC-296-1-2023HRAEI-MD1621"/>
        <s v="HRAEI-LPI-CC-336-1-2023HRAEI-MD0438"/>
        <s v="HRAEI-LPI-CC-336-1-2023HRAEI-MD1610"/>
        <s v="HRAEI-LPI-CC-253-2023HRAEI-MD1475"/>
        <s v="HRAEI-LPI-CC-297-2023HRAEI-MD2170"/>
        <s v="HRAEI-LPI-CC-297-2023HRAEI-MD1604"/>
        <s v="HRAEI-LPI-CC-396-2023HRAEI-MD0308"/>
        <s v="HRAEI-LPI-CC-396-2023HRAEI-MD1052"/>
        <s v="HRAEI-LPI-CC-396-2023HRAEI-MD0670"/>
        <s v="HRAEI-LPI-CC-376-2023HRAEI-MD1323"/>
        <s v="HRAEI-LPI-CC-376-2023HRAEI-MD1512"/>
        <s v="HRAEI-LPI-CC-038-2023HRAEI-MD0314"/>
        <s v="HRAEI-LPI-CC-047-2023HRAEI-MD2170"/>
        <s v="HRAEI-LPI-CC-361-1-2023HRAEI-MD2170"/>
        <s v="HRAEI-AD-CC-342-2022HRAEI-MD2269"/>
        <s v=""/>
        <s v="HRAEI-MD0221HRAEI-LPI-CC-018-2023" u="1"/>
        <s v="HRAEI-MD0223HRAEI-LPI-CC-018-2023" u="1"/>
        <s v="HRAEI-MD0560HRAEI-LPI-CC-018-2023" u="1"/>
        <s v="HRAEI-MD0102HRAEI-LPI-CC-026-2023" u="1"/>
        <s v="HRAEI-MD0358HRAEI-LPI-CC-026-2023" u="1"/>
        <s v="HRAEI-MD0651HRAEI-LPI-CC-026-2023" u="1"/>
        <s v="HRAEI-MD0734HRAEI-LPI-CC-026-2023" u="1"/>
        <s v="HRAEI-MD0740HRAEI-LPI-CC-026-2023" u="1"/>
        <s v="HRAEI-MD0932HRAEI-LPI-CC-026-2023" u="1"/>
        <s v="HRAEI-MD0988HRAEI-LPI-CC-026-2023" u="1"/>
        <s v="HRAEI-MD1052HRAEI-LPI-CC-026-2023" u="1"/>
        <s v="HRAEI-MD1527HRAEI-LPI-CC-026-2023" u="1"/>
        <s v="HRAEI-MD1088HRAEI-LPI-CC-034-2023" u="1"/>
        <s v="HRAEI-MD1164HRAEI-LPI-CC-034-2023" u="1"/>
        <s v="HRAEI-MD1452HRAEI-LPI-CC-034-2023" u="1"/>
        <s v="HRAEI-MD1621HRAEI-LPI-CC-034-2023" u="1"/>
        <s v="HRAEI-MD0961HRAEI-LPI-CC-042-2023" u="1"/>
        <s v="HRAEI-MD0036HRAEI-LPI-CC-425-2022" u="1"/>
        <s v="HRAEI-MD0065HRAEI-LPI-CC-425-2022" u="1"/>
        <s v="HRAEI-MD0118HRAEI-LPI-CC-425-2022" u="1"/>
        <s v="HRAEI-MD0231HRAEI-LPI-CC-425-2022" u="1"/>
        <s v="HRAEI-MD0266HRAEI-LPI-CC-425-2022" u="1"/>
        <s v="HRAEI-MD0279HRAEI-LPI-CC-425-2022" u="1"/>
        <s v="HRAEI-MD0308HRAEI-LPI-CC-425-2022" u="1"/>
        <s v="HRAEI-MD0356HRAEI-LPI-CC-425-2022" u="1"/>
        <s v="HRAEI-MD0360HRAEI-LPI-CC-425-2022" u="1"/>
        <s v="HRAEI-MD0361HRAEI-LPI-CC-425-2022" u="1"/>
        <s v="HRAEI-MD0362HRAEI-LPI-CC-425-2022" u="1"/>
        <s v="HRAEI-MD0366HRAEI-LPI-CC-425-2022" u="1"/>
        <s v="HRAEI-MD0438HRAEI-LPI-CC-425-2022" u="1"/>
        <s v="HRAEI-MD0704HRAEI-LPI-CC-425-2022" u="1"/>
        <s v="HRAEI-MD0735HRAEI-LPI-CC-425-2022" u="1"/>
        <s v="HRAEI-MD0737HRAEI-LPI-CC-425-2022" u="1"/>
        <s v="HRAEI-MD0738HRAEI-LPI-CC-425-2022" u="1"/>
        <s v="HRAEI-MD0739HRAEI-LPI-CC-425-2022" u="1"/>
        <s v="HRAEI-MD0769HRAEI-LPI-CC-425-2022" u="1"/>
        <s v="HRAEI-MD0854HRAEI-LPI-CC-425-2022" u="1"/>
        <s v="HRAEI-MD0920HRAEI-LPI-CC-425-2022" u="1"/>
        <s v="HRAEI-MD0980HRAEI-LPI-CC-425-2022" u="1"/>
        <s v="HRAEI-MD1006HRAEI-LPI-CC-425-2022" u="1"/>
        <s v="HRAEI-MD1024HRAEI-LPI-CC-425-2022" u="1"/>
        <s v="HRAEI-MD1067HRAEI-LPI-CC-425-2022" u="1"/>
        <s v="HRAEI-MD1089HRAEI-LPI-CC-425-2022" u="1"/>
        <s v="HRAEI-MD1167HRAEI-LPI-CC-425-2022" u="1"/>
        <s v="HRAEI-MD1169HRAEI-LPI-CC-425-2022" u="1"/>
        <s v="HRAEI-MD1336HRAEI-LPI-CC-425-2022" u="1"/>
        <s v="HRAEI-MD1386HRAEI-LPI-CC-425-2022" u="1"/>
        <s v="HRAEI-MD1387HRAEI-LPI-CC-425-2022" u="1"/>
        <s v="HRAEI-MD1261HRAEI-LPI-CC-433-2022" u="1"/>
        <s v="HRAEI-MD0908HRAEI-AD-CC-236-2023" u="1"/>
        <s v="HRAEI-MD0031HRAEI-LPI-CC-019-2023" u="1"/>
        <s v="HRAEI-MD0558HRAEI-LPI-CC-019-2023" u="1"/>
        <s v="HRAEI-MD1248HRAEI-LPI-CC-019-2023" u="1"/>
        <s v="HRAEI-MD1623HRAEI-LPI-CC-019-2023" u="1"/>
        <s v="HRAEI-MD1502HRAEI-LPI-CC-027-2023" u="1"/>
        <s v="HRAEI-MD2088HRAEI-LPI-CC-051-2023" u="1"/>
        <s v="HRAEI-MD0133HRAEI-LPI-CC-426-2022" u="1"/>
        <s v="HRAEI-MD0270HRAEI-LPI-CC-426-2022" u="1"/>
        <s v="HRAEI-MD0345HRAEI-LPI-CC-426-2022" u="1"/>
        <s v="HRAEI-MD0430HRAEI-LPI-CC-251-2023" u="1"/>
        <s v="HRAEI-MD0970HRAEI-LPI-CC-426-2022" u="1"/>
        <s v="HRAEI-MD1038HRAEI-LPI-CC-426-2022" u="1"/>
        <s v="HRAEI-MD1267HRAEI-LPI-CC-251-2023" u="1"/>
        <s v="HRAEI-MD0246HRAEI-LPI-CC-434-2022" u="1"/>
        <s v="HRAEI-MD1124HRAEI-LPI-CC-434-2022" u="1"/>
        <s v="HRAEI-MD0466HRAEI-LPI-CC-442-2022" u="1"/>
        <s v="HRAEI-MD1638HRAEI-LPI-CC-442-2022" u="1"/>
        <s v="HRAEI-MD2093HRAEI-LPI-CC-257-1-2023" u="1"/>
        <s v="HRAEI-MD2273HRAEI-LPI-CC-257-1-2023" u="1"/>
        <s v="HRAEI-MD2286HRAEI-LPI-CC-257-1-2023" u="1"/>
        <s v="HRAEI-MD0128HRAEI-AD-CC-530-2022" u="1"/>
        <s v="HRAEI-MD0271HRAEI-AD-CC-530-2022" u="1"/>
        <s v="HRAEI-MD0049HRAEI-LPI-CC-028-2023" u="1"/>
        <s v="HRAEI-MD1034HRAEI-LPI-CC-036-2023" u="1"/>
        <s v="HRAEI-MD0039HRAEI-LPI-CC-044-2023" u="1"/>
        <s v="HRAEI-MD0068HRAEI-LPI-CC-044-2023" u="1"/>
        <s v="HRAEI-MD0233HRAEI-LPI-CC-052-2023" u="1"/>
        <s v="HRAEI-MD0234HRAEI-LPI-CC-052-2023" u="1"/>
        <s v="HRAEI-MD0171HRAEI-LPI-CC-252-2023" u="1"/>
        <s v="HRAEI-MD0255HRAEI-LPI-CC-427-2022" u="1"/>
        <s v="HRAEI-MD0306HRAEI-LPI-CC-427-2022" u="1"/>
        <s v="HRAEI-MD0336HRAEI-LPI-CC-427-2022" u="1"/>
        <s v="HRAEI-MD0466HRAEI-LPI-CC-344-2023" u="1"/>
        <s v="HRAEI-MD0525HRAEI-LPI-CC-252-2023" u="1"/>
        <s v="HRAEI-MD0526HRAEI-LPI-CC-252-2023" u="1"/>
        <s v="HRAEI-MD0702HRAEI-LPI-CC-427-2022" u="1"/>
        <s v="HRAEI-MD0970HRAEI-LPI-CC-427-2022" u="1"/>
        <s v="HRAEI-MD1038HRAEI-LPI-CC-427-2022" u="1"/>
        <s v="HRAEI-MD1127HRAEI-LPI-CC-427-2022" u="1"/>
        <s v="HRAEI-MD1140HRAEI-LPI-CC-252-2023" u="1"/>
        <s v="HRAEI-MD1248HRAEI-LPI-CC-344-2023" u="1"/>
        <s v="HRAEI-MD1267HRAEI-LPI-CC-427-2022" u="1"/>
        <s v="HRAEI-MD1286HRAEI-LPI-CC-252-2023" u="1"/>
        <s v="HRAEI-MD1288HRAEI-LPI-CC-252-2023" u="1"/>
        <s v="HRAEI-MD1351HRAEI-LPI-CC-344-2023" u="1"/>
        <s v="HRAEI-MD1361HRAEI-LPI-CC-427-2022" u="1"/>
        <s v="HRAEI-MD1485HRAEI-LPI-CC-252-2023" u="1"/>
        <s v="HRAEI-MD1623HRAEI-LPI-CC-252-2023" u="1"/>
        <s v="HRAEI-MD1638HRAEI-LPI-CC-344-2023" u="1"/>
        <s v="HRAEI-MD1605HRAEI-LPI-CC-435-2022" u="1"/>
        <s v="HRAEI-MD2209HRAEI-AD-CC-330-2022" u="1"/>
        <s v="HRAEI-MD0212HRAEI-LPI-CC-451-2022" u="1"/>
        <s v="HRAEI-MD0644HRAEI-LPI-CC-451-2022" u="1"/>
        <s v="HRAEI-MD1106HRAEI-AD-CC-340-2022" u="1"/>
        <s v="HRAEI-MD2058HRAEI-AD-CC-350-2022" u="1"/>
        <s v="HRAEI-MD2216HRAEI-AD-CC-350-2022" u="1"/>
        <s v="HRAEI-MD2271HRAEI-AD-CC-350-2022" u="1"/>
        <s v="HRAEI-MD2252HRAEI-AD-CC-360-2022" u="1"/>
        <s v="HRAEI-MD0263HRAEI-LPI-CC-029-2023" u="1"/>
        <s v="HRAEI-MD0919HRAEI-LPI-CC-037-2023" u="1"/>
        <s v="HRAEI-MD0979HRAEI-LPI-CC-037-2023" u="1"/>
        <s v="HRAEI-MD1140HRAEI-LPI-CC-037-2023" u="1"/>
        <s v="HRAEI-MD1422HRAEI-LPI-CC-037-2023" u="1"/>
        <s v="HRAEI-MD1623HRAEI-LPI-CC-037-2023" u="1"/>
        <s v="HRAEI-MD1932HRAEI-LPI-CC-037-2023" u="1"/>
        <s v="HRAEI-MD2086HRAEI-LPI-CC-037-2023" u="1"/>
        <s v="HRAEI-MD0962HRAEI-LPI-CC-045-2023" u="1"/>
        <s v="HRAEI-MD0956HRAEI-LPI-CC-329-2023" u="1"/>
        <s v="HRAEI-MD0958HRAEI-LPI-CC-329-2023" u="1"/>
        <s v="HRAEI-MD0554HRAEI-LPI-CC-337-2023" u="1"/>
        <s v="HRAEI-MD2209HRAEI-LPI-CC-337-2023" u="1"/>
        <s v="HRAEI-MD0595HRAEI-LPI-CC-345-2023" u="1"/>
        <s v="HRAEI-MD1351HRAEI-LPI-CC-428-2022" u="1"/>
        <s v="HRAEI-MD1610HRAEI-LPI-CC-428-2022" u="1"/>
        <s v="HRAEI-MD0257HRAEI-LPI-CC-444-2022" u="1"/>
        <s v="HRAEI-MD1138HRAEI-LPI-CC-444-2022" u="1"/>
        <s v="HRAEI-MD1270HRAEI-LPI-CC-444-2022" u="1"/>
        <s v="HRAEI-MD0942HRAEI-LPI-CC-452-2022" u="1"/>
        <s v="HRAEI-MD1442HRAEI-LPI-CC-452-2022" u="1"/>
        <s v="HRAEI-MD1445HRAEI-LPI-CC-452-2022" u="1"/>
        <s v="HRAEI-MD0464HRAEI-LPI-CC-460-2022" u="1"/>
        <s v="HRAEI-MD0128HRAEI-LPI-CC-259-1-2023" u="1"/>
        <s v="HRAEI-MD1480HRAEI-LPI-CC-259-1-2023" u="1"/>
        <s v="HRAEI-MD1605HRAEI-LPI-CC-259-1-2023" u="1"/>
        <s v="HRAEI-MD1606HRAEI-LPI-CC-259-1-2023" u="1"/>
        <s v="HRAEI-MD1608HRAEI-LPI-CC-259-1-2023" u="1"/>
        <s v="HRAEI-MD1475HRAEI-LPI-CC-267-1-2023" u="1"/>
        <s v="HRAEI-MD1619HRAEI-LPI-CC-267-1-2023" u="1"/>
        <s v="HRAEI-MD0056HRAEI-AD-CC-531-2022" u="1"/>
        <s v="HRAEI-MD0632HRAEI-LPI-CC-038-2023" u="1"/>
        <s v="HRAEI-MD1142HRAEI-LPI-CC-038-2023" u="1"/>
        <s v="HRAEI-MD1338HRAEI-LPI-CC-038-2023" u="1"/>
        <s v="HRAEI-MD0164HRAEI-LPI-CC-338-2023" u="1"/>
        <s v="HRAEI-MD0270HRAEI-LPI-CC-338-2023" u="1"/>
        <s v="HRAEI-MD0068HRAEI-LPI-CC-254-2023" u="1"/>
        <s v="HRAEI-MD1337HRAEI-LPI-CC-254-2023" u="1"/>
        <s v="HRAEI-MD1338HRAEI-LPI-CC-254-2023" u="1"/>
        <s v="HRAEI-MD0133HRAEI-LPI-CC-437-2022" u="1"/>
        <s v="HRAEI-MD0237HRAEI-LPI-CC-437-2022" u="1"/>
        <s v="HRAEI-MD0295HRAEI-LPI-CC-437-2022" u="1"/>
        <s v="HRAEI-MD0323HRAEI-LPI-CC-437-2022" u="1"/>
        <s v="HRAEI-MD0513HRAEI-LPI-CC-437-2022" u="1"/>
        <s v="HRAEI-MD1168HRAEI-LPI-CC-437-2022" u="1"/>
        <s v="HRAEI-MD1348HRAEI-LPI-CC-437-2022" u="1"/>
        <s v="HRAEI-MD1743HRAEI-LPI-CC-437-2022" u="1"/>
        <s v="HRAEI-MD0055HRAEI-AD-CC-341-2022" u="1"/>
        <s v="HRAEI-MD0177HRAEI-AD-CC-341-2022" u="1"/>
        <s v="HRAEI-MD0518HRAEI-AD-CC-341-2022" u="1"/>
        <s v="HRAEI-MD0519HRAEI-AD-CC-341-2022" u="1"/>
        <s v="HRAEI-MD2099HRAEI-AD-CC-341-2022" u="1"/>
        <s v="HRAEI-MD2100HRAEI-AD-CC-341-2022" u="1"/>
        <s v="HRAEI-MD2119HRAEI-AD-CC-341-2022" u="1"/>
        <s v="HRAEI-MD2208HRAEI-AD-CC-341-2022" u="1"/>
        <s v="HRAEI-MD2019HRAEI-AD-CC-351-2022" u="1"/>
        <s v="HRAEI-MD2110HRAEI-AD-CC-351-2022" u="1"/>
        <s v="HRAEI-MD2111HRAEI-AD-CC-351-2022" u="1"/>
        <s v="HRAEI-MD2112HRAEI-AD-CC-351-2022" u="1"/>
        <s v="HRAEI-MD2113HRAEI-AD-CC-351-2022" u="1"/>
        <s v="HRAEI-MD2125HRAEI-AD-CC-361-2022" u="1"/>
        <s v="HRAEI-MD0136HRAEI-AD-CC-100-2023" u="1"/>
        <s v="HRAEI-MD0456HRAEI-AD-CC-100-2023" u="1"/>
        <s v="HRAEI-MD2097HRAEI-AD-CC-238-2023" u="1"/>
        <s v="HRAEI-MD2114HRAEI-AD-CC-238-2023" u="1"/>
        <s v="HRAEI-MD2115HRAEI-AD-CC-238-2023" u="1"/>
        <s v="HRAEI-MD1090HRAEI-AD-CC-121-2022" u="1"/>
        <s v="HRAEI-MD1248HRAEI-LPI-CC-039-2023" u="1"/>
        <s v="HRAEI-MD0179HRAEI-AD-CC-140-2023" u="1"/>
        <s v="HRAEI-MD0031HRAEI-LPI-CC-047-2023" u="1"/>
        <s v="HRAEI-MD0270HRAEI-LPI-CC-438-2022" u="1"/>
        <s v="HRAEI-MD0356HRAEI-LPI-CC-263-2023" u="1"/>
        <s v="HRAEI-MD0360HRAEI-LPI-CC-263-2023" u="1"/>
        <s v="HRAEI-MD0361HRAEI-LPI-CC-263-2023" u="1"/>
        <s v="HRAEI-MD0362HRAEI-LPI-CC-263-2023" u="1"/>
        <s v="HRAEI-MD0366HRAEI-LPI-CC-263-2023" u="1"/>
        <s v="HRAEI-MD0734HRAEI-LPI-CC-263-2023" u="1"/>
        <s v="HRAEI-MD0737HRAEI-LPI-CC-263-2023" u="1"/>
        <s v="HRAEI-MD0738HRAEI-LPI-CC-263-2023" u="1"/>
        <s v="HRAEI-MD0739HRAEI-LPI-CC-263-2023" u="1"/>
        <s v="HRAEI-MD0741HRAEI-LPI-CC-263-2023" u="1"/>
        <s v="HRAEI-MD1067HRAEI-LPI-CC-263-2023" u="1"/>
        <s v="HRAEI-MD1387HRAEI-LPI-CC-263-2023" u="1"/>
        <s v="HRAEI-MD1480HRAEI-LPI-CC-438-2022" u="1"/>
        <s v="HRAEI-MD1736HRAEI-LPI-CC-438-2022" u="1"/>
        <s v="HRAEI-MD0395HRAEI-LPI-CC-470-2022" u="1"/>
        <s v="HRAEI-MD1361HRAEI-LPI-CC-470-2022" u="1"/>
        <s v="HRAEI-MD0006HRAEI-AD-CC-098-2023" u="1"/>
        <s v="HRAEI-MD0041HRAEI-AD-CC-098-2023" u="1"/>
        <s v="HRAEI-MD0333HRAEI-AD-CC-098-2023" u="1"/>
        <s v="HRAEI-MD0447HRAEI-AD-CC-098-2023" u="1"/>
        <s v="HRAEI-MD0664HRAEI-AD-CC-098-2023" u="1"/>
        <s v="HRAEI-MD0877HRAEI-AD-CC-532-2022" u="1"/>
        <s v="HRAEI-MD1487HRAEI-AD-CC-532-2022" u="1"/>
        <s v="HRAEI-MD2273HRAEI-LPI-CC-048-2023" u="1"/>
        <s v="HRAEI-MD0962HRAEI-LPI-CC-080-2023" u="1"/>
        <s v="HRAEI-MD1480HRAEI-LPI-CC-264-2023" u="1"/>
        <s v="HRAEI-MD1209HRAEI-LPI-CC-364-2023" u="1"/>
        <s v="HRAEI-MD0305HRAEI-LPI-CC-455-2022" u="1"/>
        <s v="HRAEI-MD0560HRAEI-LPI-CC-372-2023" u="1"/>
        <s v="HRAEI-MD0619HRAEI-LPI-CC-463-2022" u="1"/>
        <s v="HRAEI-MD1362HRAEI-LPI-CC-463-2022" u="1"/>
        <s v="HRAEI-MD1363HRAEI-LPI-CC-463-2022" u="1"/>
        <s v="HRAEI-MD2265HRAEI-AD-CC-342-2022" u="1"/>
        <s v="HRAEI-MD2267HRAEI-AD-CC-342-2022" u="1"/>
        <s v="HRAEI-MD2268HRAEI-AD-CC-342-2022" u="1"/>
        <s v="HRAEI-MD2097HRAEI-AD-CC-352-2022" u="1"/>
        <s v="HRAEI-MD2114HRAEI-AD-CC-352-2022" u="1"/>
        <s v="HRAEI-MD2115HRAEI-AD-CC-352-2022" u="1"/>
        <s v="HRAEI-MD2214HRAEI-AD-CC-352-2022" u="1"/>
        <s v="HRAEI-MD2276HRAEI-AD-CC-362-2022" u="1"/>
        <s v="HRAEI-MD1181HRAEI-AD-CC-101-2023" u="1"/>
        <s v="HRAEI-MD1961HRAEI-AD-CC-239-2023" u="1"/>
        <s v="HRAEI-MD2146HRAEI-AD-CC-131-2023" u="1"/>
        <s v="HRAEI-MD0698HRAEI-LPI-CC-049-2023" u="1"/>
        <s v="HRAEI-MD0640HRAEI-AD-CC-141-2023" u="1"/>
        <s v="HRAEI-MD1291HRAEI-AD-CC-151-2023" u="1"/>
        <s v="HRAEI-MD2286HRAEI-LPI-CC-081-2023" u="1"/>
        <s v="HRAEI-MD1368HRAEI-LPI-CC-273-2023" u="1"/>
        <s v="HRAEI-MD1789HRAEI-LPI-CC-448-2022" u="1"/>
        <s v="HRAEI-MD2052HRAEI-LPI-CC-281-2023" u="1"/>
        <s v="HRAEI-MD0164HRAEI-LPI-CC-472-2022" u="1"/>
        <s v="HRAEI-MD1918HRAEI-LPI-CC-480-2022" u="1"/>
        <s v="HRAEI-MD0133HRAEI-LPI-CC-279-1-2023" u="1"/>
        <s v="HRAEI-MD0198HRAEI-LPI-CC-279-1-2023" u="1"/>
        <s v="HRAEI-MD0259HRAEI-LPI-CC-279-1-2023" u="1"/>
        <s v="HRAEI-MD1038HRAEI-LPI-CC-279-1-2023" u="1"/>
        <s v="HRAEI-MD1049HRAEI-LPI-CC-279-1-2023" u="1"/>
        <s v="HRAEI-MD1743HRAEI-LPI-CC-279-1-2023" u="1"/>
        <s v="HRAEI-MD0489HRAEI-AD-CC-523-2022" u="1"/>
        <s v="HRAEI-MD0833HRAEI-AD-CC-523-2022" u="1"/>
        <s v="HRAEI-MD1619HRAEI-AD-CC-523-2022" u="1"/>
        <s v="HRAEI-MD1286HRAEI-AD-CC-533-2022" u="1"/>
        <s v="HRAEI-MD1323HRAEI-AD-CC-533-2022" u="1"/>
        <s v="HRAEI-MD1647HRAEI-LPI-CC-166-2023" u="1"/>
        <s v="HRAEI-MD0105HRAEI-LPI-CC-266-2023" u="1"/>
        <s v="HRAEI-MD0246HRAEI-LPI-CC-266-2023" u="1"/>
        <s v="HRAEI-MD0336HRAEI-LPI-CC-266-2023" u="1"/>
        <s v="HRAEI-MD0374HRAEI-LPI-CC-266-2023" u="1"/>
        <s v="HRAEI-MD0522HRAEI-LPI-CC-266-2023" u="1"/>
        <s v="HRAEI-MD0558HRAEI-LPI-CC-082-2023" u="1"/>
        <s v="HRAEI-MD0650HRAEI-LPI-CC-266-2023" u="1"/>
        <s v="HRAEI-MD0704HRAEI-LPI-CC-266-2023" u="1"/>
        <s v="HRAEI-MD1024HRAEI-LPI-CC-266-2023" u="1"/>
        <s v="HRAEI-MD1038HRAEI-LPI-CC-266-2023" u="1"/>
        <s v="HRAEI-MD1051HRAEI-LPI-CC-266-2023" u="1"/>
        <s v="HRAEI-MD1606HRAEI-LPI-CC-090-2023" u="1"/>
        <s v="HRAEI-MD1124HRAEI-LPI-CC-374-2023" u="1"/>
        <s v="HRAEI-MD2249HRAEI-LPI-CC-374-2023" u="1"/>
        <s v="HRAEI-MD2142HRAEI-LPI-CC-473-2022" u="1"/>
        <s v="HRAEI-MD2042HRAEI-AD-CC-343-2022" u="1"/>
        <s v="HRAEI-MD2242HRAEI-AD-CC-343-2022" u="1"/>
        <s v="HRAEI-MD2079HRAEI-AD-CC-353-2022" u="1"/>
        <s v="HRAEI-MD2249HRAEI-AD-CC-363-2022" u="1"/>
        <s v="HRAEI-MD0206HRAEI-AD-CC-102-2023" u="1"/>
        <s v="HRAEI-MD0595HRAEI-AD-CC-132-2023" u="1"/>
        <s v="HRAEI-MD0264HRAEI-LPI-CC-458-2022" u="1"/>
        <s v="HRAEI-MD2264HRAEI-LPI-CC-482-2022" u="1"/>
        <s v="HRAEI-MD0429HRAEI-AD-CC-524-2022" u="1"/>
        <s v="HRAEI-MD0761HRAEI-AD-CC-524-2022" u="1"/>
        <s v="HRAEI-MD1458HRAEI-AD-CC-524-2022" u="1"/>
        <s v="HRAEI-MD0301HRAEI-LPI-CC-076-2023" u="1"/>
        <s v="HRAEI-MD1466HRAEI-LPI-CC-268-2023" u="1"/>
        <s v="HRAEI-MD0127HRAEI-LPI-CC-276-2023" u="1"/>
        <s v="HRAEI-MD0167HRAEI-LPI-CC-276-2023" u="1"/>
        <s v="HRAEI-MD0250HRAEI-LPI-CC-276-2023" u="1"/>
        <s v="HRAEI-MD0314HRAEI-LPI-CC-276-2023" u="1"/>
        <s v="HRAEI-MD0345HRAEI-LPI-CC-276-2023" u="1"/>
        <s v="HRAEI-MD0525HRAEI-LPI-CC-276-2023" u="1"/>
        <s v="HRAEI-MD0765HRAEI-LPI-CC-276-2023" u="1"/>
        <s v="HRAEI-MD1020HRAEI-LPI-CC-276-2023" u="1"/>
        <s v="HRAEI-MD1033HRAEI-LPI-CC-276-2023" u="1"/>
        <s v="HRAEI-MD1088HRAEI-LPI-CC-276-2023" u="1"/>
        <s v="HRAEI-MD1349HRAEI-LPI-CC-276-2023" u="1"/>
        <s v="HRAEI-MD1452HRAEI-LPI-CC-276-2023" u="1"/>
        <s v="HRAEI-MD2274HRAEI-AD-CC-344-2022" u="1"/>
        <s v="HRAEI-MD1009HRAEI-AD-CC-103-2023" u="1"/>
        <s v="HRAEI-MD0027HRAEI-LPI-CC-277-2023" u="1"/>
        <s v="HRAEI-MD1228HRAEI-LPI-CC-277-2023" u="1"/>
        <s v="HRAEI-MD1236HRAEI-LPI-CC-093-2023" u="1"/>
        <s v="HRAEI-MD1289HRAEI-LPI-CC-277-2023" u="1"/>
        <s v="HRAEI-MD1931HRAEI-LPI-CC-277-2023" u="1"/>
        <s v="HRAEI-MD2083HRAEI-LPI-CC-293-2023" u="1"/>
        <s v="HRAEI-MD2083HRAEI-LPI-CC-484-2022" u="1"/>
        <s v="HRAEI-MD0027HRAEI-AD-CC-525-2022" u="1"/>
        <s v="HRAEI-MD1228HRAEI-AD-CC-525-2022" u="1"/>
        <s v="HRAEI-MD1368HRAEI-LPI-CC-078-2023" u="1"/>
        <s v="HRAEI-MD0554HRAEI-LPI-CC-469-2022" u="1"/>
        <s v="HRAEI-MD1422HRAEI-LPI-CC-294-2023" u="1"/>
        <s v="HRAEI-MD0827HRAEI-AD-CC-527-1-2022" u="1"/>
        <s v="HRAEI-MD2205HRAEI-AD-CC-347-1-2022" u="1"/>
        <s v="HRAEI-MD1267HRAEI-LPI-CC-493-2022" u="1"/>
        <s v="HRAEI-MD0908HRAEI-AD-CC-345-2022" u="1"/>
        <s v="HRAEI-MD0909HRAEI-AD-CC-345-2022" u="1"/>
        <s v="HRAEI-MD0911HRAEI-AD-CC-345-2022" u="1"/>
        <s v="HRAEI-MD1971HRAEI-AD-CC-355-2022" u="1"/>
        <s v="HRAEI-MD1646HRAEI-AD-CC-104-2023" u="1"/>
        <s v="HRAEI-MD0870HRAEI-AD-CC-114-2023" u="1"/>
        <s v="HRAEI-MD1049HRAEI-LPI-CC-079-2023" u="1"/>
        <s v="HRAEI-MD0084HRAEI-AD-CC-144-2023" u="1"/>
        <s v="HRAEI-MD2069HRAEI-LPI-CC-486-2022" u="1"/>
        <s v="HRAEI-MD0438HRAEI-LPI-CC-422-1-2022" u="1"/>
        <s v="HRAEI-MD1288HRAEI-LPI-CC-422-1-2022" u="1"/>
        <s v="HRAEI-MD0112HRAEI-LPI-CC-495-2022" u="1"/>
        <s v="HRAEI-MD0257HRAEI-LPI-CC-495-2022" u="1"/>
        <s v="HRAEI-MD1993HRAEI-AD-CC-346-2022" u="1"/>
        <s v="HRAEI-MD2063HRAEI-AD-CC-346-2022" u="1"/>
        <s v="HRAEI-MD2093HRAEI-AD-CC-346-2022" u="1"/>
        <s v="HRAEI-MD2101HRAEI-AD-CC-346-2022" u="1"/>
        <s v="HRAEI-MD2060HRAEI-AD-CC-356-2022" u="1"/>
        <s v="HRAEI-MD1302HRAEI-AD-CC-135-2023" u="1"/>
        <s v="HRAEI-MD1422HRAEI-LPI-CC-089-2023" u="1"/>
        <s v="HRAEI-MD1039HRAEI-AD-CC-145-2023" u="1"/>
        <s v="HRAEI-MD2058HRAEI-LPI-CC-189-2023" u="1"/>
        <s v="HRAEI-MD0141HRAEI-AD-CC-527-2022" u="1"/>
        <s v="HRAEI-MD1743HRAEI-LPI-CC-497-2022" u="1"/>
        <s v="HRAEI-MD2072HRAEI-AD-CC-357-2022" u="1"/>
        <s v="HRAEI-MD0900HRAEI-AD-CC-146-2023" u="1"/>
        <s v="HRAEI-MD1331HRAEI-LPI-CC-299-2023" u="1"/>
        <s v="HRAEI-MD2309HRAEI-LPI-CC-299-2023" u="1"/>
        <s v="HRAEI-MD0133HRAEI-LPI-CC-498-2022" u="1"/>
        <s v="HRAEI-MD0010HRAEI-AD-CC-528-2022" u="1"/>
        <s v="HRAEI-MD0038HRAEI-AD-CC-528-2022" u="1"/>
        <s v="HRAEI-MD0785HRAEI-AD-CC-528-2022" u="1"/>
        <s v="HRAEI-MD0808HRAEI-AD-CC-528-2022" u="1"/>
        <s v="HRAEI-MD2203HRAEI-AD-CC-538-2022" u="1"/>
        <s v="HRAEI-MD2204HRAEI-AD-CC-538-2022" u="1"/>
        <s v="HRAEI-MD2237HRAEI-AD-CC-538-2022" u="1"/>
        <s v="HRAEI-MD1961HRAEI-AD-CC-348-2022" u="1"/>
        <s v="HRAEI-MD2117HRAEI-AD-CC-358-2022" u="1"/>
        <s v="HRAEI-MD0919HRAEI-LPI-CC-311-1-2023" u="1"/>
        <s v="HRAEI-MD1040HRAEI-LPI-CC-311-1-2023" u="1"/>
        <s v="HRAEI-MD0343HRAEI-AD-CC-529-2022" u="1"/>
        <s v="HRAEI-MD0221HRAEI-LPI-CC-304-1-2023" u="1"/>
        <s v="HRAEI-MD0223HRAEI-LPI-CC-304-1-2023" u="1"/>
        <s v="HRAEI-MD0271HRAEI-LPI-CC-304-1-2023" u="1"/>
        <s v="HRAEI-MD1236HRAEI-LPI-CC-304-1-2023" u="1"/>
        <s v="HRAEI-MD1527HRAEI-LPI-CC-304-1-2023" u="1"/>
        <s v="HRAEI-MD2069HRAEI-LPI-CC-304-1-2023" u="1"/>
        <s v="HRAEI-MD2083HRAEI-LPI-CC-304-1-2023" u="1"/>
        <s v="HRAEI-MD0168HRAEI-LPI-CC-312-1-2023" u="1"/>
        <s v="HRAEI-MD0305HRAEI-LPI-CC-312-1-2023" u="1"/>
        <s v="HRAEI-MD0343HRAEI-LPI-CC-312-1-2023" u="1"/>
        <s v="HRAEI-MD0558HRAEI-LPI-CC-312-1-2023" u="1"/>
        <s v="HRAEI-MD0785HRAEI-LPI-CC-312-1-2023" u="1"/>
        <s v="HRAEI-MD1142HRAEI-LPI-CC-312-1-2023" u="1"/>
        <s v="HRAEI-MD1198HRAEI-LPI-CC-312-1-2023" u="1"/>
        <s v="HRAEI-MD1270HRAEI-LPI-CC-312-1-2023" u="1"/>
        <s v="HRAEI-MD1604HRAEI-LPI-CC-312-1-2023" u="1"/>
        <s v="HRAEI-MD1619HRAEI-LPI-CC-312-1-2023" u="1"/>
        <s v="HRAEI-MD1623HRAEI-LPI-CC-312-1-2023" u="1"/>
        <s v="HRAEI-MD2069HRAEI-LPI-CC-312-1-2023" u="1"/>
        <s v="HRAEI-MD2148HRAEI-AD-CC-339-2022" u="1"/>
        <s v="HRAEI-MD2233HRAEI-AD-CC-339-2022" u="1"/>
        <s v="HRAEI-MD2234HRAEI-AD-CC-339-2022" u="1"/>
        <s v="HRAEI-MD2266HRAEI-AD-CC-339-2022" u="1"/>
        <s v="HRAEI-MD2072HRAEI-AD-CC-240-2023" u="1"/>
        <s v="HRAEI-MD1976HRAEI-AD-CC-349-2022" u="1"/>
        <s v="HRAEI-MD2094HRAEI-AD-CC-349-2022" u="1"/>
        <s v="HRAEI-MD2102HRAEI-AD-CC-349-2022" u="1"/>
        <s v="HRAEI-MD2103HRAEI-AD-CC-349-2022" u="1"/>
        <s v="HRAEI-MD2122HRAEI-AD-CC-359-2022" u="1"/>
        <s v="HRAEI-MD1291HRAEI-AD-CC-148-2023" u="1"/>
        <s v="HRAEI-MD0240HRAEI-LPI-CC-313-1-2023" u="1"/>
        <s v="HRAEI-MD0500HRAEI-LPI-CC-313-1-2023" u="1"/>
        <s v="HRAEI-MD0980HRAEI-LPI-CC-313-1-2023" u="1"/>
        <s v="HRAEI-MD1040HRAEI-LPI-CC-313-1-2023" u="1"/>
        <s v="HRAEI-MD1124HRAEI-LPI-CC-446-1-2022" u="1"/>
        <s v="HRAEI-MD2117HRAEI-AD-CC-231-2023" u="1"/>
        <s v="HRAEI-MD0055HRAEI-AD-CC-241-2023" u="1"/>
        <s v="HRAEI-MD2099HRAEI-AD-CC-241-2023" u="1"/>
        <s v="HRAEI-MD2100HRAEI-AD-CC-241-2023" u="1"/>
        <s v="HRAEI-MD2213HRAEI-AD-CC-241-2023" u="1"/>
        <s v="HRAEI-MD0105HRAEI-LPI-CC-010-2023" u="1"/>
        <s v="HRAEI-MD0353HRAEI-LPI-CC-010-2023" u="1"/>
        <s v="HRAEI-MD0564HRAEI-LPI-CC-010-2023" u="1"/>
        <s v="HRAEI-MD0627HRAEI-LPI-CC-010-2023" u="1"/>
        <s v="HRAEI-MD0635HRAEI-LPI-CC-010-2023" u="1"/>
        <s v="HRAEI-MD0650HRAEI-LPI-CC-010-2023" u="1"/>
        <s v="HRAEI-MD1021HRAEI-LPI-CC-010-2023" u="1"/>
        <s v="HRAEI-MD1049HRAEI-LPI-CC-010-2023" u="1"/>
        <s v="HRAEI-MD1128HRAEI-LPI-CC-010-2023" u="1"/>
        <s v="HRAEI-MD1129HRAEI-LPI-CC-010-2023" u="1"/>
        <s v="HRAEI-MD1251HRAEI-LPI-CC-010-2023" u="1"/>
        <s v="HRAEI-MD1523HRAEI-LPI-CC-010-2023" u="1"/>
        <s v="HRAEI-MD0105HRAEI-LPI-CC-332-1-2023" u="1"/>
        <s v="HRAEI-MD0306HRAEI-LPI-CC-332-1-2023" u="1"/>
        <s v="HRAEI-MD1040HRAEI-LPI-CC-332-1-2023" u="1"/>
        <s v="HRAEI-MD1993HRAEI-AD-CC-232-2023" u="1"/>
        <s v="HRAEI-MD2063HRAEI-AD-CC-232-2023" u="1"/>
        <s v="HRAEI-MD2122HRAEI-AD-CC-242-2023" u="1"/>
        <s v="HRAEI-MD1368HRAEI-LPI-CC-011-2023" u="1"/>
        <s v="HRAEI-MD0526HRAEI-LPI-CC-465-1-2022" u="1"/>
        <s v="HRAEI-MD1288HRAEI-LPI-CC-465-1-2022" u="1"/>
        <s v="HRAEI-MD1618HRAEI-LPI-CC-465-1-2022" u="1"/>
        <s v="HRAEI-MD0172HRAEI-LPI-CC-020-2023" u="1"/>
        <s v="HRAEI-MD0198HRAEI-LPI-CC-020-2023" u="1"/>
        <s v="HRAEI-MD0294HRAEI-LPI-CC-020-2023" u="1"/>
        <s v="HRAEI-MD0632HRAEI-LPI-CC-020-2023" u="1"/>
        <s v="HRAEI-MD1140HRAEI-LPI-CC-020-2023" u="1"/>
        <s v="HRAEI-MD1475HRAEI-LPI-CC-020-2023" u="1"/>
        <s v="HRAEI-MD2126HRAEI-AD-CC-233-2023" u="1"/>
        <s v="HRAEI-MD2271HRAEI-AD-CC-233-2023" u="1"/>
        <s v="HRAEI-MD2272HRAEI-AD-CC-233-2023" u="1"/>
        <s v="HRAEI-MD2019HRAEI-AD-CC-243-2023" u="1"/>
        <s v="HRAEI-MD0958HRAEI-LPI-CC-013-2023" u="1"/>
        <s v="HRAEI-MD0883HRAEI-LPI-CC-021-2023" u="1"/>
        <s v="HRAEI-MD0961HRAEI-LPI-CC-021-2023" u="1"/>
        <s v="HRAEI-MD1502HRAEI-LPI-CC-021-2023" u="1"/>
        <s v="HRAEI-MD1608HRAEI-LPI-CC-021-2023" u="1"/>
        <s v="HRAEI-MD0167HRAEI-LPI-CC-420-2022" u="1"/>
        <s v="HRAEI-MD0320HRAEI-LPI-CC-420-2022" u="1"/>
        <s v="HRAEI-MD0467HRAEI-LPI-CC-420-2022" u="1"/>
        <s v="HRAEI-MD0765HRAEI-LPI-CC-420-2022" u="1"/>
        <s v="HRAEI-MD1151HRAEI-LPI-CC-420-2022" u="1"/>
        <s v="HRAEI-MD1610HRAEI-LPI-CC-420-2022" u="1"/>
        <s v="HRAEI-MD2087HRAEI-LPI-CC-420-2022" u="1"/>
        <s v="HRAEI-MD0072HRAEI-LPI-CC-335-1-2023" u="1"/>
        <s v="HRAEI-MD0279HRAEI-LPI-CC-335-1-2023" u="1"/>
        <s v="HRAEI-MD0323HRAEI-LPI-CC-335-1-2023" u="1"/>
        <s v="HRAEI-MD0360HRAEI-LPI-CC-335-1-2023" u="1"/>
        <s v="HRAEI-MD0361HRAEI-LPI-CC-335-1-2023" u="1"/>
        <s v="HRAEI-MD0362HRAEI-LPI-CC-335-1-2023" u="1"/>
        <s v="HRAEI-MD0739HRAEI-LPI-CC-335-1-2023" u="1"/>
        <s v="HRAEI-MD0934HRAEI-LPI-CC-335-1-2023" u="1"/>
        <s v="HRAEI-MD0980HRAEI-LPI-CC-335-1-2023" u="1"/>
        <s v="HRAEI-MD1142HRAEI-LPI-CC-335-1-2023" u="1"/>
        <s v="HRAEI-MD1366HRAEI-LPI-CC-335-1-2023" u="1"/>
        <s v="HRAEI-MD1386HRAEI-LPI-CC-335-1-2023" u="1"/>
        <s v="HRAEI-MD1387HRAEI-LPI-CC-335-1-2023" u="1"/>
        <s v="HRAEI-MD1458HRAEI-LPI-CC-335-1-2023" u="1"/>
        <s v="HRAEI-MD0274HRAEI-LPI-CC-043-2-2023" u="1"/>
        <s v="HRAEI-MD0278HRAEI-LPI-CC-043-2-2023" u="1"/>
        <s v="HRAEI-MD0800HRAEI-LPI-CC-043-2-2023" u="1"/>
        <s v="HRAEI-MD1749HRAEI-LPI-CC-043-2-2023" u="1"/>
        <s v="HRAEI-MD0259HRAEI-LPI-CC-014-2023" u="1"/>
        <s v="HRAEI-MD0852HRAEI-LPI-CC-014-2023" u="1"/>
        <s v="HRAEI-MD0919HRAEI-LPI-CC-014-2023" u="1"/>
        <s v="HRAEI-MD0934HRAEI-LPI-CC-014-2023" u="1"/>
        <s v="HRAEI-MD1337HRAEI-LPI-CC-014-2023" u="1"/>
        <s v="HRAEI-MD1338HRAEI-LPI-CC-014-2023" u="1"/>
        <s v="HRAEI-MD2202HRAEI-LPI-CC-014-2023" u="1"/>
        <s v="HRAEI-MD1602HRAEI-LPI-CC-022-2023" u="1"/>
        <s v="HRAEI-MD0006HRAEI-LPI-CC-306-2023" u="1"/>
        <s v="HRAEI-MD0188HRAEI-LPI-CC-030-2023" u="1"/>
        <s v="HRAEI-MD1037HRAEI-LPI-CC-306-2023" u="1"/>
        <s v="HRAEI-MD1286HRAEI-LPI-CC-421-2022" u="1"/>
        <s v="HRAEI-MD1287HRAEI-LPI-CC-421-2022" u="1"/>
        <s v="HRAEI-MD2042HRAEI-AD-CC-234-2023" u="1"/>
        <s v="HRAEI-MD2060HRAEI-AD-CC-244-2023" u="1"/>
        <s v="HRAEI-MD1111HRAEI-LPI-CC-015-2023" u="1"/>
        <s v="HRAEI-MD1457HRAEI-LPI-CC-015-2023" u="1"/>
        <s v="HRAEI-MD0562HRAEI-LPI-CC-031-2023" u="1"/>
        <s v="HRAEI-MD0470HRAEI-LPI-CC-323-2023" u="1"/>
        <s v="HRAEI-MD0760HRAEI-LPI-CC-323-2023" u="1"/>
        <s v="HRAEI-MD1264HRAEI-LPI-CC-323-2023" u="1"/>
        <s v="HRAEI-MD1270HRAEI-LPI-CC-323-2023" u="1"/>
        <s v="HRAEI-MD1400HRAEI-LPI-CC-323-2023" u="1"/>
        <s v="HRAEI-MD1789HRAEI-LPI-CC-323-2023" u="1"/>
        <s v="HRAEI-MD0756HRAEI-LPI-CC-430-2022" u="1"/>
        <s v="HRAEI-MD1289HRAEI-LPI-CC-430-2022" u="1"/>
        <s v="HRAEI-MD1607HRAEI-LPI-CC-430-2022" u="1"/>
        <s v="HRAEI-MD1608HRAEI-LPI-CC-037-1-2023" u="1"/>
        <s v="HRAEI-MD0282HRAEI-LPI-CC-419-RA-2022" u="1"/>
        <s v="HRAEI-MD0321HRAEI-LPI-CC-419-RA-2022" u="1"/>
        <s v="HRAEI-MD0431HRAEI-LPI-CC-419-RA-2022" u="1"/>
        <s v="HRAEI-MD0454HRAEI-LPI-CC-419-RA-2022" u="1"/>
        <s v="HRAEI-MD0470HRAEI-LPI-CC-419-RA-2022" u="1"/>
        <s v="HRAEI-MD0647HRAEI-LPI-CC-419-RA-2022" u="1"/>
        <s v="HRAEI-MD0696HRAEI-LPI-CC-419-RA-2022" u="1"/>
        <s v="HRAEI-MD0703HRAEI-LPI-CC-419-RA-2022" u="1"/>
        <s v="HRAEI-MD0880HRAEI-LPI-CC-419-RA-2022" u="1"/>
        <s v="HRAEI-MD0951HRAEI-LPI-CC-419-RA-2022" u="1"/>
        <s v="HRAEI-MD0954HRAEI-LPI-CC-419-RA-2022" u="1"/>
        <s v="HRAEI-MD1020HRAEI-LPI-CC-419-RA-2022" u="1"/>
        <s v="HRAEI-MD1033HRAEI-LPI-CC-419-RA-2022" u="1"/>
        <s v="HRAEI-MD1107HRAEI-LPI-CC-419-RA-2022" u="1"/>
        <s v="HRAEI-MD1236HRAEI-LPI-CC-419-RA-2022" u="1"/>
        <s v="HRAEI-MD1292HRAEI-LPI-CC-419-RA-2022" u="1"/>
        <s v="HRAEI-MD0041HRAEI-LPI-CC-353-1-2023" u="1"/>
        <s v="HRAEI-MD0078HRAEI-LPI-CC-353-1-2023" u="1"/>
        <s v="HRAEI-MD0164HRAEI-LPI-CC-353-1-2023" u="1"/>
        <s v="HRAEI-MD0194HRAEI-LPI-CC-353-1-2023" u="1"/>
        <s v="HRAEI-MD0301HRAEI-LPI-CC-353-1-2023" u="1"/>
        <s v="HRAEI-MD0320HRAEI-LPI-CC-353-1-2023" u="1"/>
        <s v="HRAEI-MD0353HRAEI-LPI-CC-353-1-2023" u="1"/>
        <s v="HRAEI-MD0454HRAEI-LPI-CC-353-1-2023" u="1"/>
        <s v="HRAEI-MD0756HRAEI-LPI-CC-353-1-2023" u="1"/>
        <s v="HRAEI-MD0919HRAEI-LPI-CC-353-1-2023" u="1"/>
        <s v="HRAEI-MD0920HRAEI-LPI-CC-353-1-2023" u="1"/>
        <s v="HRAEI-MD0980HRAEI-LPI-CC-353-1-2023" u="1"/>
        <s v="HRAEI-MD1020HRAEI-LPI-CC-353-1-2023" u="1"/>
        <s v="HRAEI-MD1176HRAEI-LPI-CC-353-1-2023" u="1"/>
        <s v="HRAEI-MD1361HRAEI-LPI-CC-353-1-2023" u="1"/>
        <s v="HRAEI-MD1605HRAEI-LPI-CC-353-1-2023" u="1"/>
        <s v="HRAEI-MD0761HRAEI-LPI-CC-361-1-2023" u="1"/>
        <s v="HRAEI-MD0763HRAEI-LPI-CC-361-1-2023" u="1"/>
        <s v="HRAEI-MD1042HRAEI-LPI-CC-361-1-2023" u="1"/>
        <s v="HRAEI-MD1111HRAEI-LPI-CC-361-1-2023" u="1"/>
        <s v="HRAEI-MD1248HRAEI-LPI-CC-361-1-2023" u="1"/>
        <s v="HRAEI-MD1442HRAEI-LPI-CC-361-1-2023" u="1"/>
        <s v="HRAEI-MD1512HRAEI-LPI-CC-361-1-2023" u="1"/>
        <s v="HRAEI-MD0040HRAEI-LPI-CC-008-2023" u="1"/>
        <s v="HRAEI-MD0072HRAEI-LPI-CC-008-2023" u="1"/>
        <s v="HRAEI-MD0105HRAEI-LPI-CC-008-2023" u="1"/>
        <s v="HRAEI-MD0240HRAEI-LPI-CC-008-2023" u="1"/>
        <s v="HRAEI-MD0241HRAEI-LPI-CC-008-2023" u="1"/>
        <s v="HRAEI-MD0359HRAEI-LPI-CC-008-2023" u="1"/>
        <s v="HRAEI-MD0500HRAEI-LPI-CC-008-2023" u="1"/>
        <s v="HRAEI-MD0695HRAEI-LPI-CC-008-2023" u="1"/>
        <s v="HRAEI-MD0934HRAEI-LPI-CC-008-2023" u="1"/>
        <s v="HRAEI-MD1021HRAEI-LPI-CC-008-2023" u="1"/>
        <s v="HRAEI-MD1037HRAEI-LPI-CC-008-2023" u="1"/>
        <s v="HRAEI-MD1142HRAEI-LPI-CC-008-2023" u="1"/>
        <s v="HRAEI-MD1606HRAEI-LPI-CC-008-2023" u="1"/>
        <s v="HRAEI-MD0127HRAEI-LPI-CC-016-2023" u="1"/>
        <s v="HRAEI-MD0180HRAEI-LPI-CC-016-2023" u="1"/>
        <s v="HRAEI-MD0314HRAEI-LPI-CC-016-2023" u="1"/>
        <s v="HRAEI-MD1349HRAEI-LPI-CC-016-2023" u="1"/>
        <s v="HRAEI-MD1452HRAEI-LPI-CC-016-2023" u="1"/>
        <s v="HRAEI-MD1104HRAEI-LPI-CC-024-2023" u="1"/>
        <s v="HRAEI-MD1176HRAEI-LPI-CC-024-2023" u="1"/>
        <s v="HRAEI-MD0301HRAEI-LPI-CC-032-2023" u="1"/>
        <s v="HRAEI-MD0725HRAEI-LPI-CC-324-2023" u="1"/>
        <s v="HRAEI-MD0867HRAEI-LPI-CC-324-2023" u="1"/>
        <s v="HRAEI-MD1647HRAEI-AD-CC-530-1-2022" u="1"/>
        <s v="HRAEI-MD0275HRAEI-LPI-CC-423-2022" u="1"/>
        <s v="HRAEI-MD0442HRAEI-LPI-CC-423-2022" u="1"/>
        <s v="HRAEI-MD0497HRAEI-LPI-CC-423-2022" u="1"/>
        <s v="HRAEI-MD0525HRAEI-LPI-CC-423-2022" u="1"/>
        <s v="HRAEI-MD0526HRAEI-LPI-CC-423-2022" u="1"/>
        <s v="HRAEI-MD0714HRAEI-LPI-CC-423-2022" u="1"/>
        <s v="HRAEI-MD0718HRAEI-LPI-CC-423-2022" u="1"/>
        <s v="HRAEI-MD0741HRAEI-LPI-CC-423-2022" u="1"/>
        <s v="HRAEI-MD1269HRAEI-LPI-CC-423-2022" u="1"/>
        <s v="HRAEI-MD0306HRAEI-LPI-CC-431-2022" u="1"/>
        <s v="HRAEI-MD0522HRAEI-LPI-CC-431-2022" u="1"/>
        <s v="HRAEI-MD1038HRAEI-LPI-CC-431-2022" u="1"/>
        <s v="HRAEI-MD1040HRAEI-LPI-CC-431-2022" u="1"/>
        <s v="HRAEI-MD1433HRAEI-LPI-CC-431-2022" u="1"/>
        <s v="HRAEI-MD0454HRAEI-LPI-CC-354-1-2023" u="1"/>
        <s v="HRAEI-MD1171HRAEI-LPI-CC-354-1-2023" u="1"/>
        <s v="HRAEI-MD1198HRAEI-LPI-CC-354-1-2023" u="1"/>
        <s v="HRAEI-MD1610HRAEI-LPI-CC-354-1-2023" u="1"/>
        <s v="HRAEI-MD2069HRAEI-LPI-CC-354-1-2023" u="1"/>
        <s v="HRAEI-MD2102HRAEI-AD-CC-235-2023" u="1"/>
        <s v="HRAEI-MD2103HRAEI-AD-CC-235-2023" u="1"/>
        <s v="HRAEI-MD0232HRAEI-LPI-CC-009-2023" u="1"/>
        <s v="HRAEI-MD1211HRAEI-LPI-CC-009-2023" u="1"/>
        <s v="HRAEI-MD1248HRAEI-LPI-CC-009-2023" u="1"/>
        <s v="HRAEI-MD1485HRAEI-LPI-CC-009-2023" u="1"/>
        <s v="HRAEI-MD2170HRAEI-LPI-CC-009-2023" u="1"/>
        <s v="HRAEI-MD0670HRAEI-LPI-CC-017-2023" u="1"/>
        <s v="HRAEI-MD0423HRAEI-LPI-CC-025-2023" u="1"/>
        <s v="HRAEI-MD0424HRAEI-LPI-CC-025-2023" u="1"/>
        <s v="HRAEI-MD0867HRAEI-LPI-CC-033-2023" u="1"/>
        <s v="HRAEI-MD0962HRAEI-LPI-CC-309-2023" u="1"/>
        <s v="HRAEI-MD1647HRAEI-LPI-CC-309-2023" u="1"/>
        <s v="HRAEI-MD0815HRAEI-LPI-CC-041-2023" u="1"/>
        <s v="HRAEI-MD1236HRAEI-LPI-CC-333-2023" u="1"/>
        <s v="HRAEI-MD0956HRAEI-LPI-CC-424-2022" u="1"/>
        <s v="HRAEI-MD1025HRAEI-LPI-CC-432-2022" u="1"/>
        <s v="HRAEI-MD0831HRAEI-LPI-CC-440-2022" u="1"/>
        <s v="HRAEI-MD1057HRAEI-LPI-CC-440-2022" u="1"/>
        <s v="HRAEI-MD1511HRAEI-LPI-CC-440-2022" u="1"/>
        <s v="HRAEI-MD1512HRAEI-LPI-CC-440-2022" u="1"/>
        <s v="HRAEI-MD0212HRAEI-LPI-CC-255-1-2023" u="1"/>
        <s v="HRAEI-MD0284HRAEI-LPI-CC-255-1-2023" u="1"/>
        <s v="HRAEI-MD0883HRAEI-LPI-CC-255-1-2023" u="1"/>
        <s v="HRAEI-MD1610HRAEI-LPI-CC-255-1-2023" u="1"/>
        <s v="HRAEI-MD1918HRAEI-LPI-CC-255-1-2023" u="1"/>
        <s v="HRAEI-MD1932HRAEI-LPI-CC-255-1-2023" u="1"/>
        <s v="HRAEI-MD0119HRAEI-AD-CC-099-2023-A" u="1"/>
        <s v="HRAEI-MD0207HRAEI-AD-CC-099-2023-A" u="1"/>
        <s v="HRAEI-MD0717HRAEI-AD-CC-099-2023-A" u="1"/>
        <s v="HRAEI-MD0732HRAEI-AD-CC-099-2023-A" u="1"/>
        <s v="HRAEI-MD0862HRAEI-AD-CC-099-2023-A" u="1"/>
        <s v="HRAEI-MD0879HRAEI-AD-CC-099-2023-A" u="1"/>
        <s v="HRAEI-MD0957HRAEI-AD-CC-099-2023-A" u="1"/>
        <s v="HRAEI-MD0986HRAEI-AD-CC-099-2023-A" u="1"/>
        <s v="HRAEI-MD1050HRAEI-AD-CC-099-2023-A" u="1"/>
        <s v="HRAEI-MD1524HRAEI-AD-CC-099-2023-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SFA" refreshedDate="45509.52854525463" createdVersion="6" refreshedVersion="6" minRefreshableVersion="3" recordCount="987" xr:uid="{00000000-000A-0000-FFFF-FFFF04000000}">
  <cacheSource type="worksheet">
    <worksheetSource ref="I6:AD993" sheet="PARA SISTEMAS 2023-2024"/>
  </cacheSource>
  <cacheFields count="22">
    <cacheField name="CONTRATO" numFmtId="0">
      <sharedItems/>
    </cacheField>
    <cacheField name="PROVEEDOR" numFmtId="0">
      <sharedItems/>
    </cacheField>
    <cacheField name="CLAVE" numFmtId="0">
      <sharedItems/>
    </cacheField>
    <cacheField name="REFERENCIA" numFmtId="0">
      <sharedItems/>
    </cacheField>
    <cacheField name="CNIS" numFmtId="0">
      <sharedItems/>
    </cacheField>
    <cacheField name="CUCOP" numFmtId="0">
      <sharedItems containsSemiMixedTypes="0" containsString="0" containsNumber="1" containsInteger="1" minValue="25300029" maxValue="25303943"/>
    </cacheField>
    <cacheField name="DESCRIPCIÓN" numFmtId="0">
      <sharedItems longText="1"/>
    </cacheField>
    <cacheField name="UNIDAD DE PRESENTACIÓN" numFmtId="0">
      <sharedItems/>
    </cacheField>
    <cacheField name="P.U." numFmtId="44">
      <sharedItems containsSemiMixedTypes="0" containsString="0" containsNumber="1" minValue="2.92" maxValue="287980.79999999999"/>
    </cacheField>
    <cacheField name="CANTIDAD MÍNIMA" numFmtId="3">
      <sharedItems containsSemiMixedTypes="0" containsString="0" containsNumber="1" containsInteger="1" minValue="0" maxValue="53238"/>
    </cacheField>
    <cacheField name="CANTIDAD MÁXIMA" numFmtId="3">
      <sharedItems containsSemiMixedTypes="0" containsString="0" containsNumber="1" containsInteger="1" minValue="0" maxValue="133093"/>
    </cacheField>
    <cacheField name="IMPORTE MÍNIMO" numFmtId="44">
      <sharedItems containsSemiMixedTypes="0" containsString="0" containsNumber="1" minValue="0" maxValue="13784160"/>
    </cacheField>
    <cacheField name="IMPORTE MÁXIMO" numFmtId="44">
      <sharedItems containsSemiMixedTypes="0" containsString="0" containsNumber="1" minValue="0" maxValue="34313760"/>
    </cacheField>
    <cacheField name="TASA IVA" numFmtId="9">
      <sharedItems containsString="0" containsBlank="1" containsNumber="1" containsInteger="1" minValue="0" maxValue="0"/>
    </cacheField>
    <cacheField name="SOLICITADO" numFmtId="1">
      <sharedItems containsMixedTypes="1" containsNumber="1" containsInteger="1" minValue="1" maxValue="133093"/>
    </cacheField>
    <cacheField name="ENTREGADO" numFmtId="1">
      <sharedItems containsMixedTypes="1" containsNumber="1" containsInteger="1" minValue="0" maxValue="133093"/>
    </cacheField>
    <cacheField name="SOLICITADA / NO SOLICITADA" numFmtId="1">
      <sharedItems/>
    </cacheField>
    <cacheField name="Diferencia de minimo solicitado" numFmtId="1">
      <sharedItems containsMixedTypes="1" containsNumber="1" containsInteger="1" minValue="-8924" maxValue="79855"/>
    </cacheField>
    <cacheField name="ESTATUS DE SOLICITUD DE MINIMO" numFmtId="1">
      <sharedItems count="4">
        <s v="MINIMO CUMPLIDO"/>
        <s v="MINIMO SIN SOLICITUD"/>
        <s v="MINIMO SUPERADO"/>
        <s v="MINIMO NO CUMPLIDO"/>
      </sharedItems>
    </cacheField>
    <cacheField name="Diferencia de entregado" numFmtId="1">
      <sharedItems containsMixedTypes="1" containsNumber="1" containsInteger="1" minValue="-946" maxValue="7200"/>
    </cacheField>
    <cacheField name="ESTATUS DE ENTREGA" numFmtId="1">
      <sharedItems count="5">
        <s v="SIN RECIBIR"/>
        <s v="RECIBIDO TOTAL"/>
        <s v="SIN SOLICITUD"/>
        <s v="RECIBIDO PARCIAL"/>
        <e v="#VALUE!" u="1"/>
      </sharedItems>
    </cacheField>
    <cacheField name="Costo Entregado" numFmtId="44">
      <sharedItems containsMixedTypes="1" containsNumber="1" minValue="0" maxValue="1661746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ISFA" refreshedDate="45509.528545601854" createdVersion="8" refreshedVersion="6" minRefreshableVersion="3" recordCount="987" xr:uid="{00000000-000A-0000-FFFF-FFFF05000000}">
  <cacheSource type="worksheet">
    <worksheetSource ref="D6:AD993" sheet="PARA SISTEMAS 2023-2024"/>
  </cacheSource>
  <cacheFields count="27">
    <cacheField name="EJERCICIO FISCAL" numFmtId="0">
      <sharedItems containsSemiMixedTypes="0" containsString="0" containsNumber="1" containsInteger="1" minValue="2024" maxValue="2024"/>
    </cacheField>
    <cacheField name="FUENTE" numFmtId="0">
      <sharedItems/>
    </cacheField>
    <cacheField name="PROCEDIMIENTO" numFmtId="0">
      <sharedItems/>
    </cacheField>
    <cacheField name="RAMO_x000a_PRESUPUESTAL" numFmtId="0">
      <sharedItems/>
    </cacheField>
    <cacheField name="PARTIDA_x000a_PRESUPUESTAL" numFmtId="0">
      <sharedItems containsSemiMixedTypes="0" containsString="0" containsNumber="1" containsInteger="1" minValue="25301" maxValue="25301"/>
    </cacheField>
    <cacheField name="CONTRATO" numFmtId="0">
      <sharedItems count="309">
        <s v="HRAEI-LPI-CC-258-2023"/>
        <s v="HRAEI-LPI-CC-464-2022"/>
        <s v="HRAEI-LPI-CC-270-2023"/>
        <s v="HRAEI-AD-CC-526-2022"/>
        <s v="HRAEI-LPI-CC-422-1-2022"/>
        <s v="HRAEI-LPI-CC-419-RA-2022"/>
        <s v="HRAEI-LPI-CC-304-1-2023"/>
        <s v="HRAEI-LPI-CC-431-2022"/>
        <s v="HRAEI-LPI-CC-420-2022"/>
        <s v="HRAEI-LPI-CC-266-2023"/>
        <s v="HRAEI-LPI-CC-010-2023"/>
        <s v="HRAEI-LPI-CC-325-2023"/>
        <s v="HRAEI-LPI-CC-499-2022"/>
        <s v="HRAEI-LPI-CC-279-1-2023"/>
        <s v="HRAEI-LPI-CC-342-2023"/>
        <s v="HRAEI-LPI-CC-468-2022"/>
        <s v="HRAEI-LPI-CC-396-2023"/>
        <s v="HRAEI-LPI-CC-038-2023"/>
        <s v="HRAEI-LPI-CC-008-2023"/>
        <s v="HRAEI-LPI-CC-357-1-2023"/>
        <s v="HRAEI-LPI-CC-459-2022"/>
        <s v="HRAEI-LPI-CC-353-1-2023"/>
        <s v="HRAEI-LPI-CC-300-2023"/>
        <s v="HRAEI-LPI-CC-336-1-2023"/>
        <s v="HRAEI-LPI-CC-275-2023"/>
        <s v="HRAEI-LPI-CC-475-2022"/>
        <s v="HRAEI-LPI-CC-328-2023"/>
        <s v="HRAEI-LPI-CC-435-2022"/>
        <s v="HRAEI-LPI-CC-261-2023"/>
        <s v="HRAEI-LPI-CC-276-2023"/>
        <s v="HRAEI-LPI-CC-286-2023"/>
        <s v="HRAEI-LPI-CC-343-2023"/>
        <s v="HRAEI-LPI-CC-441-2022"/>
        <s v="HRAEI-LPI-CC-312-1-2023"/>
        <s v="HRAEI-LPI-CC-335-1-2023"/>
        <s v="HRAEI-LPI-CC-297-2023"/>
        <s v="HRAEI-LPI-CC-361-1-2023"/>
        <s v="HRAEI-LPI-CC-047-2023"/>
        <s v="HRAEI-LPI-CC-372-2023"/>
        <s v="HRAEI-LPI-CC-255-1-2023"/>
        <s v="HRAEI-LPI-CC-034-2023"/>
        <s v="HRAEI-LPI-CC-296-1-2023"/>
        <s v="HRAEI-LPI-CC-377-2023"/>
        <s v="HRAEI-LPI-CC-298-2023"/>
        <s v="HRAEI-LPI-CC-481-2022"/>
        <s v="HRAEI-LPI-CC-397-2023"/>
        <s v="HRAEI-LPI-CC-371-2023"/>
        <s v="HRAEI-AD-CC-540-2022"/>
        <s v="HRAEI-LPI-CC-314-2023"/>
        <s v="HRAEI-LPI-CC-418-1-2022"/>
        <s v="HRAEI-LPI-CC-267-1-2023"/>
        <s v="HRAEI-LPI-CC-376-2023"/>
        <s v="HRAEI-AD-CC-327-2022"/>
        <s v="HRAEI-AD-CC-539-2022"/>
        <s v="HRAEI-LPI-CC-253-2023"/>
        <s v="HRAEI-LPI-CC-334-2023"/>
        <s v="HRAEI-AD-CC-349-2022"/>
        <s v="HRAEI-AD-CC-233-2023"/>
        <s v="HRAEI-AD-CC-350-2022"/>
        <s v="HRAEI-LPI-CC-277-2023"/>
        <s v="HRAEI-AD-CC-525-2022"/>
        <s v="HRAEI-LPI-CC-019-2023"/>
        <s v="HRAEI-AD-CC-528-2022"/>
        <s v="HRAEI-LPI-CC-425-2022"/>
        <s v="HRAEI-LPI-CC-044-2023"/>
        <s v="HRAEI-LPI-CC-461-2022"/>
        <s v="HRAEI-AD-CC-098-2023"/>
        <s v="HRAEI-LPI-CC-028-2023"/>
        <s v="HRAEI-LPI-CC-438-2022"/>
        <s v="HRAEI-LPI-CC-471-2022"/>
        <s v="HRAEI-AD-CC-531-2022"/>
        <s v="HRAEI-AD-CC-241-2023"/>
        <s v="HRAEI-AD-CC-341-2022"/>
        <s v="HRAEI-LPI-CC-374-2023"/>
        <s v="HRAEI-AD-CC-363-2022"/>
        <s v="HRAEI-LPI-CC-311-1-2023"/>
        <s v="HRAEI-LPI-CC-021-2023"/>
        <s v="HRAEI-LPI-CC-451-2022"/>
        <s v="HRAEI-LPI-CC-257-1-2023"/>
        <s v="HRAEI-LPI-CC-081-2023"/>
        <s v="HRAEI-LPI-CC-048-2023"/>
        <s v="HRAEI-LPI-CC-254-2023"/>
        <s v="HRAEI-LPI-CC-299-2023"/>
        <s v="HRAEI-LPI-CC-358-2023"/>
        <s v="HRAEI-AD-CC-144-2023"/>
        <s v="HRAEI-LPI-CC-026-2023"/>
        <s v="HRAEI-LPI-CC-332-1-2023"/>
        <s v="HRAEI-LPI-CC-053-2023"/>
        <s v="HRAEI-LPI-CC-327-2023"/>
        <s v="HRAEI-LPI-CC-351-2023"/>
        <s v="HRAEI-LPI-CC-444-2022"/>
        <s v="HRAEI-LPI-CC-495-2022"/>
        <s v="HRAEI-LPI-CC-443-2022"/>
        <s v="HRAEI-LPI-CC-293-2023"/>
        <s v="HRAEI-LPI-CC-484-2022"/>
        <s v="HRAEI-AD-CC-099-2023-A"/>
        <s v="HRAEI-LPI-CC-423-2022"/>
        <s v="HRAEI-LPI-CC-428-2022"/>
        <s v="HRAEI-LPI-CC-016-2023"/>
        <s v="HRAEI-LPI-CC-259-1-2023"/>
        <s v="HRAEI-AD-CC-530-2022"/>
        <s v="HRAEI-LPI-CC-487-2022"/>
        <s v="HRAEI-LPI-CC-426-2022"/>
        <s v="HRAEI-AD-CC-100-2023"/>
        <s v="HRAEI-LPI-CC-437-2022"/>
        <s v="HRAEI-LPI-CC-498-2022"/>
        <s v="HRAEI-AD-CC-527-2022"/>
        <s v="HRAEI-LPI-CC-354-1-2023"/>
        <s v="HRAEI-LPI-CC-486-2022"/>
        <s v="HRAEI-AD-CC-352-2022"/>
        <s v="HRAEI-LPI-CC-338-2023"/>
        <s v="HRAEI-LPI-CC-472-2022"/>
        <s v="HRAEI-AD-CC-529-2022"/>
        <s v="HRAEI-AD-CC-342-2022"/>
        <s v="HRAEI-LPI-CC-480-2022"/>
        <s v="HRAEI-LPI-CC-252-2023"/>
        <s v="HRAEI-LPI-CC-452-2022"/>
        <s v="HRAEI-LPI-CC-020-2023"/>
        <s v="HRAEI-AD-CC-140-2023"/>
        <s v="HRAEI-AD-CC-361-2022"/>
        <s v="HRAEI-LPI-CC-030-2023"/>
        <s v="HRAEI-AD-CC-102-2023"/>
        <s v="HRAEI-AD-CC-346-2022"/>
        <s v="HRAEI-AD-CC-244-2023"/>
        <s v="HRAEI-AD-CC-356-2022"/>
        <s v="HRAEI-AD-CC-534-1-2022"/>
        <s v="HRAEI-LPI-CC-339-2023"/>
        <s v="HRAEI-AD-CC-105-2023"/>
        <s v="HRAEI-AD-CC-192-2023 "/>
        <s v="HRAEI-AD-CC-338-2022"/>
        <s v="HRAEI-LPI-CC-485-2022"/>
        <s v="HRAEI-LPI-CC-046-2023"/>
        <s v="HRAEI-LPI-CC-018-2023"/>
        <s v="HRAEI-LPI-CC-009-2023"/>
        <s v="HRAEI-LPI-CC-052-2023"/>
        <s v="HRAEI-LPI-CC-313-1-2023"/>
        <s v="HRAEI-LPI-CC-434-2022"/>
        <s v="HRAEI-LPI-CC-427-2022"/>
        <s v="HRAEI-LPI-CC-014-2023"/>
        <s v="HRAEI-AD-CC-232-2023"/>
        <s v="HRAEI-LPI-CC-029-2023"/>
        <s v="HRAEI-LPI-CC-458-2022"/>
        <s v="HRAEI-LPI-CC-043-2-2023"/>
        <s v="HRAEI-LPI-CC-337-2023"/>
        <s v="HRAEI-AD-CC-330-2022"/>
        <s v="HRAEI-LPI-CC-032-2023"/>
        <s v="HRAEI-LPI-CC-076-2023"/>
        <s v="HRAEI-LPI-CC-455-2022"/>
        <s v="HRAEI-AD-CC-355-2022"/>
        <s v="HRAEI-LPI-CC-263-2023"/>
        <s v="HRAEI-LPI-CC-037-2023"/>
        <s v="HRAEI-LPI-CC-281-2023"/>
        <s v="HRAEI-LPI-CC-470-2022"/>
        <s v="HRAEI-LPI-CC-268-2023"/>
        <s v="HRAEI-AD-CC-329-2022"/>
        <s v="HRAEI-AD-CC-238-2023"/>
        <s v="HRAEI-LPI-CC-012-2023"/>
        <s v="HRAEI-LPI-CC-025-2023"/>
        <s v="HRAEI-LPI-CC-302-2023"/>
        <s v="HRAEI-AD-CC-524-2022"/>
        <s v="HRAEI-LPI-CC-251-2023"/>
        <s v="HRAEI-LPI-CC-035-2023"/>
        <s v="HRAEI-LPI-CC-355-2023"/>
        <s v="HRAEI-LPI-CC-460-2022"/>
        <s v="HRAEI-LPI-CC-344-2023"/>
        <s v="HRAEI-LPI-CC-442-2022"/>
        <s v="HRAEI-LPI-CC-398-2023"/>
        <s v="HRAEI-LPI-CC-323-2023"/>
        <s v="HRAEI-LPI-CC-090-2023"/>
        <s v="HRAEI-AD-CC-523-2022"/>
        <s v="HRAEI-LPI-CC-288-2023"/>
        <s v="HRAEI-LPI-CC-465-1-2022"/>
        <s v="HRAEI-AD-CC-351-2022"/>
        <s v="HRAEI-LPI-CC-497-2022"/>
        <s v="HRAEI-LPI-CC-331-2023"/>
        <s v="HRAEI-LPI-CC-379-2023"/>
        <s v="HRAEI-LPI-CC-490-TA-2023"/>
        <s v="HRAEI-AD-CC-339-2022"/>
        <s v="HRAEI-LPI-CC-469-2022"/>
        <s v="HRAEI-LPI-CC-082-2023"/>
        <s v="HRAEI-LPI-CC-348-2023"/>
        <s v="HRAEI-LPI-CC-031-2023"/>
        <s v="HRAEI-LPI-CC-027-2023"/>
        <s v="HRAEI-LPI-CC-345-2023"/>
        <s v="HRAEI-AD-CC-132-2023"/>
        <s v="HRAEI-LPI-CC-463-2022"/>
        <s v="HRAEI-LPI-CC-482-2022"/>
        <s v="HRAEI-LPI-CC-491-2022"/>
        <s v="HRAEI-AD-CC-141-2023"/>
        <s v="HRAEI-AD-CC-353-2022"/>
        <s v="HRAEI-LPI-CC-017-2023"/>
        <s v="HRAEI-LPI-CC-262-2023"/>
        <s v="HRAEI-LPI-CC-040-2023"/>
        <s v="HRAEI-LPI-CC-049-2023"/>
        <s v="HRAEI-LPI-CC-189-2023"/>
        <s v="HRAEI-AD-CC-535-2022"/>
        <s v="HRAEI-LPI-CC-324-2023"/>
        <s v="HRAEI-LPI-CC-439-2022"/>
        <s v="HRAEI-LPI-CC-306-2023"/>
        <s v="HRAEI-LPI-CC-430-2022"/>
        <s v="HRAEI-LPI-CC-051-2023"/>
        <s v="HRAEI-LPI-CC-024-2023"/>
        <s v="HRAEI-AD-CC-354-2022"/>
        <s v="HRAEI-LPI-CC-079-2023"/>
        <s v="HRAEI-LPI-CC-041-2023"/>
        <s v="HRAEI-LPI-CC-473-2022"/>
        <s v="HRAEI-LPI-CC-418-1-2023"/>
        <s v="HRAEI-AD-CC-527-1-2022"/>
        <s v="HRAEI-LPI-CC-440-2022"/>
        <s v="HRAEI-LPI-CC-289-2023"/>
        <s v="HRAEI-AD-CC-536-2022"/>
        <s v="HRAEI-LPI-CC-349-2023"/>
        <s v="HRAEI-LPI-CC-033-2023"/>
        <s v="HRAEI-AD-CC-114-2023"/>
        <s v="HRAEI-LPI-CC-022-2023"/>
        <s v="HRAEI-LPI-CC-446-1-2022"/>
        <s v="HRAEI-AD-CC-532-2022"/>
        <s v="HRAEI-LPI-CC-042-2023"/>
        <s v="HRAEI-LPI-CC-369-2023"/>
        <s v="HRAEI-LPI-CC-454-2022"/>
        <s v="HRAEI-LPI-CC-318-2023"/>
        <s v="HRAEI-AD-CC-344-2022"/>
        <s v="HRAEI-AD-CC-147-2023"/>
        <s v="HRAEI-AD-CC-146-2023"/>
        <s v="HRAEI-AD-CC-236-2023"/>
        <s v="HRAEI-AD-CC-345-2022"/>
        <s v="HRAEI-AD-CC-131-2023"/>
        <s v="HRAEI-LPI-CC-457-2022"/>
        <s v="HRAEI-LPI-CC-329-2023"/>
        <s v="HRAEI-LPI-CC-424-2022"/>
        <s v="HRAEI-AD-CC-362-2022"/>
        <s v="HRAEI-LPI-CC-013-2023"/>
        <s v="HRAEI-LPI-CC-309-2023"/>
        <s v="HRAEI-LPI-CC-080-2023"/>
        <s v="HRAEI-LPI-CC-045-2023"/>
        <s v="HRAEI-AD-CC-360-2022"/>
        <s v="HRAEI-LPI-CC-466-2022"/>
        <s v="HRAEI-AD-CC-103-2023"/>
        <s v="HRAEI-LPI-CC-249-1-2023"/>
        <s v="HRAEI-LPI-CC-432-2022"/>
        <s v="HRAEI-LPI-CC-494-2022"/>
        <s v="HRAEI-LPI-CC-036-2023"/>
        <s v="HRAEI-AD-CC-145-2023"/>
        <s v="HRAEI-LPI-CC-450-2022"/>
        <s v="HRAEI-LPI-CC-083-2023"/>
        <s v="HRAEI-LPI-CC-203-2023"/>
        <s v="HRAEI-AD-CC-532-1-2022"/>
        <s v="HRAEI-LPI-CC-185-2023"/>
        <s v="HRAEI-AD-CC-121-2022"/>
        <s v="HRAEI-LPI-CC-282-2023"/>
        <s v="HRAEI-AD-CC-340-2022"/>
        <s v="HRAEI-LPI-CC-015-2023"/>
        <s v="HRAEI-AD-CC-235-2023"/>
        <s v="HRAEI-AD-CC-149-2023"/>
        <s v="HRAEI-AD-CC-152-2023"/>
        <s v="HRAEI-AD-CC-243-2023"/>
        <s v="HRAEI-AD-CC-101-2023"/>
        <s v="HRAEI-LPI-CC-456-2022"/>
        <s v="HRAEI-LPI-CC-448-2022"/>
        <s v="HRAEI-LPI-CC-364-2023"/>
        <s v="HRAEI-LPI-CC-050-2023"/>
        <s v="HRAEI-AD-CC-240-2023"/>
        <s v="HRAEI-AD-CC-357-2022"/>
        <s v="HRAEI-AD-CC-328-2022"/>
        <s v="HRAEI-LPI-CC-333-2023"/>
        <s v="HRAEI-LPI-CC-093-2023"/>
        <s v="HRAEI-LPI-CC-039-2023"/>
        <s v="HRAEI-AD-CC-242-2023"/>
        <s v="HRAEI-AD-CC-359-2022"/>
        <s v="HRAEI-LPI-CC-433-2022"/>
        <s v="HRAEI-LPI-CC-493-2022"/>
        <s v="HRAEI-LPI-CC-295-1-2023"/>
        <s v="HRAEI-LPI-CC-467-2022"/>
        <s v="HRAEI-LPI-CC-421-2022"/>
        <s v="HRAEI-AD-CC-533-2022"/>
        <s v="HRAEI-LPI-CC-265-2023"/>
        <s v="HRAEI-AD-CC-151-2023"/>
        <s v="HRAEI-AD-CC-148-2023"/>
        <s v="HRAEI-AD-CC-135-2023"/>
        <s v="HRAEI-AD-CC-343-2022"/>
        <s v="HRAEI-AD-CC-239-2023"/>
        <s v="HRAEI-AD-CC-348-2022"/>
        <s v="HRAEI-AD-CC-234-2023"/>
        <s v="HRAEI-AD-CC-331-2022"/>
        <s v="HRAEI-LPI-CC-375-2023"/>
        <s v="HRAEI-LPI-CC-273-2023"/>
        <s v="HRAEI-LPI-CC-308-2023"/>
        <s v="HRAEI-LPI-CC-078-2023"/>
        <s v="HRAEI-LPI-CC-011-2023"/>
        <s v="HRAEI-AD-CC-537-2022"/>
        <s v="HRAEI-LPI-CC-489-2022"/>
        <s v="HRAEI-LPI-CC-294-2023"/>
        <s v="HRAEI-LPI-CC-089-2023"/>
        <s v="HRAEI-LPI-CC-272-2023"/>
        <s v="HRAEI-AD-CC-138-2023"/>
        <s v="HRAEI-LPI-CC-264-2023"/>
        <s v="HRAEI-LPI-CC-436-2022"/>
        <s v="HRAEI-LPI-CC-474-2022"/>
        <s v="HRAEI-AD-CC-347-1-2022"/>
        <s v="HRAEI-LPI-CC-284-2023"/>
        <s v="HRAEI-AD-CC-538-2022"/>
        <s v="HRAEI-LPI-CC-319-2023"/>
        <s v="HRAEI-LPI-CC-037-1-2023"/>
        <s v="HRAEI-AD-CC-231-2023"/>
        <s v="HRAEI-AD-CC-358-2022"/>
        <s v="HRAEI-LPI-CC-023-2023"/>
        <s v="HRAEI-AD-CC-530-1-2022"/>
        <s v="HRAEI-LPI-CC-166-2023"/>
        <s v="HRAEI-AD-CC-104-2023"/>
      </sharedItems>
    </cacheField>
    <cacheField name="PROVEEDOR" numFmtId="0">
      <sharedItems/>
    </cacheField>
    <cacheField name="CLAVE" numFmtId="0">
      <sharedItems count="505">
        <s v="HRAEI-MD0036"/>
        <s v="HRAEI-MD0078"/>
        <s v="HRAEI-MD0116"/>
        <s v="HRAEI-MD0117"/>
        <s v="HRAEI-MD0141"/>
        <s v="HRAEI-MD0212"/>
        <s v="HRAEI-MD0246"/>
        <s v="HRAEI-MD0250"/>
        <s v="HRAEI-MD0258"/>
        <s v="HRAEI-MD0257"/>
        <s v="HRAEI-MD0270"/>
        <s v="HRAEI-MD0295"/>
        <s v="HRAEI-MD0297"/>
        <s v="HRAEI-MD0308"/>
        <s v="HRAEI-MD0314"/>
        <s v="HRAEI-MD0321"/>
        <s v="HRAEI-MD0354"/>
        <s v="HRAEI-MD0374"/>
        <s v="HRAEI-MD0431"/>
        <s v="HRAEI-MD0429"/>
        <s v="HRAEI-MD0438"/>
        <s v="HRAEI-MD0464"/>
        <s v="HRAEI-MD0466"/>
        <s v="HRAEI-MD0526"/>
        <s v="HRAEI-MD0627"/>
        <s v="HRAEI-MD0702"/>
        <s v="HRAEI-MD0760"/>
        <s v="HRAEI-MD0761"/>
        <s v="HRAEI-MD2088"/>
        <s v="HRAEI-MD0768"/>
        <s v="HRAEI-MD0769"/>
        <s v="HRAEI-MD0827"/>
        <s v="HRAEI-MD0833"/>
        <s v="HRAEI-MD0831"/>
        <s v="HRAEI-MD0852"/>
        <s v="HRAEI-MD0854"/>
        <s v="HRAEI-MD0880"/>
        <s v="HRAEI-MD2170"/>
        <s v="HRAEI-MD0920"/>
        <s v="HRAEI-MD0919"/>
        <s v="HRAEI-MD0970"/>
        <s v="HRAEI-MD1006"/>
        <s v="HRAEI-MD1021"/>
        <s v="HRAEI-MD1052"/>
        <s v="HRAEI-MD2147"/>
        <s v="HRAEI-MD1127"/>
        <s v="HRAEI-MD2235"/>
        <s v="HRAEI-MD1167"/>
        <s v="HRAEI-MD1209"/>
        <s v="HRAEI-MD1291"/>
        <s v="HRAEI-MD1323"/>
        <s v="HRAEI-MD1331"/>
        <s v="HRAEI-MD1336"/>
        <s v="HRAEI-MD1366"/>
        <s v="HRAEI-MD2240"/>
        <s v="HRAEI-MD2238"/>
        <s v="HRAEI-MD2239"/>
        <s v="HRAEI-MD1475"/>
        <s v="HRAEI-MD1502"/>
        <s v="HRAEI-MD1512"/>
        <s v="HRAEI-MD1604"/>
        <s v="HRAEI-MD1607"/>
        <s v="HRAEI-MD1603"/>
        <s v="HRAEI-MD1610"/>
        <s v="HRAEI-MD1621"/>
        <s v="HRAEI-MD1976"/>
        <s v="HRAEI-MD2126"/>
        <s v="HRAEI-MD0027"/>
        <s v="HRAEI-MD0031"/>
        <s v="HRAEI-MD0038"/>
        <s v="HRAEI-MD0039"/>
        <s v="HRAEI-MD0037"/>
        <s v="HRAEI-MD0041"/>
        <s v="HRAEI-MD0040"/>
        <s v="HRAEI-MD0049"/>
        <s v="HRAEI-MD1736"/>
        <s v="HRAEI-MD0056"/>
        <s v="HRAEI-MD0055"/>
        <s v="HRAEI-MD2249"/>
        <s v="HRAEI-MD0062"/>
        <s v="HRAEI-MD0064"/>
        <s v="HRAEI-MD0065"/>
        <s v="HRAEI-MD2286"/>
        <s v="HRAEI-MD2273"/>
        <s v="HRAEI-MD0068"/>
        <s v="HRAEI-MD2309"/>
        <s v="HRAEI-MD0072"/>
        <s v="HRAEI-MD0084"/>
        <s v="HRAEI-MD0102"/>
        <s v="HRAEI-MD0105"/>
        <s v="HRAEI-MD0106"/>
        <s v="HRAEI-MD2310"/>
        <s v="HRAEI-MD1972"/>
        <s v="HRAEI-MD0112"/>
        <s v="HRAEI-MD0111"/>
        <s v="HRAEI-MD2083"/>
        <s v="HRAEI-MD0119"/>
        <s v="HRAEI-MD0118"/>
        <s v="HRAEI-MD0126"/>
        <s v="HRAEI-MD0127"/>
        <s v="HRAEI-MD0128"/>
        <s v="HRAEI-MD2192"/>
        <s v="HRAEI-MD0138"/>
        <s v="HRAEI-MD0136"/>
        <s v="HRAEI-MD0133"/>
        <s v="HRAEI-MD0132"/>
        <s v="HRAEI-MD2069"/>
        <s v="HRAEI-MD2214"/>
        <s v="HRAEI-MD0164"/>
        <s v="HRAEI-MD0167"/>
        <s v="HRAEI-MD0168"/>
        <s v="HRAEI-MD2296"/>
        <s v="HRAEI-MD2268"/>
        <s v="HRAEI-MD1918"/>
        <s v="HRAEI-MD0171"/>
        <s v="HRAEI-MD0172"/>
        <s v="HRAEI-MD0177"/>
        <s v="HRAEI-MD0179"/>
        <s v="HRAEI-MD0186"/>
        <s v="HRAEI-MD2125"/>
        <s v="HRAEI-MD0188"/>
        <s v="HRAEI-MD0194"/>
        <s v="HRAEI-MD0198"/>
        <s v="HRAEI-MD0207"/>
        <s v="HRAEI-MD0206"/>
        <s v="HRAEI-MD2101"/>
        <s v="HRAEI-MD2060"/>
        <s v="HRAEI-MD0216"/>
        <s v="HRAEI-MD0215"/>
        <s v="HRAEI-MD0217"/>
        <s v="HRAEI-MD1489"/>
        <s v="HRAEI-MD2174"/>
        <s v="HRAEI-MD0225"/>
        <s v="HRAEI-MD0223"/>
        <s v="HRAEI-MD0221"/>
        <s v="HRAEI-MD0229"/>
        <s v="HRAEI-MD0228"/>
        <s v="HRAEI-MD0231"/>
        <s v="HRAEI-MD0232"/>
        <s v="HRAEI-MD0234"/>
        <s v="HRAEI-MD0233"/>
        <s v="HRAEI-MD0237"/>
        <s v="HRAEI-MD0240"/>
        <s v="HRAEI-MD0241"/>
        <s v="HRAEI-MD0255"/>
        <s v="HRAEI-MD0259"/>
        <s v="HRAEI-MD0261"/>
        <s v="HRAEI-MD2063"/>
        <s v="HRAEI-MD0263"/>
        <s v="HRAEI-MD0264"/>
        <s v="HRAEI-MD1765"/>
        <s v="HRAEI-MD0266"/>
        <s v="HRAEI-MD0271"/>
        <s v="HRAEI-MD0274"/>
        <s v="HRAEI-MD0275"/>
        <s v="HRAEI-MD0278"/>
        <s v="HRAEI-MD2209"/>
        <s v="HRAEI-MD0279"/>
        <s v="HRAEI-MD0282"/>
        <s v="HRAEI-MD0284"/>
        <s v="HRAEI-MD1931"/>
        <s v="HRAEI-MD0294"/>
        <s v="HRAEI-MD0301"/>
        <s v="HRAEI-MD0306"/>
        <s v="HRAEI-MD0305"/>
        <s v="HRAEI-MD1971"/>
        <s v="HRAEI-MD2295"/>
        <s v="HRAEI-MD0320"/>
        <s v="HRAEI-MD0323"/>
        <s v="HRAEI-MD0330"/>
        <s v="HRAEI-MD0329"/>
        <s v="HRAEI-MD0333"/>
        <s v="HRAEI-MD0336"/>
        <s v="HRAEI-MD0343"/>
        <s v="HRAEI-MD0342"/>
        <s v="HRAEI-MD0345"/>
        <s v="HRAEI-MD0353"/>
        <s v="HRAEI-MD1067"/>
        <s v="HRAEI-MD0366"/>
        <s v="HRAEI-MD0362"/>
        <s v="HRAEI-MD0356"/>
        <s v="HRAEI-MD0360"/>
        <s v="HRAEI-MD0358"/>
        <s v="HRAEI-MD0361"/>
        <s v="HRAEI-MD0359"/>
        <s v="HRAEI-MD1932"/>
        <s v="HRAEI-MD2052"/>
        <s v="HRAEI-MD2269"/>
        <s v="HRAEI-MD0395"/>
        <s v="HRAEI-MD0398"/>
        <s v="HRAEI-MD2070"/>
        <s v="HRAEI-MD2159"/>
        <s v="HRAEI-MD2114"/>
        <s v="HRAEI-MD2115"/>
        <s v="HRAEI-MD1997"/>
        <s v="HRAEI-MD2093"/>
        <s v="HRAEI-MD0421"/>
        <s v="HRAEI-MD0424"/>
        <s v="HRAEI-MD0423"/>
        <s v="HRAEI-MD0430"/>
        <s v="HRAEI-MD0442"/>
        <s v="HRAEI-MD0447"/>
        <s v="HRAEI-MD0454"/>
        <s v="HRAEI-MD0455"/>
        <s v="HRAEI-MD0456"/>
        <s v="HRAEI-MD0467"/>
        <s v="HRAEI-MD0470"/>
        <s v="HRAEI-MD0472"/>
        <s v="HRAEI-MD0473"/>
        <s v="HRAEI-MD0180"/>
        <s v="HRAEI-MD0489"/>
        <s v="HRAEI-MD0497"/>
        <s v="HRAEI-MD0500"/>
        <s v="HRAEI-MD0501"/>
        <s v="HRAEI-MD2216"/>
        <s v="HRAEI-MD0509"/>
        <s v="HRAEI-MD0513"/>
        <s v="HRAEI-MD0518"/>
        <s v="HRAEI-MD0519"/>
        <s v="HRAEI-MD2112"/>
        <s v="HRAEI-MD2113"/>
        <s v="HRAEI-MD2110"/>
        <s v="HRAEI-MD2111"/>
        <s v="HRAEI-MD0522"/>
        <s v="HRAEI-MD1742"/>
        <s v="HRAEI-MD1743"/>
        <s v="HRAEI-MD1420"/>
        <s v="HRAEI-MD0525"/>
        <s v="HRAEI-MD0532"/>
        <s v="HRAEI-MD2233"/>
        <s v="HRAEI-MD2234"/>
        <s v="HRAEI-MD2266"/>
        <s v="HRAEI-MD0554"/>
        <s v="HRAEI-MD0558"/>
        <s v="HRAEI-MD0560"/>
        <s v="HRAEI-MD0562"/>
        <s v="HRAEI-MD0564"/>
        <s v="HRAEI-MD0584"/>
        <s v="HRAEI-MD0595"/>
        <s v="HRAEI-MD2267"/>
        <s v="HRAEI-MD2265"/>
        <s v="HRAEI-MD0619"/>
        <s v="HRAEI-MD2264"/>
        <s v="HRAEI-MD2263"/>
        <s v="HRAEI-MD0632"/>
        <s v="HRAEI-MD0635"/>
        <s v="HRAEI-MD0637"/>
        <s v="HRAEI-MD0640"/>
        <s v="HRAEI-MD2079"/>
        <s v="HRAEI-MD0644"/>
        <s v="HRAEI-MD2208"/>
        <s v="HRAEI-MD0647"/>
        <s v="HRAEI-MD0650"/>
        <s v="HRAEI-MD0651"/>
        <s v="HRAEI-MD0664"/>
        <s v="HRAEI-MD0670"/>
        <s v="HRAEI-MD0680"/>
        <s v="HRAEI-MD0695"/>
        <s v="HRAEI-MD0696"/>
        <s v="HRAEI-MD0698"/>
        <s v="HRAEI-MD2058"/>
        <s v="HRAEI-MD0699"/>
        <s v="HRAEI-MD0703"/>
        <s v="HRAEI-MD0704"/>
        <s v="HRAEI-MD0714"/>
        <s v="HRAEI-MD0718"/>
        <s v="HRAEI-MD0717"/>
        <s v="HRAEI-MD2037"/>
        <s v="HRAEI-MD0725"/>
        <s v="HRAEI-MD0732"/>
        <s v="HRAEI-MD0735"/>
        <s v="HRAEI-MD0737"/>
        <s v="HRAEI-MD0738"/>
        <s v="HRAEI-MD0741"/>
        <s v="HRAEI-MD0739"/>
        <s v="HRAEI-MD0734"/>
        <s v="HRAEI-MD0740"/>
        <s v="HRAEI-MD0006"/>
        <s v="HRAEI-MD0756"/>
        <s v="HRAEI-MD0765"/>
        <s v="HRAEI-MD0763"/>
        <s v="HRAEI-MD0770"/>
        <s v="HRAEI-MD2087"/>
        <s v="HRAEI-MD0785"/>
        <s v="HRAEI-MD2097"/>
        <s v="HRAEI-MD2043"/>
        <s v="HRAEI-MD0800"/>
        <s v="HRAEI-MD0809"/>
        <s v="HRAEI-MD0808"/>
        <s v="HRAEI-MD0815"/>
        <s v="HRAEI-MD2142"/>
        <s v="HRAEI-MD2148"/>
        <s v="HRAEI-MD0837"/>
        <s v="HRAEI-MD2094"/>
        <s v="HRAEI-MD0856"/>
        <s v="HRAEI-MD0857"/>
        <s v="HRAEI-MD0859"/>
        <s v="HRAEI-MD0858"/>
        <s v="HRAEI-MD0862"/>
        <s v="HRAEI-MD0867"/>
        <s v="HRAEI-MD0870"/>
        <s v="HRAEI-MD0869"/>
        <s v="HRAEI-MD0875"/>
        <s v="HRAEI-MD0877"/>
        <s v="HRAEI-MD0879"/>
        <s v="HRAEI-MD0883"/>
        <s v="HRAEI-MD0892"/>
        <s v="HRAEI-MD2274"/>
        <s v="HRAEI-MD0900"/>
        <s v="HRAEI-MD0908"/>
        <s v="HRAEI-MD0909"/>
        <s v="HRAEI-MD0911"/>
        <s v="HRAEI-MD0932"/>
        <s v="HRAEI-MD0934"/>
        <s v="HRAEI-MD2146"/>
        <s v="HRAEI-MD0937"/>
        <s v="HRAEI-MD0942"/>
        <s v="HRAEI-MD0944"/>
        <s v="HRAEI-MD0956"/>
        <s v="HRAEI-MD0957"/>
        <s v="HRAEI-MD2276"/>
        <s v="HRAEI-MD0958"/>
        <s v="HRAEI-MD0951"/>
        <s v="HRAEI-MD0954"/>
        <s v="HRAEI-MD0962"/>
        <s v="HRAEI-MD0961"/>
        <s v="HRAEI-MD0975"/>
        <s v="HRAEI-MD0974"/>
        <s v="HRAEI-MD0976"/>
        <s v="HRAEI-MD0979"/>
        <s v="HRAEI-MD0980"/>
        <s v="HRAEI-MD0986"/>
        <s v="HRAEI-MD0988"/>
        <s v="HRAEI-MD0994"/>
        <s v="HRAEI-MD2252"/>
        <s v="HRAEI-MD1012"/>
        <s v="HRAEI-MD1009"/>
        <s v="HRAEI-MD1020"/>
        <s v="HRAEI-MD1024"/>
        <s v="HRAEI-MD1025"/>
        <s v="HRAEI-MD1027"/>
        <s v="HRAEI-MD1029"/>
        <s v="HRAEI-MD1033"/>
        <s v="HRAEI-MD1034"/>
        <s v="HRAEI-MD1039"/>
        <s v="HRAEI-MD1037"/>
        <s v="HRAEI-MD1038"/>
        <s v="HRAEI-MD1040"/>
        <s v="HRAEI-MD1042"/>
        <s v="HRAEI-MD1053"/>
        <s v="HRAEI-MD1050"/>
        <s v="HRAEI-MD1051"/>
        <s v="HRAEI-MD1049"/>
        <s v="HRAEI-MD1054"/>
        <s v="HRAEI-MD1058"/>
        <s v="HRAEI-MD1057"/>
        <s v="HRAEI-MD1055"/>
        <s v="HRAEI-MD2119"/>
        <s v="HRAEI-MD2202"/>
        <s v="HRAEI-MD2086"/>
        <s v="HRAEI-MD1071"/>
        <s v="HRAEI-MD1086"/>
        <s v="HRAEI-MD1089"/>
        <s v="HRAEI-MD1088"/>
        <s v="HRAEI-MD1090"/>
        <s v="HRAEI-MD1099"/>
        <s v="HRAEI-MD1100"/>
        <s v="HRAEI-MD1103"/>
        <s v="HRAEI-MD1104"/>
        <s v="HRAEI-MD1106"/>
        <s v="HRAEI-MD1109"/>
        <s v="HRAEI-MD1107"/>
        <s v="HRAEI-MD1111"/>
        <s v="HRAEI-MD1124"/>
        <s v="HRAEI-MD1128"/>
        <s v="HRAEI-MD1129"/>
        <s v="HRAEI-MD1138"/>
        <s v="HRAEI-MD1139"/>
        <s v="HRAEI-MD1140"/>
        <s v="HRAEI-MD2102"/>
        <s v="HRAEI-MD2103"/>
        <s v="HRAEI-MD1141"/>
        <s v="HRAEI-MD1142"/>
        <s v="HRAEI-MD2019"/>
        <s v="HRAEI-MD2236"/>
        <s v="HRAEI-MD1151"/>
        <s v="HRAEI-MD2271"/>
        <s v="HRAEI-MD2179"/>
        <s v="HRAEI-MD2180"/>
        <s v="HRAEI-MD1169"/>
        <s v="HRAEI-MD1168"/>
        <s v="HRAEI-MD1171"/>
        <s v="HRAEI-MD1176"/>
        <s v="HRAEI-MD2272"/>
        <s v="HRAEI-MD1181"/>
        <s v="HRAEI-MD1185"/>
        <s v="HRAEI-MD1189"/>
        <s v="HRAEI-MD1191"/>
        <s v="HRAEI-MD1190"/>
        <s v="HRAEI-MD1193"/>
        <s v="HRAEI-MD1198"/>
        <s v="HRAEI-MD1165"/>
        <s v="HRAEI-MD1164"/>
        <s v="HRAEI-MD1749"/>
        <s v="HRAEI-MD1789"/>
        <s v="HRAEI-MD1211"/>
        <s v="HRAEI-MD1216"/>
        <s v="HRAEI-MD2072"/>
        <s v="HRAEI-MD2175"/>
        <s v="HRAEI-MD1228"/>
        <s v="HRAEI-MD1229"/>
        <s v="HRAEI-MD1236"/>
        <s v="HRAEI-MD1248"/>
        <s v="HRAEI-MD1250"/>
        <s v="HRAEI-MD2122"/>
        <s v="HRAEI-MD1261"/>
        <s v="HRAEI-MD1264"/>
        <s v="HRAEI-MD1267"/>
        <s v="HRAEI-MD1268"/>
        <s v="HRAEI-MD1269"/>
        <s v="HRAEI-MD1270"/>
        <s v="HRAEI-MD2277"/>
        <s v="HRAEI-MD1283"/>
        <s v="HRAEI-MD1288"/>
        <s v="HRAEI-MD1286"/>
        <s v="HRAEI-MD1287"/>
        <s v="HRAEI-MD1289"/>
        <s v="HRAEI-MD1292"/>
        <s v="HRAEI-MD1302"/>
        <s v="HRAEI-MD2275"/>
        <s v="HRAEI-MD1314"/>
        <s v="HRAEI-MD2213"/>
        <s v="HRAEI-MD1961"/>
        <s v="HRAEI-MD2242"/>
        <s v="HRAEI-MD2042"/>
        <s v="HRAEI-MD1993"/>
        <s v="HRAEI-MD1338"/>
        <s v="HRAEI-MD1337"/>
        <s v="HRAEI-MD2100"/>
        <s v="HRAEI-MD2099"/>
        <s v="HRAEI-MD1348"/>
        <s v="HRAEI-MD2173"/>
        <s v="HRAEI-MD2219"/>
        <s v="HRAEI-MD1351"/>
        <s v="HRAEI-MD1349"/>
        <s v="HRAEI-MD1251"/>
        <s v="HRAEI-MD1361"/>
        <s v="HRAEI-MD1363"/>
        <s v="HRAEI-MD1362"/>
        <s v="HRAEI-MD1368"/>
        <s v="HRAEI-MD2035"/>
        <s v="HRAEI-MD1387"/>
        <s v="HRAEI-MD1386"/>
        <s v="HRAEI-MD1400"/>
        <s v="HRAEI-MD1404"/>
        <s v="HRAEI-MD1409"/>
        <s v="HRAEI-MD1418"/>
        <s v="HRAEI-MD1419"/>
        <s v="HRAEI-MD1422"/>
        <s v="HRAEI-MD1427"/>
        <s v="HRAEI-MD1428"/>
        <s v="HRAEI-MD1433"/>
        <s v="HRAEI-MD1438"/>
        <s v="HRAEI-MD1445"/>
        <s v="HRAEI-MD1442"/>
        <s v="HRAEI-MD1452"/>
        <s v="HRAEI-MD1457"/>
        <s v="HRAEI-MD1458"/>
        <s v="HRAEI-MD1465"/>
        <s v="HRAEI-MD1466"/>
        <s v="HRAEI-MD1468"/>
        <s v="HRAEI-MD0010"/>
        <s v="HRAEI-MD1480"/>
        <s v="HRAEI-MD1485"/>
        <s v="HRAEI-MD0011"/>
        <s v="HRAEI-MD1487"/>
        <s v="HRAEI-MD1494"/>
        <s v="HRAEI-MD1495"/>
        <s v="HRAEI-MD2205"/>
        <s v="HRAEI-MD2198"/>
        <s v="HRAEI-MD2200"/>
        <s v="HRAEI-MD1511"/>
        <s v="HRAEI-MD1515"/>
        <s v="HRAEI-MD1524"/>
        <s v="HRAEI-MD1522"/>
        <s v="HRAEI-MD1523"/>
        <s v="HRAEI-MD1527"/>
        <s v="HRAEI-MD2201"/>
        <s v="HRAEI-MD2203"/>
        <s v="HRAEI-MD2204"/>
        <s v="HRAEI-MD2237"/>
        <s v="HRAEI-MD2308"/>
        <s v="HRAEI-MD1602"/>
        <s v="HRAEI-MD1605"/>
        <s v="HRAEI-MD1606"/>
        <s v="HRAEI-MD1608"/>
        <s v="HRAEI-MD1618"/>
        <s v="HRAEI-MD1619"/>
        <s v="HRAEI-MD2117"/>
        <s v="HRAEI-MD1622"/>
        <s v="HRAEI-MD1623"/>
        <s v="HRAEI-MD1638"/>
        <s v="HRAEI-MD1647"/>
        <s v="HRAEI-MD1646"/>
        <s v="HRAEI-MD1648"/>
      </sharedItems>
    </cacheField>
    <cacheField name="REFERENCIA" numFmtId="0">
      <sharedItems/>
    </cacheField>
    <cacheField name="CNIS" numFmtId="0">
      <sharedItems/>
    </cacheField>
    <cacheField name="CUCOP" numFmtId="0">
      <sharedItems containsSemiMixedTypes="0" containsString="0" containsNumber="1" containsInteger="1" minValue="25300029" maxValue="25303943"/>
    </cacheField>
    <cacheField name="DESCRIPCIÓN" numFmtId="0">
      <sharedItems longText="1"/>
    </cacheField>
    <cacheField name="UNIDAD DE PRESENTACIÓN" numFmtId="0">
      <sharedItems/>
    </cacheField>
    <cacheField name="P.U." numFmtId="44">
      <sharedItems containsSemiMixedTypes="0" containsString="0" containsNumber="1" minValue="2.92" maxValue="287980.79999999999"/>
    </cacheField>
    <cacheField name="CANTIDAD MÍNIMA" numFmtId="3">
      <sharedItems containsSemiMixedTypes="0" containsString="0" containsNumber="1" containsInteger="1" minValue="0" maxValue="53238"/>
    </cacheField>
    <cacheField name="CANTIDAD MÁXIMA" numFmtId="3">
      <sharedItems containsSemiMixedTypes="0" containsString="0" containsNumber="1" containsInteger="1" minValue="0" maxValue="133093"/>
    </cacheField>
    <cacheField name="IMPORTE MÍNIMO" numFmtId="44">
      <sharedItems containsSemiMixedTypes="0" containsString="0" containsNumber="1" minValue="0" maxValue="13784160"/>
    </cacheField>
    <cacheField name="IMPORTE MÁXIMO" numFmtId="44">
      <sharedItems containsSemiMixedTypes="0" containsString="0" containsNumber="1" minValue="0" maxValue="34313760"/>
    </cacheField>
    <cacheField name="TASA IVA" numFmtId="9">
      <sharedItems containsString="0" containsBlank="1" containsNumber="1" containsInteger="1" minValue="0" maxValue="0"/>
    </cacheField>
    <cacheField name="SOLICITADO" numFmtId="1">
      <sharedItems containsMixedTypes="1" containsNumber="1" containsInteger="1" minValue="1" maxValue="133093"/>
    </cacheField>
    <cacheField name="ENTREGADO" numFmtId="1">
      <sharedItems containsMixedTypes="1" containsNumber="1" containsInteger="1" minValue="0" maxValue="133093"/>
    </cacheField>
    <cacheField name="SOLICITADA / NO SOLICITADA" numFmtId="1">
      <sharedItems/>
    </cacheField>
    <cacheField name="Diferencia de minimo solicitado" numFmtId="1">
      <sharedItems containsMixedTypes="1" containsNumber="1" containsInteger="1" minValue="-8924" maxValue="79855"/>
    </cacheField>
    <cacheField name="ESTATUS DE SOLICITUD DE MINIMO" numFmtId="1">
      <sharedItems/>
    </cacheField>
    <cacheField name="Diferencia de entregado" numFmtId="1">
      <sharedItems containsMixedTypes="1" containsNumber="1" containsInteger="1" minValue="-946" maxValue="7200"/>
    </cacheField>
    <cacheField name="ESTATUS DE ENTREGA" numFmtId="1">
      <sharedItems/>
    </cacheField>
    <cacheField name="Costo Entregado" numFmtId="44">
      <sharedItems containsMixedTypes="1" containsNumber="1" minValue="0" maxValue="1661746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99">
  <r>
    <s v="HRAEI-MD0041"/>
    <s v="ÁCIDO ACETILSALICILICO. TABLETA SOLUBLE O EFERVESCENTE CADA TABLETA SOLUBLE O EFERVESCENTE CONTIENE: ACIDO ACETILSALICÍLICO 300 MG. ENVASE CON 20 TABLETAS SOLUBLES O EFERVESCENTES."/>
    <s v="010.000.0103.00"/>
    <n v="25300042"/>
    <n v="43"/>
    <n v="7.85"/>
    <n v="337.55"/>
    <s v="PRODIFAM, S.A. DE C.V."/>
    <s v="HRAEI-AD-CC-098-0001/24-2023"/>
    <s v="HRAEI-AD-CC-098-2023"/>
    <d v="2024-01-08T00:00:00"/>
    <d v="2024-01-23T00:00:00"/>
    <d v="2024-03-28T00:00:00"/>
    <n v="43"/>
    <x v="0"/>
  </r>
  <r>
    <s v="HRAEI-MD0333"/>
    <s v="CLONIXINATO DE LISINA SOLUCIÓN INYECTABLE CADA AMPOLLETA CONTIENE: CLONIXINATO DE LISINA 100 MG ENVASE CON 5 AMPOLLETAS DE 2 ML."/>
    <s v="010.000.4028.00"/>
    <n v="25300536"/>
    <n v="640"/>
    <n v="25.83"/>
    <n v="16531.199999999997"/>
    <s v="PRODIFAM, S.A. DE C.V."/>
    <s v="HRAEI-AD-CC-098-0001/24-2023"/>
    <s v="HRAEI-AD-CC-098-2023"/>
    <d v="2024-01-08T00:00:00"/>
    <d v="2024-01-23T00:00:00"/>
    <d v="2024-05-21T00:00:00"/>
    <n v="640"/>
    <x v="1"/>
  </r>
  <r>
    <s v="HRAEI-MD0664"/>
    <s v="FLUOXETINA. CÁPSULA O TABLETA CADA CÁPSULA O TABLETA CONTIENE: CLORHIDRATO DE FLUOXETINA EQUIVALENTE A 20 MG DE FLUOXETINA. ENVASE CON 28 CÁPSULAS O TABLETAS."/>
    <s v="010.000.4483.01"/>
    <n v="25302623"/>
    <n v="4"/>
    <n v="10.15"/>
    <n v="40.6"/>
    <s v="PRODIFAM, S.A. DE C.V."/>
    <s v="HRAEI-AD-CC-098-0001/24-2023"/>
    <s v="HRAEI-AD-CC-098-2023"/>
    <d v="2024-01-08T00:00:00"/>
    <d v="2024-01-23T00:00:00"/>
    <d v="2024-05-21T00:00:00"/>
    <n v="4"/>
    <x v="2"/>
  </r>
  <r>
    <s v="HRAEI-MD0006"/>
    <s v="HALOPERIDOL. SOLUCIÓN INYECTABLE CADA AMPOLLETA CONTIENE: HALOPERIDOL 5 MG ENVASE CON 6 AMPOLLETAS (5 MG/ML)."/>
    <s v="040.000.3253.00"/>
    <n v="25301097"/>
    <n v="47"/>
    <n v="37.130000000000003"/>
    <n v="1745.1100000000001"/>
    <s v="PRODIFAM, S.A. DE C.V."/>
    <s v="HRAEI-AD-CC-098-0001/24-2023"/>
    <s v="HRAEI-AD-CC-098-2023"/>
    <d v="2024-01-08T00:00:00"/>
    <d v="2024-01-23T00:00:00"/>
    <d v="2024-05-21T00:00:00"/>
    <n v="47"/>
    <x v="3"/>
  </r>
  <r>
    <s v="HRAEI-MD0862"/>
    <s v="ISOFLURANO. LIQUIDO O SOLUCION CADA ENVASE CONTIENE: ISOFLURANO 100 ML. ENVASE CON 100 ML."/>
    <s v="010.000.0232.00"/>
    <n v="25301235"/>
    <n v="117"/>
    <n v="688.6"/>
    <n v="80566.2"/>
    <s v="PROFESSIONAL PHARMACY OCCIDENTE, S.A. DE C.V."/>
    <s v="HRAEI-AD-CC-099-0001/24-2023-A"/>
    <s v="HRAEI-AD-CC-099-2023-A"/>
    <d v="2024-01-08T00:00:00"/>
    <d v="2024-01-23T00:00:00"/>
    <d v="2024-01-29T00:00:00"/>
    <n v="117"/>
    <x v="4"/>
  </r>
  <r>
    <s v="HRAEI-MD0957"/>
    <s v="LIDOCAÍNA EPINEFRINA. SOLUCIÓN INYECTABLE AL 2% CADA FRASCO ÁMPULA CONTIENE: CLORHIDRATO DE LIDOCAÍNA 1 G EPINEFRINA (1:200000) 0.25 MG ENVASE CON 5 FRASCOS ÁMPULA CON 50 ML."/>
    <s v="010.000.0265.00"/>
    <n v="25301355"/>
    <n v="133"/>
    <n v="139.62"/>
    <n v="18569.46"/>
    <s v="PROFESSIONAL PHARMACY OCCIDENTE, S.A. DE C.V."/>
    <s v="HRAEI-AD-CC-099-0001/24-2023-A"/>
    <s v="HRAEI-AD-CC-099-2023-A"/>
    <d v="2024-01-08T00:00:00"/>
    <d v="2024-01-23T00:00:00"/>
    <d v="2024-01-29T00:00:00"/>
    <n v="133"/>
    <x v="5"/>
  </r>
  <r>
    <s v="HRAEI-MD1050"/>
    <s v="METRONIDAZOL. SOLUCIÓN INYECTABLE CADA AMPOLLETA O FRASCO ÁMPULA CONTIENE: METRONIDAZOL 200 MG ENVASE CON 2 AMPOLLETAS O FRASCOS ÁMPULA CON 10 ML."/>
    <s v="010.000.1309.00"/>
    <n v="25301479"/>
    <n v="38"/>
    <n v="27.92"/>
    <n v="1060.96"/>
    <s v="PROFESSIONAL PHARMACY OCCIDENTE, S.A. DE C.V."/>
    <s v="HRAEI-AD-CC-099-0001/24-2023-A"/>
    <s v="HRAEI-AD-CC-099-2023-A"/>
    <d v="2024-01-08T00:00:00"/>
    <d v="2024-01-23T00:00:00"/>
    <d v="2024-01-29T00:00:00"/>
    <n v="38"/>
    <x v="6"/>
  </r>
  <r>
    <s v="HRAEI-MD0717"/>
    <s v="GENTAMICINA. SOLUCIÓN INYECTABLE. CADA AMPOLLETA CONTIENE: SULFATO DE GENTAMICINA EQUIVALENTE A 80 MG DE GENTAMICINA. ENVASE CON AMPOLLETA CON 2 ML."/>
    <s v="010.000.1954.00"/>
    <n v="25301053"/>
    <n v="780"/>
    <n v="5.15"/>
    <n v="4017.0000000000005"/>
    <s v="PROFESSIONAL PHARMACY OCCIDENTE, S.A. DE C.V."/>
    <s v="HRAEI-AD-CC-099-0001/24-2023-A"/>
    <s v="HRAEI-AD-CC-099-2023-A"/>
    <d v="2024-01-08T00:00:00"/>
    <d v="2024-01-23T00:00:00"/>
    <d v="2024-01-29T00:00:00"/>
    <n v="780"/>
    <x v="7"/>
  </r>
  <r>
    <s v="HRAEI-MD0119"/>
    <s v="AMIKACINA. SOLUCIÓN INYECTABLE CADA AMPOLLETA O FRASCO ÁMPULA CONTIENE: SULFATO DE AMIKACINA EQUIVALENTE A 100 MG DE AMIKACINA. ENVASE CON 1 AMPOLLETA O FRASCO ÁMPULA CON 2 ML."/>
    <s v="010.000.1957.00"/>
    <n v="25302384"/>
    <n v="546"/>
    <n v="4.38"/>
    <n v="2391.48"/>
    <s v="PROFESSIONAL PHARMACY OCCIDENTE, S.A. DE C.V."/>
    <s v="HRAEI-AD-CC-099-0001/24-2023-A"/>
    <s v="HRAEI-AD-CC-099-2023-A"/>
    <d v="2024-01-08T00:00:00"/>
    <d v="2024-01-23T00:00:00"/>
    <d v="2024-01-22T00:00:00"/>
    <n v="546"/>
    <x v="8"/>
  </r>
  <r>
    <s v="HRAEI-MD0207"/>
    <s v="BICARBONATO DE SODIO. SOLUCIÓN INYECTABLE AL 7.5% CADA AMPOLLETA CONTIENE: BICARBONATO DE SODIO 0.75 G ENVASE CON 50 AMPOLLETAS DE 10 ML. CADA AMPOLLETA CON 10 ML CONTIENE: BICARBONATO DE SODIO 8.9 MEQ"/>
    <s v="010.000.3619.00"/>
    <n v="25300357"/>
    <n v="289"/>
    <n v="247.52"/>
    <n v="71533.279999999999"/>
    <s v="PROFESSIONAL PHARMACY OCCIDENTE, S.A. DE C.V."/>
    <s v="HRAEI-AD-CC-099-0001/24-2023-A"/>
    <s v="HRAEI-AD-CC-099-2023-A"/>
    <d v="2024-01-08T00:00:00"/>
    <d v="2024-01-23T00:00:00"/>
    <d v="2024-01-29T00:00:00"/>
    <n v="289"/>
    <x v="9"/>
  </r>
  <r>
    <s v="HRAEI-MD1181"/>
    <s v="OXCARBAZEPINA. SUSPENSIÓN ORAL CADA 100 ML CONTIENEN: OXCARBAZEPINA 6 G ENVASE CON 100 ML."/>
    <s v="010.000.2628.00"/>
    <n v="25301652"/>
    <n v="2"/>
    <n v="149.13"/>
    <n v="298.26"/>
    <s v="ABASTECEDORA DE INSUMOS PARA LA SALUD, S.A. DE C.V."/>
    <s v="HRAEI-AD-CC-101-0001/24-2023"/>
    <s v="HRAEI-AD-CC-101-2023"/>
    <d v="2024-01-08T00:00:00"/>
    <d v="2024-01-23T00:00:00"/>
    <d v="2024-01-15T00:00:00"/>
    <n v="2"/>
    <x v="10"/>
  </r>
  <r>
    <s v="HRAEI-MD0732"/>
    <s v="GLUCONATO DE CALCIO. SOLUCIÓN INYECTABLE CADA AMPOLLETA CONTIENE: GLUCONATO DE CALCIO 1 G EQUIVALENTE A 0.093 G DE CALCIO IONIZABLE. ENVASE CON 50 AMPOLLETAS DE 10 ML"/>
    <s v="010.000.3620.00"/>
    <n v="25302662"/>
    <n v="224"/>
    <n v="234.92"/>
    <n v="52622.079999999994"/>
    <s v="PROFESSIONAL PHARMACY OCCIDENTE, S.A. DE C.V."/>
    <s v="HRAEI-AD-CC-099-0001/24-2023-A"/>
    <s v="HRAEI-AD-CC-099-2023-A"/>
    <d v="2024-01-08T00:00:00"/>
    <d v="2024-01-23T00:00:00"/>
    <d v="2024-01-22T00:00:00"/>
    <n v="224"/>
    <x v="11"/>
  </r>
  <r>
    <s v="HRAEI-MD0986"/>
    <s v="MAGNESIO SULFATO DE. SOLUCIÓN INYECTABLE CADA AMPOLLETA CONTIENE: SULFATO DE MAGNESIO 1G (MAGNESIO 8.1 MEQ SULFATO 8.1 MEQ) ENVASE CON 100 AMPOLLETAS DE 10 ML CON 1 G (100 MG/1 ML)."/>
    <s v="010.000.3629.00"/>
    <n v="25301396"/>
    <n v="117"/>
    <n v="337.69"/>
    <n v="39509.730000000003"/>
    <s v="PROFESSIONAL PHARMACY OCCIDENTE, S.A. DE C.V."/>
    <s v="HRAEI-AD-CC-099-0001/24-2023-A"/>
    <s v="HRAEI-AD-CC-099-2023-A"/>
    <d v="2024-01-08T00:00:00"/>
    <d v="2024-01-23T00:00:00"/>
    <d v="2024-01-22T00:00:00"/>
    <n v="117"/>
    <x v="12"/>
  </r>
  <r>
    <s v="HRAEI-MD0136"/>
    <s v="AMOXICILINA ACIDO CLAVULÁNICO. TABLETA CADA TABLETA CONTIENE: AMOXICILINA TRIHIDRATADA EQUIVALENTE A 500 MG DE AMOXILINA. CLAVULANATO DE POTASIO EQUIVALENTE A 125 MG DE ÁCIDO CLAVULÁNICO. ENVASE CON 16 TABLETAS."/>
    <s v="010.000.2230.01"/>
    <n v="25302394"/>
    <n v="33"/>
    <n v="47"/>
    <n v="1551"/>
    <s v="BRULUAGSA, S.A. DE C.V."/>
    <s v="HRAEI-AD-CC-100-0001/24-2023"/>
    <s v="HRAEI-AD-CC-100-2023"/>
    <d v="2024-01-08T00:00:00"/>
    <d v="2024-01-23T00:00:00"/>
    <d v="2024-01-23T00:00:00"/>
    <n v="33"/>
    <x v="13"/>
  </r>
  <r>
    <s v="HRAEI-MD1524"/>
    <s v="TRIMETOPRIMA Y SULFAMETOXAZOL. SOLUCIÓN INYECTABLE CADA AMPOLLETA CONTIENE: TRIMETOPRIMA 160 MG SULFAMETOXAZOL 800 MG ENVASE CON 6 AMPOLLETAS CON 3 ML."/>
    <s v="010.000.5255.00"/>
    <n v="25302115"/>
    <n v="390"/>
    <n v="60.58"/>
    <n v="23626.2"/>
    <s v="PROFESSIONAL PHARMACY OCCIDENTE, S.A. DE C.V."/>
    <s v="HRAEI-AD-CC-099-0001/24-2023-A"/>
    <s v="HRAEI-AD-CC-099-2023-A"/>
    <d v="2024-01-08T00:00:00"/>
    <d v="2024-01-23T00:00:00"/>
    <d v="2024-01-29T00:00:00"/>
    <n v="390"/>
    <x v="14"/>
  </r>
  <r>
    <s v="HRAEI-MD0456"/>
    <s v="DICLOXACILINA. SUSPENSIÓN ORAL. CADA 5 ML CONTIENEN: DICLOXACILINA SÓDICA 250 MG ENVASE CON POLVO PARA 60 ML Y DOSIFICADOR."/>
    <s v="010.000.1927.00"/>
    <n v="25300695"/>
    <n v="2"/>
    <n v="19"/>
    <n v="38"/>
    <s v="BRULUAGSA, S.A. DE C.V."/>
    <s v="HRAEI-AD-CC-100-0001/24-2023"/>
    <s v="HRAEI-AD-CC-100-2023"/>
    <d v="2024-01-08T00:00:00"/>
    <d v="2024-01-23T00:00:00"/>
    <d v="2024-01-23T00:00:00"/>
    <n v="2"/>
    <x v="15"/>
  </r>
  <r>
    <s v="HRAEI-MD0206"/>
    <s v="BICARBONATO DE SODIO. SOLUCIÓN INYECTABLE AL 7.5% CADA FRASCO ÁMPULA CONTIENE: BICARBONATO DE SODIO 3.75 G ENVASE CON FRASCO ÁMPULA DE 50 ML. EL ENVASE CON 50 ML CONTIENE: BICARBONATO DE SODIO 44.5 MEQ"/>
    <s v="010.000.3618.00"/>
    <n v="25300358"/>
    <n v="2000"/>
    <n v="47.64"/>
    <n v="95280"/>
    <s v="COMERCIALIZADORA DE PRODUCTOS INSTITUCIONALES, S.A. DE C.V."/>
    <s v="HRAEI-AD-CC-102-0001/24-2023"/>
    <s v="HRAEI-AD-CC-102-2023"/>
    <d v="2024-01-08T00:00:00"/>
    <d v="2024-01-23T00:00:00"/>
    <d v="2024-01-18T00:00:00"/>
    <n v="2000"/>
    <x v="16"/>
  </r>
  <r>
    <s v="HRAEI-MD1009"/>
    <s v="MESALAZINA. SUPOSITORIO CADA SUPOSITORIO CONTIENE: MESALAZINA 1 G ENVASE CON 28 SUPOSITORIOS."/>
    <s v="010.000.4175.01"/>
    <n v="25302818"/>
    <n v="2"/>
    <n v="631.75"/>
    <n v="1263.5"/>
    <s v="SCHWABE MÉXICO, S.A. DE C.V."/>
    <s v="HRAEI-AD-CC-103-0001/24-2023"/>
    <s v="HRAEI-AD-CC-103-2023"/>
    <d v="2024-01-08T00:00:00"/>
    <d v="2024-01-23T00:00:00"/>
    <d v="2024-01-17T00:00:00"/>
    <n v="2"/>
    <x v="17"/>
  </r>
  <r>
    <s v="HRAEI-MD1646"/>
    <s v="VORICONAZOL. TABLETA CADA TABLETA CONTIENE: VORICONAZOL 50 MG ENVASE CON 14 TABLETAS."/>
    <s v="010.000.5317.00"/>
    <n v="25302258"/>
    <n v="39"/>
    <n v="1890"/>
    <n v="73710"/>
    <s v="AUROVIDA FARMACÉUTICA, S.A. DE C.V."/>
    <s v="HRAEI-AD-CC-104-0001/24-2023"/>
    <s v="HRAEI-AD-CC-104-2023"/>
    <d v="2024-01-08T00:00:00"/>
    <d v="2024-01-23T00:00:00"/>
    <s v=" "/>
    <n v="0"/>
    <x v="18"/>
  </r>
  <r>
    <s v="HRAEI-MD1090"/>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010.000.5384.00"/>
    <n v="25302858"/>
    <n v="1170"/>
    <n v="239.69"/>
    <n v="280437.3"/>
    <s v="PROFESSIONAL PHARMACY OCCIDENTE, S.A. DE C.V."/>
    <s v="HRAEI-AD-CC-121-0001/24-2022"/>
    <s v="HRAEI-AD-CC-121-2022"/>
    <d v="2024-01-08T00:00:00"/>
    <d v="2024-01-23T00:00:00"/>
    <d v="2024-01-26T00:00:00"/>
    <n v="1170"/>
    <x v="19"/>
  </r>
  <r>
    <s v="HRAEI-MD2146"/>
    <s v="LEVONORGESTREL. IMPLANTE CADA IMPLANTE CONTIENE: LEVONORGESTREL 75.0 MG ENVASE CON 2 IMPLANTES Y UNA CAJA CON UN TRÓCAR E INSTRUCTIVOS ANEXOS."/>
    <s v="010.000.6075.00"/>
    <n v="25302786"/>
    <n v="40"/>
    <n v="447.6"/>
    <n v="17904"/>
    <s v="BAYER DE MÉXICO, S.A. DE C.V."/>
    <s v="HRAEI-AD-CC-131-0001/24-2023"/>
    <s v="HRAEI-AD-CC-131-2023"/>
    <d v="2024-01-08T00:00:00"/>
    <d v="2024-01-23T00:00:00"/>
    <d v="2024-01-16T00:00:00"/>
    <n v="40"/>
    <x v="20"/>
  </r>
  <r>
    <s v="HRAEI-MD0870"/>
    <s v="ISOSORBIDA. TABLETA CADA TABLETA CONTIENE: DINITRATO DE ISOSORBIDA 10 MG ENVASE CON 20 TABLETAS."/>
    <s v="010.000.0593.00"/>
    <n v="25301251"/>
    <n v="15"/>
    <n v="5.15"/>
    <n v="77.25"/>
    <s v="BIORESEARCH DE MÉXICO, S.A. DE C.V."/>
    <s v="HRAEI-AD-CC-114-0001/24-2023"/>
    <s v="HRAEI-AD-CC-114-2023"/>
    <d v="2024-01-08T00:00:00"/>
    <d v="2024-01-23T00:00:00"/>
    <d v="2024-01-11T00:00:00"/>
    <n v="15"/>
    <x v="21"/>
  </r>
  <r>
    <s v="HRAEI-MD0595"/>
    <s v="ETONOGESTREL. IMPLANTE EL IMPLANTE CONTIENE: ETONOGESTREL 68.0 MG ENVASE CON UN IMPLANTE Y APLICADOR."/>
    <s v="010.000.3510.00"/>
    <n v="25300900"/>
    <n v="9"/>
    <n v="1102.92"/>
    <n v="9926.2800000000007"/>
    <s v="ORGANON COMERCIALIZADORA, S. DE R.L. DE C.V."/>
    <s v="HRAEI-AD-CC-132-0001/24-2023"/>
    <s v="HRAEI-AD-CC-132-2023"/>
    <d v="2024-01-08T00:00:00"/>
    <d v="2024-01-23T00:00:00"/>
    <d v="2024-01-12T00:00:00"/>
    <n v="9"/>
    <x v="22"/>
  </r>
  <r>
    <s v="HRAEI-MD1302"/>
    <s v="RACECADOTRILO. GRANULADO ORAL CADA SOBRE CONTIENE: RACECADOTRILO 10 MG ENVASE CON 18 SOBRES"/>
    <s v="010.000.6129.00"/>
    <n v="25303286"/>
    <n v="46"/>
    <n v="140.08000000000001"/>
    <n v="6443.68"/>
    <s v="COMERCIALIZADORA PENTAMED, S.A. DE C.V."/>
    <s v="HRAEI-AD-CC-135-0001/24-2023"/>
    <s v="HRAEI-AD-CC-135-2023"/>
    <d v="2024-01-08T00:00:00"/>
    <d v="2024-01-23T00:00:00"/>
    <d v="2024-02-23T00:00:00"/>
    <n v="46"/>
    <x v="23"/>
  </r>
  <r>
    <s v="HRAEI-MD0179"/>
    <s v="BECLOMETASONA DIPROPIONATO DE. SUSPENSIÓN EN AEROSOL. CADA INHALACIÓN CONTIENE: DIPROPIONATO DE BECLOMETASONA 250 µG ENVASE CON DISPOSITIVO INHALADOR PARA 200 DOSIS"/>
    <s v="010.000.2508.00"/>
    <n v="25302417"/>
    <n v="39"/>
    <n v="49.69"/>
    <n v="1937.9099999999999"/>
    <s v="FARMACEUTICA HISPANOAMERICANA, S.A. DE C.V."/>
    <s v="HRAEI-AD-CC-140-0001/24-2023"/>
    <s v="HRAEI-AD-CC-140-2023"/>
    <d v="2024-01-08T00:00:00"/>
    <d v="2024-01-23T00:00:00"/>
    <d v="2024-01-24T00:00:00"/>
    <n v="39"/>
    <x v="24"/>
  </r>
  <r>
    <s v="HRAEI-MD0084"/>
    <s v="ALFA-DORNASA. SOLUCIÓN PARA INHALACIÓN CADA AMPOLLETA CONTIENE: ALFA-DORNASA 2.5 MG ENVASE CON 6 AMPOLLETAS DE 2.5 ML."/>
    <s v="010.000.5330.00"/>
    <n v="25300108"/>
    <n v="9"/>
    <n v="3661"/>
    <n v="32949"/>
    <s v="PRODUCTOS ROCHE, S.A. DE C.V."/>
    <s v="HRAEI-AD-CC-144-0001/24-2023"/>
    <s v="HRAEI-AD-CC-144-2023"/>
    <d v="2024-01-08T00:00:00"/>
    <d v="2024-01-23T00:00:00"/>
    <d v="2024-01-17T00:00:00"/>
    <n v="9"/>
    <x v="25"/>
  </r>
  <r>
    <s v="HRAEI-MD1039"/>
    <s v="METOCLOPRAMIDA. SOLUCIÓN CADA ML CONTIENE: CLORHIDRATO DE METOCLOPRAMIDA 4 MG ENVASE FRASCO GOTERO CON 20 ML."/>
    <s v="010.000.1243.00"/>
    <n v="25301465"/>
    <n v="16"/>
    <n v="9.4"/>
    <n v="150.4"/>
    <s v="SAGO MEDICAL SERVICE, S.A. DE C.V."/>
    <s v="HRAEI-AD-CC-145-0001/24-2023"/>
    <s v="HRAEI-AD-CC-145-2023"/>
    <d v="2024-01-08T00:00:00"/>
    <d v="2024-01-23T00:00:00"/>
    <s v=" "/>
    <n v="0"/>
    <x v="26"/>
  </r>
  <r>
    <s v="HRAEI-MD0900"/>
    <s v="L-ASPARAGINASA. SOLUCIÓN INYECTABLE. CADA FRASCO ÁMPULA CON POLVO CONTIENE: L-ASPARAGINASA 10000 UI ENVASE CON 1 FRASCO ÁMPULA."/>
    <s v="010.000.4229.00"/>
    <n v="25302772"/>
    <n v="468"/>
    <n v="2089"/>
    <n v="977652"/>
    <s v="LABORATORIOS VANQUISH, S.A. DE C.V."/>
    <s v="HRAEI-AD-CC-146-0001/24-2023"/>
    <s v="HRAEI-AD-CC-146-2023"/>
    <d v="2024-01-08T00:00:00"/>
    <d v="2024-01-23T00:00:00"/>
    <d v="2024-01-16T00:00:00"/>
    <n v="468"/>
    <x v="27"/>
  </r>
  <r>
    <s v="HRAEI-MD1291"/>
    <s v="PROPRANOLOL. TABLETA CADA TABLETA CONTIENE: CLORHIDRATO DE PROPRANOLOL 10 MG ENVASE CON 30 TABLETAS."/>
    <s v="010.000.0539.00"/>
    <n v="25301804"/>
    <n v="12"/>
    <n v="35.700000000000003"/>
    <n v="428.40000000000003"/>
    <s v="BIOSISTEMAS Y SEGURIDAD PRIVADA, S.A. DE C.V."/>
    <s v="HRAEI-AD-CC-148-0001/24-2023"/>
    <s v="HRAEI-AD-CC-148-2023"/>
    <d v="2024-01-08T00:00:00"/>
    <d v="2024-01-23T00:00:00"/>
    <d v="2024-06-17T00:00:00"/>
    <n v="12"/>
    <x v="28"/>
  </r>
  <r>
    <s v="HRAEI-MD1291"/>
    <s v="PROPRANOLOL. TABLETA CADA TABLETA CONTIENE: CLORHIDRATO DE PROPRANOLOL 10 MG ENVASE CON 30 TABLETAS."/>
    <s v="010.000.0539.00"/>
    <n v="25301804"/>
    <n v="5"/>
    <n v="35.700000000000003"/>
    <n v="178.5"/>
    <s v="BIOSISTEMAS Y SEGURIDAD PRIVADA, S.A. DE C.V."/>
    <s v="HRAEI-AD-CC-151-0001/24-2023"/>
    <s v="HRAEI-AD-CC-151-2023"/>
    <d v="2024-01-08T00:00:00"/>
    <d v="2024-01-23T00:00:00"/>
    <s v=" "/>
    <n v="0"/>
    <x v="29"/>
  </r>
  <r>
    <s v="HRAEI-MD2117"/>
    <s v="VENETOCLAX, TABLETA, CADA TABLETA CONTIENE: 10, 50 O 100 MG DE VENETOCLAX, EXCIPIENTE CBP 1 TABLETA, MANTENIMIENTO. CAJA CON UN FRASCO CON 120 TABLETAS DE 100 MG"/>
    <s v="010.000.6226.00"/>
    <n v="25303477"/>
    <n v="5"/>
    <n v="116268.6"/>
    <n v="581343"/>
    <s v="ABBVIE FARMACEUTICOS, S.A. DE C.V."/>
    <s v="HRAEI-AD-CC-231-0001/24-2023-COMPLEMENTARIO"/>
    <s v="HRAEI-AD-CC-231-2023"/>
    <d v="2024-01-08T00:00:00"/>
    <d v="2024-01-23T00:00:00"/>
    <d v="2024-01-23T00:00:00"/>
    <n v="5"/>
    <x v="30"/>
  </r>
  <r>
    <s v="HRAEI-MD0231"/>
    <s v="BUPIVACAÍNA. SOLUCIÓN INYECTABLE CADA ML CONTIENE: CLORHIDRATO DE BUPIVACAÍNA 5 MG ENVASE CON 30 ML."/>
    <s v="010.000.0271.00"/>
    <n v="25300392"/>
    <n v="30"/>
    <n v="25.49"/>
    <n v="764.69999999999993"/>
    <s v="IARE DE OCCIDENTE, S.A. DE C.V."/>
    <s v="HRAEI-LPI-CC-425-0001/24-2022"/>
    <s v="HRAEI-LPI-CC-425-2022"/>
    <d v="2024-01-08T00:00:00"/>
    <d v="2024-01-23T00:00:00"/>
    <d v="2024-01-24T00:00:00"/>
    <n v="30"/>
    <x v="31"/>
  </r>
  <r>
    <s v="HRAEI-MD0769"/>
    <s v="HIDROCORTISONA. SOLUCIÓN INYECTABLE CADA FRASCO ÁMPULA CONTIENE: SUCCINATO SÓDICO DE HIDROCORTISONA EQUIVALENTE A 100 MG DE HIDROCORTISONA. ENVASE CON 50 FRASCOS ÁMPULA Y 50 AMPOLLETAS CON 2 ML DE DILUYENTE."/>
    <s v="010.000.0474.00"/>
    <n v="25301115"/>
    <n v="60"/>
    <n v="650.38"/>
    <n v="39022.800000000003"/>
    <s v="IARE DE OCCIDENTE, S.A. DE C.V."/>
    <s v="HRAEI-LPI-CC-425-0001/24-2022"/>
    <s v="HRAEI-LPI-CC-425-2022"/>
    <d v="2024-01-08T00:00:00"/>
    <d v="2024-01-23T00:00:00"/>
    <d v="2024-01-24T00:00:00"/>
    <n v="60"/>
    <x v="32"/>
  </r>
  <r>
    <s v="HRAEI-MD0279"/>
    <s v="CEFTRIAXONA. SOLUCIÓN INYECTABLE. CADA FRASCO ÁMPULA CON POLVO CONTIENE: CEFTRIAXONA SÓDICA EQUIVALENTE A 1 G DE CEFTRIAXONA. ENVASE CON UN FRASCO ÁMPULA Y 10 ML DE DILUYENTE."/>
    <s v="010.000.1937.00"/>
    <n v="25300461"/>
    <n v="15000"/>
    <n v="14.98"/>
    <n v="224700"/>
    <s v="IARE DE OCCIDENTE, S.A. DE C.V."/>
    <s v="HRAEI-LPI-CC-425-0001/24-2022"/>
    <s v="HRAEI-LPI-CC-425-2022"/>
    <d v="2024-01-08T00:00:00"/>
    <d v="2024-01-23T00:00:00"/>
    <d v="2024-01-24T00:00:00"/>
    <n v="15000"/>
    <x v="33"/>
  </r>
  <r>
    <s v="HRAEI-MD0118"/>
    <s v="AMIKACINA. SOLUCIÓN INYECTABLE CADA AMPOLLETA O FRASCO ÁMPULA CONTIENE: SULFATO DE AMIKACINA EQUIVALENTE A 500 MG DE AMIKACINA. ENVASE CON 2 AMPOLLETAS O FRASCO ÁMPULA CON 2 ML."/>
    <s v="010.000.1956.01"/>
    <n v="25302385"/>
    <n v="555"/>
    <n v="18.91"/>
    <n v="10495.05"/>
    <s v="IARE DE OCCIDENTE, S.A. DE C.V."/>
    <s v="HRAEI-LPI-CC-425-0001/24-2022"/>
    <s v="HRAEI-LPI-CC-425-2022"/>
    <d v="2024-01-08T00:00:00"/>
    <d v="2024-01-23T00:00:00"/>
    <d v="2024-01-25T00:00:00"/>
    <n v="555"/>
    <x v="34"/>
  </r>
  <r>
    <s v="HRAEI-MD0036"/>
    <s v="ACICLOVIR. COMPRIMIDO O TABLETA CADA COMPRIMIDO O TABLETA CONTIENE: ACICLOVIR 400 MG ENVASE CON 35 COMPRIMIDOS O TABLETAS."/>
    <s v="010.000.2126.00"/>
    <n v="25300037"/>
    <n v="11"/>
    <n v="56.78"/>
    <n v="624.58000000000004"/>
    <s v="IARE DE OCCIDENTE, S.A. DE C.V."/>
    <s v="HRAEI-LPI-CC-425-0001/24-2022"/>
    <s v="HRAEI-LPI-CC-425-2022"/>
    <d v="2024-01-08T00:00:00"/>
    <d v="2024-01-23T00:00:00"/>
    <d v="2024-01-24T00:00:00"/>
    <n v="11"/>
    <x v="35"/>
  </r>
  <r>
    <s v="HRAEI-MD0854"/>
    <s v="IPRATROPIO-SALBUTAMOL. SOLUCIÓN CADA AMPOLLETA CONTIENE: BROMURO DE IPRATROPIO MONOHIDRATADO EQUIVALENTE A 0.500 MG DE BROMURO DE IPRATROPIO. SULFATO DE SALBUTAMOL EQUIVALENTE A 2.500 MG DE SALBUTAMOL. ENVASE CON 10 AMPOLLETAS DE 2.5 ML."/>
    <s v="010.000.2188.00"/>
    <n v="25301219"/>
    <n v="1478"/>
    <n v="28.79"/>
    <n v="42551.619999999995"/>
    <s v="IARE DE OCCIDENTE, S.A. DE C.V."/>
    <s v="HRAEI-LPI-CC-425-0001/24-2022"/>
    <s v="HRAEI-LPI-CC-425-2022"/>
    <d v="2024-01-08T00:00:00"/>
    <d v="2024-01-23T00:00:00"/>
    <d v="2024-01-22T00:00:00"/>
    <n v="1478"/>
    <x v="36"/>
  </r>
  <r>
    <s v="HRAEI-MD0980"/>
    <s v="LOSARTÁN. GRAGEA O COMPRIMIDO RECUBIERTO. CADA GRAGEA O COMPRIMIDO RECUBIERTO CONTIENE: LOSARTÁN POTÁSICO 50 MG. ENVASE CON 30 GRAGEAS O COMPRIMIDOS RECUBIERTOS."/>
    <s v="010.000.2520.00"/>
    <n v="25301391"/>
    <n v="63"/>
    <n v="7.79"/>
    <n v="490.77"/>
    <s v="IARE DE OCCIDENTE, S.A. DE C.V."/>
    <s v="HRAEI-LPI-CC-425-0001/24-2022"/>
    <s v="HRAEI-LPI-CC-425-2022"/>
    <d v="2024-01-08T00:00:00"/>
    <d v="2024-01-23T00:00:00"/>
    <d v="2024-01-26T00:00:00"/>
    <n v="63"/>
    <x v="37"/>
  </r>
  <r>
    <s v="HRAEI-MD0920"/>
    <s v="LEVETIRACETAM. SOLUCIÓN ORAL CADA 100 ML CONTIENEN: LEVETIRACETAM 10 G ENVASE CON 300 ML (100 MG/ML)"/>
    <s v="010.000.2616.00"/>
    <n v="25301308"/>
    <n v="10"/>
    <n v="121.38"/>
    <n v="1213.8"/>
    <s v="IARE DE OCCIDENTE, S.A. DE C.V."/>
    <s v="HRAEI-LPI-CC-425-0001/24-2022"/>
    <s v="HRAEI-LPI-CC-425-2022"/>
    <d v="2024-01-08T00:00:00"/>
    <d v="2024-01-23T00:00:00"/>
    <d v="2024-01-24T00:00:00"/>
    <n v="10"/>
    <x v="38"/>
  </r>
  <r>
    <s v="HRAEI-MD0738"/>
    <s v="GLUCOSA. SOLUCIÓN INYECTABLE AL 5 % CADA 100 ML CONTIENE: GLUCOSA ANHIDRA O GLUCOSA 5 G Ó GLUCOSA MONOHIDRATADA EQUIVALENTE A 5.0 G DE GLUCOSA ENVASE CON 250 ML. CONTIENE: GLUCOSA 12.5 G"/>
    <s v="010.000.3601.00"/>
    <n v="25302663"/>
    <n v="2400"/>
    <n v="7.39"/>
    <n v="17736"/>
    <s v="IARE DE OCCIDENTE, S.A. DE C.V."/>
    <s v="HRAEI-LPI-CC-425-0001/24-2022"/>
    <s v="HRAEI-LPI-CC-425-2022"/>
    <d v="2024-01-08T00:00:00"/>
    <d v="2024-01-23T00:00:00"/>
    <d v="2024-01-24T00:00:00"/>
    <n v="2400"/>
    <x v="39"/>
  </r>
  <r>
    <s v="HRAEI-MD0739"/>
    <s v="GLUCOSA. SOLUCIÓN INYECTABLE AL 5% CADA 100 ML CONTIENEN: GLUCOSA ANHIDRA O GLUCOSA 5 G Ó GLUCOSA MONOHIDRATADA EQUIVALENTE A 5.0 G DE GLUCOSA ENVASE CON 1 000 ML. CONTIENE: GLUCOSA 50.0 G"/>
    <s v="010.000.3603.00"/>
    <n v="25301075"/>
    <n v="1800"/>
    <n v="12.47"/>
    <n v="22446"/>
    <s v="IARE DE OCCIDENTE, S.A. DE C.V."/>
    <s v="HRAEI-LPI-CC-425-0001/24-2022"/>
    <s v="HRAEI-LPI-CC-425-2022"/>
    <d v="2024-01-08T00:00:00"/>
    <d v="2024-01-23T00:00:00"/>
    <d v="2024-01-24T00:00:00"/>
    <n v="1800"/>
    <x v="40"/>
  </r>
  <r>
    <s v="HRAEI-MD0737"/>
    <s v="GLUCOSA. SOLUCIÓN INYECTABLE AL 10% CADA 100 ML CONTIENEN: GLUCOSA ANHIDRA O GLUCOSA 10 G Ó GLUCOSA MONOHIDRATADA EQUIVALENTE A 10.0 G DE GLUCOSA ENVASE CON 500 ML. CONTIENE: GLUCOSA 50.0 G"/>
    <s v="010.000.3604.00"/>
    <n v="25301074"/>
    <n v="1502"/>
    <n v="9.92"/>
    <n v="14899.84"/>
    <s v="IARE DE OCCIDENTE, S.A. DE C.V."/>
    <s v="HRAEI-LPI-CC-425-0001/24-2022"/>
    <s v="HRAEI-LPI-CC-425-2022"/>
    <d v="2024-01-08T00:00:00"/>
    <d v="2024-01-23T00:00:00"/>
    <d v="2024-01-24T00:00:00"/>
    <n v="1502"/>
    <x v="41"/>
  </r>
  <r>
    <s v="HRAEI-MD0735"/>
    <s v="GLUCOSA. SOLUCIÓN INYECTABLE AL 10% CADA 100 ML CONTIENEN: GLUCOSA ANHIDRA O GLUCOSA 10 G Ó GLUCOSA MONOHIDRATADA EQUIVALENTE A 10.0 G DE GLUCOSA ENVASE CON 1 000 ML. CONTIENE: GLUCOSA 100.0 G"/>
    <s v="010.000.3605.00"/>
    <n v="25301073"/>
    <n v="600"/>
    <n v="13.54"/>
    <n v="8123.9999999999991"/>
    <s v="IARE DE OCCIDENTE, S.A. DE C.V."/>
    <s v="HRAEI-LPI-CC-425-0001/24-2022"/>
    <s v="HRAEI-LPI-CC-425-2022"/>
    <d v="2024-01-08T00:00:00"/>
    <d v="2024-01-23T00:00:00"/>
    <d v="2024-01-24T00:00:00"/>
    <n v="600"/>
    <x v="42"/>
  </r>
  <r>
    <s v="HRAEI-MD0360"/>
    <s v="CLORURO DE SODIO. SOLUCIÓN INYECTABLE AL 0.9%. CADA 100 ML CONTIENEN: CLORURO DE SODIO 0.9 G AGUA INYECTABLE 100 ML ENVASE CON 250 ML. CONTIENE: SODIO 38.5 MEQ. CLORURO 38.5 MEQ."/>
    <s v="010.000.3608.00"/>
    <n v="25302474"/>
    <n v="14400"/>
    <n v="6.87"/>
    <n v="98928"/>
    <s v="IARE DE OCCIDENTE, S.A. DE C.V."/>
    <s v="HRAEI-LPI-CC-425-0001/24-2022"/>
    <s v="HRAEI-LPI-CC-425-2022"/>
    <d v="2024-01-08T00:00:00"/>
    <d v="2024-01-23T00:00:00"/>
    <d v="2024-01-25T00:00:00"/>
    <n v="14400"/>
    <x v="43"/>
  </r>
  <r>
    <s v="HRAEI-MD1993"/>
    <s v="ROMIPLOSTIM. SOLUCIÓN INYECTABLE CADA FRASCO ÁMPULA CON POLVO CONTIENE: ROMIPLOSTIN 375 µG. ENVASE CON UN FRASCO ÁMPULA CON POLVO (250 µG/0.5 ML RECONSTITUIDO)."/>
    <s v="010.000.5624.00"/>
    <n v="25302986"/>
    <n v="151"/>
    <n v="6836.33"/>
    <n v="1032285.83"/>
    <s v="AMGEN MÉXICO, S.A. DE C.V."/>
    <s v="HRAEI-AD-CC-232-0001/24-2023-COMPLEMENTARIO"/>
    <s v="HRAEI-AD-CC-232-2023"/>
    <d v="2024-01-08T00:00:00"/>
    <d v="2024-01-23T00:00:00"/>
    <d v="2024-01-16T00:00:00"/>
    <n v="151"/>
    <x v="44"/>
  </r>
  <r>
    <s v="HRAEI-MD0361"/>
    <s v="CLORURO DE SODIO. SOLUCIÓN INYECTABLE AL 0.9%. CADA 100 ML CONTIENEN: CLORURO DE SODIO 0.9 G AGUA INYECTABLE 100 ML ENVASE CON 500 ML. CONTIENE: SODIO 77 MEQ. CLORURO 77 MEQ."/>
    <s v="010.000.3609.00"/>
    <n v="25302471"/>
    <n v="12000"/>
    <n v="7.56"/>
    <n v="90720"/>
    <s v="IARE DE OCCIDENTE, S.A. DE C.V."/>
    <s v="HRAEI-LPI-CC-425-0001/24-2022"/>
    <s v="HRAEI-LPI-CC-425-2022"/>
    <d v="2024-01-08T00:00:00"/>
    <d v="2024-01-23T00:00:00"/>
    <d v="2024-01-25T00:00:00"/>
    <n v="12000"/>
    <x v="45"/>
  </r>
  <r>
    <s v="HRAEI-MD0362"/>
    <s v="CLORURO DE SODIO. SOLUCIÓN INYECTABLE AL 0.9%. CADA 100 ML CONTIENEN: CLORURO DE SODIO 0.9 G AGUA INYECTABLE 100 ML ENVASE CON 1 000 ML. CONTIENE: SODIO 154 MEQ. CLORURO 154 MEQ."/>
    <s v="010.000.3610.00"/>
    <n v="25300576"/>
    <n v="12000"/>
    <n v="10.66"/>
    <n v="127920"/>
    <s v="IARE DE OCCIDENTE, S.A. DE C.V."/>
    <s v="HRAEI-LPI-CC-425-0001/24-2022"/>
    <s v="HRAEI-LPI-CC-425-2022"/>
    <d v="2024-01-08T00:00:00"/>
    <d v="2024-01-23T00:00:00"/>
    <d v="2024-01-22T00:00:00"/>
    <n v="12000"/>
    <x v="46"/>
  </r>
  <r>
    <s v="HRAEI-MD2063"/>
    <s v="CARFILZOMIB. SOLUCIÓN INYECTABLE. CADA FRASCO ÁMPULA CON POLVO LIOFILIZADO CONTIENE: CARFILZOMIB 60 MG ENVASE CON FRASCO ÁMPULA CON POLVO LIOFILIZADO."/>
    <s v="010.000.6086.00"/>
    <n v="25303185"/>
    <n v="34"/>
    <n v="11383.31"/>
    <n v="387032.54"/>
    <s v="AMGEN MÉXICO, S.A. DE C.V."/>
    <s v="HRAEI-AD-CC-232-0001/24-2023-COMPLEMENTARIO"/>
    <s v="HRAEI-AD-CC-232-2023"/>
    <d v="2024-01-08T00:00:00"/>
    <d v="2024-01-23T00:00:00"/>
    <d v="2024-01-16T00:00:00"/>
    <n v="34"/>
    <x v="47"/>
  </r>
  <r>
    <s v="HRAEI-MD1067"/>
    <s v="CLORURO DE SODIO Y GLUCOSA. SOLUCIÓN INYECTABLE CADA 100 ML CONTIENEN: CLORURO DE SODIO 0.9 G GLUCOSA ANHIDRA O GLUCOSA 5.0 G Ó GLUCOSA MONOHIDRATADA EQUIVALENTE A 5.0 G DE GLUCOSA ENVASE CON 500 ML. CONTIENE: SODIO 77 MEQ CLORURO 77 MEQ GLUCOSA 25 G"/>
    <s v="010.000.3612.00"/>
    <n v="25300582"/>
    <n v="240"/>
    <n v="8.4600000000000009"/>
    <n v="2030.4"/>
    <s v="IARE DE OCCIDENTE, S.A. DE C.V."/>
    <s v="HRAEI-LPI-CC-425-0001/24-2022"/>
    <s v="HRAEI-LPI-CC-425-2022"/>
    <d v="2024-01-08T00:00:00"/>
    <d v="2024-01-23T00:00:00"/>
    <d v="2024-01-22T00:00:00"/>
    <n v="240"/>
    <x v="48"/>
  </r>
  <r>
    <s v="HRAEI-MD0366"/>
    <s v="CLORURO DE SODIO Y GLUCOSA. SOLUCIÓN INYECTABLE CADA 100 ML CONTIENEN: CLORURO DE SODIO 0.9 G GLUCOSA ANHIDRA O GLUCOSA 5.0 G Ó GLUCOSA MONOHIDRATADA EQUIVALENTE A 5.0 G DE GLUCOSA. ENVASE CON 1 000 ML. CONTIENE: SODIO 154.0 MEQ CLORURO 154.0 MEQ GLUCOSA 50.0 G"/>
    <s v="010.000.3613.00"/>
    <n v="25300584"/>
    <n v="360"/>
    <n v="12.97"/>
    <n v="4669.2"/>
    <s v="IARE DE OCCIDENTE, S.A. DE C.V."/>
    <s v="HRAEI-LPI-CC-425-0001/24-2022"/>
    <s v="HRAEI-LPI-CC-425-2022"/>
    <d v="2024-01-08T00:00:00"/>
    <d v="2024-01-23T00:00:00"/>
    <d v="2024-01-22T00:00:00"/>
    <n v="360"/>
    <x v="49"/>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9600"/>
    <n v="7.74"/>
    <n v="74304"/>
    <s v="IARE DE OCCIDENTE, S.A. DE C.V."/>
    <s v="HRAEI-LPI-CC-425-0001/24-2022"/>
    <s v="HRAEI-LPI-CC-425-2022"/>
    <d v="2024-01-08T00:00:00"/>
    <d v="2024-01-23T00:00:00"/>
    <d v="2024-01-23T00:00:00"/>
    <n v="9600"/>
    <x v="50"/>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12000"/>
    <n v="9.98"/>
    <n v="119760"/>
    <s v="IARE DE OCCIDENTE, S.A. DE C.V."/>
    <s v="HRAEI-LPI-CC-425-0001/24-2022"/>
    <s v="HRAEI-LPI-CC-425-2022"/>
    <d v="2024-01-08T00:00:00"/>
    <d v="2024-01-23T00:00:00"/>
    <d v="2024-01-23T00:00:00"/>
    <n v="12000"/>
    <x v="51"/>
  </r>
  <r>
    <s v="HRAEI-MD0356"/>
    <s v="CLORURO DE SODIO. SOLUCIÓN INYECTABLE AL 0.9%. CADA 100 ML CONTIENEN: CLORURO DE SODIO 0.9 G AGUA INYECTABLE 100 ML ENVASE CON 100 ML."/>
    <s v="010.000.3627.00"/>
    <n v="25300575"/>
    <n v="133093"/>
    <n v="5.6"/>
    <n v="745320.79999999993"/>
    <s v="IARE DE OCCIDENTE, S.A. DE C.V."/>
    <s v="HRAEI-LPI-CC-425-0001/24-2022"/>
    <s v="HRAEI-LPI-CC-425-2022"/>
    <d v="2024-01-08T00:00:00"/>
    <d v="2024-01-23T00:00:00"/>
    <d v="2024-01-22T00:00:00"/>
    <n v="133093"/>
    <x v="52"/>
  </r>
  <r>
    <s v="HRAEI-MD1336"/>
    <s v="ROCURONIO BROMURO DE. SOLUCIÓN INYECTABLE CADA AMPOLLETA O FRASCO ÁMPULA CONTIENE: BROMURO DE ROCURONIO 50 MG ENVASE CON 12 AMPOLLETAS O FRASCOS ÁMPULA DE 5 ML."/>
    <s v="010.000.4059.00"/>
    <n v="25301868"/>
    <n v="312"/>
    <n v="325.43"/>
    <n v="101534.16"/>
    <s v="IARE DE OCCIDENTE, S.A. DE C.V."/>
    <s v="HRAEI-LPI-CC-425-0001/24-2022"/>
    <s v="HRAEI-LPI-CC-425-2022"/>
    <d v="2024-01-08T00:00:00"/>
    <d v="2024-01-23T00:00:00"/>
    <d v="2024-06-21T00:00:00"/>
    <n v="52"/>
    <x v="53"/>
  </r>
  <r>
    <s v="HRAEI-MD1089"/>
    <s v="MOXIFLOXACINO. SOLUCIÓN INYECTABLE CADA 100 ML CONTIENEN: CLORHIDRATO DE MOXIFLOXACINO EQUIVALENTE A 160 MG DE MOXIFLOXACINO. ENVASE CON BOLSA FLEXIBLE O FRASCO ÁMPULA CON 250 ML (400 MG)."/>
    <s v="010.000.4253.00"/>
    <n v="25301526"/>
    <n v="34"/>
    <n v="47.4"/>
    <n v="1611.6"/>
    <s v="IARE DE OCCIDENTE, S.A. DE C.V."/>
    <s v="HRAEI-LPI-CC-425-0001/24-2022"/>
    <s v="HRAEI-LPI-CC-425-2022"/>
    <d v="2024-01-08T00:00:00"/>
    <d v="2024-01-23T00:00:00"/>
    <d v="2024-01-24T00:00:00"/>
    <n v="34"/>
    <x v="54"/>
  </r>
  <r>
    <s v="HRAEI-MD0308"/>
    <s v="CIPROFLOXACINO. SOLUCIÓN INYECTABLE CADA 100 ML CONTIENE: LACTATO O CLORHIDRATO DE CIPROFLOXACINO EQUIVALENTE A 200 MG DE CIPROFLOXACINO. ENVASE CON 100 ML."/>
    <s v="010.000.4259.00"/>
    <n v="25302464"/>
    <n v="390"/>
    <n v="13.76"/>
    <n v="5366.4"/>
    <s v="IARE DE OCCIDENTE, S.A. DE C.V."/>
    <s v="HRAEI-LPI-CC-425-0001/24-2022"/>
    <s v="HRAEI-LPI-CC-425-2022"/>
    <d v="2024-01-08T00:00:00"/>
    <d v="2024-01-23T00:00:00"/>
    <d v="2024-01-22T00:00:00"/>
    <n v="390"/>
    <x v="55"/>
  </r>
  <r>
    <s v="HRAEI-MD0704"/>
    <s v="GABAPENTINA. CÁPSULA. CADA CÁPSULA CONTIENE: GABAPENTINA 300 MG ENVASE CON 15 CÁPSULAS."/>
    <s v="010.000.4359.00"/>
    <n v="25301037"/>
    <n v="39"/>
    <n v="14.96"/>
    <n v="583.44000000000005"/>
    <s v="IARE DE OCCIDENTE, S.A. DE C.V."/>
    <s v="HRAEI-LPI-CC-425-0001/24-2022"/>
    <s v="HRAEI-LPI-CC-425-2022"/>
    <d v="2024-01-08T00:00:00"/>
    <d v="2024-01-23T00:00:00"/>
    <d v="2024-01-22T00:00:00"/>
    <n v="39"/>
    <x v="56"/>
  </r>
  <r>
    <s v="HRAEI-MD1024"/>
    <s v="METFORMINA. TABLETA CADA TABLETA CONTIENE: CLORHIDRATO DE METFORMINA  850 MG. ENVASE CON 30 TABLETAS."/>
    <s v="010.000.5165.00"/>
    <n v="25301449"/>
    <n v="17"/>
    <n v="9.4600000000000009"/>
    <n v="160.82000000000002"/>
    <s v="IARE DE OCCIDENTE, S.A. DE C.V."/>
    <s v="HRAEI-LPI-CC-425-0001/24-2022"/>
    <s v="HRAEI-LPI-CC-425-2022"/>
    <d v="2024-01-08T00:00:00"/>
    <d v="2024-01-23T00:00:00"/>
    <d v="2024-01-24T00:00:00"/>
    <n v="17"/>
    <x v="57"/>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21600"/>
    <n v="20.73"/>
    <n v="447768"/>
    <s v="IARE DE OCCIDENTE, S.A. DE C.V."/>
    <s v="HRAEI-LPI-CC-425-0001/24-2022"/>
    <s v="HRAEI-LPI-CC-425-2022"/>
    <d v="2024-01-08T00:00:00"/>
    <d v="2024-01-23T00:00:00"/>
    <d v="2024-01-24T00:00:00"/>
    <n v="21600"/>
    <x v="58"/>
  </r>
  <r>
    <s v="HRAEI-MD1006"/>
    <s v="MEROPENEM. SOLUCIÓN INYECTABLE CADA FRASCO ÁMPULA CON POLVO CONTIENE: MEROPENEM TRIHIDRATADO EQUIVALENTE A 1 G DE MEROPENEM. ENVASE CON 1 FRASCO ÁMPULA."/>
    <s v="010.000.5292.00"/>
    <n v="25302808"/>
    <n v="10920"/>
    <n v="56.68"/>
    <n v="618945.6"/>
    <s v="IARE DE OCCIDENTE, S.A. DE C.V."/>
    <s v="HRAEI-LPI-CC-425-0001/24-2022"/>
    <s v="HRAEI-LPI-CC-425-2022"/>
    <d v="2024-01-08T00:00:00"/>
    <d v="2024-01-23T00:00:00"/>
    <d v="2024-01-24T00:00:00"/>
    <n v="10920"/>
    <x v="59"/>
  </r>
  <r>
    <s v="HRAEI-MD0266"/>
    <s v="CASPOFUNGINA. SOLUCIÓN INYECTABLE. CADA FRASCO ÁMPULA CON POLVO CONTIENE: ACETATO DE CASPOFUNGINA EQUIVALENTE A 70 MG DE CASPOFUNGINA. ENVASE CON FRASCO ÁMPULA CON POLVO PARA 10.5 ML (7 MG/ML)."/>
    <s v="010.000.5314.00"/>
    <n v="25300442"/>
    <n v="390"/>
    <n v="1011.62"/>
    <n v="394531.8"/>
    <s v="IARE DE OCCIDENTE, S.A. DE C.V."/>
    <s v="HRAEI-LPI-CC-425-0001/24-2022"/>
    <s v="HRAEI-LPI-CC-425-2022"/>
    <d v="2024-01-08T00:00:00"/>
    <d v="2024-01-23T00:00:00"/>
    <d v="2024-01-19T00:00:00"/>
    <n v="387"/>
    <x v="60"/>
  </r>
  <r>
    <s v="HRAEI-MD1169"/>
    <s v="ONDANSETRÓN. SOLUCIÓN INYECTABLE CADA AMPOLLETA O FRASCO AMPULA CONTIENE: CLORHIDRATO DIHIDRATADO DE ONDANSETRÓN EQUIVALENTE A 8 MG DE ONDANSETRÓN ENVASE CON 3 AMPOLLETAS O FRASCOS ÁMPULA CON 4 ML."/>
    <s v="010.000.5428.00"/>
    <n v="25301632"/>
    <n v="11700"/>
    <n v="10.43"/>
    <n v="122031"/>
    <s v="IARE DE OCCIDENTE, S.A. DE C.V."/>
    <s v="HRAEI-LPI-CC-425-0001/24-2022"/>
    <s v="HRAEI-LPI-CC-425-2022"/>
    <d v="2024-01-08T00:00:00"/>
    <d v="2024-01-23T00:00:00"/>
    <d v="2024-01-22T00:00:00"/>
    <n v="11700"/>
    <x v="61"/>
  </r>
  <r>
    <s v="HRAEI-MD0065"/>
    <s v="ÁCIDO ZOLEDRÓNICO. SOLUCIÓN INYECTABLE CADA FRASCO ÁMPULA CON 5 ML CONTIENE: ACIDO ZOLEDRÓNICO MONOHIDRATADO EQUIVALENTE A 4.0 MG DE ÁCIDO ZOLEDRÓNICO ENVASE CON UN FRASCO ÁMPULA."/>
    <s v="010.000.5468.00"/>
    <n v="25300079"/>
    <n v="32"/>
    <n v="48.19"/>
    <n v="1542.08"/>
    <s v="IARE DE OCCIDENTE, S.A. DE C.V."/>
    <s v="HRAEI-LPI-CC-425-0001/24-2022"/>
    <s v="HRAEI-LPI-CC-425-2022"/>
    <d v="2024-01-08T00:00:00"/>
    <d v="2024-01-23T00:00:00"/>
    <d v="2024-01-24T00:00:00"/>
    <n v="32"/>
    <x v="62"/>
  </r>
  <r>
    <s v="HRAEI-MD0438"/>
    <s v="DEXMEDETOMIDINA SOLUCIÓN INYECTABLE. CADA FRASCO ÁMPULA CONTIENE: CLORHIDRATO DE DEXMEDETOMIDINA 200 µG ENVASE CON 5 FRASCO ÁMPULA"/>
    <s v="010.000.0247.01"/>
    <n v="25302522"/>
    <n v="749"/>
    <n v="93.06"/>
    <n v="69701.94"/>
    <s v="IARE DE OCCIDENTE, S.A. DE C.V."/>
    <s v="HRAEI-LPI-CC-425-0001/24-2022"/>
    <s v="HRAEI-LPI-CC-425-2022"/>
    <d v="2024-01-08T00:00:00"/>
    <d v="2024-01-23T00:00:00"/>
    <d v="2024-01-24T00:00:00"/>
    <n v="749"/>
    <x v="63"/>
  </r>
  <r>
    <s v="HRAEI-MD2272"/>
    <s v="OSIMERTINIB. TABLETA. CADA TABLETA CONTIENE: MESILATO DE OSIMERTINIB EQUIVALENTE A 80 MG DE OSIMERTINIB ENVASE CON 30 TABLETAS"/>
    <s v="010.000.6173.00"/>
    <n v="25303406"/>
    <n v="10"/>
    <n v="110500"/>
    <n v="1105000"/>
    <s v="ASTRAZENECA, S.A. DE C.V."/>
    <s v="HRAEI-AD-CC-233-0001/24-2023-COMPLEMENTARIO"/>
    <s v="HRAEI-AD-CC-233-2023"/>
    <d v="2024-01-08T00:00:00"/>
    <d v="2024-01-23T00:00:00"/>
    <d v="2024-01-29T00:00:00"/>
    <n v="10"/>
    <x v="64"/>
  </r>
  <r>
    <s v="HRAEI-MD2126"/>
    <s v="ACALABRUTINIB. CÁPSULA. CADA CÁPSULA CONTIENE: ACALABRUTINIB 100 MG. CAJA CON 56 CÁPSULAS."/>
    <s v="010.000.6327.00"/>
    <n v="25300367"/>
    <n v="16"/>
    <n v="144825"/>
    <n v="2317200"/>
    <s v="ASTRAZENECA, S.A. DE C.V."/>
    <s v="HRAEI-AD-CC-233-0001/24-2023-COMPLEMENTARIO"/>
    <s v="HRAEI-AD-CC-233-2023"/>
    <d v="2024-01-08T00:00:00"/>
    <d v="2024-01-23T00:00:00"/>
    <d v="2024-05-07T00:00:00"/>
    <n v="16"/>
    <x v="65"/>
  </r>
  <r>
    <s v="HRAEI-MD2271"/>
    <s v="OLAPARIB. TABLETA. CADA TABLETA CONTIENE: OLAPARIB 150 MG. CAJA DE CARTÓN CON 56 TABLETAS DE 150 MG CADA UNA."/>
    <s v="010.000.6359.00"/>
    <n v="25303367"/>
    <n v="10"/>
    <n v="41500"/>
    <n v="415000"/>
    <s v="ASTRAZENECA, S.A. DE C.V."/>
    <s v="HRAEI-AD-CC-233-0001/24-2023-COMPLEMENTARIO"/>
    <s v="HRAEI-AD-CC-233-2023"/>
    <d v="2024-01-08T00:00:00"/>
    <d v="2024-01-23T00:00:00"/>
    <d v="2024-01-29T00:00:00"/>
    <n v="10"/>
    <x v="66"/>
  </r>
  <r>
    <s v="HRAEI-MD2042"/>
    <s v="RIOCIGUAT. COMPRIMIDO. CADA COMPRIMIDO CONTIENE: RIOCIGUAT 2.5 MG ENVASE CON 42 COMPRIMIDOS."/>
    <s v="010.000.6107.00"/>
    <n v="25303237"/>
    <n v="5"/>
    <n v="22043.599999999999"/>
    <n v="110218"/>
    <s v="BAYER DE MEXICO, S.A. DE C.V."/>
    <s v="HRAEI-AD-CC-234-0001/24-2023-COMPLEMENTARIO"/>
    <s v="HRAEI-AD-CC-234-2023"/>
    <d v="2024-01-08T00:00:00"/>
    <d v="2024-01-23T00:00:00"/>
    <d v="2024-01-17T00:00:00"/>
    <n v="5"/>
    <x v="67"/>
  </r>
  <r>
    <s v="HRAEI-MD2102"/>
    <s v="NIVOLUMAB. SOLUCIÓN INYECTABLE. CADA FRASCO ÁMPULA CONTIENE: NIVOLUMAB 100 MG ENVASE CON UN FRASCO ÁMPULA CON 10 ML DE SOLUCIÓN (10 MG/ ML)."/>
    <s v="010.000.6109.00"/>
    <n v="25303241"/>
    <n v="19"/>
    <n v="28705"/>
    <n v="545395"/>
    <s v="BRISTOL MYERS SQUIBB DE MEXICO, S. DE R.L. DE C.V."/>
    <s v="HRAEI-AD-CC-235-0001/24-2023-COMPLEMENTARIO"/>
    <s v="HRAEI-AD-CC-235-2023"/>
    <d v="2024-01-08T00:00:00"/>
    <d v="2024-01-23T00:00:00"/>
    <d v="2024-01-25T00:00:00"/>
    <n v="19"/>
    <x v="68"/>
  </r>
  <r>
    <s v="HRAEI-MD2103"/>
    <s v="NIVOLUMAB. SOLUCIÓN INYECTABLE. CADA FRASCO ÁMPULA CONTIENE: NIVOLUMAB 40 MG ENVASE CON UN FRASCO ÁMPULA CON 4 ML DE SOLUCIÓN (10 MG/ ML)."/>
    <s v="010.000.6110.00"/>
    <n v="25303242"/>
    <n v="14"/>
    <n v="11482"/>
    <n v="160748"/>
    <s v="BRISTOL MYERS SQUIBB DE MEXICO, S. DE R.L. DE C.V."/>
    <s v="HRAEI-AD-CC-235-0001/24-2023-COMPLEMENTARIO"/>
    <s v="HRAEI-AD-CC-235-2023"/>
    <d v="2024-01-08T00:00:00"/>
    <d v="2024-01-23T00:00:00"/>
    <d v="2024-01-25T00:00:00"/>
    <n v="14"/>
    <x v="69"/>
  </r>
  <r>
    <s v="HRAEI-MD0908"/>
    <s v="LENALIDOMIDA. CÁPSULA CADA CÁPSULA CONTIENE: LENALIDOMIDA 10 MG ENVASE CON 21 CÁPSULAS"/>
    <s v="010.000.5617.00"/>
    <n v="25302321"/>
    <n v="1"/>
    <n v="81026"/>
    <n v="81026"/>
    <s v="CELGENE LOGISTICS, S.A.R.L."/>
    <s v="HRAEI-AD-CC-236-0001/24-2023-COMPLEMENTARIO"/>
    <s v="HRAEI-AD-CC-236-2023"/>
    <d v="2024-01-08T00:00:00"/>
    <d v="2024-01-23T00:00:00"/>
    <d v="2024-01-16T00:00:00"/>
    <n v="1"/>
    <x v="70"/>
  </r>
  <r>
    <s v="HRAEI-MD1961"/>
    <s v="RIFAXIMINA. TABLETA CADA TABLETA CONTIENE: RIFAXIMINA 200 MG ENVASE CON 28 TABLETAS."/>
    <s v="010.000.5671.00"/>
    <n v="25302971"/>
    <n v="43"/>
    <n v="218"/>
    <n v="9374"/>
    <s v="LABORATORIOS ALFASIGMA MEXICO S.A. DE C.V."/>
    <s v="HRAEI-AD-CC-239-0001/24-2023-COMPLEMENTARIO"/>
    <s v="HRAEI-AD-CC-239-2023"/>
    <d v="2024-01-08T00:00:00"/>
    <d v="2024-01-23T00:00:00"/>
    <d v="2024-01-22T00:00:00"/>
    <n v="43"/>
    <x v="71"/>
  </r>
  <r>
    <s v="HRAEI-MD1052"/>
    <s v="METRONIDAZOL. SOLUCIÓN INYECTABLE CADA 100 ML CONTIENEN: METRONIDAZOL 500 MG ENVASE CON 100 ML."/>
    <s v="010.000.1311.00"/>
    <n v="25301480"/>
    <n v="2762"/>
    <n v="9.1300000000000008"/>
    <n v="25217.06"/>
    <s v="FRESENIUS KABI MÉXICO, S.A. DE C.V."/>
    <s v="HRAEI-LPI-CC-026-0001/24-2023"/>
    <s v="HRAEI-LPI-CC-026-2023"/>
    <d v="2024-02-29T00:00:00"/>
    <d v="2024-03-15T00:00:00"/>
    <d v="2024-04-16T00:00:00"/>
    <n v="2762"/>
    <x v="72"/>
  </r>
  <r>
    <s v="HRAEI-MD0651"/>
    <s v="FLUCONAZOL. SOLUCIÓN INYECTABLE CADA FRASCO ÁMPULA CONTIENE: FLUCONAZOL 100 MG ENVASE CON UN FRASCO ÁMPULA CON 50 ML (2 MG/ML)"/>
    <s v="010.000.2135.00"/>
    <n v="25300961"/>
    <n v="1560"/>
    <n v="16.100000000000001"/>
    <n v="25116.000000000004"/>
    <s v="FRESENIUS KABI MÉXICO, S.A. DE C.V."/>
    <s v="HRAEI-LPI-CC-026-0001/24-2023"/>
    <s v="HRAEI-LPI-CC-026-2023"/>
    <d v="2024-02-29T00:00:00"/>
    <d v="2024-03-15T00:00:00"/>
    <d v="2024-04-02T00:00:00"/>
    <n v="1560"/>
    <x v="73"/>
  </r>
  <r>
    <s v="HRAEI-MD0740"/>
    <s v="GLUCOSA. SOLUCIÓN INYECTABLE AL 50 % CADA 100 ML CONTIENEN: GLUCOSA ANHIDRA O GLUCOSA 50 G Ó GLUCOSA MONOHIDRATADA EQUIVALENTE A 50.0 G DE GLUCOSA ENVASE CON 50 ML. CONTIENE: GLUCOSA 25.0 G"/>
    <s v="010.000.3607.00"/>
    <n v="25301081"/>
    <n v="1700"/>
    <n v="12.55"/>
    <n v="21335"/>
    <s v="FRESENIUS KABI MÉXICO, S.A. DE C.V."/>
    <s v="HRAEI-LPI-CC-026-0001/24-2023"/>
    <s v="HRAEI-LPI-CC-026-2023"/>
    <d v="2024-02-29T00:00:00"/>
    <d v="2024-03-15T00:00:00"/>
    <d v="2024-04-16T00:00:00"/>
    <n v="1700"/>
    <x v="74"/>
  </r>
  <r>
    <s v="HRAEI-MD0734"/>
    <s v="GLUCOSA. SOLUCIÓN INYECTABLE AL 5% CADA 100 ML CONTIENEN: GLUCOSA ANHIDRA O GLUCOSA 5 G Ó GLUCOSA MONOHIDRATADA EQUIVALENTE A 5.0 G DE GLUCOSA. ENVASE CON 100 ML. CONTIENE: GLUCOSA 5.0 G"/>
    <s v="010.000.3625.00"/>
    <n v="25301077"/>
    <n v="1706"/>
    <n v="5.94"/>
    <n v="10133.640000000001"/>
    <s v="FRESENIUS KABI MÉXICO, S.A. DE C.V."/>
    <s v="HRAEI-LPI-CC-026-0001/24-2023"/>
    <s v="HRAEI-LPI-CC-026-2023"/>
    <d v="2024-02-29T00:00:00"/>
    <d v="2024-03-15T00:00:00"/>
    <d v="2024-04-16T00:00:00"/>
    <n v="1706"/>
    <x v="75"/>
  </r>
  <r>
    <s v="HRAEI-MD0358"/>
    <s v="CLORURO DE SODIO. SOLUCIÓN INYECTABLE AL 0.9%. CADA 100 ML CONTIENEN: CLORURO DE SODIO 0.9 G AGUA INYECTABLE 100 ML ENVASE CON 50 ML."/>
    <s v="010.000.3626.00"/>
    <n v="25302473"/>
    <n v="26206"/>
    <n v="3.92"/>
    <n v="102727.52"/>
    <s v="FRESENIUS KABI MÉXICO, S.A. DE C.V."/>
    <s v="HRAEI-LPI-CC-026-0001/24-2023"/>
    <s v="HRAEI-LPI-CC-026-2023"/>
    <d v="2024-02-29T00:00:00"/>
    <d v="2024-03-15T00:00:00"/>
    <d v="2024-04-16T00:00:00"/>
    <n v="26206"/>
    <x v="76"/>
  </r>
  <r>
    <s v="HRAEI-MD1527"/>
    <s v="TRINITRATO DE GLICERILO. SOLUCIÓN INYECTABLE CADA FRASCO ÁMPULA CONTIENE: TRINITRATO DE GLICERILO 50 MG ENVASE CON UN FRASCO ÁMPULA DE 10 ML."/>
    <s v="010.000.4114.00"/>
    <n v="25302123"/>
    <n v="14"/>
    <n v="347.44"/>
    <n v="4864.16"/>
    <s v="FRESENIUS KABI MÉXICO, S.A. DE C.V."/>
    <s v="HRAEI-LPI-CC-026-0001/24-2023"/>
    <s v="HRAEI-LPI-CC-026-2023"/>
    <d v="2024-02-29T00:00:00"/>
    <d v="2024-03-15T00:00:00"/>
    <d v="2024-04-16T00:00:00"/>
    <n v="14"/>
    <x v="77"/>
  </r>
  <r>
    <s v="HRAEI-MD0932"/>
    <s v="LEVOFLOXACINO. SOLUCIÓN INYECTABLE CADA ENVASE CONTIENE: LEVOFLOXACINO HEMIHIDRATADO EQUIVALENTE A 500 MG DE LEVOFLOXACINO. ENVASE CON 100 ML."/>
    <s v="010.000.4249.00"/>
    <n v="25301326"/>
    <n v="1002"/>
    <n v="16.579999999999998"/>
    <n v="16613.16"/>
    <s v="FRESENIUS KABI MÉXICO, S.A. DE C.V."/>
    <s v="HRAEI-LPI-CC-026-0001/24-2023"/>
    <s v="HRAEI-LPI-CC-026-2023"/>
    <d v="2024-02-29T00:00:00"/>
    <d v="2024-03-15T00:00:00"/>
    <d v="2024-04-16T00:00:00"/>
    <n v="1002"/>
    <x v="78"/>
  </r>
  <r>
    <s v="HRAEI-MD2072"/>
    <s v="PEMBROLIZUMAB. SOLUCIÓN INYECTABLE CADA FRASCO ÁMPULA CONTIENE: PEMBROLIZUMAB 100 MG ENVASE CON UN FRASCO ÁMPULA DE 100 MG/ 4 ML."/>
    <s v="010.000.6153.00"/>
    <n v="25303342"/>
    <n v="20"/>
    <n v="52000"/>
    <n v="1040000"/>
    <s v="MERCK SHARP &amp; DOHME COMERCIALIZADORA S. DE R.L. DE C.V."/>
    <s v="HRAEI-AD-CC-240-0001/24-2023-COMPLEMENTARIO"/>
    <s v="HRAEI-AD-CC-240-2023"/>
    <d v="2024-01-08T00:00:00"/>
    <d v="2024-01-23T00:00:00"/>
    <d v="2024-01-23T00:00:00"/>
    <n v="20"/>
    <x v="79"/>
  </r>
  <r>
    <s v="HRAEI-MD0102"/>
    <s v="ALMIDÓN. SOLUCIÓN INYECTABLE AL 6 % CADA 100 ML CONTIENEN: POLI (O-2 HIDROXIETIL)-ALMIDÓN (130000 DALTONS) O HIDROXIETIL ALMIDÓN (130/0.4) 6 G ENVASE CON 500 ML."/>
    <s v="010.000.3666.01"/>
    <n v="25302374"/>
    <n v="184"/>
    <n v="84.84"/>
    <n v="15610.560000000001"/>
    <s v="FRESENIUS KABI MÉXICO, S.A. DE C.V."/>
    <s v="HRAEI-LPI-CC-026-0001/24-2023"/>
    <s v="HRAEI-LPI-CC-026-2023"/>
    <d v="2024-02-29T00:00:00"/>
    <d v="2024-03-15T00:00:00"/>
    <d v="2024-04-16T00:00:00"/>
    <n v="184"/>
    <x v="80"/>
  </r>
  <r>
    <s v="HRAEI-MD0055"/>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010.000.5303.00"/>
    <n v="25300064"/>
    <n v="16"/>
    <n v="2791.75"/>
    <n v="44668"/>
    <s v="NOVARTIS FARMACEUTICA, S.A. DE C.V."/>
    <s v="HRAEI-AD-CC-241-0001/24-2023-COMPLEMENTARIO"/>
    <s v="HRAEI-AD-CC-241-2023"/>
    <d v="2024-01-08T00:00:00"/>
    <d v="2024-01-23T00:00:00"/>
    <d v="2024-02-16T00:00:00"/>
    <n v="16"/>
    <x v="81"/>
  </r>
  <r>
    <s v="HRAEI-MD2099"/>
    <s v="RUXOLITINIB TABLETA CADA TABLETA CONTIENE: FOSFATO DE RUXOLITINIB EQUIVALENTE A 5 MG DE RUXOLITINIB ENVASE CON 60 TABLETAS."/>
    <s v="010.000.6093.00"/>
    <n v="25303205"/>
    <n v="16"/>
    <n v="33666.92"/>
    <n v="538670.72"/>
    <s v="NOVARTIS FARMACEUTICA, S.A. DE C.V."/>
    <s v="HRAEI-AD-CC-241-0001/24-2023-COMPLEMENTARIO"/>
    <s v="HRAEI-AD-CC-241-2023"/>
    <d v="2024-01-08T00:00:00"/>
    <d v="2024-01-23T00:00:00"/>
    <d v="2024-02-16T00:00:00"/>
    <n v="16"/>
    <x v="82"/>
  </r>
  <r>
    <s v="HRAEI-MD2100"/>
    <s v="RUXOLITINIB TABLETA CADA TABLETA CONTIENE: FOSFATO DE RUXOLITINIB EQUIVALENTE A 15 MG DE RUXOLITINIB ENVASE CON 60 TABLETAS."/>
    <s v="010.000.6094.00"/>
    <n v="25303206"/>
    <n v="17"/>
    <n v="53896.08"/>
    <n v="916233.36"/>
    <s v="NOVARTIS FARMACEUTICA, S.A. DE C.V."/>
    <s v="HRAEI-AD-CC-241-0001/24-2023-COMPLEMENTARIO"/>
    <s v="HRAEI-AD-CC-241-2023"/>
    <d v="2024-01-08T00:00:00"/>
    <d v="2024-01-23T00:00:00"/>
    <d v="2024-02-16T00:00:00"/>
    <n v="17"/>
    <x v="83"/>
  </r>
  <r>
    <s v="HRAEI-MD2213"/>
    <s v="RIBOCICLIB. COMPRIMIDO. CADA COMPRIMIDO CONTIENE: SUCCINATO DE RIBOCICLIB 254 MG EQUIVALENTE A 200 MG DE RIBOCICLIB ENVASE CON 63 COMPRIMIDOS"/>
    <s v="010.000.6165.00"/>
    <n v="25303381"/>
    <n v="24"/>
    <n v="22928.19"/>
    <n v="550276.55999999994"/>
    <s v="NOVARTIS FARMACEUTICA, S.A. DE C.V."/>
    <s v="HRAEI-AD-CC-241-0001/24-2023-COMPLEMENTARIO"/>
    <s v="HRAEI-AD-CC-241-2023"/>
    <d v="2024-01-08T00:00:00"/>
    <d v="2024-01-23T00:00:00"/>
    <d v="2024-02-16T00:00:00"/>
    <n v="24"/>
    <x v="84"/>
  </r>
  <r>
    <s v="HRAEI-MD2122"/>
    <s v="PONATINIB. TABLETAS CADA TABLETA CONTIENE: PONATINIB 45 MG. ENVASE CON 90 TABLETAS."/>
    <s v="010.000.6302.00"/>
    <n v="25303547"/>
    <n v="20"/>
    <n v="160000"/>
    <n v="3200000"/>
    <s v="PINT PHARMA S.A. P.I. DE C.V."/>
    <s v="HRAEI-AD-CC-242-0001/24-2023-COMPLEMENTARIO"/>
    <s v="HRAEI-AD-CC-242-2023"/>
    <d v="2024-01-08T00:00:00"/>
    <d v="2024-01-23T00:00:00"/>
    <s v=" "/>
    <n v="0"/>
    <x v="85"/>
  </r>
  <r>
    <s v="HRAEI-MD2019"/>
    <s v="OBINUTUZUMAB. SOLUCIÓN INYECTABLE. CADA FRASCO ÁMPULA CONTIENE: OBINUTUZUMAB 1000 MG. ENVASE CON FRASCO ÁMPULA CON 40 ML (1000 MG/40 ML)."/>
    <s v="010.000.6037.00"/>
    <n v="25302331"/>
    <n v="60"/>
    <n v="36907"/>
    <n v="2214420"/>
    <s v="PRODUCTOS ROCHE, S.A. DE C.V."/>
    <s v="HRAEI-AD-CC-243-0001/24-2023-COMPLEMENTARIO"/>
    <s v="HRAEI-AD-CC-243-2023"/>
    <d v="2024-01-08T00:00:00"/>
    <d v="2024-01-23T00:00:00"/>
    <d v="2024-01-17T00:00:00"/>
    <n v="60"/>
    <x v="86"/>
  </r>
  <r>
    <s v="HRAEI-MD2209"/>
    <s v="CEFTOLOZANO/TAZOBACTAM. SOLUCIÓN INYECTABLE. CADA FRASCO ÁMPULA CONTIENE: SULFATO DE CEFTOLOZANO EQUIVALENTE A 1000.00 MG DE CEFTOLOZANO TAZOBACTAM SÓDICO EQUIVALENTE A 500.0 MG DE TAZOBACTAM ENVASE CON 10 FRASCOS ÁMPULA."/>
    <s v="010.000.6198.00"/>
    <n v="25303444"/>
    <n v="16"/>
    <n v="19057.98"/>
    <n v="304927.68"/>
    <s v="MERCK SHARP &amp; DOHME COMERCIALIZADORA, S. DE R.L. DE C.V."/>
    <s v="HRAEI-AD-CC-330-0001/24-2022"/>
    <s v="HRAEI-AD-CC-330-2022"/>
    <d v="2024-01-08T00:00:00"/>
    <d v="2024-01-23T00:00:00"/>
    <s v=" "/>
    <n v="0"/>
    <x v="87"/>
  </r>
  <r>
    <s v="HRAEI-MD2060"/>
    <s v="BRENTUXIMAB VEDOTIN. SOLUCIÓN INYECTABLE CADA FRASCO ÁMPULA CON POLVO LIOFILIZADO CONTIENE: BRENTUXIMAB VEDOTIN 50 MG ENVASE CON UN FRASCO ÁMPULA CON POLVO LIOFILIZADO."/>
    <s v="010.000.6085.00"/>
    <n v="25303184"/>
    <n v="193"/>
    <n v="61378.2"/>
    <n v="11845992.6"/>
    <s v="TAKEDA MEXICO, S.A. DE C.V."/>
    <s v="HRAEI-AD-CC-244-0001/24-2023-COMPLEMENTARIO"/>
    <s v="HRAEI-AD-CC-244-2023"/>
    <d v="2024-01-08T00:00:00"/>
    <d v="2024-01-23T00:00:00"/>
    <d v="2024-01-23T00:00:00"/>
    <n v="193"/>
    <x v="88"/>
  </r>
  <r>
    <s v="HRAEI-MD2148"/>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010.000.6117.01"/>
    <n v="25303279"/>
    <n v="4"/>
    <n v="592.5"/>
    <n v="2370"/>
    <s v="NOVO NORDISK, S.A. DE C.V."/>
    <s v="HRAEI-AD-CC-339-0001/24-2022"/>
    <s v="HRAEI-AD-CC-339-2022"/>
    <d v="2024-01-08T00:00:00"/>
    <d v="2024-01-23T00:00:00"/>
    <d v="2024-05-22T00:00:00"/>
    <n v="4"/>
    <x v="89"/>
  </r>
  <r>
    <s v="HRAEI-MD2233"/>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010.000.4245.02"/>
    <n v="25303246"/>
    <n v="31"/>
    <n v="22775.25"/>
    <n v="706032.75"/>
    <s v="NOVO NORDISK, S.A. DE C.V."/>
    <s v="HRAEI-AD-CC-339-0001/24-2022"/>
    <s v="HRAEI-AD-CC-339-2022"/>
    <d v="2024-01-08T00:00:00"/>
    <d v="2024-01-23T00:00:00"/>
    <s v=" "/>
    <n v="0"/>
    <x v="90"/>
  </r>
  <r>
    <s v="HRAEI-MD2234"/>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010.000.4250.02"/>
    <n v="25303247"/>
    <n v="63"/>
    <n v="56938.12"/>
    <n v="3587101.56"/>
    <s v="NOVO NORDISK, S.A. DE C.V."/>
    <s v="HRAEI-AD-CC-339-0001/24-2022"/>
    <s v="HRAEI-AD-CC-339-2022"/>
    <d v="2024-01-08T00:00:00"/>
    <d v="2024-01-23T00:00:00"/>
    <s v=" "/>
    <n v="0"/>
    <x v="91"/>
  </r>
  <r>
    <s v="HRAEI-MD2266"/>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010.000.4238.02"/>
    <n v="25303245"/>
    <n v="31"/>
    <n v="11387.62"/>
    <n v="353016.22000000003"/>
    <s v="NOVO NORDISK, S.A. DE C.V."/>
    <s v="HRAEI-AD-CC-339-0001/24-2022"/>
    <s v="HRAEI-AD-CC-339-2022"/>
    <d v="2024-01-08T00:00:00"/>
    <d v="2024-01-23T00:00:00"/>
    <s v=" "/>
    <n v="0"/>
    <x v="92"/>
  </r>
  <r>
    <s v="HRAEI-MD1106"/>
    <s v="NATALIZUMAB. SOLUCIÓN INYECTABLE CADA FRASCO ÁMPULA CONTIENE: NATALIZUMAB 300 MG ENVASE CON FRASCO ÁMPULA CON 300 MG."/>
    <s v="010.000.5257.00"/>
    <n v="25302330"/>
    <n v="14"/>
    <n v="20662.62"/>
    <n v="289276.68"/>
    <s v="BIOGEN MÉXICO, S. DE R.L. DE C.V."/>
    <s v="HRAEI-AD-CC-340-0001/24-2022"/>
    <s v="HRAEI-AD-CC-340-2022"/>
    <d v="2024-01-08T00:00:00"/>
    <d v="2024-01-23T00:00:00"/>
    <d v="2024-01-12T00:00:00"/>
    <n v="14"/>
    <x v="93"/>
  </r>
  <r>
    <s v="HRAEI-MD0055"/>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010.000.5303.00"/>
    <n v="25300064"/>
    <n v="4"/>
    <n v="2791.75"/>
    <n v="11167"/>
    <s v="NOVARTIS FARMACÉUTICA, S.A. DE C.V."/>
    <s v="HRAEI-AD-CC-341-0001/24-2022"/>
    <s v="HRAEI-AD-CC-341-2022"/>
    <d v="2024-01-09T00:00:00"/>
    <d v="2024-01-24T00:00:00"/>
    <d v="2024-01-25T00:00:00"/>
    <n v="4"/>
    <x v="94"/>
  </r>
  <r>
    <s v="HRAEI-MD0518"/>
    <s v="ELTROMBOPAG. TABLETA CADA TABLETA CONTIENE: ELTROMBOPAG OLAMINA EQUIVALENTE A 25 MG DE ELTROMBOPAG ENVASE CON 28 TABLETAS."/>
    <s v="010.000.5636.00"/>
    <n v="25302551"/>
    <n v="128"/>
    <n v="9445.9699999999993"/>
    <n v="1209084.1599999999"/>
    <s v="NOVARTIS FARMACÉUTICA, S.A. DE C.V."/>
    <s v="HRAEI-AD-CC-341-0001/24-2022"/>
    <s v="HRAEI-AD-CC-341-2022"/>
    <d v="2024-01-09T00:00:00"/>
    <d v="2024-01-24T00:00:00"/>
    <d v="2024-01-25T00:00:00"/>
    <n v="128"/>
    <x v="95"/>
  </r>
  <r>
    <s v="HRAEI-MD0519"/>
    <s v="ELTROMBOPAG. TABLETA CADA TABLETA CONTIENE: ELTROMBOPAG OLAMINA EQUIVALENTE A 50 MG DE ELTROMBOPAG ENVASE CON 28 TABLETAS."/>
    <s v="010.000.5637.00"/>
    <n v="25302552"/>
    <n v="195"/>
    <n v="18891.919999999998"/>
    <n v="3683924.3999999994"/>
    <s v="NOVARTIS FARMACÉUTICA, S.A. DE C.V."/>
    <s v="HRAEI-AD-CC-341-0001/24-2022"/>
    <s v="HRAEI-AD-CC-341-2022"/>
    <d v="2024-01-09T00:00:00"/>
    <d v="2024-01-24T00:00:00"/>
    <d v="2024-01-25T00:00:00"/>
    <n v="195"/>
    <x v="96"/>
  </r>
  <r>
    <s v="HRAEI-MD2265"/>
    <s v="FACTOR IX O NONACOG ALFA SOLUCION INYECTABLE CADA FRASCO ÁMPULA CON LIOFILIZADO CONTIENE: FACTOR IX DE COAGULACIÓN RECOMBINANTE O NONACOG ALFA 500 UI. ENVASE CON FRASCO ÁMPULA CON LIOFILIZADO, UNA JERINGA CON 5ML DE DILUYENTE, UN EQUIPO DE INFUSIÓN, UN ADAPTADOR."/>
    <s v="010.000.5343.01"/>
    <n v="25302607"/>
    <n v="94"/>
    <n v="3424.75"/>
    <n v="321926.5"/>
    <s v="PFIZER, S.A. DE C.V."/>
    <s v="HRAEI-AD-CC-342-0001/24-2022"/>
    <s v="HRAEI-AD-CC-342-2022"/>
    <d v="2024-01-09T00:00:00"/>
    <d v="2024-01-24T00:00:00"/>
    <d v="2024-01-17T00:00:00"/>
    <n v="94"/>
    <x v="97"/>
  </r>
  <r>
    <s v="HRAEI-MD2208"/>
    <s v="FINGOLIMOD. CÁPSULA CADA CÁPSULA CONTIENE: CLORHIDRATO DE FINGOLIMOD 0.56 MG EQUIVALENTE A 0.50 MG DE FINGOLIMOD ENVASE CON 28 CÁPSULAS"/>
    <s v="010.000.5815.00"/>
    <n v="25302315"/>
    <n v="10"/>
    <n v="17225.849999999999"/>
    <n v="172258.5"/>
    <s v="NOVARTIS FARMACÉUTICA, S.A. DE C.V."/>
    <s v="HRAEI-AD-CC-341-0001/24-2022"/>
    <s v="HRAEI-AD-CC-341-2022"/>
    <d v="2024-01-09T00:00:00"/>
    <d v="2024-01-24T00:00:00"/>
    <d v="2024-01-25T00:00:00"/>
    <n v="10"/>
    <x v="98"/>
  </r>
  <r>
    <s v="HRAEI-MD2099"/>
    <s v="RUXOLITINIB TABLETA CADA TABLETA CONTIENE: FOSFATO DE RUXOLITINIB EQUIVALENTE A 5 MG DE RUXOLITINIB ENVASE CON 60 TABLETAS."/>
    <s v="010.000.6093.00"/>
    <n v="25303205"/>
    <n v="27"/>
    <n v="33666.92"/>
    <n v="909006.84"/>
    <s v="NOVARTIS FARMACÉUTICA, S.A. DE C.V."/>
    <s v="HRAEI-AD-CC-341-0001/24-2022"/>
    <s v="HRAEI-AD-CC-341-2022"/>
    <d v="2024-01-09T00:00:00"/>
    <d v="2024-01-24T00:00:00"/>
    <d v="2024-01-25T00:00:00"/>
    <n v="27"/>
    <x v="99"/>
  </r>
  <r>
    <s v="HRAEI-MD2100"/>
    <s v="RUXOLITINIB TABLETA CADA TABLETA CONTIENE: FOSFATO DE RUXOLITINIB EQUIVALENTE A 15 MG DE RUXOLITINIB ENVASE CON 60 TABLETAS."/>
    <s v="010.000.6094.00"/>
    <n v="25303206"/>
    <n v="29"/>
    <n v="53896.08"/>
    <n v="1562986.32"/>
    <s v="NOVARTIS FARMACÉUTICA, S.A. DE C.V."/>
    <s v="HRAEI-AD-CC-341-0001/24-2022"/>
    <s v="HRAEI-AD-CC-341-2022"/>
    <d v="2024-01-09T00:00:00"/>
    <d v="2024-01-24T00:00:00"/>
    <d v="2024-01-25T00:00:00"/>
    <n v="29"/>
    <x v="100"/>
  </r>
  <r>
    <s v="HRAEI-MD2267"/>
    <s v="FACTOR IX O NONACOG ALFA SOLUCION INYECTABLE CADA FRASCO ÁMPULA CON LIOFILIZADO CONTIENE: FACTOR IX DE COAGULACIÓN RECOMBINANTE O NONACOG ALFA 1000 UI. ENVASE CON FRASCO ÁMPULA CON LIOFILIZADO, UNA JERINGA CON 5 ML DE DILUYENTE, UN EQUIPO DE INFUSIÓN, UN ADAPTADOR."/>
    <s v="010.000.5344.01"/>
    <n v="25302606"/>
    <n v="156"/>
    <n v="6849.5"/>
    <n v="1068522"/>
    <s v="PFIZER, S.A. DE C.V."/>
    <s v="HRAEI-AD-CC-342-0001/24-2022"/>
    <s v="HRAEI-AD-CC-342-2022"/>
    <d v="2024-01-09T00:00:00"/>
    <d v="2024-01-24T00:00:00"/>
    <d v="2024-01-17T00:00:00"/>
    <n v="156"/>
    <x v="101"/>
  </r>
  <r>
    <s v="HRAEI-MD2119"/>
    <s v="MIDOSTAURINA. CÁPSULA CADA CÁPSULA CONTIENE, MIDOSTAURINA 25 MG. ENVASE CON 112 CÁPSULAS (4 CAJAS CON 28 CÁPSULAS) DE 25 MG."/>
    <s v="010.000.6285.00"/>
    <n v="25303541"/>
    <n v="10"/>
    <n v="287980.79999999999"/>
    <n v="2879808"/>
    <s v="NOVARTIS FARMACÉUTICA, S.A. DE C.V."/>
    <s v="HRAEI-AD-CC-341-0001/24-2022"/>
    <s v="HRAEI-AD-CC-341-2022"/>
    <d v="2024-01-09T00:00:00"/>
    <d v="2024-01-24T00:00:00"/>
    <d v="2024-01-25T00:00:00"/>
    <n v="10"/>
    <x v="102"/>
  </r>
  <r>
    <s v="HRAEI-MD2268"/>
    <s v="AXITINIB. TABLETA. CADA TABLETA CONTIENE: AXITINIB 5 MG. ENVASE CON 60 TABLETAS."/>
    <s v="010.000.6006.00"/>
    <n v="25302407"/>
    <n v="38"/>
    <n v="42078.54"/>
    <n v="1598984.52"/>
    <s v="PFIZER, S.A. DE C.V."/>
    <s v="HRAEI-AD-CC-342-0001/24-2022"/>
    <s v="HRAEI-AD-CC-342-2022"/>
    <d v="2024-01-09T00:00:00"/>
    <d v="2024-01-24T00:00:00"/>
    <d v="2024-01-17T00:00:00"/>
    <n v="38"/>
    <x v="103"/>
  </r>
  <r>
    <s v="HRAEI-MD2274"/>
    <s v="LANREÓTIDA. SOLUCIÓN INYECTABLE CADA JERINGA PRELLENADA CONTIENE: ACETATO DE LANREÓTIDA EQUIVALENTE A 120 MG DE LANREÓTIDA. ENVASE CON UNA JERINGA PRELLENADA DE 0.5 ML CON DISPOSITIVO DE SEGURIDAD"/>
    <s v="010.000.5611.01"/>
    <n v="25302318"/>
    <n v="39"/>
    <n v="13267.86"/>
    <n v="517446.54000000004"/>
    <s v="IPSEN MÉXICO, S. DE R.L. DE C.V."/>
    <s v="HRAEI-AD-CC-344-0001/24-2022"/>
    <s v="HRAEI-AD-CC-344-2022"/>
    <d v="2024-01-09T00:00:00"/>
    <d v="2024-01-24T00:00:00"/>
    <d v="2024-01-16T00:00:00"/>
    <n v="39"/>
    <x v="104"/>
  </r>
  <r>
    <s v="HRAEI-MD0908"/>
    <s v="LENALIDOMIDA. CÁPSULA CADA CÁPSULA CONTIENE: LENALIDOMIDA 10 MG ENVASE CON 21 CÁPSULAS"/>
    <s v="010.000.5617.00"/>
    <n v="25302321"/>
    <n v="23"/>
    <n v="81026"/>
    <n v="1863598"/>
    <s v="CELGENE LOGISTICS SARL"/>
    <s v="HRAEI-AD-CC-345-0001/24-2022"/>
    <s v="HRAEI-AD-CC-345-2022"/>
    <d v="2024-01-09T00:00:00"/>
    <d v="2024-01-24T00:00:00"/>
    <d v="2024-01-16T00:00:00"/>
    <n v="23"/>
    <x v="105"/>
  </r>
  <r>
    <s v="HRAEI-MD0909"/>
    <s v="LENALIDOMIDA. CÁPSULA CADA CÁPSULA CONTIENE: LENALIDOMIDA 15 MG ENVASE CON 21 CÁPSULAS"/>
    <s v="010.000.5618.00"/>
    <n v="25302322"/>
    <n v="23"/>
    <n v="81026"/>
    <n v="1863598"/>
    <s v="CELGENE LOGISTICS SARL"/>
    <s v="HRAEI-AD-CC-345-0001/24-2022"/>
    <s v="HRAEI-AD-CC-345-2022"/>
    <d v="2024-01-09T00:00:00"/>
    <d v="2024-01-24T00:00:00"/>
    <d v="2024-01-16T00:00:00"/>
    <n v="23"/>
    <x v="106"/>
  </r>
  <r>
    <s v="HRAEI-MD0911"/>
    <s v="LENALIDOMIDA. CÁPSULA CADA CÁPSULA CONTIENE: LENALIDOMIDA 25 MG ENVASE CON 21 CÁPSULAS"/>
    <s v="010.000.5619.00"/>
    <n v="25302323"/>
    <n v="39"/>
    <n v="81026"/>
    <n v="3160014"/>
    <s v="CELGENE LOGISTICS SARL"/>
    <s v="HRAEI-AD-CC-345-0001/24-2022"/>
    <s v="HRAEI-AD-CC-345-2022"/>
    <d v="2024-01-09T00:00:00"/>
    <d v="2024-01-24T00:00:00"/>
    <d v="2024-01-16T00:00:00"/>
    <n v="39"/>
    <x v="107"/>
  </r>
  <r>
    <s v="HRAEI-MD2205"/>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010.000.5666.00"/>
    <n v="25303080"/>
    <n v="140"/>
    <n v="1989.1"/>
    <n v="278474"/>
    <s v="ABBVIE FARMACÉUTICA, S.A. DE C.V. (ALLERGAN, S.A. DE C.V. FUSIÓN)"/>
    <s v="HRAEI-AD-CC-347-1-0001/24-2022"/>
    <s v="HRAEI-AD-CC-347-1-2022"/>
    <d v="2024-01-09T00:00:00"/>
    <d v="2024-01-24T00:00:00"/>
    <d v="2024-01-18T00:00:00"/>
    <n v="140"/>
    <x v="108"/>
  </r>
  <r>
    <s v="HRAEI-MD1961"/>
    <s v="RIFAXIMINA. TABLETA CADA TABLETA CONTIENE: RIFAXIMINA 200 MG ENVASE CON 28 TABLETAS."/>
    <s v="010.000.5671.00"/>
    <n v="25302971"/>
    <n v="50"/>
    <n v="218"/>
    <n v="10900"/>
    <s v="LABORATORIOS ALFASIGMA MÉXICO S.A. DE C.V."/>
    <s v="HRAEI-AD-CC-348-0001/24-2022"/>
    <s v="HRAEI-AD-CC-348-2022"/>
    <d v="2024-01-09T00:00:00"/>
    <d v="2024-01-24T00:00:00"/>
    <d v="2024-01-22T00:00:00"/>
    <n v="50"/>
    <x v="109"/>
  </r>
  <r>
    <s v="HRAEI-MD1976"/>
    <s v="ABATACEPT. SOLUCIÓN INYECTABLE CADA JERINGA PRE-LLENADA CONTIENE: ABATACEPT 125 MG ENVASE CON 4 JERINGAS PRE-LLENADAS CON 1 ML CADA UNA (125 MG/ML)."/>
    <s v="010.000.5820.00"/>
    <n v="25302346"/>
    <n v="69"/>
    <n v="8200"/>
    <n v="565800"/>
    <s v="BRISTOL-MYERS SQUIBB DE MÉXICO, S DE R.L. DE C.V."/>
    <s v="HRAEI-AD-CC-349-0001/24-2022"/>
    <s v="HRAEI-AD-CC-349-2022"/>
    <d v="2024-01-09T00:00:00"/>
    <d v="2024-01-24T00:00:00"/>
    <d v="2024-01-16T00:00:00"/>
    <n v="69"/>
    <x v="110"/>
  </r>
  <r>
    <s v="HRAEI-MD2094"/>
    <s v="IPILIMUMAB. SOLUCIÓN INYECTABLE. CADA FRASCO ÁMPULA CONTIENE: IPILIMUMAB 50 MG ENVASE CON UN FRASCO ÁMPULA CON 10 ML (50 MG/10 ML)."/>
    <s v="010.000.6016.00"/>
    <n v="25302755"/>
    <n v="47"/>
    <n v="76844.25"/>
    <n v="3611679.75"/>
    <s v="BRISTOL-MYERS SQUIBB DE MÉXICO, S DE R.L. DE C.V."/>
    <s v="HRAEI-AD-CC-349-0001/24-2022"/>
    <s v="HRAEI-AD-CC-349-2022"/>
    <d v="2024-01-09T00:00:00"/>
    <d v="2024-01-24T00:00:00"/>
    <d v="2024-01-16T00:00:00"/>
    <n v="47"/>
    <x v="111"/>
  </r>
  <r>
    <s v="HRAEI-MD2102"/>
    <s v="NIVOLUMAB. SOLUCIÓN INYECTABLE. CADA FRASCO ÁMPULA CONTIENE: NIVOLUMAB 100 MG ENVASE CON UN FRASCO ÁMPULA CON 10 ML DE SOLUCIÓN (10 MG/ ML)."/>
    <s v="010.000.6109.00"/>
    <n v="25303241"/>
    <n v="100"/>
    <n v="28705"/>
    <n v="2870500"/>
    <s v="BRISTOL-MYERS SQUIBB DE MÉXICO, S DE R.L. DE C.V."/>
    <s v="HRAEI-AD-CC-349-0001/24-2022"/>
    <s v="HRAEI-AD-CC-349-2022"/>
    <d v="2024-01-09T00:00:00"/>
    <d v="2024-01-24T00:00:00"/>
    <d v="2024-01-22T00:00:00"/>
    <n v="100"/>
    <x v="112"/>
  </r>
  <r>
    <s v="HRAEI-MD2103"/>
    <s v="NIVOLUMAB. SOLUCIÓN INYECTABLE. CADA FRASCO ÁMPULA CONTIENE: NIVOLUMAB 40 MG ENVASE CON UN FRASCO ÁMPULA CON 4 ML DE SOLUCIÓN (10 MG/ ML)."/>
    <s v="010.000.6110.00"/>
    <n v="25303242"/>
    <n v="78"/>
    <n v="11482"/>
    <n v="895596"/>
    <s v="BRISTOL-MYERS SQUIBB DE MÉXICO, S DE R.L. DE C.V."/>
    <s v="HRAEI-AD-CC-349-0001/24-2022"/>
    <s v="HRAEI-AD-CC-349-2022"/>
    <d v="2024-01-09T00:00:00"/>
    <d v="2024-01-24T00:00:00"/>
    <d v="2024-01-22T00:00:00"/>
    <n v="78"/>
    <x v="113"/>
  </r>
  <r>
    <s v="HRAEI-MD2019"/>
    <s v="OBINUTUZUMAB. SOLUCIÓN INYECTABLE. CADA FRASCO ÁMPULA CONTIENE: OBINUTUZUMAB 1000 MG. ENVASE CON FRASCO ÁMPULA CON 40 ML (1000 MG/40 ML)."/>
    <s v="010.000.6037.00"/>
    <n v="25302331"/>
    <n v="40"/>
    <n v="36907"/>
    <n v="1476280"/>
    <s v="PRODUCTOS ROCHE S.A. DE C.V."/>
    <s v="HRAEI-AD-CC-351-0001/24-2022"/>
    <s v="HRAEI-AD-CC-351-2022"/>
    <d v="2024-01-09T00:00:00"/>
    <d v="2024-01-24T00:00:00"/>
    <d v="2024-01-17T00:00:00"/>
    <n v="40"/>
    <x v="114"/>
  </r>
  <r>
    <s v="HRAEI-MD2097"/>
    <s v="IBRUTINIB. CÁPSULA CADA CÁPSULA CONTIENE: IBRUTINIB: 140 MG. ENVASE CON 120 CÁPSULAS."/>
    <s v="010.000.6042.01"/>
    <n v="25302682"/>
    <n v="4"/>
    <n v="81040.429999999993"/>
    <n v="324161.71999999997"/>
    <s v="JANSSEN-CILAG DE MÉXICO"/>
    <s v="HRAEI-AD-CC-352-0001/24-2022"/>
    <s v="HRAEI-AD-CC-352-2022"/>
    <d v="2024-01-09T00:00:00"/>
    <d v="2024-01-24T00:00:00"/>
    <d v="2024-01-23T00:00:00"/>
    <n v="4"/>
    <x v="115"/>
  </r>
  <r>
    <s v="HRAEI-MD2110"/>
    <s v="EMICIZUMAB. SOLUCION INYECTABLE CADA FRASCO ÁMPULA CONTIENE: EMICIZUMAB 30 MG CAJA CON FRASCO ÁMPULA CON 1 ML"/>
    <s v="010.000.6199.00"/>
    <n v="25303569"/>
    <n v="23"/>
    <n v="29328"/>
    <n v="674544"/>
    <s v="PRODUCTOS ROCHE S.A. DE C.V."/>
    <s v="HRAEI-AD-CC-351-0001/24-2022"/>
    <s v="HRAEI-AD-CC-351-2022"/>
    <d v="2024-01-09T00:00:00"/>
    <d v="2024-01-24T00:00:00"/>
    <d v="2024-01-17T00:00:00"/>
    <n v="23"/>
    <x v="116"/>
  </r>
  <r>
    <s v="HRAEI-MD2111"/>
    <s v="EMICIZUMAB. SOLUCION INYECTABLE CADA FRASCO ÁMPULA CONTIENE: EMICIZUMAB 60 MG CAJA CON FRASCO ÁMPULA CON 0.4 ML"/>
    <s v="010.000.6200.00"/>
    <n v="25303570"/>
    <n v="16"/>
    <n v="58656"/>
    <n v="938496"/>
    <s v="PRODUCTOS ROCHE S.A. DE C.V."/>
    <s v="HRAEI-AD-CC-351-0001/24-2022"/>
    <s v="HRAEI-AD-CC-351-2022"/>
    <d v="2024-01-09T00:00:00"/>
    <d v="2024-01-24T00:00:00"/>
    <d v="2024-01-17T00:00:00"/>
    <n v="16"/>
    <x v="117"/>
  </r>
  <r>
    <s v="HRAEI-MD2112"/>
    <s v="EMICIZUMAB. SOLUCION INYECTABLE CADA FRASCO ÁMPULA CONTIENE: EMICIZUMAB 105 MG CAJA CON FRASCO ÁMPULA CON 0.7 ML"/>
    <s v="010.000.6201.00"/>
    <n v="25303571"/>
    <n v="20"/>
    <n v="102648"/>
    <n v="2052960"/>
    <s v="PRODUCTOS ROCHE S.A. DE C.V."/>
    <s v="HRAEI-AD-CC-351-0001/24-2022"/>
    <s v="HRAEI-AD-CC-351-2022"/>
    <d v="2024-01-09T00:00:00"/>
    <d v="2024-01-24T00:00:00"/>
    <d v="2024-01-17T00:00:00"/>
    <n v="20"/>
    <x v="118"/>
  </r>
  <r>
    <s v="HRAEI-MD2114"/>
    <s v="DARATUMUMAB. SOLUCIÓN INYECTABLE CADA FRASCO ÁMPULA CONTIENE: DARATUMUMAB 100.00 MG ENVASE CON FRASCO ÁMPULA CON 100 MG EN 5 ML (20 MG/ML)."/>
    <s v="010.000.6207.00"/>
    <n v="25303565"/>
    <n v="100"/>
    <n v="7203.76"/>
    <n v="720376"/>
    <s v="JANSSEN-CILAG DE MÉXICO"/>
    <s v="HRAEI-AD-CC-352-0001/24-2022"/>
    <s v="HRAEI-AD-CC-352-2022"/>
    <d v="2024-01-09T00:00:00"/>
    <d v="2024-01-24T00:00:00"/>
    <d v="2024-01-19T00:00:00"/>
    <n v="100"/>
    <x v="119"/>
  </r>
  <r>
    <s v="HRAEI-MD2113"/>
    <s v="EMICIZUMAB. SOLUCION INYECTABLE CADA FRASCO ÁMPULA CONTIENE: EMICIZUMAB 150 MG CAJA CON FRASCO ÁMPULA CON 1 ML"/>
    <s v="010.000.6202.00"/>
    <n v="25303572"/>
    <n v="40"/>
    <n v="146640"/>
    <n v="5865600"/>
    <s v="PRODUCTOS ROCHE S.A. DE C.V."/>
    <s v="HRAEI-AD-CC-351-0001/24-2022"/>
    <s v="HRAEI-AD-CC-351-2022"/>
    <d v="2024-01-09T00:00:00"/>
    <d v="2024-01-24T00:00:00"/>
    <d v="2024-01-17T00:00:00"/>
    <n v="40"/>
    <x v="120"/>
  </r>
  <r>
    <s v="HRAEI-MD2115"/>
    <s v="DARATUMUMAB. SOLUCION INYECTABLE CADA FRASCO ÁMPULA CONTIENE: DARATUMUMAB 400.00 MG ENVASE CON FRASCO ÁMPULA CON 400 MG EN 20 ML (20 MG/ML)."/>
    <s v="010.000.6208.00"/>
    <n v="25303566"/>
    <n v="100"/>
    <n v="28815.040000000001"/>
    <n v="2881504"/>
    <s v="JANSSEN-CILAG DE MÉXICO"/>
    <s v="HRAEI-AD-CC-352-0001/24-2022"/>
    <s v="HRAEI-AD-CC-352-2022"/>
    <d v="2024-01-09T00:00:00"/>
    <d v="2024-01-24T00:00:00"/>
    <d v="2024-01-19T00:00:00"/>
    <n v="100"/>
    <x v="121"/>
  </r>
  <r>
    <s v="HRAEI-MD2214"/>
    <s v="APALUTAMIDA. TABLETA CADA TABLETA CONTIENE: APALUTAMIDA 60 MG. ENVASE CON 120 TABLETAS"/>
    <s v="010.000.6350.00"/>
    <n v="25302771"/>
    <n v="78"/>
    <n v="41225"/>
    <n v="3215550"/>
    <s v="JANSSEN-CILAG DE MÉXICO"/>
    <s v="HRAEI-AD-CC-352-0001/24-2022"/>
    <s v="HRAEI-AD-CC-352-2022"/>
    <d v="2024-01-09T00:00:00"/>
    <d v="2024-01-24T00:00:00"/>
    <d v="2024-01-23T00:00:00"/>
    <n v="78"/>
    <x v="122"/>
  </r>
  <r>
    <s v="HRAEI-MD2079"/>
    <s v="FIBRINOGENO HUMANO. SOLUCION INYECTABLE CADA FRASCO ÁMPULA CON POLVO LIOFILIZADO CONTIENE: FIBRINÓGENO HUMANO 1.50 G ENVASE CON FRASCO ÁMPULA CON LIOFILIZADO Y UN FRASCO ÁMPULA CON 100 ML DE DILUYENTE"/>
    <s v="010.000.6070.00"/>
    <n v="25302615"/>
    <n v="66"/>
    <n v="27265"/>
    <n v="1799490"/>
    <s v="LABORATORIO FARMACEUTICO LFB MÉXICO, S.A.P.I. DE C.V."/>
    <s v="HRAEI-AD-CC-353-0001/24-2022"/>
    <s v="HRAEI-AD-CC-353-2022"/>
    <d v="2024-01-09T00:00:00"/>
    <d v="2024-01-24T00:00:00"/>
    <d v="2024-01-17T00:00:00"/>
    <n v="66"/>
    <x v="123"/>
  </r>
  <r>
    <s v="HRAEI-MD1971"/>
    <s v="CITRATO DE CAFEÍNA. SOLUCIÓN INYECTABLE SOLUCIÓN ORAL CADA MILILITRO CONTIENE: CITRATO DE CAFEÍNA 20 MG EQUIVALENTE A 10 MG DE CAFEÍNA. ENVASE CON 10 FRASCOS ÁMPULA CON1 ML (10 MG DE CAFEÍNA/1 ML)."/>
    <s v="010.000.6083.01"/>
    <n v="25303183"/>
    <n v="170"/>
    <n v="2814.21"/>
    <n v="478415.7"/>
    <s v="CHIESI MÉXICO, S.A. DE C.V."/>
    <s v="HRAEI-AD-CC-355-0001/24-2022"/>
    <s v="HRAEI-AD-CC-355-2022"/>
    <d v="2024-01-09T00:00:00"/>
    <d v="2024-01-24T00:00:00"/>
    <d v="2024-01-29T00:00:00"/>
    <n v="170"/>
    <x v="124"/>
  </r>
  <r>
    <s v="HRAEI-MD2072"/>
    <s v="PEMBROLIZUMAB. SOLUCIÓN INYECTABLE CADA FRASCO ÁMPULA CONTIENE: PEMBROLIZUMAB 100 MG ENVASE CON UN FRASCO ÁMPULA DE 100 MG/ 4 ML."/>
    <s v="010.000.6153.00"/>
    <n v="25303342"/>
    <n v="117"/>
    <n v="52000"/>
    <n v="6084000"/>
    <s v="MERCK SHARP &amp; DOHME COMERCIALIZADORA, S. DE R.L. DE C.V."/>
    <s v="HRAEI-AD-CC-357-0001/24-2022"/>
    <s v="HRAEI-AD-CC-357-2022"/>
    <d v="2024-01-09T00:00:00"/>
    <d v="2024-01-24T00:00:00"/>
    <d v="2024-02-09T00:00:00"/>
    <n v="117"/>
    <x v="125"/>
  </r>
  <r>
    <s v="HRAEI-MD2060"/>
    <s v="BRENTUXIMAB VEDOTIN. SOLUCIÓN INYECTABLE CADA FRASCO ÁMPULA CON POLVO LIOFILIZADO CONTIENE: BRENTUXIMAB VEDOTIN 50 MG ENVASE CON UN FRASCO ÁMPULA CON POLVO LIOFILIZADO."/>
    <s v="010.000.6085.00"/>
    <n v="25303184"/>
    <n v="156"/>
    <n v="61378.2"/>
    <n v="9574999.1999999993"/>
    <s v="TAKEDA MÉXICO, S.A. DE C.V."/>
    <s v="HRAEI-AD-CC-356-0001/24-2022"/>
    <s v="HRAEI-AD-CC-356-2022"/>
    <d v="2024-01-09T00:00:00"/>
    <d v="2024-01-24T00:00:00"/>
    <d v="2024-01-23T00:00:00"/>
    <n v="156"/>
    <x v="126"/>
  </r>
  <r>
    <s v="HRAEI-MD2117"/>
    <s v="VENETOCLAX, TABLETA, CADA TABLETA CONTIENE: 10, 50 O 100 MG DE VENETOCLAX, EXCIPIENTE CBP 1 TABLETA, MANTENIMIENTO. CAJA CON UN FRASCO CON 120 TABLETAS DE 100 MG"/>
    <s v="010.000.6226.00"/>
    <n v="25303477"/>
    <n v="23"/>
    <n v="116268.6"/>
    <n v="2674177.8000000003"/>
    <s v="ABBVIE FARMACÉUTICOS, S.A. DE C.V."/>
    <s v="HRAEI-AD-CC-358-0001/24-2022"/>
    <s v="HRAEI-AD-CC-358-2022"/>
    <d v="2024-01-09T00:00:00"/>
    <d v="2024-01-24T00:00:00"/>
    <d v="2024-01-18T00:00:00"/>
    <n v="23"/>
    <x v="127"/>
  </r>
  <r>
    <s v="HRAEI-MD2122"/>
    <s v="PONATINIB. TABLETAS CADA TABLETA CONTIENE: PONATINIB 45 MG. ENVASE CON 90 TABLETAS."/>
    <s v="010.000.6302.00"/>
    <n v="25303547"/>
    <n v="32"/>
    <n v="160000"/>
    <n v="5120000"/>
    <s v="PINT PHARMA, S.A.P.I. DE C.V."/>
    <s v="HRAEI-AD-CC-359-0001/24-2022"/>
    <s v="HRAEI-AD-CC-359-2022"/>
    <d v="2024-01-09T00:00:00"/>
    <d v="2024-01-24T00:00:00"/>
    <d v="2024-02-01T00:00:00"/>
    <n v="32"/>
    <x v="128"/>
  </r>
  <r>
    <s v="HRAEI-MD2125"/>
    <s v="BENDAMUSTINA. SOLUCIÓN INYECTABLE. CADA FRASCO ÁMPULA CONTIENE: CLORHIDRATO DE BENDAMUSTINA 100 MG/4 ML. ENVASE CON 1 FRASCO ÁMPULA."/>
    <s v="010.000.6325.00"/>
    <n v="25303719"/>
    <n v="273"/>
    <n v="6150.44"/>
    <n v="1679070.1199999999"/>
    <s v="PROFESSIONAL PHARMACY OCCIDENTE, S.A. DE C.V."/>
    <s v="HRAEI-AD-CC-361-0001/24-2022"/>
    <s v="HRAEI-AD-CC-361-2022"/>
    <d v="2024-01-09T00:00:00"/>
    <d v="2024-01-24T00:00:00"/>
    <d v="2024-01-16T00:00:00"/>
    <n v="273"/>
    <x v="129"/>
  </r>
  <r>
    <s v="HRAEI-MD2276"/>
    <s v="LIDOCAÍNA. PARCHE ADHESIVO. CADA PARCHE CONTIENE: LIDOCAÍNA 700 MG EXCIPIENTE CBP 1 PARCHE CAJA CON 3 SOBRES CON 5 PARCHES."/>
    <s v="010.000.6347.00"/>
    <n v="25301346"/>
    <n v="468"/>
    <n v="1056"/>
    <n v="494208"/>
    <s v="GRÜNENTHAL DE MÉXICO S.A. DE C.V."/>
    <s v="HRAEI-AD-CC-362-0001/24-2022"/>
    <s v="HRAEI-AD-CC-362-2022"/>
    <d v="2024-01-09T00:00:00"/>
    <d v="2024-01-24T00:00:00"/>
    <d v="2024-01-17T00:00:00"/>
    <n v="468"/>
    <x v="130"/>
  </r>
  <r>
    <s v="HRAEI-MD2249"/>
    <s v="ÁCIDO TRANEXÁMICO. SOLUCIÓN INYECTABLE. CADA ML DE SOLUCIÓN ESTÉRIL PARA INYECCIÓN INTRAVENOSA CONTIENE: ÁCIDO TRANEXÁMICO 100 MG. VEHÍCULO C.B.P. 1 ML. CAJA CON 10 VIALES DE 10 ML."/>
    <s v="010.000.7021.01"/>
    <n v="25303447"/>
    <n v="23"/>
    <n v="14250"/>
    <n v="327750"/>
    <s v="SOLUCIONES EN LIDERAZGO FARMACÉUTICO, S.A. DE C.V."/>
    <s v="HRAEI-AD-CC-363-0001/24-2022"/>
    <s v="HRAEI-AD-CC-363-2022"/>
    <d v="2024-01-09T00:00:00"/>
    <d v="2024-01-24T00:00:00"/>
    <d v="2024-01-23T00:00:00"/>
    <n v="23"/>
    <x v="131"/>
  </r>
  <r>
    <s v="HRAEI-MD1619"/>
    <s v="VECURONIO. SOLUCIÓN INYECTABLE CADA FRASCO ÁMPULA CON LIOFILIZADO CONTIENE: BROMURO DE VECURONIO 4 MG ENVASE CON 50 FRASCOS ÁMPULA Y 50 AMPOLLETAS CON 1 ML DE DILUYENTE (4 MG/ML)"/>
    <s v="010.000.0254.00"/>
    <n v="25302220"/>
    <n v="50"/>
    <n v="1079"/>
    <n v="53950"/>
    <s v="BIOSISTEMAS Y SEGURIDAD PRIVADA, S.A. DE C.V."/>
    <s v="HRAEI-AD-CC-523-0001/24-2022"/>
    <s v="HRAEI-AD-CC-523-2022"/>
    <d v="2024-01-09T00:00:00"/>
    <d v="2024-01-24T00:00:00"/>
    <d v="2024-06-17T00:00:00"/>
    <n v="50"/>
    <x v="132"/>
  </r>
  <r>
    <s v="HRAEI-MD0489"/>
    <s v="DOBUTAMINA. SOLUCIÓN INYECTABLE. CADA FRASCO ÁMPULA O AMPOLLETA CONTIENE: CLORHIDRATO DE DOBUTAMINA EQUIVALENTE A 250 MG DE DOBUTAMINA. ENVASE CON 5 AMPOLLETAS CON 5 ML CADA UNA."/>
    <s v="010.000.0615.00"/>
    <n v="25300746"/>
    <n v="156"/>
    <n v="116"/>
    <n v="18096"/>
    <s v="BIOSISTEMAS Y SEGURIDAD PRIVADA, S.A. DE C.V."/>
    <s v="HRAEI-AD-CC-523-0001/24-2022"/>
    <s v="HRAEI-AD-CC-523-2022"/>
    <d v="2024-01-09T00:00:00"/>
    <d v="2024-01-24T00:00:00"/>
    <d v="2024-06-17T00:00:00"/>
    <n v="63"/>
    <x v="133"/>
  </r>
  <r>
    <s v="HRAEI-MD0833"/>
    <s v="INSULINA HUMANA. SOLUCIÓN INYECTABLE ACCIÓN RÁPIDA REGULAR CADA ML CONTIENE: INSULINA HUMANA (ORIGEN ADN RECOMBINANTE) 100 UI Ó INSULINA ZINC ISÓFANA HUMANA (ORIGEN ADN RECOMBINANTE) 100 UI ENVASE CON UN FRASCO ÁMPULA CON 10 ML."/>
    <s v="010.000.1051.01"/>
    <n v="25302743"/>
    <n v="200"/>
    <n v="66"/>
    <n v="13200"/>
    <s v="BIOSISTEMAS Y SEGURIDAD PRIVADA, S.A. DE C.V."/>
    <s v="HRAEI-AD-CC-523-0001/24-2022"/>
    <s v="HRAEI-AD-CC-523-2022"/>
    <d v="2024-01-09T00:00:00"/>
    <d v="2024-01-24T00:00:00"/>
    <s v=" "/>
    <n v="0"/>
    <x v="134"/>
  </r>
  <r>
    <s v="HRAEI-MD0761"/>
    <s v="HEPARINA. SOLUCIÓN INYECTABLE CADA FRASCO ÁMPULA CONTIENE: HEPARINA SÓDICA EQUIVALENTE A 25 000 UI DE HEPARINA. ENVASE CON 50 FRASCOS ÁMPULA CON 5 ML (5 000 UI/ML)."/>
    <s v="010.000.0622.00"/>
    <n v="25301104"/>
    <n v="23"/>
    <n v="3999"/>
    <n v="91977"/>
    <s v="PROQUIGAMA, S.A. DE C.V."/>
    <s v="HRAEI-AD-CC-524-0001/24-2022"/>
    <s v="HRAEI-AD-CC-524-2022"/>
    <d v="2024-01-09T00:00:00"/>
    <d v="2024-01-24T00:00:00"/>
    <d v="2024-01-16T00:00:00"/>
    <n v="23"/>
    <x v="135"/>
  </r>
  <r>
    <s v="HRAEI-MD0429"/>
    <s v="DEXAMETASONA. SOLUCIÓN OFTÁLMICA. CADA 100 ML CONTIENEN: FOSFATO DE DEXAMETASONA 0.1 G ENVASE CON FRASCO GOTERO CON 5 ML."/>
    <s v="010.000.2176.00"/>
    <n v="25300665"/>
    <n v="34"/>
    <n v="82.45"/>
    <n v="2803.3"/>
    <s v="PROQUIGAMA, S.A. DE C.V."/>
    <s v="HRAEI-AD-CC-524-0001/24-2022"/>
    <s v="HRAEI-AD-CC-524-2022"/>
    <d v="2024-01-09T00:00:00"/>
    <d v="2024-01-24T00:00:00"/>
    <d v="2024-01-16T00:00:00"/>
    <n v="34"/>
    <x v="136"/>
  </r>
  <r>
    <s v="HRAEI-MD1458"/>
    <s v="TELMISARTÁN. TABLETA CADA TABLETA CONTIENE: TELMISARTÁN 40 MG ENVASE CON 30 TABLETAS."/>
    <s v="010.000.2540.00"/>
    <n v="25302022"/>
    <n v="12"/>
    <n v="30"/>
    <n v="360"/>
    <s v="PROQUIGAMA, S.A. DE C.V."/>
    <s v="HRAEI-AD-CC-524-0001/24-2022"/>
    <s v="HRAEI-AD-CC-524-2022"/>
    <d v="2024-01-09T00:00:00"/>
    <d v="2024-01-24T00:00:00"/>
    <d v="2024-01-16T00:00:00"/>
    <n v="12"/>
    <x v="137"/>
  </r>
  <r>
    <s v="HRAEI-MD0027"/>
    <s v="ACENOCUMAROL. TABLETA CADA TABLETA CONTIENE: ACENOCUMAROL 4 MG. ENVASE CON 30 TABLETAS."/>
    <s v="010.000.0624.01"/>
    <n v="25302354"/>
    <n v="3"/>
    <n v="36.299999999999997"/>
    <n v="108.89999999999999"/>
    <s v="PRODUCTOS FARMACEUTICOS, S.A. DE C.V."/>
    <s v="HRAEI-AD-CC-525-0001/24-2022"/>
    <s v="HRAEI-AD-CC-525-2022"/>
    <d v="2024-01-09T00:00:00"/>
    <d v="2024-01-24T00:00:00"/>
    <d v="2024-01-24T00:00:00"/>
    <n v="3"/>
    <x v="138"/>
  </r>
  <r>
    <s v="HRAEI-MD1228"/>
    <s v="PERMETRINA. SOLUCIÓN CADA 100 ML CONTIENEN: PERMETRINA 1 G ENVASE CON 110 ML."/>
    <s v="010.000.0865.00"/>
    <n v="25302939"/>
    <n v="23"/>
    <n v="119.79"/>
    <n v="2755.17"/>
    <s v="PRODUCTOS FARMACEUTICOS, S.A. DE C.V."/>
    <s v="HRAEI-AD-CC-525-0001/24-2022"/>
    <s v="HRAEI-AD-CC-525-2022"/>
    <d v="2024-01-09T00:00:00"/>
    <d v="2024-01-24T00:00:00"/>
    <d v="2024-01-24T00:00:00"/>
    <n v="23"/>
    <x v="139"/>
  </r>
  <r>
    <s v="HRAEI-MD0141"/>
    <s v="AMPICILINA. SOLUCIÓN INYECTABLE CADA FRASCO ÁMPULA CON POLVO CONTIENE: AMPICILINA SÓDICA EQUIVALENTE A 500 MG DE AMPICILINA. ENVASE CON UN FRASCO ÁMPULA Y 2 ML DE DILUYENTE."/>
    <s v="010.000.1931.00"/>
    <n v="25300189"/>
    <n v="4680"/>
    <n v="10.7"/>
    <n v="50076"/>
    <s v="GABAME, S.A. DE C.V."/>
    <s v="HRAEI-AD-CC-527-0001/24-2022"/>
    <s v="HRAEI-AD-CC-527-2022"/>
    <d v="2024-01-09T00:00:00"/>
    <d v="2024-01-24T00:00:00"/>
    <d v="2024-01-22T00:00:00"/>
    <n v="4680"/>
    <x v="140"/>
  </r>
  <r>
    <s v="HRAEI-MD0827"/>
    <s v="INSULINA GLARGINA. SOLUCIÓN INYECTABLE CADA ML DE SOLUCIÓN CONTIENE: INSULINA GLARGINA 3.64 MG EQUIVALENTE A 100.0 UI DE INSULINA HUMANA. ENVASE CON UN FRASCO ÁMPULA CON 10 ML."/>
    <s v="010.000.4158.00"/>
    <n v="25302740"/>
    <n v="14"/>
    <n v="125"/>
    <n v="1750"/>
    <s v="GABAME, S.A. DE C.V."/>
    <s v="HRAEI-AD-CC-527-1-0001/24-2022"/>
    <s v="HRAEI-AD-CC-527-1-2022"/>
    <d v="2024-01-09T00:00:00"/>
    <d v="2024-01-24T00:00:00"/>
    <d v="2024-06-07T00:00:00"/>
    <n v="14"/>
    <x v="141"/>
  </r>
  <r>
    <s v="HRAEI-MD0056"/>
    <s v="ÁCIDO MICOFENÓLICO. COMPRIMIDO CADA COMPRIMIDO CONTIENE: MICOFENOLATO DE MOFETILO 500 MG ENVASE CON 50 COMPRIMIDOS"/>
    <s v="010.000.5306.00"/>
    <n v="25300062"/>
    <n v="22"/>
    <n v="169.99"/>
    <n v="3739.78"/>
    <s v="AMAROX PHARMA, S.A. DE C.V."/>
    <s v="HRAEI-AD-CC-531-0001/24-2022"/>
    <s v="HRAEI-AD-CC-531-2022"/>
    <d v="2024-01-09T00:00:00"/>
    <d v="2024-01-24T00:00:00"/>
    <d v="2024-01-24T00:00:00"/>
    <n v="22"/>
    <x v="142"/>
  </r>
  <r>
    <s v="HRAEI-MD0038"/>
    <s v="ACICLOVIR. COMPRIMIDO O TABLETA CADA COMPRIMIDO O TABLETA CONTIENE: ACICLOVIR 200 MG ENVASE CON 25 COMPRIMIDOS O TABLETAS."/>
    <s v="010.000.4263.00"/>
    <n v="25300036"/>
    <n v="23"/>
    <n v="16.66"/>
    <n v="383.18"/>
    <s v="GRUPO FARMACEUTICO TOTALFARMA, S.A. DE C.V."/>
    <s v="HRAEI-AD-CC-528-0001/24-2022"/>
    <s v="HRAEI-AD-CC-528-2022"/>
    <d v="2024-01-09T00:00:00"/>
    <d v="2024-01-24T00:00:00"/>
    <d v="2024-01-23T00:00:00"/>
    <n v="23"/>
    <x v="143"/>
  </r>
  <r>
    <s v="HRAEI-MD0808"/>
    <s v="INDOMETACINA. SUPOSITORIO CADA SUPOSITORIO CONTIENE: INDOMETACINA 100 MG ENVASE CON 15 SUPOSITORIOS."/>
    <s v="010.000.3412.01"/>
    <n v="25302715"/>
    <n v="4"/>
    <n v="140"/>
    <n v="560"/>
    <s v="GRUPO FARMACEUTICO TOTALFARMA, S.A. DE C.V."/>
    <s v="HRAEI-AD-CC-528-0001/24-2022"/>
    <s v="HRAEI-AD-CC-528-2022"/>
    <d v="2024-01-09T00:00:00"/>
    <d v="2024-01-24T00:00:00"/>
    <d v="2024-01-23T00:00:00"/>
    <n v="4"/>
    <x v="144"/>
  </r>
  <r>
    <s v="HRAEI-MD0785"/>
    <s v="HIPROMELOSA. SOLUCIÓN OFTÁLMICA AL 0.5% CADA ML CONTIENE: HIPROMELOSA 5 MG ENVASE CON GOTERO INTEGRAL CON 15 ML."/>
    <s v="010.000.2814.00"/>
    <n v="25301144"/>
    <n v="141"/>
    <n v="43"/>
    <n v="6063"/>
    <s v="GRUPO FARMACEUTICO TOTALFARMA, S.A. DE C.V."/>
    <s v="HRAEI-AD-CC-528-0001/24-2022"/>
    <s v="HRAEI-AD-CC-528-2022"/>
    <d v="2024-01-09T00:00:00"/>
    <d v="2024-01-24T00:00:00"/>
    <d v="2024-01-23T00:00:00"/>
    <n v="141"/>
    <x v="145"/>
  </r>
  <r>
    <s v="HRAEI-MD0128"/>
    <s v="AMIODARONA. TABLETA. CADA TABLETA CONTIENE: CLORHIDRATO DE AMIODARONA 200 MG. ENVASE CON 20 TABLETAS."/>
    <s v="010.000.4110.00"/>
    <n v="25300176"/>
    <n v="16"/>
    <n v="32.94"/>
    <n v="527.04"/>
    <s v="AUROVIDA FARMACÉUTICA, S.A. DE C.V."/>
    <s v="HRAEI-AD-CC-530-0001/24-2022"/>
    <s v="HRAEI-AD-CC-530-2022"/>
    <d v="2024-01-09T00:00:00"/>
    <d v="2024-01-24T00:00:00"/>
    <s v=" "/>
    <n v="0"/>
    <x v="146"/>
  </r>
  <r>
    <s v="HRAEI-MD0271"/>
    <s v="CEFALOTINA. SOLUCIÓN INYECTABLE. CADA FRASCO ÁMPULA CON POLVO CONTIENE: CEFALOTINA SÓDICA EQUIVALENTE A 1 G DE CEFALOTINA. ENVASE CON UN FRASCO ÁMPULA Y 5 ML DE DILUYENTE."/>
    <s v="010.000.5256.00"/>
    <n v="25300449"/>
    <n v="3900"/>
    <n v="18.95"/>
    <n v="73905"/>
    <s v="AUROVIDA FARMACÉUTICA, S.A. DE C.V."/>
    <s v="HRAEI-AD-CC-530-0001/24-2022"/>
    <s v="HRAEI-AD-CC-530-2022"/>
    <d v="2024-01-09T00:00:00"/>
    <d v="2024-01-24T00:00:00"/>
    <s v=" "/>
    <n v="0"/>
    <x v="147"/>
  </r>
  <r>
    <s v="HRAEI-MD1647"/>
    <s v="VORICONAZOL. TABLETA CADA TABLETA CONTIENE: VORICONAZOL 200 MG ENVASE CON 14 TABLETAS."/>
    <s v="010.000.5318.00"/>
    <n v="25302257"/>
    <n v="39"/>
    <n v="580"/>
    <n v="22620"/>
    <s v="AUROVIDA FARMACÉUTICA, S.A. DE C.V."/>
    <s v="HRAEI-AD-CC-530-1-0001/24-2022"/>
    <s v="HRAEI-AD-CC-530-1-2022"/>
    <d v="2024-01-09T00:00:00"/>
    <d v="2024-01-24T00:00:00"/>
    <s v=" "/>
    <n v="0"/>
    <x v="148"/>
  </r>
  <r>
    <s v="HRAEI-MD2204"/>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010.000.6061.00"/>
    <n v="25303098"/>
    <n v="390"/>
    <n v="382.2"/>
    <n v="149058"/>
    <s v="NOVO NORDISK, S.A. DE C.V."/>
    <s v="HRAEI-AD-CC-538-0001/24-2022"/>
    <s v="HRAEI-AD-CC-538-2022"/>
    <d v="2024-01-09T00:00:00"/>
    <d v="2024-01-24T00:00:00"/>
    <s v=" "/>
    <n v="0"/>
    <x v="149"/>
  </r>
  <r>
    <s v="HRAEI-MD2237"/>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010.000.6062.00"/>
    <n v="25303100"/>
    <n v="1092"/>
    <n v="764.4"/>
    <n v="834724.79999999993"/>
    <s v="NOVO NORDISK, S.A. DE C.V."/>
    <s v="HRAEI-AD-CC-538-0001/24-2022"/>
    <s v="HRAEI-AD-CC-538-2022"/>
    <d v="2024-01-09T00:00:00"/>
    <d v="2024-01-24T00:00:00"/>
    <s v=" "/>
    <n v="0"/>
    <x v="150"/>
  </r>
  <r>
    <s v="HRAEI-MD2203"/>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010.000.6063.00"/>
    <n v="25303095"/>
    <n v="118"/>
    <n v="1528.8"/>
    <n v="180398.4"/>
    <s v="NOVO NORDISK, S.A. DE C.V."/>
    <s v="HRAEI-AD-CC-538-0001/24-2022"/>
    <s v="HRAEI-AD-CC-538-2022"/>
    <d v="2024-01-09T00:00:00"/>
    <d v="2024-01-24T00:00:00"/>
    <s v=" "/>
    <n v="0"/>
    <x v="151"/>
  </r>
  <r>
    <s v="HRAEI-MD0040"/>
    <s v="ÁCIDO ACETILSALICILICO. TABLETA. CADA TABLETA CONTIENE: ACIDO ACETILSALICÍLICO 500 MG. ENVASE CON 20 TABLETAS."/>
    <s v="010.000.0101.00"/>
    <n v="25300041"/>
    <n v="48"/>
    <n v="5.9599999999999902"/>
    <n v="286.07999999999953"/>
    <s v="PRODIFAM, S.A. DE C.V."/>
    <s v="HRAEI-LPI-CC-008-0001/24-2023"/>
    <s v="HRAEI-LPI-CC-008-2023"/>
    <d v="2024-01-09T00:00:00"/>
    <d v="2024-01-24T00:00:00"/>
    <d v="2024-03-28T00:00:00"/>
    <n v="48"/>
    <x v="152"/>
  </r>
  <r>
    <s v="HRAEI-MD1142"/>
    <s v="NOREPINEFRINA. SOLUCIÓN INYECTABLE CADA AMPOLLETA CONTIENE: BITARTRATO DE NOREPINEFRINA EQUIVALENTE A 4 MG DE NOREPINEFRINA. ENVASE CON 50 AMPOLLETAS DE 4 ML."/>
    <s v="010.000.0612.00"/>
    <n v="25301601"/>
    <n v="164"/>
    <n v="360.98"/>
    <n v="59200.72"/>
    <s v="PRODIFAM, S.A. DE C.V."/>
    <s v="HRAEI-LPI-CC-008-0001/24-2023"/>
    <s v="HRAEI-LPI-CC-008-2023"/>
    <d v="2024-01-09T00:00:00"/>
    <d v="2024-01-24T00:00:00"/>
    <d v="2024-03-28T00:00:00"/>
    <n v="92"/>
    <x v="153"/>
  </r>
  <r>
    <s v="HRAEI-MD0240"/>
    <s v="BUTILHIOSCINA O HIOSCINA. GRAGEA O TABLETA CADA GRAGEA O TABLETA CONTIENE: BROMURO DE BUTILHIOSCINA O BUTILBROMURO DE HIOSCINA 10 MG ENVASE CON 10 GRAGEAS O TABLETAS."/>
    <s v="010.000.1206.00"/>
    <n v="25302441"/>
    <n v="53"/>
    <n v="5.73"/>
    <n v="303.69"/>
    <s v="PRODIFAM, S.A. DE C.V."/>
    <s v="HRAEI-LPI-CC-008-0001/24-2023"/>
    <s v="HRAEI-LPI-CC-008-2023"/>
    <d v="2024-01-09T00:00:00"/>
    <d v="2024-01-24T00:00:00"/>
    <d v="2024-03-28T00:00:00"/>
    <n v="53"/>
    <x v="154"/>
  </r>
  <r>
    <s v="HRAEI-MD0241"/>
    <s v="BUTILHIOSCINA O HIOSCINA. SOLUCIÓN INYECTABLE CADA AMPOLLETA CONTIENE: BROMURO DE BUTILHIOSCINA O BUTILBROMURO DE HIOSCINA 20 MG ENVASE CON 3 AMPOLLETAS DE 1 ML."/>
    <s v="010.000.1207.00"/>
    <n v="25302442"/>
    <n v="837"/>
    <n v="9.2200000000000006"/>
    <n v="7717.14"/>
    <s v="PRODIFAM, S.A. DE C.V."/>
    <s v="HRAEI-LPI-CC-008-0001/24-2023"/>
    <s v="HRAEI-LPI-CC-008-2023"/>
    <d v="2024-01-09T00:00:00"/>
    <d v="2024-01-24T00:00:00"/>
    <d v="2024-03-28T00:00:00"/>
    <n v="837"/>
    <x v="155"/>
  </r>
  <r>
    <s v="HRAEI-MD1037"/>
    <s v="METOCLOPRAMIDA. SOLUCIÓN INYECTABLE CADA AMPOLLETA CONTIENE: CLORHIDRATO DE METOCLOPRAMIDA 10 MG ENVASE CON 6 AMPOLLETAS DE 2 ML."/>
    <s v="010.000.1241.00"/>
    <n v="25301466"/>
    <n v="2340"/>
    <n v="5.4599999999999902"/>
    <n v="12776.399999999978"/>
    <s v="PRODIFAM, S.A. DE C.V."/>
    <s v="HRAEI-LPI-CC-008-0001/24-2023"/>
    <s v="HRAEI-LPI-CC-008-2023"/>
    <d v="2024-01-09T00:00:00"/>
    <d v="2024-01-24T00:00:00"/>
    <d v="2024-03-28T00:00:00"/>
    <n v="2340"/>
    <x v="156"/>
  </r>
  <r>
    <s v="HRAEI-MD0500"/>
    <s v="DOXICICLINA. CÁPSULA O TABLETA CADA CÁPSULA O TABLETA CONTIENE: HICLATO DE DOXICICLINA EQUIVALENTE A 100 MG DE DOXICILINA. ENVASE CON 10 CÁPSULAS O TABLETAS."/>
    <s v="010.000.1940.00"/>
    <n v="25300760"/>
    <n v="12"/>
    <n v="6.3499999999999899"/>
    <n v="76.199999999999875"/>
    <s v="PRODIFAM, S.A. DE C.V."/>
    <s v="HRAEI-LPI-CC-008-0001/24-2023"/>
    <s v="HRAEI-LPI-CC-008-2023"/>
    <d v="2024-01-09T00:00:00"/>
    <d v="2024-01-24T00:00:00"/>
    <d v="2024-03-28T00:00:00"/>
    <n v="12"/>
    <x v="157"/>
  </r>
  <r>
    <s v="HRAEI-MD0105"/>
    <s v="ALOPURINOL. TABLETA. CADA TABLETA CONTIENE: ALOPURINOL 300 MG. ENVASE CON 20 TABLETAS."/>
    <s v="010.000.3451.00"/>
    <n v="25300141"/>
    <n v="17"/>
    <n v="13.4199999999999"/>
    <n v="228.13999999999831"/>
    <s v="PRODIFAM, S.A. DE C.V."/>
    <s v="HRAEI-LPI-CC-008-0001/24-2023"/>
    <s v="HRAEI-LPI-CC-008-2023"/>
    <d v="2024-01-09T00:00:00"/>
    <d v="2024-01-24T00:00:00"/>
    <d v="2024-03-28T00:00:00"/>
    <n v="17"/>
    <x v="158"/>
  </r>
  <r>
    <s v="HRAEI-MD0695"/>
    <s v="FOSFATO DE POTASIO. SOLUCIÓN INYECTABLE. CADA AMPOLLETA CONTIENE: FOSFATO DE POTASIO DIBÁSICO 1.550 G FOSFATO DE POTASIO MONOBÁSICO 0.300 G (POTASIO 20 MEQ) (FOSFATO 20 MEQ) ENVASE CON 50 AMPOLLETAS CON 10 ML"/>
    <s v="010.000.3617.00"/>
    <n v="25301023"/>
    <n v="63"/>
    <n v="267.98"/>
    <n v="16882.740000000002"/>
    <s v="PRODIFAM, S.A. DE C.V."/>
    <s v="HRAEI-LPI-CC-008-0001/24-2023"/>
    <s v="HRAEI-LPI-CC-008-2023"/>
    <d v="2024-01-09T00:00:00"/>
    <d v="2024-01-24T00:00:00"/>
    <d v="2024-04-26T00:00:00"/>
    <n v="63"/>
    <x v="159"/>
  </r>
  <r>
    <s v="HRAEI-MD0072"/>
    <s v="AGUA INYECTABLE. SOLUCIÓN INYECTABLE CADA ENVASE CONTIENE: AGUA INYECTABLE 500 ML ENVASE CON 500 ML."/>
    <s v="010.000.3675.00"/>
    <n v="25300092"/>
    <n v="12684"/>
    <n v="10.3499999999999"/>
    <n v="131279.39999999874"/>
    <s v="PRODIFAM, S.A. DE C.V."/>
    <s v="HRAEI-LPI-CC-008-0001/24-2023"/>
    <s v="HRAEI-LPI-CC-008-2023"/>
    <d v="2024-01-09T00:00:00"/>
    <d v="2024-01-24T00:00:00"/>
    <d v="2024-03-28T00:00:00"/>
    <n v="12684"/>
    <x v="160"/>
  </r>
  <r>
    <s v="HRAEI-MD1606"/>
    <s v="VALPROATO DE MAGNESIO. TABLETA DE LIBERACIÓN PROLONGADA. CADA TABLETA CONTIENE: VALPROATO DE MAGNESIO 600 MG ENVASE CON 30 TABLETAS."/>
    <s v="010.000.5359.00"/>
    <n v="25302196"/>
    <n v="26"/>
    <n v="47.4299999999999"/>
    <n v="1233.1799999999973"/>
    <s v="PRODIFAM, S.A. DE C.V."/>
    <s v="HRAEI-LPI-CC-008-0001/24-2023"/>
    <s v="HRAEI-LPI-CC-008-2023"/>
    <d v="2024-01-09T00:00:00"/>
    <d v="2024-01-24T00:00:00"/>
    <d v="2024-03-28T00:00:00"/>
    <n v="26"/>
    <x v="161"/>
  </r>
  <r>
    <s v="HRAEI-MD0359"/>
    <s v="CLORURO DE SODIO. SOLUCIÓN INYECTABLE AL 17.7%. CADA ML CONTIENE: CLORURO DE SODIO 0.177 G ENVASE CON CIEN AMPOLLETAS DE 10 ML."/>
    <s v="010.000.5386.00"/>
    <n v="25300580"/>
    <n v="28"/>
    <n v="168.879999999999"/>
    <n v="4728.6399999999721"/>
    <s v="PRODIFAM, S.A. DE C.V."/>
    <s v="HRAEI-LPI-CC-008-0001/24-2023"/>
    <s v="HRAEI-LPI-CC-008-2023"/>
    <d v="2024-01-09T00:00:00"/>
    <d v="2024-01-24T00:00:00"/>
    <d v="2024-03-28T00:00:00"/>
    <n v="28"/>
    <x v="162"/>
  </r>
  <r>
    <s v="HRAEI-MD1323"/>
    <s v="RISPERIDONA. TABLETA CADA TABLETA CONTIENE: RISPERIDONA 2 MG ENVASE CON 40 TABLETAS."/>
    <s v="040.000.3258.00"/>
    <n v="25301858"/>
    <n v="19"/>
    <n v="56"/>
    <n v="1064"/>
    <s v="LABORATORIOS VANQUISH, S.A. DE C.V."/>
    <s v="HRAEI-AD-CC-533-0001/24-2022"/>
    <s v="HRAEI-AD-CC-533-2022"/>
    <d v="2024-01-09T00:00:00"/>
    <d v="2024-01-24T00:00:00"/>
    <d v="2024-01-12T00:00:00"/>
    <n v="19"/>
    <x v="163"/>
  </r>
  <r>
    <s v="HRAEI-MD1021"/>
    <s v="METAMIZOL SODICO. COMPRIMIDO CADA COMPRIMIDO CONTIENE: METAMIZOL SÓDICO 500 MG. ENVASE CON 10 COMPRIMIDOS."/>
    <s v="010.000.0108.00"/>
    <n v="25301442"/>
    <n v="8"/>
    <n v="4.9400000000000004"/>
    <n v="39.520000000000003"/>
    <s v="PRODIFAM, S.A. DE C.V."/>
    <s v="HRAEI-LPI-CC-008-0001/24-2023"/>
    <s v="HRAEI-LPI-CC-008-2023"/>
    <d v="2024-01-09T00:00:00"/>
    <d v="2024-01-24T00:00:00"/>
    <d v="2024-03-28T00:00:00"/>
    <n v="8"/>
    <x v="164"/>
  </r>
  <r>
    <s v="HRAEI-MD0934"/>
    <s v="LEVOFLOXACINO. TABLETA CADA TABLETA CONTIENE: LEVOFLOXACINO HEMIHIDRATADO EQUIVALENTE A 750 MG DE LEVOFLOXACINO. ENVASE CON 7 TABLETAS."/>
    <s v="010.000.4300.00"/>
    <n v="25301328"/>
    <n v="23"/>
    <n v="16.32"/>
    <n v="375.36"/>
    <s v="PRODIFAM, S.A. DE C.V."/>
    <s v="HRAEI-LPI-CC-008-0001/24-2023"/>
    <s v="HRAEI-LPI-CC-008-2023"/>
    <d v="2024-01-09T00:00:00"/>
    <d v="2024-01-24T00:00:00"/>
    <d v="2024-03-28T00:00:00"/>
    <n v="23"/>
    <x v="165"/>
  </r>
  <r>
    <s v="HRAEI-MD1211"/>
    <s v="PARACETAMOL. SOLUCION ORAL CADA ML CONTIENE: PARACETAMOL 100 MG. ENVASE CON 15 ML GOTERO CALIBRADO A 0.5 Y 1 ML INTEGRADO O ADJUNTO AL ENVASE QUE SIRVE DE TAPA."/>
    <s v="010.000.0106.00"/>
    <n v="25301685"/>
    <n v="76"/>
    <n v="4.9800000000000004"/>
    <n v="378.48"/>
    <s v="ADMINISTRADORA DE MARCAS FARMACÉUTICAS, S.A. DE C.V."/>
    <s v="HRAEI-LPI-CC-009-0001/24-2023"/>
    <s v="HRAEI-LPI-CC-009-2023"/>
    <d v="2024-01-09T00:00:00"/>
    <d v="2024-01-24T00:00:00"/>
    <d v="2024-01-22T00:00:00"/>
    <n v="76"/>
    <x v="166"/>
  </r>
  <r>
    <s v="HRAEI-MD1021"/>
    <s v="METAMIZOL SODICO. COMPRIMIDO CADA COMPRIMIDO CONTIENE: METAMIZOL SÓDICO 500 MG. ENVASE CON 10 COMPRIMIDOS."/>
    <s v="010.000.0108.00"/>
    <n v="25301442"/>
    <n v="12"/>
    <n v="4.6500000000000004"/>
    <n v="55.800000000000004"/>
    <s v="BIORESEARCH DE MÉXICO, S.A. DE C.V."/>
    <s v="HRAEI-LPI-CC-010-0001/24-2023"/>
    <s v="HRAEI-LPI-CC-010-2023"/>
    <d v="2024-01-09T00:00:00"/>
    <d v="2024-01-24T00:00:00"/>
    <d v="2024-01-11T00:00:00"/>
    <n v="12"/>
    <x v="167"/>
  </r>
  <r>
    <s v="HRAEI-MD1251"/>
    <s v="SALES DE POTASIO SALES DE. TABLETA SOLUBLE O EFERVESCENTE.  CADA TABLETA CONTIENE: BICARBONATO DE POTASIO 766 MG. BITARTRATO DE POTASIO 460 MG. ACIDO CÍTRICO 155 MG. ENVASE CON 50 TABLETAS SOLUBLES."/>
    <s v="010.000.0523.00"/>
    <n v="25301753"/>
    <n v="23"/>
    <n v="42.2"/>
    <n v="970.6"/>
    <s v="BIORESEARCH DE MÉXICO, S.A. DE C.V."/>
    <s v="HRAEI-LPI-CC-010-0001/24-2023"/>
    <s v="HRAEI-LPI-CC-010-2023"/>
    <d v="2024-01-09T00:00:00"/>
    <d v="2024-01-24T00:00:00"/>
    <d v="2024-01-11T00:00:00"/>
    <n v="23"/>
    <x v="168"/>
  </r>
  <r>
    <s v="HRAEI-MD0635"/>
    <s v="FENITOÍNA. TABLETA O CÁPSULA CADA TABLETA O CÁPSULA CONTIENE: FENITOÍNA SÓDICA 100 MG ENVASE CON 50 TABLETAS O CÁPSULAS."/>
    <s v="010.000.0525.00"/>
    <n v="25300940"/>
    <n v="46"/>
    <n v="9.9"/>
    <n v="455.40000000000003"/>
    <s v="BIORESEARCH DE MÉXICO, S.A. DE C.V."/>
    <s v="HRAEI-LPI-CC-010-0001/24-2023"/>
    <s v="HRAEI-LPI-CC-010-2023"/>
    <d v="2024-01-09T00:00:00"/>
    <d v="2024-01-24T00:00:00"/>
    <d v="2024-01-11T00:00:00"/>
    <n v="46"/>
    <x v="169"/>
  </r>
  <r>
    <s v="HRAEI-MD0353"/>
    <s v="CLORTALIDONA. TABLETA. CADA TABLETA CONTIENE: CLORTALIDONA 50 MG ENVASE CON 20 TABLETAS."/>
    <s v="010.000.0561.00"/>
    <n v="25300566"/>
    <n v="2"/>
    <n v="7.29"/>
    <n v="14.58"/>
    <s v="BIORESEARCH DE MÉXICO, S.A. DE C.V."/>
    <s v="HRAEI-LPI-CC-010-0001/24-2023"/>
    <s v="HRAEI-LPI-CC-010-2023"/>
    <d v="2024-01-09T00:00:00"/>
    <d v="2024-01-24T00:00:00"/>
    <d v="2024-01-11T00:00:00"/>
    <n v="2"/>
    <x v="170"/>
  </r>
  <r>
    <s v="HRAEI-MD1368"/>
    <s v="SEVOFLURANO. LIQUIDO O SOLUCION CADA ENVASE CONTIENE: SEVOFLURANO 250 ML. ENVASE CON 250 ML DE LÍQUIDO O SOLUCIÓN."/>
    <s v="010.000.0233.00"/>
    <n v="25302994"/>
    <n v="292"/>
    <n v="927.57"/>
    <n v="270850.44"/>
    <s v="CASA PLARRE, S.A. DE C.V."/>
    <s v="HRAEI-LPI-CC-011-0001/24-2023"/>
    <s v="HRAEI-LPI-CC-011-2023"/>
    <d v="2024-01-09T00:00:00"/>
    <d v="2024-01-24T00:00:00"/>
    <d v="2024-04-26T00:00:00"/>
    <n v="292"/>
    <x v="171"/>
  </r>
  <r>
    <s v="HRAEI-MD1049"/>
    <s v="METRONIDAZOL. TABLETA CADA TABLETA CONTIENE: METRONIDAZOL 500 MG ENVASE CON 30 TABLETAS."/>
    <s v="010.000.1308.01"/>
    <n v="25302830"/>
    <n v="28"/>
    <n v="13.4499999999999"/>
    <n v="376.59999999999718"/>
    <s v="BIORESEARCH DE MÉXICO, S.A. DE C.V."/>
    <s v="HRAEI-LPI-CC-010-0001/24-2023"/>
    <s v="HRAEI-LPI-CC-010-2023"/>
    <d v="2024-01-09T00:00:00"/>
    <d v="2024-01-24T00:00:00"/>
    <d v="2024-01-11T00:00:00"/>
    <n v="28"/>
    <x v="172"/>
  </r>
  <r>
    <s v="HRAEI-MD1128"/>
    <s v="NISTATINA. ÓVULO O TABLETA VAGINAL CADA ÓVULO O TABLETA CONTIENE: NISTATINA 100 000 UI ENVASE CON 12 ÓVULOS O TABLETAS."/>
    <s v="010.000.1566.00"/>
    <n v="25301585"/>
    <n v="10"/>
    <n v="6.4599999999999902"/>
    <n v="64.599999999999909"/>
    <s v="BIORESEARCH DE MÉXICO, S.A. DE C.V."/>
    <s v="HRAEI-LPI-CC-010-0001/24-2023"/>
    <s v="HRAEI-LPI-CC-010-2023"/>
    <d v="2024-01-09T00:00:00"/>
    <d v="2024-01-24T00:00:00"/>
    <d v="2024-01-11T00:00:00"/>
    <n v="10"/>
    <x v="173"/>
  </r>
  <r>
    <s v="HRAEI-MD1523"/>
    <s v="TRIMETOPRIMA-SULFAMETOXAZOL. SUSPENSIÓN ORAL CADA 5 ML CONTIENEN: TRIMETOPRIMA 40 MG SULFAMETOXAZOL 200 MG ENVASE CON 120 ML Y DOSIFICADOR."/>
    <s v="010.000.1904.00"/>
    <n v="25302116"/>
    <n v="2"/>
    <n v="9"/>
    <n v="18"/>
    <s v="BIORESEARCH DE MÉXICO, S.A. DE C.V."/>
    <s v="HRAEI-LPI-CC-010-0001/24-2023"/>
    <s v="HRAEI-LPI-CC-010-2023"/>
    <d v="2024-01-09T00:00:00"/>
    <d v="2024-01-24T00:00:00"/>
    <d v="2024-01-11T00:00:00"/>
    <n v="2"/>
    <x v="174"/>
  </r>
  <r>
    <s v="HRAEI-MD0564"/>
    <s v="ESPIRONOLACTONA. TABLETA CADA TABLETA CONTIENE: ESPIRONOLACTONA 25 MG ENVASE CON 30 TABLETAS."/>
    <s v="010.000.2304.01"/>
    <n v="25302581"/>
    <n v="37"/>
    <n v="14.55"/>
    <n v="538.35"/>
    <s v="BIORESEARCH DE MÉXICO, S.A. DE C.V."/>
    <s v="HRAEI-LPI-CC-010-0001/24-2023"/>
    <s v="HRAEI-LPI-CC-010-2023"/>
    <d v="2024-01-09T00:00:00"/>
    <d v="2024-01-24T00:00:00"/>
    <d v="2024-01-24T00:00:00"/>
    <n v="37"/>
    <x v="175"/>
  </r>
  <r>
    <s v="HRAEI-MD0627"/>
    <s v="FENAZOPIRIDINA. TABLETA CADA TABLETA CONTIENE: CLORHIDRATO DE FENAZOPIRIDINA 100 MG ENVASE CON 20 TABLETAS."/>
    <s v="010.000.2331.00"/>
    <n v="25300928"/>
    <n v="16"/>
    <n v="9.0399999999999903"/>
    <n v="144.63999999999984"/>
    <s v="BIORESEARCH DE MÉXICO, S.A. DE C.V."/>
    <s v="HRAEI-LPI-CC-010-0001/24-2023"/>
    <s v="HRAEI-LPI-CC-010-2023"/>
    <d v="2024-01-09T00:00:00"/>
    <d v="2024-01-24T00:00:00"/>
    <d v="2024-01-11T00:00:00"/>
    <n v="16"/>
    <x v="176"/>
  </r>
  <r>
    <s v="HRAEI-MD0232"/>
    <s v="BUPIVACAÍNA. SOLUCIÓN INYECTABLE. CADA AMPOLLETA CONTIENE: CLORHIDRATO DE BUPIVACAÍNA 15 MG DEXTROSA ANHÍDRA O GLUCOSA ANHÍDRA 240 MG Ó GLUCOSA MONOHIDRATADA EQUIVALENTE A 240 MG DE GLUCOSA ANHÍDRA. ENVASE CON 5 AMPOLLETAS CON 3 ML."/>
    <s v="010.000.4055.00"/>
    <n v="25302436"/>
    <n v="364"/>
    <n v="17.23"/>
    <n v="6271.72"/>
    <s v="ADMINISTRADORA DE MARCAS FARMACÉUTICAS, S.A. DE C.V."/>
    <s v="HRAEI-LPI-CC-009-0001/24-2023"/>
    <s v="HRAEI-LPI-CC-009-2023"/>
    <d v="2024-01-09T00:00:00"/>
    <d v="2024-01-24T00:00:00"/>
    <d v="2024-01-22T00:00:00"/>
    <n v="364"/>
    <x v="177"/>
  </r>
  <r>
    <s v="HRAEI-MD1129"/>
    <s v="NISTATINA. SUSPENSIÓN ORAL CADA FRASCO CON POLVO CONTIENE: NISTATINA 2 400 000 UI ENVASE PARA 24 ML."/>
    <s v="010.000.4260.00"/>
    <n v="25301586"/>
    <n v="78"/>
    <n v="13"/>
    <n v="1014"/>
    <s v="BIORESEARCH DE MÉXICO, S.A. DE C.V."/>
    <s v="HRAEI-LPI-CC-010-0001/24-2023"/>
    <s v="HRAEI-LPI-CC-010-2023"/>
    <d v="2024-01-09T00:00:00"/>
    <d v="2024-01-24T00:00:00"/>
    <d v="2024-01-11T00:00:00"/>
    <n v="78"/>
    <x v="178"/>
  </r>
  <r>
    <s v="HRAEI-MD1485"/>
    <s v="TIGECICLINA. SOLUCIÓN INYECTABLE CADA FRASCO ÁMPULA CON LIOFILIZADO CONTIENE: TIGECICLINA 50 MG ENVASE CON UN FRASCO ÁMPULA."/>
    <s v="010.000.4590.00"/>
    <n v="25302059"/>
    <n v="117"/>
    <n v="83.689999999999898"/>
    <n v="9791.7299999999886"/>
    <s v="ADMINISTRADORA DE MARCAS FARMACÉUTICAS, S.A. DE C.V."/>
    <s v="HRAEI-LPI-CC-009-0001/24-2023"/>
    <s v="HRAEI-LPI-CC-009-2023"/>
    <d v="2024-01-09T00:00:00"/>
    <d v="2024-01-24T00:00:00"/>
    <d v="2024-01-22T00:00:00"/>
    <n v="117"/>
    <x v="179"/>
  </r>
  <r>
    <s v="HRAEI-MD0650"/>
    <s v="FLUCONAZOL. CÁPSULA O TABLETA CADA CÁPSULA O TABLETA CONTIENE: FLUCONAZOL 100 MG ENVASE CON 10 CÁPSULAS O TABLETAS."/>
    <s v="010.000.5267.00"/>
    <n v="25300960"/>
    <n v="25"/>
    <n v="10.33"/>
    <n v="258.25"/>
    <s v="BIORESEARCH DE MÉXICO, S.A. DE C.V."/>
    <s v="HRAEI-LPI-CC-010-0001/24-2023"/>
    <s v="HRAEI-LPI-CC-010-2023"/>
    <d v="2024-01-09T00:00:00"/>
    <d v="2024-01-24T00:00:00"/>
    <d v="2024-07-03T00:00:00"/>
    <n v="25"/>
    <x v="180"/>
  </r>
  <r>
    <s v="HRAEI-MD1248"/>
    <s v="POLIETILENGLICOL. POLVO .CADA SOBRE CONTIENE: POLIETILENGLICOL 3350 105 G. ENVASE CON 4 SOBRES."/>
    <s v="010.000.4191.00"/>
    <n v="25301749"/>
    <n v="43"/>
    <n v="102.959999999999"/>
    <n v="4427.279999999957"/>
    <s v="ADMINISTRADORA DE MARCAS FARMACÉUTICAS, S.A. DE C.V."/>
    <s v="HRAEI-LPI-CC-009-0001/24-2023"/>
    <s v="HRAEI-LPI-CC-009-2023"/>
    <d v="2024-01-09T00:00:00"/>
    <d v="2024-01-24T00:00:00"/>
    <d v="2024-03-04T00:00:00"/>
    <n v="43"/>
    <x v="181"/>
  </r>
  <r>
    <s v="HRAEI-MD2170"/>
    <s v="LACTULOSA. JARABE. CADA 100 ML CONTIENEN: LACTULOSA 66.70 G ENVASE CON 120 ML Y MEDIDA DOSIFICADORA (0.667 G/ML)."/>
    <s v="010.000.6099.00"/>
    <n v="25303226"/>
    <n v="187"/>
    <n v="51.75"/>
    <n v="9677.25"/>
    <s v="ADMINISTRADORA DE MARCAS FARMACÉUTICAS, S.A. DE C.V."/>
    <s v="HRAEI-LPI-CC-009-0001/24-2023"/>
    <s v="HRAEI-LPI-CC-009-2023"/>
    <d v="2024-01-09T00:00:00"/>
    <d v="2024-01-24T00:00:00"/>
    <d v="2024-01-22T00:00:00"/>
    <n v="187"/>
    <x v="182"/>
  </r>
  <r>
    <s v="HRAEI-MD1111"/>
    <s v="NEOSTIGMINA. SOLUCIÓN INYECTABLE CADA AMPOLLETA CONTIENE: METILSULFATO DE NEOSTIGMINA 0.5 MG ENVASE CON 6 AMPOLLETAS CON 1 ML."/>
    <s v="010.000.0291.00"/>
    <n v="25301560"/>
    <n v="38"/>
    <n v="65.69"/>
    <n v="2496.2199999999998"/>
    <s v="PRODUCTOS E INSUMOS PARA LA SALUD, S.A. DE C.V."/>
    <s v="HRAEI-LPI-CC-015-0001/24-2023"/>
    <s v="HRAEI-LPI-CC-015-2023"/>
    <d v="2024-01-09T00:00:00"/>
    <d v="2024-01-24T00:00:00"/>
    <d v="2024-01-23T00:00:00"/>
    <n v="38"/>
    <x v="183"/>
  </r>
  <r>
    <s v="HRAEI-MD0259"/>
    <s v="CARBETOCINA. SOLUCIÓN INYECTABLE CADA AMPOLLETA O FRASCO ÁMPULA CONTIENE: CARBETOCINA 100 µG. ENVASE CON UNA AMPOLLETA O FRASCO ÁMPULA."/>
    <s v="010.000.1541.00"/>
    <n v="25302452"/>
    <n v="468"/>
    <n v="11.25"/>
    <n v="5265"/>
    <s v="DISTRIBUIDOR MEDICO TECNOMED, S.A. DE C.V."/>
    <s v="HRAEI-LPI-CC-014-0001/24-2023"/>
    <s v="HRAEI-LPI-CC-014-2023"/>
    <d v="2024-01-09T00:00:00"/>
    <d v="2024-01-24T00:00:00"/>
    <s v=" "/>
    <n v="0"/>
    <x v="184"/>
  </r>
  <r>
    <s v="HRAEI-MD1457"/>
    <s v="TEICOPLANINA. SOLUCIÓN INYECTABLE CADA FRASCO ÁMPULA CON POLVO CONTIENE: TEICOPLANINA 200 MG ENVASE CON UN FRASCO ÁMPULA Y DILUYENTE CON 3 ML."/>
    <s v="010.000.5278.00"/>
    <n v="25302018"/>
    <n v="117"/>
    <n v="210.69"/>
    <n v="24650.73"/>
    <s v="PRODUCTOS E INSUMOS PARA LA SALUD, S.A. DE C.V."/>
    <s v="HRAEI-LPI-CC-015-0001/24-2023"/>
    <s v="HRAEI-LPI-CC-015-2023"/>
    <d v="2024-01-09T00:00:00"/>
    <d v="2024-01-24T00:00:00"/>
    <d v="2024-01-23T00:00:00"/>
    <n v="117"/>
    <x v="185"/>
  </r>
  <r>
    <s v="HRAEI-MD0852"/>
    <s v="IPRATROPIO. SOLUCIÓN CADA 100 ML CONTIENEN: BROMURO DE IPRATROPIO MONOHIDRATADO EQUIVALENTE A 25 MG DE BROMURO DE IPRATROPIO. ENVASE CON FRASCO ÁMPULA CON 20 ML."/>
    <s v="010.000.2187.00"/>
    <n v="25301221"/>
    <n v="78"/>
    <n v="24.5"/>
    <n v="1911"/>
    <s v="DISTRIBUIDOR MEDICO TECNOMED, S.A. DE C.V."/>
    <s v="HRAEI-LPI-CC-014-0001/24-2023"/>
    <s v="HRAEI-LPI-CC-014-2023"/>
    <d v="2024-01-09T00:00:00"/>
    <d v="2024-01-24T00:00:00"/>
    <d v="2024-02-01T00:00:00"/>
    <n v="78"/>
    <x v="186"/>
  </r>
  <r>
    <s v="HRAEI-MD0919"/>
    <s v="LEVETIRACETAM. TABLETA CADA TABLETA CONTIENE: LEVETIRACETAM 1 000 MG ENVASE CON 30 TABLETAS."/>
    <s v="010.000.2618.00"/>
    <n v="25301309"/>
    <n v="117"/>
    <n v="55.909999999999897"/>
    <n v="6541.4699999999875"/>
    <s v="DISTRIBUIDOR MEDICO TECNOMED, S.A. DE C.V."/>
    <s v="HRAEI-LPI-CC-014-0001/24-2023"/>
    <s v="HRAEI-LPI-CC-014-2023"/>
    <d v="2024-01-09T00:00:00"/>
    <d v="2024-01-24T00:00:00"/>
    <d v="2024-02-01T00:00:00"/>
    <n v="117"/>
    <x v="187"/>
  </r>
  <r>
    <s v="HRAEI-MD0934"/>
    <s v="LEVOFLOXACINO. TABLETA CADA TABLETA CONTIENE: LEVOFLOXACINO HEMIHIDRATADO EQUIVALENTE A 750 MG DE LEVOFLOXACINO. ENVASE CON 7 TABLETAS."/>
    <s v="010.000.4300.00"/>
    <n v="25301328"/>
    <n v="34"/>
    <n v="14.99"/>
    <n v="509.66"/>
    <s v="DISTRIBUIDOR MEDICO TECNOMED, S.A. DE C.V."/>
    <s v="HRAEI-LPI-CC-014-0001/24-2023"/>
    <s v="HRAEI-LPI-CC-014-2023"/>
    <d v="2024-01-09T00:00:00"/>
    <d v="2024-01-24T00:00:00"/>
    <d v="2024-02-01T00:00:00"/>
    <n v="34"/>
    <x v="188"/>
  </r>
  <r>
    <s v="HRAEI-MD1349"/>
    <s v="SALBUTAMOL. SUSPENSIÓN EN AEROSOL. CADA INHALADOR CONTIENE: SALBUTAMOL 20 MG O SULFATO DE SALBUTAMOL EQUIVALENTE A 20 MG DE SALBUTAMOL ENVASE CON INHALADOR CON 200 DOSIS DE 100  µG."/>
    <s v="010.000.0429.00"/>
    <n v="25301882"/>
    <n v="16"/>
    <n v="26.5"/>
    <n v="424"/>
    <s v="COMERCIALIZADORA DE PRODUCTOS INSTITUCIONALES, S.A. DE C.V."/>
    <s v="HRAEI-LPI-CC-016-0001/24-2023"/>
    <s v="HRAEI-LPI-CC-016-2023"/>
    <d v="2024-01-09T00:00:00"/>
    <d v="2024-01-24T00:00:00"/>
    <d v="2024-01-18T00:00:00"/>
    <n v="16"/>
    <x v="189"/>
  </r>
  <r>
    <s v="HRAEI-MD1337"/>
    <s v="ROPIVACAINA. SOLUCIÓN INYECTABLE CADA AMPOLLETA CONTIENE: CLORHIDRATO DE ROPIVACAÍNA MONOHIDRATADA EQUIVALENTE A 40 MG DE CLORHIDRATO DE ROPIVACAINA. ENVASE CON 5 AMPOLLETAS CON 20 ML."/>
    <s v="010.000.0269.00"/>
    <n v="25301871"/>
    <n v="47"/>
    <n v="52.229999999999897"/>
    <n v="2454.8099999999954"/>
    <s v="DISTRIBUIDOR MEDICO TECNOMED, S.A. DE C.V."/>
    <s v="HRAEI-LPI-CC-014-0001/24-2023"/>
    <s v="HRAEI-LPI-CC-014-2023"/>
    <d v="2024-01-09T00:00:00"/>
    <d v="2024-01-24T00:00:00"/>
    <d v="2024-02-01T00:00:00"/>
    <n v="47"/>
    <x v="190"/>
  </r>
  <r>
    <s v="HRAEI-MD0180"/>
    <s v="DIPROPIONATO DE BECLOMETASONA. SUSPENSIÓN EN AEROSOL. CADA INHALACIÓN CONTIENE: DIPROPIONATO DE BECLOMETASONA 50  µG. ENVASE CON DISPOSITIVO INHALADOR PARA 200 DOSIS."/>
    <s v="010.000.0477.00"/>
    <n v="25300313"/>
    <n v="8"/>
    <n v="38"/>
    <n v="304"/>
    <s v="COMERCIALIZADORA DE PRODUCTOS INSTITUCIONALES, S.A. DE C.V."/>
    <s v="HRAEI-LPI-CC-016-0001/24-2023"/>
    <s v="HRAEI-LPI-CC-016-2023"/>
    <d v="2024-01-09T00:00:00"/>
    <d v="2024-01-24T00:00:00"/>
    <d v="2024-01-18T00:00:00"/>
    <n v="8"/>
    <x v="191"/>
  </r>
  <r>
    <s v="HRAEI-MD0670"/>
    <s v="FLUTICASONA. SUSPENSIÓN EN AEROSOL. CADA DOSIS CONTIENE: PROPIONATO DE FLUTICASONA 50µG ENVASE CON UN FRASCO PRESURIZADO PARA 60 DOSIS"/>
    <s v="010.000.0440.00"/>
    <n v="25300989"/>
    <n v="5"/>
    <n v="194.689999999999"/>
    <n v="973.44999999999504"/>
    <s v="FARMACEUTICA HISPANOAMERICANA, S.A. DE C.V."/>
    <s v="HRAEI-LPI-CC-017-0001/24-2023"/>
    <s v="HRAEI-LPI-CC-017-2023"/>
    <d v="2024-01-09T00:00:00"/>
    <d v="2024-01-24T00:00:00"/>
    <s v=" "/>
    <n v="0"/>
    <x v="192"/>
  </r>
  <r>
    <s v="HRAEI-MD1452"/>
    <s v="TAMSULOSINA. CÁPSULA O TABLETA DE LIBERACIÓN PROLONGADA. CADA CÁPSULA O TABLETA DE LIBERACIÓN PROLONGADA CONTIENE: CLORHIDRATO DETAMSULOSINA 0.4 MG. ENVASE CON 30 CÁPSULAS O TABLETAS DE LIBERACIÓN PROLONGADA."/>
    <s v="010.000.5309.02"/>
    <n v="25303043"/>
    <n v="3"/>
    <n v="22"/>
    <n v="66"/>
    <s v="COMERCIALIZADORA DE PRODUCTOS INSTITUCIONALES, S.A. DE C.V."/>
    <s v="HRAEI-LPI-CC-016-0001/24-2023"/>
    <s v="HRAEI-LPI-CC-016-2023"/>
    <d v="2024-01-09T00:00:00"/>
    <d v="2024-01-24T00:00:00"/>
    <d v="2024-01-18T00:00:00"/>
    <n v="3"/>
    <x v="193"/>
  </r>
  <r>
    <s v="HRAEI-MD0314"/>
    <s v="CISATRACURIO BESILATO DE. SOLUCIÓN INYECTABLECADA ML CONTIENE:BESILATO DE CISATRACURIOEQUIVALENTE A 2 MGDE CISATRACURIOENVASE CON 1 AMPOLLETA CON 5 ML."/>
    <s v="010.000.4061.00"/>
    <n v="25300507"/>
    <n v="1560"/>
    <n v="40.119999999999898"/>
    <n v="62587.199999999844"/>
    <s v="COMERCIALIZADORA DE PRODUCTOS INSTITUCIONALES, S.A. DE C.V."/>
    <s v="HRAEI-LPI-CC-016-0001/24-2023"/>
    <s v="HRAEI-LPI-CC-016-2023"/>
    <d v="2024-01-09T00:00:00"/>
    <d v="2024-01-24T00:00:00"/>
    <d v="2024-01-18T00:00:00"/>
    <n v="1560"/>
    <x v="194"/>
  </r>
  <r>
    <s v="HRAEI-MD1338"/>
    <s v="ROPIVACAINA. SOLUCIÓN INYECTABLE CADA AMPOLLETA CONTIENE: CLORHIDRATO DE ROPIVACAÍNA MONOHIDRATADA EQUIVALENTE A 150 MG DE CLORHIDRATO DE ROPIVACAINA. ENVASE CON 5 AMPOLLETAS CON 20 ML."/>
    <s v="010.000.0270.00"/>
    <n v="25301870"/>
    <n v="37"/>
    <n v="97.28"/>
    <n v="3599.36"/>
    <s v="DISTRIBUIDOR MEDICO TECNOMED, S.A. DE C.V."/>
    <s v="HRAEI-LPI-CC-014-0001/24-2023"/>
    <s v="HRAEI-LPI-CC-014-2023"/>
    <d v="2024-01-09T00:00:00"/>
    <d v="2024-01-24T00:00:00"/>
    <d v="2024-02-01T00:00:00"/>
    <n v="37"/>
    <x v="195"/>
  </r>
  <r>
    <s v="HRAEI-MD2202"/>
    <s v="MILRINONA. SOLUCIÓN INYECTABLE. CADA AMPOLLETA O FRASCO ÁMPULA CONTIENE: LACTATO DE MILRINONA EQUIVALENTE A 10 MG DE MILRINONA ENVASE CON TRES AMPOLLETAS O FRASCOS ÁMPULA CON 10 ML CADA UNA (1 MG/1 ML)."/>
    <s v="010.000.5100.01"/>
    <n v="25302833"/>
    <n v="22"/>
    <n v="198.93"/>
    <n v="4376.46"/>
    <s v="DISTRIBUIDOR MEDICO TECNOMED, S.A. DE C.V."/>
    <s v="HRAEI-LPI-CC-014-0001/24-2023"/>
    <s v="HRAEI-LPI-CC-014-2023"/>
    <d v="2024-01-09T00:00:00"/>
    <d v="2024-01-24T00:00:00"/>
    <d v="2024-02-01T00:00:00"/>
    <n v="22"/>
    <x v="196"/>
  </r>
  <r>
    <s v="HRAEI-MD0223"/>
    <s v="BUDESONIDA. SUSPENSIÓN PARA NEBULIZAR. CADA ENVASE CONTIENE: BUDESONIDA (MICRONIZADA) 0.500 MG. ENVASE CON 5 ENVASES CON 2 ML."/>
    <s v="010.000.4333.00"/>
    <n v="25302435"/>
    <n v="624"/>
    <n v="51.2899999999999"/>
    <n v="32004.959999999937"/>
    <s v="ASTRA ZENECA, S.A. DE C.V."/>
    <s v="HRAEI-LPI-CC-018-0002/24-2023"/>
    <s v="HRAEI-LPI-CC-018-2023"/>
    <d v="2024-04-17T00:00:00"/>
    <d v="2024-05-02T00:00:00"/>
    <d v="2024-05-06T00:00:00"/>
    <n v="624"/>
    <x v="197"/>
  </r>
  <r>
    <s v="HRAEI-MD0560"/>
    <s v="ESOMEPRAZOL. TABLETA CADA TABLETA CONTIENE: ESOMEPRAZOL MAGNÉSICO TRIHIDRATADO EQUIVALENTE A 40 MG DE ESOMEPRAZOL ENVASE CON 14 TABLETAS"/>
    <s v="010.000.5188.00"/>
    <n v="25300840"/>
    <n v="18"/>
    <n v="45.6"/>
    <n v="820.80000000000007"/>
    <s v="ASTRA ZENECA, S.A. DE C.V."/>
    <s v="HRAEI-LPI-CC-018-0001/24-2023"/>
    <s v="HRAEI-LPI-CC-018-2023"/>
    <d v="2024-01-09T00:00:00"/>
    <d v="2024-01-24T00:00:00"/>
    <d v="2024-02-06T00:00:00"/>
    <n v="18"/>
    <x v="198"/>
  </r>
  <r>
    <s v="HRAEI-MD0031"/>
    <s v="ACETAZOLAMIDA. TABLETA CADA TABLETA CONTIENE: ACETAZOLAMIDA 250 MG ENVASE CON 20 TABLETAS."/>
    <s v="010.000.2302.00"/>
    <n v="25300029"/>
    <n v="5"/>
    <n v="100"/>
    <n v="500"/>
    <s v="DARFARMA, S.A. DE C.V."/>
    <s v="HRAEI-LPI-CC-019-0001/24-2023"/>
    <s v="HRAEI-LPI-CC-019-2023"/>
    <d v="2024-01-09T00:00:00"/>
    <d v="2024-01-24T00:00:00"/>
    <s v=" "/>
    <n v="0"/>
    <x v="199"/>
  </r>
  <r>
    <s v="HRAEI-MD0558"/>
    <s v="ESMOLOL. SOLUCIÓN INYECTABLE CADA AMPOLLETA CONTIENE: CLORHIDRATO DE ESMOLOL 2.5 G ENVASE CON 2 AMPOLLETAS CON 10 ML. (250 MG/ML)."/>
    <s v="010.000.5105.00"/>
    <n v="25300838"/>
    <n v="47"/>
    <n v="1297.69"/>
    <n v="60991.43"/>
    <s v="DARFARMA, S.A. DE C.V."/>
    <s v="HRAEI-LPI-CC-019-0001/24-2023"/>
    <s v="HRAEI-LPI-CC-019-2023"/>
    <d v="2024-01-09T00:00:00"/>
    <d v="2024-01-24T00:00:00"/>
    <s v=" "/>
    <n v="0"/>
    <x v="200"/>
  </r>
  <r>
    <s v="HRAEI-MD1248"/>
    <s v="POLIETILENGLICOL. POLVO .CADA SOBRE CONTIENE: POLIETILENGLICOL 3350 105 G. ENVASE CON 4 SOBRES."/>
    <s v="010.000.4191.00"/>
    <n v="25301749"/>
    <n v="28"/>
    <n v="103.57"/>
    <n v="2899.96"/>
    <s v="DARFARMA, S.A. DE C.V."/>
    <s v="HRAEI-LPI-CC-019-0001/24-2023"/>
    <s v="HRAEI-LPI-CC-019-2023"/>
    <d v="2024-01-09T00:00:00"/>
    <d v="2024-01-24T00:00:00"/>
    <s v=" "/>
    <n v="0"/>
    <x v="201"/>
  </r>
  <r>
    <s v="HRAEI-MD1623"/>
    <s v="VERAPAMILO. SOLUCIÓN INYECTABLE CADA AMPOLLETA CONTIENE: CLORHIDRATO DE VERAPAMILO 5 MG ENVASE CON 2 ML (2.5 MG/ML)."/>
    <s v="010.000.0598.00"/>
    <n v="25302225"/>
    <n v="59"/>
    <n v="105"/>
    <n v="6195"/>
    <s v="DARFARMA, S.A. DE C.V."/>
    <s v="HRAEI-LPI-CC-019-0001/24-2023"/>
    <s v="HRAEI-LPI-CC-019-2023"/>
    <d v="2024-01-09T00:00:00"/>
    <d v="2024-01-24T00:00:00"/>
    <s v=" "/>
    <n v="0"/>
    <x v="202"/>
  </r>
  <r>
    <s v="HRAEI-MD0198"/>
    <s v="BETAMETASONA. SOLUCIÓN INYECTABLE CADA AMPOLLETA O FRASCO ÁMPULA CONTIENE: FOSFATO SÓDICO DE BETAMETASONA 5.3 MG EQUIVALENTE A 4 MG DE BETAMETASONA. ENVASE CON UN FRASCO ÁMPULA O UNA AMPOLLETA CON 1 ML."/>
    <s v="010.000.2141.00"/>
    <n v="25300345"/>
    <n v="273"/>
    <n v="6.7999999999999901"/>
    <n v="1856.3999999999974"/>
    <s v="COMPAÑIA INTERNACIONAL MÉDICA, S.A. DE C.V."/>
    <s v="HRAEI-LPI-CC-020-0001/24-2023"/>
    <s v="HRAEI-LPI-CC-020-2023"/>
    <d v="2024-01-09T00:00:00"/>
    <d v="2024-01-24T00:00:00"/>
    <d v="2024-01-18T00:00:00"/>
    <n v="273"/>
    <x v="203"/>
  </r>
  <r>
    <s v="HRAEI-MD0294"/>
    <s v="CICLOSPORINA. CÁPSULA DE GELATINA BLANDA. CADA CÁPSULA CONTIENE: CICLOSPORINA MODIFICADA O CICLOSPORINA EN MICROEMULSIÓN 100 MG ENVASE CON 50 CÁPSULAS."/>
    <s v="010.000.4298.00"/>
    <n v="25300479"/>
    <n v="31"/>
    <n v="280"/>
    <n v="8680"/>
    <s v="COMPAÑIA INTERNACIONAL MÉDICA, S.A. DE C.V."/>
    <s v="HRAEI-LPI-CC-020-0001/24-2023"/>
    <s v="HRAEI-LPI-CC-020-2023"/>
    <d v="2024-01-09T00:00:00"/>
    <d v="2024-01-24T00:00:00"/>
    <d v="2024-01-23T00:00:00"/>
    <n v="31"/>
    <x v="204"/>
  </r>
  <r>
    <s v="HRAEI-MD0632"/>
    <s v="FENITOÍNA. SOLUCIÓN INYECTABLE CADA AMPOLLETA CONTIENE: FENITOÍNA SÓDICA 250 MG ENVASE CON UNA AMPOLLETA (250 MG/5 ML)"/>
    <s v="010.000.2624.00"/>
    <n v="25300937"/>
    <n v="3744"/>
    <n v="6.8499999999999899"/>
    <n v="25646.399999999961"/>
    <s v="COMPAÑIA INTERNACIONAL MÉDICA, S.A. DE C.V."/>
    <s v="HRAEI-LPI-CC-020-0001/24-2023"/>
    <s v="HRAEI-LPI-CC-020-2023"/>
    <d v="2024-01-09T00:00:00"/>
    <d v="2024-01-24T00:00:00"/>
    <d v="2024-01-18T00:00:00"/>
    <n v="3744"/>
    <x v="205"/>
  </r>
  <r>
    <s v="HRAEI-MD1140"/>
    <s v="NITROPRUSIATO DE SODIO. SOLUCIÓN INYECTABLE CADA FRASCO ÁMPULA CON POLVO O SOLUCIÓN CONTIENE: NITROPRUSIATO DE SODIO 50 MG ENVASE CON UN FRASCO ÁMPULA CON O SIN DILUYENTE."/>
    <s v="010.000.0569.00"/>
    <n v="25301597"/>
    <n v="29"/>
    <n v="699.69"/>
    <n v="20291.010000000002"/>
    <s v="COMPAÑIA INTERNACIONAL MÉDICA, S.A. DE C.V."/>
    <s v="HRAEI-LPI-CC-020-0001/24-2023"/>
    <s v="HRAEI-LPI-CC-020-2023"/>
    <d v="2024-01-09T00:00:00"/>
    <d v="2024-01-24T00:00:00"/>
    <d v="2024-01-18T00:00:00"/>
    <n v="29"/>
    <x v="206"/>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500"/>
    <n v="220"/>
    <n v="110000"/>
    <s v="COMPAÑIA INTERNACIONAL MÉDICA, S.A. DE C.V."/>
    <s v="HRAEI-LPI-CC-020-0001/24-2023"/>
    <s v="HRAEI-LPI-CC-020-2023"/>
    <d v="2024-01-09T00:00:00"/>
    <d v="2024-01-24T00:00:00"/>
    <d v="2024-01-23T00:00:00"/>
    <n v="500"/>
    <x v="207"/>
  </r>
  <r>
    <s v="HRAEI-MD0883"/>
    <s v="LACOSAMIDA. TABLETA CADA TABLETA CONTIENE: LACOSAMIDA 100 MG ENVASE CON 28 TABLETAS."/>
    <s v="010.000.5661.00"/>
    <n v="25302765"/>
    <n v="1"/>
    <n v="149"/>
    <n v="149"/>
    <s v="PROQUIGAMA, S.A. DE C.V."/>
    <s v="HRAEI-LPI-CC-021-0001/24-2023"/>
    <s v="HRAEI-LPI-CC-021-2023"/>
    <d v="2024-01-09T00:00:00"/>
    <d v="2024-01-24T00:00:00"/>
    <d v="2024-01-16T00:00:00"/>
    <n v="1"/>
    <x v="208"/>
  </r>
  <r>
    <s v="HRAEI-MD0961"/>
    <s v="LINEZOLID. TABLETA. CADA TABLETA CONTIENE: LINEZOLID 600 MG. ENVASE CON 10 TABLETAS."/>
    <s v="010.000.4290.00"/>
    <n v="25301362"/>
    <n v="2"/>
    <n v="197.9"/>
    <n v="395.8"/>
    <s v="PROQUIGAMA, S.A. DE C.V."/>
    <s v="HRAEI-LPI-CC-021-0001/24-2023"/>
    <s v="HRAEI-LPI-CC-021-2023"/>
    <d v="2024-01-09T00:00:00"/>
    <d v="2024-01-24T00:00:00"/>
    <d v="2024-01-16T00:00:00"/>
    <n v="2"/>
    <x v="209"/>
  </r>
  <r>
    <s v="HRAEI-MD1502"/>
    <s v="TOPIRAMATO. TABLETACADA TABLETA CONTIENE:TOPIRAMATO 100 MGENVASE CON 60 TABLETAS."/>
    <s v="010.000.5363.00"/>
    <n v="25303077"/>
    <n v="3"/>
    <n v="58.8"/>
    <n v="176.39999999999998"/>
    <s v="PROQUIGAMA, S.A. DE C.V."/>
    <s v="HRAEI-LPI-CC-021-0001/24-2023"/>
    <s v="HRAEI-LPI-CC-021-2023"/>
    <d v="2024-01-09T00:00:00"/>
    <d v="2024-01-24T00:00:00"/>
    <d v="2024-01-16T00:00:00"/>
    <n v="3"/>
    <x v="210"/>
  </r>
  <r>
    <s v="HRAEI-MD1602"/>
    <s v="VALGANCICLOVIR. COMPRIMIDO CADA COMPRIMIDO CONTIENE: CLORHIDRATO DE VALGANCICLOVIR EQUIVALENTE A 450 MG DE VALGANCICLOVIR. ENVASE CON 60 COMPRIMIDOS"/>
    <s v="010.000.4373.00"/>
    <n v="25302192"/>
    <n v="2"/>
    <n v="1003"/>
    <n v="2006"/>
    <s v="SAGO MEDICAL SERVICE, S.A. DE C.V."/>
    <s v="HRAEI-LPI-CC-022-0001/24-2023"/>
    <s v="HRAEI-LPI-CC-022-2023"/>
    <d v="2024-01-09T00:00:00"/>
    <d v="2024-01-24T00:00:00"/>
    <s v=" "/>
    <n v="0"/>
    <x v="211"/>
  </r>
  <r>
    <s v="HRAEI-MD1176"/>
    <s v="OSELTAMIVIR. CÁPSULA CADA CÁPSULA CONTIENE: OSELTAMIVIR 75.0 MG ENVASE CON 10 CÁPSULAS"/>
    <s v="010.000.4582.00"/>
    <n v="25301644"/>
    <n v="18"/>
    <n v="58.85"/>
    <n v="1059.3"/>
    <s v="COMERCIALIZADORA PENTAMED, S.A. DE C.V."/>
    <s v="HRAEI-LPI-CC-024-0001/24-2023"/>
    <s v="HRAEI-LPI-CC-024-2023"/>
    <d v="2024-01-09T00:00:00"/>
    <d v="2024-01-24T00:00:00"/>
    <d v="2024-02-23T00:00:00"/>
    <n v="18"/>
    <x v="212"/>
  </r>
  <r>
    <s v="HRAEI-MD0423"/>
    <s v="DESMOPRESINA. TABLETA. CADA TABLETA CONTIENE: ACETATO DE DESMOPRESINA 0.2 MG. EQUIVALENTE A 178 µG DE DESMOPRESINA. ENVASE CON 30 TABLETAS."/>
    <s v="010.000.1099.00"/>
    <n v="25300656"/>
    <n v="1"/>
    <n v="682.57"/>
    <n v="682.57"/>
    <s v="FERRING, S.A. DE C.V."/>
    <s v="HRAEI-LPI-CC-025-0001/24-2023"/>
    <s v="HRAEI-LPI-CC-025-2023"/>
    <d v="2024-01-09T00:00:00"/>
    <d v="2024-01-24T00:00:00"/>
    <d v="2024-08-01T00:00:00"/>
    <n v="1"/>
    <x v="213"/>
  </r>
  <r>
    <s v="HRAEI-MD0424"/>
    <s v="DESMOPRESINA. SOLUCIÓN INYECTABLE. CADA AMPOLLETA CONTIENE: ACETATO DE DESMOPRESINA 15 µG. ENVASE CON 5 AMPOLLETAS CON UN ML."/>
    <s v="010.000.5169.00"/>
    <n v="25300653"/>
    <n v="21"/>
    <n v="1268.6300000000001"/>
    <n v="26641.230000000003"/>
    <s v="FERRING, S.A. DE C.V."/>
    <s v="HRAEI-LPI-CC-025-0001/24-2023"/>
    <s v="HRAEI-LPI-CC-025-2023"/>
    <d v="2024-01-09T00:00:00"/>
    <d v="2024-01-24T00:00:00"/>
    <d v="2024-07-23T00:00:00"/>
    <n v="21"/>
    <x v="214"/>
  </r>
  <r>
    <s v="HRAEI-MD1502"/>
    <s v="TOPIRAMATO. TABLETACADA TABLETA CONTIENE:TOPIRAMATO 100 MGENVASE CON 60 TABLETAS."/>
    <s v="010.000.5363.00"/>
    <n v="25303077"/>
    <n v="4"/>
    <n v="55"/>
    <n v="220"/>
    <s v="ULTRA LABORATORIOS, S.A. DE C.V."/>
    <s v="HRAEI-LPI-CC-027-0001/24-2023"/>
    <s v="HRAEI-LPI-CC-027-2023"/>
    <d v="2024-01-10T00:00:00"/>
    <d v="2024-01-25T00:00:00"/>
    <s v=" "/>
    <n v="0"/>
    <x v="215"/>
  </r>
  <r>
    <s v="HRAEI-MD0049"/>
    <s v="ÁCIDO FÓLICO. TABLETA. CADA TABLETA CONTIENE: ÁCIDO FÓLICO 5 MG ENVASE CON 92 TABLETAS."/>
    <s v="010.000.1706.01"/>
    <n v="25302359"/>
    <n v="20"/>
    <n v="17.91"/>
    <n v="358.2"/>
    <s v="ESPECIALISTAS EN FARMACOS DEL NORTE, S.A. DE C.V."/>
    <s v="HRAEI-LPI-CC-028-0001/24-2023"/>
    <s v="HRAEI-LPI-CC-028-2023"/>
    <d v="2024-01-10T00:00:00"/>
    <d v="2024-01-25T00:00:00"/>
    <d v="2024-07-10T00:00:00"/>
    <n v="20"/>
    <x v="216"/>
  </r>
  <r>
    <s v="HRAEI-MD0263"/>
    <s v="CARMUSTINA. SOLUCIÓN INYECTABLE. CADA FRASCO ÁMPULA CON LIOFILIZADO CONTIENE: CARMUSTINA 100 MG ENVASE CON UN FRASCO ÁMPULA Y DILUYENTE ESTÉRIL (ETANOL ABSOLUTO) 3 ML."/>
    <s v="010.000.1758.00"/>
    <n v="25300435"/>
    <n v="25"/>
    <n v="8250"/>
    <n v="206250"/>
    <s v="AYUSH PHARMA, S.A. DE C.V."/>
    <s v="HRAEI-LPI-CC-029-0001/24-2023"/>
    <s v="HRAEI-LPI-CC-029-2023"/>
    <d v="2024-01-10T00:00:00"/>
    <d v="2024-01-25T00:00:00"/>
    <d v="2024-01-18T00:00:00"/>
    <n v="25"/>
    <x v="217"/>
  </r>
  <r>
    <s v="HRAEI-MD0188"/>
    <s v="BENZATINA BENCILPENICILINA. SUSPENSIÓN INYECTABLE CADA FRASCO ÁMPULA CON POLVO CONTIENE: BENZATINA BENCILPENICILINA EQUIVALENTE A 1 200 000 UI DE BENCILPENICILINA. ENVASE CON UN FRASCO ÁMPULA Y 5 ML DE DILUYENTE."/>
    <s v="010.000.1925.00"/>
    <n v="25300330"/>
    <n v="14"/>
    <n v="12.3499999999999"/>
    <n v="172.89999999999861"/>
    <s v="GABAME, S.A. DE C.V."/>
    <s v="HRAEI-LPI-CC-030-0001/24-2023"/>
    <s v="HRAEI-LPI-CC-030-2023"/>
    <d v="2024-01-10T00:00:00"/>
    <d v="2024-01-25T00:00:00"/>
    <d v="2024-01-12T00:00:00"/>
    <n v="14"/>
    <x v="218"/>
  </r>
  <r>
    <s v="HRAEI-MD0301"/>
    <s v="CINITAPRIDA. COMPRIMIDO CADA COMPRIMIDO CONTIENE BITARTRATO DE CINITAPRIDA EQUIVALENTE A 1 MG DE CINITAPRIDA. ENVASE CON 25 COMPRIMIDOS."/>
    <s v="010.000.2247.00"/>
    <n v="25300488"/>
    <n v="17"/>
    <n v="7"/>
    <n v="119"/>
    <s v="ABASTECEDORA DE INSUMOS PARA LA SALUD, S.A. DE C.V."/>
    <s v="HRAEI-LPI-CC-032-0001/24-2023"/>
    <s v="HRAEI-LPI-CC-032-2023"/>
    <d v="2024-01-10T00:00:00"/>
    <d v="2024-01-25T00:00:00"/>
    <d v="2024-01-15T00:00:00"/>
    <n v="17"/>
    <x v="219"/>
  </r>
  <r>
    <s v="HRAEI-MD0867"/>
    <s v="ISONIAZIDA RIFAMPICINA PIRAZINAMIDA ETAMBUTOL. TABLETA CADA TABLETA CONTIENE: ISONIAZIDA 75 MG RIFAMPICINA 150 MG PIRAZINAMIDA 400 MG CLORHIDRATO DE ETAMBUTOL 300 MG ENVASE CON 240 TABLETAS."/>
    <s v="010.000.2418.00"/>
    <n v="25301240"/>
    <n v="2"/>
    <n v="1180.83"/>
    <n v="2361.66"/>
    <s v="LABORATORIOS SILANES, S.A. DE C.V."/>
    <s v="HRAEI-LPI-CC-033-0001/24-2023"/>
    <s v="HRAEI-LPI-CC-033-2023"/>
    <d v="2024-01-10T00:00:00"/>
    <d v="2024-01-25T00:00:00"/>
    <d v="2024-01-15T00:00:00"/>
    <n v="2"/>
    <x v="220"/>
  </r>
  <r>
    <s v="HRAEI-MD1621"/>
    <s v="VENLAFAXINA. CÁPSULA O GRAGEA DE LIBERACIÓN PROLONGADA CADA CÁPSULA O GRAGEA DE LIBERACIÓN PROLONGADA CONTIENE: CLORHIDRATO DE VENLAFAXINA EQUIVALENTE A 75 MG DE VENLAFAXINA. ENVASE CON 10 CÁPSULAS O GRAGEAS DE LIBERACIÓN PROLONGADA."/>
    <s v="010.000.4488.00"/>
    <n v="25302222"/>
    <n v="7"/>
    <n v="8.58"/>
    <n v="60.06"/>
    <s v="AUROVIDA FARMACÉUTICA, S.A. DE C.V."/>
    <s v="HRAEI-LPI-CC-034-0001/24-2023"/>
    <s v="HRAEI-LPI-CC-034-2023"/>
    <d v="2024-01-10T00:00:00"/>
    <d v="2024-01-25T00:00:00"/>
    <s v=" "/>
    <n v="0"/>
    <x v="221"/>
  </r>
  <r>
    <s v="HRAEI-MD1164"/>
    <s v="PANTOPRAZOL O RABEPRAZOL U OMEPRAZOL. TABLETA O GRAGEA O CÁPSULA CADA TABLETA O GRAGEA O CÁPSULA CONTIENE: PANTOPRAZOL 40 MG O RABEPRAZOL SÓDICO 20 MG U OMEPRAZOL 20 MG ENVASE CON 7 TABLETAS O GRAGEAS O CÁPSULAS"/>
    <s v="010.000.5186.00"/>
    <n v="25302923"/>
    <n v="4"/>
    <n v="4.9000000000000004"/>
    <n v="19.600000000000001"/>
    <s v="AUROVIDA FARMACÉUTICA, S.A. DE C.V."/>
    <s v="HRAEI-LPI-CC-034-0001/24-2023"/>
    <s v="HRAEI-LPI-CC-034-2023"/>
    <d v="2024-01-10T00:00:00"/>
    <d v="2024-01-25T00:00:00"/>
    <s v=" "/>
    <n v="0"/>
    <x v="222"/>
  </r>
  <r>
    <s v="HRAEI-MD1088"/>
    <s v="MOXIFLOXACINO. TABLETA CADA TABLETA CONTIENE: CLORHIDRATO DE MOXIFLOXACINO EQUIVALENTE A 400 MG DE MOXIFLOXACINO. ENVASE CON 7 TABLETAS."/>
    <s v="010.000.4252.00"/>
    <n v="25301527"/>
    <n v="8"/>
    <n v="36.399999999999899"/>
    <n v="291.19999999999919"/>
    <s v="AUROVIDA FARMACÉUTICA, S.A. DE C.V."/>
    <s v="HRAEI-LPI-CC-034-0001/24-2023"/>
    <s v="HRAEI-LPI-CC-034-2023"/>
    <d v="2024-01-10T00:00:00"/>
    <d v="2024-01-25T00:00:00"/>
    <s v=" "/>
    <n v="0"/>
    <x v="223"/>
  </r>
  <r>
    <s v="HRAEI-MD1452"/>
    <s v="TAMSULOSINA. CÁPSULA O TABLETA DE LIBERACIÓN PROLONGADA. CADA CÁPSULA O TABLETA DE LIBERACIÓN PROLONGADA CONTIENE: CLORHIDRATO DETAMSULOSINA 0.4 MG. ENVASE CON 30 CÁPSULAS O TABLETAS DE LIBERACIÓN PROLONGADA."/>
    <s v="010.000.5309.02"/>
    <n v="25303043"/>
    <n v="2"/>
    <n v="22.399999999999899"/>
    <n v="44.799999999999798"/>
    <s v="AUROVIDA FARMACÉUTICA, S.A. DE C.V."/>
    <s v="HRAEI-LPI-CC-034-0001/24-2023"/>
    <s v="HRAEI-LPI-CC-034-2023"/>
    <d v="2024-01-10T00:00:00"/>
    <d v="2024-01-25T00:00:00"/>
    <s v=" "/>
    <n v="0"/>
    <x v="224"/>
  </r>
  <r>
    <s v="HRAEI-MD1034"/>
    <s v="METILPREDNISOLONA. SUSPENSIÓN INYECTABLE CADA ML CONTIENE: ACETATO DE METILPREDNISOLONA 40 MG UN FRASCO ÁMPULA CON 2 ML."/>
    <s v="010.000.3433.00"/>
    <n v="25301459"/>
    <n v="117"/>
    <n v="17.969999999999899"/>
    <n v="2102.4899999999884"/>
    <s v="MEDILIVER, S.A. DE C.V."/>
    <s v="HRAEI-LPI-CC-036-0001/24-2023"/>
    <s v="HRAEI-LPI-CC-036-2023"/>
    <d v="2024-01-10T00:00:00"/>
    <d v="2024-01-25T00:00:00"/>
    <d v="2024-07-09T00:00:00"/>
    <n v="117"/>
    <x v="225"/>
  </r>
  <r>
    <s v="HRAEI-MD1248"/>
    <s v="POLIETILENGLICOL. POLVO .CADA SOBRE CONTIENE: POLIETILENGLICOL 3350 105 G. ENVASE CON 4 SOBRES."/>
    <s v="010.000.4191.00"/>
    <n v="25301749"/>
    <n v="71"/>
    <n v="100"/>
    <n v="7100"/>
    <s v="RALCA, S.A. DE C.V."/>
    <s v="HRAEI-LPI-CC-039-0001/24-2023"/>
    <s v="HRAEI-LPI-CC-039-2023"/>
    <d v="2024-01-10T00:00:00"/>
    <d v="2024-01-25T00:00:00"/>
    <d v="2024-01-17T00:00:00"/>
    <n v="71"/>
    <x v="226"/>
  </r>
  <r>
    <s v="HRAEI-MD0274"/>
    <s v="CEFEPIMA. SOLUCIÓN INYECTABLE. CADA FRASCO ÁMPULA CONTIENE: CLORHIDRATO MONOHIDRATADO DE CEFEPIMA EQUIVALENTE A 1 G DE CEFEPIMA. ENVASE CON UN FRASCO ÁMPULA Y AMPOLLETA CON 10 ML DE DILUYENTE."/>
    <s v="010.000.5295.01"/>
    <n v="25302453"/>
    <n v="6240"/>
    <n v="24.5"/>
    <n v="152880"/>
    <s v="LABORATORIOS JAYOR, S.A. DE C.V."/>
    <s v="HRAEI-LPI-CC-043-2-0001/24-2023"/>
    <s v="HRAEI-LPI-CC-043-2-2023"/>
    <d v="2024-01-10T00:00:00"/>
    <d v="2024-01-25T00:00:00"/>
    <d v="2024-01-23T00:00:00"/>
    <n v="6240"/>
    <x v="227"/>
  </r>
  <r>
    <s v="HRAEI-MD0278"/>
    <s v="CEFTAZIDIMA. SOLUCIÓN INYECTABLE. CADA FRASCO ÁMPULA CON POLVO CONTIENE: CEFTAZIDIMA PENTAHIDRATADA EQUIVALENTE A 1 G DE CEFTAZIDIMA. ENVASE CON UN FRASCO ÁMPULA Y 3 ML DE DILUYENTE."/>
    <s v="010.000.4254.00"/>
    <n v="25300459"/>
    <n v="200"/>
    <n v="18.05"/>
    <n v="3610"/>
    <s v="LABORATORIOS JAYOR, S.A. DE C.V."/>
    <s v="HRAEI-LPI-CC-043-2-0001/24-2023"/>
    <s v="HRAEI-LPI-CC-043-2-2023"/>
    <d v="2024-01-10T00:00:00"/>
    <d v="2024-01-25T00:00:00"/>
    <d v="2024-01-23T00:00:00"/>
    <n v="200"/>
    <x v="228"/>
  </r>
  <r>
    <s v="HRAEI-MD0800"/>
    <s v="IMIPENEM Y CILASTATINA. SOLUCIÓN INYECTABLE CADA FRASCO ÁMPULA CON POLVO CONTIENE: IMIPENEM MONOHIDRATADO EQUIVALENTE A 500 MG DE IMIPENEM. CILASTATINA SÓDICA EQUIVALENTE A 500 MG DE CILASTATINA. ENVASE CON UN FRASCO ÁMPULA"/>
    <s v="010.000.5265.00"/>
    <n v="25302711"/>
    <n v="780"/>
    <n v="51.8"/>
    <n v="40404"/>
    <s v="LABORATORIOS JAYOR, S.A. DE C.V."/>
    <s v="HRAEI-LPI-CC-043-2-0001/24-2023"/>
    <s v="HRAEI-LPI-CC-043-2-2023"/>
    <d v="2024-01-10T00:00:00"/>
    <d v="2024-01-25T00:00:00"/>
    <d v="2024-01-23T00:00:00"/>
    <n v="780"/>
    <x v="229"/>
  </r>
  <r>
    <s v="HRAEI-MD0039"/>
    <s v="ACICLOVIR. SOLUCIÓN INYECTABLE CADA FRASCO ÁMPULA CON LIOFILIZADO CONTIENE: ACICLOVIR SÓDICO EQUIVALENTE A 250 MG DE ACICLOVIR. ENVASE CON 5 FRASCOS ÁMPULA."/>
    <s v="010.000.4264.00"/>
    <n v="25300038"/>
    <n v="390"/>
    <n v="164.789999999999"/>
    <n v="64268.099999999606"/>
    <s v="ALVARTIS PHARMA, S.A. DE C.V."/>
    <s v="HRAEI-LPI-CC-044-0001/24-2023"/>
    <s v="HRAEI-LPI-CC-044-2023"/>
    <d v="2024-01-10T00:00:00"/>
    <d v="2024-01-25T00:00:00"/>
    <d v="2024-01-23T00:00:00"/>
    <n v="390"/>
    <x v="230"/>
  </r>
  <r>
    <s v="HRAEI-MD0068"/>
    <s v="ADENOSINA. SOLUCIÓN INYECTABLE CADA FRASCO ÁMPULA CONTIENE: ADENOSINA 6 MG ENVASE CON 6 FRASCOS ÁMPULA CON 2 ML."/>
    <s v="010.000.5099.00"/>
    <n v="25300085"/>
    <n v="32"/>
    <n v="417"/>
    <n v="13344"/>
    <s v="ALVARTIS PHARMA, S.A. DE C.V."/>
    <s v="HRAEI-LPI-CC-044-0001/24-2023"/>
    <s v="HRAEI-LPI-CC-044-2023"/>
    <d v="2024-01-10T00:00:00"/>
    <d v="2024-01-25T00:00:00"/>
    <d v="2024-01-23T00:00:00"/>
    <n v="32"/>
    <x v="231"/>
  </r>
  <r>
    <s v="HRAEI-MD0962"/>
    <s v="LINEZOLID. SOLUCIÓN INYECTABLE. CADA 100 ML CONTIENEN: LINEZOLID 200 MG. ENVASE CON BOLSA CON 300 ML."/>
    <s v="010.000.4291.00"/>
    <n v="25301361"/>
    <n v="476"/>
    <n v="69.84"/>
    <n v="33243.840000000004"/>
    <s v="LABORATORIOS EUROFARMA DE MÉXICO, S. DE R.L. DE C.V."/>
    <s v="HRAEI-LPI-CC-045-0001/24-2023"/>
    <s v="HRAEI-LPI-CC-045-2023"/>
    <d v="2024-01-10T00:00:00"/>
    <d v="2024-01-25T00:00:00"/>
    <d v="2024-01-22T00:00:00"/>
    <n v="476"/>
    <x v="232"/>
  </r>
  <r>
    <s v="HRAEI-MD0031"/>
    <s v="ACETAZOLAMIDA. TABLETA CADA TABLETA CONTIENE: ACETAZOLAMIDA 250 MG ENVASE CON 20 TABLETAS."/>
    <s v="010.000.2302.00"/>
    <n v="25300029"/>
    <n v="11"/>
    <n v="105"/>
    <n v="1155"/>
    <s v="ABASTO Y SUMINISTRO EN FARMACOS GADEC, S.A. DE C.V."/>
    <s v="HRAEI-LPI-CC-047-0001/24-2023"/>
    <s v="HRAEI-LPI-CC-047-2023"/>
    <d v="2024-01-10T00:00:00"/>
    <d v="2024-01-25T00:00:00"/>
    <d v="2024-01-22T00:00:00"/>
    <n v="11"/>
    <x v="233"/>
  </r>
  <r>
    <s v="HRAEI-MD0698"/>
    <s v="FOSFOLÍPIDOS DE PULMÓN PORCINO. SUSPENSIÓN. CADA MILILITRO CONTIENE: FOSFOLÍPIDOS DE PULMÓN PORCINO 80 MG ENVASE CON 3 ML."/>
    <s v="010.000.5335.01"/>
    <n v="25302646"/>
    <n v="50"/>
    <n v="11107"/>
    <n v="555350"/>
    <s v="CHIESI MÉXICO, S.A. DE C.V."/>
    <s v="HRAEI-LPI-CC-049-0001/24-2023"/>
    <s v="HRAEI-LPI-CC-049-2023"/>
    <d v="2024-01-10T00:00:00"/>
    <d v="2024-01-25T00:00:00"/>
    <d v="2024-01-29T00:00:00"/>
    <n v="50"/>
    <x v="234"/>
  </r>
  <r>
    <s v="HRAEI-MD1049"/>
    <s v="METRONIDAZOL. TABLETA CADA TABLETA CONTIENE: METRONIDAZOL 500 MG ENVASE CON 30 TABLETAS."/>
    <s v="010.000.1308.01"/>
    <n v="25302830"/>
    <n v="19"/>
    <n v="14.5"/>
    <n v="275.5"/>
    <s v="IMPORTADORA Y MANUFACTURERA BRULUART, S.A."/>
    <s v="HRAEI-LPI-CC-079-0001/24-2023"/>
    <s v="HRAEI-LPI-CC-079-2023"/>
    <d v="2024-01-10T00:00:00"/>
    <d v="2024-01-25T00:00:00"/>
    <d v="2024-02-02T00:00:00"/>
    <n v="19"/>
    <x v="235"/>
  </r>
  <r>
    <s v="HRAEI-MD0962"/>
    <s v="LINEZOLID. SOLUCIÓN INYECTABLE. CADA 100 ML CONTIENEN: LINEZOLID 200 MG. ENVASE CON BOLSA CON 300 ML."/>
    <s v="010.000.4291.00"/>
    <n v="25301361"/>
    <n v="127"/>
    <n v="72.599999999999994"/>
    <n v="9220.1999999999989"/>
    <s v="GLENMARK PHARMACEUTICALS MÉXICO, S.A. DE C.V."/>
    <s v="HRAEI-LPI-CC-080-0001/24-2023"/>
    <s v="HRAEI-LPI-CC-080-2023"/>
    <d v="2024-01-10T00:00:00"/>
    <d v="2024-01-25T00:00:00"/>
    <d v="2024-01-25T00:00:00"/>
    <n v="127"/>
    <x v="236"/>
  </r>
  <r>
    <s v="HRAEI-MD1606"/>
    <s v="VALPROATO DE MAGNESIO. TABLETA DE LIBERACIÓN PROLONGADA. CADA TABLETA CONTIENE: VALPROATO DE MAGNESIO 600 MG ENVASE CON 30 TABLETAS."/>
    <s v="010.000.5359.00"/>
    <n v="25302196"/>
    <n v="7"/>
    <n v="48.5"/>
    <n v="339.5"/>
    <s v="ARMSTRONG LABORATORIOS DE MÉXICO, S.A. DE C.V."/>
    <s v="HRAEI-LPI-CC-090-0001/24-2023"/>
    <s v="HRAEI-LPI-CC-090-2023"/>
    <d v="2024-01-10T00:00:00"/>
    <d v="2024-01-25T00:00:00"/>
    <s v=" "/>
    <n v="0"/>
    <x v="237"/>
  </r>
  <r>
    <s v="HRAEI-MD1236"/>
    <s v="PIPERACILINA-TAZOBACTAM. SOLUCIÓN INYECTABLE CADA FRASCO ÁMPULA CON POLVO CONTIENE: PIPERACILINA SÓDICA EQUIVALENTE A 4 G DE PIPERACILINA. TAZOBACTAM SÓDICO EQUIVALENTE A 500 MG DE TAZOBACTAM. ENVASE CON FRASCO ÁMPULA."/>
    <s v="010.000.4592.00"/>
    <n v="25301724"/>
    <n v="3546"/>
    <n v="42"/>
    <n v="148932"/>
    <s v="GABAME, S.A. DE C.V."/>
    <s v="HRAEI-LPI-CC-093-0001/24-2023"/>
    <s v="HRAEI-LPI-CC-093-2023"/>
    <d v="2024-01-10T00:00:00"/>
    <d v="2024-01-25T00:00:00"/>
    <s v=" "/>
    <n v="0"/>
    <x v="238"/>
  </r>
  <r>
    <s v="HRAEI-MD1647"/>
    <s v="VORICONAZOL. TABLETA CADA TABLETA CONTIENE: VORICONAZOL 200 MG ENVASE CON 14 TABLETAS."/>
    <s v="010.000.5318.00"/>
    <n v="25302257"/>
    <n v="39"/>
    <n v="875"/>
    <n v="34125"/>
    <s v="GLENMARK PHARMACEUTICALS MEXICO, S.A. DE C.V."/>
    <s v="HRAEI-LPI-CC-166-0001/24-2023"/>
    <s v="HRAEI-LPI-CC-166-2023"/>
    <d v="2024-01-12T00:00:00"/>
    <d v="2024-01-27T00:00:00"/>
    <d v="2024-01-25T00:00:00"/>
    <n v="39"/>
    <x v="239"/>
  </r>
  <r>
    <s v="HRAEI-MD0525"/>
    <s v="ENOXAPARINA. SOLUCIÓN INYECTABLE CADA JERINGA CONTIENE: ENOXAPARINA SÓDICA 40 MG ENVASE CON 2 JERINGAS. DE 0.4 ML."/>
    <s v="010.000.2154.00"/>
    <n v="25300797"/>
    <n v="1920"/>
    <n v="150"/>
    <n v="288000"/>
    <s v="ALTERNAVIDA, S.A. DE C.V."/>
    <s v="HRAEI-LPI-CC-252-0001/24-2023-COMPLEMENTARIO"/>
    <s v="HRAEI-LPI-CC-252-2023"/>
    <d v="2024-01-12T00:00:00"/>
    <d v="2024-01-27T00:00:00"/>
    <s v=" "/>
    <n v="0"/>
    <x v="240"/>
  </r>
  <r>
    <s v="HRAEI-MD0526"/>
    <s v="ENOXAPARINA. SOLUCIÓN INYECTABLE CADA JERINGA CONTIENE ENOXAPARINA SÓDICA 60 MG ENVASE CON 2 JERINGAS. DE 0.6 ML"/>
    <s v="010.000.4224.00"/>
    <n v="25300798"/>
    <n v="1536"/>
    <n v="151"/>
    <n v="231936"/>
    <s v="ALTERNAVIDA, S.A. DE C.V."/>
    <s v="HRAEI-LPI-CC-252-0001/24-2023-COMPLEMENTARIO"/>
    <s v="HRAEI-LPI-CC-252-2023"/>
    <d v="2024-01-12T00:00:00"/>
    <d v="2024-01-27T00:00:00"/>
    <s v=" "/>
    <n v="0"/>
    <x v="241"/>
  </r>
  <r>
    <s v="HRAEI-MD1485"/>
    <s v="TIGECICLINA. SOLUCIÓN INYECTABLE CADA FRASCO ÁMPULA CON LIOFILIZADO CONTIENE: TIGECICLINA 50 MG ENVASE CON UN FRASCO ÁMPULA."/>
    <s v="010.000.4590.00"/>
    <n v="25302059"/>
    <n v="72"/>
    <n v="185"/>
    <n v="13320"/>
    <s v="ALTERNAVIDA, S.A. DE C.V."/>
    <s v="HRAEI-LPI-CC-252-0001/24-2023-COMPLEMENTARIO"/>
    <s v="HRAEI-LPI-CC-252-2023"/>
    <d v="2024-01-12T00:00:00"/>
    <d v="2024-01-27T00:00:00"/>
    <s v=" "/>
    <n v="0"/>
    <x v="242"/>
  </r>
  <r>
    <s v="HRAEI-MD0171"/>
    <s v="AZATIOPRINA. TABLETA CADA TABLETA CONTIENE: AZATIOPRINA 50 MG ENVASE CON 50 TABLETAS."/>
    <s v="010.000.3461.00"/>
    <n v="25300304"/>
    <n v="40"/>
    <n v="165"/>
    <n v="6600"/>
    <s v="ALTERNAVIDA, S.A. DE C.V."/>
    <s v="HRAEI-LPI-CC-252-0001/24-2023-COMPLEMENTARIO"/>
    <s v="HRAEI-LPI-CC-252-2023"/>
    <d v="2024-01-12T00:00:00"/>
    <d v="2024-01-27T00:00:00"/>
    <s v=" "/>
    <n v="0"/>
    <x v="243"/>
  </r>
  <r>
    <s v="HRAEI-MD0212"/>
    <s v="BORTEZOMIB. SOLUCIÓN INYECTABLE CADA FRASCO ÁMPULA CON LIOFILIZADO CONTIENE: BORTEZOMIB 3.5 MG ENVASE CON UN FRASCO ÁMPULA."/>
    <s v="010.000.4448.00"/>
    <n v="25300367"/>
    <n v="24"/>
    <n v="249"/>
    <n v="5976"/>
    <s v="AMAROX PHARMA, S.A. DE C.V."/>
    <s v="HRAEI-LPI-CC-255-1-0001/24-2023-COMPLEMENTARIO"/>
    <s v="HRAEI-LPI-CC-255-1-2023"/>
    <d v="2024-01-12T00:00:00"/>
    <d v="2024-01-27T00:00:00"/>
    <s v=" "/>
    <n v="0"/>
    <x v="244"/>
  </r>
  <r>
    <s v="HRAEI-MD0883"/>
    <s v="LACOSAMIDA. TABLETA CADA TABLETA CONTIENE: LACOSAMIDA 100 MG ENVASE CON 28 TABLETAS."/>
    <s v="010.000.5661.00"/>
    <n v="25302765"/>
    <n v="1"/>
    <n v="129"/>
    <n v="129"/>
    <s v="AMAROX PHARMA, S.A. DE C.V."/>
    <s v="HRAEI-LPI-CC-255-1-0001/24-2023-COMPLEMENTARIO"/>
    <s v="HRAEI-LPI-CC-255-1-2023"/>
    <d v="2024-01-12T00:00:00"/>
    <d v="2024-01-27T00:00:00"/>
    <s v=" "/>
    <n v="0"/>
    <x v="245"/>
  </r>
  <r>
    <s v="HRAEI-MD0284"/>
    <s v="CELECOXIB. CÁPSULA. CADA CÁPSULA CONTIENE: CELECOXIB 200 MG. ENVASE CON 10 CÁPSULAS."/>
    <s v="010.000.5506.00"/>
    <n v="25300466"/>
    <n v="5"/>
    <n v="12.4"/>
    <n v="62"/>
    <s v="AMAROX PHARMA, S.A. DE C.V."/>
    <s v="HRAEI-LPI-CC-255-1-0001/24-2023-COMPLEMENTARIO"/>
    <s v="HRAEI-LPI-CC-255-1-2023"/>
    <d v="2024-01-12T00:00:00"/>
    <d v="2024-01-27T00:00:00"/>
    <s v=" "/>
    <n v="0"/>
    <x v="246"/>
  </r>
  <r>
    <s v="HRAEI-MD1918"/>
    <s v="AZACITIDINA SUSPENSIÓN INYECTABLE CADA FRASCO ÁMPULA CON LIOFILIZADO CONTIENE: AZACITIDINA 100 MG. ENVASE CON UN FRASCO ÁMPULA CON LIOFILIZADO."/>
    <s v="010.000.5887.00"/>
    <n v="25302408"/>
    <n v="48"/>
    <n v="1100"/>
    <n v="52800"/>
    <s v="AMAROX PHARMA, S.A. DE C.V."/>
    <s v="HRAEI-LPI-CC-255-1-0001/24-2023-COMPLEMENTARIO"/>
    <s v="HRAEI-LPI-CC-255-1-2023"/>
    <d v="2024-01-12T00:00:00"/>
    <d v="2024-01-27T00:00:00"/>
    <s v=" "/>
    <n v="0"/>
    <x v="247"/>
  </r>
  <r>
    <s v="HRAEI-MD1610"/>
    <s v="VANCOMICINA. SOLUCIÓN INYECTABLE CADA FRASCO ÁMPULA CON POLVO CONTIENE: CLORHIDRATO DE VANCOMICINA EQUIVALENTE A 500 MG DE VANCOMICINA. ENVASE CON UN FRASCO ÁMPULA."/>
    <s v="010.000.4251.00"/>
    <n v="25302204"/>
    <n v="7200"/>
    <n v="31.8"/>
    <n v="228960"/>
    <s v="AMAROX PHARMA, S.A. DE C.V."/>
    <s v="HRAEI-LPI-CC-255-1-0001/24-2023-COMPLEMENTARIO"/>
    <s v="HRAEI-LPI-CC-255-1-2023"/>
    <d v="2024-01-12T00:00:00"/>
    <d v="2024-01-27T00:00:00"/>
    <s v=" "/>
    <n v="0"/>
    <x v="248"/>
  </r>
  <r>
    <s v="HRAEI-MD2093"/>
    <s v="DENOSUMAB. SOLUCIÓN INYECTABLE. CADA FRASCO ÁMPULA CONTIENE: DENOSUMAB 120 MG ENVASE CON UN FRASCO ÁMPULA CON 1.7 ML."/>
    <s v="010.000.6013.00"/>
    <n v="25302514"/>
    <n v="14"/>
    <n v="6047.19"/>
    <n v="84660.659999999989"/>
    <s v="AMGEN MEXICO, S.A. DE C.V."/>
    <s v="HRAEI-LPI-CC-257-1-0001/24-2023-COMPLEMENTARIO"/>
    <s v="HRAEI-LPI-CC-257-1-2023"/>
    <d v="2024-01-12T00:00:00"/>
    <d v="2024-01-27T00:00:00"/>
    <d v="2024-01-23T00:00:00"/>
    <n v="14"/>
    <x v="249"/>
  </r>
  <r>
    <s v="HRAEI-MD0246"/>
    <s v="CALCIO. COMPRIMIDO EFERVESCENTE CADA COMPRIMIDO CONTIENE: LACTATO GLUCONATO DE CALCIO 2.94 G. CARBONATO DE CALCIO 300 MG. EQUIVALENTE A 500 MG DE CALCIO IONIZABLE. ENVASE CON 12 COMPRIMIDOS."/>
    <s v="010.000.1006.00"/>
    <n v="25300411"/>
    <n v="86"/>
    <n v="22.5"/>
    <n v="1935"/>
    <s v="BIORESEARCH DE MEXICO, S.A. DE C.V."/>
    <s v="HRAEI-LPI-CC-266-0001/24-2023-COMPLEMENTARIO"/>
    <s v="HRAEI-LPI-CC-266-2023"/>
    <d v="2024-01-12T00:00:00"/>
    <d v="2024-01-27T00:00:00"/>
    <d v="2024-01-17T00:00:00"/>
    <n v="86"/>
    <x v="250"/>
  </r>
  <r>
    <s v="HRAEI-MD1038"/>
    <s v="METOCLOPRAMIDA. TABLETA CADA TABLETA CONTIENE: CLORHIDRATO DE METOCLOPRAMIDA 10 MG ENVASE CON 20 TABLETAS."/>
    <s v="010.000.1242.00"/>
    <n v="25301467"/>
    <n v="6"/>
    <n v="4.8499999999999996"/>
    <n v="29.099999999999998"/>
    <s v="BIORESEARCH DE MEXICO, S.A. DE C.V."/>
    <s v="HRAEI-LPI-CC-266-0001/24-2023-COMPLEMENTARIO"/>
    <s v="HRAEI-LPI-CC-266-2023"/>
    <d v="2024-01-12T00:00:00"/>
    <d v="2024-01-27T00:00:00"/>
    <d v="2024-01-17T00:00:00"/>
    <n v="6"/>
    <x v="251"/>
  </r>
  <r>
    <s v="HRAEI-MD1051"/>
    <s v="METRONIDAZOL. SUSPENSIÓN ORAL CADA 5 ML CONTIENEN: BENZOILO DE METRONIDAZOL EQUIVALENTE A 250 MG DE METRONIDAZOL. ENVASE CON 120 ML Y DOSIFICADOR."/>
    <s v="010.000.1310.00"/>
    <n v="25301481"/>
    <n v="5"/>
    <n v="11"/>
    <n v="55"/>
    <s v="BIORESEARCH DE MEXICO, S.A. DE C.V."/>
    <s v="HRAEI-LPI-CC-266-0001/24-2023-COMPLEMENTARIO"/>
    <s v="HRAEI-LPI-CC-266-2023"/>
    <d v="2024-01-12T00:00:00"/>
    <d v="2024-01-27T00:00:00"/>
    <d v="2024-01-17T00:00:00"/>
    <n v="5"/>
    <x v="252"/>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8"/>
    <n v="8.8000000000000007"/>
    <n v="70.400000000000006"/>
    <s v="BIORESEARCH DE MEXICO, S.A. DE C.V."/>
    <s v="HRAEI-LPI-CC-266-0001/24-2023-COMPLEMENTARIO"/>
    <s v="HRAEI-LPI-CC-266-2023"/>
    <d v="2024-01-12T00:00:00"/>
    <d v="2024-01-27T00:00:00"/>
    <d v="2024-01-17T00:00:00"/>
    <n v="8"/>
    <x v="253"/>
  </r>
  <r>
    <s v="HRAEI-MD0704"/>
    <s v="GABAPENTINA. CÁPSULA. CADA CÁPSULA CONTIENE: GABAPENTINA 300 MG ENVASE CON 15 CÁPSULAS."/>
    <s v="010.000.4359.00"/>
    <n v="25301037"/>
    <n v="24"/>
    <n v="13"/>
    <n v="312"/>
    <s v="BIORESEARCH DE MEXICO, S.A. DE C.V."/>
    <s v="HRAEI-LPI-CC-266-0001/24-2023-COMPLEMENTARIO"/>
    <s v="HRAEI-LPI-CC-266-2023"/>
    <d v="2024-01-12T00:00:00"/>
    <d v="2024-01-27T00:00:00"/>
    <d v="2024-01-24T00:00:00"/>
    <n v="24"/>
    <x v="254"/>
  </r>
  <r>
    <s v="HRAEI-MD1024"/>
    <s v="METFORMINA. TABLETA CADA TABLETA CONTIENE: CLORHIDRATO DE METFORMINA  850 MG. ENVASE CON 30 TABLETAS."/>
    <s v="010.000.5165.00"/>
    <n v="25301449"/>
    <n v="24"/>
    <n v="9"/>
    <n v="216"/>
    <s v="BIORESEARCH DE MEXICO, S.A. DE C.V."/>
    <s v="HRAEI-LPI-CC-266-0001/24-2023-COMPLEMENTARIO"/>
    <s v="HRAEI-LPI-CC-266-2023"/>
    <d v="2024-01-12T00:00:00"/>
    <d v="2024-01-27T00:00:00"/>
    <d v="2024-01-17T00:00:00"/>
    <n v="24"/>
    <x v="255"/>
  </r>
  <r>
    <s v="HRAEI-MD0650"/>
    <s v="FLUCONAZOL. CÁPSULA O TABLETA CADA CÁPSULA O TABLETA CONTIENE: FLUCONAZOL 100 MG ENVASE CON 10 CÁPSULAS O TABLETAS."/>
    <s v="010.000.5267.00"/>
    <n v="25300960"/>
    <n v="6"/>
    <n v="11.5"/>
    <n v="69"/>
    <s v="BIORESEARCH DE MEXICO, S.A. DE C.V."/>
    <s v="HRAEI-LPI-CC-266-0001/24-2023-COMPLEMENTARIO"/>
    <s v="HRAEI-LPI-CC-266-2023"/>
    <d v="2024-01-12T00:00:00"/>
    <d v="2024-01-27T00:00:00"/>
    <d v="2024-07-03T00:00:00"/>
    <n v="6"/>
    <x v="256"/>
  </r>
  <r>
    <s v="HRAEI-MD0105"/>
    <s v="ALOPURINOL. TABLETA. CADA TABLETA CONTIENE: ALOPURINOL 300 MG. ENVASE CON 20 TABLETAS."/>
    <s v="010.000.3451.00"/>
    <n v="25300141"/>
    <n v="17"/>
    <n v="13"/>
    <n v="221"/>
    <s v="BIORESEARCH DE MEXICO, S.A. DE C.V."/>
    <s v="HRAEI-LPI-CC-266-0001/24-2023-COMPLEMENTARIO"/>
    <s v="HRAEI-LPI-CC-266-2023"/>
    <d v="2024-01-12T00:00:00"/>
    <d v="2024-01-27T00:00:00"/>
    <d v="2024-01-17T00:00:00"/>
    <n v="17"/>
    <x v="257"/>
  </r>
  <r>
    <s v="HRAEI-MD0430"/>
    <s v="DEXAMETASONA. TABLETA. CADA TABLETA CONTIENE DEXAMETASONA 0.5 MG ENVASE CON 30 TABLETAS."/>
    <s v="010.000.3432.00"/>
    <n v="25300666"/>
    <n v="5"/>
    <n v="13"/>
    <n v="65"/>
    <s v="ALLEN LABORATORIOS, S.A. DE C.V."/>
    <s v="HRAEI-LPI-CC-251-0001/24-2023-COMPLEMENTARIO"/>
    <s v="HRAEI-LPI-CC-251-2023"/>
    <d v="2024-01-12T00:00:00"/>
    <d v="2024-01-27T00:00:00"/>
    <s v=" "/>
    <n v="0"/>
    <x v="258"/>
  </r>
  <r>
    <s v="HRAEI-MD1267"/>
    <s v="PREDNISONA. TABLETA CADA TABLETA CONTIENE: PREDNISONA 5 MG ENVASE CON 20 TABLETAS."/>
    <s v="010.000.0472.00"/>
    <n v="25301772"/>
    <n v="168"/>
    <n v="4.3"/>
    <n v="722.4"/>
    <s v="ALLEN LABORATORIOS, S.A. DE C.V."/>
    <s v="HRAEI-LPI-CC-251-0001/24-2023-COMPLEMENTARIO"/>
    <s v="HRAEI-LPI-CC-251-2023"/>
    <d v="2024-01-12T00:00:00"/>
    <d v="2024-01-27T00:00:00"/>
    <s v=" "/>
    <n v="0"/>
    <x v="259"/>
  </r>
  <r>
    <s v="HRAEI-MD0282"/>
    <s v="CEFUROXIMA. SOLUCIÓN O SUSPENSIÓN INYECTABLE. CADA FRASCO ÁMPULA CON POLVO CONTIENE: CEFUROXIMA SÓDICA EQUIVALENTE A 750 MG DE CEFUROXIMA. ENVASE CON UN FRASCO ÁMPULA Y ENVASE CON 5 ML DE DILUYENTE"/>
    <s v="010.000.5264.01"/>
    <n v="25302457"/>
    <n v="210"/>
    <n v="25.94"/>
    <n v="5447.4000000000005"/>
    <s v="DISTRIBUIDOR MEDICO TECNOMED, S.A. DE C.V."/>
    <s v="HRAEI-LPI-CC-419-RA-0001/24-2022"/>
    <s v="HRAEI-LPI-CC-419-RA-2022"/>
    <d v="2024-01-19T00:00:00"/>
    <d v="2024-02-03T00:00:00"/>
    <d v="2024-02-01T00:00:00"/>
    <n v="210"/>
    <x v="260"/>
  </r>
  <r>
    <s v="HRAEI-MD0321"/>
    <s v="CLINDAMICINA. SOLUCIÓN INYECTABLE CADA AMPOLLETA CONTIENE: FOSFATO DE CLINDAMICINA EQUIVALENTE A 300 MG DE CLINDAMICINA. ENVASE AMPOLLETA CON 2 ML."/>
    <s v="010.000.1973.00"/>
    <n v="25300519"/>
    <n v="1125"/>
    <n v="4.8600000000000003"/>
    <n v="5467.5"/>
    <s v="DISTRIBUIDOR MEDICO TECNOMED, S.A. DE C.V."/>
    <s v="HRAEI-LPI-CC-419-RA-0001/24-2022"/>
    <s v="HRAEI-LPI-CC-419-RA-2022"/>
    <d v="2024-01-19T00:00:00"/>
    <d v="2024-02-03T00:00:00"/>
    <d v="2024-02-01T00:00:00"/>
    <n v="1125"/>
    <x v="261"/>
  </r>
  <r>
    <s v="HRAEI-MD0454"/>
    <s v="DICLOFENACO. SOLUCIÓN INYECTABLE. CADA AMPOLLETA CONTIENE: DICLOFENACO SÓDICO 75 MG ENVASE CON 2 AMPOLLETAS CON 3 ML."/>
    <s v="010.000.5501.00"/>
    <n v="25300690"/>
    <n v="22"/>
    <n v="7.01"/>
    <n v="154.22"/>
    <s v="DISTRIBUIDOR MEDICO TECNOMED, S.A. DE C.V."/>
    <s v="HRAEI-LPI-CC-419-RA-0001/24-2022"/>
    <s v="HRAEI-LPI-CC-419-RA-2022"/>
    <d v="2024-01-19T00:00:00"/>
    <d v="2024-02-03T00:00:00"/>
    <d v="2024-02-01T00:00:00"/>
    <n v="22"/>
    <x v="262"/>
  </r>
  <r>
    <s v="HRAEI-MD0470"/>
    <s v="DIFENIDOL. SOLUCIÓN INYECTABLE. CADA AMPOLLETA CONTIENE: CLORHIDRATO DE DIFENIDOL EQUIVALENTE A 40 MG DE DIFENIDOL ENVASE CON 2 AMPOLLETAS DE 2 ML."/>
    <s v="010.000.3112.00"/>
    <n v="25300716"/>
    <n v="16"/>
    <n v="5.55"/>
    <n v="88.8"/>
    <s v="DISTRIBUIDOR MEDICO TECNOMED, S.A. DE C.V."/>
    <s v="HRAEI-LPI-CC-419-RA-0001/24-2022"/>
    <s v="HRAEI-LPI-CC-419-RA-2022"/>
    <d v="2024-01-19T00:00:00"/>
    <d v="2024-02-03T00:00:00"/>
    <d v="2024-02-01T00:00:00"/>
    <n v="16"/>
    <x v="263"/>
  </r>
  <r>
    <s v="HRAEI-MD0647"/>
    <s v="FITOMENADIONA. SOLUCIÓN O EMULSIÓN INYECTABLE CADA AMPOLLETA CONTIENE: FITOMENADIONA 10 MG ENVASE CON 5 AMPOLLETAS DE 1 ML."/>
    <s v="010.000.0626.01"/>
    <n v="25302617"/>
    <n v="138"/>
    <n v="28.33"/>
    <n v="3909.54"/>
    <s v="DISTRIBUIDOR MEDICO TECNOMED, S.A. DE C.V."/>
    <s v="HRAEI-LPI-CC-419-RA-0001/24-2022"/>
    <s v="HRAEI-LPI-CC-419-RA-2022"/>
    <d v="2024-01-19T00:00:00"/>
    <d v="2024-02-03T00:00:00"/>
    <d v="2024-02-01T00:00:00"/>
    <n v="138"/>
    <x v="264"/>
  </r>
  <r>
    <s v="HRAEI-MD0703"/>
    <s v="FUROSEMIDA. SOLUCIÓN INYECTABLE. CADA AMPOLLETA CONTIENE: FUROSEMIDA 20 MG ENVASE CON 5 AMPOLLETAS DE 2 ML."/>
    <s v="010.000.2308.00"/>
    <n v="25301033"/>
    <n v="3447"/>
    <n v="8.74"/>
    <n v="30126.780000000002"/>
    <s v="DISTRIBUIDOR MEDICO TECNOMED, S.A. DE C.V."/>
    <s v="HRAEI-LPI-CC-419-RA-0001/24-2022"/>
    <s v="HRAEI-LPI-CC-419-RA-2022"/>
    <d v="2024-01-19T00:00:00"/>
    <d v="2024-02-03T00:00:00"/>
    <d v="2024-02-01T00:00:00"/>
    <n v="3447"/>
    <x v="265"/>
  </r>
  <r>
    <s v="HRAEI-MD0880"/>
    <s v="KETOROLACO SOLUCION INYECTABLE CADA FRASCO ÁMPULA O AMPOLLETA CONTIENE: KETOROLACO-TROMETAMINA 30 MG ENVASE CON 3 FRASCOS ÁMPULA O 3 AMPOLLETAS DE 1 ML."/>
    <s v="010.000.3422.00"/>
    <n v="25302763"/>
    <n v="5634"/>
    <n v="4.1500000000000004"/>
    <n v="23381.100000000002"/>
    <s v="DISTRIBUIDOR MEDICO TECNOMED, S.A. DE C.V."/>
    <s v="HRAEI-LPI-CC-419-RA-0001/24-2022"/>
    <s v="HRAEI-LPI-CC-419-RA-2022"/>
    <d v="2024-01-19T00:00:00"/>
    <d v="2024-02-03T00:00:00"/>
    <d v="2024-02-01T00:00:00"/>
    <n v="5634"/>
    <x v="266"/>
  </r>
  <r>
    <s v="HRAEI-MD0951"/>
    <s v="LIDOCAÍNA. SOLUCIÓN INYECTABLE AL 1%. CADA FRASCO ÁMPULA CONTIENE: CLORHIDRATO DE LIDOCAÍNA 500 MG ENVASE CON 5 FRASCOS ÁMPULA DE 50 ML."/>
    <s v="010.000.0261.00"/>
    <n v="25301351"/>
    <n v="538"/>
    <n v="89.78"/>
    <n v="48301.64"/>
    <s v="DISTRIBUIDOR MEDICO TECNOMED, S.A. DE C.V."/>
    <s v="HRAEI-LPI-CC-419-RA-0001/24-2022"/>
    <s v="HRAEI-LPI-CC-419-RA-2022"/>
    <d v="2024-01-19T00:00:00"/>
    <d v="2024-02-03T00:00:00"/>
    <d v="2024-02-01T00:00:00"/>
    <n v="538"/>
    <x v="267"/>
  </r>
  <r>
    <s v="HRAEI-MD0954"/>
    <s v="LIDOCAÍNA. SOLUCIÓN INYECTABLE AL 2%. CADA FRASCO ÁMPULA CONTIENE: CLORHIDRATO DE LIDOCAÍNA 1 G ENVASE CON 5 FRASCOS ÁMPULA CON 50 ML"/>
    <s v="010.000.0262.00"/>
    <n v="25301352"/>
    <n v="499"/>
    <n v="111.49"/>
    <n v="55633.509999999995"/>
    <s v="DISTRIBUIDOR MEDICO TECNOMED, S.A. DE C.V."/>
    <s v="HRAEI-LPI-CC-419-RA-0001/24-2022"/>
    <s v="HRAEI-LPI-CC-419-RA-2022"/>
    <d v="2024-01-19T00:00:00"/>
    <d v="2024-02-03T00:00:00"/>
    <d v="2024-02-01T00:00:00"/>
    <n v="299"/>
    <x v="268"/>
  </r>
  <r>
    <s v="HRAEI-MD1020"/>
    <s v="METAMIZOL SODICO. SOLUCION INYECTABLE CADA AMPOLLETA CONTIENE: METAMIZOL SÓDICO 1 G. ENVASE CON 3 AMPOLLETAS CON 2 ML."/>
    <s v="010.000.0109.00"/>
    <n v="25301443"/>
    <n v="4480"/>
    <n v="8.1"/>
    <n v="36288"/>
    <s v="DISTRIBUIDOR MEDICO TECNOMED, S.A. DE C.V."/>
    <s v="HRAEI-LPI-CC-419-RA-0001/24-2022"/>
    <s v="HRAEI-LPI-CC-419-RA-2022"/>
    <d v="2024-01-19T00:00:00"/>
    <d v="2024-02-03T00:00:00"/>
    <d v="2024-02-01T00:00:00"/>
    <n v="4480"/>
    <x v="269"/>
  </r>
  <r>
    <s v="HRAEI-MD1033"/>
    <s v="METILPREDNISOLONA. SOLUCIÓN INYECTABLE CADA FRASCO ÁMPULA CON LIOFILIZADO CONTIENE SUCCINATO SÓDICO DE METILPREDNISOLONA EQUIVALENTE A 500 MG DE METILPREDNISOLONA. ENVASE CON 50 FRASCOS ÁMPULA Y 50 AMPOLLETAS CON 8 ML DE DILUYENTE."/>
    <s v="010.000.0476.00"/>
    <n v="25301458"/>
    <n v="26"/>
    <n v="2595.2600000000002"/>
    <n v="67476.760000000009"/>
    <s v="DISTRIBUIDOR MEDICO TECNOMED, S.A. DE C.V."/>
    <s v="HRAEI-LPI-CC-419-RA-0001/24-2022"/>
    <s v="HRAEI-LPI-CC-419-RA-2022"/>
    <d v="2024-01-19T00:00:00"/>
    <d v="2024-02-03T00:00:00"/>
    <d v="2024-02-01T00:00:00"/>
    <n v="25"/>
    <x v="270"/>
  </r>
  <r>
    <s v="HRAEI-MD1292"/>
    <s v="PROTAMINA. SOLUCIÓN INYECTABLE CADA AMPOLLETA DE 5 MILILITROS CONTIENE: SULFATO DE PROTAMINA 71.5 MG ENVASE CON AMPOLLETA CON 5 ML."/>
    <s v="010.000.0625.00"/>
    <n v="25301807"/>
    <n v="30"/>
    <n v="77.73"/>
    <n v="2331.9"/>
    <s v="DISTRIBUIDOR MEDICO TECNOMED, S.A. DE C.V."/>
    <s v="HRAEI-LPI-CC-419-RA-0001/24-2022"/>
    <s v="HRAEI-LPI-CC-419-RA-2022"/>
    <d v="2024-01-19T00:00:00"/>
    <d v="2024-02-03T00:00:00"/>
    <s v=" "/>
    <n v="0"/>
    <x v="271"/>
  </r>
  <r>
    <s v="HRAEI-MD2216"/>
    <s v="DURVALUMAB. SOLUCIÓN INYECTABLE. CADA FRASCO ÁMPULA CONTIENE: DURVALUMAB 500MG. CAJA DE CARTÓN CON UN FRASCO ÁMPULA CON 500 MG/ 10 ML."/>
    <s v="010.000.6324.00"/>
    <n v="25303728"/>
    <n v="117"/>
    <n v="47438.46"/>
    <n v="5550299.8200000003"/>
    <s v="ASTRA ZENECA, S.A. DE C.V."/>
    <s v="HRAEI-AD-CC-350-0001/24-2022"/>
    <s v="HRAEI-AD-CC-350-2022"/>
    <d v="2024-01-25T00:00:00"/>
    <d v="2024-02-09T00:00:00"/>
    <d v="2024-02-12T00:00:00"/>
    <n v="117"/>
    <x v="272"/>
  </r>
  <r>
    <s v="HRAEI-MD2052"/>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010.000.6102.00"/>
    <n v="25303230"/>
    <n v="16"/>
    <n v="6860.67"/>
    <n v="109770.72"/>
    <s v="CSL BEHRING, S.A. DE C.V."/>
    <s v="HRAEI-LPI-CC-281-0001/24-2023-COMPLEMENTARIO"/>
    <s v="HRAEI-LPI-CC-281-2023"/>
    <d v="2024-06-24T00:00:00"/>
    <d v="2024-07-09T00:00:00"/>
    <s v=" "/>
    <n v="0"/>
    <x v="273"/>
  </r>
  <r>
    <s v="HRAEI-MD0741"/>
    <s v="GLUCOSA. SOLUCIÓN INYECTABLE AL 5 % CADA 100 ML CONTIENE: GLUCOSA ANHIDRA O GLUCOSA 5 G Ó GLUCOSA MONOHIDRATADA EQUIVALENTE A 5.0 G DE GLUCOSA. ENVASE CON 500 ML. CONTIENE: GLUCOSA 25.0 G"/>
    <s v="010.000.3630.00"/>
    <n v="25301076"/>
    <n v="2124"/>
    <n v="11.6"/>
    <n v="24638.399999999998"/>
    <s v="BAXTER, S.A. DE C.V."/>
    <s v="HRAEI-LPI-CC-263-0001/24-2023-COMPLEMENTARIO"/>
    <s v="HRAEI-LPI-CC-263-2023"/>
    <d v="2024-01-12T00:00:00"/>
    <d v="2024-01-27T00:00:00"/>
    <d v="2024-01-22T00:00:00"/>
    <n v="2124"/>
    <x v="274"/>
  </r>
  <r>
    <s v="HRAEI-MD0167"/>
    <s v="ATROPINA. SOLUCION INYECTABLE CADA AMPOLLETA CONTIENE: SULFATO DE ATROPINA 1 MG. ENVASE CON 50 AMPOLLETAS CON 1 ML."/>
    <s v="010.000.0204.00"/>
    <n v="25300296"/>
    <n v="19"/>
    <n v="196.08"/>
    <n v="3725.5200000000004"/>
    <s v="COMERCIALIZADORA DE PRODUCTOS INSTITUCIONALES, S.A. DE C.V."/>
    <s v="HRAEI-LPI-CC-420-0001/24-2022"/>
    <s v="HRAEI-LPI-CC-420-2022"/>
    <d v="2024-01-29T00:00:00"/>
    <d v="2024-02-13T00:00:00"/>
    <d v="2024-02-13T00:00:00"/>
    <n v="19"/>
    <x v="275"/>
  </r>
  <r>
    <s v="HRAEI-MD0320"/>
    <s v="CLARITROMICINA. TABLETA CADA TABLETA CONTIENE: CLARITROMICINA 250 MG ENVASE CON 10 TABLETAS."/>
    <s v="010.000.2132.00"/>
    <n v="25300515"/>
    <n v="117"/>
    <n v="79.97"/>
    <n v="9356.49"/>
    <s v="COMERCIALIZADORA DE PRODUCTOS INSTITUCIONALES, S.A. DE C.V."/>
    <s v="HRAEI-LPI-CC-420-0001/24-2022"/>
    <s v="HRAEI-LPI-CC-420-2022"/>
    <d v="2024-01-29T00:00:00"/>
    <d v="2024-02-13T00:00:00"/>
    <d v="2024-02-13T00:00:00"/>
    <n v="117"/>
    <x v="276"/>
  </r>
  <r>
    <s v="HRAEI-MD0765"/>
    <s v="HIDRALAZINA. SOLUCIÓN INYECTABLE CADA AMPOLLETA O FRASCO ÁMPULA CONTIENE: CLORHIDRATO DE HIDRALAZINA 20 MG ENVASE CON 5 AMPOLLETAS O 5 FRASCOS ÁMPULA CON 1.0 ML"/>
    <s v="010.000.4201.00"/>
    <n v="25301109"/>
    <n v="47"/>
    <n v="198.72"/>
    <n v="9339.84"/>
    <s v="COMERCIALIZADORA DE PRODUCTOS INSTITUCIONALES, S.A. DE C.V."/>
    <s v="HRAEI-LPI-CC-420-0001/24-2022"/>
    <s v="HRAEI-LPI-CC-420-2022"/>
    <d v="2024-01-29T00:00:00"/>
    <d v="2024-02-13T00:00:00"/>
    <d v="2024-02-13T00:00:00"/>
    <n v="47"/>
    <x v="277"/>
  </r>
  <r>
    <s v="HRAEI-MD1610"/>
    <s v="VANCOMICINA. SOLUCIÓN INYECTABLE CADA FRASCO ÁMPULA CON POLVO CONTIENE: CLORHIDRATO DE VANCOMICINA EQUIVALENTE A 500 MG DE VANCOMICINA. ENVASE CON UN FRASCO ÁMPULA."/>
    <s v="010.000.4251.00"/>
    <n v="25302204"/>
    <n v="6000"/>
    <n v="33.81"/>
    <n v="202860"/>
    <s v="COMERCIALIZADORA DE PRODUCTOS INSTITUCIONALES, S.A. DE C.V."/>
    <s v="HRAEI-LPI-CC-420-0001/24-2022"/>
    <s v="HRAEI-LPI-CC-420-2022"/>
    <d v="2024-01-29T00:00:00"/>
    <d v="2024-02-13T00:00:00"/>
    <d v="2024-02-13T00:00:00"/>
    <n v="6000"/>
    <x v="278"/>
  </r>
  <r>
    <s v="HRAEI-MD1151"/>
    <s v="OCTREOTIDA. SOLUCIÓN INYECTABLE CADA FRASCO ÁMPULA CONTIENE: OCTREOTIDA 1 MG ENVASE CON UN FRASCO ÁMPULA CON 5 ML."/>
    <s v="010.000.5181.00"/>
    <n v="25301615"/>
    <n v="257"/>
    <n v="126.65"/>
    <n v="32549.050000000003"/>
    <s v="COMERCIALIZADORA DE PRODUCTOS INSTITUCIONALES, S.A. DE C.V."/>
    <s v="HRAEI-LPI-CC-420-0001/24-2022"/>
    <s v="HRAEI-LPI-CC-420-2022"/>
    <d v="2024-01-29T00:00:00"/>
    <d v="2024-02-13T00:00:00"/>
    <d v="2024-02-13T00:00:00"/>
    <n v="257"/>
    <x v="279"/>
  </r>
  <r>
    <s v="HRAEI-MD0467"/>
    <s v="DIFENHIDRAMINA. SOLUCIÓN INYECTABLE. CADA FRASCO ÁMPULA CONTIENE: CLORHIDRATO DE DIFENHIDRAMINA 100 MG. ENVASE CON FRASCO ÁMPULA DE 10 ML."/>
    <s v="010.000.0406.00"/>
    <n v="25300714"/>
    <n v="166"/>
    <n v="46.92"/>
    <n v="7788.72"/>
    <s v="COMERCIALIZADORA DE PRODUCTOS INSTITUCIONALES, S.A. DE C.V."/>
    <s v="HRAEI-LPI-CC-420-0001/24-2022"/>
    <s v="HRAEI-LPI-CC-420-2022"/>
    <d v="2024-01-29T00:00:00"/>
    <d v="2024-02-13T00:00:00"/>
    <d v="2024-02-13T00:00:00"/>
    <n v="166"/>
    <x v="280"/>
  </r>
  <r>
    <s v="HRAEI-MD0314"/>
    <s v="CISATRACURIO BESILATO DE. SOLUCIÓN INYECTABLECADA ML CONTIENE:BESILATO DE CISATRACURIOEQUIVALENTE A 2 MGDE CISATRACURIOENVASE CON 1 AMPOLLETA CON 5 ML."/>
    <s v="010.000.4061.00"/>
    <n v="25300507"/>
    <n v="2400"/>
    <n v="45.73"/>
    <n v="109751.99999999999"/>
    <s v="COMERCIALIZADORA DE PRODUCTOS INSTITUCIONALES, S.A. DE C.V."/>
    <s v="HRAEI-LPI-CC-276-0001/24-2023-COMPLEMENTARIO"/>
    <s v="HRAEI-LPI-CC-276-2023"/>
    <d v="2024-01-29T00:00:00"/>
    <d v="2024-02-13T00:00:00"/>
    <d v="2024-02-09T00:00:00"/>
    <n v="2400"/>
    <x v="281"/>
  </r>
  <r>
    <s v="HRAEI-MD1033"/>
    <s v="METILPREDNISOLONA. SOLUCIÓN INYECTABLE CADA FRASCO ÁMPULA CON LIOFILIZADO CONTIENE SUCCINATO SÓDICO DE METILPREDNISOLONA EQUIVALENTE A 500 MG DE METILPREDNISOLONA. ENVASE CON 50 FRASCOS ÁMPULA Y 50 AMPOLLETAS CON 8 ML DE DILUYENTE."/>
    <s v="010.000.0476.00"/>
    <n v="25301458"/>
    <n v="26"/>
    <n v="2595.2600000000002"/>
    <n v="67476.760000000009"/>
    <s v="COMERCIALIZADORA DE PRODUCTOS INSTITUCIONALES, S.A. DE C.V."/>
    <s v="HRAEI-LPI-CC-276-0001/24-2023-COMPLEMENTARIO"/>
    <s v="HRAEI-LPI-CC-276-2023"/>
    <d v="2024-01-29T00:00:00"/>
    <d v="2024-02-13T00:00:00"/>
    <d v="2024-02-13T00:00:00"/>
    <n v="26"/>
    <x v="282"/>
  </r>
  <r>
    <s v="HRAEI-MD0765"/>
    <s v="HIDRALAZINA. SOLUCIÓN INYECTABLE CADA AMPOLLETA O FRASCO ÁMPULA CONTIENE: CLORHIDRATO DE HIDRALAZINA 20 MG ENVASE CON 5 AMPOLLETAS O 5 FRASCOS ÁMPULA CON 1.0 ML"/>
    <s v="010.000.4201.00"/>
    <n v="25301109"/>
    <n v="29"/>
    <n v="220.3"/>
    <n v="6388.7000000000007"/>
    <s v="COMERCIALIZADORA DE PRODUCTOS INSTITUCIONALES, S.A. DE C.V."/>
    <s v="HRAEI-LPI-CC-276-0001/24-2023-COMPLEMENTARIO"/>
    <s v="HRAEI-LPI-CC-276-2023"/>
    <d v="2024-01-29T00:00:00"/>
    <d v="2024-02-13T00:00:00"/>
    <d v="2024-02-12T00:00:00"/>
    <n v="29"/>
    <x v="283"/>
  </r>
  <r>
    <s v="HRAEI-MD0167"/>
    <s v="ATROPINA. SOLUCION INYECTABLE CADA AMPOLLETA CONTIENE: SULFATO DE ATROPINA 1 MG. ENVASE CON 50 AMPOLLETAS CON 1 ML."/>
    <s v="010.000.0204.00"/>
    <n v="25300296"/>
    <n v="12"/>
    <n v="225.49"/>
    <n v="2705.88"/>
    <s v="COMERCIALIZADORA DE PRODUCTOS INSTITUCIONALES, S.A. DE C.V."/>
    <s v="HRAEI-LPI-CC-276-0001/24-2023-COMPLEMENTARIO"/>
    <s v="HRAEI-LPI-CC-276-2023"/>
    <d v="2024-01-29T00:00:00"/>
    <d v="2024-02-13T00:00:00"/>
    <d v="2024-02-13T00:00:00"/>
    <n v="12"/>
    <x v="284"/>
  </r>
  <r>
    <s v="HRAEI-MD1349"/>
    <s v="SALBUTAMOL. SUSPENSIÓN EN AEROSOL. CADA INHALADOR CONTIENE: SALBUTAMOL 20 MG O SULFATO DE SALBUTAMOL EQUIVALENTE A 20 MG DE SALBUTAMOL ENVASE CON INHALADOR CON 200 DOSIS DE 100  µG."/>
    <s v="010.000.0429.00"/>
    <n v="25301882"/>
    <n v="10"/>
    <n v="33"/>
    <n v="330"/>
    <s v="COMERCIALIZADORA DE PRODUCTOS INSTITUCIONALES, S.A. DE C.V."/>
    <s v="HRAEI-LPI-CC-276-0001/24-2023-COMPLEMENTARIO"/>
    <s v="HRAEI-LPI-CC-276-2023"/>
    <d v="2024-01-29T00:00:00"/>
    <d v="2024-02-13T00:00:00"/>
    <d v="2024-02-12T00:00:00"/>
    <n v="10"/>
    <x v="285"/>
  </r>
  <r>
    <s v="HRAEI-MD0525"/>
    <s v="ENOXAPARINA. SOLUCIÓN INYECTABLE CADA JERINGA CONTIENE: ENOXAPARINA SÓDICA 40 MG ENVASE CON 2 JERINGAS. DE 0.4 ML."/>
    <s v="010.000.2154.00"/>
    <n v="25300797"/>
    <n v="2880"/>
    <n v="138.62"/>
    <n v="399225.60000000003"/>
    <s v="COMERCIALIZADORA DE PRODUCTOS INSTITUCIONALES, S.A. DE C.V."/>
    <s v="HRAEI-LPI-CC-276-0001/24-2023-COMPLEMENTARIO"/>
    <s v="HRAEI-LPI-CC-276-2023"/>
    <d v="2024-01-29T00:00:00"/>
    <d v="2024-02-13T00:00:00"/>
    <d v="2024-02-12T00:00:00"/>
    <n v="2880"/>
    <x v="286"/>
  </r>
  <r>
    <s v="HRAEI-MD1020"/>
    <s v="METAMIZOL SODICO. SOLUCION INYECTABLE CADA AMPOLLETA CONTIENE: METAMIZOL SÓDICO 1 G. ENVASE CON 3 AMPOLLETAS CON 2 ML."/>
    <s v="010.000.0109.00"/>
    <n v="25301443"/>
    <n v="441"/>
    <n v="8.36"/>
    <n v="3686.7599999999998"/>
    <s v="COMERCIALIZADORA DE PRODUCTOS INSTITUCIONALES, S.A. DE C.V."/>
    <s v="HRAEI-LPI-CC-276-0001/24-2023-COMPLEMENTARIO"/>
    <s v="HRAEI-LPI-CC-276-2023"/>
    <d v="2024-01-29T00:00:00"/>
    <d v="2024-02-13T00:00:00"/>
    <d v="2024-03-12T00:00:00"/>
    <n v="441"/>
    <x v="287"/>
  </r>
  <r>
    <s v="HRAEI-MD0958"/>
    <s v="LIDOCAÍNA. SOLUCIÓN AL 10%. CADA 100 ML CONTIENE: LIDOCAÍNA 10.0 G ENVASE CON 115 ML CON ATOMIZADOR MANUAL."/>
    <s v="010.000.0264.00"/>
    <n v="25301348"/>
    <n v="22"/>
    <n v="43.9"/>
    <n v="965.8"/>
    <s v="LABORATORIOS ZEYCO, S.A. DE C.V."/>
    <s v="HRAEI-LPI-CC-329-0001/24-2023-COMPLEMENTARIO"/>
    <s v="HRAEI-LPI-CC-329-2023"/>
    <d v="2024-03-06T00:00:00"/>
    <d v="2024-03-21T00:00:00"/>
    <s v=" "/>
    <n v="0"/>
    <x v="288"/>
  </r>
  <r>
    <s v="HRAEI-MD0956"/>
    <s v="LIDOCAÍNA EPINEFRINA. SOLUCIÓN INYECTABLE AL 2% CADA CARTUCHO DENTAL CONTIENE: CLORHIDRATO DE LIDOCAÍNA 36 MG EPINEFRINA (1:100000) 0.018 MG ENVASE CON 50 CARTUCHOS DENTALES CON 1.8 ML."/>
    <s v="010.000.0267.00"/>
    <n v="25302792"/>
    <n v="2"/>
    <n v="441.9"/>
    <n v="883.8"/>
    <s v="LABORATORIOS ZEYCO, S.A. DE C.V."/>
    <s v="HRAEI-LPI-CC-329-0001/24-2023-COMPLEMENTARIO"/>
    <s v="HRAEI-LPI-CC-329-2023"/>
    <d v="2024-03-06T00:00:00"/>
    <d v="2024-03-21T00:00:00"/>
    <s v=" "/>
    <n v="0"/>
    <x v="289"/>
  </r>
  <r>
    <s v="HRAEI-MD0956"/>
    <s v="LIDOCAÍNA EPINEFRINA. SOLUCIÓN INYECTABLE AL 2% CADA CARTUCHO DENTAL CONTIENE: CLORHIDRATO DE LIDOCAÍNA 36 MG EPINEFRINA (1:100000) 0.018 MG ENVASE CON 50 CARTUCHOS DENTALES CON 1.8 ML."/>
    <s v="010.000.0267.00"/>
    <n v="25302792"/>
    <n v="2"/>
    <n v="441.9"/>
    <n v="883.8"/>
    <s v="LABORATORIOS ZEYCO, S.A. DE C.V."/>
    <s v="HRAEI-LPI-CC-424-0001/24-2022"/>
    <s v="HRAEI-LPI-CC-424-2022"/>
    <d v="2024-03-06T00:00:00"/>
    <d v="2024-03-21T00:00:00"/>
    <d v="2024-03-25T00:00:00"/>
    <n v="2"/>
    <x v="290"/>
  </r>
  <r>
    <s v="HRAEI-MD1362"/>
    <s v="SEROALBÚMINA HUMANA O ALBÚMINA HUMANA. SOLUCIÓN INYECTABLE CADA ENVASE CONTIENE: SEROALBÚMINA HUMANA O ALBÚMINA HUMANA 12.5 G ENVASE CON 50 ML."/>
    <s v="010.000.3662.00"/>
    <n v="25301897"/>
    <n v="3000"/>
    <n v="859"/>
    <n v="2577000"/>
    <s v="VITASANITAS, S.A. DE C.V."/>
    <s v="HRAEI-LPI-CC-463-0001/24-2022"/>
    <s v="HRAEI-LPI-CC-463-2022"/>
    <d v="2024-01-29T00:00:00"/>
    <d v="2024-02-13T00:00:00"/>
    <d v="2024-02-09T00:00:00"/>
    <n v="3000"/>
    <x v="291"/>
  </r>
  <r>
    <s v="HRAEI-MD1363"/>
    <s v="SEROALBÚMINA HUMANA O ALBÚMINA HUMANA. SOLUCIÓN INYECTABLE CADA ENVASE CONTIENE: SEROALBÚMINA HUMANA O ALBÚMINA HUMANA 10 G ENVASE CON 50 ML."/>
    <s v="010.000.4552.00"/>
    <n v="25301896"/>
    <n v="1560"/>
    <n v="687.2"/>
    <n v="1072032"/>
    <s v="VITASANITAS, S.A. DE C.V."/>
    <s v="HRAEI-LPI-CC-463-0001/24-2022"/>
    <s v="HRAEI-LPI-CC-463-2022"/>
    <d v="2024-01-29T00:00:00"/>
    <d v="2024-02-13T00:00:00"/>
    <d v="2024-02-09T00:00:00"/>
    <n v="1560"/>
    <x v="292"/>
  </r>
  <r>
    <s v="HRAEI-MD0619"/>
    <s v="FACTOR IX. SOLUCIÓN INYECTABLE CADA FRASCO ÁMPULA CON LIOFILIZADO CONTIENE: FACTOR IX 400 A 600 UI ENVASE CON UN FRASCO ÁMPULA Y DILUYENTE."/>
    <s v="010.000.5238.00"/>
    <n v="25300920"/>
    <n v="39"/>
    <n v="1599"/>
    <n v="62361"/>
    <s v="VITASANITAS, S.A. DE C.V."/>
    <s v="HRAEI-LPI-CC-463-0001/24-2022"/>
    <s v="HRAEI-LPI-CC-463-2022"/>
    <d v="2024-01-29T00:00:00"/>
    <d v="2024-02-13T00:00:00"/>
    <d v="2024-02-09T00:00:00"/>
    <n v="39"/>
    <x v="293"/>
  </r>
  <r>
    <s v="HRAEI-MD0164"/>
    <s v="ATORVASTATINA. TABLETA CADA TABLETA CONTIENE: ATORVASTATINA CÁLCICA TRIHIDRATADA EQUIVALENTE A 20 MG DE ATORVASTATINA. ENVASE CON 10 TABLETAS."/>
    <s v="010.000.5106.00"/>
    <n v="25300291"/>
    <n v="725"/>
    <n v="12.5"/>
    <n v="9062.5"/>
    <s v="PHARMA MANAGEMENT AND INNOVATION, S.A. DE C.V."/>
    <s v="HRAEI-LPI-CC-472-0001/24-2022"/>
    <s v="HRAEI-LPI-CC-472-2022"/>
    <d v="2024-01-29T00:00:00"/>
    <d v="2024-02-13T00:00:00"/>
    <s v=" "/>
    <n v="0"/>
    <x v="294"/>
  </r>
  <r>
    <s v="HRAEI-MD0041"/>
    <s v="ÁCIDO ACETILSALICILICO. TABLETA SOLUBLE O EFERVESCENTE CADA TABLETA SOLUBLE O EFERVESCENTE CONTIENE: ACIDO ACETILSALICÍLICO 300 MG. ENVASE CON 20 TABLETAS SOLUBLES O EFERVESCENTES."/>
    <s v="010.000.0103.00"/>
    <n v="25300042"/>
    <n v="11"/>
    <n v="10.39"/>
    <n v="114.29"/>
    <s v="PRODIFAM, S.A. DE C.V."/>
    <s v="HRAEI-LPI-CC-353-1-0001/24-2023-COMPLEMENTARIO"/>
    <s v="HRAEI-LPI-CC-353-1-2023"/>
    <d v="2024-01-30T00:00:00"/>
    <d v="2024-02-14T00:00:00"/>
    <d v="2024-03-28T00:00:00"/>
    <n v="11"/>
    <x v="295"/>
  </r>
  <r>
    <s v="HRAEI-MD1361"/>
    <s v="SENÓSIDOS A-B. TABLETA CADA TABLETA CONTIENE: CONCENTRADOS DE SEN DESECADOS 187 MG (NORMALIZADO A 8.6 MG DE SENÓSIDOS A-B). ENVASE CON 20 TABLETAS."/>
    <s v="010.000.1272.00"/>
    <n v="25301894"/>
    <n v="135"/>
    <n v="7.37"/>
    <n v="994.95"/>
    <s v="PRODIFAM, S.A. DE C.V."/>
    <s v="HRAEI-LPI-CC-353-1-0001/24-2023-COMPLEMENTARIO"/>
    <s v="HRAEI-LPI-CC-353-1-2023"/>
    <d v="2024-01-30T00:00:00"/>
    <d v="2024-02-14T00:00:00"/>
    <s v=" "/>
    <n v="0"/>
    <x v="296"/>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4"/>
    <n v="28.78"/>
    <n v="115.12"/>
    <s v="PRODIFAM, S.A. DE C.V."/>
    <s v="HRAEI-LPI-CC-353-1-0001/24-2023-COMPLEMENTARIO"/>
    <s v="HRAEI-LPI-CC-353-1-2023"/>
    <d v="2024-01-30T00:00:00"/>
    <d v="2024-02-14T00:00:00"/>
    <s v=" "/>
    <n v="0"/>
    <x v="297"/>
  </r>
  <r>
    <s v="HRAEI-MD0164"/>
    <s v="ATORVASTATINA. TABLETA CADA TABLETA CONTIENE: ATORVASTATINA CÁLCICA TRIHIDRATADA EQUIVALENTE A 20 MG DE ATORVASTATINA. ENVASE CON 10 TABLETAS."/>
    <s v="010.000.5106.00"/>
    <n v="25300291"/>
    <n v="125"/>
    <n v="11.11"/>
    <n v="1388.75"/>
    <s v="PRODIFAM, S.A. DE C.V."/>
    <s v="HRAEI-LPI-CC-353-1-0001/24-2023-COMPLEMENTARIO"/>
    <s v="HRAEI-LPI-CC-353-1-2023"/>
    <d v="2024-01-30T00:00:00"/>
    <d v="2024-02-14T00:00:00"/>
    <s v=" "/>
    <n v="0"/>
    <x v="298"/>
  </r>
  <r>
    <s v="HRAEI-MD0454"/>
    <s v="DICLOFENACO. SOLUCIÓN INYECTABLE. CADA AMPOLLETA CONTIENE: DICLOFENACO SÓDICO 75 MG ENVASE CON 2 AMPOLLETAS CON 3 ML."/>
    <s v="010.000.5501.00"/>
    <n v="25300690"/>
    <n v="13"/>
    <n v="7.38"/>
    <n v="95.94"/>
    <s v="PRODIFAM, S.A. DE C.V."/>
    <s v="HRAEI-LPI-CC-353-1-0001/24-2023-COMPLEMENTARIO"/>
    <s v="HRAEI-LPI-CC-353-1-2023"/>
    <d v="2024-01-30T00:00:00"/>
    <d v="2024-02-14T00:00:00"/>
    <d v="2024-03-28T00:00:00"/>
    <n v="13"/>
    <x v="299"/>
  </r>
  <r>
    <s v="HRAEI-MD1176"/>
    <s v="OSELTAMIVIR. CÁPSULA CADA CÁPSULA CONTIENE: OSELTAMIVIR 75.0 MG ENVASE CON 10 CÁPSULAS"/>
    <s v="010.000.4582.00"/>
    <n v="25301644"/>
    <n v="3"/>
    <n v="59.78"/>
    <n v="179.34"/>
    <s v="PRODIFAM, S.A. DE C.V."/>
    <s v="HRAEI-LPI-CC-353-1-0001/24-2023-COMPLEMENTARIO"/>
    <s v="HRAEI-LPI-CC-353-1-2023"/>
    <d v="2024-01-30T00:00:00"/>
    <d v="2024-02-14T00:00:00"/>
    <s v=" "/>
    <n v="0"/>
    <x v="300"/>
  </r>
  <r>
    <s v="HRAEI-MD1618"/>
    <s v="VASOPRESINA. SOLUCIÓN INYECTABLE CADA AMPOLLETA CONTIENE: VASOPRESINA 20 UI ENVASE CON UNA AMPOLLETA."/>
    <s v="010.000.4154.00"/>
    <n v="25302215"/>
    <n v="625"/>
    <n v="207"/>
    <n v="129375"/>
    <s v="ESEOTRES PHARMA, S.A.P.I. DE C.V."/>
    <s v="HRAEI-LPI-CC-465-1-0001/24-2022"/>
    <s v="HRAEI-LPI-CC-465-1-2022"/>
    <d v="2024-03-05T00:00:00"/>
    <d v="2024-03-20T00:00:00"/>
    <d v="2024-05-10T00:00:00"/>
    <n v="625"/>
    <x v="301"/>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2805"/>
    <n v="7.74"/>
    <n v="21710.7"/>
    <s v="IARE DE OCCIDENTE, S.A. DE C.V."/>
    <s v="HRAEI-LPI-CC-425-0002/24-2022"/>
    <s v="HRAEI-LPI-CC-425-2022"/>
    <d v="2024-02-02T00:00:00"/>
    <d v="2024-02-17T00:00:00"/>
    <s v=" "/>
    <n v="0"/>
    <x v="50"/>
  </r>
  <r>
    <s v="HRAEI-MD0233"/>
    <s v="BUPRENORFINA PARCHE CADA PARCHE CONTIENE: BUPRENORFINA 30 MG ENVASE CON 4 PARCHES.."/>
    <s v="040.000.2097.00"/>
    <n v="25300395"/>
    <n v="117"/>
    <n v="364.07999999999902"/>
    <n v="42597.359999999884"/>
    <s v="FARMACEUTICOS MAYPO, S.A. DE C.V."/>
    <s v="HRAEI-LPI-CC-052-0001/24-2023"/>
    <s v="HRAEI-LPI-CC-052-2023"/>
    <d v="2024-02-02T00:00:00"/>
    <d v="2024-02-17T00:00:00"/>
    <d v="2024-02-16T00:00:00"/>
    <n v="117"/>
    <x v="302"/>
  </r>
  <r>
    <s v="HRAEI-MD0234"/>
    <s v="BUPRENORFINA PARCHE CADA PARCHE CONTIENE: BUPRENORFINA 20 MG ENVASE CON 4 PARCHES.."/>
    <s v="040.000.2098.00"/>
    <n v="25300394"/>
    <n v="117"/>
    <n v="284.22000000000003"/>
    <n v="33253.740000000005"/>
    <s v="FARMACEUTICOS MAYPO, S.A. DE C.V."/>
    <s v="HRAEI-LPI-CC-052-0001/24-2023"/>
    <s v="HRAEI-LPI-CC-052-2023"/>
    <d v="2024-02-02T00:00:00"/>
    <d v="2024-02-17T00:00:00"/>
    <d v="2024-02-16T00:00:00"/>
    <n v="117"/>
    <x v="303"/>
  </r>
  <r>
    <s v="HRAEI-MD0395"/>
    <s v="CULTIVO BCG. SUSPENSIÓN CADA FRASCO CON LIOFILIZADO CONTIENE: MYCOBACTERIUM BOVIS (BCG) CEPA DANESA 1331 30 MG ENVASE CON 4 FRASCOS ÁMPULA."/>
    <s v="010.000.5466.00"/>
    <n v="25300624"/>
    <n v="14"/>
    <n v="6800"/>
    <n v="95200"/>
    <s v="GAMS SOLUTIONS, S.A. DE C.V."/>
    <s v="HRAEI-LPI-CC-470-0001/24-2022"/>
    <s v="HRAEI-LPI-CC-470-2022"/>
    <d v="2024-03-06T00:00:00"/>
    <d v="2024-03-21T00:00:00"/>
    <d v="2024-03-14T00:00:00"/>
    <n v="14"/>
    <x v="304"/>
  </r>
  <r>
    <s v="HRAEI-MD0831"/>
    <s v="INSULINA HUMANA. SUSPENSIÓN INYECTABLE ACCIÓN INTERMEDIA NPH CADA ML CONTIENE: INSULINA HUMANA ISÓFANA (ORIGEN ADN RECOMBINANTE) 100 UI Ó INSULINA ZINC ISÓFANA HUMANA (ORIGEN ADN RECOMBINANTE) 100 UI ENVASE CON UN FRASCO ÁMPULA CON 10 ML."/>
    <s v="010.000.1050.01"/>
    <n v="25302741"/>
    <n v="75"/>
    <n v="49.84"/>
    <n v="3738.0000000000005"/>
    <s v="LABORATORIOS PISA, S.A. DE C.V."/>
    <s v="HRAEI-LPI-CC-440-0001/24-2022"/>
    <s v="HRAEI-LPI-CC-440-2022"/>
    <d v="2024-02-09T00:00:00"/>
    <d v="2024-02-24T00:00:00"/>
    <d v="2024-06-21T00:00:00"/>
    <n v="75"/>
    <x v="305"/>
  </r>
  <r>
    <s v="HRAEI-MD1511"/>
    <s v="TRAMADOL.  SOLUCIÓN INYECTABLE CADA AMPOLLETA CONTIENE: CLORHIDRATO DE TRAMADOL 100 MG ENVASE CON 5 AMPOLLETAS DE 2 ML."/>
    <s v="040.000.2106.00"/>
    <n v="25302097"/>
    <n v="7800"/>
    <n v="14.02"/>
    <n v="109356"/>
    <s v="LABORATORIOS PISA, S.A. DE C.V."/>
    <s v="HRAEI-LPI-CC-440-0001/24-2022"/>
    <s v="HRAEI-LPI-CC-440-2022"/>
    <d v="2024-02-09T00:00:00"/>
    <d v="2024-02-24T00:00:00"/>
    <d v="2024-04-15T00:00:00"/>
    <n v="7800"/>
    <x v="306"/>
  </r>
  <r>
    <s v="HRAEI-MD1512"/>
    <s v="TRAMADOL-PARACETAMOL.  TABLETA CADA TABLETA CONTIENE: CLORHIDRATO DE TRAMADOL 37.5 MG PARACETAMOL 325.0 MG ENVASE CON 20 TABLETAS."/>
    <s v="040.000.2096.00"/>
    <n v="25302099"/>
    <n v="32"/>
    <n v="11.68"/>
    <n v="373.76"/>
    <s v="LABORATORIOS PISA, S.A. DE C.V."/>
    <s v="HRAEI-LPI-CC-440-0001/24-2022"/>
    <s v="HRAEI-LPI-CC-440-2022"/>
    <d v="2024-02-09T00:00:00"/>
    <d v="2024-02-24T00:00:00"/>
    <d v="2024-04-26T00:00:00"/>
    <n v="32"/>
    <x v="307"/>
  </r>
  <r>
    <s v="HRAEI-MD1331"/>
    <s v="RIVAROXABÁN. COMPRIMIDO CADA COMPRIMIDO CONTIENE: RIVAROXABÁN 10 MG ENVASE CON 10 COMPRIMIDOS"/>
    <s v="010.000.5544.00"/>
    <n v="25302978"/>
    <n v="12"/>
    <n v="35.869999999999997"/>
    <n v="430.43999999999994"/>
    <s v="FARMACEUTICOS MAYPO, S.A. DE C.V."/>
    <s v="HRAEI-LPI-CC-299-0001/24-2023-COMPLEMENTARIO"/>
    <s v="HRAEI-LPI-CC-299-2023"/>
    <d v="2024-02-29T00:00:00"/>
    <d v="2024-03-15T00:00:00"/>
    <d v="2024-02-29T00:00:00"/>
    <n v="12"/>
    <x v="308"/>
  </r>
  <r>
    <s v="HRAEI-MD2309"/>
    <s v="AFLIBERCEPT. SOLUCIÓN INYECTABLE CADA MILILITRO CONTIENE: AFLIBERCEPT 40 MG ENVASE CON FRASCO ÁMPULA CON 0.278 ML (40 MG/ML)."/>
    <s v="010.000.5995.00"/>
    <n v="25302364"/>
    <n v="16"/>
    <n v="7880.03"/>
    <n v="126080.48"/>
    <s v="FARMACEUTICOS MAYPO, S.A. DE C.V."/>
    <s v="HRAEI-LPI-CC-299-0001/24-2023-COMPLEMENTARIO"/>
    <s v="HRAEI-LPI-CC-299-2023"/>
    <d v="2024-02-29T00:00:00"/>
    <d v="2024-03-15T00:00:00"/>
    <d v="2024-03-08T00:00:00"/>
    <n v="16"/>
    <x v="309"/>
  </r>
  <r>
    <s v="HRAEI-MD2101"/>
    <s v="BLINATUMOMAB. SOLUCIÓN INYECTABLE CADA FRASCO ÁMPULA CON POLVO LIOFILIZADO CONTIENE: BLINATUMOMAB 35 µG ENVASE CON UN FRASCO ÁMPULA CON POLVO LIOFILIZADO Y UN FRASCO ÁMPULA CON SOLUCIÓN ESTABILIZADORA IV."/>
    <s v="010.000.6096.00"/>
    <n v="25303238"/>
    <n v="240"/>
    <n v="27695.78"/>
    <n v="6646987.1999999993"/>
    <s v="AMGEN MÉXICO, S.A. DE C.V."/>
    <s v="HRAEI-AD-CC-346-0001/24-2022"/>
    <s v="HRAEI-AD-CC-346-2022"/>
    <d v="2024-02-14T00:00:00"/>
    <d v="2024-02-29T00:00:00"/>
    <d v="2024-04-04T00:00:00"/>
    <n v="240"/>
    <x v="310"/>
  </r>
  <r>
    <s v="HRAEI-MD2063"/>
    <s v="CARFILZOMIB. SOLUCIÓN INYECTABLE. CADA FRASCO ÁMPULA CON POLVO LIOFILIZADO CONTIENE: CARFILZOMIB 60 MG ENVASE CON FRASCO ÁMPULA CON POLVO LIOFILIZADO."/>
    <s v="010.000.6086.00"/>
    <n v="25303185"/>
    <n v="112"/>
    <n v="11383.31"/>
    <n v="1274930.72"/>
    <s v="AMGEN MÉXICO, S.A. DE C.V."/>
    <s v="HRAEI-AD-CC-346-0001/24-2022"/>
    <s v="HRAEI-AD-CC-346-2022"/>
    <d v="2024-02-14T00:00:00"/>
    <d v="2024-02-29T00:00:00"/>
    <d v="2024-04-12T00:00:00"/>
    <n v="112"/>
    <x v="311"/>
  </r>
  <r>
    <s v="HRAEI-MD2093"/>
    <s v="DENOSUMAB. SOLUCIÓN INYECTABLE. CADA FRASCO ÁMPULA CONTIENE: DENOSUMAB 120 MG ENVASE CON UN FRASCO ÁMPULA CON 1.7 ML."/>
    <s v="010.000.6013.00"/>
    <n v="25302514"/>
    <n v="47"/>
    <n v="6047.19"/>
    <n v="284217.93"/>
    <s v="AMGEN MÉXICO, S.A. DE C.V."/>
    <s v="HRAEI-AD-CC-346-0001/24-2022"/>
    <s v="HRAEI-AD-CC-346-2022"/>
    <d v="2024-02-14T00:00:00"/>
    <d v="2024-02-29T00:00:00"/>
    <d v="2024-04-04T00:00:00"/>
    <n v="47"/>
    <x v="312"/>
  </r>
  <r>
    <s v="HRAEI-MD1348"/>
    <s v="SACARATO FÉRRICO. SOLUCIÓN INYECTABLE. LA AMPOLLETA CONTIENE: COMPLEJO DE SACARATO DE ÓXIDO FÉRRICO EQUIVALENTE A 100 MG DE HIERRO ELEMENTAL. ENVASE CON 1 AMPOLLETA DE 5 ML."/>
    <s v="010.000.1714.00"/>
    <n v="25301878"/>
    <n v="780"/>
    <n v="66.150000000000006"/>
    <n v="51597.000000000007"/>
    <s v="COMPAÑIA INTERNACIONAL MÉDICA, S.A. DE C.V."/>
    <s v="HRAEI-LPI-CC-437-0001/24-2022"/>
    <s v="HRAEI-LPI-CC-437-2022"/>
    <d v="2024-02-14T00:00:00"/>
    <d v="2024-02-29T00:00:00"/>
    <d v="2024-03-14T00:00:00"/>
    <n v="780"/>
    <x v="313"/>
  </r>
  <r>
    <s v="HRAEI-MD0323"/>
    <s v="CLINDAMICINA. CÁPSULA CADA CÁPSULA CONTIENE: CLORHIDRATO DE CLINDAMICINA EQUIVALENTE A 300 MG DE CLINDAMICINA. ENVASE CON 16 CÁPSULAS."/>
    <s v="010.000.2133.00"/>
    <n v="25300517"/>
    <n v="7"/>
    <n v="25"/>
    <n v="175"/>
    <s v="COMPAÑIA INTERNACIONAL MÉDICA, S.A. DE C.V."/>
    <s v="HRAEI-LPI-CC-437-0001/24-2022"/>
    <s v="HRAEI-LPI-CC-437-2022"/>
    <d v="2024-02-14T00:00:00"/>
    <d v="2024-02-29T00:00:00"/>
    <d v="2024-03-14T00:00:00"/>
    <n v="7"/>
    <x v="314"/>
  </r>
  <r>
    <s v="HRAEI-MD1168"/>
    <s v="ONDANSETRÓN. TABLETA CADA TABLETA CONTIENE: CLORHIDRATO DIHIDRATADO DE ONDANSETRÓN EQUIVALENTE A 8 MG DE ONDANSETRÓN ENVASE CON 10 TABLETAS."/>
    <s v="010.000.2195.00"/>
    <n v="25301633"/>
    <n v="500"/>
    <n v="9.8000000000000007"/>
    <n v="4900"/>
    <s v="COMPAÑIA INTERNACIONAL MÉDICA, S.A. DE C.V."/>
    <s v="HRAEI-LPI-CC-437-0001/24-2022"/>
    <s v="HRAEI-LPI-CC-437-2022"/>
    <d v="2024-02-14T00:00:00"/>
    <d v="2024-02-29T00:00:00"/>
    <d v="2024-03-14T00:00:00"/>
    <n v="500"/>
    <x v="315"/>
  </r>
  <r>
    <s v="HRAEI-MD0295"/>
    <s v="CICLOSPORINA. CAPSULA DE GELATINA BLANDA. CADA CÁPSULA CONTIENE: CICLOSPORINA MODIFICADA O CICLOSPORINA EN MICROEMULSIÓN 25 MG. ENVASE CON 50 CÁPSULAS."/>
    <s v="010.000.4306.00"/>
    <n v="25300480"/>
    <n v="32"/>
    <n v="120.35"/>
    <n v="3851.2"/>
    <s v="COMPAÑIA INTERNACIONAL MÉDICA, S.A. DE C.V."/>
    <s v="HRAEI-LPI-CC-437-0001/24-2022"/>
    <s v="HRAEI-LPI-CC-437-2022"/>
    <d v="2024-02-14T00:00:00"/>
    <d v="2024-02-29T00:00:00"/>
    <d v="2024-03-14T00:00:00"/>
    <n v="32"/>
    <x v="316"/>
  </r>
  <r>
    <s v="HRAEI-MD1743"/>
    <s v="ENDOCRINOLOGÍA Y METABOLISMO LEVOTIROXINA SÓDICA. TABLETA. CADA TABLETA CONTIENE: LEVOTIROXINA SÓDICA 50 µG ENVASE CON 50 TABLETAS."/>
    <s v="010.000.6170.00"/>
    <n v="25303403"/>
    <n v="2"/>
    <n v="66"/>
    <n v="132"/>
    <s v="COMPAÑIA INTERNACIONAL MÉDICA, S.A. DE C.V."/>
    <s v="HRAEI-LPI-CC-437-0001/24-2022"/>
    <s v="HRAEI-LPI-CC-437-2022"/>
    <d v="2024-02-14T00:00:00"/>
    <d v="2024-02-29T00:00:00"/>
    <d v="2024-03-14T00:00:00"/>
    <n v="2"/>
    <x v="317"/>
  </r>
  <r>
    <s v="HRAEI-MD0133"/>
    <s v="AMOXICILINA. CÁPSULA CADA CÁPSULA CONTIENE: AMOXICILINA TRIHIDRATADA EQUIVALENTE A 500 MG DE AMOXICILINA. ENVASE CON 12 CÁPSULAS."/>
    <s v="010.000.2128.00"/>
    <n v="25302395"/>
    <n v="1"/>
    <n v="16.170000000000002"/>
    <n v="16.170000000000002"/>
    <s v="COMPAÑIA INTERNACIONAL MÉDICA, S.A. DE C.V."/>
    <s v="HRAEI-LPI-CC-437-0001/24-2022"/>
    <s v="HRAEI-LPI-CC-437-2022"/>
    <d v="2024-02-14T00:00:00"/>
    <d v="2024-02-29T00:00:00"/>
    <d v="2024-03-14T00:00:00"/>
    <n v="1"/>
    <x v="318"/>
  </r>
  <r>
    <s v="HRAEI-MD0237"/>
    <s v="BUPRENORFINA SOLUCIÓN INYECTABLE CADA AMPOLLETA O FRASCO ÁMPULA CONTIENE: CLORHIDRATO DE BUPRENORFINA EQUIVALENTE A 0.3 MG DE BUPRENORFINA. ENVASE CON 6 AMPOLLETAS O FRASCOS ÁMPULA CON 1 ML."/>
    <s v="040.000.4026.00"/>
    <n v="25300396"/>
    <n v="156"/>
    <n v="22.85"/>
    <n v="3564.6000000000004"/>
    <s v="COMPAÑIA INTERNACIONAL MÉDICA, S.A. DE C.V."/>
    <s v="HRAEI-LPI-CC-437-0002/24-2022"/>
    <s v="HRAEI-LPI-CC-437-2022"/>
    <d v="2024-02-16T00:00:00"/>
    <d v="2024-03-02T00:00:00"/>
    <d v="2024-04-05T00:00:00"/>
    <n v="156"/>
    <x v="319"/>
  </r>
  <r>
    <s v="HRAEI-MD0246"/>
    <s v="CALCIO. COMPRIMIDO EFERVESCENTE CADA COMPRIMIDO CONTIENE: LACTATO GLUCONATO DE CALCIO 2.94 G. CARBONATO DE CALCIO 300 MG. EQUIVALENTE A 500 MG DE CALCIO IONIZABLE. ENVASE CON 12 COMPRIMIDOS."/>
    <s v="010.000.1006.00"/>
    <n v="25300411"/>
    <n v="56"/>
    <n v="22.5"/>
    <n v="1260"/>
    <s v="VANTAGE SERVICIOS INTEGRALES DE SALUD, S.A. DE C.V."/>
    <s v="HRAEI-LPI-CC-434-0001/24-2022"/>
    <s v="HRAEI-LPI-CC-434-2022"/>
    <d v="2024-02-16T00:00:00"/>
    <d v="2024-03-02T00:00:00"/>
    <d v="2024-03-01T00:00:00"/>
    <n v="56"/>
    <x v="320"/>
  </r>
  <r>
    <s v="HRAEI-MD1124"/>
    <s v="NIFEDIPINO. COMPRIMIDO DE LIBERACIÓN PROLONGADA CADA COMPRIMIDO CONTIENE: NIFEDIPINO 30 MG ENVASE CON 30 COMPRIMIDOS."/>
    <s v="010.000.0599.00"/>
    <n v="25301577"/>
    <n v="104"/>
    <n v="35.450000000000003"/>
    <n v="3686.8"/>
    <s v="VANTAGE SERVICIOS INTEGRALES DE SALUD, S.A. DE C.V."/>
    <s v="HRAEI-LPI-CC-434-0001/24-2022"/>
    <s v="HRAEI-LPI-CC-434-2022"/>
    <d v="2024-02-16T00:00:00"/>
    <d v="2024-03-02T00:00:00"/>
    <d v="2024-03-01T00:00:00"/>
    <n v="104"/>
    <x v="321"/>
  </r>
  <r>
    <s v="HRAEI-MD1261"/>
    <s v="PRAZOSINA. CÁPSULA O COMPRIMIDO CADA CÁPSULA O COMPRIMIDO CONTIENE: CLORHIDRATO DE PRAZOSINA EQUIVALENTE A 1 MG DE PRAZOSINA. ENVASE CON 30 CÁPSULAS O COMPRIMIDOS."/>
    <s v="010.000.0573.00"/>
    <n v="25301764"/>
    <n v="60"/>
    <n v="13.03"/>
    <n v="781.8"/>
    <s v="LABORATORIO BIOQUIMICO MEXICANO, S.A. DE C.V."/>
    <s v="HRAEI-LPI-CC-433-0001/24-2022"/>
    <s v="HRAEI-LPI-CC-433-2022"/>
    <d v="2024-02-16T00:00:00"/>
    <d v="2024-03-02T00:00:00"/>
    <d v="2024-02-29T00:00:00"/>
    <n v="60"/>
    <x v="322"/>
  </r>
  <r>
    <s v="HRAEI-MD1040"/>
    <s v="METOPROLOL. TABLETA CADA TABLETA CONTIENE: TARTRATO DE METOPROLOL 100 MG ENVASE CON 20 TABLETAS."/>
    <s v="010.000.0572.00"/>
    <n v="25301469"/>
    <n v="100"/>
    <n v="7.55"/>
    <n v="755"/>
    <s v="BIORESEARCH DE MÉXICO, S.A. DE C.V."/>
    <s v="HRAEI-LPI-CC-431-0001/24-2022"/>
    <s v="HRAEI-LPI-CC-431-2022"/>
    <d v="2024-02-16T00:00:00"/>
    <d v="2024-03-02T00:00:00"/>
    <d v="2024-06-28T00:00:00"/>
    <n v="100"/>
    <x v="323"/>
  </r>
  <r>
    <s v="HRAEI-MD1433"/>
    <s v="SULFATO FERROSO. TABLETA CADA TABLETA CONTIENE: SULFATO FERROSO DESECADO APROXIMADAMENTE 200 MG EQUIVALENTE A 60.27 MG DE HIERRO ELEMENTAL. ENVASE CON 30 TABLETAS."/>
    <s v="010.000.1703.00"/>
    <n v="25301990"/>
    <n v="4"/>
    <n v="6.85"/>
    <n v="27.4"/>
    <s v="BIORESEARCH DE MÉXICO, S.A. DE C.V."/>
    <s v="HRAEI-LPI-CC-431-0001/24-2022"/>
    <s v="HRAEI-LPI-CC-431-2022"/>
    <d v="2024-02-16T00:00:00"/>
    <d v="2024-03-02T00:00:00"/>
    <d v="2024-06-28T00:00:00"/>
    <n v="4"/>
    <x v="324"/>
  </r>
  <r>
    <s v="HRAEI-MD1038"/>
    <s v="METOCLOPRAMIDA. TABLETA CADA TABLETA CONTIENE: CLORHIDRATO DE METOCLOPRAMIDA 10 MG ENVASE CON 20 TABLETAS."/>
    <s v="010.000.1242.00"/>
    <n v="25301467"/>
    <n v="11"/>
    <n v="4.8499999999999996"/>
    <n v="53.349999999999994"/>
    <s v="BIORESEARCH DE MÉXICO, S.A. DE C.V."/>
    <s v="HRAEI-LPI-CC-431-0001/24-2022"/>
    <s v="HRAEI-LPI-CC-431-2022"/>
    <d v="2024-02-16T00:00:00"/>
    <d v="2024-03-02T00:00:00"/>
    <d v="2024-06-28T00:00:00"/>
    <n v="11"/>
    <x v="325"/>
  </r>
  <r>
    <s v="HRAEI-MD0306"/>
    <s v="CIPROFLOXACINO. CÁPSULA O TABLETA CADA CÁPSULA O TABLETA CONTIENE: CLORHIDRATO DE CIPROFLOXACINO MONOHIDRATADO EQUIVALENTE A 250 MG DE CIPROFLOXACINO. ENVASE CON 8 CÁPSULAS O TABLETAS."/>
    <s v="010.000.4255.00"/>
    <n v="25300494"/>
    <n v="6"/>
    <n v="5.85"/>
    <n v="35.099999999999994"/>
    <s v="BIORESEARCH DE MÉXICO, S.A. DE C.V."/>
    <s v="HRAEI-LPI-CC-431-0001/24-2022"/>
    <s v="HRAEI-LPI-CC-431-2022"/>
    <d v="2024-02-16T00:00:00"/>
    <d v="2024-03-02T00:00:00"/>
    <d v="2024-06-28T00:00:00"/>
    <n v="6"/>
    <x v="326"/>
  </r>
  <r>
    <s v="HRAEI-MD1487"/>
    <s v="TIOPENTAL SÓDICO. SOLUCIÓN INYECTABLE CADA FRASCO ÁMPULA CON POLVO CONTIENE: TIOPENTAL SÓDICO 0.5 G ENVASE CON FRASCO ÁMPULA Y DILUYENTE CON 20 ML."/>
    <s v="040.000.0221.00"/>
    <n v="25302065"/>
    <n v="312"/>
    <n v="205"/>
    <n v="63960"/>
    <s v="PHARMA TYCSA, S.A. DE C.V."/>
    <s v="HRAEI-AD-CC-532-0001/24-2022"/>
    <s v="HRAEI-AD-CC-532-2022"/>
    <d v="2024-02-19T00:00:00"/>
    <d v="2024-03-05T00:00:00"/>
    <s v=" "/>
    <n v="0"/>
    <x v="327"/>
  </r>
  <r>
    <s v="HRAEI-MD0877"/>
    <s v="KETAMINA. SOLUCIÓN INYECTABLE CADA FRASCO ÁMPULA CONTIENE: CLORHIDRATO DE KETAMINA EQUIVALENTE A 500 MG DE KETAMINA ENVASE CON UN FRASCO ÁMPULA DE 10 ML."/>
    <s v="040.000.0226.00"/>
    <n v="25301262"/>
    <n v="312"/>
    <n v="130"/>
    <n v="40560"/>
    <s v="PHARMA TYCSA, S.A. DE C.V."/>
    <s v="HRAEI-AD-CC-532-0002/24-2022"/>
    <s v="HRAEI-AD-CC-532-2022"/>
    <d v="2024-02-19T00:00:00"/>
    <d v="2024-03-05T00:00:00"/>
    <s v=" "/>
    <n v="0"/>
    <x v="328"/>
  </r>
  <r>
    <s v="HRAEI-MD1209"/>
    <s v="PARACETAMOL. TABLETA CADA TABLETA CONTIENE: PARACETAMOL 500 MG. ENVASE CON 10 TABLETAS."/>
    <s v="010.000.0104.00"/>
    <n v="25301688"/>
    <n v="64"/>
    <n v="3.03"/>
    <n v="193.92"/>
    <s v="SANOFI PASTEUR, S.A. DE C.V."/>
    <s v="HRAEI-LPI-CC-364-0001/24-2023-COMPLEMENTARIO"/>
    <s v="HRAEI-LPI-CC-364-2023"/>
    <d v="2024-02-19T00:00:00"/>
    <d v="2024-03-05T00:00:00"/>
    <d v="2024-06-14T00:00:00"/>
    <n v="64"/>
    <x v="329"/>
  </r>
  <r>
    <s v="HRAEI-MD1338"/>
    <s v="ROPIVACAINA. SOLUCIÓN INYECTABLE CADA AMPOLLETA CONTIENE: CLORHIDRATO DE ROPIVACAÍNA MONOHIDRATADA EQUIVALENTE A 150 MG DE CLORHIDRATO DE ROPIVACAINA. ENVASE CON 5 AMPOLLETAS CON 20 ML."/>
    <s v="010.000.0270.00"/>
    <n v="25301870"/>
    <n v="24"/>
    <n v="105"/>
    <n v="2520"/>
    <s v="COMERCIALIZADORA PHARMACEUTICA COMPHARMA, S.A. DE C.V."/>
    <s v="HRAEI-LPI-CC-038-0001/24-2023"/>
    <s v="HRAEI-LPI-CC-038-2023"/>
    <d v="2024-02-19T00:00:00"/>
    <d v="2024-03-05T00:00:00"/>
    <s v=" "/>
    <n v="0"/>
    <x v="330"/>
  </r>
  <r>
    <s v="HRAEI-MD1142"/>
    <s v="NOREPINEFRINA. SOLUCIÓN INYECTABLE CADA AMPOLLETA CONTIENE: BITARTRATO DE NOREPINEFRINA EQUIVALENTE A 4 MG DE NOREPINEFRINA. ENVASE CON 50 AMPOLLETAS DE 4 ML."/>
    <s v="010.000.0612.00"/>
    <n v="25301601"/>
    <n v="44"/>
    <n v="390"/>
    <n v="17160"/>
    <s v="COMERCIALIZADORA PHARMACEUTICA COMPHARMA, S.A. DE C.V."/>
    <s v="HRAEI-LPI-CC-038-0001/24-2023"/>
    <s v="HRAEI-LPI-CC-038-2023"/>
    <d v="2024-02-19T00:00:00"/>
    <d v="2024-03-05T00:00:00"/>
    <s v=" "/>
    <n v="0"/>
    <x v="331"/>
  </r>
  <r>
    <s v="HRAEI-MD0632"/>
    <s v="FENITOÍNA. SOLUCIÓN INYECTABLE CADA AMPOLLETA CONTIENE: FENITOÍNA SÓDICA 250 MG ENVASE CON UNA AMPOLLETA (250 MG/5 ML)"/>
    <s v="010.000.2624.00"/>
    <n v="25300937"/>
    <n v="998"/>
    <n v="7.0999999999999899"/>
    <n v="7085.7999999999902"/>
    <s v="COMERCIALIZADORA PHARMACEUTICA COMPHARMA, S.A. DE C.V."/>
    <s v="HRAEI-LPI-CC-038-0001/24-2023"/>
    <s v="HRAEI-LPI-CC-038-2023"/>
    <d v="2024-02-19T00:00:00"/>
    <d v="2024-03-05T00:00:00"/>
    <s v=" "/>
    <n v="0"/>
    <x v="332"/>
  </r>
  <r>
    <s v="HRAEI-MD1749"/>
    <s v="PARACETAMOL SOLUCIÓN INYECTABLE CADA FRASCO CONTIENE: PARACETAMOL 1 G. ENVASE CON CUATRO FRASCOS CON 100 ML."/>
    <s v="010.000.5721.01"/>
    <n v="25302927"/>
    <n v="4680"/>
    <n v="79.349999999999994"/>
    <n v="371358"/>
    <s v="LABORATORIOS JAYOR, S.A. DE C.V."/>
    <s v="HRAEI-LPI-CC-043-2-0002/24-2023"/>
    <s v="HRAEI-LPI-CC-043-2-2023"/>
    <d v="2024-06-26T00:00:00"/>
    <d v="2024-07-11T00:00:00"/>
    <d v="2024-07-01T00:00:00"/>
    <n v="4680"/>
    <x v="333"/>
  </r>
  <r>
    <s v="HRAEI-MD0447"/>
    <s v="DIAZEPAM. SOLUCIÓN INYECTABLE. CADA AMPOLLETA CONTIENE: DIAZEPAM 10 MG ENVASE CON 50 AMPOLLETAS DE 2 ML."/>
    <s v="040.000.0202.00"/>
    <n v="25300678"/>
    <n v="32"/>
    <n v="280.86"/>
    <n v="8987.52"/>
    <s v="PRODIFAM, S.A. DE C.V."/>
    <s v="HRAEI-AD-CC-098-0002/24-2023"/>
    <s v="HRAEI-AD-CC-098-2023"/>
    <d v="2024-02-26T00:00:00"/>
    <d v="2024-03-12T00:00:00"/>
    <d v="2024-05-21T00:00:00"/>
    <n v="32"/>
    <x v="334"/>
  </r>
  <r>
    <s v="HRAEI-MD0513"/>
    <s v="EFEDRINA. SOLUCIÓN INYECTABLE CADA AMPOLLETA CONTIENE: SULFATO DE EFEDRINA 50 MG ENVASE CON 100 AMPOLLETAS CON 2 ML. (25 MG/ML)"/>
    <s v="040.000.2107.00"/>
    <n v="25300779"/>
    <n v="4"/>
    <n v="3937.76"/>
    <n v="15751.04"/>
    <s v="COMPAÑIA INTERNACIONAL MÉDICA, S.A. DE C.V."/>
    <s v="HRAEI-LPI-CC-437-0003/24-2022"/>
    <s v="HRAEI-LPI-CC-437-2022"/>
    <d v="2024-02-26T00:00:00"/>
    <d v="2024-03-12T00:00:00"/>
    <d v="2024-03-12T00:00:00"/>
    <n v="4"/>
    <x v="335"/>
  </r>
  <r>
    <s v="HRAEI-MD0554"/>
    <s v="ERTAPENEM. SOLUCIÓN INYECTABLE CADA FRASCO ÁMPULA CON LIOFILIZADO CONTIENE: ERTAPENEM SÓDICO EQUIVALENTE A 1 G DE ERTAPENEM ENVASE CON UN FRASCO ÁMPULA CON LIOFILIZADO."/>
    <s v="010.000.4301.00"/>
    <n v="25300833"/>
    <n v="320"/>
    <n v="363.05"/>
    <n v="116176"/>
    <s v="MERCK SHARP &amp; DOHME COMERCIALIZADORA, S. DE R.L. DE C.V."/>
    <s v="HRAEI-LPI-CC-337-0001/24-2023-COMPLEMENTARIO"/>
    <s v="HRAEI-LPI-CC-337-2023"/>
    <d v="2024-02-29T00:00:00"/>
    <d v="2024-03-15T00:00:00"/>
    <d v="2024-06-04T00:00:00"/>
    <n v="320"/>
    <x v="336"/>
  </r>
  <r>
    <s v="HRAEI-MD2209"/>
    <s v="CEFTOLOZANO/TAZOBACTAM. SOLUCIÓN INYECTABLE. CADA FRASCO ÁMPULA CONTIENE: SULFATO DE CEFTOLOZANO EQUIVALENTE A 1000.00 MG DE CEFTOLOZANO TAZOBACTAM SÓDICO EQUIVALENTE A 500.0 MG DE TAZOBACTAM ENVASE CON 10 FRASCOS ÁMPULA."/>
    <s v="010.000.6198.00"/>
    <n v="25303444"/>
    <n v="4"/>
    <n v="19057.98"/>
    <n v="76231.92"/>
    <s v="MERCK SHARP &amp; DOHME COMERCIALIZADORA, S. DE R.L. DE C.V."/>
    <s v="HRAEI-LPI-CC-337-0001/24-2023-COMPLEMENTARIO"/>
    <s v="HRAEI-LPI-CC-337-2023"/>
    <d v="2024-02-29T00:00:00"/>
    <d v="2024-03-15T00:00:00"/>
    <d v="2024-04-18T00:00:00"/>
    <n v="4"/>
    <x v="337"/>
  </r>
  <r>
    <s v="HRAEI-MD0554"/>
    <s v="ERTAPENEM. SOLUCIÓN INYECTABLE CADA FRASCO ÁMPULA CON LIOFILIZADO CONTIENE: ERTAPENEM SÓDICO EQUIVALENTE A 1 G DE ERTAPENEM ENVASE CON UN FRASCO ÁMPULA CON LIOFILIZADO."/>
    <s v="010.000.4301.00"/>
    <n v="25300833"/>
    <n v="468"/>
    <n v="363.05"/>
    <n v="169907.4"/>
    <s v="MERCK SHARP &amp; DOHME COMERCIALIZADORA, S. DE R.L. DE C.V."/>
    <s v="HRAEI-LPI-CC-469-0001/24-2022"/>
    <s v="HRAEI-LPI-CC-469-2022"/>
    <d v="2024-02-29T00:00:00"/>
    <d v="2024-03-15T00:00:00"/>
    <d v="2024-03-14T00:00:00"/>
    <n v="468"/>
    <x v="338"/>
  </r>
  <r>
    <s v="HRAEI-MD0345"/>
    <s v="CLORFENAMINA. TABLETA. CADA TABLETA CONTIENE: MALEATO DE CLORFENAMINA 4.0 MG ENVASE CON 20 TABLETAS."/>
    <s v="010.000.0402.00"/>
    <n v="25300556"/>
    <n v="8"/>
    <n v="8.5"/>
    <n v="68"/>
    <s v="BRULUAGSA, S.A. DE C.V."/>
    <s v="HRAEI-LPI-CC-426-0001/24-2022"/>
    <s v="HRAEI-LPI-CC-426-2022"/>
    <d v="2024-03-05T00:00:00"/>
    <d v="2024-03-20T00:00:00"/>
    <s v=" "/>
    <n v="0"/>
    <x v="339"/>
  </r>
  <r>
    <s v="HRAEI-MD1038"/>
    <s v="METOCLOPRAMIDA. TABLETA CADA TABLETA CONTIENE: CLORHIDRATO DE METOCLOPRAMIDA 10 MG ENVASE CON 20 TABLETAS."/>
    <s v="010.000.1242.00"/>
    <n v="25301467"/>
    <n v="8"/>
    <n v="4.5"/>
    <n v="36"/>
    <s v="BRULUAGSA, S.A. DE C.V."/>
    <s v="HRAEI-LPI-CC-426-0001/24-2022"/>
    <s v="HRAEI-LPI-CC-426-2022"/>
    <d v="2024-03-05T00:00:00"/>
    <d v="2024-03-20T00:00:00"/>
    <s v=" "/>
    <n v="0"/>
    <x v="340"/>
  </r>
  <r>
    <s v="HRAEI-MD0133"/>
    <s v="AMOXICILINA. CÁPSULA CADA CÁPSULA CONTIENE: AMOXICILINA TRIHIDRATADA EQUIVALENTE A 500 MG DE AMOXICILINA. ENVASE CON 12 CÁPSULAS."/>
    <s v="010.000.2128.00"/>
    <n v="25302395"/>
    <n v="1"/>
    <n v="15.5"/>
    <n v="15.5"/>
    <s v="BRULUAGSA, S.A. DE C.V."/>
    <s v="HRAEI-LPI-CC-426-0001/24-2022"/>
    <s v="HRAEI-LPI-CC-426-2022"/>
    <d v="2024-03-05T00:00:00"/>
    <d v="2024-03-20T00:00:00"/>
    <s v=" "/>
    <n v="0"/>
    <x v="341"/>
  </r>
  <r>
    <s v="HRAEI-MD0270"/>
    <s v="CEFALEXINA. TABLETA O CÁPSULA. CADA TABLETA O CÁPSULA CONTIENE: CEFALEXINA MONOHIDRATADA EQUIVALENTE A 500 MG DE CEFALEXINA. ENVASE CON 20 TABLETAS O CÁPSULAS."/>
    <s v="010.000.1939.00"/>
    <n v="25300447"/>
    <n v="6"/>
    <n v="33.6"/>
    <n v="201.60000000000002"/>
    <s v="BRULUAGSA, S.A. DE C.V."/>
    <s v="HRAEI-LPI-CC-426-0001/24-2022"/>
    <s v="HRAEI-LPI-CC-426-2022"/>
    <d v="2024-03-05T00:00:00"/>
    <d v="2024-03-20T00:00:00"/>
    <s v=" "/>
    <n v="0"/>
    <x v="342"/>
  </r>
  <r>
    <s v="HRAEI-MD0970"/>
    <s v="LOPERAMIDA. COMPRIMIDO TABLETA O GRAGEA. CADA COMPRIMIDO TABLETA O GRAGEA CONTIENE: CLORHIDRATO DE LOPERAMIDA 2 MG. ENVASE CON 12 COMPRIMIDOS TABLETAS O GRAGEAS."/>
    <s v="010.000.4184.00"/>
    <n v="25301376"/>
    <n v="27"/>
    <n v="3.8"/>
    <n v="102.6"/>
    <s v="BRULUAGSA, S.A. DE C.V."/>
    <s v="HRAEI-LPI-CC-426-0001/24-2022"/>
    <s v="HRAEI-LPI-CC-426-2022"/>
    <d v="2024-03-05T00:00:00"/>
    <d v="2024-03-20T00:00:00"/>
    <s v=" "/>
    <n v="0"/>
    <x v="343"/>
  </r>
  <r>
    <s v="HRAEI-MD1267"/>
    <s v="PREDNISONA. TABLETA CADA TABLETA CONTIENE: PREDNISONA 5 MG ENVASE CON 20 TABLETAS."/>
    <s v="010.000.0472.00"/>
    <n v="25301772"/>
    <n v="66"/>
    <n v="4.25"/>
    <n v="280.5"/>
    <s v="SAGO MEDICAL SERVICE, S.A. DE C.V."/>
    <s v="HRAEI-LPI-CC-427-0001/24-2022"/>
    <s v="HRAEI-LPI-CC-427-2022"/>
    <d v="2024-03-05T00:00:00"/>
    <d v="2024-03-20T00:00:00"/>
    <d v="2024-04-23T00:00:00"/>
    <n v="66"/>
    <x v="344"/>
  </r>
  <r>
    <s v="HRAEI-MD0255"/>
    <s v="CAPTOPRIL. TABLETA CADA TABLETA CONTIENE: CAPTOPRIL 25 MG ENVASE CON 30 TABLETAS."/>
    <s v="010.000.0574.00"/>
    <n v="25300423"/>
    <n v="54"/>
    <n v="6"/>
    <n v="324"/>
    <s v="SAGO MEDICAL SERVICE, S.A. DE C.V."/>
    <s v="HRAEI-LPI-CC-427-0001/24-2022"/>
    <s v="HRAEI-LPI-CC-427-2022"/>
    <d v="2024-03-05T00:00:00"/>
    <d v="2024-03-20T00:00:00"/>
    <d v="2024-04-23T00:00:00"/>
    <n v="54"/>
    <x v="345"/>
  </r>
  <r>
    <s v="HRAEI-MD1361"/>
    <s v="SENÓSIDOS A-B. TABLETA CADA TABLETA CONTIENE: CONCENTRADOS DE SEN DESECADOS 187 MG (NORMALIZADO A 8.6 MG DE SENÓSIDOS A-B). ENVASE CON 20 TABLETAS."/>
    <s v="010.000.1272.00"/>
    <n v="25301894"/>
    <n v="131"/>
    <n v="8.0500000000000007"/>
    <n v="1054.5500000000002"/>
    <s v="SAGO MEDICAL SERVICE, S.A. DE C.V."/>
    <s v="HRAEI-LPI-CC-427-0001/24-2022"/>
    <s v="HRAEI-LPI-CC-427-2022"/>
    <d v="2024-03-05T00:00:00"/>
    <d v="2024-03-20T00:00:00"/>
    <d v="2024-04-23T00:00:00"/>
    <n v="131"/>
    <x v="346"/>
  </r>
  <r>
    <s v="HRAEI-MD0702"/>
    <s v="FUROSEMIDA. TABLETA. CADA TABLETA CONTIENE: FUROSEMIDA 40 MG ENVASE CON 20 TABLETAS."/>
    <s v="010.000.2307.00"/>
    <n v="25301035"/>
    <n v="32"/>
    <n v="4.2699999999999996"/>
    <n v="136.63999999999999"/>
    <s v="SAGO MEDICAL SERVICE, S.A. DE C.V."/>
    <s v="HRAEI-LPI-CC-427-0001/24-2022"/>
    <s v="HRAEI-LPI-CC-427-2022"/>
    <d v="2024-03-05T00:00:00"/>
    <d v="2024-03-20T00:00:00"/>
    <d v="2024-04-23T00:00:00"/>
    <n v="32"/>
    <x v="347"/>
  </r>
  <r>
    <s v="HRAEI-MD0970"/>
    <s v="LOPERAMIDA. COMPRIMIDO TABLETA O GRAGEA. CADA COMPRIMIDO TABLETA O GRAGEA CONTIENE: CLORHIDRATO DE LOPERAMIDA 2 MG. ENVASE CON 12 COMPRIMIDOS TABLETAS O GRAGEAS."/>
    <s v="010.000.4184.00"/>
    <n v="25301376"/>
    <n v="41"/>
    <n v="3.5"/>
    <n v="143.5"/>
    <s v="SAGO MEDICAL SERVICE, S.A. DE C.V."/>
    <s v="HRAEI-LPI-CC-427-0001/24-2022"/>
    <s v="HRAEI-LPI-CC-427-2022"/>
    <d v="2024-03-05T00:00:00"/>
    <d v="2024-03-20T00:00:00"/>
    <d v="2024-04-23T00:00:00"/>
    <n v="41"/>
    <x v="348"/>
  </r>
  <r>
    <s v="HRAEI-MD0306"/>
    <s v="CIPROFLOXACINO. CÁPSULA O TABLETA CADA CÁPSULA O TABLETA CONTIENE: CLORHIDRATO DE CIPROFLOXACINO MONOHIDRATADO EQUIVALENTE A 250 MG DE CIPROFLOXACINO. ENVASE CON 8 CÁPSULAS O TABLETAS."/>
    <s v="010.000.4255.00"/>
    <n v="25300494"/>
    <n v="4"/>
    <n v="5.57"/>
    <n v="22.28"/>
    <s v="SAGO MEDICAL SERVICE, S.A. DE C.V."/>
    <s v="HRAEI-LPI-CC-427-0001/24-2022"/>
    <s v="HRAEI-LPI-CC-427-2022"/>
    <d v="2024-03-05T00:00:00"/>
    <d v="2024-03-20T00:00:00"/>
    <d v="2024-04-23T00:00:00"/>
    <n v="4"/>
    <x v="349"/>
  </r>
  <r>
    <s v="HRAEI-MD1127"/>
    <s v="NIMODIPINO. SOLUCIÓN INYECTABLE CADA FRASCO ÁMPULA CONTIENE: NIMODIPINO 10 MG ENVASE CON 1 FRASCO ÁMPULA CON 50 ML CON O SIN EQUIPO PERFUSOR DE POLIETILENO."/>
    <s v="010.000.5354.00"/>
    <n v="25301583"/>
    <n v="4"/>
    <n v="77.22"/>
    <n v="308.88"/>
    <s v="SAGO MEDICAL SERVICE, S.A. DE C.V."/>
    <s v="HRAEI-LPI-CC-427-0001/24-2022"/>
    <s v="HRAEI-LPI-CC-427-2022"/>
    <d v="2024-03-05T00:00:00"/>
    <d v="2024-03-20T00:00:00"/>
    <d v="2024-04-23T00:00:00"/>
    <n v="4"/>
    <x v="350"/>
  </r>
  <r>
    <s v="HRAEI-MD1038"/>
    <s v="METOCLOPRAMIDA. TABLETA CADA TABLETA CONTIENE: CLORHIDRATO DE METOCLOPRAMIDA 10 MG ENVASE CON 20 TABLETAS."/>
    <s v="010.000.1242.00"/>
    <n v="25301467"/>
    <n v="4"/>
    <n v="4.9000000000000004"/>
    <n v="19.600000000000001"/>
    <s v="SAGO MEDICAL SERVICE, S.A. DE C.V."/>
    <s v="HRAEI-LPI-CC-427-0001/24-2022"/>
    <s v="HRAEI-LPI-CC-427-2022"/>
    <d v="2024-03-05T00:00:00"/>
    <d v="2024-03-20T00:00:00"/>
    <d v="2024-04-23T00:00:00"/>
    <n v="4"/>
    <x v="351"/>
  </r>
  <r>
    <s v="HRAEI-MD1619"/>
    <s v="VECURONIO. SOLUCIÓN INYECTABLE CADA FRASCO ÁMPULA CON LIOFILIZADO CONTIENE: BROMURO DE VECURONIO 4 MG ENVASE CON 50 FRASCOS ÁMPULA Y 50 AMPOLLETAS CON 1 ML DE DILUYENTE (4 MG/ML)"/>
    <s v="010.000.0254.00"/>
    <n v="25302220"/>
    <n v="58"/>
    <n v="1260"/>
    <n v="73080"/>
    <s v="GRUPO FARMACEUTICO TOTALFARMA,S.A DE C.V."/>
    <s v="HRAEI-LPI-CC-312-1-0001/24-2023-COMPLEMENTARIO"/>
    <s v="HRAEI-LPI-CC-312-1-2023"/>
    <d v="2024-03-06T00:00:00"/>
    <d v="2024-03-21T00:00:00"/>
    <s v=" "/>
    <n v="0"/>
    <x v="352"/>
  </r>
  <r>
    <s v="HRAEI-MD1623"/>
    <s v="VERAPAMILO. SOLUCIÓN INYECTABLE CADA AMPOLLETA CONTIENE: CLORHIDRATO DE VERAPAMILO 5 MG ENVASE CON 2 ML (2.5 MG/ML)."/>
    <s v="010.000.0598.00"/>
    <n v="25302225"/>
    <n v="15"/>
    <n v="105"/>
    <n v="1575"/>
    <s v="GRUPO FARMACEUTICO TOTALFARMA,S.A DE C.V."/>
    <s v="HRAEI-LPI-CC-312-1-0001/24-2023-COMPLEMENTARIO"/>
    <s v="HRAEI-LPI-CC-312-1-2023"/>
    <d v="2024-03-06T00:00:00"/>
    <d v="2024-03-21T00:00:00"/>
    <s v=" "/>
    <n v="0"/>
    <x v="353"/>
  </r>
  <r>
    <s v="HRAEI-MD0305"/>
    <s v="CIPROFLOXACINO. SOLUCIÓN OFTÁLMICA CADA 1 ML CONTIENE: CLORHIDRATO DE CIPROFLOXACINO MONOHIDRATADO EQUIVALENTE A 3.0 MG DE CIPROFLOXACINO. ENVASE CON GOTERO INTEGRAL CON 5 ML."/>
    <s v="010.000.2174.00"/>
    <n v="25300496"/>
    <n v="20"/>
    <n v="32.93"/>
    <n v="658.6"/>
    <s v="GRUPO FARMACEUTICO TOTALFARMA,S.A DE C.V."/>
    <s v="HRAEI-LPI-CC-312-1-0001/24-2023-COMPLEMENTARIO"/>
    <s v="HRAEI-LPI-CC-312-1-2023"/>
    <d v="2024-03-06T00:00:00"/>
    <d v="2024-03-21T00:00:00"/>
    <s v=" "/>
    <n v="0"/>
    <x v="354"/>
  </r>
  <r>
    <s v="HRAEI-MD0785"/>
    <s v="HIPROMELOSA. SOLUCIÓN OFTÁLMICA AL 0.5% CADA ML CONTIENE: HIPROMELOSA 5 MG ENVASE CON GOTERO INTEGRAL CON 15 ML."/>
    <s v="010.000.2814.00"/>
    <n v="25301144"/>
    <n v="87"/>
    <n v="43"/>
    <n v="3741"/>
    <s v="GRUPO FARMACEUTICO TOTALFARMA,S.A DE C.V."/>
    <s v="HRAEI-LPI-CC-312-1-0001/24-2023-COMPLEMENTARIO"/>
    <s v="HRAEI-LPI-CC-312-1-2023"/>
    <d v="2024-03-06T00:00:00"/>
    <d v="2024-03-21T00:00:00"/>
    <s v=" "/>
    <n v="0"/>
    <x v="355"/>
  </r>
  <r>
    <s v="HRAEI-MD0343"/>
    <s v="CLORANFENICOL. SOLUCIÓN OFTÁLMICA. CADA ML CONTIENE: CLORANFENICOL LEVÓGIRO 5 MG ENVASE CON GOTERO INTEGRAL CON 15 ML."/>
    <s v="010.000.2821.00"/>
    <n v="25300546"/>
    <n v="58"/>
    <n v="26.65"/>
    <n v="1545.6999999999998"/>
    <s v="GRUPO FARMACEUTICO TOTALFARMA,S.A DE C.V."/>
    <s v="HRAEI-LPI-CC-312-1-0001/24-2023-COMPLEMENTARIO"/>
    <s v="HRAEI-LPI-CC-312-1-2023"/>
    <d v="2024-03-06T00:00:00"/>
    <d v="2024-03-21T00:00:00"/>
    <s v=" "/>
    <n v="0"/>
    <x v="356"/>
  </r>
  <r>
    <s v="HRAEI-MD0168"/>
    <s v="ATROPINA. SOLUCIÓN OFTÁLMICA CADA ML CONTIENE: SULFATO DE ATROPINA 10 MG ENVASE CON GOTERO INTEGRAL CON 15 ML."/>
    <s v="010.000.2872.00"/>
    <n v="25300298"/>
    <n v="6"/>
    <n v="178.84"/>
    <n v="1073.04"/>
    <s v="GRUPO FARMACEUTICO TOTALFARMA,S.A DE C.V."/>
    <s v="HRAEI-LPI-CC-312-1-0001/24-2023-COMPLEMENTARIO"/>
    <s v="HRAEI-LPI-CC-312-1-2023"/>
    <d v="2024-03-06T00:00:00"/>
    <d v="2024-03-21T00:00:00"/>
    <s v=" "/>
    <n v="0"/>
    <x v="357"/>
  </r>
  <r>
    <s v="HRAEI-MD0558"/>
    <s v="ESMOLOL. SOLUCIÓN INYECTABLE CADA AMPOLLETA CONTIENE: CLORHIDRATO DE ESMOLOL 2.5 G ENVASE CON 2 AMPOLLETAS CON 10 ML. (250 MG/ML)."/>
    <s v="010.000.5105.00"/>
    <n v="25300838"/>
    <n v="20"/>
    <n v="1472.69"/>
    <n v="29453.800000000003"/>
    <s v="GRUPO FARMACEUTICO TOTALFARMA,S.A DE C.V."/>
    <s v="HRAEI-LPI-CC-312-1-0001/24-2023-COMPLEMENTARIO"/>
    <s v="HRAEI-LPI-CC-312-1-2023"/>
    <d v="2024-03-06T00:00:00"/>
    <d v="2024-03-21T00:00:00"/>
    <s v=" "/>
    <n v="0"/>
    <x v="358"/>
  </r>
  <r>
    <s v="HRAEI-MD2069"/>
    <s v="ANESTESIA SUGAMMADEX. SOLUCIÓN INYECTABLE. CADA FRASCO ÁMPULA CONTIENE: SUGAMMADEX SÓDICO EQUIVALENTE A 200 MG DE SUGAMMADEX ENVASE CON 10 FRASCOS ÁMPULA CON 2 ML DE SOLUCIÓN CADA UNO (100 MG/ML)."/>
    <s v="010.000.6168.00"/>
    <n v="25303401"/>
    <n v="6"/>
    <n v="1950.69"/>
    <n v="11704.14"/>
    <s v="GRUPO FARMACEUTICO TOTALFARMA,S.A DE C.V."/>
    <s v="HRAEI-LPI-CC-312-1-0001/24-2023-COMPLEMENTARIO"/>
    <s v="HRAEI-LPI-CC-312-1-2023"/>
    <d v="2024-03-06T00:00:00"/>
    <d v="2024-03-21T00:00:00"/>
    <s v=" "/>
    <n v="0"/>
    <x v="359"/>
  </r>
  <r>
    <s v="HRAEI-MD1198"/>
    <s v="PALONOSETRÓN. SOLUCIÓN INYECTABLE CADA FRASCO ÁMPULA CONTIENE: CLORHIDRATO DE PALONOSETRÓN EQUIVALENTE A 0.25 MG DE PALONOSETRÓN ENVASE CON UN FRASCO ÁMPULA CON 5 ML."/>
    <s v="010.000.4437.00"/>
    <n v="25301678"/>
    <n v="16"/>
    <n v="44.69"/>
    <n v="715.04"/>
    <s v="GRUPO FARMACEUTICO TOTALFARMA,S.A DE C.V."/>
    <s v="HRAEI-LPI-CC-312-1-0001/24-2023-COMPLEMENTARIO"/>
    <s v="HRAEI-LPI-CC-312-1-2023"/>
    <d v="2024-03-06T00:00:00"/>
    <d v="2024-03-21T00:00:00"/>
    <s v=" "/>
    <n v="0"/>
    <x v="360"/>
  </r>
  <r>
    <s v="HRAEI-MD1142"/>
    <s v="NOREPINEFRINA. SOLUCIÓN INYECTABLE CADA AMPOLLETA CONTIENE: BITARTRATO DE NOREPINEFRINA EQUIVALENTE A 4 MG DE NOREPINEFRINA. ENVASE CON 50 AMPOLLETAS DE 4 ML."/>
    <s v="010.000.0612.00"/>
    <n v="25301601"/>
    <n v="27"/>
    <n v="355.98"/>
    <n v="9611.4600000000009"/>
    <s v="GRUPO FARMACEUTICO TOTALFARMA,S.A DE C.V."/>
    <s v="HRAEI-LPI-CC-312-1-0001/24-2023-COMPLEMENTARIO"/>
    <s v="HRAEI-LPI-CC-312-1-2023"/>
    <d v="2024-03-06T00:00:00"/>
    <d v="2024-03-21T00:00:00"/>
    <s v=" "/>
    <n v="0"/>
    <x v="361"/>
  </r>
  <r>
    <s v="HRAEI-MD1604"/>
    <s v="VALPROATO DE MAGNESIO. SOLUCIÓN CADA ML CONTIENE: VALPROATO DE MAGNESIO EQUIVALENTE A 186 MG DE ÁCIDO VALPROICO. ENVASE CON 40 ML."/>
    <s v="010.000.2623.00"/>
    <n v="25302194"/>
    <n v="2"/>
    <n v="46.2"/>
    <n v="92.4"/>
    <s v="GRUPO FARMACEUTICO TOTALFARMA,S.A DE C.V."/>
    <s v="HRAEI-LPI-CC-312-1-0001/24-2023-COMPLEMENTARIO"/>
    <s v="HRAEI-LPI-CC-312-1-2023"/>
    <d v="2024-03-06T00:00:00"/>
    <d v="2024-03-21T00:00:00"/>
    <s v=" "/>
    <n v="0"/>
    <x v="362"/>
  </r>
  <r>
    <s v="HRAEI-MD1270"/>
    <s v="PREGABALINA. CÁPSULA CADA CÁPSULA CONTIENE: PREGABALINA 75 MG ENVASE CON 28 CÁPSULAS"/>
    <s v="010.000.4356.01"/>
    <n v="25302957"/>
    <n v="2"/>
    <n v="19.989999999999998"/>
    <n v="39.979999999999997"/>
    <s v="GRUPO FARMACEUTICO TOTALFARMA,S.A DE C.V."/>
    <s v="HRAEI-LPI-CC-312-1-0001/24-2023-COMPLEMENTARIO"/>
    <s v="HRAEI-LPI-CC-312-1-2023"/>
    <d v="2024-03-06T00:00:00"/>
    <d v="2024-03-21T00:00:00"/>
    <s v=" "/>
    <n v="0"/>
    <x v="363"/>
  </r>
  <r>
    <s v="HRAEI-MD1270"/>
    <s v="PREGABALINA. CÁPSULA CADA CÁPSULA CONTIENE: PREGABALINA 75 MG ENVASE CON 28 CÁPSULAS"/>
    <s v="010.000.4356.01"/>
    <n v="25302957"/>
    <n v="6"/>
    <n v="20.79"/>
    <n v="124.74"/>
    <s v="ABASTECEDORA DE INSUMOS PARA LA SALUD, S.A. DE C.V."/>
    <s v="HRAEI-LPI-CC-444-0001/24-2022"/>
    <s v="HRAEI-LPI-CC-444-2022"/>
    <d v="2024-03-06T00:00:00"/>
    <d v="2024-03-21T00:00:00"/>
    <d v="2024-03-12T00:00:00"/>
    <n v="6"/>
    <x v="364"/>
  </r>
  <r>
    <s v="HRAEI-MD0257"/>
    <s v="CARBAMAZEPINA. TABLETA. CADA TABLETA CONTIENE: CARBAMAZEPINA 200 MG ENVASE CON 20 TABLETAS."/>
    <s v="040.000.2608.00"/>
    <n v="25300426"/>
    <n v="5"/>
    <n v="18"/>
    <n v="90"/>
    <s v="ABASTECEDORA DE INSUMOS PARA LA SALUD, S.A. DE C.V."/>
    <s v="HRAEI-LPI-CC-444-0001/24-2022"/>
    <s v="HRAEI-LPI-CC-444-2022"/>
    <d v="2024-03-06T00:00:00"/>
    <d v="2024-03-21T00:00:00"/>
    <d v="2024-03-12T00:00:00"/>
    <n v="5"/>
    <x v="365"/>
  </r>
  <r>
    <s v="HRAEI-MD1138"/>
    <s v="NITROFURANTOÍNA. CÁPSULA CADA CÁPSULA CONTIENE: NITROFURANTOÍNA 100 MG ENVASE CON 40 CÁPSULAS."/>
    <s v="010.000.1911.00"/>
    <n v="25301594"/>
    <n v="2"/>
    <n v="30"/>
    <n v="60"/>
    <s v="ABASTECEDORA DE INSUMOS PARA LA SALUD, S.A. DE C.V."/>
    <s v="HRAEI-LPI-CC-444-0001/24-2022"/>
    <s v="HRAEI-LPI-CC-444-2022"/>
    <d v="2024-03-06T00:00:00"/>
    <d v="2024-03-21T00:00:00"/>
    <d v="2024-03-12T00:00:00"/>
    <n v="2"/>
    <x v="366"/>
  </r>
  <r>
    <s v="HRAEI-MD1289"/>
    <s v="PROPRANOLOL. TABLETA CADA TABLETA CONTIENE: CLORHIDRATO DE PROPRANOLOL 40 MG ENVASE CON 30 TABLETAS"/>
    <s v="010.000.0530.00"/>
    <n v="25301805"/>
    <n v="10"/>
    <n v="9.6199999999999992"/>
    <n v="96.199999999999989"/>
    <s v="COMERCIALIZADORA PENTAMED, S.A. DE C.V."/>
    <s v="HRAEI-LPI-CC-277-0001/24-2023-COMPLEMENTARIO"/>
    <s v="HRAEI-LPI-CC-277-2023"/>
    <d v="2024-03-06T00:00:00"/>
    <d v="2024-03-21T00:00:00"/>
    <s v=" "/>
    <n v="0"/>
    <x v="367"/>
  </r>
  <r>
    <s v="HRAEI-MD0027"/>
    <s v="ACENOCUMAROL. TABLETA CADA TABLETA CONTIENE: ACENOCUMAROL 4 MG. ENVASE CON 30 TABLETAS."/>
    <s v="010.000.0624.01"/>
    <n v="25302354"/>
    <n v="2"/>
    <n v="35.97"/>
    <n v="71.94"/>
    <s v="COMERCIALIZADORA PENTAMED, S.A. DE C.V."/>
    <s v="HRAEI-LPI-CC-277-0001/24-2023-COMPLEMENTARIO"/>
    <s v="HRAEI-LPI-CC-277-2023"/>
    <d v="2024-03-06T00:00:00"/>
    <d v="2024-03-21T00:00:00"/>
    <s v=" "/>
    <n v="0"/>
    <x v="368"/>
  </r>
  <r>
    <s v="HRAEI-MD1228"/>
    <s v="PERMETRINA. SOLUCIÓN CADA 100 ML CONTIENEN: PERMETRINA 1 G ENVASE CON 110 ML."/>
    <s v="010.000.0865.00"/>
    <n v="25302939"/>
    <n v="6"/>
    <n v="118.79"/>
    <n v="712.74"/>
    <s v="COMERCIALIZADORA PENTAMED, S.A. DE C.V."/>
    <s v="HRAEI-LPI-CC-277-0001/24-2023-COMPLEMENTARIO"/>
    <s v="HRAEI-LPI-CC-277-2023"/>
    <d v="2024-03-06T00:00:00"/>
    <d v="2024-03-21T00:00:00"/>
    <s v=" "/>
    <n v="0"/>
    <x v="369"/>
  </r>
  <r>
    <s v="HRAEI-MD1931"/>
    <s v="CERTOLIZUMAB PEGOL. SOLUCIÓN INYECTABLE CADA JERINGA PRELLENADA CONTIENE: CERTOLIZUMAB PEGOL 200 MG ENVASE CON 2 JERINGAS. PRELLENADAS CON 1 ML"/>
    <s v="010.000.5795.00"/>
    <n v="25302458"/>
    <n v="50"/>
    <n v="7242.82"/>
    <n v="362141"/>
    <s v="COMERCIALIZADORA PENTAMED, S.A. DE C.V."/>
    <s v="HRAEI-LPI-CC-277-0001/24-2023-COMPLEMENTARIO"/>
    <s v="HRAEI-LPI-CC-277-2023"/>
    <d v="2024-03-06T00:00:00"/>
    <d v="2024-03-21T00:00:00"/>
    <d v="2024-06-12T00:00:00"/>
    <n v="50"/>
    <x v="370"/>
  </r>
  <r>
    <s v="HRAEI-MD1289"/>
    <s v="PROPRANOLOL. TABLETA CADA TABLETA CONTIENE: CLORHIDRATO DE PROPRANOLOL 40 MG ENVASE CON 30 TABLETAS"/>
    <s v="010.000.0530.00"/>
    <n v="25301805"/>
    <n v="16"/>
    <n v="9.15"/>
    <n v="146.4"/>
    <s v="COMERCIALIZADORA PENTAMED, S.A. DE C.V."/>
    <s v="HRAEI-LPI-CC-430-0001/24-2022"/>
    <s v="HRAEI-LPI-CC-430-2022"/>
    <d v="2024-03-06T00:00:00"/>
    <d v="2024-03-21T00:00:00"/>
    <d v="2024-03-20T00:00:00"/>
    <n v="16"/>
    <x v="371"/>
  </r>
  <r>
    <s v="HRAEI-MD1607"/>
    <s v="VALPROATO SEMISÓDICO. CÁPSULA CADA CÁPSULA CONTIENE: VALPROATO SEMISÓDICO EQUIVALENTE A 125 MG DE ÁCIDO VALPRÓICO ENVASE CON 60 CÁPSULAS."/>
    <s v="010.000.5471.00"/>
    <n v="25302198"/>
    <n v="2"/>
    <n v="360.5"/>
    <n v="721"/>
    <s v="COMERCIALIZADORA PENTAMED, S.A. DE C.V."/>
    <s v="HRAEI-LPI-CC-430-0001/24-2022"/>
    <s v="HRAEI-LPI-CC-430-2022"/>
    <d v="2024-03-06T00:00:00"/>
    <d v="2024-03-21T00:00:00"/>
    <d v="2024-03-20T00:00:00"/>
    <n v="2"/>
    <x v="372"/>
  </r>
  <r>
    <s v="HRAEI-MD0756"/>
    <s v="HALOPERIDOL. TABLETA CADA TABLETA CONTIENE: HALOPERIDOL 5 MG ENVASE CON 20 TABLETAS."/>
    <s v="040.000.3251.00"/>
    <n v="25301099"/>
    <n v="4"/>
    <n v="16.2"/>
    <n v="64.8"/>
    <s v="COMERCIALIZADORA PENTAMED, S.A. DE C.V."/>
    <s v="HRAEI-LPI-CC-430-0001/24-2022"/>
    <s v="HRAEI-LPI-CC-430-2022"/>
    <d v="2024-03-06T00:00:00"/>
    <d v="2024-03-21T00:00:00"/>
    <d v="2024-03-20T00:00:00"/>
    <n v="4"/>
    <x v="373"/>
  </r>
  <r>
    <s v="HRAEI-MD0128"/>
    <s v="AMIODARONA. TABLETA. CADA TABLETA CONTIENE: CLORHIDRATO DE AMIODARONA 200 MG. ENVASE CON 20 TABLETAS."/>
    <s v="010.000.4110.00"/>
    <n v="25300176"/>
    <n v="4"/>
    <n v="31.5"/>
    <n v="126"/>
    <s v="ARMSTRONG LABORATORIOS DE MEXICO, S.A. DE C.V."/>
    <s v="HRAEI-LPI-CC-259-1-0001/24-2023-COMPLEMENTARIO"/>
    <s v="HRAEI-LPI-CC-259-1-2023"/>
    <d v="2024-03-06T00:00:00"/>
    <d v="2024-03-21T00:00:00"/>
    <s v=" "/>
    <n v="0"/>
    <x v="374"/>
  </r>
  <r>
    <s v="HRAEI-MD1480"/>
    <s v="TIAMAZOL. TABLETA CADA TABLETA CONTIENE: TIAMAZOL 5 MG. ENVASE CON 20 TABLETAS."/>
    <s v="010.000.1022.00"/>
    <n v="25302051"/>
    <n v="10"/>
    <n v="20.5"/>
    <n v="205"/>
    <s v="ARMSTRONG LABORATORIOS DE MEXICO, S.A. DE C.V."/>
    <s v="HRAEI-LPI-CC-259-1-0001/24-2023-COMPLEMENTARIO"/>
    <s v="HRAEI-LPI-CC-259-1-2023"/>
    <d v="2024-03-06T00:00:00"/>
    <d v="2024-03-21T00:00:00"/>
    <s v=" "/>
    <n v="0"/>
    <x v="375"/>
  </r>
  <r>
    <s v="HRAEI-MD1606"/>
    <s v="VALPROATO DE MAGNESIO. TABLETA DE LIBERACIÓN PROLONGADA. CADA TABLETA CONTIENE: VALPROATO DE MAGNESIO 600 MG ENVASE CON 30 TABLETAS."/>
    <s v="010.000.5359.00"/>
    <n v="25302196"/>
    <n v="11"/>
    <n v="47"/>
    <n v="517"/>
    <s v="ARMSTRONG LABORATORIOS DE MEXICO, S.A. DE C.V."/>
    <s v="HRAEI-LPI-CC-259-1-0001/24-2023-COMPLEMENTARIO"/>
    <s v="HRAEI-LPI-CC-259-1-2023"/>
    <d v="2024-03-06T00:00:00"/>
    <d v="2024-03-21T00:00:00"/>
    <s v=" "/>
    <n v="0"/>
    <x v="376"/>
  </r>
  <r>
    <s v="HRAEI-MD1608"/>
    <s v="VALPROATO SEMISÓDICO. COMPRIMIDO CON CAPA ENTÉRICA CADA COMPRIMIDO CONTIENE: VALPROATO SEMISÓDICO EQUIVALENTE A 250 MG DE ÁCIDO VALPROICO. ENVASE CON 30 COMPRIMIDOS."/>
    <s v="010.000.5488.00"/>
    <n v="25302199"/>
    <n v="6"/>
    <n v="41.5"/>
    <n v="249"/>
    <s v="ARMSTRONG LABORATORIOS DE MEXICO, S.A. DE C.V."/>
    <s v="HRAEI-LPI-CC-259-1-0001/24-2023-COMPLEMENTARIO"/>
    <s v="HRAEI-LPI-CC-259-1-2023"/>
    <d v="2024-03-06T00:00:00"/>
    <d v="2024-03-21T00:00:00"/>
    <s v=" "/>
    <n v="0"/>
    <x v="377"/>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2"/>
    <n v="29"/>
    <n v="58"/>
    <s v="ARMSTRONG LABORATORIOS DE MEXICO, S.A. DE C.V."/>
    <s v="HRAEI-LPI-CC-259-1-0001/24-2023-COMPLEMENTARIO"/>
    <s v="HRAEI-LPI-CC-259-1-2023"/>
    <d v="2024-03-06T00:00:00"/>
    <d v="2024-03-21T00:00:00"/>
    <s v=" "/>
    <n v="0"/>
    <x v="378"/>
  </r>
  <r>
    <s v="HRAEI-MD1480"/>
    <s v="TIAMAZOL. TABLETA CADA TABLETA CONTIENE: TIAMAZOL 5 MG. ENVASE CON 20 TABLETAS."/>
    <s v="010.000.1022.00"/>
    <n v="25302051"/>
    <n v="6"/>
    <n v="20.56"/>
    <n v="123.35999999999999"/>
    <s v="BERNA MEDICAMENTOS, S.A. DE C.V."/>
    <s v="HRAEI-LPI-CC-264-0001/24-2023-COMPLEMENTARIO"/>
    <s v="HRAEI-LPI-CC-264-2023"/>
    <d v="2024-03-06T00:00:00"/>
    <d v="2024-03-21T00:00:00"/>
    <s v=" "/>
    <n v="0"/>
    <x v="379"/>
  </r>
  <r>
    <s v="HRAEI-MD1480"/>
    <s v="TIAMAZOL. TABLETA CADA TABLETA CONTIENE: TIAMAZOL 5 MG. ENVASE CON 20 TABLETAS."/>
    <s v="010.000.1022.00"/>
    <n v="25302051"/>
    <n v="25"/>
    <n v="21.6"/>
    <n v="540"/>
    <s v="TECNOFARMA, S.A. DE C.V."/>
    <s v="HRAEI-LPI-CC-438-0001/24-2022"/>
    <s v="HRAEI-LPI-CC-438-2022"/>
    <d v="2024-03-06T00:00:00"/>
    <d v="2024-03-21T00:00:00"/>
    <d v="2024-03-15T00:00:00"/>
    <n v="25"/>
    <x v="380"/>
  </r>
  <r>
    <s v="HRAEI-MD0270"/>
    <s v="CEFALEXINA. TABLETA O CÁPSULA. CADA TABLETA O CÁPSULA CONTIENE: CEFALEXINA MONOHIDRATADA EQUIVALENTE A 500 MG DE CEFALEXINA. ENVASE CON 20 TABLETAS O CÁPSULAS."/>
    <s v="010.000.1939.00"/>
    <n v="25300447"/>
    <n v="9"/>
    <n v="33.479999999999997"/>
    <n v="301.32"/>
    <s v="TECNOFARMA, S.A. DE C.V."/>
    <s v="HRAEI-LPI-CC-438-0001/24-2022"/>
    <s v="HRAEI-LPI-CC-438-2022"/>
    <d v="2024-03-06T00:00:00"/>
    <d v="2024-03-21T00:00:00"/>
    <s v=" "/>
    <n v="0"/>
    <x v="381"/>
  </r>
  <r>
    <s v="HRAEI-MD1736"/>
    <s v="ÁCIDO FOLÍNICO. TABLETA CADA TABLETA CONTIENE: FOLINATO CÁLCICO EQUIVALENTE A 15 MG DE ÁCIDO FOLÍNICO ENVASE CON 12 TABLETAS."/>
    <s v="010.000.5233.00"/>
    <n v="25300059"/>
    <n v="34"/>
    <n v="232.2"/>
    <n v="7894.7999999999993"/>
    <s v="TECNOFARMA, S.A. DE C.V."/>
    <s v="HRAEI-LPI-CC-438-0001/24-2022"/>
    <s v="HRAEI-LPI-CC-438-2022"/>
    <d v="2024-03-06T00:00:00"/>
    <d v="2024-03-21T00:00:00"/>
    <d v="2024-03-15T00:00:00"/>
    <n v="34"/>
    <x v="382"/>
  </r>
  <r>
    <s v="HRAEI-MD1400"/>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010.000.2356.00"/>
    <n v="25301942"/>
    <n v="96"/>
    <n v="55.79"/>
    <n v="5355.84"/>
    <s v="LABORATORIOS MECCH, S.A. DE C.V."/>
    <s v="HRAEI-LPI-CC-323-0001/24-2023-COMPLEMENTARIO"/>
    <s v="HRAEI-LPI-CC-323-2023"/>
    <d v="2024-03-06T00:00:00"/>
    <d v="2024-03-21T00:00:00"/>
    <d v="2024-03-20T00:00:00"/>
    <n v="96"/>
    <x v="383"/>
  </r>
  <r>
    <s v="HRAEI-MD1789"/>
    <s v="PARACETAMOL SOLUCIÓN INYECTABLE CADA FRASCO CONTIENE: PARACETAMOL 500 MG. ENVASE CON UN FRASCO CON 50 ML."/>
    <s v="010.000.5720.00"/>
    <n v="25302930"/>
    <n v="201"/>
    <n v="58.58"/>
    <n v="11774.58"/>
    <s v="LABORATORIOS MECCH, S.A. DE C.V."/>
    <s v="HRAEI-LPI-CC-323-0001/24-2023-COMPLEMENTARIO"/>
    <s v="HRAEI-LPI-CC-323-2023"/>
    <d v="2024-03-06T00:00:00"/>
    <d v="2024-03-21T00:00:00"/>
    <d v="2024-03-25T00:00:00"/>
    <n v="201"/>
    <x v="384"/>
  </r>
  <r>
    <s v="HRAEI-MD0760"/>
    <s v="HEPARINA. SOLUCIÓN INYECTABLE CADA FRASCO ÁMPULA CONTIENE: HEPARINA SÓDICA EQUIVALENTE A 10 000 UI DE HEPARINA. ENVASE CON 50 FRASCOS ÁMPULA CON 10 ML (1000 UI/ML)"/>
    <s v="010.000.0621.00"/>
    <n v="25301103"/>
    <n v="25"/>
    <n v="2160"/>
    <n v="54000"/>
    <s v="LABORATORIOS MECCH, S.A. DE C.V."/>
    <s v="HRAEI-LPI-CC-323-0001/24-2023-COMPLEMENTARIO"/>
    <s v="HRAEI-LPI-CC-323-2023"/>
    <d v="2024-03-06T00:00:00"/>
    <d v="2024-03-21T00:00:00"/>
    <d v="2024-03-25T00:00:00"/>
    <n v="25"/>
    <x v="385"/>
  </r>
  <r>
    <s v="HRAEI-MD1264"/>
    <s v="PREDNISOLONA. SOLUCIÓN OFTÁLMICA CADA ML CONTIENE: FOSFATO SÓDICO DE PREDNISOLONA EQUIVALENTE A 5 MG DE FOSFATO DE PREDNISOLONA ENVASE CON GOTERO INTEGRAL CON 5 ML."/>
    <s v="010.000.2841.00"/>
    <n v="25301767"/>
    <n v="2"/>
    <n v="27"/>
    <n v="54"/>
    <s v="LABORATORIOS MECCH, S.A. DE C.V."/>
    <s v="HRAEI-LPI-CC-323-0001/24-2023-COMPLEMENTARIO"/>
    <s v="HRAEI-LPI-CC-323-2023"/>
    <d v="2024-03-06T00:00:00"/>
    <d v="2024-03-21T00:00:00"/>
    <d v="2024-03-20T00:00:00"/>
    <n v="2"/>
    <x v="386"/>
  </r>
  <r>
    <s v="HRAEI-MD0470"/>
    <s v="DIFENIDOL. SOLUCIÓN INYECTABLE. CADA AMPOLLETA CONTIENE: CLORHIDRATO DE DIFENIDOL EQUIVALENTE A 40 MG DE DIFENIDOL ENVASE CON 2 AMPOLLETAS DE 2 ML."/>
    <s v="010.000.3112.00"/>
    <n v="25300716"/>
    <n v="10"/>
    <n v="6.38"/>
    <n v="63.8"/>
    <s v="LABORATORIOS MECCH, S.A. DE C.V."/>
    <s v="HRAEI-LPI-CC-323-0001/24-2023-COMPLEMENTARIO"/>
    <s v="HRAEI-LPI-CC-323-2023"/>
    <d v="2024-03-06T00:00:00"/>
    <d v="2024-03-21T00:00:00"/>
    <d v="2024-03-20T00:00:00"/>
    <n v="10"/>
    <x v="387"/>
  </r>
  <r>
    <s v="HRAEI-MD1270"/>
    <s v="PREGABALINA. CÁPSULA CADA CÁPSULA CONTIENE: PREGABALINA 75 MG ENVASE CON 28 CÁPSULAS"/>
    <s v="010.000.4356.01"/>
    <n v="25302957"/>
    <n v="2"/>
    <n v="19.850000000000001"/>
    <n v="39.700000000000003"/>
    <s v="LABORATORIOS MECCH, S.A. DE C.V."/>
    <s v="HRAEI-LPI-CC-323-0001/24-2023-COMPLEMENTARIO"/>
    <s v="HRAEI-LPI-CC-323-2023"/>
    <d v="2024-03-06T00:00:00"/>
    <d v="2024-03-21T00:00:00"/>
    <d v="2024-03-20T00:00:00"/>
    <n v="2"/>
    <x v="388"/>
  </r>
  <r>
    <s v="HRAEI-MD2102"/>
    <s v="NIVOLUMAB. SOLUCIÓN INYECTABLE. CADA FRASCO ÁMPULA CONTIENE: NIVOLUMAB 100 MG ENVASE CON UN FRASCO ÁMPULA CON 10 ML DE SOLUCIÓN (10 MG/ ML)."/>
    <s v="010.000.6109.00"/>
    <n v="25303241"/>
    <n v="56"/>
    <n v="28705"/>
    <n v="1607480"/>
    <s v="BRISTOL-MYERS SQUIBB DE MÉXICO, S DE R.L. DE C.V."/>
    <s v="HRAEI-AD-CC-349-0002/24-2022"/>
    <s v="HRAEI-AD-CC-349-2022"/>
    <d v="2024-03-06T00:00:00"/>
    <d v="2024-03-21T00:00:00"/>
    <d v="2024-03-12T00:00:00"/>
    <n v="56"/>
    <x v="112"/>
  </r>
  <r>
    <s v="HRAEI-MD1442"/>
    <s v="TACROLIMUS. CÁPSULA CADA CÁPSULA CONTIENE: TACROLIMUS MONOHIDRATADO EQUIVALENTE A 1 MG DE TACROLIMUS ENVASE CON 50 CÁPSULAS."/>
    <s v="010.000.5084.00"/>
    <n v="25303031"/>
    <n v="7"/>
    <n v="169"/>
    <n v="1183"/>
    <s v="LABORATORIOS VANQUISH, S.A. DE C.V."/>
    <s v="HRAEI-LPI-CC-452-0001/24-2022"/>
    <s v="HRAEI-LPI-CC-452-2022"/>
    <d v="2024-03-20T00:00:00"/>
    <d v="2024-04-04T00:00:00"/>
    <d v="2024-04-02T00:00:00"/>
    <n v="7"/>
    <x v="389"/>
  </r>
  <r>
    <s v="HRAEI-MD1445"/>
    <s v="TACROLIMUS. CÁPSULA CADA CÁPSULA CONTIENE: TACROLIMUS MONOHIDRATADO EQUIVALENTE A 1 MG DE TACROLIMUS ENVASE CON 100 CÁPSULAS."/>
    <s v="010.000.5084.01"/>
    <n v="25303030"/>
    <n v="4"/>
    <n v="399"/>
    <n v="1596"/>
    <s v="LABORATORIOS VANQUISH, S.A. DE C.V."/>
    <s v="HRAEI-LPI-CC-452-0001/24-2022"/>
    <s v="HRAEI-LPI-CC-452-2022"/>
    <d v="2024-03-20T00:00:00"/>
    <d v="2024-04-04T00:00:00"/>
    <s v=" "/>
    <n v="0"/>
    <x v="390"/>
  </r>
  <r>
    <s v="HRAEI-MD2242"/>
    <s v="RIOCIGUAT. COMPRIMIDO. CADA COMPRIMIDO CONTIENE: RIOCIGUAT 1.0 MG ENVASE CON 42 COMPRIMIDOS."/>
    <s v="010.000.6104.00"/>
    <n v="25303234"/>
    <n v="4"/>
    <n v="22043.599999999999"/>
    <n v="88174.399999999994"/>
    <s v="BAYER DE MÉXICO, S.A. DE C.V."/>
    <s v="HRAEI-AD-CC-343-0001/24-2022"/>
    <s v="HRAEI-AD-CC-343-2022"/>
    <d v="2024-03-26T00:00:00"/>
    <d v="2024-04-10T00:00:00"/>
    <d v="2024-04-05T00:00:00"/>
    <n v="4"/>
    <x v="391"/>
  </r>
  <r>
    <s v="HRAEI-MD2042"/>
    <s v="RIOCIGUAT. COMPRIMIDO. CADA COMPRIMIDO CONTIENE: RIOCIGUAT 2.5 MG ENVASE CON 42 COMPRIMIDOS."/>
    <s v="010.000.6107.00"/>
    <n v="25303237"/>
    <n v="4"/>
    <n v="22043.599999999999"/>
    <n v="88174.399999999994"/>
    <s v="BAYER DE MÉXICO, S.A. DE C.V."/>
    <s v="HRAEI-AD-CC-343-0001/24-2022"/>
    <s v="HRAEI-AD-CC-343-2022"/>
    <d v="2024-03-26T00:00:00"/>
    <d v="2024-04-10T00:00:00"/>
    <d v="2024-04-05T00:00:00"/>
    <n v="4"/>
    <x v="392"/>
  </r>
  <r>
    <s v="HRAEI-MD1993"/>
    <s v="ROMIPLOSTIM. SOLUCIÓN INYECTABLE CADA FRASCO ÁMPULA CON POLVO CONTIENE: ROMIPLOSTIN 375 µG. ENVASE CON UN FRASCO ÁMPULA CON POLVO (250 µG/0.5 ML RECONSTITUIDO)."/>
    <s v="010.000.5624.00"/>
    <n v="25302986"/>
    <n v="99"/>
    <n v="6836.33"/>
    <n v="676796.67"/>
    <s v="AMGEN MÉXICO, S.A. DE C.V."/>
    <s v="HRAEI-AD-CC-346-0002/24-2022"/>
    <s v="HRAEI-AD-CC-346-2022"/>
    <d v="2024-03-26T00:00:00"/>
    <d v="2024-04-10T00:00:00"/>
    <d v="2024-04-05T00:00:00"/>
    <n v="99"/>
    <x v="393"/>
  </r>
  <r>
    <s v="HRAEI-MD0879"/>
    <s v="KETOPROFENO. CÁPSULA CADA CÁPSULA CONTIENE: KETOPROFENO 100 MG ENVASE CON 15 CÁPSULAS."/>
    <s v="010.000.2504.00"/>
    <n v="25301266"/>
    <n v="3"/>
    <n v="15.73"/>
    <n v="47.19"/>
    <s v="PROFESSIONAL PHARMACY OCCIDENTE, S.A. DE C.V."/>
    <s v="HRAEI-AD-CC-099-0002/24-2023-A"/>
    <s v="HRAEI-AD-CC-099-2023-A"/>
    <d v="2024-03-26T00:00:00"/>
    <d v="2024-04-10T00:00:00"/>
    <d v="2024-05-10T00:00:00"/>
    <n v="3"/>
    <x v="394"/>
  </r>
  <r>
    <s v="HRAEI-MD2058"/>
    <s v="FULVESTRANT. SOLUCIÓN INYECTABLE. CADA JERINGA PRELLENADA CONTIENE: FULVESTRANT 250 MG ENVASE CON 2 JERINGAS. PRELLENADAS CON 5 ML CADA UNA."/>
    <s v="010.000.5880.00"/>
    <n v="25302316"/>
    <n v="17"/>
    <n v="8760"/>
    <n v="148920"/>
    <s v="ASTRA ZENECA, S.A. DE C.V."/>
    <s v="HRAEI-AD-CC-350-0002/24-2022"/>
    <s v="HRAEI-AD-CC-350-2022"/>
    <d v="2024-03-26T00:00:00"/>
    <d v="2024-04-10T00:00:00"/>
    <d v="2024-07-10T00:00:00"/>
    <n v="17"/>
    <x v="395"/>
  </r>
  <r>
    <s v="HRAEI-MD2271"/>
    <s v="OLAPARIB. TABLETA. CADA TABLETA CONTIENE: OLAPARIB 150 MG. CAJA DE CARTÓN CON 56 TABLETAS DE 150 MG CADA UNA."/>
    <s v="010.000.6359.00"/>
    <n v="25303367"/>
    <n v="15"/>
    <n v="41500"/>
    <n v="622500"/>
    <s v="ASTRA ZENECA, S.A. DE C.V."/>
    <s v="HRAEI-AD-CC-350-0002/24-2022"/>
    <s v="HRAEI-AD-CC-350-2022"/>
    <d v="2024-03-26T00:00:00"/>
    <d v="2024-04-10T00:00:00"/>
    <d v="2024-04-05T00:00:00"/>
    <n v="15"/>
    <x v="396"/>
  </r>
  <r>
    <s v="HRAEI-MD2252"/>
    <s v="MEPOLIZUMAB. SOLUCIÓN INYECTABLE: CADA FRASCO ÁMPULA CON POLVO LIOFILIZADO CONTIENE: MEPOLIZUMAB 100 MG. ENVASE CON FRASCO ÁMPULA CON 144 MG DE POLVO LIOFILIZADO PARA RECONSTITUIR CON 1.2 ML DE AGUA ESTÉRIL, PARA PERMITIR UN VOLUMEN EXTRAÍBLE DE 100 MG/ ML."/>
    <s v="010.000.6311.00"/>
    <n v="25303721"/>
    <n v="38"/>
    <n v="17500"/>
    <n v="665000"/>
    <s v="GLAXOSMITHKLINE MÉXICO, S.A. DE C.V."/>
    <s v="HRAEI-AD-CC-360-0001/24-2022"/>
    <s v="HRAEI-AD-CC-360-2022"/>
    <d v="2024-03-26T00:00:00"/>
    <d v="2024-04-10T00:00:00"/>
    <d v="2024-04-09T00:00:00"/>
    <n v="38"/>
    <x v="397"/>
  </r>
  <r>
    <s v="HRAEI-MD0133"/>
    <s v="AMOXICILINA. CÁPSULA CADA CÁPSULA CONTIENE: AMOXICILINA TRIHIDRATADA EQUIVALENTE A 500 MG DE AMOXICILINA. ENVASE CON 12 CÁPSULAS."/>
    <s v="010.000.2128.00"/>
    <n v="25302395"/>
    <n v="1"/>
    <n v="16.21"/>
    <n v="16.21"/>
    <s v="MICRO PHARMACEUTICALS MÉXICO, S. DE R.L. DE C.V."/>
    <s v="HRAEI-LPI-CC-498-0001/24-2022"/>
    <s v="HRAEI-LPI-CC-498-2022"/>
    <d v="2024-03-26T00:00:00"/>
    <d v="2024-04-10T00:00:00"/>
    <d v="2024-04-09T00:00:00"/>
    <n v="1"/>
    <x v="398"/>
  </r>
  <r>
    <s v="HRAEI-MD0010"/>
    <s v="TETRACAÍNA. SOLUCIÓN OFTÁLMICA CADA ML CONTIENE: CLORHIDRATO DE TETRACAÍNA 5.0 MG ENVASE CON GOTERO INTEGRAL CON 10 ML."/>
    <s v="010.000.4407.00"/>
    <n v="25302047"/>
    <n v="16"/>
    <n v="44.71"/>
    <n v="715.36"/>
    <s v="GRUPO FARMACEUTICO TOTALFARMA, S.A. DE C.V."/>
    <s v="HRAEI-AD-CC-528-0002/24-2022"/>
    <s v="HRAEI-AD-CC-528-2022"/>
    <d v="2024-03-26T00:00:00"/>
    <d v="2024-04-10T00:00:00"/>
    <d v="2024-04-10T00:00:00"/>
    <n v="16"/>
    <x v="399"/>
  </r>
  <r>
    <s v="HRAEI-MD1743"/>
    <s v="ENDOCRINOLOGÍA Y METABOLISMO LEVOTIROXINA SÓDICA. TABLETA. CADA TABLETA CONTIENE: LEVOTIROXINA SÓDICA 50 µG ENVASE CON 50 TABLETAS."/>
    <s v="010.000.6170.00"/>
    <n v="25303403"/>
    <n v="1"/>
    <n v="70.290000000000006"/>
    <n v="70.290000000000006"/>
    <s v="ARMSTRONG LABORATORIOS DE MÉXICO, S.A. DE C.V."/>
    <s v="HRAEI-LPI-CC-497-0001-24/2022"/>
    <s v="HRAEI-LPI-CC-497-2022"/>
    <d v="2024-03-26T00:00:00"/>
    <d v="2024-04-10T00:00:00"/>
    <s v=" "/>
    <n v="0"/>
    <x v="400"/>
  </r>
  <r>
    <s v="HRAEI-MD0112"/>
    <s v="ALUMINIO Y MAGNESIO. SUSPENSIÓN ORAL CADA 100 ML CONTIENEN: HIDRÓXIDO DE ALUMINIO 3.7 G HIDRÓXIDO DE MAGNESIO 4.0 G O TRISILICATO DE MAGNESIO: 8.9 G ENVASE CON 240 ML Y DOSIFICADOR."/>
    <s v="010.000.1224.00"/>
    <n v="25302380"/>
    <n v="1"/>
    <n v="31.6"/>
    <n v="31.6"/>
    <s v="LABORATORIOS SOLFRAN, S.A."/>
    <s v="HRAEI-LPI-CC-495-0001/24-2022"/>
    <s v="HRAEI-LPI-CC-495-2022"/>
    <d v="2024-03-26T00:00:00"/>
    <d v="2024-04-10T00:00:00"/>
    <s v=" "/>
    <n v="0"/>
    <x v="401"/>
  </r>
  <r>
    <s v="HRAEI-MD0257"/>
    <s v="CARBAMAZEPINA. TABLETA. CADA TABLETA CONTIENE: CARBAMAZEPINA 200 MG ENVASE CON 20 TABLETAS."/>
    <s v="040.000.2608.00"/>
    <n v="25300426"/>
    <n v="3"/>
    <n v="18"/>
    <n v="54"/>
    <s v="LABORATORIOS SOLFRAN, S.A."/>
    <s v="HRAEI-LPI-CC-495-0001/24-2022"/>
    <s v="HRAEI-LPI-CC-495-2022"/>
    <d v="2024-03-26T00:00:00"/>
    <d v="2024-04-10T00:00:00"/>
    <s v=" "/>
    <n v="0"/>
    <x v="402"/>
  </r>
  <r>
    <s v="HRAEI-MD0343"/>
    <s v="CLORANFENICOL. SOLUCIÓN OFTÁLMICA. CADA ML CONTIENE: CLORANFENICOL LEVÓGIRO 5 MG ENVASE CON GOTERO INTEGRAL CON 15 ML."/>
    <s v="010.000.2821.00"/>
    <n v="25300546"/>
    <n v="150"/>
    <n v="26.65"/>
    <n v="3997.5"/>
    <s v="LABORATORIOS DE BIOLÓGICOS Y REACTIVOS DE MÉXICO, S.A. DE C.V."/>
    <s v="HRAEI-AD-CC-529-0001/24-2022"/>
    <s v="HRAEI-AD-CC-529-2022"/>
    <d v="2024-04-01T00:00:00"/>
    <d v="2024-04-16T00:00:00"/>
    <s v=" "/>
    <n v="0"/>
    <x v="403"/>
  </r>
  <r>
    <s v="HRAEI-MD0105"/>
    <s v="ALOPURINOL. TABLETA. CADA TABLETA CONTIENE: ALOPURINOL 300 MG. ENVASE CON 20 TABLETAS."/>
    <s v="010.000.3451.00"/>
    <n v="25300141"/>
    <n v="11"/>
    <n v="13.4499999999999"/>
    <n v="147.94999999999891"/>
    <s v="BIORESEARCH DE MÉXICO, S.A. DE C.V."/>
    <s v="HRAEI-LPI-CC-010-0002/24-2023"/>
    <s v="HRAEI-LPI-CC-010-2023"/>
    <d v="2024-04-01T00:00:00"/>
    <d v="2024-04-16T00:00:00"/>
    <d v="2024-06-28T00:00:00"/>
    <n v="11"/>
    <x v="404"/>
  </r>
  <r>
    <s v="HRAEI-MD1608"/>
    <s v="VALPROATO SEMISÓDICO. COMPRIMIDO CON CAPA ENTÉRICA CADA COMPRIMIDO CONTIENE: VALPROATO SEMISÓDICO EQUIVALENTE A 250 MG DE ÁCIDO VALPROICO. ENVASE CON 30 COMPRIMIDOS."/>
    <s v="010.000.5488.00"/>
    <n v="25302199"/>
    <n v="6"/>
    <n v="45"/>
    <n v="270"/>
    <s v="PROQUIGAMA, S.A. DE C.V."/>
    <s v="HRAEI-LPI-CC-021-0002/24-2023"/>
    <s v="HRAEI-LPI-CC-021-2023"/>
    <d v="2024-04-01T00:00:00"/>
    <d v="2024-04-16T00:00:00"/>
    <s v=" "/>
    <n v="0"/>
    <x v="405"/>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116"/>
    <n v="193.55"/>
    <n v="22451.800000000003"/>
    <s v="BIOSISTEMAS Y SEGURIDAD PRIVADA, S.A. DE C.V."/>
    <s v="HRAEI-LPI-CC-267-1-0001/24-2023-COMPLEMENTARIO"/>
    <s v="HRAEI-LPI-CC-267-1-2023"/>
    <d v="2024-04-01T00:00:00"/>
    <d v="2024-04-16T00:00:00"/>
    <d v="2024-04-26T00:00:00"/>
    <n v="116"/>
    <x v="406"/>
  </r>
  <r>
    <s v="HRAEI-MD1619"/>
    <s v="VECURONIO. SOLUCIÓN INYECTABLE CADA FRASCO ÁMPULA CON LIOFILIZADO CONTIENE: BROMURO DE VECURONIO 4 MG ENVASE CON 50 FRASCOS ÁMPULA Y 50 AMPOLLETAS CON 1 ML DE DILUYENTE (4 MG/ML)"/>
    <s v="010.000.0254.00"/>
    <n v="25302220"/>
    <n v="38"/>
    <n v="1176.1099999999999"/>
    <n v="44692.179999999993"/>
    <s v="BIOSISTEMAS Y SEGURIDAD PRIVADA, S.A. DE C.V."/>
    <s v="HRAEI-LPI-CC-267-1-0001/24-2023-COMPLEMENTARIO"/>
    <s v="HRAEI-LPI-CC-267-1-2023"/>
    <d v="2024-04-01T00:00:00"/>
    <d v="2024-04-16T00:00:00"/>
    <d v="2024-04-26T00:00:00"/>
    <n v="38"/>
    <x v="407"/>
  </r>
  <r>
    <s v="HRAEI-MD1368"/>
    <s v="SEVOFLURANO. LIQUIDO O SOLUCION CADA ENVASE CONTIENE: SEVOFLURANO 250 ML. ENVASE CON 250 ML DE LÍQUIDO O SOLUCIÓN."/>
    <s v="010.000.0233.00"/>
    <n v="25302994"/>
    <n v="72"/>
    <n v="899"/>
    <n v="64728"/>
    <s v="CASA PLARRE, S.A. DE C.V."/>
    <s v="HRAEI-LPI-CC-273-0001/24-2023-COMPLEMENTARIO"/>
    <s v="HRAEI-LPI-CC-273-2023"/>
    <d v="2024-04-01T00:00:00"/>
    <d v="2024-04-16T00:00:00"/>
    <d v="2024-05-27T00:00:00"/>
    <n v="72"/>
    <x v="408"/>
  </r>
  <r>
    <s v="HRAEI-MD1368"/>
    <s v="SEVOFLURANO. LIQUIDO O SOLUCION CADA ENVASE CONTIENE: SEVOFLURANO 250 ML. ENVASE CON 250 ML DE LÍQUIDO O SOLUCIÓN."/>
    <s v="010.000.0233.00"/>
    <n v="25302994"/>
    <n v="78"/>
    <n v="1009.47"/>
    <n v="78738.66"/>
    <s v="CBH+ ESPECIALISTAS EN INNOVACION MEDICA, S.A. DE C.V."/>
    <s v="HRAEI-LPI-CC-078-0001/24-2023"/>
    <s v="HRAEI-LPI-CC-078-2023"/>
    <d v="2024-04-01T00:00:00"/>
    <d v="2024-04-16T00:00:00"/>
    <s v=" "/>
    <n v="0"/>
    <x v="409"/>
  </r>
  <r>
    <s v="HRAEI-MD1267"/>
    <s v="PREDNISONA. TABLETA CADA TABLETA CONTIENE: PREDNISONA 5 MG ENVASE CON 20 TABLETAS."/>
    <s v="010.000.0472.00"/>
    <n v="25301772"/>
    <n v="44"/>
    <n v="4.3"/>
    <n v="189.2"/>
    <s v="ALLEN LABORATORIOS, S.A. DE C.V."/>
    <s v="HRAEI-LPI-CC-493-0001/24-2022"/>
    <s v="HRAEI-LPI-CC-493-2022"/>
    <d v="2024-04-01T00:00:00"/>
    <d v="2024-04-16T00:00:00"/>
    <s v=" "/>
    <n v="0"/>
    <x v="410"/>
  </r>
  <r>
    <s v="HRAEI-MD1038"/>
    <s v="METOCLOPRAMIDA. TABLETA CADA TABLETA CONTIENE: CLORHIDRATO DE METOCLOPRAMIDA 10 MG ENVASE CON 20 TABLETAS."/>
    <s v="010.000.1242.00"/>
    <n v="25301467"/>
    <n v="4"/>
    <n v="5.25"/>
    <n v="21"/>
    <s v="COMPAÑIA INTERNACIONAL MEDICA, S.A. DE C.V."/>
    <s v="HRAEI-LPI-CC-279-1-0001/24-2023-COMPLEMENTARIO"/>
    <s v="HRAEI-LPI-CC-279-1-2023"/>
    <d v="2024-04-01T00:00:00"/>
    <d v="2024-04-16T00:00:00"/>
    <s v=" "/>
    <n v="0"/>
    <x v="411"/>
  </r>
  <r>
    <s v="HRAEI-MD0259"/>
    <s v="CARBETOCINA. SOLUCIÓN INYECTABLE CADA AMPOLLETA O FRASCO ÁMPULA CONTIENE: CARBETOCINA 100 µG. ENVASE CON UNA AMPOLLETA O FRASCO ÁMPULA."/>
    <s v="010.000.1541.00"/>
    <n v="25302452"/>
    <n v="116"/>
    <n v="18.29"/>
    <n v="2121.64"/>
    <s v="COMPAÑIA INTERNACIONAL MEDICA, S.A. DE C.V."/>
    <s v="HRAEI-LPI-CC-279-1-0001/24-2023-COMPLEMENTARIO"/>
    <s v="HRAEI-LPI-CC-279-1-2023"/>
    <d v="2024-04-01T00:00:00"/>
    <d v="2024-04-16T00:00:00"/>
    <s v=" "/>
    <n v="0"/>
    <x v="412"/>
  </r>
  <r>
    <s v="HRAEI-MD0133"/>
    <s v="AMOXICILINA. CÁPSULA CADA CÁPSULA CONTIENE: AMOXICILINA TRIHIDRATADA EQUIVALENTE A 500 MG DE AMOXICILINA. ENVASE CON 12 CÁPSULAS."/>
    <s v="010.000.2128.00"/>
    <n v="25302395"/>
    <n v="1"/>
    <n v="19.2"/>
    <n v="19.2"/>
    <s v="COMPAÑIA INTERNACIONAL MEDICA, S.A. DE C.V."/>
    <s v="HRAEI-LPI-CC-279-1-0001/24-2023-COMPLEMENTARIO"/>
    <s v="HRAEI-LPI-CC-279-1-2023"/>
    <d v="2024-04-01T00:00:00"/>
    <d v="2024-04-16T00:00:00"/>
    <d v="2024-04-17T00:00:00"/>
    <n v="1"/>
    <x v="413"/>
  </r>
  <r>
    <s v="HRAEI-MD1743"/>
    <s v="ENDOCRINOLOGÍA Y METABOLISMO LEVOTIROXINA SÓDICA. TABLETA. CADA TABLETA CONTIENE: LEVOTIROXINA SÓDICA 50 µG ENVASE CON 50 TABLETAS."/>
    <s v="010.000.6170.00"/>
    <n v="25303403"/>
    <n v="2"/>
    <n v="66"/>
    <n v="132"/>
    <s v="COMPAÑIA INTERNACIONAL MEDICA, S.A. DE C.V."/>
    <s v="HRAEI-LPI-CC-279-1-0001/24-2023-COMPLEMENTARIO"/>
    <s v="HRAEI-LPI-CC-279-1-2023"/>
    <d v="2024-04-01T00:00:00"/>
    <d v="2024-04-16T00:00:00"/>
    <d v="2024-04-17T00:00:00"/>
    <n v="2"/>
    <x v="414"/>
  </r>
  <r>
    <s v="HRAEI-MD0198"/>
    <s v="BETAMETASONA. SOLUCIÓN INYECTABLE CADA AMPOLLETA O FRASCO ÁMPULA CONTIENE: FOSFATO SÓDICO DE BETAMETASONA 5.3 MG EQUIVALENTE A 4 MG DE BETAMETASONA. ENVASE CON UN FRASCO ÁMPULA O UNA AMPOLLETA CON 1 ML."/>
    <s v="010.000.2141.00"/>
    <n v="25300345"/>
    <n v="68"/>
    <n v="7.82"/>
    <n v="531.76"/>
    <s v="COMPAÑIA INTERNACIONAL MEDICA, S.A. DE C.V."/>
    <s v="HRAEI-LPI-CC-279-1-0001/24-2023-COMPLEMENTARIO"/>
    <s v="HRAEI-LPI-CC-279-1-2023"/>
    <d v="2024-04-01T00:00:00"/>
    <d v="2024-04-16T00:00:00"/>
    <d v="2024-04-17T00:00:00"/>
    <n v="68"/>
    <x v="415"/>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160"/>
    <n v="1620"/>
    <n v="259200"/>
    <s v="ESPECIFICOS STENDHAL, S.A. DE C.V."/>
    <s v="HRAEI-LPI-CC-293-0001/24-2023-COMPLEMENTARIO"/>
    <s v="HRAEI-LPI-CC-293-2023"/>
    <d v="2024-04-01T00:00:00"/>
    <d v="2024-04-16T00:00:00"/>
    <d v="2024-04-05T00:00:00"/>
    <n v="160"/>
    <x v="416"/>
  </r>
  <r>
    <s v="HRAEI-MD1527"/>
    <s v="TRINITRATO DE GLICERILO. SOLUCIÓN INYECTABLE CADA FRASCO ÁMPULA CONTIENE: TRINITRATO DE GLICERILO 50 MG ENVASE CON UN FRASCO ÁMPULA DE 10 ML."/>
    <s v="010.000.4114.00"/>
    <n v="25302123"/>
    <n v="8"/>
    <n v="340.8"/>
    <n v="2726.4"/>
    <s v="GABAME, S.A. DE C.V."/>
    <s v="HRAEI-LPI-CC-304-1-0001/24-2023-COMPLEMENTARIO"/>
    <s v="HRAEI-LPI-CC-304-1-2023"/>
    <d v="2024-04-01T00:00:00"/>
    <d v="2024-04-16T00:00:00"/>
    <s v=" "/>
    <n v="0"/>
    <x v="417"/>
  </r>
  <r>
    <s v="HRAEI-MD0221"/>
    <s v="BUDESONIDA. SUSPENSIÓN. PARA NEBULIZAR.  CADA ENVASE CONTIENE: BUDESONIDA (MICRONIZADA) 0.250 MG. ENVASE CON 5 ENVASES CON 2 ML."/>
    <s v="010.000.4332.00"/>
    <n v="25302433"/>
    <n v="25"/>
    <n v="46.8"/>
    <n v="1170"/>
    <s v="GABAME, S.A. DE C.V."/>
    <s v="HRAEI-LPI-CC-304-1-0001/24-2023-COMPLEMENTARIO"/>
    <s v="HRAEI-LPI-CC-304-1-2023"/>
    <d v="2024-04-01T00:00:00"/>
    <d v="2024-04-16T00:00:00"/>
    <s v=" "/>
    <n v="0"/>
    <x v="418"/>
  </r>
  <r>
    <s v="HRAEI-MD0223"/>
    <s v="BUDESONIDA. SUSPENSIÓN PARA NEBULIZAR. CADA ENVASE CONTIENE: BUDESONIDA (MICRONIZADA) 0.500 MG. ENVASE CON 5 ENVASES CON 2 ML."/>
    <s v="010.000.4333.00"/>
    <n v="25302435"/>
    <n v="384"/>
    <n v="45.8"/>
    <n v="17587.199999999997"/>
    <s v="GABAME, S.A. DE C.V."/>
    <s v="HRAEI-LPI-CC-304-1-0001/24-2023-COMPLEMENTARIO"/>
    <s v="HRAEI-LPI-CC-304-1-2023"/>
    <d v="2024-04-01T00:00:00"/>
    <d v="2024-04-16T00:00:00"/>
    <s v=" "/>
    <n v="0"/>
    <x v="419"/>
  </r>
  <r>
    <s v="HRAEI-MD0271"/>
    <s v="CEFALOTINA. SOLUCIÓN INYECTABLE. CADA FRASCO ÁMPULA CON POLVO CONTIENE: CEFALOTINA SÓDICA EQUIVALENTE A 1 G DE CEFALOTINA. ENVASE CON UN FRASCO ÁMPULA Y 5 ML DE DILUYENTE."/>
    <s v="010.000.5256.00"/>
    <n v="25300449"/>
    <n v="960"/>
    <n v="19.079999999999998"/>
    <n v="18316.8"/>
    <s v="GABAME, S.A. DE C.V."/>
    <s v="HRAEI-LPI-CC-304-1-0001/24-2023-COMPLEMENTARIO"/>
    <s v="HRAEI-LPI-CC-304-1-2023"/>
    <d v="2024-04-01T00:00:00"/>
    <d v="2024-04-16T00:00:00"/>
    <s v=" "/>
    <n v="0"/>
    <x v="420"/>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240"/>
    <n v="1538"/>
    <n v="369120"/>
    <s v="GABAME, S.A. DE C.V."/>
    <s v="HRAEI-LPI-CC-304-1-0001/24-2023-COMPLEMENTARIO"/>
    <s v="HRAEI-LPI-CC-304-1-2023"/>
    <d v="2024-04-01T00:00:00"/>
    <d v="2024-04-16T00:00:00"/>
    <s v=" "/>
    <n v="0"/>
    <x v="421"/>
  </r>
  <r>
    <s v="HRAEI-MD1236"/>
    <s v="PIPERACILINA-TAZOBACTAM. SOLUCIÓN INYECTABLE CADA FRASCO ÁMPULA CON POLVO CONTIENE: PIPERACILINA SÓDICA EQUIVALENTE A 4 G DE PIPERACILINA. TAZOBACTAM SÓDICO EQUIVALENTE A 500 MG DE TAZOBACTAM. ENVASE CON FRASCO ÁMPULA."/>
    <s v="010.000.4592.00"/>
    <n v="25301724"/>
    <n v="582"/>
    <n v="42"/>
    <n v="24444"/>
    <s v="GABAME, S.A. DE C.V."/>
    <s v="HRAEI-LPI-CC-304-1-0001/24-2023-COMPLEMENTARIO"/>
    <s v="HRAEI-LPI-CC-304-1-2023"/>
    <d v="2024-04-01T00:00:00"/>
    <d v="2024-04-16T00:00:00"/>
    <s v=" "/>
    <n v="0"/>
    <x v="422"/>
  </r>
  <r>
    <s v="HRAEI-MD2069"/>
    <s v="ANESTESIA SUGAMMADEX. SOLUCIÓN INYECTABLE. CADA FRASCO ÁMPULA CONTIENE: SUGAMMADEX SÓDICO EQUIVALENTE A 200 MG DE SUGAMMADEX ENVASE CON 10 FRASCOS ÁMPULA CON 2 ML DE SOLUCIÓN CADA UNO (100 MG/ML)."/>
    <s v="010.000.6168.00"/>
    <n v="25303401"/>
    <n v="1"/>
    <n v="2138"/>
    <n v="2138"/>
    <s v="GABAME, S.A. DE C.V."/>
    <s v="HRAEI-LPI-CC-304-1-0001/24-2023-COMPLEMENTARIO"/>
    <s v="HRAEI-LPI-CC-304-1-2023"/>
    <d v="2024-04-01T00:00:00"/>
    <d v="2024-04-16T00:00:00"/>
    <s v=" "/>
    <n v="0"/>
    <x v="423"/>
  </r>
  <r>
    <s v="HRAEI-MD1361"/>
    <s v="SENÓSIDOS A-B. TABLETA CADA TABLETA CONTIENE: CONCENTRADOS DE SEN DESECADOS 187 MG (NORMALIZADO A 8.6 MG DE SENÓSIDOS A-B). ENVASE CON 20 TABLETAS."/>
    <s v="010.000.1272.00"/>
    <n v="25301894"/>
    <n v="88"/>
    <n v="8.07"/>
    <n v="710.16000000000008"/>
    <s v="GAMS SOLUTIONS, S.A. DE C.V."/>
    <s v="HRAEI-LPI-CC-470-0002/24-2022"/>
    <s v="HRAEI-LPI-CC-470-2022"/>
    <d v="2024-04-01T00:00:00"/>
    <d v="2024-04-16T00:00:00"/>
    <d v="2024-04-19T00:00:00"/>
    <n v="88"/>
    <x v="424"/>
  </r>
  <r>
    <s v="HRAEI-MD2069"/>
    <s v="ANESTESIA SUGAMMADEX. SOLUCIÓN INYECTABLE. CADA FRASCO ÁMPULA CONTIENE: SUGAMMADEX SÓDICO EQUIVALENTE A 200 MG DE SUGAMMADEX ENVASE CON 10 FRASCOS ÁMPULA CON 2 ML DE SOLUCIÓN CADA UNO (100 MG/ML)."/>
    <s v="010.000.6168.00"/>
    <n v="25303401"/>
    <n v="18"/>
    <n v="3987.62"/>
    <n v="71777.16"/>
    <s v="SYNTHON MÉXICO, S.A. DE C.V."/>
    <s v="HRAEI-LPI-CC-486-0001/24-2022"/>
    <s v="HRAEI-LPI-CC-486-2022"/>
    <d v="2024-04-01T00:00:00"/>
    <d v="2024-04-16T00:00:00"/>
    <s v=" "/>
    <n v="0"/>
    <x v="425"/>
  </r>
  <r>
    <s v="HRAEI-MD0526"/>
    <s v="ENOXAPARINA. SOLUCIÓN INYECTABLE CADA JERINGA CONTIENE ENOXAPARINA SÓDICA 60 MG ENVASE CON 2 JERINGAS. DE 0.6 ML"/>
    <s v="010.000.4224.00"/>
    <n v="25300798"/>
    <n v="998"/>
    <n v="207"/>
    <n v="206586"/>
    <s v="ESEOTRES PHARMA, S.A.P.I. DE C.V."/>
    <s v="HRAEI-LPI-CC-465-1-0002/24-2022"/>
    <s v="HRAEI-LPI-CC-465-1-2022"/>
    <d v="2024-04-01T00:00:00"/>
    <d v="2024-04-16T00:00:00"/>
    <d v="2024-04-15T00:00:00"/>
    <n v="998"/>
    <x v="426"/>
  </r>
  <r>
    <s v="HRAEI-MD1918"/>
    <s v="AZACITIDINA SUSPENSIÓN INYECTABLE CADA FRASCO ÁMPULA CON LIOFILIZADO CONTIENE: AZACITIDINA 100 MG. ENVASE CON UN FRASCO ÁMPULA CON LIOFILIZADO."/>
    <s v="010.000.5887.00"/>
    <n v="25302408"/>
    <n v="32"/>
    <n v="4650"/>
    <n v="148800"/>
    <s v="ULSA TECH, S.A. DE C.V."/>
    <s v="HRAEI-LPI-CC-480-0001/24-2022"/>
    <s v="HRAEI-LPI-CC-480-2022"/>
    <d v="2024-04-02T00:00:00"/>
    <d v="2024-04-17T00:00:00"/>
    <d v="2024-07-02T00:00:00"/>
    <n v="32"/>
    <x v="427"/>
  </r>
  <r>
    <s v="HRAEI-MD1171"/>
    <s v="ORCIPRENALINA. SOLUCIÓN INYECTABLE CADA AMPOLLETA CONTIENE: SULFATO DE ORCIPRENALINA 0.5 MG ENVASE CON 3 AMPOLLETAS CON 1 ML."/>
    <s v="010.000.1551.00"/>
    <n v="25301638"/>
    <n v="21"/>
    <n v="33.200000000000003"/>
    <n v="697.2"/>
    <s v="PRODUCTOS E INSUMOS PARA LA SALUD, S.A. DE C.V."/>
    <s v="HRAEI-LPI-CC-354-1-0001/24-2023-COMPLEMENTARIO"/>
    <s v="HRAEI-LPI-CC-354-1-2023"/>
    <d v="2024-04-02T00:00:00"/>
    <d v="2024-04-17T00:00:00"/>
    <d v="2024-05-06T00:00:00"/>
    <n v="21"/>
    <x v="428"/>
  </r>
  <r>
    <s v="HRAEI-MD0454"/>
    <s v="DICLOFENACO. SOLUCIÓN INYECTABLE. CADA AMPOLLETA CONTIENE: DICLOFENACO SÓDICO 75 MG ENVASE CON 2 AMPOLLETAS CON 3 ML."/>
    <s v="010.000.5501.00"/>
    <n v="25300690"/>
    <n v="8"/>
    <n v="7.3"/>
    <n v="58.4"/>
    <s v="PRODUCTOS E INSUMOS PARA LA SALUD, S.A. DE C.V."/>
    <s v="HRAEI-LPI-CC-354-1-0001/24-2023-COMPLEMENTARIO"/>
    <s v="HRAEI-LPI-CC-354-1-2023"/>
    <d v="2024-04-02T00:00:00"/>
    <d v="2024-04-17T00:00:00"/>
    <d v="2024-05-06T00:00:00"/>
    <n v="8"/>
    <x v="429"/>
  </r>
  <r>
    <s v="HRAEI-MD2069"/>
    <s v="ANESTESIA SUGAMMADEX. SOLUCIÓN INYECTABLE. CADA FRASCO ÁMPULA CONTIENE: SUGAMMADEX SÓDICO EQUIVALENTE A 200 MG DE SUGAMMADEX ENVASE CON 10 FRASCOS ÁMPULA CON 2 ML DE SOLUCIÓN CADA UNO (100 MG/ML)."/>
    <s v="010.000.6168.00"/>
    <n v="25303401"/>
    <n v="4"/>
    <n v="1950.71"/>
    <n v="7802.84"/>
    <s v="PRODUCTOS E INSUMOS PARA LA SALUD, S.A. DE C.V."/>
    <s v="HRAEI-LPI-CC-354-1-0001/24-2023-COMPLEMENTARIO"/>
    <s v="HRAEI-LPI-CC-354-1-2023"/>
    <d v="2024-04-02T00:00:00"/>
    <d v="2024-04-17T00:00:00"/>
    <d v="2024-05-06T00:00:00"/>
    <n v="4"/>
    <x v="430"/>
  </r>
  <r>
    <s v="HRAEI-MD1198"/>
    <s v="PALONOSETRÓN. SOLUCIÓN INYECTABLE CADA FRASCO ÁMPULA CONTIENE: CLORHIDRATO DE PALONOSETRÓN EQUIVALENTE A 0.25 MG DE PALONOSETRÓN ENVASE CON UN FRASCO ÁMPULA CON 5 ML."/>
    <s v="010.000.4437.00"/>
    <n v="25301678"/>
    <n v="11"/>
    <n v="44.96"/>
    <n v="494.56"/>
    <s v="PRODUCTOS E INSUMOS PARA LA SALUD, S.A. DE C.V."/>
    <s v="HRAEI-LPI-CC-354-1-0001/24-2023-COMPLEMENTARIO"/>
    <s v="HRAEI-LPI-CC-354-1-2023"/>
    <d v="2024-04-02T00:00:00"/>
    <d v="2024-04-17T00:00:00"/>
    <d v="2024-05-06T00:00:00"/>
    <n v="11"/>
    <x v="431"/>
  </r>
  <r>
    <s v="HRAEI-MD1610"/>
    <s v="VANCOMICINA. SOLUCIÓN INYECTABLE CADA FRASCO ÁMPULA CON POLVO CONTIENE: CLORHIDRATO DE VANCOMICINA EQUIVALENTE A 500 MG DE VANCOMICINA. ENVASE CON UN FRASCO ÁMPULA."/>
    <s v="010.000.4251.00"/>
    <n v="25302204"/>
    <n v="576"/>
    <n v="32"/>
    <n v="18432"/>
    <s v="PRODUCTOS E INSUMOS PARA LA SALUD, S.A. DE C.V."/>
    <s v="HRAEI-LPI-CC-354-1-0001/24-2023-COMPLEMENTARIO"/>
    <s v="HRAEI-LPI-CC-354-1-2023"/>
    <d v="2024-04-02T00:00:00"/>
    <d v="2024-04-17T00:00:00"/>
    <d v="2024-05-06T00:00:00"/>
    <n v="576"/>
    <x v="432"/>
  </r>
  <r>
    <s v="HRAEI-MD1111"/>
    <s v="NEOSTIGMINA. SOLUCIÓN INYECTABLE CADA AMPOLLETA CONTIENE: METILSULFATO DE NEOSTIGMINA 0.5 MG ENVASE CON 6 AMPOLLETAS CON 1 ML."/>
    <s v="010.000.0291.00"/>
    <n v="25301560"/>
    <n v="10"/>
    <n v="64.900000000000006"/>
    <n v="649"/>
    <s v="PROQUIGAMA, S.A. DE C.V."/>
    <s v="HRAEI-LPI-CC-361-1-0001/24-2023-COMPLEMENTARIO"/>
    <s v="HRAEI-LPI-CC-361-1-2023"/>
    <d v="2024-04-02T00:00:00"/>
    <d v="2024-04-17T00:00:00"/>
    <s v=" "/>
    <n v="0"/>
    <x v="433"/>
  </r>
  <r>
    <s v="HRAEI-MD0763"/>
    <s v="HIDRALAZINA. TABLETA CADA TABLETA CONTIENE: CLORHIDRATO DE HIDRALAZINA 10 MG ENVASE CON 20 TABLETAS."/>
    <s v="010.000.0570.00"/>
    <n v="25301110"/>
    <n v="33"/>
    <n v="7.7"/>
    <n v="254.1"/>
    <s v="PROQUIGAMA, S.A. DE C.V."/>
    <s v="HRAEI-LPI-CC-361-1-0001/24-2023-COMPLEMENTARIO"/>
    <s v="HRAEI-LPI-CC-361-1-2023"/>
    <d v="2024-04-02T00:00:00"/>
    <d v="2024-04-17T00:00:00"/>
    <s v=" "/>
    <n v="0"/>
    <x v="434"/>
  </r>
  <r>
    <s v="HRAEI-MD0761"/>
    <s v="HEPARINA. SOLUCIÓN INYECTABLE CADA FRASCO ÁMPULA CONTIENE: HEPARINA SÓDICA EQUIVALENTE A 25 000 UI DE HEPARINA. ENVASE CON 50 FRASCOS ÁMPULA CON 5 ML (5 000 UI/ML)."/>
    <s v="010.000.0622.00"/>
    <n v="25301104"/>
    <n v="6"/>
    <n v="3999"/>
    <n v="23994"/>
    <s v="PROQUIGAMA, S.A. DE C.V."/>
    <s v="HRAEI-LPI-CC-361-1-0001/24-2023-COMPLEMENTARIO"/>
    <s v="HRAEI-LPI-CC-361-1-2023"/>
    <d v="2024-04-02T00:00:00"/>
    <d v="2024-04-17T00:00:00"/>
    <s v=" "/>
    <n v="0"/>
    <x v="435"/>
  </r>
  <r>
    <s v="HRAEI-MD1042"/>
    <s v="METOTREXATO. SOLUCIÓN INYECTABLE CADA FRASCO ÁMPULA CON LIOFILIZADO O SOLUCIÓN CONTIENE: METOTREXATO SÓDICO EQUIVALENTE A 50 MG DE METOTREXATO. ENVASE CON UN FRASCO ÁMPULA."/>
    <s v="010.000.1760.00"/>
    <n v="25301472"/>
    <n v="9"/>
    <n v="109"/>
    <n v="981"/>
    <s v="PROQUIGAMA, S.A. DE C.V."/>
    <s v="HRAEI-LPI-CC-361-1-0001/24-2023-COMPLEMENTARIO"/>
    <s v="HRAEI-LPI-CC-361-1-2023"/>
    <d v="2024-04-02T00:00:00"/>
    <d v="2024-04-17T00:00:00"/>
    <s v=" "/>
    <n v="0"/>
    <x v="436"/>
  </r>
  <r>
    <s v="HRAEI-MD1248"/>
    <s v="POLIETILENGLICOL. POLVO .CADA SOBRE CONTIENE: POLIETILENGLICOL 3350 105 G. ENVASE CON 4 SOBRES."/>
    <s v="010.000.4191.00"/>
    <n v="25301749"/>
    <n v="25"/>
    <n v="109"/>
    <n v="2725"/>
    <s v="PROQUIGAMA, S.A. DE C.V."/>
    <s v="HRAEI-LPI-CC-361-1-0001/24-2023-COMPLEMENTARIO"/>
    <s v="HRAEI-LPI-CC-361-1-2023"/>
    <d v="2024-04-02T00:00:00"/>
    <d v="2024-04-17T00:00:00"/>
    <s v=" "/>
    <n v="0"/>
    <x v="437"/>
  </r>
  <r>
    <s v="HRAEI-MD1442"/>
    <s v="TACROLIMUS. CÁPSULA CADA CÁPSULA CONTIENE: TACROLIMUS MONOHIDRATADO EQUIVALENTE A 1 MG DE TACROLIMUS ENVASE CON 50 CÁPSULAS."/>
    <s v="010.000.5084.00"/>
    <n v="25303031"/>
    <n v="1"/>
    <n v="250"/>
    <n v="250"/>
    <s v="PROQUIGAMA, S.A. DE C.V."/>
    <s v="HRAEI-LPI-CC-361-1-0001/24-2023-COMPLEMENTARIO"/>
    <s v="HRAEI-LPI-CC-361-1-2023"/>
    <d v="2024-04-02T00:00:00"/>
    <d v="2024-04-17T00:00:00"/>
    <s v=" "/>
    <n v="0"/>
    <x v="438"/>
  </r>
  <r>
    <s v="HRAEI-MD1512"/>
    <s v="TRAMADOL-PARACETAMOL.  TABLETA CADA TABLETA CONTIENE: CLORHIDRATO DE TRAMADOL 37.5 MG PARACETAMOL 325.0 MG ENVASE CON 20 TABLETAS."/>
    <s v="040.000.2096.00"/>
    <n v="25302099"/>
    <n v="8"/>
    <n v="16.5"/>
    <n v="132"/>
    <s v="PROQUIGAMA, S.A. DE C.V."/>
    <s v="HRAEI-LPI-CC-361-1-0001/24-2023-COMPLEMENTARIO"/>
    <s v="HRAEI-LPI-CC-361-1-2023"/>
    <d v="2024-04-02T00:00:00"/>
    <d v="2024-04-17T00:00:00"/>
    <s v=" "/>
    <n v="0"/>
    <x v="439"/>
  </r>
  <r>
    <s v="HRAEI-MD0696"/>
    <s v="FOSFATO Y CITRATO DE SODIO. SOLUCIÓN. CADA 100 ML CONTIENEN: FOSFATO MONOSÓDICO 12 G CITRATO DE SODIO 10 G ENVASE CON 133 ML Y CÁNULA RECTAL."/>
    <s v="010.000.1277.00"/>
    <n v="25301025"/>
    <n v="50"/>
    <n v="26.03"/>
    <n v="1301.5"/>
    <s v="DISTRIBUIDOR MEDICO TECNOMED, S.A. DE C.V."/>
    <s v="HRAEI-LPI-CC-419-RA-0002/24-2022"/>
    <s v="HRAEI-LPI-CC-419-RA-2022"/>
    <d v="2024-04-02T00:00:00"/>
    <d v="2024-04-17T00:00:00"/>
    <d v="2024-04-26T00:00:00"/>
    <n v="100"/>
    <x v="440"/>
  </r>
  <r>
    <s v="HRAEI-MD1107"/>
    <s v="NEOMICINA. CÁPSULA O TABLETA CADA TABLETA O CÁPSULA CONTIENE: SULFATO DE NEOMICINA EQUIVALENTE A 250 MG DE NEOMICINA. ENVASE CON 10 CÁPSULAS O TABLETAS."/>
    <s v="010.000.4176.00"/>
    <n v="25301551"/>
    <n v="4"/>
    <n v="52.76"/>
    <n v="211.04"/>
    <s v="DISTRIBUIDOR MEDICO TECNOMED, S.A. DE C.V."/>
    <s v="HRAEI-LPI-CC-419-RA-0002/24-2022"/>
    <s v="HRAEI-LPI-CC-419-RA-2022"/>
    <d v="2024-04-02T00:00:00"/>
    <d v="2024-04-17T00:00:00"/>
    <d v="2024-04-15T00:00:00"/>
    <n v="8"/>
    <x v="441"/>
  </r>
  <r>
    <s v="HRAEI-MD0431"/>
    <s v="DEXAMETASONA. SOLUCIÓN INYECTABLE. CADA FRASCO ÁMPULA O AMPOLLETA CONTIENE: FOSFATO SÓDICO DE DEXAMETASONA EQUIVALENTE A 8 MG DE FOSFATO DE DEXAMETASONA. ENVASE CON UN FRASCO ÁMPULA O AMPOLLETA CON 2 ML."/>
    <s v="010.000.4241.00"/>
    <n v="25300664"/>
    <n v="9426"/>
    <n v="2.92"/>
    <n v="27523.919999999998"/>
    <s v="DISTRIBUIDOR MEDICO TECNOMED, S.A. DE C.V."/>
    <s v="HRAEI-LPI-CC-419-RA-0002/24-2022"/>
    <s v="HRAEI-LPI-CC-419-RA-2022"/>
    <d v="2024-04-02T00:00:00"/>
    <d v="2024-04-17T00:00:00"/>
    <d v="2024-04-26T00:00:00"/>
    <n v="9426"/>
    <x v="442"/>
  </r>
  <r>
    <s v="HRAEI-MD1236"/>
    <s v="PIPERACILINA-TAZOBACTAM. SOLUCIÓN INYECTABLE CADA FRASCO ÁMPULA CON POLVO CONTIENE: PIPERACILINA SÓDICA EQUIVALENTE A 4 G DE PIPERACILINA. TAZOBACTAM SÓDICO EQUIVALENTE A 500 MG DE TAZOBACTAM. ENVASE CON FRASCO ÁMPULA."/>
    <s v="010.000.4592.00"/>
    <n v="25301724"/>
    <n v="946"/>
    <n v="45.55"/>
    <n v="43090.299999999996"/>
    <s v="DISTRIBUIDOR MEDICO TECNOMED, S.A. DE C.V."/>
    <s v="HRAEI-LPI-CC-419-RA-0002/24-2022"/>
    <s v="HRAEI-LPI-CC-419-RA-2022"/>
    <d v="2024-04-02T00:00:00"/>
    <d v="2024-04-17T00:00:00"/>
    <d v="2024-04-26T00:00:00"/>
    <n v="1892"/>
    <x v="443"/>
  </r>
  <r>
    <s v="HRAEI-MD0442"/>
    <s v="DEXTRÁN. SOLUCIÓN INYECTABLE AL 10%. CADA 100 MILILITROS CONTIENEN: DEXTRÁN (40 000): 10 G GLUCOSA 5 G ENVASE CON 500 ML."/>
    <s v="010.000.0641.00"/>
    <n v="25300673"/>
    <n v="25"/>
    <n v="269.79000000000002"/>
    <n v="6744.7500000000009"/>
    <s v="PROFESSIONAL PHARMACY OCCIDENTE, S.A. DE C.V."/>
    <s v="HRAEI-LPI-CC-423-0001/24-2022"/>
    <s v="HRAEI-LPI-CC-423-2022"/>
    <d v="2024-04-02T00:00:00"/>
    <d v="2024-04-17T00:00:00"/>
    <d v="2024-05-30T00:00:00"/>
    <n v="25"/>
    <x v="444"/>
  </r>
  <r>
    <s v="HRAEI-MD0275"/>
    <s v="CEFOTAXIMA. SOLUCIÓN INYECTABLE. CADA FRASCO ÁMPULA CON POLVO CONTIENE: CEFOTAXIMA SÓDICA EQUIVALENTE A 1 G DE CEFOTAXIMA. ENVASE CON UN FRASCO ÁMPULA Y 4 ML DE DILUYENTE."/>
    <s v="010.000.1935.00"/>
    <n v="25300454"/>
    <n v="2496"/>
    <n v="15.25"/>
    <n v="38064"/>
    <s v="PROFESSIONAL PHARMACY OCCIDENTE, S.A. DE C.V."/>
    <s v="HRAEI-LPI-CC-423-0001/24-2022"/>
    <s v="HRAEI-LPI-CC-423-2022"/>
    <d v="2024-04-02T00:00:00"/>
    <d v="2024-04-17T00:00:00"/>
    <d v="2024-05-29T00:00:00"/>
    <n v="2496"/>
    <x v="445"/>
  </r>
  <r>
    <s v="HRAEI-MD0718"/>
    <s v="GENTAMICINA. SOLUCIÓN INYECTABLE. CADA AMPOLLETA CONTIENE: SULFATO DE GENTAMICINA EQUIVALENTE A 20 MG DE GENTAMICINA BASE. ENVASE CON AMPOLLETA CON 2 ML."/>
    <s v="010.000.1955.00"/>
    <n v="25301052"/>
    <n v="216"/>
    <n v="6.03"/>
    <n v="1302.48"/>
    <s v="PROFESSIONAL PHARMACY OCCIDENTE, S.A. DE C.V."/>
    <s v="HRAEI-LPI-CC-423-0001/24-2022"/>
    <s v="HRAEI-LPI-CC-423-2022"/>
    <d v="2024-04-02T00:00:00"/>
    <d v="2024-04-17T00:00:00"/>
    <d v="2024-05-30T00:00:00"/>
    <n v="216"/>
    <x v="446"/>
  </r>
  <r>
    <s v="HRAEI-MD0525"/>
    <s v="ENOXAPARINA. SOLUCIÓN INYECTABLE CADA JERINGA CONTIENE: ENOXAPARINA SÓDICA 40 MG ENVASE CON 2 JERINGAS. DE 0.4 ML."/>
    <s v="010.000.2154.00"/>
    <n v="25300797"/>
    <n v="3120"/>
    <n v="151.62"/>
    <n v="473054.4"/>
    <s v="PROFESSIONAL PHARMACY OCCIDENTE, S.A. DE C.V."/>
    <s v="HRAEI-LPI-CC-423-0001/24-2022"/>
    <s v="HRAEI-LPI-CC-423-2022"/>
    <d v="2024-04-02T00:00:00"/>
    <d v="2024-04-17T00:00:00"/>
    <d v="2024-04-18T00:00:00"/>
    <n v="3120"/>
    <x v="447"/>
  </r>
  <r>
    <s v="HRAEI-MD0741"/>
    <s v="GLUCOSA. SOLUCIÓN INYECTABLE AL 5 % CADA 100 ML CONTIENE: GLUCOSA ANHIDRA O GLUCOSA 5 G Ó GLUCOSA MONOHIDRATADA EQUIVALENTE A 5.0 G DE GLUCOSA. ENVASE CON 500 ML. CONTIENE: GLUCOSA 25.0 G"/>
    <s v="010.000.3630.00"/>
    <n v="25301076"/>
    <n v="1382"/>
    <n v="10.19"/>
    <n v="14082.58"/>
    <s v="PROFESSIONAL PHARMACY OCCIDENTE, S.A. DE C.V."/>
    <s v="HRAEI-LPI-CC-423-0001/24-2022"/>
    <s v="HRAEI-LPI-CC-423-2022"/>
    <d v="2024-04-02T00:00:00"/>
    <d v="2024-04-17T00:00:00"/>
    <s v=" "/>
    <n v="0"/>
    <x v="448"/>
  </r>
  <r>
    <s v="HRAEI-MD0526"/>
    <s v="ENOXAPARINA. SOLUCIÓN INYECTABLE CADA JERINGA CONTIENE ENOXAPARINA SÓDICA 60 MG ENVASE CON 2 JERINGAS. DE 0.6 ML"/>
    <s v="010.000.4224.00"/>
    <n v="25300798"/>
    <n v="1498"/>
    <n v="189.39"/>
    <n v="283706.21999999997"/>
    <s v="PROFESSIONAL PHARMACY OCCIDENTE, S.A. DE C.V."/>
    <s v="HRAEI-LPI-CC-423-0001/24-2022"/>
    <s v="HRAEI-LPI-CC-423-2022"/>
    <d v="2024-04-02T00:00:00"/>
    <d v="2024-04-17T00:00:00"/>
    <d v="2024-04-18T00:00:00"/>
    <n v="1498"/>
    <x v="449"/>
  </r>
  <r>
    <s v="HRAEI-MD1269"/>
    <s v="PREGABALINA. CÁPSULA CADA CÁPSULA CONTIENE: PREGABALINA 75 MG ENVASE CON 14 CÁPSULAS"/>
    <s v="010.000.4356.00"/>
    <n v="25302956"/>
    <n v="23"/>
    <n v="10.95"/>
    <n v="251.85"/>
    <s v="PROFESSIONAL PHARMACY OCCIDENTE, S.A. DE C.V."/>
    <s v="HRAEI-LPI-CC-423-0001/24-2022"/>
    <s v="HRAEI-LPI-CC-423-2022"/>
    <d v="2024-04-02T00:00:00"/>
    <d v="2024-04-17T00:00:00"/>
    <d v="2024-05-10T00:00:00"/>
    <n v="23"/>
    <x v="450"/>
  </r>
  <r>
    <s v="HRAEI-MD0714"/>
    <s v="GANCICLOVIR. SOLUCIÓN INYECTABLE. CADA FRASCO ÁMPULA CON LIOFILIZADO CONTIENE: GANCICLOVIR SÓDICO EQUIVALENTE A 500 MG DE GANCICLOVIR. ENVASE CON UN FRASCO ÁMPULA Y UNA AMPOLLETA CON 10 ML DE DILUYENTE."/>
    <s v="010.000.5268.00"/>
    <n v="25301042"/>
    <n v="34"/>
    <n v="138.01"/>
    <n v="4692.34"/>
    <s v="PROFESSIONAL PHARMACY OCCIDENTE, S.A. DE C.V."/>
    <s v="HRAEI-LPI-CC-423-0001/24-2022"/>
    <s v="HRAEI-LPI-CC-423-2022"/>
    <d v="2024-04-02T00:00:00"/>
    <d v="2024-04-17T00:00:00"/>
    <d v="2024-05-29T00:00:00"/>
    <n v="34"/>
    <x v="451"/>
  </r>
  <r>
    <s v="HRAEI-MD0212"/>
    <s v="BORTEZOMIB. SOLUCIÓN INYECTABLE CADA FRASCO ÁMPULA CON LIOFILIZADO CONTIENE: BORTEZOMIB 3.5 MG ENVASE CON UN FRASCO ÁMPULA."/>
    <s v="010.000.4448.00"/>
    <n v="25300367"/>
    <n v="47"/>
    <n v="320"/>
    <n v="15040"/>
    <s v="ALTERNAVIDA, S.A. DE C.V."/>
    <s v="HRAEI-LPI-CC-451-0001/24-2022"/>
    <s v="HRAEI-LPI-CC-451-2022"/>
    <d v="2024-04-02T00:00:00"/>
    <d v="2024-04-17T00:00:00"/>
    <d v="2024-06-28T00:00:00"/>
    <n v="47"/>
    <x v="452"/>
  </r>
  <r>
    <s v="HRAEI-MD0644"/>
    <s v="FILGRASTIM. SOLUCIÓN INYECTABLE CADA FRASCO ÁMPULA O JERINGA CONTIENE: FILGRASTIM 300 µG ENVASE CON 5 FRASCOS ÁMPULA O JERINGAS."/>
    <s v="010.000.5432.00"/>
    <n v="25300952"/>
    <n v="312"/>
    <n v="380"/>
    <n v="118560"/>
    <s v="ALTERNAVIDA, S.A. DE C.V."/>
    <s v="HRAEI-LPI-CC-451-0001/24-2022"/>
    <s v="HRAEI-LPI-CC-451-2022"/>
    <d v="2024-04-02T00:00:00"/>
    <d v="2024-04-17T00:00:00"/>
    <d v="2024-05-07T00:00:00"/>
    <n v="312"/>
    <x v="453"/>
  </r>
  <r>
    <s v="HRAEI-MD0305"/>
    <s v="CIPROFLOXACINO. SOLUCIÓN OFTÁLMICA CADA 1 ML CONTIENE: CLORHIDRATO DE CIPROFLOXACINO MONOHIDRATADO EQUIVALENTE A 3.0 MG DE CIPROFLOXACINO. ENVASE CON GOTERO INTEGRAL CON 5 ML."/>
    <s v="010.000.2174.00"/>
    <n v="25300496"/>
    <n v="32"/>
    <n v="10"/>
    <n v="320"/>
    <s v="DORIAN RUBISSEL MAZARIEGOS SOLIS"/>
    <s v="HRAEI-LPI-CC-455-0001/24-2022"/>
    <s v="HRAEI-LPI-CC-455-2022"/>
    <d v="2024-04-02T00:00:00"/>
    <d v="2024-04-17T00:00:00"/>
    <s v=" "/>
    <n v="0"/>
    <x v="454"/>
  </r>
  <r>
    <s v="HRAEI-MD1351"/>
    <s v="SALBUTAMOL. SOLUCIÓN PARA NEBULIZADOR. CADA 100 ML CONTIENEN: SULFATO DE SALBUTAMOL 0.5 G. ENVASE CON 10 ML."/>
    <s v="010.000.0439.00"/>
    <n v="25301881"/>
    <n v="16"/>
    <n v="18.05"/>
    <n v="288.8"/>
    <s v="PHARMA TYCSA, S.A. DE C.V."/>
    <s v="HRAEI-LPI-CC-428-0001/24-2022"/>
    <s v="HRAEI-LPI-CC-428-2022"/>
    <d v="2024-04-02T00:00:00"/>
    <d v="2024-04-17T00:00:00"/>
    <d v="2024-04-09T00:00:00"/>
    <n v="16"/>
    <x v="455"/>
  </r>
  <r>
    <s v="HRAEI-MD1610"/>
    <s v="VANCOMICINA. SOLUCIÓN INYECTABLE CADA FRASCO ÁMPULA CON POLVO CONTIENE: CLORHIDRATO DE VANCOMICINA EQUIVALENTE A 500 MG DE VANCOMICINA. ENVASE CON UN FRASCO ÁMPULA."/>
    <s v="010.000.4251.00"/>
    <n v="25302204"/>
    <n v="3744"/>
    <n v="34.049999999999997"/>
    <n v="127483.19999999998"/>
    <s v="PHARMA TYCSA, S.A. DE C.V."/>
    <s v="HRAEI-LPI-CC-428-0001/24-2022"/>
    <s v="HRAEI-LPI-CC-428-2022"/>
    <d v="2024-04-02T00:00:00"/>
    <d v="2024-04-17T00:00:00"/>
    <d v="2024-04-30T00:00:00"/>
    <n v="3744"/>
    <x v="456"/>
  </r>
  <r>
    <s v="HRAEI-MD0962"/>
    <s v="LINEZOLID. SOLUCIÓN INYECTABLE. CADA 100 ML CONTIENEN: LINEZOLID 200 MG. ENVASE CON BOLSA CON 300 ML."/>
    <s v="010.000.4291.00"/>
    <n v="25301361"/>
    <n v="196"/>
    <n v="68"/>
    <n v="13328"/>
    <s v="GLENMARK PHARMACEUTICALS MEXICO, S.A. DE C.V."/>
    <s v="HRAEI-LPI-CC-309-0001/24-2023-COMPLEMENTARIO"/>
    <s v="HRAEI-LPI-CC-309-2023"/>
    <d v="2024-04-02T00:00:00"/>
    <d v="2024-04-17T00:00:00"/>
    <d v="2024-04-18T00:00:00"/>
    <n v="196"/>
    <x v="457"/>
  </r>
  <r>
    <s v="HRAEI-MD1647"/>
    <s v="VORICONAZOL. TABLETA CADA TABLETA CONTIENE: VORICONAZOL 200 MG ENVASE CON 14 TABLETAS."/>
    <s v="010.000.5318.00"/>
    <n v="25302257"/>
    <n v="10"/>
    <n v="875"/>
    <n v="8750"/>
    <s v="GLENMARK PHARMACEUTICALS MEXICO, S.A. DE C.V."/>
    <s v="HRAEI-LPI-CC-309-0001/24-2023-COMPLEMENTARIO"/>
    <s v="HRAEI-LPI-CC-309-2023"/>
    <d v="2024-04-02T00:00:00"/>
    <d v="2024-04-17T00:00:00"/>
    <d v="2024-06-12T00:00:00"/>
    <n v="10"/>
    <x v="458"/>
  </r>
  <r>
    <s v="HRAEI-MD1037"/>
    <s v="METOCLOPRAMIDA. SOLUCIÓN INYECTABLE CADA AMPOLLETA CONTIENE: CLORHIDRATO DE METOCLOPRAMIDA 10 MG ENVASE CON 6 AMPOLLETAS DE 2 ML."/>
    <s v="010.000.1241.00"/>
    <n v="25301466"/>
    <n v="576"/>
    <n v="11.55"/>
    <n v="6652.8"/>
    <s v="GAMBARS DISTRIBUIDORA, S.A. DE C.V."/>
    <s v="HRAEI-LPI-CC-306-0001/24-2023-COMPLEMENTARIO"/>
    <s v="HRAEI-LPI-CC-306-2023"/>
    <d v="2024-04-02T00:00:00"/>
    <d v="2024-04-17T00:00:00"/>
    <s v=" "/>
    <n v="0"/>
    <x v="459"/>
  </r>
  <r>
    <s v="HRAEI-MD0006"/>
    <s v="HALOPERIDOL. SOLUCIÓN INYECTABLE CADA AMPOLLETA CONTIENE: HALOPERIDOL 5 MG ENVASE CON 6 AMPOLLETAS (5 MG/ML)."/>
    <s v="040.000.3253.00"/>
    <n v="25301097"/>
    <n v="37"/>
    <n v="42.21"/>
    <n v="1561.77"/>
    <s v="GAMBARS DISTRIBUIDORA, S.A. DE C.V."/>
    <s v="HRAEI-LPI-CC-306-0001/24-2023-COMPLEMENTARIO"/>
    <s v="HRAEI-LPI-CC-306-2023"/>
    <d v="2024-04-02T00:00:00"/>
    <d v="2024-04-17T00:00:00"/>
    <s v=" "/>
    <n v="0"/>
    <x v="460"/>
  </r>
  <r>
    <s v="HRAEI-MD1286"/>
    <s v="PROPOFOL. EMULSION INYECTABLE CADA AMPOLLETA O FRASCO ÁMPULA CONTIENE: PROPOFOL 200 MG. EN SOLUCIÓN CON ACEITE DE SOYA, FOSFÁTIDO DE HUEVO O LECITINA DE HUEVO Y GLICEROL. ENVASE CON 5 AMPOLLETAS O FRASCOS ÁMPULA DE 20 ML."/>
    <s v="010.000.0244.00"/>
    <n v="25303344"/>
    <n v="901"/>
    <n v="119.5"/>
    <n v="107669.5"/>
    <s v="LABORATORIOS VANQUISH, S.A. DE C.V."/>
    <s v="HRAEI-AD-CC-533-0002/24-2022"/>
    <s v="HRAEI-AD-CC-533-2022"/>
    <d v="2024-04-02T00:00:00"/>
    <d v="2024-04-17T00:00:00"/>
    <d v="2024-07-04T00:00:00"/>
    <n v="901"/>
    <x v="461"/>
  </r>
  <r>
    <s v="HRAEI-MD1288"/>
    <s v="PROPOFOL. EMULSIÓN INYECTABLE CADA AMPOLLETA O FRASCO ÁMPULA CONTIENE: PROPOFOL  200 MG. EN EMULSIÓN CON O SIN EDETATO DISÓDICO (DIHIDRATADO). ENVASE CON 5 AMPOLLETAS O FRASCOS ÁMPULA DE 20 ML."/>
    <s v="010.000.0246.00"/>
    <n v="25301799"/>
    <n v="1248"/>
    <n v="69"/>
    <n v="86112"/>
    <s v="ESEOTRES PHARMA, S.A.P.I. DE C.V."/>
    <s v="HRAEI-LPI-CC-465-1-0004/24-2022"/>
    <s v="HRAEI-LPI-CC-465-1-2022"/>
    <d v="2024-04-02T00:00:00"/>
    <d v="2024-04-17T00:00:00"/>
    <d v="2024-04-15T00:00:00"/>
    <n v="1248"/>
    <x v="462"/>
  </r>
  <r>
    <s v="HRAEI-MD1286"/>
    <s v="PROPOFOL. EMULSION INYECTABLE CADA AMPOLLETA O FRASCO ÁMPULA CONTIENE: PROPOFOL 200 MG. EN SOLUCIÓN CON ACEITE DE SOYA, FOSFÁTIDO DE HUEVO O LECITINA DE HUEVO Y GLICEROL. ENVASE CON 5 AMPOLLETAS O FRASCOS ÁMPULA DE 20 ML."/>
    <s v="010.000.0244.00"/>
    <n v="25303344"/>
    <n v="770"/>
    <n v="60"/>
    <n v="46200"/>
    <s v="ALTERNAVIDA, S.A. DE C.V."/>
    <s v="HRAEI-LPI-CC-252-0002/24-2023-COMPLEMENTARIO"/>
    <s v="HRAEI-LPI-CC-252-2023"/>
    <d v="2024-04-02T00:00:00"/>
    <d v="2024-04-17T00:00:00"/>
    <s v=" "/>
    <n v="0"/>
    <x v="463"/>
  </r>
  <r>
    <s v="HRAEI-MD1288"/>
    <s v="PROPOFOL. EMULSIÓN INYECTABLE CADA AMPOLLETA O FRASCO ÁMPULA CONTIENE: PROPOFOL  200 MG. EN EMULSIÓN CON O SIN EDETATO DISÓDICO (DIHIDRATADO). ENVASE CON 5 AMPOLLETAS O FRASCOS ÁMPULA DE 20 ML."/>
    <s v="010.000.0246.00"/>
    <n v="25301799"/>
    <n v="1920"/>
    <n v="60"/>
    <n v="115200"/>
    <s v="ALTERNAVIDA, S.A. DE C.V."/>
    <s v="HRAEI-LPI-CC-252-0002/24-2023-COMPLEMENTARIO"/>
    <s v="HRAEI-LPI-CC-252-2023"/>
    <d v="2024-04-02T00:00:00"/>
    <d v="2024-04-17T00:00:00"/>
    <s v=" "/>
    <n v="0"/>
    <x v="464"/>
  </r>
  <r>
    <s v="HRAEI-MD1140"/>
    <s v="NITROPRUSIATO DE SODIO. SOLUCIÓN INYECTABLE CADA FRASCO ÁMPULA CON POLVO O SOLUCIÓN CONTIENE: NITROPRUSIATO DE SODIO 50 MG ENVASE CON UN FRASCO ÁMPULA CON O SIN DILUYENTE."/>
    <s v="010.000.0569.00"/>
    <n v="25301597"/>
    <n v="30"/>
    <n v="595"/>
    <n v="17850"/>
    <s v="ALTERNAVIDA, S.A. DE C.V."/>
    <s v="HRAEI-LPI-CC-252-0002/24-2023-COMPLEMENTARIO"/>
    <s v="HRAEI-LPI-CC-252-2023"/>
    <d v="2024-04-02T00:00:00"/>
    <d v="2024-04-17T00:00:00"/>
    <d v="2024-06-16T00:00:00"/>
    <n v="30"/>
    <x v="465"/>
  </r>
  <r>
    <s v="HRAEI-MD1623"/>
    <s v="VERAPAMILO. SOLUCIÓN INYECTABLE CADA AMPOLLETA CONTIENE: CLORHIDRATO DE VERAPAMILO 5 MG ENVASE CON 2 ML (2.5 MG/ML)."/>
    <s v="010.000.0598.00"/>
    <n v="25302225"/>
    <n v="10"/>
    <n v="110"/>
    <n v="1100"/>
    <s v="ALTERNAVIDA, S.A. DE C.V."/>
    <s v="HRAEI-LPI-CC-252-0002/24-2023-COMPLEMENTARIO"/>
    <s v="HRAEI-LPI-CC-252-2023"/>
    <d v="2024-04-02T00:00:00"/>
    <d v="2024-04-17T00:00:00"/>
    <d v="2024-06-11T00:00:00"/>
    <n v="10"/>
    <x v="466"/>
  </r>
  <r>
    <s v="HRAEI-MD1286"/>
    <s v="PROPOFOL. EMULSION INYECTABLE CADA AMPOLLETA O FRASCO ÁMPULA CONTIENE: PROPOFOL 200 MG. EN SOLUCIÓN CON ACEITE DE SOYA, FOSFÁTIDO DE HUEVO O LECITINA DE HUEVO Y GLICEROL. ENVASE CON 5 AMPOLLETAS O FRASCOS ÁMPULA DE 20 ML."/>
    <s v="010.000.0244.00"/>
    <n v="25303344"/>
    <n v="350"/>
    <n v="108.7"/>
    <n v="38045"/>
    <s v="FRESENIUS KABI MÉXICO, S.A. DE C.V."/>
    <s v="HRAEI-LPI-CC-421-0001/24-2022"/>
    <s v="HRAEI-LPI-CC-421-2022"/>
    <d v="2024-04-02T00:00:00"/>
    <d v="2024-04-17T00:00:00"/>
    <d v="2024-06-17T00:00:00"/>
    <n v="350"/>
    <x v="467"/>
  </r>
  <r>
    <s v="HRAEI-MD1287"/>
    <s v="PROPOFOL. EMULSION INYECTABLE CADA FRASCO ÁMPULA O JERINGA CONTIENE: PROPOFOL 500 MG. EN SOLUCIÓN CON ACEITE DE SOYA, FOSFÁTIDO DE HUEVO O LECITINA DE HUEVO Y GLICEROL. ENVASE CON UN FRASCO ÁMPULA O JERINGA DE 50 ML."/>
    <s v="010.000.0245.00"/>
    <n v="25301801"/>
    <n v="2496"/>
    <n v="220"/>
    <n v="549120"/>
    <s v="FRESENIUS KABI MÉXICO, S.A. DE C.V."/>
    <s v="HRAEI-LPI-CC-421-0001/24-2022"/>
    <s v="HRAEI-LPI-CC-421-2022"/>
    <d v="2024-04-02T00:00:00"/>
    <d v="2024-04-17T00:00:00"/>
    <d v="2024-06-17T00:00:00"/>
    <n v="2496"/>
    <x v="468"/>
  </r>
  <r>
    <s v="HRAEI-MD1288"/>
    <s v="PROPOFOL. EMULSIÓN INYECTABLE CADA AMPOLLETA O FRASCO ÁMPULA CONTIENE: PROPOFOL  200 MG. EN EMULSIÓN CON O SIN EDETATO DISÓDICO (DIHIDRATADO). ENVASE CON 5 AMPOLLETAS O FRASCOS ÁMPULA DE 20 ML."/>
    <s v="010.000.0246.00"/>
    <n v="25301799"/>
    <n v="1872"/>
    <n v="79.989999999999995"/>
    <n v="149741.28"/>
    <s v="ALVARTIS PHARMA, S.A. DE C.V."/>
    <s v="HRAEI-LPI-CC-422-1-0001/24-2022"/>
    <s v="HRAEI-LPI-CC-422-1-2022"/>
    <d v="2024-04-02T00:00:00"/>
    <d v="2024-04-17T00:00:00"/>
    <d v="2024-04-12T00:00:00"/>
    <n v="1872"/>
    <x v="469"/>
  </r>
  <r>
    <s v="HRAEI-MD0438"/>
    <s v="DEXMEDETOMIDINA SOLUCIÓN INYECTABLE. CADA FRASCO ÁMPULA CONTIENE: CLORHIDRATO DE DEXMEDETOMIDINA 200 µG ENVASE CON 5 FRASCO ÁMPULA"/>
    <s v="010.000.0247.01"/>
    <n v="25302522"/>
    <n v="1123"/>
    <n v="85.1"/>
    <n v="95567.299999999988"/>
    <s v="ALVARTIS PHARMA, S.A. DE C.V."/>
    <s v="HRAEI-LPI-CC-422-1-0001/24-2022"/>
    <s v="HRAEI-LPI-CC-422-1-2022"/>
    <d v="2024-04-02T00:00:00"/>
    <d v="2024-04-17T00:00:00"/>
    <d v="2024-04-12T00:00:00"/>
    <n v="1123"/>
    <x v="470"/>
  </r>
  <r>
    <s v="HRAEI-MD0979"/>
    <s v="L-ORNITINA-L-ASPARTATO. SOLUCIÓN INYECTABLE CADA AMPOLLETA CONTIENE: L-ORNITINA-L-ASPARTATO 5 G ENVASE CON 5 AMPOLLETAS CON 10 ML."/>
    <s v="010.000.3826.00"/>
    <n v="25301387"/>
    <n v="32"/>
    <n v="525"/>
    <n v="16800"/>
    <s v="ALTERNAVIDA, S.A. DE C.V."/>
    <s v="HRAEI-LPI-CC-037-0001/24-2023"/>
    <s v="HRAEI-LPI-CC-037-2023"/>
    <d v="2024-04-02T00:00:00"/>
    <d v="2024-04-17T00:00:00"/>
    <s v=" "/>
    <n v="0"/>
    <x v="471"/>
  </r>
  <r>
    <s v="HRAEI-MD2086"/>
    <s v="MISOPROSTOL. TABLETA. CADA TABLETA CONTIENE: MISOPROSTOL 200 µG. ENVASE CON 12 TABLETAS."/>
    <s v="010.000.6012.04"/>
    <n v="25302838"/>
    <n v="1"/>
    <n v="169"/>
    <n v="169"/>
    <s v="ALTERNAVIDA, S.A. DE C.V."/>
    <s v="HRAEI-LPI-CC-037-0001/24-2023"/>
    <s v="HRAEI-LPI-CC-037-2023"/>
    <d v="2024-04-02T00:00:00"/>
    <d v="2024-04-17T00:00:00"/>
    <s v=" "/>
    <n v="0"/>
    <x v="472"/>
  </r>
  <r>
    <s v="HRAEI-MD1140"/>
    <s v="NITROPRUSIATO DE SODIO. SOLUCIÓN INYECTABLE CADA FRASCO ÁMPULA CON POLVO O SOLUCIÓN CONTIENE: NITROPRUSIATO DE SODIO 50 MG ENVASE CON UN FRASCO ÁMPULA CON O SIN DILUYENTE."/>
    <s v="010.000.0569.00"/>
    <n v="25301597"/>
    <n v="19"/>
    <n v="595"/>
    <n v="11305"/>
    <s v="ALTERNAVIDA, S.A. DE C.V."/>
    <s v="HRAEI-LPI-CC-037-0001/24-2023"/>
    <s v="HRAEI-LPI-CC-037-2023"/>
    <d v="2024-04-02T00:00:00"/>
    <d v="2024-04-17T00:00:00"/>
    <d v="2024-07-02T00:00:00"/>
    <n v="19"/>
    <x v="473"/>
  </r>
  <r>
    <s v="HRAEI-MD1623"/>
    <s v="VERAPAMILO. SOLUCIÓN INYECTABLE CADA AMPOLLETA CONTIENE: CLORHIDRATO DE VERAPAMILO 5 MG ENVASE CON 2 ML (2.5 MG/ML)."/>
    <s v="010.000.0598.00"/>
    <n v="25302225"/>
    <n v="16"/>
    <n v="110"/>
    <n v="1760"/>
    <s v="ALTERNAVIDA, S.A. DE C.V."/>
    <s v="HRAEI-LPI-CC-037-0001/24-2023"/>
    <s v="HRAEI-LPI-CC-037-2023"/>
    <d v="2024-04-02T00:00:00"/>
    <d v="2024-04-17T00:00:00"/>
    <s v=" "/>
    <n v="0"/>
    <x v="474"/>
  </r>
  <r>
    <s v="HRAEI-MD0919"/>
    <s v="LEVETIRACETAM. TABLETA CADA TABLETA CONTIENE: LEVETIRACETAM 1 000 MG ENVASE CON 30 TABLETAS."/>
    <s v="010.000.2618.00"/>
    <n v="25301309"/>
    <n v="28"/>
    <n v="56.5"/>
    <n v="1582"/>
    <s v="ALTERNAVIDA, S.A. DE C.V."/>
    <s v="HRAEI-LPI-CC-037-0001/24-2023"/>
    <s v="HRAEI-LPI-CC-037-2023"/>
    <d v="2024-04-02T00:00:00"/>
    <d v="2024-04-17T00:00:00"/>
    <d v="2024-07-02T00:00:00"/>
    <n v="28"/>
    <x v="475"/>
  </r>
  <r>
    <s v="HRAEI-MD1608"/>
    <s v="VALPROATO SEMISÓDICO. COMPRIMIDO CON CAPA ENTÉRICA CADA COMPRIMIDO CONTIENE: VALPROATO SEMISÓDICO EQUIVALENTE A 250 MG DE ÁCIDO VALPROICO. ENVASE CON 30 COMPRIMIDOS."/>
    <s v="010.000.5488.00"/>
    <n v="25302199"/>
    <n v="4"/>
    <n v="41.799999999999898"/>
    <n v="167.19999999999959"/>
    <s v="ALTERNAVIDA, S.A. DE C.V."/>
    <s v="HRAEI-LPI-CC-037-1-0001/24-2023"/>
    <s v="HRAEI-LPI-CC-037-1-2023"/>
    <d v="2024-04-02T00:00:00"/>
    <d v="2024-04-17T00:00:00"/>
    <s v=" "/>
    <n v="0"/>
    <x v="476"/>
  </r>
  <r>
    <s v="HRAEI-MD0127"/>
    <s v="AMIODARONA. SOLUCIÓN INYECTABLE. CADA AMPOLLETA CONTIENE: CLORHIDRATO DE AMIODARONA 150 MG ENVASE CON 6 AMPOLLETAS DE 3 ML."/>
    <s v="010.000.4107.00"/>
    <n v="25300175"/>
    <n v="63"/>
    <n v="110"/>
    <n v="6930"/>
    <s v="COMERCIALIZADORA DE PRODUCTOS INSTITUCIONALES, S.A. DE C.V."/>
    <s v="HRAEI-LPI-CC-016-0002/24-2023"/>
    <s v="HRAEI-LPI-CC-016-2023"/>
    <d v="2024-04-02T00:00:00"/>
    <d v="2024-04-17T00:00:00"/>
    <d v="2024-04-17T00:00:00"/>
    <n v="63"/>
    <x v="477"/>
  </r>
  <r>
    <s v="HRAEI-MD0127"/>
    <s v="AMIODARONA. SOLUCIÓN INYECTABLE. CADA AMPOLLETA CONTIENE: CLORHIDRATO DE AMIODARONA 150 MG ENVASE CON 6 AMPOLLETAS DE 3 ML."/>
    <s v="010.000.4107.00"/>
    <n v="25300175"/>
    <n v="39"/>
    <n v="113.85"/>
    <n v="4440.1499999999996"/>
    <s v="COMERCIALIZADORA DE PRODUCTOS INSTITUCIONALES, S.A. DE C.V."/>
    <s v="HRAEI-LPI-CC-276-0002/24-2023-COMPLEMENTARIO"/>
    <s v="HRAEI-LPI-CC-276-2023"/>
    <d v="2024-04-02T00:00:00"/>
    <d v="2024-04-17T00:00:00"/>
    <d v="2024-04-17T00:00:00"/>
    <n v="39"/>
    <x v="478"/>
  </r>
  <r>
    <s v="HRAEI-MD0345"/>
    <s v="CLORFENAMINA. TABLETA. CADA TABLETA CONTIENE: MALEATO DE CLORFENAMINA 4.0 MG ENVASE CON 20 TABLETAS."/>
    <s v="010.000.0402.00"/>
    <n v="25300556"/>
    <n v="2"/>
    <n v="8.6199999999999992"/>
    <n v="17.239999999999998"/>
    <s v="COMERCIALIZADORA DE PRODUCTOS INSTITUCIONALES, S.A. DE C.V."/>
    <s v="HRAEI-LPI-CC-276-0002/24-2023-COMPLEMENTARIO"/>
    <s v="HRAEI-LPI-CC-276-2023"/>
    <d v="2024-04-02T00:00:00"/>
    <d v="2024-04-17T00:00:00"/>
    <d v="2024-04-17T00:00:00"/>
    <n v="2"/>
    <x v="479"/>
  </r>
  <r>
    <s v="HRAEI-MD0250"/>
    <s v="CALCITRIOL. CÁPSULA DE GELATINA BLANDA CADA CÁPSULA CONTIENE: CALCITRIOL 0.25 µG. ENVASE CON 50 CÁPSULAS."/>
    <s v="010.000.1095.00"/>
    <n v="25300415"/>
    <n v="1"/>
    <n v="24.36"/>
    <n v="24.36"/>
    <s v="COMERCIALIZADORA DE PRODUCTOS INSTITUCIONALES, S.A. DE C.V."/>
    <s v="HRAEI-LPI-CC-276-0002/24-2023-COMPLEMENTARIO"/>
    <s v="HRAEI-LPI-CC-276-2023"/>
    <d v="2024-04-02T00:00:00"/>
    <d v="2024-04-17T00:00:00"/>
    <d v="2024-04-17T00:00:00"/>
    <n v="1"/>
    <x v="480"/>
  </r>
  <r>
    <s v="HRAEI-MD1088"/>
    <s v="MOXIFLOXACINO. TABLETA CADA TABLETA CONTIENE: CLORHIDRATO DE MOXIFLOXACINO EQUIVALENTE A 400 MG DE MOXIFLOXACINO. ENVASE CON 7 TABLETAS."/>
    <s v="010.000.4252.00"/>
    <n v="25301527"/>
    <n v="7"/>
    <n v="37.76"/>
    <n v="264.32"/>
    <s v="COMERCIALIZADORA DE PRODUCTOS INSTITUCIONALES, S.A. DE C.V."/>
    <s v="HRAEI-LPI-CC-276-0002/24-2023-COMPLEMENTARIO"/>
    <s v="HRAEI-LPI-CC-276-2023"/>
    <d v="2024-04-02T00:00:00"/>
    <d v="2024-04-17T00:00:00"/>
    <d v="2024-04-17T00:00:00"/>
    <n v="7"/>
    <x v="481"/>
  </r>
  <r>
    <s v="HRAEI-MD1452"/>
    <s v="TAMSULOSINA. CÁPSULA O TABLETA DE LIBERACIÓN PROLONGADA. CADA CÁPSULA O TABLETA DE LIBERACIÓN PROLONGADA CONTIENE: CLORHIDRATO DETAMSULOSINA 0.4 MG. ENVASE CON 30 CÁPSULAS O TABLETAS DE LIBERACIÓN PROLONGADA."/>
    <s v="010.000.5309.02"/>
    <n v="25303043"/>
    <n v="2"/>
    <n v="24.78"/>
    <n v="49.56"/>
    <s v="COMERCIALIZADORA DE PRODUCTOS INSTITUCIONALES, S.A. DE C.V."/>
    <s v="HRAEI-LPI-CC-276-0002/24-2023-COMPLEMENTARIO"/>
    <s v="HRAEI-LPI-CC-276-2023"/>
    <d v="2024-04-02T00:00:00"/>
    <d v="2024-04-17T00:00:00"/>
    <d v="2024-04-17T00:00:00"/>
    <n v="2"/>
    <x v="482"/>
  </r>
  <r>
    <s v="HRAEI-MD0988"/>
    <s v="MANITOL. SOLUCIÓN INYECTABLE AL 20% CADA ENVASE CONTIENE: MANITOL 50 G ENVASE CON 250 ML."/>
    <s v="010.000.2306.00"/>
    <n v="25301402"/>
    <n v="250"/>
    <n v="25.64"/>
    <n v="6410"/>
    <s v="FRESENIUS KABI MÉXICO, S.A. DE C.V."/>
    <s v="HRAEI-LPI-CC-026-0002/24-2023"/>
    <s v="HRAEI-LPI-CC-026-2023"/>
    <d v="2024-04-09T00:00:00"/>
    <d v="2024-04-24T00:00:00"/>
    <d v="2024-05-21T00:00:00"/>
    <n v="250"/>
    <x v="483"/>
  </r>
  <r>
    <s v="HRAEI-MD0640"/>
    <s v="FENTANILO. SOLUCIÓN INYECTABLE CADA AMPOLLETA O FRASCO ÁMPULA CONTIENE: CITRATO DE FENTANILO EQUIVALENTE A 0.5 MG DE FENTANILO. ENVASE CON 6 AMPOLLETAS O FRASCOS ÁMPULA CON 10 ML."/>
    <s v="040.000.0242.00"/>
    <n v="25300947"/>
    <n v="3120"/>
    <n v="269"/>
    <n v="839280"/>
    <s v="LABORATORIOS VANQUISH, S.A. DE C.V."/>
    <s v="HRAEI-AD-CC-141-0001/24-2023"/>
    <s v="HRAEI-AD-CC-141-2023"/>
    <d v="2024-04-09T00:00:00"/>
    <d v="2024-04-24T00:00:00"/>
    <d v="2024-04-18T00:00:00"/>
    <n v="3120"/>
    <x v="484"/>
  </r>
  <r>
    <s v="HRAEI-MD0562"/>
    <s v="ESPIRONOLACTONA. TABLETA CADA TABLETA CONTIENE: ESPIRONOLACTONA 100 MG ENVASE CON 30 TABLETAS."/>
    <s v="010.000.2156.00"/>
    <n v="25300842"/>
    <n v="32"/>
    <n v="105.17"/>
    <n v="3365.44"/>
    <s v="PFIZER, S.A. DE C.V."/>
    <s v="HRAEI-LPI-CC-031-0001/24-2023"/>
    <s v="HRAEI-LPI-CC-031-2023"/>
    <d v="2024-04-17T00:00:00"/>
    <d v="2024-05-02T00:00:00"/>
    <d v="2024-04-26T00:00:00"/>
    <n v="32"/>
    <x v="485"/>
  </r>
  <r>
    <s v="HRAEI-MD1104"/>
    <s v="NAPROXENO. TABLETA CADA TABLETA CONTIENE: NAPROXENO 250 MG ENVASE CON 30 TABLETAS."/>
    <s v="010.000.3407.00"/>
    <n v="25301549"/>
    <n v="24"/>
    <n v="9.89"/>
    <n v="237.36"/>
    <s v="COMERCIALIZADORA PENTAMED, S.A. DE C.V."/>
    <s v="HRAEI-LPI-CC-024-0002/24-2023"/>
    <s v="HRAEI-LPI-CC-024-2023"/>
    <d v="2024-04-17T00:00:00"/>
    <d v="2024-05-02T00:00:00"/>
    <d v="2024-05-02T00:00:00"/>
    <n v="24"/>
    <x v="486"/>
  </r>
  <r>
    <s v="HRAEI-MD1049"/>
    <s v="METRONIDAZOL. TABLETA CADA TABLETA CONTIENE: METRONIDAZOL 500 MG ENVASE CON 30 TABLETAS."/>
    <s v="010.000.1308.01"/>
    <n v="25302830"/>
    <n v="5"/>
    <n v="14.37"/>
    <n v="71.849999999999994"/>
    <s v="COMPAÑIA INTERNACIONAL MEDICA, S.A. DE C.V."/>
    <s v="HRAEI-LPI-CC-279-1-0002/24-2023-COMPLEMENTARIO"/>
    <s v="HRAEI-LPI-CC-279-1-2023"/>
    <d v="2024-04-17T00:00:00"/>
    <d v="2024-05-02T00:00:00"/>
    <d v="2024-05-02T00:00:00"/>
    <n v="5"/>
    <x v="487"/>
  </r>
  <r>
    <s v="HRAEI-MD1025"/>
    <s v="METILDOPA. TABLETA CADA TABLETA CONTIENE: METILDOPA 250 MG ENVASE CON 30 TABLETAS."/>
    <s v="010.000.0566.00"/>
    <n v="25301451"/>
    <n v="10"/>
    <n v="42"/>
    <n v="420"/>
    <s v="ABASTO Y SUMINISTRO EN FARMACOS GADEC, S.A. DE C.V."/>
    <s v="HRAEI-LPI-CC-432-0001/24-2022"/>
    <s v="HRAEI-LPI-CC-432-2022"/>
    <d v="2024-04-17T00:00:00"/>
    <d v="2024-05-02T00:00:00"/>
    <d v="2024-05-29T00:00:00"/>
    <n v="10"/>
    <x v="488"/>
  </r>
  <r>
    <s v="HRAEI-MD1638"/>
    <s v="VITAMINAS A C Y D. SOLUCIÓN. CADA ML CONTIENE: PALMITATO DE RETINOL 7000 A 9000 UI. ÁCIDO ASCÓRBICO 80 A 125 MG. COLECALCIFEROL 1400 A 1800 UI. ENVASE CON 15 ML."/>
    <s v="010.000.1098.00"/>
    <n v="25302247"/>
    <n v="20"/>
    <n v="17.899999999999999"/>
    <n v="358"/>
    <s v="NUCITEC, S.A. DE C.V."/>
    <s v="HRAEI-LPI-CC-344-0001/24-2023-COMPLEMENTARIO"/>
    <s v="HRAEI-LPI-CC-344-2023"/>
    <d v="2024-04-17T00:00:00"/>
    <d v="2024-05-02T00:00:00"/>
    <s v=" "/>
    <n v="0"/>
    <x v="489"/>
  </r>
  <r>
    <s v="HRAEI-MD0333"/>
    <s v="CLONIXINATO DE LISINA SOLUCIÓN INYECTABLE CADA AMPOLLETA CONTIENE: CLONIXINATO DE LISINA 100 MG ENVASE CON 5 AMPOLLETAS DE 2 ML."/>
    <s v="010.000.4028.00"/>
    <n v="25300536"/>
    <n v="959"/>
    <n v="25.83"/>
    <n v="24770.969999999998"/>
    <s v="PRODIFAM, S.A. DE C.V."/>
    <s v="HRAEI-AD-CC-098-0003/24-2023"/>
    <s v="HRAEI-AD-CC-098-2023"/>
    <d v="2024-04-26T00:00:00"/>
    <d v="2024-05-11T00:00:00"/>
    <s v=" "/>
    <n v="0"/>
    <x v="1"/>
  </r>
  <r>
    <s v="HRAEI-MD0006"/>
    <s v="HALOPERIDOL. SOLUCIÓN INYECTABLE CADA AMPOLLETA CONTIENE: HALOPERIDOL 5 MG ENVASE CON 6 AMPOLLETAS (5 MG/ML)."/>
    <s v="040.000.3253.00"/>
    <n v="25301097"/>
    <n v="70"/>
    <n v="37.130000000000003"/>
    <n v="2599.1000000000004"/>
    <s v="PRODIFAM, S.A. DE C.V."/>
    <s v="HRAEI-AD-CC-098-0003/24-2023"/>
    <s v="HRAEI-AD-CC-098-2023"/>
    <d v="2024-04-26T00:00:00"/>
    <d v="2024-05-11T00:00:00"/>
    <s v=" "/>
    <n v="0"/>
    <x v="3"/>
  </r>
  <r>
    <s v="HRAEI-MD1743"/>
    <s v="ENDOCRINOLOGÍA Y METABOLISMO LEVOTIROXINA SÓDICA. TABLETA. CADA TABLETA CONTIENE: LEVOTIROXINA SÓDICA 50 µG ENVASE CON 50 TABLETAS."/>
    <s v="010.000.6170.00"/>
    <n v="25303403"/>
    <n v="2"/>
    <n v="70.290000000000006"/>
    <n v="140.58000000000001"/>
    <s v="ARMSTRONG LABORATORIOS DE MÉXICO, S.A. DE C.V."/>
    <s v="HRAEI-LPI-CC-497-0002-24/2022"/>
    <s v="HRAEI-LPI-CC-497-2022"/>
    <d v="2024-04-26T00:00:00"/>
    <d v="2024-05-11T00:00:00"/>
    <s v=" "/>
    <n v="0"/>
    <x v="400"/>
  </r>
  <r>
    <s v="HRAEI-MD0257"/>
    <s v="CARBAMAZEPINA. TABLETA. CADA TABLETA CONTIENE: CARBAMAZEPINA 200 MG ENVASE CON 20 TABLETAS."/>
    <s v="040.000.2608.00"/>
    <n v="25300426"/>
    <n v="4"/>
    <n v="18"/>
    <n v="72"/>
    <s v="LABORATORIOS SOLFRAN, S.A."/>
    <s v="HRAEI-LPI-CC-495-0002/24-2022"/>
    <s v="HRAEI-LPI-CC-495-2022"/>
    <d v="2024-04-26T00:00:00"/>
    <d v="2024-05-11T00:00:00"/>
    <s v=" "/>
    <n v="0"/>
    <x v="402"/>
  </r>
  <r>
    <s v="HRAEI-MD1050"/>
    <s v="METRONIDAZOL. SOLUCIÓN INYECTABLE CADA AMPOLLETA O FRASCO ÁMPULA CONTIENE: METRONIDAZOL 200 MG ENVASE CON 2 AMPOLLETAS O FRASCOS ÁMPULA CON 10 ML."/>
    <s v="010.000.1309.00"/>
    <n v="25301479"/>
    <n v="55"/>
    <n v="27.92"/>
    <n v="1535.6000000000001"/>
    <s v="PROFESSIONAL PHARMACY OCCIDENTE, S.A. DE C.V."/>
    <s v="HRAEI-AD-CC-099-0003/24-2023-A"/>
    <s v="HRAEI-AD-CC-099-2023-A"/>
    <d v="2024-04-26T00:00:00"/>
    <d v="2024-05-11T00:00:00"/>
    <d v="2024-07-10T00:00:00"/>
    <n v="55"/>
    <x v="6"/>
  </r>
  <r>
    <s v="HRAEI-MD1267"/>
    <s v="PREDNISONA. TABLETA CADA TABLETA CONTIENE: PREDNISONA 5 MG ENVASE CON 20 TABLETAS."/>
    <s v="010.000.0472.00"/>
    <n v="25301772"/>
    <n v="65"/>
    <n v="4.3"/>
    <n v="279.5"/>
    <s v="ALLEN LABORATORIOS, S.A. DE C.V."/>
    <s v="HRAEI-LPI-CC-493-0002/24-2022"/>
    <s v="HRAEI-LPI-CC-493-2022"/>
    <d v="2024-04-26T00:00:00"/>
    <d v="2024-05-11T00:00:00"/>
    <s v=" "/>
    <n v="0"/>
    <x v="410"/>
  </r>
  <r>
    <s v="HRAEI-MD2069"/>
    <s v="ANESTESIA SUGAMMADEX. SOLUCIÓN INYECTABLE. CADA FRASCO ÁMPULA CONTIENE: SUGAMMADEX SÓDICO EQUIVALENTE A 200 MG DE SUGAMMADEX ENVASE CON 10 FRASCOS ÁMPULA CON 2 ML DE SOLUCIÓN CADA UNO (100 MG/ML)."/>
    <s v="010.000.6168.00"/>
    <n v="25303401"/>
    <n v="26"/>
    <n v="3987.62"/>
    <n v="103678.12"/>
    <s v="SYNTHON MÉXICO, S.A. DE C.V."/>
    <s v="HRAEI-LPI-CC-486-0002/24-2022"/>
    <s v="HRAEI-LPI-CC-486-2022"/>
    <d v="2024-04-26T00:00:00"/>
    <d v="2024-05-11T00:00:00"/>
    <s v=" "/>
    <n v="0"/>
    <x v="425"/>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975"/>
    <n v="1620"/>
    <n v="1579500"/>
    <s v="ESPECIFICOS STENDHAL, S.A. DE C.V."/>
    <s v="HRAEI-LPI-CC-484-0002/24-2022"/>
    <s v="HRAEI-LPI-CC-484-2022"/>
    <d v="2024-04-26T00:00:00"/>
    <d v="2024-05-11T00:00:00"/>
    <d v="2024-05-10T00:00:00"/>
    <n v="975"/>
    <x v="490"/>
  </r>
  <r>
    <s v="HRAEI-MD1918"/>
    <s v="AZACITIDINA SUSPENSIÓN INYECTABLE CADA FRASCO ÁMPULA CON LIOFILIZADO CONTIENE: AZACITIDINA 100 MG. ENVASE CON UN FRASCO ÁMPULA CON LIOFILIZADO."/>
    <s v="010.000.5887.00"/>
    <n v="25302408"/>
    <n v="46"/>
    <n v="4650"/>
    <n v="213900"/>
    <s v="ULSA TECH, S.A. DE C.V."/>
    <s v="HRAEI-LPI-CC-480-0002/24-2022"/>
    <s v="HRAEI-LPI-CC-480-2022"/>
    <d v="2024-04-26T00:00:00"/>
    <d v="2024-05-11T00:00:00"/>
    <d v="2024-07-02T00:00:00"/>
    <n v="46"/>
    <x v="427"/>
  </r>
  <r>
    <s v="HRAEI-MD2097"/>
    <s v="IBRUTINIB. CÁPSULA CADA CÁPSULA CONTIENE: IBRUTINIB: 140 MG. ENVASE CON 120 CÁPSULAS."/>
    <s v="010.000.6042.01"/>
    <n v="25302682"/>
    <n v="2"/>
    <n v="81040.429999999993"/>
    <n v="162080.85999999999"/>
    <s v="JANSSEN-CILAG DE MÉXICO, S. DE R.L. DE C.V."/>
    <s v="HRAEI-AD-CC-238-0001/24-2023-COMPLEMENTARIO"/>
    <s v="HRAEI-AD-CC-238-2023"/>
    <d v="2024-04-26T00:00:00"/>
    <d v="2024-05-11T00:00:00"/>
    <s v=" "/>
    <n v="0"/>
    <x v="491"/>
  </r>
  <r>
    <s v="HRAEI-MD2114"/>
    <s v="DARATUMUMAB. SOLUCIÓN INYECTABLE CADA FRASCO ÁMPULA CONTIENE: DARATUMUMAB 100.00 MG ENVASE CON FRASCO ÁMPULA CON 100 MG EN 5 ML (20 MG/ML)."/>
    <s v="010.000.6207.00"/>
    <n v="25303565"/>
    <n v="14"/>
    <n v="7203.76"/>
    <n v="100852.64"/>
    <s v="JANSSEN-CILAG DE MÉXICO, S. DE R.L. DE C.V."/>
    <s v="HRAEI-AD-CC-238-0001/24-2023-COMPLEMENTARIO"/>
    <s v="HRAEI-AD-CC-238-2023"/>
    <d v="2024-04-26T00:00:00"/>
    <d v="2024-05-11T00:00:00"/>
    <d v="2024-07-26T00:00:00"/>
    <n v="14"/>
    <x v="492"/>
  </r>
  <r>
    <s v="HRAEI-MD2115"/>
    <s v="DARATUMUMAB. SOLUCION INYECTABLE CADA FRASCO ÁMPULA CONTIENE: DARATUMUMAB 400.00 MG ENVASE CON FRASCO ÁMPULA CON 400 MG EN 20 ML (20 MG/ML)."/>
    <s v="010.000.6208.00"/>
    <n v="25303566"/>
    <n v="19"/>
    <n v="28815.040000000001"/>
    <n v="547485.76"/>
    <s v="JANSSEN-CILAG DE MÉXICO, S. DE R.L. DE C.V."/>
    <s v="HRAEI-AD-CC-238-0001/24-2023-COMPLEMENTARIO"/>
    <s v="HRAEI-AD-CC-238-2023"/>
    <d v="2024-04-26T00:00:00"/>
    <d v="2024-05-11T00:00:00"/>
    <d v="2024-07-26T00:00:00"/>
    <n v="19"/>
    <x v="493"/>
  </r>
  <r>
    <s v="HRAEI-MD2101"/>
    <s v="BLINATUMOMAB. SOLUCIÓN INYECTABLE CADA FRASCO ÁMPULA CON POLVO LIOFILIZADO CONTIENE: BLINATUMOMAB 35 µG ENVASE CON UN FRASCO ÁMPULA CON POLVO LIOFILIZADO Y UN FRASCO ÁMPULA CON SOLUCIÓN ESTABILIZADORA IV."/>
    <s v="010.000.6096.00"/>
    <n v="25303238"/>
    <n v="360"/>
    <n v="27695.78"/>
    <n v="9970480.7999999989"/>
    <s v="AMGEN MÉXICO, S.A. DE C.V."/>
    <s v="HRAEI-AD-CC-346-0003/24-2022"/>
    <s v="HRAEI-AD-CC-346-2022"/>
    <d v="2024-04-26T00:00:00"/>
    <d v="2024-05-11T00:00:00"/>
    <d v="2024-05-07T00:00:00"/>
    <n v="360"/>
    <x v="310"/>
  </r>
  <r>
    <s v="HRAEI-MD2063"/>
    <s v="CARFILZOMIB. SOLUCIÓN INYECTABLE. CADA FRASCO ÁMPULA CON POLVO LIOFILIZADO CONTIENE: CARFILZOMIB 60 MG ENVASE CON FRASCO ÁMPULA CON POLVO LIOFILIZADO."/>
    <s v="010.000.6086.00"/>
    <n v="25303185"/>
    <n v="168"/>
    <n v="11383.31"/>
    <n v="1912396.0799999998"/>
    <s v="AMGEN MÉXICO, S.A. DE C.V."/>
    <s v="HRAEI-AD-CC-346-0003/24-2022"/>
    <s v="HRAEI-AD-CC-346-2022"/>
    <d v="2024-04-26T00:00:00"/>
    <d v="2024-05-11T00:00:00"/>
    <d v="2024-05-07T00:00:00"/>
    <n v="168"/>
    <x v="311"/>
  </r>
  <r>
    <s v="HRAEI-MD2093"/>
    <s v="DENOSUMAB. SOLUCIÓN INYECTABLE. CADA FRASCO ÁMPULA CONTIENE: DENOSUMAB 120 MG ENVASE CON UN FRASCO ÁMPULA CON 1.7 ML."/>
    <s v="010.000.6013.00"/>
    <n v="25302514"/>
    <n v="70"/>
    <n v="6047.19"/>
    <n v="423303.3"/>
    <s v="AMGEN MÉXICO, S.A. DE C.V."/>
    <s v="HRAEI-AD-CC-346-0003/24-2022"/>
    <s v="HRAEI-AD-CC-346-2022"/>
    <d v="2024-04-26T00:00:00"/>
    <d v="2024-05-11T00:00:00"/>
    <d v="2024-05-07T00:00:00"/>
    <n v="70"/>
    <x v="312"/>
  </r>
  <r>
    <s v="HRAEI-MD1361"/>
    <s v="SENÓSIDOS A-B. TABLETA CADA TABLETA CONTIENE: CONCENTRADOS DE SEN DESECADOS 187 MG (NORMALIZADO A 8.6 MG DE SENÓSIDOS A-B). ENVASE CON 20 TABLETAS."/>
    <s v="010.000.1272.00"/>
    <n v="25301894"/>
    <n v="130"/>
    <n v="8.07"/>
    <n v="1049.1000000000001"/>
    <s v="GAMS SOLUTIONS, S.A. DE C.V."/>
    <s v="HRAEI-LPI-CC-470-0003/24-2022"/>
    <s v="HRAEI-LPI-CC-470-2022"/>
    <d v="2024-04-26T00:00:00"/>
    <d v="2024-05-11T00:00:00"/>
    <d v="2024-05-08T00:00:00"/>
    <n v="130"/>
    <x v="424"/>
  </r>
  <r>
    <s v="HRAEI-MD1618"/>
    <s v="VASOPRESINA. SOLUCIÓN INYECTABLE CADA AMPOLLETA CONTIENE: VASOPRESINA 20 UI ENVASE CON UNA AMPOLLETA."/>
    <s v="010.000.4154.00"/>
    <n v="25302215"/>
    <n v="937"/>
    <n v="207"/>
    <n v="193959"/>
    <s v="ESEOTRES PHARMA, S.A.P.I. DE C.V."/>
    <s v="HRAEI-LPI-CC-465-1-0003/24-2022"/>
    <s v="HRAEI-LPI-CC-465-1-2022"/>
    <d v="2024-04-26T00:00:00"/>
    <d v="2024-05-11T00:00:00"/>
    <d v="2024-05-10T00:00:00"/>
    <n v="937"/>
    <x v="301"/>
  </r>
  <r>
    <s v="HRAEI-MD2094"/>
    <s v="IPILIMUMAB. SOLUCIÓN INYECTABLE. CADA FRASCO ÁMPULA CONTIENE: IPILIMUMAB 50 MG ENVASE CON UN FRASCO ÁMPULA CON 10 ML (50 MG/10 ML)."/>
    <s v="010.000.6016.00"/>
    <n v="25302755"/>
    <n v="70"/>
    <n v="76844.25"/>
    <n v="5379097.5"/>
    <s v="BRISTOL-MYERS SQUIBB DE MÉXICO, S DE R.L. DE C.V."/>
    <s v="HRAEI-AD-CC-349-0003/24-2022"/>
    <s v="HRAEI-AD-CC-349-2022"/>
    <d v="2024-04-26T00:00:00"/>
    <d v="2024-05-11T00:00:00"/>
    <d v="2024-05-10T00:00:00"/>
    <n v="70"/>
    <x v="111"/>
  </r>
  <r>
    <s v="HRAEI-MD2102"/>
    <s v="NIVOLUMAB. SOLUCIÓN INYECTABLE. CADA FRASCO ÁMPULA CONTIENE: NIVOLUMAB 100 MG ENVASE CON UN FRASCO ÁMPULA CON 10 ML DE SOLUCIÓN (10 MG/ ML)."/>
    <s v="010.000.6109.00"/>
    <n v="25303241"/>
    <n v="234"/>
    <n v="28705"/>
    <n v="6716970"/>
    <s v="BRISTOL-MYERS SQUIBB DE MÉXICO, S DE R.L. DE C.V."/>
    <s v="HRAEI-AD-CC-349-0003/24-2022"/>
    <s v="HRAEI-AD-CC-349-2022"/>
    <d v="2024-04-26T00:00:00"/>
    <d v="2024-05-11T00:00:00"/>
    <d v="2024-05-11T00:00:00"/>
    <n v="234"/>
    <x v="112"/>
  </r>
  <r>
    <s v="HRAEI-MD2103"/>
    <s v="NIVOLUMAB. SOLUCIÓN INYECTABLE. CADA FRASCO ÁMPULA CONTIENE: NIVOLUMAB 40 MG ENVASE CON UN FRASCO ÁMPULA CON 4 ML DE SOLUCIÓN (10 MG/ ML)."/>
    <s v="010.000.6110.00"/>
    <n v="25303242"/>
    <n v="117"/>
    <n v="11482"/>
    <n v="1343394"/>
    <s v="BRISTOL-MYERS SQUIBB DE MÉXICO, S DE R.L. DE C.V."/>
    <s v="HRAEI-AD-CC-349-0003/24-2022"/>
    <s v="HRAEI-AD-CC-349-2022"/>
    <d v="2024-04-26T00:00:00"/>
    <d v="2024-05-11T00:00:00"/>
    <d v="2024-05-11T00:00:00"/>
    <n v="117"/>
    <x v="113"/>
  </r>
  <r>
    <s v="HRAEI-MD2058"/>
    <s v="FULVESTRANT. SOLUCIÓN INYECTABLE. CADA JERINGA PRELLENADA CONTIENE: FULVESTRANT 250 MG ENVASE CON 2 JERINGAS. PRELLENADAS CON 5 ML CADA UNA."/>
    <s v="010.000.5880.00"/>
    <n v="25302316"/>
    <n v="25"/>
    <n v="8760"/>
    <n v="219000"/>
    <s v="ASTRA ZENECA, S.A. DE C.V."/>
    <s v="HRAEI-AD-CC-350-0003/24-2022"/>
    <s v="HRAEI-AD-CC-350-2022"/>
    <d v="2024-04-26T00:00:00"/>
    <d v="2024-05-11T00:00:00"/>
    <d v="2024-06-20T00:00:00"/>
    <n v="25"/>
    <x v="395"/>
  </r>
  <r>
    <s v="HRAEI-MD1445"/>
    <s v="TACROLIMUS. CÁPSULA CADA CÁPSULA CONTIENE: TACROLIMUS MONOHIDRATADO EQUIVALENTE A 1 MG DE TACROLIMUS ENVASE CON 100 CÁPSULAS."/>
    <s v="010.000.5084.01"/>
    <n v="25303030"/>
    <n v="6"/>
    <n v="399"/>
    <n v="2394"/>
    <s v="LABORATORIOS VANQUISH, S.A. DE C.V."/>
    <s v="HRAEI-LPI-CC-452-0002/24-2022"/>
    <s v="HRAEI-LPI-CC-452-2022"/>
    <d v="2024-04-26T00:00:00"/>
    <d v="2024-05-11T00:00:00"/>
    <s v=" "/>
    <n v="0"/>
    <x v="390"/>
  </r>
  <r>
    <s v="HRAEI-MD0644"/>
    <s v="FILGRASTIM. SOLUCIÓN INYECTABLE CADA FRASCO ÁMPULA O JERINGA CONTIENE: FILGRASTIM 300 µG ENVASE CON 5 FRASCOS ÁMPULA O JERINGAS."/>
    <s v="010.000.5432.00"/>
    <n v="25300952"/>
    <n v="468"/>
    <n v="380"/>
    <n v="177840"/>
    <s v="ALTERNAVIDA, S.A. DE C.V."/>
    <s v="HRAEI-LPI-CC-451-0002/24-2022"/>
    <s v="HRAEI-LPI-CC-451-2022"/>
    <d v="2024-04-26T00:00:00"/>
    <d v="2024-05-11T00:00:00"/>
    <d v="2024-05-07T00:00:00"/>
    <n v="468"/>
    <x v="453"/>
  </r>
  <r>
    <s v="HRAEI-MD2114"/>
    <s v="DARATUMUMAB. SOLUCIÓN INYECTABLE CADA FRASCO ÁMPULA CONTIENE: DARATUMUMAB 100.00 MG ENVASE CON FRASCO ÁMPULA CON 100 MG EN 5 ML (20 MG/ML)."/>
    <s v="010.000.6207.00"/>
    <n v="25303565"/>
    <n v="17"/>
    <n v="7203.76"/>
    <n v="122463.92"/>
    <s v="JANSSEN-CILAG DE MÉXICO"/>
    <s v="HRAEI-AD-CC-352-0002/24-2022"/>
    <s v="HRAEI-AD-CC-352-2022"/>
    <d v="2024-04-26T00:00:00"/>
    <d v="2024-05-11T00:00:00"/>
    <s v=" "/>
    <n v="0"/>
    <x v="119"/>
  </r>
  <r>
    <s v="HRAEI-MD2115"/>
    <s v="DARATUMUMAB. SOLUCION INYECTABLE CADA FRASCO ÁMPULA CONTIENE: DARATUMUMAB 400.00 MG ENVASE CON FRASCO ÁMPULA CON 400 MG EN 20 ML (20 MG/ML)."/>
    <s v="010.000.6208.00"/>
    <n v="25303566"/>
    <n v="56"/>
    <n v="28815.040000000001"/>
    <n v="1613642.24"/>
    <s v="JANSSEN-CILAG DE MÉXICO"/>
    <s v="HRAEI-AD-CC-352-0002/24-2022"/>
    <s v="HRAEI-AD-CC-352-2022"/>
    <d v="2024-04-26T00:00:00"/>
    <d v="2024-05-11T00:00:00"/>
    <s v=" "/>
    <n v="0"/>
    <x v="121"/>
  </r>
  <r>
    <s v="HRAEI-MD0702"/>
    <s v="FUROSEMIDA. TABLETA. CADA TABLETA CONTIENE: FUROSEMIDA 40 MG ENVASE CON 20 TABLETAS."/>
    <s v="010.000.2307.00"/>
    <n v="25301035"/>
    <n v="46"/>
    <n v="4.2699999999999996"/>
    <n v="196.42"/>
    <s v="SAGO MEDICAL SERVICE, S.A. DE C.V."/>
    <s v="HRAEI-LPI-CC-427-0002/24-2022"/>
    <s v="HRAEI-LPI-CC-427-2022"/>
    <d v="2024-04-26T00:00:00"/>
    <d v="2024-05-11T00:00:00"/>
    <s v=" "/>
    <n v="0"/>
    <x v="347"/>
  </r>
  <r>
    <s v="HRAEI-MD0970"/>
    <s v="LOPERAMIDA. COMPRIMIDO TABLETA O GRAGEA. CADA COMPRIMIDO TABLETA O GRAGEA CONTIENE: CLORHIDRATO DE LOPERAMIDA 2 MG. ENVASE CON 12 COMPRIMIDOS TABLETAS O GRAGEAS."/>
    <s v="010.000.4184.00"/>
    <n v="25301376"/>
    <n v="61"/>
    <n v="3.5"/>
    <n v="213.5"/>
    <s v="SAGO MEDICAL SERVICE, S.A. DE C.V."/>
    <s v="HRAEI-LPI-CC-427-0002/24-2022"/>
    <s v="HRAEI-LPI-CC-427-2022"/>
    <d v="2024-04-26T00:00:00"/>
    <d v="2024-05-11T00:00:00"/>
    <s v=" "/>
    <n v="0"/>
    <x v="348"/>
  </r>
  <r>
    <s v="HRAEI-MD0306"/>
    <s v="CIPROFLOXACINO. CÁPSULA O TABLETA CADA CÁPSULA O TABLETA CONTIENE: CLORHIDRATO DE CIPROFLOXACINO MONOHIDRATADO EQUIVALENTE A 250 MG DE CIPROFLOXACINO. ENVASE CON 8 CÁPSULAS O TABLETAS."/>
    <s v="010.000.4255.00"/>
    <n v="25300494"/>
    <n v="4"/>
    <n v="5.57"/>
    <n v="22.28"/>
    <s v="SAGO MEDICAL SERVICE, S.A. DE C.V."/>
    <s v="HRAEI-LPI-CC-427-0002/24-2022"/>
    <s v="HRAEI-LPI-CC-427-2022"/>
    <d v="2024-04-26T00:00:00"/>
    <d v="2024-05-11T00:00:00"/>
    <s v=" "/>
    <n v="0"/>
    <x v="349"/>
  </r>
  <r>
    <s v="HRAEI-MD1038"/>
    <s v="METOCLOPRAMIDA. TABLETA CADA TABLETA CONTIENE: CLORHIDRATO DE METOCLOPRAMIDA 10 MG ENVASE CON 20 TABLETAS."/>
    <s v="010.000.1242.00"/>
    <n v="25301467"/>
    <n v="4"/>
    <n v="4.9000000000000004"/>
    <n v="19.600000000000001"/>
    <s v="SAGO MEDICAL SERVICE, S.A. DE C.V."/>
    <s v="HRAEI-LPI-CC-427-0002/24-2022"/>
    <s v="HRAEI-LPI-CC-427-2022"/>
    <d v="2024-04-26T00:00:00"/>
    <d v="2024-05-11T00:00:00"/>
    <s v=" "/>
    <n v="0"/>
    <x v="351"/>
  </r>
  <r>
    <s v="HRAEI-MD1038"/>
    <s v="METOCLOPRAMIDA. TABLETA CADA TABLETA CONTIENE: CLORHIDRATO DE METOCLOPRAMIDA 10 MG ENVASE CON 20 TABLETAS."/>
    <s v="010.000.1242.00"/>
    <n v="25301467"/>
    <n v="11"/>
    <n v="4.5"/>
    <n v="49.5"/>
    <s v="BRULUAGSA, S.A. DE C.V."/>
    <s v="HRAEI-LPI-CC-426-0002/24-2022"/>
    <s v="HRAEI-LPI-CC-426-2022"/>
    <d v="2024-04-26T00:00:00"/>
    <d v="2024-05-11T00:00:00"/>
    <s v=" "/>
    <n v="0"/>
    <x v="340"/>
  </r>
  <r>
    <s v="HRAEI-MD0133"/>
    <s v="AMOXICILINA. CÁPSULA CADA CÁPSULA CONTIENE: AMOXICILINA TRIHIDRATADA EQUIVALENTE A 500 MG DE AMOXICILINA. ENVASE CON 12 CÁPSULAS."/>
    <s v="010.000.2128.00"/>
    <n v="25302395"/>
    <n v="1"/>
    <n v="15.5"/>
    <n v="15.5"/>
    <s v="BRULUAGSA, S.A. DE C.V."/>
    <s v="HRAEI-LPI-CC-426-0002/24-2022"/>
    <s v="HRAEI-LPI-CC-426-2022"/>
    <d v="2024-04-26T00:00:00"/>
    <d v="2024-05-11T00:00:00"/>
    <s v=" "/>
    <n v="0"/>
    <x v="341"/>
  </r>
  <r>
    <s v="HRAEI-MD0270"/>
    <s v="CEFALEXINA. TABLETA O CÁPSULA. CADA TABLETA O CÁPSULA CONTIENE: CEFALEXINA MONOHIDRATADA EQUIVALENTE A 500 MG DE CEFALEXINA. ENVASE CON 20 TABLETAS O CÁPSULAS."/>
    <s v="010.000.1939.00"/>
    <n v="25300447"/>
    <n v="9"/>
    <n v="33.6"/>
    <n v="302.40000000000003"/>
    <s v="BRULUAGSA, S.A. DE C.V."/>
    <s v="HRAEI-LPI-CC-426-0002/24-2022"/>
    <s v="HRAEI-LPI-CC-426-2022"/>
    <d v="2024-04-26T00:00:00"/>
    <d v="2024-05-11T00:00:00"/>
    <s v=" "/>
    <n v="0"/>
    <x v="342"/>
  </r>
  <r>
    <s v="HRAEI-MD0970"/>
    <s v="LOPERAMIDA. COMPRIMIDO TABLETA O GRAGEA. CADA COMPRIMIDO TABLETA O GRAGEA CONTIENE: CLORHIDRATO DE LOPERAMIDA 2 MG. ENVASE CON 12 COMPRIMIDOS TABLETAS O GRAGEAS."/>
    <s v="010.000.4184.00"/>
    <n v="25301376"/>
    <n v="41"/>
    <n v="3.8"/>
    <n v="155.79999999999998"/>
    <s v="BRULUAGSA, S.A. DE C.V."/>
    <s v="HRAEI-LPI-CC-426-0002/24-2022"/>
    <s v="HRAEI-LPI-CC-426-2022"/>
    <d v="2024-04-26T00:00:00"/>
    <d v="2024-05-11T00:00:00"/>
    <s v=" "/>
    <n v="0"/>
    <x v="343"/>
  </r>
  <r>
    <s v="HRAEI-MD2087"/>
    <s v="HIDROXICLOROQUINA. TABLETA CADA TABLETA CONTIENE: SULFATO DE HIDROXICLOROQUINA 200 MG. CAJA DE CARTÓN CON 20 TABLETAS EN ENVASE DE BURBUJA."/>
    <s v="010.000.6309.00"/>
    <n v="25303457"/>
    <n v="15"/>
    <n v="176.67"/>
    <n v="2650.0499999999997"/>
    <s v="COMERCIALIZADORA DE PRODUCTOS INSTITUCIONALES, S.A. DE C.V."/>
    <s v="HRAEI-LPI-CC-420-0002/24-2022"/>
    <s v="HRAEI-LPI-CC-420-2022"/>
    <d v="2024-04-26T00:00:00"/>
    <d v="2024-05-11T00:00:00"/>
    <d v="2024-05-10T00:00:00"/>
    <n v="15"/>
    <x v="494"/>
  </r>
  <r>
    <s v="HRAEI-MD0738"/>
    <s v="GLUCOSA. SOLUCIÓN INYECTABLE AL 5 % CADA 100 ML CONTIENE: GLUCOSA ANHIDRA O GLUCOSA 5 G Ó GLUCOSA MONOHIDRATADA EQUIVALENTE A 5.0 G DE GLUCOSA ENVASE CON 250 ML. CONTIENE: GLUCOSA 12.5 G"/>
    <s v="010.000.3601.00"/>
    <n v="25302663"/>
    <n v="1126"/>
    <n v="7.2"/>
    <n v="8107.2"/>
    <s v="BAXTER, S.A. DE C.V."/>
    <s v="HRAEI-LPI-CC-263-0002/24-2023-COMPLEMENTARIO"/>
    <s v="HRAEI-LPI-CC-263-2023"/>
    <d v="2024-04-29T00:00:00"/>
    <d v="2024-05-14T00:00:00"/>
    <s v=" "/>
    <n v="0"/>
    <x v="495"/>
  </r>
  <r>
    <s v="HRAEI-MD0737"/>
    <s v="GLUCOSA. SOLUCIÓN INYECTABLE AL 10% CADA 100 ML CONTIENEN: GLUCOSA ANHIDRA O GLUCOSA 10 G Ó GLUCOSA MONOHIDRATADA EQUIVALENTE A 10.0 G DE GLUCOSA ENVASE CON 500 ML. CONTIENE: GLUCOSA 50.0 G"/>
    <s v="010.000.3604.00"/>
    <n v="25301074"/>
    <n v="370"/>
    <n v="9.8000000000000007"/>
    <n v="3626.0000000000005"/>
    <s v="BAXTER, S.A. DE C.V."/>
    <s v="HRAEI-LPI-CC-263-0002/24-2023-COMPLEMENTARIO"/>
    <s v="HRAEI-LPI-CC-263-2023"/>
    <d v="2024-04-29T00:00:00"/>
    <d v="2024-05-14T00:00:00"/>
    <s v=" "/>
    <n v="0"/>
    <x v="496"/>
  </r>
  <r>
    <s v="HRAEI-MD0361"/>
    <s v="CLORURO DE SODIO. SOLUCIÓN INYECTABLE AL 0.9%. CADA 100 ML CONTIENEN: CLORURO DE SODIO 0.9 G AGUA INYECTABLE 100 ML ENVASE CON 500 ML. CONTIENE: SODIO 77 MEQ. CLORURO 77 MEQ."/>
    <s v="010.000.3609.00"/>
    <n v="25302471"/>
    <n v="5280"/>
    <n v="7.4"/>
    <n v="39072"/>
    <s v="BAXTER, S.A. DE C.V."/>
    <s v="HRAEI-LPI-CC-263-0002/24-2023-COMPLEMENTARIO"/>
    <s v="HRAEI-LPI-CC-263-2023"/>
    <d v="2024-04-29T00:00:00"/>
    <d v="2024-05-14T00:00:00"/>
    <s v=" "/>
    <n v="0"/>
    <x v="497"/>
  </r>
  <r>
    <s v="HRAEI-MD0362"/>
    <s v="CLORURO DE SODIO. SOLUCIÓN INYECTABLE AL 0.9%. CADA 100 ML CONTIENEN: CLORURO DE SODIO 0.9 G AGUA INYECTABLE 100 ML ENVASE CON 1 000 ML. CONTIENE: SODIO 154 MEQ. CLORURO 154 MEQ."/>
    <s v="010.000.3610.00"/>
    <n v="25300576"/>
    <n v="4800"/>
    <n v="10.4"/>
    <n v="49920"/>
    <s v="BAXTER, S.A. DE C.V."/>
    <s v="HRAEI-LPI-CC-263-0002/24-2023-COMPLEMENTARIO"/>
    <s v="HRAEI-LPI-CC-263-2023"/>
    <d v="2024-04-29T00:00:00"/>
    <d v="2024-05-14T00:00:00"/>
    <s v=" "/>
    <n v="0"/>
    <x v="498"/>
  </r>
  <r>
    <s v="HRAEI-MD1067"/>
    <s v="CLORURO DE SODIO Y GLUCOSA. SOLUCIÓN INYECTABLE CADA 100 ML CONTIENEN: CLORURO DE SODIO 0.9 G GLUCOSA ANHIDRA O GLUCOSA 5.0 G Ó GLUCOSA MONOHIDRATADA EQUIVALENTE A 5.0 G DE GLUCOSA ENVASE CON 500 ML. CONTIENE: SODIO 77 MEQ CLORURO 77 MEQ GLUCOSA 25 G"/>
    <s v="010.000.3612.00"/>
    <n v="25300582"/>
    <n v="131"/>
    <n v="10"/>
    <n v="1310"/>
    <s v="BAXTER, S.A. DE C.V."/>
    <s v="HRAEI-LPI-CC-263-0002/24-2023-COMPLEMENTARIO"/>
    <s v="HRAEI-LPI-CC-263-2023"/>
    <d v="2024-04-29T00:00:00"/>
    <d v="2024-05-14T00:00:00"/>
    <s v=" "/>
    <n v="0"/>
    <x v="499"/>
  </r>
  <r>
    <s v="HRAEI-MD0366"/>
    <s v="CLORURO DE SODIO Y GLUCOSA. SOLUCIÓN INYECTABLE CADA 100 ML CONTIENEN: CLORURO DE SODIO 0.9 G GLUCOSA ANHIDRA O GLUCOSA 5.0 G Ó GLUCOSA MONOHIDRATADA EQUIVALENTE A 5.0 G DE GLUCOSA. ENVASE CON 1 000 ML. CONTIENE: SODIO 154.0 MEQ CLORURO 154.0 MEQ GLUCOSA 50.0 G"/>
    <s v="010.000.3613.00"/>
    <n v="25300584"/>
    <n v="188"/>
    <n v="13"/>
    <n v="2444"/>
    <s v="BAXTER, S.A. DE C.V."/>
    <s v="HRAEI-LPI-CC-263-0002/24-2023-COMPLEMENTARIO"/>
    <s v="HRAEI-LPI-CC-263-2023"/>
    <d v="2024-04-29T00:00:00"/>
    <d v="2024-05-14T00:00:00"/>
    <s v=" "/>
    <n v="0"/>
    <x v="500"/>
  </r>
  <r>
    <s v="HRAEI-MD0739"/>
    <s v="GLUCOSA. SOLUCIÓN INYECTABLE AL 5% CADA 100 ML CONTIENEN: GLUCOSA ANHIDRA O GLUCOSA 5 G Ó GLUCOSA MONOHIDRATADA EQUIVALENTE A 5.0 G DE GLUCOSA ENVASE CON 1 000 ML. CONTIENE: GLUCOSA 50.0 G"/>
    <s v="010.000.3603.00"/>
    <n v="25301075"/>
    <n v="110"/>
    <n v="12"/>
    <n v="1320"/>
    <s v="BAXTER, S.A. DE C.V."/>
    <s v="HRAEI-LPI-CC-263-0002/24-2023-COMPLEMENTARIO"/>
    <s v="HRAEI-LPI-CC-263-2023"/>
    <d v="2024-04-29T00:00:00"/>
    <d v="2024-05-14T00:00:00"/>
    <s v=" "/>
    <n v="0"/>
    <x v="501"/>
  </r>
  <r>
    <s v="HRAEI-MD0323"/>
    <s v="CLINDAMICINA. CÁPSULA CADA CÁPSULA CONTIENE: CLORHIDRATO DE CLINDAMICINA EQUIVALENTE A 300 MG DE CLINDAMICINA. ENVASE CON 16 CÁPSULAS."/>
    <s v="010.000.2133.00"/>
    <n v="25300517"/>
    <n v="4"/>
    <n v="22"/>
    <n v="88"/>
    <s v="MEDILIVER, S.A. DE C.V."/>
    <s v="HRAEI-LPI-CC-335-1-0001/24-2023-COMPLEMENTARIO"/>
    <s v="HRAEI-LPI-CC-335-1-2023"/>
    <d v="2024-04-29T00:00:00"/>
    <d v="2024-05-14T00:00:00"/>
    <s v=" "/>
    <n v="0"/>
    <x v="502"/>
  </r>
  <r>
    <s v="HRAEI-MD1458"/>
    <s v="TELMISARTÁN. TABLETA CADA TABLETA CONTIENE: TELMISARTÁN 40 MG ENVASE CON 30 TABLETAS."/>
    <s v="010.000.2540.00"/>
    <n v="25302022"/>
    <n v="3"/>
    <n v="19.05"/>
    <n v="57.150000000000006"/>
    <s v="MEDILIVER, S.A. DE C.V."/>
    <s v="HRAEI-LPI-CC-335-1-0001/24-2023-COMPLEMENTARIO"/>
    <s v="HRAEI-LPI-CC-335-1-2023"/>
    <d v="2024-04-29T00:00:00"/>
    <d v="2024-05-14T00:00:00"/>
    <s v=" "/>
    <n v="0"/>
    <x v="503"/>
  </r>
  <r>
    <s v="HRAEI-MD138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010.000.3615.00"/>
    <n v="25301926"/>
    <n v="4142"/>
    <n v="8.0500000000000007"/>
    <n v="33343.100000000006"/>
    <s v="MEDILIVER, S.A. DE C.V."/>
    <s v="HRAEI-LPI-CC-335-1-0001/24-2023-COMPLEMENTARIO"/>
    <s v="HRAEI-LPI-CC-335-1-2023"/>
    <d v="2024-04-29T00:00:00"/>
    <d v="2024-05-14T00:00:00"/>
    <s v=" "/>
    <n v="0"/>
    <x v="504"/>
  </r>
  <r>
    <s v="HRAEI-MD0934"/>
    <s v="LEVOFLOXACINO. TABLETA CADA TABLETA CONTIENE: LEVOFLOXACINO HEMIHIDRATADO EQUIVALENTE A 750 MG DE LEVOFLOXACINO. ENVASE CON 7 TABLETAS."/>
    <s v="010.000.4300.00"/>
    <n v="25301328"/>
    <n v="14"/>
    <n v="15.59"/>
    <n v="218.26"/>
    <s v="MEDILIVER, S.A. DE C.V."/>
    <s v="HRAEI-LPI-CC-335-1-0001/24-2023-COMPLEMENTARIO"/>
    <s v="HRAEI-LPI-CC-335-1-2023"/>
    <d v="2024-04-29T00:00:00"/>
    <d v="2024-05-14T00:00:00"/>
    <s v=" "/>
    <n v="0"/>
    <x v="505"/>
  </r>
  <r>
    <s v="HRAEI-MD1366"/>
    <s v="SERTRALINA. CÁPSULA O TABLETA CADA CÁPSULA O TABLETA CONTIENE: CLORHIDRATO DE SERTRALINA EQUIVALENTE A 50 MG DE SERTRALINA. ENVASE CON 14 CÁPSULAS O TABLETAS."/>
    <s v="040.000.4484.00"/>
    <n v="25301899"/>
    <n v="5"/>
    <n v="8.4600000000000009"/>
    <n v="42.300000000000004"/>
    <s v="MEDILIVER, S.A. DE C.V."/>
    <s v="HRAEI-LPI-CC-335-1-0001/24-2023-COMPLEMENTARIO"/>
    <s v="HRAEI-LPI-CC-335-1-2023"/>
    <d v="2024-04-29T00:00:00"/>
    <d v="2024-05-14T00:00:00"/>
    <s v=" "/>
    <n v="0"/>
    <x v="506"/>
  </r>
  <r>
    <s v="HRAEI-MD0980"/>
    <s v="LOSARTÁN. GRAGEA O COMPRIMIDO RECUBIERTO. CADA GRAGEA O COMPRIMIDO RECUBIERTO CONTIENE: LOSARTÁN POTÁSICO 50 MG. ENVASE CON 30 GRAGEAS O COMPRIMIDOS RECUBIERTOS."/>
    <s v="010.000.2520.00"/>
    <n v="25301391"/>
    <n v="16"/>
    <n v="8.2200000000000006"/>
    <n v="131.52000000000001"/>
    <s v="MEDILIVER, S.A. DE C.V."/>
    <s v="HRAEI-LPI-CC-335-1-0001/24-2023-COMPLEMENTARIO"/>
    <s v="HRAEI-LPI-CC-335-1-2023"/>
    <d v="2024-04-29T00:00:00"/>
    <d v="2024-05-14T00:00:00"/>
    <s v=" "/>
    <n v="0"/>
    <x v="507"/>
  </r>
  <r>
    <s v="HRAEI-MD0361"/>
    <s v="CLORURO DE SODIO. SOLUCIÓN INYECTABLE AL 0.9%. CADA 100 ML CONTIENEN: CLORURO DE SODIO 0.9 G AGUA INYECTABLE 100 ML ENVASE CON 500 ML. CONTIENE: SODIO 77 MEQ. CLORURO 77 MEQ."/>
    <s v="010.000.3609.00"/>
    <n v="25302471"/>
    <n v="3520"/>
    <n v="7.75"/>
    <n v="27280"/>
    <s v="MEDILIVER, S.A. DE C.V."/>
    <s v="HRAEI-LPI-CC-335-1-0001/24-2023-COMPLEMENTARIO"/>
    <s v="HRAEI-LPI-CC-335-1-2023"/>
    <d v="2024-04-29T00:00:00"/>
    <d v="2024-05-14T00:00:00"/>
    <s v=" "/>
    <n v="0"/>
    <x v="508"/>
  </r>
  <r>
    <s v="HRAEI-MD0739"/>
    <s v="GLUCOSA. SOLUCIÓN INYECTABLE AL 5% CADA 100 ML CONTIENEN: GLUCOSA ANHIDRA O GLUCOSA 5 G Ó GLUCOSA MONOHIDRATADA EQUIVALENTE A 5.0 G DE GLUCOSA ENVASE CON 1 000 ML. CONTIENE: GLUCOSA 50.0 G"/>
    <s v="010.000.3603.00"/>
    <n v="25301075"/>
    <n v="73"/>
    <n v="12.78"/>
    <n v="932.93999999999994"/>
    <s v="MEDILIVER, S.A. DE C.V."/>
    <s v="HRAEI-LPI-CC-335-1-0001/24-2023-COMPLEMENTARIO"/>
    <s v="HRAEI-LPI-CC-335-1-2023"/>
    <d v="2024-04-29T00:00:00"/>
    <d v="2024-05-14T00:00:00"/>
    <s v=" "/>
    <n v="0"/>
    <x v="509"/>
  </r>
  <r>
    <s v="HRAEI-MD0264"/>
    <s v="CARVEDILOL. TABLETA. CADA TABLETA CONTIENE: CARVEDILOL 6.250 MG ENVASE CON 14 TABLETAS."/>
    <s v="010.000.2545.00"/>
    <n v="25300437"/>
    <n v="16"/>
    <n v="102.85"/>
    <n v="1645.6"/>
    <s v="MOKSHA8 FARMACEUTICA, S. DE R.L. DE C.V."/>
    <s v="HRAEI-LPI-CC-458-0001/24-2022"/>
    <s v="HRAEI-LPI-CC-458-2022"/>
    <d v="2024-04-29T00:00:00"/>
    <d v="2024-05-14T00:00:00"/>
    <s v=" "/>
    <n v="0"/>
    <x v="510"/>
  </r>
  <r>
    <s v="HRAEI-MD0735"/>
    <s v="GLUCOSA. SOLUCIÓN INYECTABLE AL 10% CADA 100 ML CONTIENEN: GLUCOSA ANHIDRA O GLUCOSA 10 G Ó GLUCOSA MONOHIDRATADA EQUIVALENTE A 10.0 G DE GLUCOSA ENVASE CON 1 000 ML. CONTIENE: GLUCOSA 100.0 G"/>
    <s v="010.000.3605.00"/>
    <n v="25301073"/>
    <n v="617"/>
    <n v="13.54"/>
    <n v="8354.18"/>
    <s v="IARE DE OCCIDENTE, S.A. DE C.V."/>
    <s v="HRAEI-LPI-CC-425-0003/24-2022"/>
    <s v="HRAEI-LPI-CC-425-2022"/>
    <d v="2024-04-29T00:00:00"/>
    <d v="2024-05-14T00:00:00"/>
    <s v=" "/>
    <n v="0"/>
    <x v="42"/>
  </r>
  <r>
    <s v="HRAEI-MD0962"/>
    <s v="LINEZOLID. SOLUCIÓN INYECTABLE. CADA 100 ML CONTIENEN: LINEZOLID 200 MG. ENVASE CON BOLSA CON 300 ML."/>
    <s v="010.000.4291.00"/>
    <n v="25301361"/>
    <n v="191"/>
    <n v="72.599999999999994"/>
    <n v="13866.599999999999"/>
    <s v="GLENMARK PHARMACEUTICALS MÉXICO, S.A. DE C.V."/>
    <s v="HRAEI-LPI-CC-080-0002/24-2023"/>
    <s v="HRAEI-LPI-CC-080-2023"/>
    <d v="2024-04-30T00:00:00"/>
    <d v="2024-05-15T00:00:00"/>
    <d v="2024-05-15T00:00:00"/>
    <n v="191"/>
    <x v="236"/>
  </r>
  <r>
    <s v="HRAEI-MD0078"/>
    <s v="ALBENDAZOL. TABLETA CADA TABLETA CONTIENE: ALBENDAZOL 200 MG ENVASE CON 2 TABLETAS."/>
    <s v="010.000.1344.00"/>
    <n v="25300102"/>
    <n v="1"/>
    <n v="5.97"/>
    <n v="5.97"/>
    <s v="PRODIFAM, S.A. DE C.V."/>
    <s v="HRAEI-LPI-CC-353-1-0002/24-2023-COMPLEMENTARIO"/>
    <s v="HRAEI-LPI-CC-353-1-2023"/>
    <d v="2024-04-30T00:00:00"/>
    <d v="2024-05-15T00:00:00"/>
    <s v=" "/>
    <n v="0"/>
    <x v="511"/>
  </r>
  <r>
    <s v="HRAEI-MD0194"/>
    <s v="BENZONATATO. PERLA O CÁPSULA CADA PERLA O CÁPSULA CONTIENE: BENZONATATO 100 MG ENVASE CON 20 PERLAS O CÁPSULAS."/>
    <s v="010.000.2433.00"/>
    <n v="25300336"/>
    <n v="4"/>
    <n v="16.93"/>
    <n v="67.72"/>
    <s v="PRODIFAM, S.A. DE C.V."/>
    <s v="HRAEI-LPI-CC-353-1-0002/24-2023-COMPLEMENTARIO"/>
    <s v="HRAEI-LPI-CC-353-1-2023"/>
    <d v="2024-04-30T00:00:00"/>
    <d v="2024-05-15T00:00:00"/>
    <s v=" "/>
    <n v="0"/>
    <x v="512"/>
  </r>
  <r>
    <s v="HRAEI-MD0301"/>
    <s v="CINITAPRIDA. COMPRIMIDO CADA COMPRIMIDO CONTIENE BITARTRATO DE CINITAPRIDA EQUIVALENTE A 1 MG DE CINITAPRIDA. ENVASE CON 25 COMPRIMIDOS."/>
    <s v="010.000.2247.00"/>
    <n v="25300488"/>
    <n v="17"/>
    <n v="6.23"/>
    <n v="105.91000000000001"/>
    <s v="PRODIFAM, S.A. DE C.V."/>
    <s v="HRAEI-LPI-CC-353-1-0002/24-2023-COMPLEMENTARIO"/>
    <s v="HRAEI-LPI-CC-353-1-2023"/>
    <d v="2024-04-30T00:00:00"/>
    <d v="2024-05-15T00:00:00"/>
    <s v=" "/>
    <n v="0"/>
    <x v="513"/>
  </r>
  <r>
    <s v="HRAEI-MD0320"/>
    <s v="CLARITROMICINA. TABLETA CADA TABLETA CONTIENE: CLARITROMICINA 250 MG ENVASE CON 10 TABLETAS."/>
    <s v="010.000.2132.00"/>
    <n v="25300515"/>
    <n v="72"/>
    <n v="69.88"/>
    <n v="5031.3599999999997"/>
    <s v="PRODIFAM, S.A. DE C.V."/>
    <s v="HRAEI-LPI-CC-353-1-0002/24-2023-COMPLEMENTARIO"/>
    <s v="HRAEI-LPI-CC-353-1-2023"/>
    <d v="2024-04-30T00:00:00"/>
    <d v="2024-05-15T00:00:00"/>
    <s v=" "/>
    <n v="0"/>
    <x v="514"/>
  </r>
  <r>
    <s v="HRAEI-MD0353"/>
    <s v="CLORTALIDONA. TABLETA. CADA TABLETA CONTIENE: CLORTALIDONA 50 MG ENVASE CON 20 TABLETAS."/>
    <s v="010.000.0561.00"/>
    <n v="25300566"/>
    <n v="1"/>
    <n v="7.65"/>
    <n v="7.65"/>
    <s v="PRODIFAM, S.A. DE C.V."/>
    <s v="HRAEI-LPI-CC-353-1-0002/24-2023-COMPLEMENTARIO"/>
    <s v="HRAEI-LPI-CC-353-1-2023"/>
    <d v="2024-04-30T00:00:00"/>
    <d v="2024-05-15T00:00:00"/>
    <s v=" "/>
    <n v="0"/>
    <x v="515"/>
  </r>
  <r>
    <s v="HRAEI-MD0756"/>
    <s v="HALOPERIDOL. TABLETA CADA TABLETA CONTIENE: HALOPERIDOL 5 MG ENVASE CON 20 TABLETAS."/>
    <s v="040.000.3251.00"/>
    <n v="25301099"/>
    <n v="3"/>
    <n v="15.12"/>
    <n v="45.36"/>
    <s v="PRODIFAM, S.A. DE C.V."/>
    <s v="HRAEI-LPI-CC-353-1-0002/24-2023-COMPLEMENTARIO"/>
    <s v="HRAEI-LPI-CC-353-1-2023"/>
    <d v="2024-04-30T00:00:00"/>
    <d v="2024-05-15T00:00:00"/>
    <s v=" "/>
    <n v="0"/>
    <x v="516"/>
  </r>
  <r>
    <s v="HRAEI-MD0919"/>
    <s v="LEVETIRACETAM. TABLETA CADA TABLETA CONTIENE: LEVETIRACETAM 1 000 MG ENVASE CON 30 TABLETAS."/>
    <s v="010.000.2618.00"/>
    <n v="25301309"/>
    <n v="29"/>
    <n v="56.5"/>
    <n v="1638.5"/>
    <s v="PRODIFAM, S.A. DE C.V."/>
    <s v="HRAEI-LPI-CC-353-1-0002/24-2023-COMPLEMENTARIO"/>
    <s v="HRAEI-LPI-CC-353-1-2023"/>
    <d v="2024-04-30T00:00:00"/>
    <d v="2024-05-15T00:00:00"/>
    <s v=" "/>
    <n v="0"/>
    <x v="517"/>
  </r>
  <r>
    <s v="HRAEI-MD0920"/>
    <s v="LEVETIRACETAM. SOLUCIÓN ORAL CADA 100 ML CONTIENEN: LEVETIRACETAM 10 G ENVASE CON 300 ML (100 MG/ML)"/>
    <s v="010.000.2616.00"/>
    <n v="25301308"/>
    <n v="1"/>
    <n v="115.34"/>
    <n v="115.34"/>
    <s v="PRODIFAM, S.A. DE C.V."/>
    <s v="HRAEI-LPI-CC-353-1-0002/24-2023-COMPLEMENTARIO"/>
    <s v="HRAEI-LPI-CC-353-1-2023"/>
    <d v="2024-04-30T00:00:00"/>
    <d v="2024-05-15T00:00:00"/>
    <s v=" "/>
    <n v="0"/>
    <x v="518"/>
  </r>
  <r>
    <s v="HRAEI-MD0980"/>
    <s v="LOSARTÁN. GRAGEA O COMPRIMIDO RECUBIERTO. CADA GRAGEA O COMPRIMIDO RECUBIERTO CONTIENE: LOSARTÁN POTÁSICO 50 MG. ENVASE CON 30 GRAGEAS O COMPRIMIDOS RECUBIERTOS."/>
    <s v="010.000.2520.00"/>
    <n v="25301391"/>
    <n v="20"/>
    <n v="7.62"/>
    <n v="152.4"/>
    <s v="PRODIFAM, S.A. DE C.V."/>
    <s v="HRAEI-LPI-CC-353-1-0002/24-2023-COMPLEMENTARIO"/>
    <s v="HRAEI-LPI-CC-353-1-2023"/>
    <d v="2024-04-30T00:00:00"/>
    <d v="2024-05-15T00:00:00"/>
    <s v=" "/>
    <n v="0"/>
    <x v="519"/>
  </r>
  <r>
    <s v="HRAEI-MD1020"/>
    <s v="METAMIZOL SODICO. SOLUCION INYECTABLE CADA AMPOLLETA CONTIENE: METAMIZOL SÓDICO 1 G. ENVASE CON 3 AMPOLLETAS CON 2 ML."/>
    <s v="010.000.0109.00"/>
    <n v="25301443"/>
    <n v="662"/>
    <n v="8.1"/>
    <n v="5362.2"/>
    <s v="PRODIFAM, S.A. DE C.V."/>
    <s v="HRAEI-LPI-CC-353-1-0002/24-2023-COMPLEMENTARIO"/>
    <s v="HRAEI-LPI-CC-353-1-2023"/>
    <d v="2024-04-30T00:00:00"/>
    <d v="2024-05-15T00:00:00"/>
    <s v=" "/>
    <n v="0"/>
    <x v="520"/>
  </r>
  <r>
    <s v="HRAEI-MD2309"/>
    <s v="AFLIBERCEPT. SOLUCIÓN INYECTABLE CADA MILILITRO CONTIENE: AFLIBERCEPT 40 MG ENVASE CON FRASCO ÁMPULA CON 0.278 ML (40 MG/ML)."/>
    <s v="010.000.5995.00"/>
    <n v="25302364"/>
    <n v="24"/>
    <n v="7880.03"/>
    <n v="189120.72"/>
    <s v="FARMACEUTICOS MAYPO, S.A. DE C.V."/>
    <s v="HRAEI-LPI-CC-299-0002/24-2023-COMPLEMENTARIO"/>
    <s v="HRAEI-LPI-CC-299-2023"/>
    <d v="2024-04-30T00:00:00"/>
    <d v="2024-05-15T00:00:00"/>
    <d v="2024-05-15T00:00:00"/>
    <n v="24"/>
    <x v="309"/>
  </r>
  <r>
    <s v="HRAEI-MD0725"/>
    <s v="GLIBENCLAMIDA. TABLETA CADA TABLETA CONTIENE: GLIBENCLAMIDA 5 MG. ENVASE CON 50 TABLETAS."/>
    <s v="010.000.1042.00"/>
    <n v="25301057"/>
    <n v="2"/>
    <n v="3.85"/>
    <n v="7.7"/>
    <s v="LABORATORIOS SILANES, S.A. DE C.V."/>
    <s v="HRAEI-LPI-CC-324-0001/24-2023-COMPLEMENTARIO"/>
    <s v="HRAEI-LPI-CC-324-2023"/>
    <d v="2024-04-30T00:00:00"/>
    <d v="2024-05-15T00:00:00"/>
    <s v=" "/>
    <n v="0"/>
    <x v="521"/>
  </r>
  <r>
    <s v="HRAEI-MD0867"/>
    <s v="ISONIAZIDA RIFAMPICINA PIRAZINAMIDA ETAMBUTOL. TABLETA CADA TABLETA CONTIENE: ISONIAZIDA 75 MG RIFAMPICINA 150 MG PIRAZINAMIDA 400 MG CLORHIDRATO DE ETAMBUTOL 300 MG ENVASE CON 240 TABLETAS."/>
    <s v="010.000.2418.00"/>
    <n v="25301240"/>
    <n v="2"/>
    <n v="1180.83"/>
    <n v="2361.66"/>
    <s v="LABORATORIOS SILANES, S.A. DE C.V."/>
    <s v="HRAEI-LPI-CC-324-0001/24-2023-COMPLEMENTARIO"/>
    <s v="HRAEI-LPI-CC-324-2023"/>
    <d v="2024-04-30T00:00:00"/>
    <d v="2024-05-15T00:00:00"/>
    <s v=" "/>
    <n v="0"/>
    <x v="522"/>
  </r>
  <r>
    <s v="HRAEI-MD1422"/>
    <s v="SUCRALFATO. TABLETA CADA TABLETA CONTIENE: SUCRALFATO 1 G ENVASE CON 40 TABLETAS."/>
    <s v="010.000.5176.00"/>
    <n v="25301973"/>
    <n v="1"/>
    <n v="27.5"/>
    <n v="27.5"/>
    <s v="ALTERNAVIDA, S.A. DE C.V."/>
    <s v="HRAEI-LPI-CC-037-0002/24-2023"/>
    <s v="HRAEI-LPI-CC-037-2023"/>
    <d v="2024-04-30T00:00:00"/>
    <d v="2024-05-15T00:00:00"/>
    <d v="2024-07-02T00:00:00"/>
    <n v="1"/>
    <x v="523"/>
  </r>
  <r>
    <s v="HRAEI-MD1422"/>
    <s v="SUCRALFATO. TABLETA CADA TABLETA CONTIENE: SUCRALFATO 1 G ENVASE CON 40 TABLETAS."/>
    <s v="010.000.5176.00"/>
    <n v="25301973"/>
    <n v="1"/>
    <n v="26"/>
    <n v="26"/>
    <s v="EVOLUTION PROCES, S.A. DE C.V."/>
    <s v="HRAEI-LPI-CC-294-0001/24-2023-COMPLEMENTARIO"/>
    <s v="HRAEI-LPI-CC-294-2023"/>
    <d v="2024-04-30T00:00:00"/>
    <d v="2024-05-15T00:00:00"/>
    <s v=" "/>
    <n v="0"/>
    <x v="524"/>
  </r>
  <r>
    <s v="HRAEI-MD1040"/>
    <s v="METOPROLOL. TABLETA CADA TABLETA CONTIENE: TARTRATO DE METOPROLOL 100 MG ENVASE CON 20 TABLETAS."/>
    <s v="010.000.0572.00"/>
    <n v="25301469"/>
    <n v="29"/>
    <n v="6.7"/>
    <n v="194.3"/>
    <s v="GRUPO BIOJEMA, S.A. DE C.V."/>
    <s v="HRAEI-LPI-CC-311-1-0001/24-2023-COMPLEMENTARIO"/>
    <s v="HRAEI-LPI-CC-311-1-2023"/>
    <d v="2024-04-30T00:00:00"/>
    <d v="2024-05-15T00:00:00"/>
    <s v=" "/>
    <n v="0"/>
    <x v="525"/>
  </r>
  <r>
    <s v="HRAEI-MD0919"/>
    <s v="LEVETIRACETAM. TABLETA CADA TABLETA CONTIENE: LEVETIRACETAM 1 000 MG ENVASE CON 30 TABLETAS."/>
    <s v="010.000.2618.00"/>
    <n v="25301309"/>
    <n v="5"/>
    <n v="59"/>
    <n v="295"/>
    <s v="GRUPO BIOJEMA, S.A. DE C.V."/>
    <s v="HRAEI-LPI-CC-311-1-0001/24-2023-COMPLEMENTARIO"/>
    <s v="HRAEI-LPI-CC-311-1-2023"/>
    <d v="2024-04-30T00:00:00"/>
    <d v="2024-05-15T00:00:00"/>
    <s v=" "/>
    <n v="0"/>
    <x v="526"/>
  </r>
  <r>
    <s v="HRAEI-MD0240"/>
    <s v="BUTILHIOSCINA O HIOSCINA. GRAGEA O TABLETA CADA GRAGEA O TABLETA CONTIENE: BROMURO DE BUTILHIOSCINA O BUTILBROMURO DE HIOSCINA 10 MG ENVASE CON 10 GRAGEAS O TABLETAS."/>
    <s v="010.000.1206.00"/>
    <n v="25302441"/>
    <n v="13"/>
    <n v="7.35"/>
    <n v="95.55"/>
    <s v="HISA FARMACEUTICA, S.A. DE C.V."/>
    <s v="HRAEI-LPI-CC-313-1-0001/24-2023-COMPLEMENTARIO"/>
    <s v="HRAEI-LPI-CC-313-1-2023"/>
    <d v="2024-04-30T00:00:00"/>
    <d v="2024-05-15T00:00:00"/>
    <s v=" "/>
    <n v="0"/>
    <x v="527"/>
  </r>
  <r>
    <s v="HRAEI-MD0980"/>
    <s v="LOSARTÁN. GRAGEA O COMPRIMIDO RECUBIERTO. CADA GRAGEA O COMPRIMIDO RECUBIERTO CONTIENE: LOSARTÁN POTÁSICO 50 MG. ENVASE CON 30 GRAGEAS O COMPRIMIDOS RECUBIERTOS."/>
    <s v="010.000.2520.00"/>
    <n v="25301391"/>
    <n v="3"/>
    <n v="8.39"/>
    <n v="25.17"/>
    <s v="HISA FARMACEUTICA, S.A. DE C.V."/>
    <s v="HRAEI-LPI-CC-313-1-0001/24-2023-COMPLEMENTARIO"/>
    <s v="HRAEI-LPI-CC-313-1-2023"/>
    <d v="2024-04-30T00:00:00"/>
    <d v="2024-05-15T00:00:00"/>
    <s v=" "/>
    <n v="0"/>
    <x v="528"/>
  </r>
  <r>
    <s v="HRAEI-MD1040"/>
    <s v="METOPROLOL. TABLETA CADA TABLETA CONTIENE: TARTRATO DE METOPROLOL 100 MG ENVASE CON 20 TABLETAS."/>
    <s v="010.000.0572.00"/>
    <n v="25301469"/>
    <n v="5"/>
    <n v="7.29"/>
    <n v="36.450000000000003"/>
    <s v="HISA FARMACEUTICA, S.A. DE C.V."/>
    <s v="HRAEI-LPI-CC-313-1-0001/24-2023-COMPLEMENTARIO"/>
    <s v="HRAEI-LPI-CC-313-1-2023"/>
    <d v="2024-04-30T00:00:00"/>
    <d v="2024-05-15T00:00:00"/>
    <s v=" "/>
    <n v="0"/>
    <x v="529"/>
  </r>
  <r>
    <s v="HRAEI-MD0500"/>
    <s v="DOXICICLINA. CÁPSULA O TABLETA CADA CÁPSULA O TABLETA CONTIENE: HICLATO DE DOXICICLINA EQUIVALENTE A 100 MG DE DOXICILINA. ENVASE CON 10 CÁPSULAS O TABLETAS."/>
    <s v="010.000.1940.00"/>
    <n v="25300760"/>
    <n v="3"/>
    <n v="17.04"/>
    <n v="51.12"/>
    <s v="HISA FARMACEUTICA, S.A. DE C.V."/>
    <s v="HRAEI-LPI-CC-313-1-0001/24-2023-COMPLEMENTARIO"/>
    <s v="HRAEI-LPI-CC-313-1-2023"/>
    <d v="2024-04-30T00:00:00"/>
    <d v="2024-05-15T00:00:00"/>
    <s v=" "/>
    <n v="0"/>
    <x v="530"/>
  </r>
  <r>
    <s v="HRAEI-MD0105"/>
    <s v="ALOPURINOL. TABLETA. CADA TABLETA CONTIENE: ALOPURINOL 300 MG. ENVASE CON 20 TABLETAS."/>
    <s v="010.000.3451.00"/>
    <n v="25300141"/>
    <n v="10"/>
    <n v="12"/>
    <n v="120"/>
    <s v="MEDICA FARMA ARCAR, S.A. DE C.V."/>
    <s v="HRAEI-LPI-CC-332-1-0001/24-2023-COMPLEMENTARIO"/>
    <s v="HRAEI-LPI-CC-332-1-2023"/>
    <d v="2024-04-30T00:00:00"/>
    <d v="2024-05-15T00:00:00"/>
    <s v=" "/>
    <n v="0"/>
    <x v="531"/>
  </r>
  <r>
    <s v="HRAEI-MD0306"/>
    <s v="CIPROFLOXACINO. CÁPSULA O TABLETA CADA CÁPSULA O TABLETA CONTIENE: CLORHIDRATO DE CIPROFLOXACINO MONOHIDRATADO EQUIVALENTE A 250 MG DE CIPROFLOXACINO. ENVASE CON 8 CÁPSULAS O TABLETAS."/>
    <s v="010.000.4255.00"/>
    <n v="25300494"/>
    <n v="4"/>
    <n v="4.5"/>
    <n v="18"/>
    <s v="MEDICA FARMA ARCAR, S.A. DE C.V."/>
    <s v="HRAEI-LPI-CC-332-1-0001/24-2023-COMPLEMENTARIO"/>
    <s v="HRAEI-LPI-CC-332-1-2023"/>
    <d v="2024-04-30T00:00:00"/>
    <d v="2024-05-15T00:00:00"/>
    <s v=" "/>
    <n v="0"/>
    <x v="532"/>
  </r>
  <r>
    <s v="HRAEI-MD1040"/>
    <s v="METOPROLOL. TABLETA CADA TABLETA CONTIENE: TARTRATO DE METOPROLOL 100 MG ENVASE CON 20 TABLETAS."/>
    <s v="010.000.0572.00"/>
    <n v="25301469"/>
    <n v="23"/>
    <n v="7"/>
    <n v="161"/>
    <s v="MEDICA FARMA ARCAR, S.A. DE C.V."/>
    <s v="HRAEI-LPI-CC-332-1-0001/24-2023-COMPLEMENTARIO"/>
    <s v="HRAEI-LPI-CC-332-1-2023"/>
    <d v="2024-04-30T00:00:00"/>
    <d v="2024-05-15T00:00:00"/>
    <s v=" "/>
    <n v="0"/>
    <x v="533"/>
  </r>
  <r>
    <s v="HRAEI-MD1236"/>
    <s v="PIPERACILINA-TAZOBACTAM. SOLUCIÓN INYECTABLE CADA FRASCO ÁMPULA CON POLVO CONTIENE: PIPERACILINA SÓDICA EQUIVALENTE A 4 G DE PIPERACILINA. TAZOBACTAM SÓDICO EQUIVALENTE A 500 MG DE TAZOBACTAM. ENVASE CON FRASCO ÁMPULA."/>
    <s v="010.000.4592.00"/>
    <n v="25301724"/>
    <n v="873"/>
    <n v="41.8"/>
    <n v="36491.399999999994"/>
    <s v="MEDICAMENTOS INTERNACIONALES MEDINTER, S.A. DE C..V"/>
    <s v="HRAEI-LPI-CC-333-0001/24-2023-COMPLEMENTARIO"/>
    <s v="HRAEI-LPI-CC-333-2023"/>
    <d v="2024-04-30T00:00:00"/>
    <d v="2024-05-15T00:00:00"/>
    <s v=" "/>
    <n v="0"/>
    <x v="534"/>
  </r>
  <r>
    <s v="HRAEI-MD1422"/>
    <s v="SUCRALFATO. TABLETA CADA TABLETA CONTIENE: SUCRALFATO 1 G ENVASE CON 40 TABLETAS."/>
    <s v="010.000.5176.00"/>
    <n v="25301973"/>
    <n v="1"/>
    <n v="29.989999999999899"/>
    <n v="29.989999999999899"/>
    <s v="LABORATORIOS SYDENHAM, S.A. DE C.V."/>
    <s v="HRAEI-LPI-CC-089-0001/24-2023"/>
    <s v="HRAEI-LPI-CC-089-2023"/>
    <d v="2024-04-30T00:00:00"/>
    <d v="2024-05-15T00:00:00"/>
    <s v=" "/>
    <n v="0"/>
    <x v="535"/>
  </r>
  <r>
    <s v="HRAEI-MD0464"/>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010.000.2739.00"/>
    <n v="25300707"/>
    <n v="110"/>
    <n v="77.900000000000006"/>
    <n v="8569"/>
    <s v="ESPECIALISTAS EN FARMACOS DEL NORTE, S.A. DE C.V."/>
    <s v="HRAEI-LPI-CC-460-0001/24-2022"/>
    <s v="HRAEI-LPI-CC-460-2022"/>
    <d v="2024-04-30T00:00:00"/>
    <d v="2024-05-15T00:00:00"/>
    <d v="2024-07-10T00:00:00"/>
    <n v="110"/>
    <x v="536"/>
  </r>
  <r>
    <s v="HRAEI-MD0466"/>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010.000.5392.00"/>
    <n v="25300709"/>
    <n v="576"/>
    <n v="16.62"/>
    <n v="9573.1200000000008"/>
    <s v="NUCITEC, S.A. DE C.V."/>
    <s v="HRAEI-LPI-CC-344-0002/24-2023-COMPLEMENTARIO"/>
    <s v="HRAEI-LPI-CC-344-2023"/>
    <d v="2024-04-30T00:00:00"/>
    <d v="2024-05-15T00:00:00"/>
    <s v=" "/>
    <n v="0"/>
    <x v="537"/>
  </r>
  <r>
    <s v="HRAEI-MD1248"/>
    <s v="POLIETILENGLICOL. POLVO .CADA SOBRE CONTIENE: POLIETILENGLICOL 3350 105 G. ENVASE CON 4 SOBRES."/>
    <s v="010.000.4191.00"/>
    <n v="25301749"/>
    <n v="39"/>
    <n v="99.5"/>
    <n v="3880.5"/>
    <s v="NUCITEC, S.A. DE C.V."/>
    <s v="HRAEI-LPI-CC-344-0002/24-2023-COMPLEMENTARIO"/>
    <s v="HRAEI-LPI-CC-344-2023"/>
    <d v="2024-04-30T00:00:00"/>
    <d v="2024-05-15T00:00:00"/>
    <d v="2024-07-10T00:00:00"/>
    <n v="39"/>
    <x v="538"/>
  </r>
  <r>
    <s v="HRAEI-MD1351"/>
    <s v="SALBUTAMOL. SOLUCIÓN PARA NEBULIZADOR. CADA 100 ML CONTIENEN: SULFATO DE SALBUTAMOL 0.5 G. ENVASE CON 10 ML."/>
    <s v="010.000.0439.00"/>
    <n v="25301881"/>
    <n v="10"/>
    <n v="17.5"/>
    <n v="175"/>
    <s v="NUCITEC, S.A. DE C.V."/>
    <s v="HRAEI-LPI-CC-344-0002/24-2023-COMPLEMENTARIO"/>
    <s v="HRAEI-LPI-CC-344-2023"/>
    <d v="2024-04-30T00:00:00"/>
    <d v="2024-05-15T00:00:00"/>
    <d v="2024-07-02T00:00:00"/>
    <n v="10"/>
    <x v="539"/>
  </r>
  <r>
    <s v="HRAEI-MD0466"/>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010.000.5392.00"/>
    <n v="25300709"/>
    <n v="437"/>
    <n v="16"/>
    <n v="6992"/>
    <s v="NUCITEC, S.A. DE C.V."/>
    <s v="HRAEI-LPI-CC-442-0001/24-2022"/>
    <s v="HRAEI-LPI-CC-442-2022"/>
    <d v="2024-04-30T00:00:00"/>
    <d v="2024-05-15T00:00:00"/>
    <d v="2024-05-09T00:00:00"/>
    <n v="437"/>
    <x v="540"/>
  </r>
  <r>
    <s v="HRAEI-MD1638"/>
    <s v="VITAMINAS A C Y D. SOLUCIÓN. CADA ML CONTIENE: PALMITATO DE RETINOL 7000 A 9000 UI. ÁCIDO ASCÓRBICO 80 A 125 MG. COLECALCIFEROL 1400 A 1800 UI. ENVASE CON 15 ML."/>
    <s v="010.000.1098.00"/>
    <n v="25302247"/>
    <n v="32"/>
    <n v="17.899999999999999"/>
    <n v="572.79999999999995"/>
    <s v="NUCITEC, S.A. DE C.V."/>
    <s v="HRAEI-LPI-CC-442-0001/24-2022"/>
    <s v="HRAEI-LPI-CC-442-2022"/>
    <d v="2024-04-30T00:00:00"/>
    <d v="2024-05-15T00:00:00"/>
    <d v="2024-05-09T00:00:00"/>
    <n v="32"/>
    <x v="541"/>
  </r>
  <r>
    <s v="HRAEI-MD0595"/>
    <s v="ETONOGESTREL. IMPLANTE EL IMPLANTE CONTIENE: ETONOGESTREL 68.0 MG ENVASE CON UN IMPLANTE Y APLICADOR."/>
    <s v="010.000.3510.00"/>
    <n v="25300900"/>
    <n v="24"/>
    <n v="1102.92"/>
    <n v="26470.080000000002"/>
    <s v="ORGANON COMERCIALIZADORA, S. DE R.L. DE C.V."/>
    <s v="HRAEI-LPI-CC-345-0001/24-2023-COMPLEMENTARIO"/>
    <s v="HRAEI-LPI-CC-345-2023"/>
    <d v="2024-05-08T00:00:00"/>
    <d v="2024-05-23T00:00:00"/>
    <d v="2024-05-23T00:00:00"/>
    <n v="24"/>
    <x v="542"/>
  </r>
  <r>
    <s v="HRAEI-MD2213"/>
    <s v="RIBOCICLIB. COMPRIMIDO. CADA COMPRIMIDO CONTIENE: SUCCINATO DE RIBOCICLIB 254 MG EQUIVALENTE A 200 MG DE RIBOCICLIB ENVASE CON 63 COMPRIMIDOS"/>
    <s v="010.000.6165.00"/>
    <n v="25303381"/>
    <n v="36"/>
    <n v="22928.19"/>
    <n v="825414.84"/>
    <s v="NOVARTIS FARMACEUTICA, S.A. DE C.V."/>
    <s v="HRAEI-AD-CC-241-0002/24-2023-COMPLEMENTARIO"/>
    <s v="HRAEI-AD-CC-241-2023"/>
    <d v="2024-05-15T00:00:00"/>
    <d v="2024-05-30T00:00:00"/>
    <d v="2024-05-28T00:00:00"/>
    <n v="36"/>
    <x v="84"/>
  </r>
  <r>
    <s v="HRAEI-MD0278"/>
    <s v="CEFTAZIDIMA. SOLUCIÓN INYECTABLE. CADA FRASCO ÁMPULA CON POLVO CONTIENE: CEFTAZIDIMA PENTAHIDRATADA EQUIVALENTE A 1 G DE CEFTAZIDIMA. ENVASE CON UN FRASCO ÁMPULA Y 3 ML DE DILUYENTE."/>
    <s v="010.000.4254.00"/>
    <n v="25300459"/>
    <n v="580"/>
    <n v="18.05"/>
    <n v="10469"/>
    <s v="LABORATORIOS JAYOR, S.A. DE C.V."/>
    <s v="HRAEI-LPI-CC-043-2-0003/24-2023"/>
    <s v="HRAEI-LPI-CC-043-2-2023"/>
    <d v="2024-05-16T00:00:00"/>
    <d v="2024-05-31T00:00:00"/>
    <d v="2024-05-24T00:00:00"/>
    <n v="580"/>
    <x v="228"/>
  </r>
  <r>
    <s v="HRAEI-MD1932"/>
    <s v="COLISTIMETATO. SOLUCIÓN INYECTABLE CADA FRASCO ÁMPULA CON LIOFILIZADO CONTIENE: COLISTIMETATO SÓDICO EQUIVALENTE A 150 MG DE COLISTIMETATO ENVASE CON UN FRASCO ÁMPULA CON LIOFILIZADO."/>
    <s v="010.000.5865.00"/>
    <n v="25302480"/>
    <n v="936"/>
    <n v="279"/>
    <n v="261144"/>
    <s v="ALTERNAVIDA, S.A. DE C.V."/>
    <s v="HRAEI-LPI-CC-037-0003/24-2023"/>
    <s v="HRAEI-LPI-CC-037-2023"/>
    <d v="2024-05-17T00:00:00"/>
    <d v="2024-06-01T00:00:00"/>
    <d v="2024-05-29T00:00:00"/>
    <n v="936"/>
    <x v="543"/>
  </r>
  <r>
    <s v="HRAEI-MD2264"/>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010.000.6059.00"/>
    <n v="25302610"/>
    <n v="47"/>
    <n v="4824"/>
    <n v="226728"/>
    <s v="OCTAPHARMA, S.A. DE C.V."/>
    <s v="HRAEI-LPI-CC-482-0001/24-2022"/>
    <s v="HRAEI-LPI-CC-482-2022"/>
    <d v="2024-05-20T00:00:00"/>
    <d v="2024-06-04T00:00:00"/>
    <s v=" "/>
    <n v="0"/>
    <x v="544"/>
  </r>
  <r>
    <s v="HRAEI-MD1442"/>
    <s v="TACROLIMUS. CÁPSULA CADA CÁPSULA CONTIENE: TACROLIMUS MONOHIDRATADO EQUIVALENTE A 1 MG DE TACROLIMUS ENVASE CON 50 CÁPSULAS."/>
    <s v="010.000.5084.00"/>
    <n v="25303031"/>
    <n v="9"/>
    <n v="169"/>
    <n v="1521"/>
    <s v="LABORATORIOS VANQUISH, S.A. DE C.V."/>
    <s v="HRAEI-LPI-CC-452-0003/24-2022"/>
    <s v="HRAEI-LPI-CC-452-2022"/>
    <d v="2024-05-17T00:00:00"/>
    <d v="2024-06-01T00:00:00"/>
    <d v="2024-06-25T00:00:00"/>
    <n v="9"/>
    <x v="389"/>
  </r>
  <r>
    <s v="HRAEI-MD0815"/>
    <s v="INMUNOGLOBULINA ANTILINFOCITOS T HUMANOS. SOLUCIÓN INYECTABLE CADA FRASCO ÁMPULA CONTIENE: INMUNOGLOBULINA ANTILINFOCITOS T HUMANOS OBTENIDA DE CONEJO 25 MG ENVASE CON FRASCO ÁMPULA CON POLVO LIOFILIZADO."/>
    <s v="010.000.4231.00"/>
    <n v="25301184"/>
    <n v="23"/>
    <n v="4138"/>
    <n v="95174"/>
    <s v="PARTICIPACIÓN CONJUNTA DE SANOFI PASTEUR, S.A. DE C.V. CON SANOFI-AVENTIS DE MÉXICO, S.A. DE C.V."/>
    <s v="HRAEI-LPI- CC-041-0001/24-2023"/>
    <s v="HRAEI-LPI-CC-041-2023"/>
    <d v="2024-05-17T00:00:00"/>
    <d v="2024-06-01T00:00:00"/>
    <s v=" "/>
    <n v="0"/>
    <x v="545"/>
  </r>
  <r>
    <s v="HRAEI-MD1932"/>
    <s v="COLISTIMETATO. SOLUCIÓN INYECTABLE CADA FRASCO ÁMPULA CON LIOFILIZADO CONTIENE: COLISTIMETATO SÓDICO EQUIVALENTE A 150 MG DE COLISTIMETATO ENVASE CON UN FRASCO ÁMPULA CON LIOFILIZADO."/>
    <s v="010.000.5865.00"/>
    <n v="25302480"/>
    <n v="576"/>
    <n v="177.6"/>
    <n v="102297.59999999999"/>
    <s v="AMAROX PHARMA, S.A. DE C.V."/>
    <s v="HRAEI-LPI-CC-255-1-0002/24-2023-COMPLEMENTARIO"/>
    <s v="HRAEI-LPI-CC-255-1-2023"/>
    <d v="2024-05-17T00:00:00"/>
    <d v="2024-06-01T00:00:00"/>
    <s v=" "/>
    <n v="0"/>
    <x v="546"/>
  </r>
  <r>
    <s v="HRAEI-MD2271"/>
    <s v="OLAPARIB. TABLETA. CADA TABLETA CONTIENE: OLAPARIB 150 MG. CAJA DE CARTÓN CON 56 TABLETAS DE 150 MG CADA UNA."/>
    <s v="010.000.6359.00"/>
    <n v="25303367"/>
    <n v="30"/>
    <n v="41500"/>
    <n v="1245000"/>
    <s v="ASTRA ZENECA, S.A. DE C.V."/>
    <s v="HRAEI-AD-CC-350-0004/24-2022"/>
    <s v="HRAEI-AD-CC-350-2022"/>
    <d v="2024-05-17T00:00:00"/>
    <d v="2024-06-01T00:00:00"/>
    <d v="2024-06-04T00:00:00"/>
    <n v="30"/>
    <x v="396"/>
  </r>
  <r>
    <s v="HRAEI-MD0497"/>
    <s v="DOPAMINA. SOLUCIÓN INYECTABLE CADA AMPOLLETA CONTIENE: CLORHIDRATO DE DOPAMINA 200 MG ENVASE CON 5 AMPOLLETAS CON 5 ML."/>
    <s v="010.000.0614.00"/>
    <n v="25300754"/>
    <n v="102"/>
    <n v="40.24"/>
    <n v="4104.4800000000005"/>
    <s v="PROFESSIONAL PHARMACY OCCIDENTE, S.A. DE C.V."/>
    <s v="HRAEI-LPI-CC-423-0002/24-2022"/>
    <s v="HRAEI-LPI-CC-423-2022"/>
    <d v="2024-05-21T00:00:00"/>
    <d v="2024-06-05T00:00:00"/>
    <s v=" "/>
    <n v="0"/>
    <x v="547"/>
  </r>
  <r>
    <s v="HRAEI-MD0279"/>
    <s v="CEFTRIAXONA. SOLUCIÓN INYECTABLE. CADA FRASCO ÁMPULA CON POLVO CONTIENE: CEFTRIAXONA SÓDICA EQUIVALENTE A 1 G DE CEFTRIAXONA. ENVASE CON UN FRASCO ÁMPULA Y 10 ML DE DILUYENTE."/>
    <s v="010.000.1937.00"/>
    <n v="25300461"/>
    <n v="6201"/>
    <n v="11.24"/>
    <n v="69699.240000000005"/>
    <s v="MEDILIVER, S.A. DE C.V."/>
    <s v="HRAEI-LPI-CC-335-1-0002/24-2023-COMPLEMENTARIO"/>
    <s v="HRAEI-LPI-CC-335-1-2023"/>
    <d v="2024-05-21T00:00:00"/>
    <d v="2024-06-05T00:00:00"/>
    <s v=" "/>
    <n v="0"/>
    <x v="548"/>
  </r>
  <r>
    <s v="HRAEI-MD0250"/>
    <s v="CALCITRIOL. CÁPSULA DE GELATINA BLANDA CADA CÁPSULA CONTIENE: CALCITRIOL 0.25 µG. ENVASE CON 50 CÁPSULAS."/>
    <s v="010.000.1095.00"/>
    <n v="25300415"/>
    <n v="1"/>
    <n v="24.36"/>
    <n v="24.36"/>
    <s v="COMERCIALIZADORA DE PRODUCTOS INSTITUCIONALES, S.A. DE C.V."/>
    <s v="HRAEI-LPI-CC-276-0003/24-2023-COMPLEMENTARIO"/>
    <s v="HRAEI-LPI-CC-276-2023"/>
    <d v="2024-05-28T00:00:00"/>
    <d v="2024-06-12T00:00:00"/>
    <d v="2024-07-11T00:00:00"/>
    <n v="1"/>
    <x v="480"/>
  </r>
  <r>
    <s v="HRAEI-MD0336"/>
    <s v="CLOPIDOGREL. GRAGEA O TABLETA. CADA GRAGEA O TABLETA CONTIENE: BISULFATO DE CLOPIDOGREL O BISULFATO DE CLOPIDOGREL (POLIMORFO FORMA 2) EQUIVALENTE A 75 MG DE CLOPIDOGREL. ENVASE CON 28 GRAGEAS O TABLETAS"/>
    <s v="010.000.4246.01"/>
    <n v="25302467"/>
    <n v="15"/>
    <n v="20.96"/>
    <n v="314.40000000000003"/>
    <s v="SAGO MEDICAL SERVICE, S.A. DE C.V."/>
    <s v="HRAEI-LPI-CC-427-0003/24-2022"/>
    <s v="HRAEI-LPI-CC-427-2022"/>
    <d v="2024-05-21T00:00:00"/>
    <d v="2024-06-05T00:00:00"/>
    <d v="2024-05-31T00:00:00"/>
    <n v="15"/>
    <x v="549"/>
  </r>
  <r>
    <s v="HRAEI-MD0336"/>
    <s v="CLOPIDOGREL. GRAGEA O TABLETA. CADA GRAGEA O TABLETA CONTIENE: BISULFATO DE CLOPIDOGREL O BISULFATO DE CLOPIDOGREL (POLIMORFO FORMA 2) EQUIVALENTE A 75 MG DE CLOPIDOGREL. ENVASE CON 28 GRAGEAS O TABLETAS"/>
    <s v="010.000.4246.01"/>
    <n v="25302467"/>
    <n v="9"/>
    <n v="20.96"/>
    <n v="188.64000000000001"/>
    <s v="BIORESEARCH DE MEXICO, S.A. DE C.V."/>
    <s v="HRAEI-LPI-CC-266-0002/24-2023-COMPLEMENTARIO"/>
    <s v="HRAEI-LPI-CC-266-2023"/>
    <d v="2024-05-21T00:00:00"/>
    <d v="2024-06-05T00:00:00"/>
    <s v=" "/>
    <n v="0"/>
    <x v="550"/>
  </r>
  <r>
    <s v="HRAEI-MD0522"/>
    <s v="ENALAPRIL. CÁPSULA O TABLETA CADA CÁPSULA O TABLETA CONTIENE: MALEATO DE ENALAPRIL 10 MG. ENVASE CON 30 CÁPSULAS O TABLETAS."/>
    <s v="010.000.2501.00"/>
    <n v="25300792"/>
    <n v="12"/>
    <n v="5.5"/>
    <n v="66"/>
    <s v="BIORESEARCH DE MEXICO, S.A. DE C.V."/>
    <s v="HRAEI-LPI-CC-266-0002/24-2023-COMPLEMENTARIO"/>
    <s v="HRAEI-LPI-CC-266-2023"/>
    <d v="2024-05-21T00:00:00"/>
    <d v="2024-06-05T00:00:00"/>
    <s v=" "/>
    <n v="0"/>
    <x v="551"/>
  </r>
  <r>
    <s v="HRAEI-MD0522"/>
    <s v="ENALAPRIL. CÁPSULA O TABLETA CADA CÁPSULA O TABLETA CONTIENE: MALEATO DE ENALAPRIL 10 MG. ENVASE CON 30 CÁPSULAS O TABLETAS."/>
    <s v="010.000.2501.00"/>
    <n v="25300792"/>
    <n v="19"/>
    <n v="5.89"/>
    <n v="111.91"/>
    <s v="BIORESEARCH DE MÉXICO, S.A. DE C.V."/>
    <s v="HRAEI-LPI-CC-431-0002/24-2022"/>
    <s v="HRAEI-LPI-CC-431-2022"/>
    <d v="2024-05-21T00:00:00"/>
    <d v="2024-06-05T00:00:00"/>
    <d v="2024-07-03T00:00:00"/>
    <n v="19"/>
    <x v="552"/>
  </r>
  <r>
    <s v="HRAEI-MD0560"/>
    <s v="ESOMEPRAZOL. TABLETA CADA TABLETA CONTIENE: ESOMEPRAZOL MAGNÉSICO TRIHIDRATADO EQUIVALENTE A 40 MG DE ESOMEPRAZOL ENVASE CON 14 TABLETAS"/>
    <s v="010.000.5188.00"/>
    <n v="25300840"/>
    <n v="4"/>
    <n v="50.5"/>
    <n v="202"/>
    <s v="ULTRA LABORATORIOS, S.A. DE C.V."/>
    <s v="HRAEI-LPI-CC-372-0001/24-2023-COMPLEMENTARIO"/>
    <s v="HRAEI-LPI-CC-372-2023"/>
    <d v="2024-05-21T00:00:00"/>
    <d v="2024-06-05T00:00:00"/>
    <s v=" "/>
    <n v="0"/>
    <x v="553"/>
  </r>
  <r>
    <s v="HRAEI-MD1961"/>
    <s v="RIFAXIMINA. TABLETA CADA TABLETA CONTIENE: RIFAXIMINA 200 MG ENVASE CON 28 TABLETAS."/>
    <s v="010.000.5671.00"/>
    <n v="25302971"/>
    <n v="20"/>
    <n v="218"/>
    <n v="4360"/>
    <s v="LABORATORIOS ALFASIGMA MÉXICO S.A. DE C.V."/>
    <s v="HRAEI-AD-CC-348-0002/24-2022"/>
    <s v="HRAEI-AD-CC-348-2022"/>
    <d v="2024-05-21T00:00:00"/>
    <d v="2024-06-05T00:00:00"/>
    <s v=" "/>
    <n v="0"/>
    <x v="109"/>
  </r>
  <r>
    <s v="HRAEI-MD1605"/>
    <s v="VALPROATO DE MAGNESIO. TABLETA CON CUBIERTA O CAPA ENTÉRICA O TABLETA DE LIBERACIÓN RETARDADA. CADA TABLETA CONTIENE: VALPROATO DE MAGNESIO 200 MG EQUIVALENTE A 185.6 MG DE ÁCIDO VALPROICO Ó VALPROATO DE MAGNESIO 200 MG ENVASE CON 40 TABLETAS."/>
    <s v="010.000.2622.00"/>
    <n v="25302195"/>
    <n v="9"/>
    <n v="33"/>
    <n v="297"/>
    <s v="ADMINISTRADORA DE MARCAS FARMACÉUTICAS, S.A. DE C.V."/>
    <s v="HRAEI-LPI-CC-435-0001/24-2022"/>
    <s v="HRAEI-LPI-CC-435-2022"/>
    <d v="2024-05-21T00:00:00"/>
    <d v="2024-06-05T00:00:00"/>
    <d v="2024-05-27T00:00:00"/>
    <n v="9"/>
    <x v="554"/>
  </r>
  <r>
    <s v="HRAEI-MD1057"/>
    <s v="MIDAZOLAM. SOLUCIÓN INYECTABLE CADA AMPOLLETA CONTIENE: CLORHIDRATO DE MIDAZOLAM EQUIVALENTE A 15 MG DE MIDAZOLAM O MIDAZOLAM 15 MG ENVASE CON 5 AMPOLLETAS CON 3 ML."/>
    <s v="040.000.4057.00"/>
    <n v="25301487"/>
    <n v="50"/>
    <n v="27.77"/>
    <n v="1388.5"/>
    <s v="LABORATORIOS PISA, S.A. DE C.V."/>
    <s v="HRAEI-LPI-CC-440- 0002/24-2022"/>
    <s v="HRAEI-LPI-CC-440-2022"/>
    <d v="2024-05-21T00:00:00"/>
    <d v="2024-06-05T00:00:00"/>
    <s v=" "/>
    <n v="0"/>
    <x v="555"/>
  </r>
  <r>
    <s v="HRAEI-MD0068"/>
    <s v="ADENOSINA. SOLUCIÓN INYECTABLE CADA FRASCO ÁMPULA CONTIENE: ADENOSINA 6 MG ENVASE CON 6 FRASCOS ÁMPULA CON 2 ML."/>
    <s v="010.000.5099.00"/>
    <n v="25300085"/>
    <n v="20"/>
    <n v="414"/>
    <n v="8280"/>
    <s v="ALVARTIS PHARMA, S.A. DE C.V."/>
    <s v="HRAEI-LPI-CC-254-0001/24-2023-COMPLEMENTARIO"/>
    <s v="HRAEI-LPI-CC-254-2023"/>
    <d v="2024-05-21T00:00:00"/>
    <d v="2024-06-05T00:00:00"/>
    <d v="2024-05-31T00:00:00"/>
    <n v="20"/>
    <x v="556"/>
  </r>
  <r>
    <s v="HRAEI-MD0172"/>
    <s v="AZITROMICINA. TABLETA CADA TABLETA CONTIENE: AZITROMICINA DIHIDRATADA EQUIVALENTE A 500 MG DE AZITROMICINA ENVASE CON 3 TABLETAS."/>
    <s v="010.000.1969.00"/>
    <n v="25302411"/>
    <n v="100"/>
    <n v="11.3"/>
    <n v="1130"/>
    <s v="COMPAÑIA INTERNACIONAL MÉDICA, S.A. DE C.V."/>
    <s v="HRAEI-LPI-CC-020-0002/24-2023"/>
    <s v="HRAEI-LPI-CC-020-2023"/>
    <d v="2024-05-21T00:00:00"/>
    <d v="2024-06-05T00:00:00"/>
    <d v="2024-06-04T00:00:00"/>
    <n v="100"/>
    <x v="557"/>
  </r>
  <r>
    <s v="HRAEI-MD2058"/>
    <s v="FULVESTRANT. SOLUCIÓN INYECTABLE. CADA JERINGA PRELLENADA CONTIENE: FULVESTRANT 250 MG ENVASE CON 2 JERINGAS. PRELLENADAS CON 5 ML CADA UNA."/>
    <s v="010.000.5880.00"/>
    <n v="25302316"/>
    <n v="17"/>
    <n v="2690"/>
    <n v="45730"/>
    <s v="LABORATORIOS VANQUISH, S.A. DE C.V."/>
    <s v="HRAEI-LPI-CC-189-0001/24-2023"/>
    <s v="HRAEI-LPI-CC-189-2023"/>
    <d v="2024-05-27T00:00:00"/>
    <d v="2024-06-11T00:00:00"/>
    <s v=" "/>
    <n v="0"/>
    <x v="558"/>
  </r>
  <r>
    <s v="HRAEI-MD1057"/>
    <s v="MIDAZOLAM. SOLUCIÓN INYECTABLE CADA AMPOLLETA CONTIENE: CLORHIDRATO DE MIDAZOLAM EQUIVALENTE A 15 MG DE MIDAZOLAM O MIDAZOLAM 15 MG ENVASE CON 5 AMPOLLETAS CON 3 ML."/>
    <s v="040.000.4057.00"/>
    <n v="25301487"/>
    <n v="950"/>
    <n v="27.77"/>
    <n v="26381.5"/>
    <s v="LABORATORIOS PISA, S.A. DE C.V."/>
    <s v="HRAEI-LPI-CC-440- 0003/24-2022"/>
    <s v="HRAEI-LPI-CC-440-2022"/>
    <d v="2024-05-27T00:00:00"/>
    <d v="2024-06-11T00:00:00"/>
    <s v=" "/>
    <n v="0"/>
    <x v="555"/>
  </r>
  <r>
    <s v="HRAEI-MD1348"/>
    <s v="SACARATO FÉRRICO. SOLUCIÓN INYECTABLE. LA AMPOLLETA CONTIENE: COMPLEJO DE SACARATO DE ÓXIDO FÉRRICO EQUIVALENTE A 100 MG DE HIERRO ELEMENTAL. ENVASE CON 1 AMPOLLETA DE 5 ML."/>
    <s v="010.000.1714.00"/>
    <n v="25301878"/>
    <n v="1170"/>
    <n v="66.150000000000006"/>
    <n v="77395.5"/>
    <s v="COMPAÑIA INTERNACIONAL MÉDICA, S.A. DE C.V."/>
    <s v="HRAEI-LPI-CC-437-0004/24-2022"/>
    <s v="HRAEI-LPI-CC-437-2022"/>
    <d v="2024-05-28T00:00:00"/>
    <d v="2024-06-12T00:00:00"/>
    <d v="2024-07-25T00:00:00"/>
    <n v="1170"/>
    <x v="313"/>
  </r>
  <r>
    <s v="HRAEI-MD0740"/>
    <s v="GLUCOSA. SOLUCIÓN INYECTABLE AL 50 % CADA 100 ML CONTIENEN: GLUCOSA ANHIDRA O GLUCOSA 50 G Ó GLUCOSA MONOHIDRATADA EQUIVALENTE A 50.0 G DE GLUCOSA ENVASE CON 50 ML. CONTIENE: GLUCOSA 25.0 G"/>
    <s v="010.000.3607.00"/>
    <n v="25301081"/>
    <n v="2549"/>
    <n v="12.55"/>
    <n v="31989.95"/>
    <s v="FRESENIUS KABI MÉXICO, S.A. DE C.V."/>
    <s v="HRAEI-LPI-CC-026-0003/24-2023"/>
    <s v="HRAEI-LPI-CC-026-2023"/>
    <d v="2024-05-29T00:00:00"/>
    <d v="2024-06-13T00:00:00"/>
    <d v="2024-07-25T00:00:00"/>
    <n v="2549"/>
    <x v="74"/>
  </r>
  <r>
    <s v="HRAEI-MD2142"/>
    <s v="INMUNOGLOBULINA G NO MODIFICADA. SOLUCIÓN INYECTABLE CADA FRASCO ÁMPULA CON LIOFILIZADO O SOLUCIÓN CONTIENEN: INMUNOGLOBULINA G NO MODIFICADA 6 G ENVASE CON UN FRASCO ÁMPULA CON 120 ML."/>
    <s v="010.000.5240.00"/>
    <n v="25302724"/>
    <n v="94"/>
    <n v="11923"/>
    <n v="1120762"/>
    <s v="KEDRION MEXICANA, S.A. DE C.V."/>
    <s v="HRAEI-LPI-CC-473-0001/24-2022"/>
    <s v="HRAEI-LPI-CC-473-2022"/>
    <d v="2024-06-03T00:00:00"/>
    <d v="2024-06-18T00:00:00"/>
    <d v="2024-06-14T00:00:00"/>
    <n v="94"/>
    <x v="559"/>
  </r>
  <r>
    <s v="HRAEI-MD0275"/>
    <s v="CEFOTAXIMA. SOLUCIÓN INYECTABLE. CADA FRASCO ÁMPULA CON POLVO CONTIENE: CEFOTAXIMA SÓDICA EQUIVALENTE A 1 G DE CEFOTAXIMA. ENVASE CON UN FRASCO ÁMPULA Y 4 ML DE DILUYENTE."/>
    <s v="010.000.1935.00"/>
    <n v="25300454"/>
    <n v="3744"/>
    <n v="15.25"/>
    <n v="57096"/>
    <s v="PROFESSIONAL PHARMACY OCCIDENTE, S.A. DE C.V."/>
    <s v="HRAEI-LPI-CC-423-0003/24-2022"/>
    <s v="HRAEI-LPI-CC-423-2022"/>
    <d v="2024-06-11T00:00:00"/>
    <d v="2024-06-26T00:00:00"/>
    <s v=" "/>
    <n v="0"/>
    <x v="445"/>
  </r>
  <r>
    <s v="HRAEI-MD0279"/>
    <s v="CEFTRIAXONA. SOLUCIÓN INYECTABLE. CADA FRASCO ÁMPULA CON POLVO CONTIENE: CEFTRIAXONA SÓDICA EQUIVALENTE A 1 G DE CEFTRIAXONA. ENVASE CON UN FRASCO ÁMPULA Y 10 ML DE DILUYENTE."/>
    <s v="010.000.1937.00"/>
    <n v="25300461"/>
    <n v="10189"/>
    <n v="14.98"/>
    <n v="152631.22"/>
    <s v="IARE DE OCCIDENTE, S.A. DE C.V."/>
    <s v="HRAEI-LPI-CC-425-0004/24-2022"/>
    <s v="HRAEI-LPI-CC-425-2022"/>
    <d v="2024-06-12T00:00:00"/>
    <d v="2024-06-27T00:00:00"/>
    <d v="2024-06-25T00:00:00"/>
    <n v="10189"/>
    <x v="33"/>
  </r>
  <r>
    <s v="HRAEI-MD1331"/>
    <s v="RIVAROXABÁN. COMPRIMIDO CADA COMPRIMIDO CONTIENE: RIVAROXABÁN 10 MG ENVASE CON 10 COMPRIMIDOS"/>
    <s v="010.000.5544.00"/>
    <n v="25302978"/>
    <n v="17"/>
    <n v="35.869999999999997"/>
    <n v="609.79"/>
    <s v="FARMACEUTICOS MAYPO, S.A. DE C.V."/>
    <s v="HRAEI-LPI-CC-299-0003/24-2023-COMPLEMENTARIO"/>
    <s v="HRAEI-LPI-CC-299-2023"/>
    <d v="2024-06-13T00:00:00"/>
    <d v="2024-06-28T00:00:00"/>
    <s v=" "/>
    <n v="0"/>
    <x v="308"/>
  </r>
  <r>
    <s v="HRAEI-MD1124"/>
    <s v="NIFEDIPINO. COMPRIMIDO DE LIBERACIÓN PROLONGADA CADA COMPRIMIDO CONTIENE: NIFEDIPINO 30 MG ENVASE CON 30 COMPRIMIDOS."/>
    <s v="010.000.0599.00"/>
    <n v="25301577"/>
    <n v="107"/>
    <n v="35.450000000000003"/>
    <n v="3793.15"/>
    <s v="VANTAGE SERVICIOS INTEGRALES DE SALUD, S.A. DE C.V."/>
    <s v="HRAEI-LPI-CC-374-0001/24-2023-COMPLEMENTARIO"/>
    <s v="HRAEI-LPI-CC-374-2023"/>
    <d v="2024-06-13T00:00:00"/>
    <d v="2024-06-28T00:00:00"/>
    <s v=" "/>
    <n v="0"/>
    <x v="560"/>
  </r>
  <r>
    <s v="HRAEI-MD2249"/>
    <s v="ÁCIDO TRANEXÁMICO. SOLUCIÓN INYECTABLE. CADA ML DE SOLUCIÓN ESTÉRIL PARA INYECCIÓN INTRAVENOSA CONTIENE: ÁCIDO TRANEXÁMICO 100 MG. VEHÍCULO C.B.P. 1 ML. CAJA CON 10 VIALES DE 10 ML."/>
    <s v="010.000.7021.01"/>
    <n v="25303447"/>
    <n v="1"/>
    <n v="8700"/>
    <n v="8700"/>
    <s v="VANTAGE SERVICIOS INTEGRALES DE SALUD, S.A. DE C.V."/>
    <s v="HRAEI-LPI-CC-374-0001/24-2023-COMPLEMENTARIO"/>
    <s v="HRAEI-LPI-CC-374-2023"/>
    <d v="2024-06-13T00:00:00"/>
    <d v="2024-06-28T00:00:00"/>
    <s v=" "/>
    <n v="0"/>
    <x v="561"/>
  </r>
  <r>
    <s v="HRAEI-MD1124"/>
    <s v="NIFEDIPINO. COMPRIMIDO DE LIBERACIÓN PROLONGADA CADA COMPRIMIDO CONTIENE: NIFEDIPINO 30 MG ENVASE CON 30 COMPRIMIDOS."/>
    <s v="010.000.0599.00"/>
    <n v="25301577"/>
    <n v="69"/>
    <n v="36"/>
    <n v="2484"/>
    <s v="ULTRA LABORATORIOS, S.A. DE C.V."/>
    <s v="HRAEI-LPI-CC-446-1-0001/24-2022"/>
    <s v="HRAEI-LPI-CC-446-1-2022"/>
    <d v="2024-06-13T00:00:00"/>
    <d v="2024-06-28T00:00:00"/>
    <s v=" "/>
    <n v="0"/>
    <x v="562"/>
  </r>
  <r>
    <s v="HRAEI-MD1789"/>
    <s v="PARACETAMOL SOLUCIÓN INYECTABLE CADA FRASCO CONTIENE: PARACETAMOL 500 MG. ENVASE CON UN FRASCO CON 50 ML."/>
    <s v="010.000.5720.00"/>
    <n v="25302930"/>
    <n v="326"/>
    <n v="73.23"/>
    <n v="23872.98"/>
    <s v="ASPEN LABS, S.A. DE C.V."/>
    <s v="HRAEI-LPI-CC-448-0001/24-2022"/>
    <s v="HRAEI-LPI-CC-448-2022"/>
    <d v="2024-06-13T00:00:00"/>
    <d v="2024-06-28T00:00:00"/>
    <s v=" "/>
    <n v="0"/>
    <x v="563"/>
  </r>
  <r>
    <s v="HRAEI-MD0942"/>
    <s v="LEVOSIMENDAN. SOLUCIÓN INYECTABLE CADA ML CONTIENE: LEVOSIMENDAN 2.5 MG ENVASE CON 1 FRASCO ÁMPULA CON 5 ML."/>
    <s v="010.000.5097.00"/>
    <n v="25302788"/>
    <n v="30"/>
    <n v="1399"/>
    <n v="41970"/>
    <s v="LABORATORIOS VANQUISH, S.A. DE C.V."/>
    <s v="HRAEI-LPI-CC-452-0004/24-2022"/>
    <s v="HRAEI-LPI-CC-452-2022"/>
    <d v="2024-06-13T00:00:00"/>
    <d v="2024-06-28T00:00:00"/>
    <d v="2024-06-25T00:00:00"/>
    <n v="30"/>
    <x v="564"/>
  </r>
  <r>
    <s v="HRAEI-MD0958"/>
    <s v="LIDOCAÍNA. SOLUCIÓN AL 10%. CADA 100 ML CONTIENE: LIDOCAÍNA 10.0 G ENVASE CON 115 ML CON ATOMIZADOR MANUAL."/>
    <s v="010.000.0264.00"/>
    <n v="25301348"/>
    <n v="36"/>
    <n v="44.49"/>
    <n v="1601.64"/>
    <s v="LABORATORIOS ZEYCO, S.A. DE C.V."/>
    <s v="HRAEI-LPI-CC-013-0001/24-2023"/>
    <s v="HRAEI-LPI-CC-013-2023"/>
    <d v="2024-06-13T00:00:00"/>
    <d v="2024-06-28T00:00:00"/>
    <s v=" "/>
    <n v="0"/>
    <x v="565"/>
  </r>
  <r>
    <s v="HRAEI-MD0221"/>
    <s v="BUDESONIDA. SUSPENSIÓN. PARA NEBULIZAR.  CADA ENVASE CONTIENE: BUDESONIDA (MICRONIZADA) 0.250 MG. ENVASE CON 5 ENVASES CON 2 ML."/>
    <s v="010.000.4332.00"/>
    <n v="25302433"/>
    <n v="40"/>
    <n v="49.299999999999898"/>
    <n v="1971.9999999999959"/>
    <s v="ASTRA ZENECA, S.A. DE C.V."/>
    <s v="HRAEI-LPI-CC-018-0003/24-2023"/>
    <s v="HRAEI-LPI-CC-018-2023"/>
    <d v="2024-06-13T00:00:00"/>
    <d v="2024-06-28T00:00:00"/>
    <d v="2024-07-17T00:00:00"/>
    <n v="40"/>
    <x v="566"/>
  </r>
  <r>
    <s v="HRAEI-MD2273"/>
    <s v="ADALIMUMAB. SOLUCIÓN INYECTABLE. CADA JERINGA PRELLENADA EN AUTOINYECTOR CON 0.4 ML CONTIENE: ADALIMUMAB 40 MG ENVASE CON UNA JERINGA PRELLENADA EN AUTOINYECTOR."/>
    <s v="010.000.4512.03"/>
    <n v="25303248"/>
    <n v="12"/>
    <n v="692.78999999999905"/>
    <n v="8313.4799999999886"/>
    <s v="ABBVIE FARMACÉUTICOS, S.A. DE C.V."/>
    <s v="HRAEI-LPI-CC-048-0001/24-2023"/>
    <s v="HRAEI-LPI-CC-048-2023"/>
    <d v="2024-06-13T00:00:00"/>
    <d v="2024-06-28T00:00:00"/>
    <d v="2024-07-25T00:00:00"/>
    <n v="12"/>
    <x v="567"/>
  </r>
  <r>
    <s v="HRAEI-MD2088"/>
    <s v="HIALURONATO DE SODIO. SOLUCIÓN INYECTABLE. CADA JERINGA PRELLENADA CONTIENE: HIALURONATO DE SODIO 25 MG ENVASE CON UNA JERINGA PRELLENADA CON 2.5 ML."/>
    <s v="010.000.6019.00"/>
    <n v="25302674"/>
    <n v="60"/>
    <n v="579.14999999999895"/>
    <n v="34748.999999999935"/>
    <s v="ASOFARMA DE MÉXICO, S.A. DE C.V."/>
    <s v="HRAEI-LPI-CC-051-0001/24-2023"/>
    <s v="HRAEI-LPI-CC-051-2023"/>
    <d v="2024-06-13T00:00:00"/>
    <d v="2024-06-28T00:00:00"/>
    <s v=" "/>
    <n v="0"/>
    <x v="568"/>
  </r>
  <r>
    <s v="HRAEI-MD1337"/>
    <s v="ROPIVACAINA. SOLUCIÓN INYECTABLE CADA AMPOLLETA CONTIENE: CLORHIDRATO DE ROPIVACAÍNA MONOHIDRATADA EQUIVALENTE A 40 MG DE CLORHIDRATO DE ROPIVACAINA. ENVASE CON 5 AMPOLLETAS CON 20 ML."/>
    <s v="010.000.0269.00"/>
    <n v="25301871"/>
    <n v="29"/>
    <n v="52.22"/>
    <n v="1514.3799999999999"/>
    <s v="ALVARTIS PHARMA, S.A. DE C.V."/>
    <s v="HRAEI-LPI-CC-254-0002/24-2023-COMPLEMENTARIO"/>
    <s v="HRAEI-LPI-CC-254-2023"/>
    <d v="2024-06-13T00:00:00"/>
    <d v="2024-06-28T00:00:00"/>
    <d v="2024-06-27T00:00:00"/>
    <n v="29"/>
    <x v="569"/>
  </r>
  <r>
    <s v="HRAEI-MD1338"/>
    <s v="ROPIVACAINA. SOLUCIÓN INYECTABLE CADA AMPOLLETA CONTIENE: CLORHIDRATO DE ROPIVACAÍNA MONOHIDRATADA EQUIVALENTE A 150 MG DE CLORHIDRATO DE ROPIVACAINA. ENVASE CON 5 AMPOLLETAS CON 20 ML."/>
    <s v="010.000.0270.00"/>
    <n v="25301870"/>
    <n v="38"/>
    <n v="95"/>
    <n v="3610"/>
    <s v="ALVARTIS PHARMA, S.A. DE C.V."/>
    <s v="HRAEI-LPI-CC-254-0002/24-2023-COMPLEMENTARIO"/>
    <s v="HRAEI-LPI-CC-254-2023"/>
    <d v="2024-06-13T00:00:00"/>
    <d v="2024-06-28T00:00:00"/>
    <d v="2024-06-27T00:00:00"/>
    <n v="38"/>
    <x v="570"/>
  </r>
  <r>
    <s v="HRAEI-MD2273"/>
    <s v="ADALIMUMAB. SOLUCIÓN INYECTABLE. CADA JERINGA PRELLENADA EN AUTOINYECTOR CON 0.4 ML CONTIENE: ADALIMUMAB 40 MG ENVASE CON UNA JERINGA PRELLENADA EN AUTOINYECTOR."/>
    <s v="010.000.4512.03"/>
    <n v="25303248"/>
    <n v="16"/>
    <n v="691.79"/>
    <n v="11068.64"/>
    <s v="AMGEN MEXICO, S.A. DE C.V."/>
    <s v="HRAEI-LPI-CC-257-1-0002/24-2023-COMPLEMENTARIO"/>
    <s v="HRAEI-LPI-CC-257-1-2023"/>
    <d v="2024-06-13T00:00:00"/>
    <d v="2024-06-28T00:00:00"/>
    <s v=" "/>
    <n v="0"/>
    <x v="571"/>
  </r>
  <r>
    <s v="HRAEI-MD2286"/>
    <s v="ADALIMUMAB. SOLUCIÓN INYECTABLE CADA FRASCO ÁMPULA O JERINGA PRELLENADA O JERINGA PRELLENADA EN AUTOINYECTOR CON 0.8 ML CONTIENEN: ADALIMUMAB 40 MG ENVASE CON UNA JERINGA PRELLENADA EN AUTOINYECTOR."/>
    <s v="010.000.4512.02"/>
    <n v="25302363"/>
    <n v="16"/>
    <n v="691.79"/>
    <n v="11068.64"/>
    <s v="AMGEN MEXICO, S.A. DE C.V."/>
    <s v="HRAEI-LPI-CC-257-1-0002/24-2023-COMPLEMENTARIO"/>
    <s v="HRAEI-LPI-CC-257-1-2023"/>
    <d v="2024-06-13T00:00:00"/>
    <d v="2024-06-28T00:00:00"/>
    <s v=" "/>
    <n v="0"/>
    <x v="572"/>
  </r>
  <r>
    <s v="HRAEI-MD0356"/>
    <s v="CLORURO DE SODIO. SOLUCIÓN INYECTABLE AL 0.9%. CADA 100 ML CONTIENEN: CLORURO DE SODIO 0.9 G AGUA INYECTABLE 100 ML ENVASE CON 100 ML."/>
    <s v="010.000.3627.00"/>
    <n v="25300575"/>
    <n v="40800"/>
    <n v="8.8000000000000007"/>
    <n v="359040"/>
    <s v="BAXTER, S.A. DE C.V."/>
    <s v="HRAEI-LPI-CC-263-0003/24-2023-COMPLEMENTARIO"/>
    <s v="HRAEI-LPI-CC-263-2023"/>
    <d v="2024-06-13T00:00:00"/>
    <d v="2024-06-28T00:00:00"/>
    <d v="2024-08-02T00:00:00"/>
    <n v="40800"/>
    <x v="573"/>
  </r>
  <r>
    <s v="HRAEI-MD0360"/>
    <s v="CLORURO DE SODIO. SOLUCIÓN INYECTABLE AL 0.9%. CADA 100 ML CONTIENEN: CLORURO DE SODIO 0.9 G AGUA INYECTABLE 100 ML ENVASE CON 250 ML. CONTIENE: SODIO 38.5 MEQ. CLORURO 38.5 MEQ."/>
    <s v="010.000.3608.00"/>
    <n v="25302474"/>
    <n v="1248"/>
    <n v="6.6"/>
    <n v="8236.7999999999993"/>
    <s v="BAXTER, S.A. DE C.V."/>
    <s v="HRAEI-LPI-CC-263-0003/24-2023-COMPLEMENTARIO"/>
    <s v="HRAEI-LPI-CC-263-2023"/>
    <d v="2024-06-13T00:00:00"/>
    <d v="2024-06-28T00:00:00"/>
    <d v="2024-08-02T00:00:00"/>
    <n v="1248"/>
    <x v="574"/>
  </r>
  <r>
    <s v="HRAEI-MD0734"/>
    <s v="GLUCOSA. SOLUCIÓN INYECTABLE AL 5% CADA 100 ML CONTIENEN: GLUCOSA ANHIDRA O GLUCOSA 5 G Ó GLUCOSA MONOHIDRATADA EQUIVALENTE A 5.0 G DE GLUCOSA. ENVASE CON 100 ML. CONTIENE: GLUCOSA 5.0 G"/>
    <s v="010.000.3625.00"/>
    <n v="25301077"/>
    <n v="1050"/>
    <n v="7"/>
    <n v="7350"/>
    <s v="BAXTER, S.A. DE C.V."/>
    <s v="HRAEI-LPI-CC-263-0003/24-2023-COMPLEMENTARIO"/>
    <s v="HRAEI-LPI-CC-263-2023"/>
    <d v="2024-06-13T00:00:00"/>
    <d v="2024-06-28T00:00:00"/>
    <d v="2024-08-02T00:00:00"/>
    <n v="1050"/>
    <x v="575"/>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4292"/>
    <n v="9.8000000000000007"/>
    <n v="42061.600000000006"/>
    <s v="BAXTER, S.A. DE C.V."/>
    <s v="HRAEI-LPI-CC-263-0003/24-2023-COMPLEMENTARIO"/>
    <s v="HRAEI-LPI-CC-263-2023"/>
    <d v="2024-06-13T00:00:00"/>
    <d v="2024-06-28T00:00:00"/>
    <d v="2024-08-02T00:00:00"/>
    <n v="4292"/>
    <x v="576"/>
  </r>
  <r>
    <s v="HRAEI-MD1466"/>
    <s v="TENECTEPLASA. SOLUCIÓN INYECTABLE CADA FRASCO ÁMPULA CONTIENE: TENECTEPLASA 50 MG (10000 U) ENVASE CON FRASCO ÁMPULA Y JERINGA PRELLENADA CON 10 ML DE AGUA INYECTABLE."/>
    <s v="010.000.5117.00"/>
    <n v="25302028"/>
    <n v="4"/>
    <n v="11711.66"/>
    <n v="46846.64"/>
    <s v="BOEHRINGER INGELHEIM MEXICO, S.A. DE C.V."/>
    <s v="HRAEI-LPI-CC-268-0001/24-2023-COMPLEMENTARIO"/>
    <s v="HRAEI-LPI-CC-268-2023"/>
    <d v="2024-06-13T00:00:00"/>
    <d v="2024-06-28T00:00:00"/>
    <s v=" "/>
    <n v="0"/>
    <x v="577"/>
  </r>
  <r>
    <s v="HRAEI-MD2286"/>
    <s v="ADALIMUMAB. SOLUCIÓN INYECTABLE CADA FRASCO ÁMPULA O JERINGA PRELLENADA O JERINGA PRELLENADA EN AUTOINYECTOR CON 0.8 ML CONTIENEN: ADALIMUMAB 40 MG ENVASE CON UNA JERINGA PRELLENADA EN AUTOINYECTOR."/>
    <s v="010.000.4512.02"/>
    <n v="25302363"/>
    <n v="7"/>
    <n v="734.29999999999905"/>
    <n v="5140.0999999999931"/>
    <s v="AMGEN MÉXICO, S.A. DE C.V."/>
    <s v="HRAEI-LPI-CC-081-0001/24-2023"/>
    <s v="HRAEI-LPI-CC-081-2023"/>
    <d v="2024-06-13T00:00:00"/>
    <d v="2024-06-28T00:00:00"/>
    <d v="2024-06-26T00:00:00"/>
    <n v="7"/>
    <x v="578"/>
  </r>
  <r>
    <s v="HRAEI-MD1387"/>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010.000.3616.00"/>
    <n v="25301924"/>
    <n v="2861"/>
    <n v="10.23"/>
    <n v="29268.030000000002"/>
    <s v="MEDILIVER, S.A. DE C.V."/>
    <s v="HRAEI-LPI-CC-335-1-0003/24-2023-COMPLEMENTARIO"/>
    <s v="HRAEI-LPI-CC-335-1-2023"/>
    <d v="2024-06-13T00:00:00"/>
    <d v="2024-06-28T00:00:00"/>
    <d v="2024-06-27T00:00:00"/>
    <n v="2861"/>
    <x v="579"/>
  </r>
  <r>
    <s v="HRAEI-MD0072"/>
    <s v="AGUA INYECTABLE. SOLUCIÓN INYECTABLE CADA ENVASE CONTIENE: AGUA INYECTABLE 500 ML ENVASE CON 500 ML."/>
    <s v="010.000.3675.00"/>
    <n v="25300092"/>
    <n v="7799"/>
    <n v="10.23"/>
    <n v="79783.77"/>
    <s v="MEDILIVER, S.A. DE C.V."/>
    <s v="HRAEI-LPI-CC-335-1-0003/24-2023-COMPLEMENTARIO"/>
    <s v="HRAEI-LPI-CC-335-1-2023"/>
    <d v="2024-06-13T00:00:00"/>
    <d v="2024-06-28T00:00:00"/>
    <d v="2024-07-02T00:00:00"/>
    <n v="7799"/>
    <x v="580"/>
  </r>
  <r>
    <s v="HRAEI-MD0360"/>
    <s v="CLORURO DE SODIO. SOLUCIÓN INYECTABLE AL 0.9%. CADA 100 ML CONTIENEN: CLORURO DE SODIO 0.9 G AGUA INYECTABLE 100 ML ENVASE CON 250 ML. CONTIENE: SODIO 38.5 MEQ. CLORURO 38.5 MEQ."/>
    <s v="010.000.3608.00"/>
    <n v="25302474"/>
    <n v="832"/>
    <n v="7.04"/>
    <n v="5857.28"/>
    <s v="MEDILIVER, S.A. DE C.V."/>
    <s v="HRAEI-LPI-CC-335-1-0003/24-2023-COMPLEMENTARIO"/>
    <s v="HRAEI-LPI-CC-335-1-2023"/>
    <d v="2024-06-13T00:00:00"/>
    <d v="2024-06-28T00:00:00"/>
    <d v="2024-06-27T00:00:00"/>
    <n v="832"/>
    <x v="581"/>
  </r>
  <r>
    <s v="HRAEI-MD0362"/>
    <s v="CLORURO DE SODIO. SOLUCIÓN INYECTABLE AL 0.9%. CADA 100 ML CONTIENEN: CLORURO DE SODIO 0.9 G AGUA INYECTABLE 100 ML ENVASE CON 1 000 ML. CONTIENE: SODIO 154 MEQ. CLORURO 154 MEQ."/>
    <s v="010.000.3610.00"/>
    <n v="25300576"/>
    <n v="3200"/>
    <n v="10.87"/>
    <n v="34784"/>
    <s v="MEDILIVER, S.A. DE C.V."/>
    <s v="HRAEI-LPI-CC-335-1-0003/24-2023-COMPLEMENTARIO"/>
    <s v="HRAEI-LPI-CC-335-1-2023"/>
    <d v="2024-06-13T00:00:00"/>
    <d v="2024-06-28T00:00:00"/>
    <s v=" "/>
    <n v="0"/>
    <x v="582"/>
  </r>
  <r>
    <s v="HRAEI-MD1142"/>
    <s v="NOREPINEFRINA. SOLUCIÓN INYECTABLE CADA AMPOLLETA CONTIENE: BITARTRATO DE NOREPINEFRINA EQUIVALENTE A 4 MG DE NOREPINEFRINA. ENVASE CON 50 AMPOLLETAS DE 4 ML."/>
    <s v="010.000.0612.00"/>
    <n v="25301601"/>
    <n v="41"/>
    <n v="342.93"/>
    <n v="14060.130000000001"/>
    <s v="MEDILIVER, S.A. DE C.V."/>
    <s v="HRAEI-LPI-CC-335-1-0003/24-2023-COMPLEMENTARIO"/>
    <s v="HRAEI-LPI-CC-335-1-2023"/>
    <d v="2024-06-13T00:00:00"/>
    <d v="2024-06-28T00:00:00"/>
    <d v="2024-06-27T00:00:00"/>
    <n v="41"/>
    <x v="583"/>
  </r>
  <r>
    <s v="HRAEI-MD0301"/>
    <s v="CINITAPRIDA. COMPRIMIDO CADA COMPRIMIDO CONTIENE BITARTRATO DE CINITAPRIDA EQUIVALENTE A 1 MG DE CINITAPRIDA. ENVASE CON 25 COMPRIMIDOS."/>
    <s v="010.000.2247.00"/>
    <n v="25300488"/>
    <n v="11"/>
    <n v="7.5499999999999901"/>
    <n v="83.049999999999898"/>
    <s v="APS MEDICAMENTOS, S.A. DE C.V."/>
    <s v="HRAEI-LPI-CC-076-0001/24-2023"/>
    <s v="HRAEI-LPI-CC-076-2023"/>
    <d v="2024-06-17T00:00:00"/>
    <d v="2024-07-02T00:00:00"/>
    <s v=" "/>
    <n v="0"/>
    <x v="584"/>
  </r>
  <r>
    <s v="HRAEI-MD0558"/>
    <s v="ESMOLOL. SOLUCIÓN INYECTABLE CADA AMPOLLETA CONTIENE: CLORHIDRATO DE ESMOLOL 2.5 G ENVASE CON 2 AMPOLLETAS CON 10 ML. (250 MG/ML)."/>
    <s v="010.000.5105.00"/>
    <n v="25300838"/>
    <n v="13"/>
    <n v="1333.3299999999899"/>
    <n v="17333.28999999987"/>
    <s v="REPUBLICA FARMACEUTICA, S.A. DE C.V."/>
    <s v="HRAEI-LPI-CC-082-0001/24-2023"/>
    <s v="HRAEI-LPI-CC-082-2023"/>
    <d v="2024-06-17T00:00:00"/>
    <d v="2024-07-02T00:00:00"/>
    <s v=" "/>
    <n v="0"/>
    <x v="585"/>
  </r>
  <r>
    <s v="HRAEI-MD0164"/>
    <s v="ATORVASTATINA. TABLETA CADA TABLETA CONTIENE: ATORVASTATINA CÁLCICA TRIHIDRATADA EQUIVALENTE A 20 MG DE ATORVASTATINA. ENVASE CON 10 TABLETAS."/>
    <s v="010.000.5106.00"/>
    <n v="25300291"/>
    <n v="83"/>
    <n v="10.33"/>
    <n v="857.39"/>
    <s v="MEXIND PHARMA, S.A. DE C.V."/>
    <s v="HRAEI-LPI-CC-338-0001/24-2023-COMPLEMENTARIO"/>
    <s v="HRAEI-LPI-CC-338-2023"/>
    <d v="2024-06-17T00:00:00"/>
    <d v="2024-07-02T00:00:00"/>
    <s v=" "/>
    <n v="0"/>
    <x v="586"/>
  </r>
  <r>
    <s v="HRAEI-MD0270"/>
    <s v="CEFALEXINA. TABLETA O CÁPSULA. CADA TABLETA O CÁPSULA CONTIENE: CEFALEXINA MONOHIDRATADA EQUIVALENTE A 500 MG DE CEFALEXINA. ENVASE CON 20 TABLETAS O CÁPSULAS."/>
    <s v="010.000.1939.00"/>
    <n v="25300447"/>
    <n v="3"/>
    <n v="32.450000000000003"/>
    <n v="97.350000000000009"/>
    <s v="MEXIND PHARMA, S.A. DE C.V."/>
    <s v="HRAEI-LPI-CC-338-0001/24-2023-COMPLEMENTARIO"/>
    <s v="HRAEI-LPI-CC-338-2023"/>
    <d v="2024-06-17T00:00:00"/>
    <d v="2024-07-02T00:00:00"/>
    <s v=" "/>
    <n v="0"/>
    <x v="587"/>
  </r>
  <r>
    <s v="HRAEI-MD2083"/>
    <s v="AMFOTERICINA B LIPOSOMAL. SOLUCIÓN INYECTABLE. CADA FRASCO ÁMPULA CON LIOFILIZADO CONTIENE: AMFOTERICINA B LIPOSOMAL 50 MG. ENVASE CON 1 FRASCO ÁMPULA CON LIOFILIZADO UN FRASCO ÁMPULA CON O SIN 12 ML. DE DILUYENTE UN FILTRO DE 5 MICRAS."/>
    <s v="010.000.6122.00"/>
    <n v="25303284"/>
    <n v="650"/>
    <n v="1620"/>
    <n v="1053000"/>
    <s v="ESPECIFICOS STENDHAL, S.A. DE C.V."/>
    <s v="HRAEI-LPI-CC-484-0001/24-2022"/>
    <s v="HRAEI-LPI-CC-484-2022"/>
    <d v="2024-06-18T00:00:00"/>
    <d v="2024-07-03T00:00:00"/>
    <d v="2024-06-28T00:00:00"/>
    <n v="650"/>
    <x v="490"/>
  </r>
  <r>
    <s v="HRAEI-MD1336"/>
    <s v="ROCURONIO BROMURO DE. SOLUCIÓN INYECTABLE CADA AMPOLLETA O FRASCO ÁMPULA CONTIENE: BROMURO DE ROCURONIO 50 MG ENVASE CON 12 AMPOLLETAS O FRASCOS ÁMPULA DE 5 ML."/>
    <s v="010.000.4059.00"/>
    <n v="25301868"/>
    <n v="125"/>
    <n v="325.43"/>
    <n v="40678.75"/>
    <s v="IARE DE OCCIDENTE, S.A. DE C.V."/>
    <s v="HRAEI-LPI-CC-425-0005/24-2022"/>
    <s v="HRAEI-LPI-CC-425-2022"/>
    <d v="2024-06-19T00:00:00"/>
    <d v="2024-07-04T00:00:00"/>
    <s v=" "/>
    <n v="0"/>
    <x v="53"/>
  </r>
  <r>
    <s v="HRAEI-MD0177"/>
    <s v="BASILIXIMAB. SOLUCIÓN INYECTABLE CADA FRASCO ÁMPULA CON LIOFILIZADO CONTIENE: BASILIXIMA 20 MG ENVASE CON 2 FRASCOS ÁMPULA Y 2 AMPOLLETAS CON 5 ML DE DILUYENTE."/>
    <s v="010.000.5308.01"/>
    <n v="25302416"/>
    <n v="2"/>
    <n v="27432.01"/>
    <n v="54864.02"/>
    <s v="NOVARTIS FARMACÉUTICA, S.A. DE C.V."/>
    <s v="HRAEI-AD-CC-341-0002/24-2022"/>
    <s v="HRAEI-AD-CC-341-2022"/>
    <d v="2024-06-21T00:00:00"/>
    <d v="2024-07-06T00:00:00"/>
    <s v=" "/>
    <n v="0"/>
    <x v="588"/>
  </r>
  <r>
    <s v="HRAEI-MD0961"/>
    <s v="LINEZOLID. TABLETA. CADA TABLETA CONTIENE: LINEZOLID 600 MG. ENVASE CON 10 TABLETAS."/>
    <s v="010.000.4290.00"/>
    <n v="25301362"/>
    <n v="1"/>
    <n v="189.7"/>
    <n v="189.7"/>
    <s v="AMAROX PHARMA, S.A. DE C.V."/>
    <s v="HRAEI-LPI-CC-042-0001/24-2023"/>
    <s v="HRAEI-LPI-CC-042-2023"/>
    <d v="2024-06-21T00:00:00"/>
    <d v="2024-07-06T00:00:00"/>
    <s v=" "/>
    <n v="0"/>
    <x v="589"/>
  </r>
  <r>
    <s v="HRAEI-MD0718"/>
    <s v="GENTAMICINA. SOLUCIÓN INYECTABLE. CADA AMPOLLETA CONTIENE: SULFATO DE GENTAMICINA EQUIVALENTE A 20 MG DE GENTAMICINA BASE. ENVASE CON AMPOLLETA CON 2 ML."/>
    <s v="010.000.1955.00"/>
    <n v="25301052"/>
    <n v="322"/>
    <n v="6.03"/>
    <n v="1941.66"/>
    <s v="PROFESSIONAL PHARMACY OCCIDENTE, S.A. DE C.V."/>
    <s v="HRAEI-LPI-CC-423-0004/24-2022"/>
    <s v="HRAEI-LPI-CC-423-2022"/>
    <d v="2024-06-24T00:00:00"/>
    <d v="2024-07-09T00:00:00"/>
    <s v=" "/>
    <n v="0"/>
    <x v="446"/>
  </r>
  <r>
    <s v="HRAEI-MD0714"/>
    <s v="GANCICLOVIR. SOLUCIÓN INYECTABLE. CADA FRASCO ÁMPULA CON LIOFILIZADO CONTIENE: GANCICLOVIR SÓDICO EQUIVALENTE A 500 MG DE GANCICLOVIR. ENVASE CON UN FRASCO ÁMPULA Y UNA AMPOLLETA CON 10 ML DE DILUYENTE."/>
    <s v="010.000.5268.00"/>
    <n v="25301042"/>
    <n v="50"/>
    <n v="138.01"/>
    <n v="6900.5"/>
    <s v="PROFESSIONAL PHARMACY OCCIDENTE, S.A. DE C.V."/>
    <s v="HRAEI-LPI-CC-423-0004/24-2022"/>
    <s v="HRAEI-LPI-CC-423-2022"/>
    <d v="2024-06-24T00:00:00"/>
    <d v="2024-07-09T00:00:00"/>
    <s v=" "/>
    <n v="0"/>
    <x v="451"/>
  </r>
  <r>
    <s v="HRAEI-MD1269"/>
    <s v="PREGABALINA. CÁPSULA CADA CÁPSULA CONTIENE: PREGABALINA 75 MG ENVASE CON 14 CÁPSULAS"/>
    <s v="010.000.4356.00"/>
    <n v="25302956"/>
    <n v="33"/>
    <n v="10.95"/>
    <n v="361.34999999999997"/>
    <s v="PROFESSIONAL PHARMACY OCCIDENTE, S.A. DE C.V."/>
    <s v="HRAEI-LPI-CC-423-0004/24-2022"/>
    <s v="HRAEI-LPI-CC-423-2022"/>
    <d v="2024-06-24T00:00:00"/>
    <d v="2024-07-09T00:00:00"/>
    <d v="2024-07-10T00:00:00"/>
    <n v="33"/>
    <x v="450"/>
  </r>
  <r>
    <s v="HRAEI-MD2126"/>
    <s v="ACALABRUTINIB. CÁPSULA. CADA CÁPSULA CONTIENE: ACALABRUTINIB 100 MG. CAJA CON 56 CÁPSULAS."/>
    <s v="010.000.6327.00"/>
    <n v="25300367"/>
    <n v="25"/>
    <n v="144825"/>
    <n v="3620625"/>
    <s v="ASTRA ZENECA, S.A. DE C.V."/>
    <s v="HRAEI-AD-CC-350-0005/24-2022"/>
    <s v="HRAEI-AD-CC-350-2022"/>
    <d v="2024-07-08T00:00:00"/>
    <d v="2024-07-23T00:00:00"/>
    <d v="2024-07-20T00:00:00"/>
    <n v="25"/>
    <x v="590"/>
  </r>
  <r>
    <s v="HRAEI-MD0258"/>
    <s v="CARBAMAZEPINA. SUSPENSIÓN ORAL. CADA 5 ML CONTIENEN: CARBAMAZEPINA 100 MG ENVASE CON 120 ML Y DOSIFICADOR DE 5 ML."/>
    <s v="040.000.2609.00"/>
    <n v="25300425"/>
    <n v="2"/>
    <n v="18.510000000000002"/>
    <n v="37.020000000000003"/>
    <s v="BIORESEARCH DE MÉXICO, S.A. DE C.V."/>
    <s v="HRAEI-LPI-CC-010-0003/24-2023"/>
    <s v="HRAEI-LPI-CC-010-2023"/>
    <n v="45488"/>
    <n v="45503"/>
    <s v=" "/>
    <n v="0"/>
    <x v="591"/>
  </r>
  <r>
    <s v="HRAEI-MD0036"/>
    <s v="ACICLOVIR. COMPRIMIDO O TABLETA CADA COMPRIMIDO O TABLETA CONTIENE: ACICLOVIR 400 MG ENVASE CON 35 COMPRIMIDOS O TABLETAS."/>
    <s v="010.000.2126.00"/>
    <n v="25300037"/>
    <n v="5"/>
    <n v="54.51"/>
    <n v="272.55"/>
    <s v="APOLLO CORPORATION AP, S.A. DE C.V."/>
    <s v="HRAEI-LPI-CC-258-0001/24-2023-COMPLEMENTARIO"/>
    <s v="HRAEI-LPI-CC-258-2023"/>
    <n v="45488"/>
    <n v="45503"/>
    <s v=" "/>
    <n v="0"/>
    <x v="592"/>
  </r>
  <r>
    <s v="HRAEI-MD0321"/>
    <s v="CLINDAMICINA. SOLUCIÓN INYECTABLE CADA AMPOLLETA CONTIENE: FOSFATO DE CLINDAMICINA EQUIVALENTE A 300 MG DE CLINDAMICINA. ENVASE AMPOLLETA CON 2 ML."/>
    <s v="010.000.1973.00"/>
    <n v="25300519"/>
    <n v="692"/>
    <n v="5.3"/>
    <n v="3667.6"/>
    <s v="APOLLO CORPORATION AP, S.A. DE C.V."/>
    <s v="HRAEI-LPI-CC-258-0001/24-2023-COMPLEMENTARIO"/>
    <s v="HRAEI-LPI-CC-258-2023"/>
    <n v="45488"/>
    <n v="45503"/>
    <s v=" "/>
    <n v="0"/>
    <x v="593"/>
  </r>
  <r>
    <s v="HRAEI-MD0526"/>
    <s v="ENOXAPARINA. SOLUCIÓN INYECTABLE CADA JERINGA CONTIENE ENOXAPARINA SÓDICA 60 MG ENVASE CON 2 JERINGAS. DE 0.6 ML"/>
    <s v="010.000.4224.00"/>
    <n v="25300798"/>
    <n v="922"/>
    <n v="149.62"/>
    <n v="137949.64000000001"/>
    <s v="APOLLO CORPORATION AP, S.A. DE C.V."/>
    <s v="HRAEI-LPI-CC-258-0001/24-2023-COMPLEMENTARIO"/>
    <s v="HRAEI-LPI-CC-258-2023"/>
    <n v="45488"/>
    <n v="45503"/>
    <s v=" "/>
    <n v="0"/>
    <x v="594"/>
  </r>
  <r>
    <s v="HRAEI-MD0831"/>
    <s v="INSULINA HUMANA. SUSPENSIÓN INYECTABLE ACCIÓN INTERMEDIA NPH CADA ML CONTIENE: INSULINA HUMANA ISÓFANA (ORIGEN ADN RECOMBINANTE) 100 UI Ó INSULINA ZINC ISÓFANA HUMANA (ORIGEN ADN RECOMBINANTE) 100 UI ENVASE CON UN FRASCO ÁMPULA CON 10 ML."/>
    <s v="010.000.1050.01"/>
    <n v="25302741"/>
    <n v="80"/>
    <n v="52.33"/>
    <n v="4186.3999999999996"/>
    <s v="APOLLO CORPORATION AP, S.A. DE C.V."/>
    <s v="HRAEI-LPI-CC-258-0001/24-2023-COMPLEMENTARIO"/>
    <s v="HRAEI-LPI-CC-258-2023"/>
    <n v="45488"/>
    <n v="45503"/>
    <s v=" "/>
    <n v="0"/>
    <x v="595"/>
  </r>
  <r>
    <s v="HRAEI-MD0880"/>
    <s v="KETOROLACO SOLUCION INYECTABLE CADA FRASCO ÁMPULA O AMPOLLETA CONTIENE: KETOROLACO-TROMETAMINA 30 MG ENVASE CON 3 FRASCOS ÁMPULA O 3 AMPOLLETAS DE 1 ML."/>
    <s v="010.000.3422.00"/>
    <n v="25302763"/>
    <n v="1387"/>
    <n v="4.1900000000000004"/>
    <n v="5811.5300000000007"/>
    <s v="APOLLO CORPORATION AP, S.A. DE C.V."/>
    <s v="HRAEI-LPI-CC-258-0001/24-2023-COMPLEMENTARIO"/>
    <s v="HRAEI-LPI-CC-258-2023"/>
    <n v="45488"/>
    <n v="45503"/>
    <s v=" "/>
    <n v="0"/>
    <x v="596"/>
  </r>
  <r>
    <s v="HRAEI-MD0258"/>
    <s v="CARBAMAZEPINA. SUSPENSIÓN ORAL. CADA 5 ML CONTIENEN: CARBAMAZEPINA 100 MG ENVASE CON 120 ML Y DOSIFICADOR DE 5 ML."/>
    <s v="040.000.2609.00"/>
    <n v="25300425"/>
    <n v="1"/>
    <n v="20"/>
    <n v="20"/>
    <s v="BIORESEARCH DE MEXICO, S.A. DE C.V."/>
    <s v="HRAEI-LPI-CC-266-0003/24-2023-COMPLEMENTARIO"/>
    <s v="HRAEI-LPI-CC-266-2023"/>
    <n v="45488"/>
    <n v="45503"/>
    <s v=" "/>
    <n v="0"/>
    <x v="597"/>
  </r>
  <r>
    <s v="HRAEI-MD0257"/>
    <s v="CARBAMAZEPINA. TABLETA. CADA TABLETA CONTIENE: CARBAMAZEPINA 200 MG ENVASE CON 20 TABLETAS."/>
    <s v="040.000.2608.00"/>
    <n v="25300426"/>
    <n v="4"/>
    <n v="17.5"/>
    <n v="70"/>
    <s v="BIORESEARCH DE MEXICO, S.A. DE C.V."/>
    <s v="HRAEI-LPI-CC-266-0003/24-2023-COMPLEMENTARIO"/>
    <s v="HRAEI-LPI-CC-266-2023"/>
    <n v="45488"/>
    <n v="45503"/>
    <s v=" "/>
    <n v="0"/>
    <x v="598"/>
  </r>
  <r>
    <s v="HRAEI-MD0627"/>
    <s v="FENAZOPIRIDINA. TABLETA CADA TABLETA CONTIENE: CLORHIDRATO DE FENAZOPIRIDINA 100 MG ENVASE CON 20 TABLETAS."/>
    <s v="010.000.2331.00"/>
    <n v="25300928"/>
    <n v="4"/>
    <n v="9.0399999999999991"/>
    <n v="36.159999999999997"/>
    <s v="BIORESEARCH DE MEXICO, S.A. DE C.V."/>
    <s v="HRAEI-LPI-CC-266-0003/24-2023-COMPLEMENTARIO"/>
    <s v="HRAEI-LPI-CC-266-2023"/>
    <n v="45488"/>
    <n v="45503"/>
    <s v=" "/>
    <n v="0"/>
    <x v="599"/>
  </r>
  <r>
    <s v="HRAEI-MD0078"/>
    <s v="ALBENDAZOL. TABLETA CADA TABLETA CONTIENE: ALBENDAZOL 200 MG ENVASE CON 2 TABLETAS."/>
    <s v="010.000.1344.00"/>
    <n v="25300102"/>
    <n v="1"/>
    <n v="5.93"/>
    <n v="5.93"/>
    <s v="BUFFINGTON S DE MEXICO, S.A. DE C.V."/>
    <s v="HRAEI-LPI-CC-270-0001/24-2023-COMPLEMENTARIO"/>
    <s v="HRAEI-LPI-CC-270-2023"/>
    <n v="45488"/>
    <n v="45503"/>
    <s v=" "/>
    <n v="0"/>
    <x v="600"/>
  </r>
  <r>
    <s v="HRAEI-MD0702"/>
    <s v="FUROSEMIDA. TABLETA. CADA TABLETA CONTIENE: FUROSEMIDA 40 MG ENVASE CON 20 TABLETAS."/>
    <s v="010.000.2307.00"/>
    <n v="25301035"/>
    <n v="12"/>
    <n v="4.13"/>
    <n v="49.56"/>
    <s v="BUFFINGTON S DE MEXICO, S.A. DE C.V."/>
    <s v="HRAEI-LPI-CC-270-0001/24-2023-COMPLEMENTARIO"/>
    <s v="HRAEI-LPI-CC-270-2023"/>
    <n v="45488"/>
    <n v="45503"/>
    <s v=" "/>
    <n v="0"/>
    <x v="601"/>
  </r>
  <r>
    <s v="HRAEI-MD0270"/>
    <s v="CEFALEXINA. TABLETA O CÁPSULA. CADA TABLETA O CÁPSULA CONTIENE: CEFALEXINA MONOHIDRATADA EQUIVALENTE A 500 MG DE CEFALEXINA. ENVASE CON 20 TABLETAS O CÁPSULAS."/>
    <s v="010.000.1939.00"/>
    <n v="25300447"/>
    <n v="6"/>
    <n v="38"/>
    <n v="228"/>
    <s v="COMPAÑIA INTERNACIONAL MEDICA, S.A. DE C.V."/>
    <s v="HRAEI-LPI-CC-279-1-0003/24-2023-COMPLEMENTARIO"/>
    <s v="HRAEI-LPI-CC-279-1-2023"/>
    <n v="45488"/>
    <n v="45503"/>
    <n v="45503"/>
    <n v="6"/>
    <x v="602"/>
  </r>
  <r>
    <s v="HRAEI-MD0295"/>
    <s v="CICLOSPORINA. CAPSULA DE GELATINA BLANDA. CADA CÁPSULA CONTIENE: CICLOSPORINA MODIFICADA O CICLOSPORINA EN MICROEMULSIÓN 25 MG. ENVASE CON 50 CÁPSULAS."/>
    <s v="010.000.4306.00"/>
    <n v="25300480"/>
    <n v="20"/>
    <n v="132.38"/>
    <n v="2647.6"/>
    <s v="COMPAÑIA INTERNACIONAL MEDICA, S.A. DE C.V."/>
    <s v="HRAEI-LPI-CC-279-1-0003/24-2023-COMPLEMENTARIO"/>
    <s v="HRAEI-LPI-CC-279-1-2023"/>
    <n v="45488"/>
    <n v="45503"/>
    <n v="45503"/>
    <n v="20"/>
    <x v="603"/>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3"/>
    <n v="9.35"/>
    <n v="28.049999999999997"/>
    <s v="COMPAÑIA INTERNACIONAL MEDICA, S.A. DE C.V."/>
    <s v="HRAEI-LPI-CC-279-1-0003/24-2023-COMPLEMENTARIO"/>
    <s v="HRAEI-LPI-CC-279-1-2023"/>
    <n v="45488"/>
    <n v="45503"/>
    <s v=" "/>
    <n v="0"/>
    <x v="604"/>
  </r>
  <r>
    <s v="HRAEI-MD0920"/>
    <s v="LEVETIRACETAM. SOLUCIÓN ORAL CADA 100 ML CONTIENEN: LEVETIRACETAM 10 G ENVASE CON 300 ML (100 MG/ML)"/>
    <s v="010.000.2616.00"/>
    <n v="25301308"/>
    <n v="2"/>
    <n v="115"/>
    <n v="230"/>
    <s v="COMPAÑIA INTERNACIONAL MEDICA, S.A. DE C.V."/>
    <s v="HRAEI-LPI-CC-279-1-0003/24-2023-COMPLEMENTARIO"/>
    <s v="HRAEI-LPI-CC-279-1-2023"/>
    <n v="45488"/>
    <n v="45503"/>
    <n v="45503"/>
    <n v="2"/>
    <x v="605"/>
  </r>
  <r>
    <s v="HRAEI-MD0141"/>
    <s v="AMPICILINA. SOLUCIÓN INYECTABLE CADA FRASCO ÁMPULA CON POLVO CONTIENE: AMPICILINA SÓDICA EQUIVALENTE A 500 MG DE AMPICILINA. ENVASE CON UN FRASCO ÁMPULA Y 2 ML DE DILUYENTE."/>
    <s v="010.000.1931.00"/>
    <n v="25300189"/>
    <n v="1152"/>
    <n v="10.7"/>
    <n v="12326.4"/>
    <s v="GABAME, S.A. DE C.V."/>
    <s v="HRAEI-LPI-CC-304-1-0002/24-2023-COMPLEMENTARIO"/>
    <s v="HRAEI-LPI-CC-304-1-2023"/>
    <n v="45488"/>
    <n v="45503"/>
    <s v=" "/>
    <n v="0"/>
    <x v="606"/>
  </r>
  <r>
    <s v="HRAEI-MD0257"/>
    <s v="CARBAMAZEPINA. TABLETA. CADA TABLETA CONTIENE: CARBAMAZEPINA 200 MG ENVASE CON 20 TABLETAS."/>
    <s v="040.000.2608.00"/>
    <n v="25300426"/>
    <n v="2"/>
    <n v="18.100000000000001"/>
    <n v="36.200000000000003"/>
    <s v="LABORATORIOS SOLFRAN, S.A."/>
    <s v="HRAEI-LPI-CC-325-0001/24-2023-COMPLEMENTARIO"/>
    <s v="HRAEI-LPI-CC-325-2023"/>
    <n v="45488"/>
    <n v="45503"/>
    <s v=" "/>
    <n v="0"/>
    <x v="607"/>
  </r>
  <r>
    <s v="HRAEI-MD0117"/>
    <s v="AMIKACINA. SOLUCIÓN INYECTABLE. CADA AMPOLLETA O FRASCO ÁMPULA CONTIENE: SULFATO DE AMIKACINA EQUIVALENTE A 500 MG DE AMIKACINA. ENVASE CON 1 AMPOLLETA O FRASCO ÁMPULA CON 2 ML."/>
    <s v="010.000.1956.00"/>
    <n v="25302386"/>
    <n v="15"/>
    <n v="9.09"/>
    <n v="136.35"/>
    <s v="DISTRIBUIDOR MEDICO TECNOMED, S.A. DE C.V."/>
    <s v="HRAEI-LPI-CC-419-RA-0003/24-2022"/>
    <s v="HRAEI-LPI-CC-419-RA-2022"/>
    <n v="45488"/>
    <n v="45503"/>
    <s v=" "/>
    <n v="0"/>
    <x v="608"/>
  </r>
  <r>
    <s v="HRAEI-MD0250"/>
    <s v="CALCITRIOL. CÁPSULA DE GELATINA BLANDA CADA CÁPSULA CONTIENE: CALCITRIOL 0.25 µG. ENVASE CON 50 CÁPSULAS."/>
    <s v="010.000.1095.00"/>
    <n v="25300415"/>
    <n v="2"/>
    <n v="23.2"/>
    <n v="46.4"/>
    <s v="COMERCIALIZADORA DE PRODUCTOS INSTITUCIONALES, S.A. DE C.V."/>
    <s v="HRAEI-LPI-CC-420-0003/24-2022"/>
    <s v="HRAEI-LPI-CC-420-2022"/>
    <n v="45488"/>
    <n v="45503"/>
    <s v=" "/>
    <n v="0"/>
    <x v="609"/>
  </r>
  <r>
    <s v="HRAEI-MD0116"/>
    <s v="AMIFOSTINA. SOLUCIÓN INYECTABLE. CADA FRASCO ÁMPULA CONTIENE: AMIFOSTINA (BASE ANHIDRA) 500 MG ENVASE CON UN FRASCO ÁMPULA."/>
    <s v="010.000.5439.00"/>
    <n v="25300159"/>
    <n v="2"/>
    <n v="3958"/>
    <n v="7916"/>
    <s v="ALVARTIS PHARMA, S.A. DE C.V."/>
    <s v="HRAEI-LPI-CC-422-1-0002/24-2022"/>
    <s v="HRAEI-LPI-CC-422-1-2022"/>
    <n v="45488"/>
    <n v="45503"/>
    <n v="45496"/>
    <n v="2"/>
    <x v="610"/>
  </r>
  <r>
    <s v="HRAEI-MD0246"/>
    <s v="CALCIO. COMPRIMIDO EFERVESCENTE CADA COMPRIMIDO CONTIENE: LACTATO GLUCONATO DE CALCIO 2.94 G. CARBONATO DE CALCIO 300 MG. EQUIVALENTE A 500 MG DE CALCIO IONIZABLE. ENVASE CON 12 COMPRIMIDOS."/>
    <s v="010.000.1006.00"/>
    <n v="25300411"/>
    <n v="38"/>
    <n v="23.5"/>
    <n v="893"/>
    <s v="BIORESEARCH DE MÉXICO, S.A. DE C.V."/>
    <s v="HRAEI-LPI-CC-431-0003/24-2022"/>
    <s v="HRAEI-LPI-CC-431-2022"/>
    <n v="45488"/>
    <n v="45503"/>
    <s v=" "/>
    <n v="0"/>
    <x v="611"/>
  </r>
  <r>
    <s v="HRAEI-MD0374"/>
    <s v="COMPLEJO B. TABLETA COMPRIMIDO O CÁPSULA. CADA TABLETA COMPRIMIDO O CÁPSULA CONTIENE: MONONITRATO O CLORHIDRATO DE TIAMINA 100 MG. CLORHIDRATO DE PIRIDOXINA 5 MG. CIANOCOBALAMINA 50 µG ENVASE CON 30 TABLETAS COMPRIMIDOS O CÁPSULAS."/>
    <s v="010.000.2714.00"/>
    <n v="25300598"/>
    <n v="4"/>
    <n v="10.48"/>
    <n v="41.92"/>
    <s v="BIORESEARCH DE MÉXICO, S.A. DE C.V."/>
    <s v="HRAEI-LPI-CC-431-0003/24-2022"/>
    <s v="HRAEI-LPI-CC-431-2022"/>
    <n v="45488"/>
    <n v="45503"/>
    <s v=" "/>
    <n v="0"/>
    <x v="612"/>
  </r>
  <r>
    <s v="HRAEI-MD0036"/>
    <s v="ACICLOVIR. COMPRIMIDO O TABLETA CADA COMPRIMIDO O TABLETA CONTIENE: ACICLOVIR 400 MG ENVASE CON 35 COMPRIMIDOS O TABLETAS."/>
    <s v="010.000.2126.00"/>
    <n v="25300037"/>
    <n v="3"/>
    <n v="51.81"/>
    <n v="155.43"/>
    <s v="AMAROX PHARMA, S.A. DE C.V."/>
    <s v="HRAEI-LPI-CC-464-0001/24-2022"/>
    <s v="HRAEI-LPI-CC-464-2022"/>
    <n v="45488"/>
    <n v="45503"/>
    <s v=" "/>
    <n v="0"/>
    <x v="613"/>
  </r>
  <r>
    <s v="HRAEI-MD0212"/>
    <s v="BORTEZOMIB. SOLUCIÓN INYECTABLE CADA FRASCO ÁMPULA CON LIOFILIZADO CONTIENE: BORTEZOMIB 3.5 MG ENVASE CON UN FRASCO ÁMPULA."/>
    <s v="010.000.4448.00"/>
    <n v="25300367"/>
    <n v="31"/>
    <n v="326.7"/>
    <n v="10127.699999999999"/>
    <s v="AMAROX PHARMA, S.A. DE C.V."/>
    <s v="HRAEI-LPI-CC-464-0001/24-2022"/>
    <s v="HRAEI-LPI-CC-464-2022"/>
    <n v="45488"/>
    <n v="45503"/>
    <s v=" "/>
    <n v="0"/>
    <x v="614"/>
  </r>
  <r>
    <s v="HRAEI-MD1366"/>
    <s v="SERTRALINA. CÁPSULA O TABLETA CADA CÁPSULA O TABLETA CONTIENE: CLORHIDRATO DE SERTRALINA EQUIVALENTE A 50 MG DE SERTRALINA. ENVASE CON 14 CÁPSULAS O TABLETAS."/>
    <s v="040.000.4484.00"/>
    <n v="25301899"/>
    <n v="8"/>
    <n v="14.85"/>
    <n v="118.8"/>
    <s v="AMAROX PHARMA, S.A. DE C.V."/>
    <s v="HRAEI-LPI-CC-464-0001/24-2022"/>
    <s v="HRAEI-LPI-CC-464-2022"/>
    <n v="45488"/>
    <n v="45503"/>
    <s v=" "/>
    <n v="0"/>
    <x v="615"/>
  </r>
  <r>
    <s v="HRAEI-MD0257"/>
    <s v="CARBAMAZEPINA. TABLETA. CADA TABLETA CONTIENE: CARBAMAZEPINA 200 MG ENVASE CON 20 TABLETAS."/>
    <s v="040.000.2608.00"/>
    <n v="25300426"/>
    <n v="2"/>
    <n v="18.54"/>
    <n v="37.08"/>
    <s v="PRODUCTOS LUDICA, S.A. DE C.V."/>
    <s v="HRAEI-LPI-CC-499-0001/24-2022"/>
    <s v="HRAEI-LPI-CC-499-2022"/>
    <n v="45488"/>
    <n v="45503"/>
    <s v=" "/>
    <n v="0"/>
    <x v="616"/>
  </r>
  <r>
    <s v="HRAEI-MD0354"/>
    <s v="CLORURO DE POTASIO. SOLUCIÓN INYECTABLE. CADA AMPOLLETA CONTIENE: CLORURO DE POTASIO 1.49 G. (20 MEQ DE POTASIO, 20 MEQ DE CLORO) ENVASE CON 50 AMPOLLETAS CON 10 ML"/>
    <s v="010.000.0524.00"/>
    <n v="25300569"/>
    <n v="156"/>
    <n v="77.319999999999894"/>
    <n v="12061.919999999984"/>
    <s v="PRODIFAM, S.A. DE C.V."/>
    <s v="HRAEI-LPI-CC-008-0002/24-2023"/>
    <s v="HRAEI-LPI-CC-008-2023"/>
    <n v="45488"/>
    <n v="45503"/>
    <s v=" "/>
    <n v="0"/>
    <x v="617"/>
  </r>
  <r>
    <s v="HRAEI-MD0760"/>
    <s v="HEPARINA. SOLUCIÓN INYECTABLE CADA FRASCO ÁMPULA CONTIENE: HEPARINA SÓDICA EQUIVALENTE A 10 000 UI DE HEPARINA. ENVASE CON 50 FRASCOS ÁMPULA CON 10 ML (1000 UI/ML)"/>
    <s v="010.000.0621.00"/>
    <n v="25301103"/>
    <n v="41"/>
    <n v="2400"/>
    <n v="98400"/>
    <s v="ADMINISTRADORA DE MARCAS FARMACÉUTICAS, S.A. DE C.V."/>
    <s v="HRAEI-LPI-CC-435-0002/24-2022"/>
    <s v="HRAEI-LPI-CC-435-2022"/>
    <n v="45488"/>
    <n v="45503"/>
    <s v=" "/>
    <n v="0"/>
    <x v="618"/>
  </r>
  <r>
    <s v="HRAEI-MD0761"/>
    <s v="HEPARINA. SOLUCIÓN INYECTABLE CADA FRASCO ÁMPULA CONTIENE: HEPARINA SÓDICA EQUIVALENTE A 25 000 UI DE HEPARINA. ENVASE CON 50 FRASCOS ÁMPULA CON 5 ML (5 000 UI/ML)."/>
    <s v="010.000.0622.00"/>
    <n v="25301104"/>
    <n v="10"/>
    <n v="4400"/>
    <n v="44000"/>
    <s v="ADMINISTRADORA DE MARCAS FARMACÉUTICAS, S.A. DE C.V."/>
    <s v="HRAEI-LPI-CC-435-0002/24-2022"/>
    <s v="HRAEI-LPI-CC-435-2022"/>
    <n v="45488"/>
    <n v="45503"/>
    <s v=" "/>
    <n v="0"/>
    <x v="619"/>
  </r>
  <r>
    <s v="HRAEI-MD1291"/>
    <s v="PROPRANOLOL. TABLETA CADA TABLETA CONTIENE: CLORHIDRATO DE PROPRANOLOL 10 MG ENVASE CON 30 TABLETAS."/>
    <s v="010.000.0539.00"/>
    <n v="25301804"/>
    <n v="7"/>
    <n v="35.700000000000003"/>
    <n v="249.90000000000003"/>
    <s v="BIOSISTEMAS Y SEGURIDAD PRIVADA, S.A. DE C.V."/>
    <s v="HRAEI-AD-CC-148-0002/24-2023"/>
    <s v="HRAEI-AD-CC-148-2023"/>
    <n v="45408"/>
    <n v="45423"/>
    <n v="45460"/>
    <n v="7"/>
    <x v="28"/>
  </r>
  <r>
    <s v="HRAEI-MD0078"/>
    <s v="ALBENDAZOL. TABLETA CADA TABLETA CONTIENE: ALBENDAZOL 200 MG ENVASE CON 2 TABLETAS."/>
    <s v="010.000.1344.00"/>
    <n v="25300102"/>
    <n v="2"/>
    <n v="12.8"/>
    <n v="25.6"/>
    <s v="APOYO ONCOLOGICO, MEDICO Y ORTOPEDIA DEL NORESTE, S.A. DE C.V."/>
    <s v="HRAEI-AD-CC-526-0001/24-2022"/>
    <s v="HRAEI-AD-CC-526-2022"/>
    <n v="45490"/>
    <n v="45505"/>
    <n v="45505"/>
    <n v="2"/>
    <x v="620"/>
  </r>
  <r>
    <s v="HRAEI-MD0919"/>
    <s v="LEVETIRACETAM. TABLETA CADA TABLETA CONTIENE: LEVETIRACETAM 1 000 MG ENVASE CON 30 TABLETAS."/>
    <s v="010.000.2618.00"/>
    <n v="25301309"/>
    <n v="19"/>
    <n v="56.96"/>
    <n v="1082.24"/>
    <s v="AUROVIDA FARMACÉUTICA, S.A. DE C.V."/>
    <s v="HRAEI-LPI-CC-034-0002/24-2023"/>
    <s v="HRAEI-LPI-CC-034-2023"/>
    <n v="45490"/>
    <n v="45505"/>
    <s v=" "/>
    <n v="0"/>
    <x v="621"/>
  </r>
  <r>
    <s v="HRAEI-MD1502"/>
    <s v="TOPIRAMATO. TABLETACADA TABLETA CONTIENE:TOPIRAMATO 100 MGENVASE CON 60 TABLETAS."/>
    <s v="010.000.5363.00"/>
    <n v="25303077"/>
    <n v="2"/>
    <n v="58"/>
    <n v="116"/>
    <s v="AUROVIDA FARMACÉUTICA, S.A. DE C.V."/>
    <s v="HRAEI-LPI-CC-034-0002/24-2023"/>
    <s v="HRAEI-LPI-CC-034-2023"/>
    <n v="45490"/>
    <n v="45505"/>
    <s v=" "/>
    <n v="0"/>
    <x v="622"/>
  </r>
  <r>
    <s v="HRAEI-MD1603"/>
    <s v="VALPROATO SEMISÓDICO. TABLETA DE LIBERACIÓN PROLONGADA. CADA TABLETA DE LIBERACIÓN PROLONGADA CONTIENE: VALPROATO SEMISÓDICO EQUIVALENTE A 500 MG DE ÁCIDO VALPROICO ENVASE CON 30 TABLETAS DE LIBERACIÓN PROLONGADA."/>
    <s v="010.000.2630.00"/>
    <n v="25302200"/>
    <n v="10"/>
    <n v="68.459999999999894"/>
    <n v="684.599999999999"/>
    <s v="AUROVIDA FARMACÉUTICA, S.A. DE C.V."/>
    <s v="HRAEI-LPI-CC-034-0002/24-2023"/>
    <s v="HRAEI-LPI-CC-034-2023"/>
    <n v="45490"/>
    <n v="45505"/>
    <s v=" "/>
    <n v="0"/>
    <x v="623"/>
  </r>
  <r>
    <s v="HRAEI-MD1607"/>
    <s v="VALPROATO SEMISÓDICO. CÁPSULA CADA CÁPSULA CONTIENE: VALPROATO SEMISÓDICO EQUIVALENTE A 125 MG DE ÁCIDO VALPRÓICO ENVASE CON 60 CÁPSULAS."/>
    <s v="010.000.5471.00"/>
    <n v="25302198"/>
    <n v="2"/>
    <n v="360.5"/>
    <n v="721"/>
    <s v="MEDIGROUP DEL PACIFICO, S.A. DE C.V."/>
    <s v="HRAEI-LPI-CC-334-0001/24-2023-COMPLEMENTARIO"/>
    <s v="HRAEI-LPI-CC-334-2023"/>
    <n v="45490"/>
    <n v="45505"/>
    <s v=" "/>
    <n v="0"/>
    <x v="624"/>
  </r>
  <r>
    <s v="HRAEI-MD0768"/>
    <s v="HIDROCLOROTIAZIDA. TABLETA CADA TABLETA CONTIENE: HIDROCLOROTIAZIDA 25 MG ENVASE CON 20 TABLETAS."/>
    <s v="010.000.2301.00"/>
    <n v="25301112"/>
    <n v="11"/>
    <n v="6.69"/>
    <n v="73.59"/>
    <s v="ADMINISTRADORA DE MARCAS FARMACÉUTICAS, S.A. DE C.V."/>
    <s v="HRAEI-LPI-CC-435-0003/24-2022"/>
    <s v="HRAEI-LPI-CC-435-2022"/>
    <n v="45490"/>
    <n v="45505"/>
    <n v="45498"/>
    <n v="11"/>
    <x v="625"/>
  </r>
  <r>
    <s v="HRAEI-MD1604"/>
    <s v="VALPROATO DE MAGNESIO. SOLUCIÓN CADA ML CONTIENE: VALPROATO DE MAGNESIO EQUIVALENTE A 186 MG DE ÁCIDO VALPROICO. ENVASE CON 40 ML."/>
    <s v="010.000.2623.00"/>
    <n v="25302194"/>
    <n v="10"/>
    <n v="42.5"/>
    <n v="425"/>
    <s v="ADMINISTRADORA DE MARCAS FARMACÉUTICAS, S.A. DE C.V."/>
    <s v="HRAEI-LPI-CC-435-0003/24-2022"/>
    <s v="HRAEI-LPI-CC-435-2022"/>
    <n v="45490"/>
    <n v="45505"/>
    <n v="45498"/>
    <n v="10"/>
    <x v="626"/>
  </r>
  <r>
    <s v="HRAEI-MD0920"/>
    <s v="LEVETIRACETAM. SOLUCIÓN ORAL CADA 100 ML CONTIENEN: LEVETIRACETAM 10 G ENVASE CON 300 ML (100 MG/ML)"/>
    <s v="010.000.2616.00"/>
    <n v="25301308"/>
    <n v="3"/>
    <n v="114"/>
    <n v="342"/>
    <s v="ULTRA LABORATORIOS, S.A. DE C.V."/>
    <s v="HRAEI-LPI-CC-372-0002/24-2023-COMPLEMENTARIO"/>
    <s v="HRAEI-LPI-CC-372-2023"/>
    <n v="45490"/>
    <n v="45505"/>
    <s v=" "/>
    <n v="0"/>
    <x v="627"/>
  </r>
  <r>
    <s v="HRAEI-MD1502"/>
    <s v="TOPIRAMATO. TABLETACADA TABLETA CONTIENE:TOPIRAMATO 100 MGENVASE CON 60 TABLETAS."/>
    <s v="010.000.5363.00"/>
    <n v="25303077"/>
    <n v="4"/>
    <n v="55"/>
    <n v="220"/>
    <s v="ULTRA LABORATORIOS, S.A. DE C.V."/>
    <s v="HRAEI-LPI-CC-372-0002/24-2023-COMPLEMENTARIO"/>
    <s v="HRAEI-LPI-CC-372-2023"/>
    <n v="45490"/>
    <n v="45505"/>
    <s v=" "/>
    <n v="0"/>
    <x v="628"/>
  </r>
  <r>
    <s v="HRAEI-MD1165"/>
    <s v="PANTOPRAZOL O RABEPRAZOL U OMEPRAZOL. TABLETA O GRAGEA O CÁPSULA CADA TABLETA O GRAGEA O CÁPSULA CONTIENE: PANTOPRAZOL 40 MG O RABEPRAZOL SÓDICO 20 MG U OMEPRAZOL 20 MG ENVASE CON 14 TABLETAS O GRAGEAS O CÁPSULAS"/>
    <s v="010.000.5186.01"/>
    <n v="25302921"/>
    <n v="26"/>
    <n v="9"/>
    <n v="234"/>
    <s v="ULTRA LABORATORIOS, S.A. DE C.V."/>
    <s v="HRAEI-LPI-CC-372-0002/24-2023-COMPLEMENTARIO"/>
    <s v="HRAEI-LPI-CC-372-2023"/>
    <n v="45490"/>
    <n v="45505"/>
    <s v=" "/>
    <n v="0"/>
    <x v="629"/>
  </r>
  <r>
    <s v="HRAEI-MD1602"/>
    <s v="VALGANCICLOVIR. COMPRIMIDO CADA COMPRIMIDO CONTIENE: CLORHIDRATO DE VALGANCICLOVIR EQUIVALENTE A 450 MG DE VALGANCICLOVIR. ENVASE CON 60 COMPRIMIDOS"/>
    <s v="010.000.4373.00"/>
    <n v="25302192"/>
    <n v="2"/>
    <n v="1400"/>
    <n v="2800"/>
    <s v="ULTRA LABORATORIOS, S.A. DE C.V."/>
    <s v="HRAEI-LPI-CC-372-0002/24-2023-COMPLEMENTARIO"/>
    <s v="HRAEI-LPI-CC-372-2023"/>
    <n v="45490"/>
    <n v="45505"/>
    <s v=" "/>
    <n v="0"/>
    <x v="630"/>
  </r>
  <r>
    <s v="HRAEI-MD224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010.000.6218.00"/>
    <n v="25303470"/>
    <n v="85"/>
    <n v="2016"/>
    <n v="171360"/>
    <s v="OCTAPHARMA, S.A. DE C.V."/>
    <s v="HRAEI-AD-CC-539-0001/24-2022"/>
    <s v="HRAEI-AD-CC-539-2022"/>
    <n v="45490"/>
    <n v="45505"/>
    <s v=" "/>
    <n v="0"/>
    <x v="631"/>
  </r>
  <r>
    <s v="HRAEI-MD223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010.000.6216.00"/>
    <n v="25303468"/>
    <n v="18"/>
    <n v="711"/>
    <n v="12798"/>
    <s v="OCTAPHARMA, S.A. DE C.V."/>
    <s v="HRAEI-AD-CC-539-0001/24-2022"/>
    <s v="HRAEI-AD-CC-539-2022"/>
    <n v="45490"/>
    <n v="45505"/>
    <s v=" "/>
    <n v="0"/>
    <x v="632"/>
  </r>
  <r>
    <s v="HRAEI-MD223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010.000.6217.00"/>
    <n v="25303469"/>
    <n v="22"/>
    <n v="1008"/>
    <n v="22176"/>
    <s v="OCTAPHARMA, S.A. DE C.V."/>
    <s v="HRAEI-AD-CC-539-0001/24-2022"/>
    <s v="HRAEI-AD-CC-539-2022"/>
    <n v="45490"/>
    <n v="45505"/>
    <s v=" "/>
    <n v="0"/>
    <x v="633"/>
  </r>
  <r>
    <s v="HRAEI-MD0431"/>
    <s v="DEXAMETASONA. SOLUCIÓN INYECTABLE. CADA FRASCO ÁMPULA O AMPOLLETA CONTIENE: FOSFATO SÓDICO DE DEXAMETASONA EQUIVALENTE A 8 MG DE FOSFATO DE DEXAMETASONA. ENVASE CON UN FRASCO ÁMPULA O AMPOLLETA CON 2 ML."/>
    <s v="010.000.4241.00"/>
    <n v="25300664"/>
    <n v="5801"/>
    <n v="3.52"/>
    <n v="20419.52"/>
    <s v="PRODIFAM, S.A. DE C.V."/>
    <s v="HRAEI-LPI-CC-353-1-0003/24-2023-COMPLEMENTARIO"/>
    <s v="HRAEI-LPI-CC-353-1-2023"/>
    <n v="45490"/>
    <n v="45505"/>
    <s v=" "/>
    <n v="0"/>
    <x v="634"/>
  </r>
  <r>
    <s v="HRAEI-MD0970"/>
    <s v="LOPERAMIDA. COMPRIMIDO TABLETA O GRAGEA. CADA COMPRIMIDO TABLETA O GRAGEA CONTIENE: CLORHIDRATO DE LOPERAMIDA 2 MG. ENVASE CON 12 COMPRIMIDOS TABLETAS O GRAGEAS."/>
    <s v="010.000.4184.00"/>
    <n v="25301376"/>
    <n v="42"/>
    <n v="4.74"/>
    <n v="199.08"/>
    <s v="PRODIFAM, S.A. DE C.V."/>
    <s v="HRAEI-LPI-CC-353-1-0003/24-2023-COMPLEMENTARIO"/>
    <s v="HRAEI-LPI-CC-353-1-2023"/>
    <n v="45490"/>
    <n v="45505"/>
    <s v=" "/>
    <n v="0"/>
    <x v="635"/>
  </r>
  <r>
    <s v="HRAEI-MD1336"/>
    <s v="ROCURONIO BROMURO DE. SOLUCIÓN INYECTABLE CADA AMPOLLETA O FRASCO ÁMPULA CONTIENE: BROMURO DE ROCURONIO 50 MG ENVASE CON 12 AMPOLLETAS O FRASCOS ÁMPULA DE 5 ML."/>
    <s v="010.000.4059.00"/>
    <n v="25301868"/>
    <n v="77"/>
    <n v="425.11"/>
    <n v="32733.47"/>
    <s v="PRODIFAM, S.A. DE C.V."/>
    <s v="HRAEI-LPI-CC-353-1-0003/24-2023-COMPLEMENTARIO"/>
    <s v="HRAEI-LPI-CC-353-1-2023"/>
    <n v="45490"/>
    <n v="45505"/>
    <s v=" "/>
    <n v="0"/>
    <x v="636"/>
  </r>
  <r>
    <s v="HRAEI-MD1331"/>
    <s v="RIVAROXABÁN. COMPRIMIDO CADA COMPRIMIDO CONTIENE: RIVAROXABÁN 10 MG ENVASE CON 10 COMPRIMIDOS"/>
    <s v="010.000.5544.00"/>
    <n v="25302978"/>
    <n v="19"/>
    <n v="244.22"/>
    <n v="4640.18"/>
    <s v="BAYER DE MÉXICO, S.A. DE C.V."/>
    <s v="HRAEI-AD-CC-327-0001/24-2022"/>
    <s v="HRAEI-AD-CC-327-2022"/>
    <n v="45490"/>
    <n v="45505"/>
    <s v=" "/>
    <n v="0"/>
    <x v="637"/>
  </r>
  <r>
    <s v="HRAEI-MD1291"/>
    <s v="PROPRANOLOL. TABLETA CADA TABLETA CONTIENE: CLORHIDRATO DE PROPRANOLOL 10 MG ENVASE CON 30 TABLETAS."/>
    <s v="010.000.0539.00"/>
    <n v="25301804"/>
    <n v="4"/>
    <n v="38.909999999999997"/>
    <n v="155.63999999999999"/>
    <s v="BIOSISTEMAS Y SEGURIDAD PRIVADA, S.A. DE C.V."/>
    <s v="HRAEI-LPI-CC-267-1-0002/24-2023-COMPLEMENTARIO"/>
    <s v="HRAEI-LPI-CC-267-1-2023"/>
    <n v="45490"/>
    <n v="45505"/>
    <s v=" "/>
    <n v="0"/>
    <x v="638"/>
  </r>
  <r>
    <s v="HRAEI-MD1209"/>
    <s v="PARACETAMOL. TABLETA CADA TABLETA CONTIENE: PARACETAMOL 500 MG. ENVASE CON 10 TABLETAS."/>
    <s v="010.000.0104.00"/>
    <n v="25301688"/>
    <n v="94"/>
    <n v="3.03"/>
    <n v="284.82"/>
    <s v="PARTICIPACIÓN CONJUNTA DE SANOFI PASTEUR, S.A. DE C.V. CON SANOFI-AVENTIS DE MÉXICO, S.A. DE C.V."/>
    <s v="HRAEI-LPI-CC-418-1-0001/24-2022"/>
    <s v="HRAEI-LPI-CC-418-1-2022"/>
    <n v="45490"/>
    <n v="45505"/>
    <n v="45499"/>
    <n v="94"/>
    <x v="639"/>
  </r>
  <r>
    <s v="HRAEI-MD2087"/>
    <s v="HIDROXICLOROQUINA. TABLETA CADA TABLETA CONTIENE: SULFATO DE HIDROXICLOROQUINA 200 MG. CAJA DE CARTÓN CON 20 TABLETAS EN ENVASE DE BURBUJA."/>
    <s v="010.000.6309.00"/>
    <n v="25303457"/>
    <n v="9"/>
    <n v="171.71"/>
    <n v="1545.39"/>
    <s v="PARTICIPACIÓN CONJUNTA DE SANOFI PASTEUR, S.A. DE C.V. CON SANOFI-AVENTIS DE MÉXICO, S.A. DE C.V."/>
    <s v="HRAEI-LPI-CC-418-1-0001/24-2022"/>
    <s v="HRAEI-LPI-CC-418-1-2022"/>
    <n v="45490"/>
    <n v="45505"/>
    <n v="45499"/>
    <n v="9"/>
    <x v="640"/>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3840"/>
    <n v="21.56"/>
    <n v="82790.399999999994"/>
    <s v="IARE DE OCCIDENTE, S.A. DE C.V."/>
    <s v="HRAEI-LPI-CC-314-0001/24-2023-COMPLEMENTARIO"/>
    <s v="HRAEI-LPI-CC-314-2023"/>
    <n v="45490"/>
    <n v="45505"/>
    <s v=" "/>
    <n v="0"/>
    <x v="641"/>
  </r>
  <r>
    <s v="HRAEI-MD0852"/>
    <s v="IPRATROPIO. SOLUCIÓN CADA 100 ML CONTIENEN: BROMURO DE IPRATROPIO MONOHIDRATADO EQUIVALENTE A 25 MG DE BROMURO DE IPRATROPIO. ENVASE CON FRASCO ÁMPULA CON 20 ML."/>
    <s v="010.000.2187.00"/>
    <n v="25301221"/>
    <n v="20"/>
    <n v="24.5"/>
    <n v="490"/>
    <s v="GRUPO FARMACEUTICO TOTALFARMA,S.A DE C.V."/>
    <s v="HRAEI-LPI-CC-312-1-0002/24-2023-COMPLEMENTARIO"/>
    <s v="HRAEI-LPI-CC-312-1-2023"/>
    <n v="45490"/>
    <n v="45505"/>
    <s v=" "/>
    <n v="0"/>
    <x v="642"/>
  </r>
  <r>
    <s v="HRAEI-MD1006"/>
    <s v="MEROPENEM. SOLUCIÓN INYECTABLE CADA FRASCO ÁMPULA CON POLVO CONTIENE: MEROPENEM TRIHIDRATADO EQUIVALENTE A 1 G DE MEROPENEM. ENVASE CON 1 FRASCO ÁMPULA."/>
    <s v="010.000.5292.00"/>
    <n v="25302808"/>
    <n v="4032"/>
    <n v="82.22"/>
    <n v="331511.03999999998"/>
    <s v="GRUPO FARMACEUTICO TOTALFARMA,S.A DE C.V."/>
    <s v="HRAEI-LPI-CC-312-1-0002/24-2023-COMPLEMENTARIO"/>
    <s v="HRAEI-LPI-CC-312-1-2023"/>
    <n v="45490"/>
    <n v="45505"/>
    <s v=" "/>
    <n v="0"/>
    <x v="643"/>
  </r>
  <r>
    <s v="HRAEI-MD1167"/>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010.000.5187.00"/>
    <n v="25302901"/>
    <n v="5760"/>
    <n v="21.37"/>
    <n v="123091.20000000001"/>
    <s v="GRUPO FARMACEUTICO TOTALFARMA,S.A DE C.V."/>
    <s v="HRAEI-LPI-CC-312-1-0002/24-2023-COMPLEMENTARIO"/>
    <s v="HRAEI-LPI-CC-312-1-2023"/>
    <n v="45490"/>
    <n v="45505"/>
    <s v=" "/>
    <n v="0"/>
    <x v="644"/>
  </r>
  <r>
    <s v="HRAEI-MD2235"/>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010.000.5850.00"/>
    <n v="25302887"/>
    <n v="26"/>
    <n v="672.5"/>
    <n v="17485"/>
    <s v="TAKEDA MÉXICO, S.A. DE C.V."/>
    <s v="HRAEI-AD-CC-540-0001/24-2022"/>
    <s v="HRAEI-AD-CC-540-2022"/>
    <n v="45490"/>
    <n v="45505"/>
    <n v="45505"/>
    <n v="26"/>
    <x v="645"/>
  </r>
  <r>
    <s v="HRAEI-MD2236"/>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010.000.5851.00"/>
    <n v="25302888"/>
    <n v="11"/>
    <n v="1345"/>
    <n v="14795"/>
    <s v="TAKEDA MÉXICO, S.A. DE C.V."/>
    <s v="HRAEI-AD-CC-540-0001/24-2022"/>
    <s v="HRAEI-AD-CC-540-2022"/>
    <n v="45490"/>
    <n v="45505"/>
    <s v=" "/>
    <n v="0"/>
    <x v="646"/>
  </r>
  <r>
    <s v="HRAEI-MD2235"/>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010.000.5850.00"/>
    <n v="25302887"/>
    <n v="16"/>
    <n v="672.5"/>
    <n v="10760"/>
    <s v="TAKEDA MEXICO, S.A. DE C.V."/>
    <s v="HRAEI-LPI-CC-371-0001/24-2023-COMPLEMENTARIO"/>
    <s v="HRAEI-LPI-CC-371-2023"/>
    <n v="45490"/>
    <n v="45505"/>
    <s v=" "/>
    <n v="0"/>
    <x v="647"/>
  </r>
  <r>
    <s v="HRAEI-MD2147"/>
    <s v="MIFEPRISTONA. TABLETA. CADA TABLETA CONTIENE: MIFEPRISTONA 200 MG. ENVASE CON UNA TABLETA."/>
    <s v="010.000.6034.00"/>
    <n v="25302832"/>
    <n v="4"/>
    <n v="750"/>
    <n v="3000"/>
    <s v="FARMACEUTICA MEDIKAMENTA, S.A. DE C.V."/>
    <s v="HRAEI-LPI-CC-481-0001/24-2022"/>
    <s v="HRAEI-LPI-CC-481-2022"/>
    <n v="45490"/>
    <n v="45505"/>
    <s v=" "/>
    <n v="0"/>
    <x v="648"/>
  </r>
  <r>
    <s v="HRAEI-MD2147"/>
    <s v="MIFEPRISTONA. TABLETA. CADA TABLETA CONTIENE: MIFEPRISTONA 200 MG. ENVASE CON UNA TABLETA."/>
    <s v="010.000.6034.00"/>
    <n v="25302832"/>
    <n v="3"/>
    <n v="750"/>
    <n v="2250"/>
    <s v="FARMACEUTICA MEDIKAMENTA, S.A. DE C.V."/>
    <s v="HRAEI-LPI-CC-298-0001/24-2023-COMPLEMENTARIO"/>
    <s v="HRAEI-LPI-CC-298-2023"/>
    <n v="45490"/>
    <n v="45505"/>
    <s v=" "/>
    <n v="0"/>
    <x v="649"/>
  </r>
  <r>
    <s v="HRAEI-MD1006"/>
    <s v="MEROPENEM. SOLUCIÓN INYECTABLE CADA FRASCO ÁMPULA CON POLVO CONTIENE: MEROPENEM TRIHIDRATADO EQUIVALENTE A 1 G DE MEROPENEM. ENVASE CON 1 FRASCO ÁMPULA."/>
    <s v="010.000.5292.00"/>
    <n v="25302808"/>
    <n v="2688"/>
    <n v="79.08"/>
    <n v="212567.04000000001"/>
    <s v="FARMA LEAL, S.A. DE C.V."/>
    <s v="HRAEI-LPI-CC-296-1-0001/24-2023-COMPLEMENTARIO"/>
    <s v="HRAEI-LPI-CC-296-1-2023"/>
    <n v="45490"/>
    <n v="45505"/>
    <s v=" "/>
    <n v="0"/>
    <x v="650"/>
  </r>
  <r>
    <s v="HRAEI-MD1621"/>
    <s v="VENLAFAXINA. CÁPSULA O GRAGEA DE LIBERACIÓN PROLONGADA CADA CÁPSULA O GRAGEA DE LIBERACIÓN PROLONGADA CONTIENE: CLORHIDRATO DE VENLAFAXINA EQUIVALENTE A 75 MG DE VENLAFAXINA. ENVASE CON 10 CÁPSULAS O GRAGEAS DE LIBERACIÓN PROLONGADA."/>
    <s v="010.000.4488.00"/>
    <n v="25302222"/>
    <n v="4"/>
    <n v="14.87"/>
    <n v="59.48"/>
    <s v="FARMA LEAL, S.A. DE C.V."/>
    <s v="HRAEI-LPI-CC-296-1-0001/24-2023-COMPLEMENTARIO"/>
    <s v="HRAEI-LPI-CC-296-1-2023"/>
    <n v="45490"/>
    <n v="45505"/>
    <s v=" "/>
    <n v="0"/>
    <x v="651"/>
  </r>
  <r>
    <s v="HRAEI-MD0438"/>
    <s v="DEXMEDETOMIDINA SOLUCIÓN INYECTABLE. CADA FRASCO ÁMPULA CONTIENE: CLORHIDRATO DE DEXMEDETOMIDINA 200 µG ENVASE CON 5 FRASCO ÁMPULA"/>
    <s v="010.000.0247.01"/>
    <n v="25302522"/>
    <n v="460"/>
    <n v="98.2"/>
    <n v="45172"/>
    <s v="MEDIVIDA, S.A. DE C.V."/>
    <s v="HRAEI-LPI-CC-336-1-0001/24-2023-COMPLEMENTARIO"/>
    <s v="HRAEI-LPI-CC-336-1-2023"/>
    <n v="45490"/>
    <n v="45505"/>
    <s v=" "/>
    <n v="0"/>
    <x v="652"/>
  </r>
  <r>
    <s v="HRAEI-MD1610"/>
    <s v="VANCOMICINA. SOLUCIÓN INYECTABLE CADA FRASCO ÁMPULA CON POLVO CONTIENE: CLORHIDRATO DE VANCOMICINA EQUIVALENTE A 500 MG DE VANCOMICINA. ENVASE CON UN FRASCO ÁMPULA."/>
    <s v="010.000.4251.00"/>
    <n v="25302204"/>
    <n v="2034"/>
    <n v="32"/>
    <n v="65088"/>
    <s v="MEDIVIDA, S.A. DE C.V."/>
    <s v="HRAEI-LPI-CC-336-1-0001/24-2023-COMPLEMENTARIO"/>
    <s v="HRAEI-LPI-CC-336-1-2023"/>
    <n v="45490"/>
    <n v="45505"/>
    <s v=" "/>
    <n v="0"/>
    <x v="653"/>
  </r>
  <r>
    <s v="HRAEI-MD1475"/>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010.000.5191.00"/>
    <n v="25302042"/>
    <n v="76"/>
    <n v="197.36"/>
    <n v="14999.36"/>
    <s v="ALUR TEK S DE, R.L. DE C.V."/>
    <s v="HRAEI-LPI-CC-253-0001/24-2023-COMPLEMENTARIO"/>
    <s v="HRAEI-LPI-CC-253-2023"/>
    <n v="45490"/>
    <n v="45505"/>
    <n v="45497"/>
    <n v="76"/>
    <x v="654"/>
  </r>
  <r>
    <s v="HRAEI-MD2170"/>
    <s v="LACTULOSA. JARABE. CADA 100 ML CONTIENEN: LACTULOSA 66.70 G ENVASE CON 120 ML Y MEDIDA DOSIFICADORA (0.667 G/ML)."/>
    <s v="010.000.6099.00"/>
    <n v="25303226"/>
    <n v="70"/>
    <n v="45.88"/>
    <n v="3211.6000000000004"/>
    <s v="FARMACENTER, S.A. DE C.V."/>
    <s v="HRAEI-LPI-CC-297-0001/24-2023-COMPLEMENTARIO"/>
    <s v="HRAEI-LPI-CC-297-2023"/>
    <n v="45490"/>
    <n v="45505"/>
    <s v=" "/>
    <n v="0"/>
    <x v="655"/>
  </r>
  <r>
    <s v="HRAEI-MD1604"/>
    <s v="VALPROATO DE MAGNESIO. SOLUCIÓN CADA ML CONTIENE: VALPROATO DE MAGNESIO EQUIVALENTE A 186 MG DE ÁCIDO VALPROICO. ENVASE CON 40 ML."/>
    <s v="010.000.2623.00"/>
    <n v="25302194"/>
    <n v="4"/>
    <n v="44.25"/>
    <n v="177"/>
    <s v="FARMACENTER, S.A. DE C.V."/>
    <s v="HRAEI-LPI-CC-297-0001/24-2023-COMPLEMENTARIO"/>
    <s v="HRAEI-LPI-CC-297-2023"/>
    <n v="45490"/>
    <n v="45505"/>
    <s v=" "/>
    <n v="0"/>
    <x v="656"/>
  </r>
  <r>
    <s v="HRAEI-MD0308"/>
    <s v="CIPROFLOXACINO. SOLUCIÓN INYECTABLE CADA 100 ML CONTIENE: LACTATO O CLORHIDRATO DE CIPROFLOXACINO EQUIVALENTE A 200 MG DE CIPROFLOXACINO. ENVASE CON 100 ML."/>
    <s v="010.000.4259.00"/>
    <n v="25302464"/>
    <n v="240"/>
    <n v="12.38"/>
    <n v="2971.2000000000003"/>
    <s v="PROQUÍMICA Y ALTA ESPECIALIDAD MÉDICA, S.A. DE C.V."/>
    <s v="HRAEI-LPI-CC-396-0001/24-2023-COMPLEMENTARIO"/>
    <s v="HRAEI-LPI-CC-396-2023"/>
    <n v="45490"/>
    <n v="45505"/>
    <s v=" "/>
    <n v="0"/>
    <x v="657"/>
  </r>
  <r>
    <s v="HRAEI-MD1052"/>
    <s v="METRONIDAZOL. SOLUCIÓN INYECTABLE CADA 100 ML CONTIENEN: METRONIDAZOL 500 MG ENVASE CON 100 ML."/>
    <s v="010.000.1311.00"/>
    <n v="25301480"/>
    <n v="2832"/>
    <n v="9.85"/>
    <n v="27895.200000000001"/>
    <s v="PROQUÍMICA Y ALTA ESPECIALIDAD MÉDICA, S.A. DE C.V."/>
    <s v="HRAEI-LPI-CC-396-0001/24-2023-COMPLEMENTARIO"/>
    <s v="HRAEI-LPI-CC-396-2023"/>
    <n v="45490"/>
    <n v="45505"/>
    <s v=" "/>
    <n v="0"/>
    <x v="658"/>
  </r>
  <r>
    <s v="HRAEI-MD0670"/>
    <s v="FLUTICASONA. SUSPENSIÓN EN AEROSOL. CADA DOSIS CONTIENE: PROPIONATO DE FLUTICASONA 50µG ENVASE CON UN FRASCO PRESURIZADO PARA 60 DOSIS"/>
    <s v="010.000.0440.00"/>
    <n v="25300989"/>
    <n v="3"/>
    <n v="120"/>
    <n v="360"/>
    <s v="PROQUÍMICA Y ALTA ESPECIALIDAD MÉDICA, S.A. DE C.V."/>
    <s v="HRAEI-LPI-CC-396-0001/24-2023-COMPLEMENTARIO"/>
    <s v="HRAEI-LPI-CC-396-2023"/>
    <n v="45490"/>
    <n v="45505"/>
    <s v=" "/>
    <n v="0"/>
    <x v="659"/>
  </r>
  <r>
    <s v="HRAEI-MD1323"/>
    <s v="RISPERIDONA. TABLETA CADA TABLETA CONTIENE: RISPERIDONA 2 MG ENVASE CON 40 TABLETAS."/>
    <s v="040.000.3258.00"/>
    <n v="25301858"/>
    <n v="12"/>
    <n v="49.97"/>
    <n v="599.64"/>
    <s v="ZAGAPHARM, S.A. DE C.V."/>
    <s v="HRAEI-LPI-CC-376-0001/24-2023-COMPLEMENTARIO"/>
    <s v="HRAEI-LPI-CC-376-2023"/>
    <n v="45490"/>
    <n v="45505"/>
    <s v=" "/>
    <n v="0"/>
    <x v="660"/>
  </r>
  <r>
    <s v="HRAEI-MD1512"/>
    <s v="TRAMADOL-PARACETAMOL.  TABLETA CADA TABLETA CONTIENE: CLORHIDRATO DE TRAMADOL 37.5 MG PARACETAMOL 325.0 MG ENVASE CON 20 TABLETAS."/>
    <s v="040.000.2096.00"/>
    <n v="25302099"/>
    <n v="12"/>
    <n v="15.8"/>
    <n v="189.60000000000002"/>
    <s v="ZAGAPHARM, S.A. DE C.V."/>
    <s v="HRAEI-LPI-CC-376-0001/24-2023-COMPLEMENTARIO"/>
    <s v="HRAEI-LPI-CC-376-2023"/>
    <n v="45490"/>
    <n v="45505"/>
    <s v=" "/>
    <n v="0"/>
    <x v="661"/>
  </r>
  <r>
    <s v="HRAEI-MD0314"/>
    <s v="CISATRACURIO BESILATO DE. SOLUCIÓN INYECTABLECADA ML CONTIENE:BESILATO DE CISATRACURIOEQUIVALENTE A 2 MGDE CISATRACURIOENVASE CON 1 AMPOLLETA CON 5 ML."/>
    <s v="010.000.4061.00"/>
    <n v="25300507"/>
    <n v="936"/>
    <n v="37"/>
    <n v="34632"/>
    <s v="COMERCIALIZADORA PHARMACEUTICA COMPHARMA, S.A. DE C.V."/>
    <s v="HRAEI-LPI-CC-038-0002/24-2023"/>
    <s v="HRAEI-LPI-CC-038-2023"/>
    <n v="45490"/>
    <n v="45505"/>
    <s v=" "/>
    <n v="0"/>
    <x v="662"/>
  </r>
  <r>
    <s v="HRAEI-MD2170"/>
    <s v="LACTULOSA. JARABE. CADA 100 ML CONTIENEN: LACTULOSA 66.70 G ENVASE CON 120 ML Y MEDIDA DOSIFICADORA (0.667 G/ML)."/>
    <s v="010.000.6099.00"/>
    <n v="25303226"/>
    <n v="113"/>
    <n v="48"/>
    <n v="5424"/>
    <s v="ABASTO Y SUMINISTRO EN FARMACOS GADEC, S.A. DE C.V."/>
    <s v="HRAEI-LPI-CC-047-0002/24-2023"/>
    <s v="HRAEI-LPI-CC-047-2023"/>
    <n v="45490"/>
    <n v="45505"/>
    <s v=" "/>
    <n v="0"/>
    <x v="663"/>
  </r>
  <r>
    <s v="HRAEI-MD2170"/>
    <s v="LACTULOSA. JARABE. CADA 100 ML CONTIENEN: LACTULOSA 66.70 G ENVASE CON 120 ML Y MEDIDA DOSIFICADORA (0.667 G/ML)."/>
    <s v="010.000.6099.00"/>
    <n v="25303226"/>
    <n v="46"/>
    <n v="47.85"/>
    <n v="2201.1"/>
    <s v="PROQUIGAMA, S.A. DE C.V."/>
    <s v="HRAEI-LPI-CC-361-1-0002/24-2023-COMPLEMENTARIO"/>
    <s v="HRAEI-LPI-CC-361-1-2023"/>
    <n v="45490"/>
    <n v="45505"/>
    <s v=" "/>
    <n v="0"/>
    <x v="664"/>
  </r>
  <r>
    <s v="HRAEI-MD2269"/>
    <s v="CRIZOTINIB. CÁPSULA CADA CÁPSULA CONTIENE: CRIZOTINIB 250 MG ENVASE CON 60 CÁPSULAS"/>
    <s v="010.000.5771.00"/>
    <n v="25302495"/>
    <n v="10"/>
    <n v="75545.600000000006"/>
    <n v="755456"/>
    <s v="PFIZER, S.A. DE C.V."/>
    <s v="HRAEI-AD-CC-342-0002/24-2022"/>
    <s v="HRAEI-AD-CC-342-2022"/>
    <n v="45505"/>
    <n v="45520"/>
    <s v=" "/>
    <n v="0"/>
    <x v="665"/>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r>
    <m/>
    <m/>
    <m/>
    <m/>
    <m/>
    <m/>
    <m/>
    <m/>
    <m/>
    <m/>
    <m/>
    <m/>
    <m/>
    <m/>
    <x v="666"/>
  </r>
</pivotCacheRecords>
</file>

<file path=xl/pivotCache/pivotCacheRecords2.xml><?xml version="1.0" encoding="utf-8"?>
<pivotCacheRecords xmlns="http://schemas.openxmlformats.org/spreadsheetml/2006/main" xmlns:r="http://schemas.openxmlformats.org/officeDocument/2006/relationships" count="987">
  <r>
    <s v="HRAEI-LPI-CC-258-2023"/>
    <s v="APOLLO CORPORATION AP, S.A. DE C.V."/>
    <s v="HRAEI-MD0036"/>
    <s v="HRAEI-LPI-CC-258-2023HRAEI-MD0036"/>
    <s v="010.000.2126.00"/>
    <n v="25300037"/>
    <s v="ACICLOVIR. COMPRIMIDO O TABLETA CADA COMPRIMIDO O TABLETA CONTIENE: ACICLOVIR 400 MG ENVASE CON 35 COMPRIMIDOS O TABLETAS."/>
    <s v="ENVASE CON 35 COMPRIMIDOS O TABLETAS"/>
    <n v="54.51"/>
    <n v="5"/>
    <n v="12"/>
    <n v="272.55"/>
    <n v="654.12"/>
    <n v="0"/>
    <n v="5"/>
    <n v="0"/>
    <s v="CLAVE SOLICITADA"/>
    <n v="0"/>
    <x v="0"/>
    <n v="5"/>
    <x v="0"/>
    <n v="0"/>
  </r>
  <r>
    <s v="HRAEI-LPI-CC-464-2022"/>
    <s v="AMAROX PHARMA, S.A. DE C.V."/>
    <s v="HRAEI-MD0036"/>
    <s v="HRAEI-LPI-CC-464-2022HRAEI-MD0036"/>
    <s v="010.000.2126.00"/>
    <n v="25300037"/>
    <s v="ACICLOVIR. COMPRIMIDO O TABLETA CADA COMPRIMIDO O TABLETA CONTIENE: ACICLOVIR 400 MG ENVASE CON 35 COMPRIMIDOS O TABLETAS."/>
    <s v="ENVASE CON 35 COMPRIMIDOS O TABLETAS"/>
    <n v="51.81"/>
    <n v="3"/>
    <n v="8"/>
    <n v="155.43"/>
    <n v="414.48"/>
    <n v="0"/>
    <n v="3"/>
    <n v="0"/>
    <s v="CLAVE SOLICITADA"/>
    <n v="0"/>
    <x v="0"/>
    <n v="3"/>
    <x v="0"/>
    <n v="0"/>
  </r>
  <r>
    <s v="HRAEI-LPI-CC-270-2023"/>
    <s v="BUFFINGTON S DE MEXICO, S.A. DE C.V."/>
    <s v="HRAEI-MD0078"/>
    <s v="HRAEI-LPI-CC-270-2023HRAEI-MD0078"/>
    <s v="010.000.1344.00"/>
    <n v="25300102"/>
    <s v="ALBENDAZOL. TABLETA CADA TABLETA CONTIENE: ALBENDAZOL 200 MG ENVASE CON 2 TABLETAS."/>
    <s v="ENVASE CON 2 TABLETAS"/>
    <n v="5.93"/>
    <n v="1"/>
    <n v="2"/>
    <n v="5.93"/>
    <n v="11.86"/>
    <n v="0"/>
    <n v="1"/>
    <n v="0"/>
    <s v="CLAVE SOLICITADA"/>
    <n v="0"/>
    <x v="0"/>
    <n v="1"/>
    <x v="0"/>
    <n v="0"/>
  </r>
  <r>
    <s v="HRAEI-AD-CC-526-2022"/>
    <s v="APOYO ONCOLOGICO, MEDICO Y ORTOPEDIA DEL NORESTE, S.A. DE C.V."/>
    <s v="HRAEI-MD0078"/>
    <s v="HRAEI-AD-CC-526-2022HRAEI-MD0078"/>
    <s v="010.000.1344.00"/>
    <n v="25300102"/>
    <s v="ALBENDAZOL. TABLETA CADA TABLETA CONTIENE: ALBENDAZOL 200 MG ENVASE CON 2 TABLETAS."/>
    <s v="ENVASE CON 2 TABLETAS"/>
    <n v="12.8"/>
    <n v="2"/>
    <n v="5"/>
    <n v="25.6"/>
    <n v="64"/>
    <n v="0"/>
    <n v="2"/>
    <n v="2"/>
    <s v="CLAVE SOLICITADA"/>
    <n v="0"/>
    <x v="0"/>
    <n v="0"/>
    <x v="1"/>
    <n v="25.6"/>
  </r>
  <r>
    <s v="HRAEI-LPI-CC-422-1-2022"/>
    <s v="ALVARTIS PHARMA, S.A. DE C.V."/>
    <s v="HRAEI-MD0116"/>
    <s v="HRAEI-LPI-CC-422-1-2022HRAEI-MD0116"/>
    <s v="010.000.5439.00"/>
    <n v="25300159"/>
    <s v="AMIFOSTINA. SOLUCIÓN INYECTABLE. CADA FRASCO ÁMPULA CONTIENE: AMIFOSTINA (BASE ANHIDRA) 500 MG ENVASE CON UN FRASCO ÁMPULA."/>
    <s v="ENVASE CON UN FRASCO ÁMPULA"/>
    <n v="3958"/>
    <n v="2"/>
    <n v="4"/>
    <n v="7916"/>
    <n v="15832"/>
    <n v="0"/>
    <n v="2"/>
    <n v="2"/>
    <s v="CLAVE SOLICITADA"/>
    <n v="0"/>
    <x v="0"/>
    <n v="0"/>
    <x v="1"/>
    <n v="7916"/>
  </r>
  <r>
    <s v="HRAEI-LPI-CC-419-RA-2022"/>
    <s v="DISTRIBUIDOR MEDICO TECNOMED, S.A. DE C.V."/>
    <s v="HRAEI-MD0117"/>
    <s v="HRAEI-LPI-CC-419-RA-2022HRAEI-MD0117"/>
    <s v="010.000.1956.00"/>
    <n v="25302386"/>
    <s v="AMIKACINA. SOLUCIÓN INYECTABLE. CADA AMPOLLETA O FRASCO ÁMPULA CONTIENE: SULFATO DE AMIKACINA EQUIVALENTE A 500 MG DE AMIKACINA. ENVASE CON 1 AMPOLLETA O FRASCO ÁMPULA CON 2 ML."/>
    <s v="ENVASE CON 1 AMPOLLETA O FRASCO ÁMPULA CON 2 ML"/>
    <n v="9.09"/>
    <n v="15"/>
    <n v="36"/>
    <n v="136.35"/>
    <n v="327.24"/>
    <n v="0"/>
    <n v="15"/>
    <n v="0"/>
    <s v="CLAVE SOLICITADA"/>
    <n v="0"/>
    <x v="0"/>
    <n v="15"/>
    <x v="0"/>
    <n v="0"/>
  </r>
  <r>
    <s v="HRAEI-LPI-CC-304-1-2023"/>
    <s v="GABAME, S.A. DE C.V."/>
    <s v="HRAEI-MD0141"/>
    <s v="HRAEI-LPI-CC-304-1-2023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152"/>
    <n v="2880"/>
    <n v="12326.4"/>
    <n v="30815.999999999996"/>
    <n v="0"/>
    <n v="1152"/>
    <n v="0"/>
    <s v="CLAVE SOLICITADA"/>
    <n v="0"/>
    <x v="0"/>
    <n v="1152"/>
    <x v="0"/>
    <n v="0"/>
  </r>
  <r>
    <s v="HRAEI-LPI-CC-464-2022"/>
    <s v="AMAROX PHARMA, S.A. DE C.V."/>
    <s v="HRAEI-MD0212"/>
    <s v="HRAEI-LPI-CC-464-2022HRAEI-MD0212"/>
    <s v="010.000.4448.00"/>
    <n v="25300367"/>
    <s v="BORTEZOMIB. SOLUCIÓN INYECTABLE CADA FRASCO ÁMPULA CON LIOFILIZADO CONTIENE: BORTEZOMIB 3.5 MG ENVASE CON UN FRASCO ÁMPULA."/>
    <s v="ENVASE CON UN FRASCO ÁMPULA"/>
    <n v="326.7"/>
    <n v="31"/>
    <n v="78"/>
    <n v="10127.699999999999"/>
    <n v="25482.6"/>
    <n v="0"/>
    <n v="31"/>
    <n v="0"/>
    <s v="CLAVE SOLICITADA"/>
    <n v="0"/>
    <x v="0"/>
    <n v="31"/>
    <x v="0"/>
    <n v="0"/>
  </r>
  <r>
    <s v="HRAEI-LPI-CC-431-2022"/>
    <s v="BIORESEARCH DE MÉXICO, S.A. DE C.V."/>
    <s v="HRAEI-MD0246"/>
    <s v="HRAEI-LPI-CC-431-2022HRAEI-MD0246"/>
    <s v="010.000.1006.00"/>
    <n v="25300411"/>
    <s v="CALCIO. COMPRIMIDO EFERVESCENTE CADA COMPRIMIDO CONTIENE: LACTATO GLUCONATO DE CALCIO 2.94 G. CARBONATO DE CALCIO 300 MG. EQUIVALENTE A 500 MG DE CALCIO IONIZABLE. ENVASE CON 12 COMPRIMIDOS."/>
    <s v="ENVASE CON 12 COMPRIMIDOS"/>
    <n v="23.5"/>
    <n v="38"/>
    <n v="94"/>
    <n v="893"/>
    <n v="2209"/>
    <n v="0"/>
    <n v="38"/>
    <n v="0"/>
    <s v="CLAVE SOLICITADA"/>
    <n v="0"/>
    <x v="0"/>
    <n v="38"/>
    <x v="0"/>
    <n v="0"/>
  </r>
  <r>
    <s v="HRAEI-LPI-CC-420-2022"/>
    <s v="COMERCIALIZADORA DE PRODUCTOS INSTITUCIONALES, S.A. DE C.V."/>
    <s v="HRAEI-MD0250"/>
    <s v="HRAEI-LPI-CC-420-2022HRAEI-MD0250"/>
    <s v="010.000.1095.00"/>
    <n v="25300415"/>
    <s v="CALCITRIOL. CÁPSULA DE GELATINA BLANDA CADA CÁPSULA CONTIENE: CALCITRIOL 0.25 µG. ENVASE CON 50 CÁPSULAS."/>
    <s v="ENVASE CON 50 CÁPSULAS"/>
    <n v="23.2"/>
    <n v="2"/>
    <n v="3"/>
    <n v="46.4"/>
    <n v="69.599999999999994"/>
    <n v="0"/>
    <n v="2"/>
    <n v="0"/>
    <s v="CLAVE SOLICITADA"/>
    <n v="0"/>
    <x v="0"/>
    <n v="2"/>
    <x v="0"/>
    <n v="0"/>
  </r>
  <r>
    <s v="HRAEI-LPI-CC-266-2023"/>
    <s v="BIORESEARCH DE MEXICO, S.A. DE C.V."/>
    <s v="HRAEI-MD0258"/>
    <s v="HRAEI-LPI-CC-266-2023HRAEI-MD0258"/>
    <s v="040.000.2609.00"/>
    <n v="25300425"/>
    <s v="CARBAMAZEPINA. SUSPENSIÓN ORAL. CADA 5 ML CONTIENEN: CARBAMAZEPINA 100 MG ENVASE CON 120 ML Y DOSIFICADOR DE 5 ML."/>
    <s v="ENVASE CON 120 ML Y DOSIFICADOR DE 5 ML"/>
    <n v="20"/>
    <n v="1"/>
    <n v="2"/>
    <n v="20"/>
    <n v="40"/>
    <n v="0"/>
    <n v="1"/>
    <n v="0"/>
    <s v="CLAVE SOLICITADA"/>
    <n v="0"/>
    <x v="0"/>
    <n v="1"/>
    <x v="0"/>
    <n v="0"/>
  </r>
  <r>
    <s v="HRAEI-LPI-CC-010-2023"/>
    <s v="BIORESEARCH DE MÉXICO, S.A. DE C.V."/>
    <s v="HRAEI-MD0258"/>
    <s v="HRAEI-LPI-CC-010-2023HRAEI-MD0258"/>
    <s v="040.000.2609.00"/>
    <n v="25300425"/>
    <s v="CARBAMAZEPINA. SUSPENSIÓN ORAL. CADA 5 ML CONTIENEN: CARBAMAZEPINA 100 MG ENVASE CON 120 ML Y DOSIFICADOR DE 5 ML."/>
    <s v="ENVASE CON 120 ML Y DOSIFICADOR DE 5 ML"/>
    <n v="18.510000000000002"/>
    <n v="2"/>
    <n v="3"/>
    <n v="37.020000000000003"/>
    <n v="55.53"/>
    <n v="0"/>
    <n v="2"/>
    <n v="0"/>
    <s v="CLAVE SOLICITADA"/>
    <n v="0"/>
    <x v="0"/>
    <n v="2"/>
    <x v="0"/>
    <n v="0"/>
  </r>
  <r>
    <s v="HRAEI-LPI-CC-266-2023"/>
    <s v="BIORESEARCH DE MEXICO, S.A. DE C.V."/>
    <s v="HRAEI-MD0257"/>
    <s v="HRAEI-LPI-CC-266-2023HRAEI-MD0257"/>
    <s v="040.000.2608.00"/>
    <n v="25300426"/>
    <s v="CARBAMAZEPINA. TABLETA. CADA TABLETA CONTIENE: CARBAMAZEPINA 200 MG ENVASE CON 20 TABLETAS."/>
    <s v="ENVASE CON 20 TABLETAS"/>
    <n v="17.5"/>
    <n v="4"/>
    <n v="8"/>
    <n v="70"/>
    <n v="140"/>
    <n v="0"/>
    <n v="4"/>
    <n v="0"/>
    <s v="CLAVE SOLICITADA"/>
    <n v="0"/>
    <x v="0"/>
    <n v="4"/>
    <x v="0"/>
    <n v="0"/>
  </r>
  <r>
    <s v="HRAEI-LPI-CC-325-2023"/>
    <s v="LABORATORIOS SOLFRAN, S.A."/>
    <s v="HRAEI-MD0257"/>
    <s v="HRAEI-LPI-CC-325-2023HRAEI-MD0257"/>
    <s v="040.000.2608.00"/>
    <n v="25300426"/>
    <s v="CARBAMAZEPINA. TABLETA. CADA TABLETA CONTIENE: CARBAMAZEPINA 200 MG ENVASE CON 20 TABLETAS."/>
    <s v="ENVASE CON 20 TABLETAS"/>
    <n v="18.100000000000001"/>
    <n v="2"/>
    <n v="6"/>
    <n v="36.200000000000003"/>
    <n v="108.60000000000001"/>
    <n v="0"/>
    <n v="2"/>
    <n v="0"/>
    <s v="CLAVE SOLICITADA"/>
    <n v="0"/>
    <x v="0"/>
    <n v="2"/>
    <x v="0"/>
    <n v="0"/>
  </r>
  <r>
    <s v="HRAEI-LPI-CC-499-2022"/>
    <s v="PRODUCTOS LUDICA, S.A. DE C.V."/>
    <s v="HRAEI-MD0257"/>
    <s v="HRAEI-LPI-CC-499-2022HRAEI-MD0257"/>
    <s v="040.000.2608.00"/>
    <n v="25300426"/>
    <s v="CARBAMAZEPINA. TABLETA. CADA TABLETA CONTIENE: CARBAMAZEPINA 200 MG ENVASE CON 20 TABLETAS."/>
    <s v="ENVASE CON 20 TABLETAS"/>
    <n v="18.54"/>
    <n v="2"/>
    <n v="4"/>
    <n v="37.08"/>
    <n v="74.16"/>
    <n v="0"/>
    <n v="2"/>
    <n v="0"/>
    <s v="CLAVE SOLICITADA"/>
    <n v="0"/>
    <x v="0"/>
    <n v="2"/>
    <x v="0"/>
    <n v="0"/>
  </r>
  <r>
    <s v="HRAEI-LPI-CC-279-1-2023"/>
    <s v="COMPAÑIA INTERNACIONAL MEDICA, S.A. DE C.V."/>
    <s v="HRAEI-MD0270"/>
    <s v="HRAEI-LPI-CC-279-1-2023HRAEI-MD0270"/>
    <s v="010.000.1939.00"/>
    <n v="25300447"/>
    <s v="CEFALEXINA. TABLETA O CÁPSULA. CADA TABLETA O CÁPSULA CONTIENE: CEFALEXINA MONOHIDRATADA EQUIVALENTE A 500 MG DE CEFALEXINA. ENVASE CON 20 TABLETAS O CÁPSULAS."/>
    <s v="ENVASE CON 20 TABLETAS O CÁPSULAS"/>
    <n v="38"/>
    <n v="6"/>
    <n v="13"/>
    <n v="228"/>
    <n v="494"/>
    <n v="0"/>
    <n v="6"/>
    <n v="6"/>
    <s v="CLAVE SOLICITADA"/>
    <n v="0"/>
    <x v="0"/>
    <n v="0"/>
    <x v="1"/>
    <n v="228"/>
  </r>
  <r>
    <s v="HRAEI-LPI-CC-279-1-2023"/>
    <s v="COMPAÑIA INTERNACIONAL MEDICA, S.A. DE C.V."/>
    <s v="HRAEI-MD0295"/>
    <s v="HRAEI-LPI-CC-279-1-2023HRAEI-MD0295"/>
    <s v="010.000.4306.00"/>
    <n v="25300480"/>
    <s v="CICLOSPORINA. CAPSULA DE GELATINA BLANDA. CADA CÁPSULA CONTIENE: CICLOSPORINA MODIFICADA O CICLOSPORINA EN MICROEMULSIÓN 25 MG. ENVASE CON 50 CÁPSULAS."/>
    <s v="ENVASE CON 50 CÁPSULAS"/>
    <n v="132.38"/>
    <n v="20"/>
    <n v="48"/>
    <n v="2647.6"/>
    <n v="6354.24"/>
    <n v="0"/>
    <n v="20"/>
    <n v="20"/>
    <s v="CLAVE SOLICITADA"/>
    <n v="0"/>
    <x v="0"/>
    <n v="0"/>
    <x v="1"/>
    <n v="2647.6"/>
  </r>
  <r>
    <s v="HRAEI-LPI-CC-342-2023"/>
    <s v="NOVARTIS FARMACEUTICA, S.A. DE C.V."/>
    <s v="HRAEI-MD0297"/>
    <s v="HRAEI-LPI-CC-342-2023HRAEI-MD0297"/>
    <s v="010.000.4294.00"/>
    <n v="25300481"/>
    <s v="CICLOSPORINA. EMULSIÓN ORAL CADA ML CONTIENE: CICLOSPORINA MODIFICADA O CICLOSPORINA EN MICROEMULSIÓN 100 MG. ENVASE CON 50 ML Y PIPETA DOSIFICADORA."/>
    <s v="ENVASE CON 50 ML Y PIPETA DOSIFICADORA"/>
    <n v="151.51"/>
    <n v="10"/>
    <n v="24"/>
    <n v="1515.1"/>
    <n v="3636.24"/>
    <n v="0"/>
    <s v="-"/>
    <s v="-"/>
    <s v="SIN SOLICITUD"/>
    <s v="-"/>
    <x v="1"/>
    <s v="-"/>
    <x v="2"/>
    <s v="-"/>
  </r>
  <r>
    <s v="HRAEI-LPI-CC-468-2022"/>
    <s v="NOVARTIS FARMACÉUTICA, S.A. DE C.V."/>
    <s v="HRAEI-MD0297"/>
    <s v="HRAEI-LPI-CC-468-2022HRAEI-MD0297"/>
    <s v="010.000.4294.00"/>
    <n v="25300481"/>
    <s v="CICLOSPORINA. EMULSIÓN ORAL CADA ML CONTIENE: CICLOSPORINA MODIFICADA O CICLOSPORINA EN MICROEMULSIÓN 100 MG. ENVASE CON 50 ML Y PIPETA DOSIFICADORA."/>
    <s v="ENVASE CON 50 ML Y PIPETA DOSIFICADORA"/>
    <n v="151.51"/>
    <n v="16"/>
    <n v="39"/>
    <n v="2424.16"/>
    <n v="5908.8899999999994"/>
    <n v="0"/>
    <s v="-"/>
    <s v="-"/>
    <s v="SIN SOLICITUD"/>
    <s v="-"/>
    <x v="1"/>
    <s v="-"/>
    <x v="2"/>
    <s v="-"/>
  </r>
  <r>
    <s v="HRAEI-LPI-CC-396-2023"/>
    <s v="PROQUÍMICA Y ALTA ESPECIALIDAD MÉDICA, S.A. DE C.V."/>
    <s v="HRAEI-MD0308"/>
    <s v="HRAEI-LPI-CC-396-2023HRAEI-MD0308"/>
    <s v="010.000.4259.00"/>
    <n v="25302464"/>
    <s v="CIPROFLOXACINO. SOLUCIÓN INYECTABLE CADA 100 ML CONTIENE: LACTATO O CLORHIDRATO DE CIPROFLOXACINO EQUIVALENTE A 200 MG DE CIPROFLOXACINO. ENVASE CON 100 ML."/>
    <s v="ENVASE CON 100 ML"/>
    <n v="12.38"/>
    <n v="96"/>
    <n v="240"/>
    <n v="1188.48"/>
    <n v="2971.2000000000003"/>
    <m/>
    <n v="240"/>
    <n v="0"/>
    <s v="CLAVE SOLICITADA"/>
    <n v="144"/>
    <x v="2"/>
    <n v="240"/>
    <x v="0"/>
    <n v="0"/>
  </r>
  <r>
    <s v="HRAEI-LPI-CC-038-2023"/>
    <s v="COMERCIALIZADORA PHARMACEUTICA COMPHARMA, S.A. DE C.V."/>
    <s v="HRAEI-MD0314"/>
    <s v="HRAEI-LPI-CC-038-2023HRAEI-MD0314"/>
    <s v="010.000.4061.00"/>
    <n v="25300507"/>
    <s v="CISATRACURIO BESILATO DE. SOLUCIÓN INYECTABLECADA ML CONTIENE:BESILATO DE CISATRACURIOEQUIVALENTE A 2 MGDE CISATRACURIOENVASE CON 1 AMPOLLETA CON 5 ML."/>
    <s v="ENVASE CON 1 AMPOLLETA CON 5 ML"/>
    <n v="37"/>
    <n v="936"/>
    <n v="2340"/>
    <n v="34632"/>
    <n v="86580"/>
    <n v="0"/>
    <n v="936"/>
    <n v="0"/>
    <s v="CLAVE SOLICITADA"/>
    <n v="0"/>
    <x v="0"/>
    <n v="936"/>
    <x v="0"/>
    <n v="0"/>
  </r>
  <r>
    <s v="HRAEI-LPI-CC-258-2023"/>
    <s v="APOLLO CORPORATION AP, S.A. DE C.V."/>
    <s v="HRAEI-MD0321"/>
    <s v="HRAEI-LPI-CC-258-2023HRAEI-MD0321"/>
    <s v="010.000.1973.00"/>
    <n v="25300519"/>
    <s v="CLINDAMICINA. SOLUCIÓN INYECTABLE CADA AMPOLLETA CONTIENE: FOSFATO DE CLINDAMICINA EQUIVALENTE A 300 MG DE CLINDAMICINA. ENVASE AMPOLLETA CON 2 ML."/>
    <s v="ENVASE AMPOLLETA CON 2 ML"/>
    <n v="5.3"/>
    <n v="692"/>
    <n v="1730"/>
    <n v="3667.6"/>
    <n v="9169"/>
    <n v="0"/>
    <n v="692"/>
    <n v="0"/>
    <s v="CLAVE SOLICITADA"/>
    <n v="0"/>
    <x v="0"/>
    <n v="692"/>
    <x v="0"/>
    <n v="0"/>
  </r>
  <r>
    <s v="HRAEI-LPI-CC-008-2023"/>
    <s v="PRODIFAM, S.A. DE C.V."/>
    <s v="HRAEI-MD0354"/>
    <s v="HRAEI-LPI-CC-008-2023HRAEI-MD0354"/>
    <s v="010.000.0524.00"/>
    <n v="25300569"/>
    <s v="CLORURO DE POTASIO. SOLUCIÓN INYECTABLE. CADA AMPOLLETA CONTIENE: CLORURO DE POTASIO 1.49 G. (20 MEQ DE POTASIO, 20 MEQ DE CLORO) ENVASE CON 50 AMPOLLETAS CON 10 ML"/>
    <s v="ENVASE CON 50 AMPOLLETAS CON 10 ML"/>
    <n v="77.319999999999894"/>
    <n v="156"/>
    <n v="390"/>
    <n v="12061.919999999984"/>
    <n v="30154.799999999959"/>
    <n v="0"/>
    <n v="156"/>
    <n v="0"/>
    <s v="CLAVE SOLICITADA"/>
    <n v="0"/>
    <x v="0"/>
    <n v="156"/>
    <x v="0"/>
    <n v="0"/>
  </r>
  <r>
    <s v="HRAEI-LPI-CC-279-1-2023"/>
    <s v="COMPAÑIA INTERNACIONAL MEDICA, S.A. DE C.V."/>
    <s v="HRAEI-MD0374"/>
    <s v="HRAEI-LPI-CC-279-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
    <n v="3"/>
    <n v="6"/>
    <n v="28.049999999999997"/>
    <n v="56.099999999999994"/>
    <n v="0"/>
    <n v="3"/>
    <n v="0"/>
    <s v="CLAVE SOLICITADA"/>
    <n v="0"/>
    <x v="0"/>
    <n v="3"/>
    <x v="0"/>
    <n v="0"/>
  </r>
  <r>
    <s v="HRAEI-LPI-CC-357-1-2023"/>
    <s v="PRODUCTOS LUDICA, S.A. DE C.V."/>
    <s v="HRAEI-MD0374"/>
    <s v="HRAEI-LPI-CC-357-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10000000000009"/>
    <n v="1"/>
    <n v="2"/>
    <n v="9.3510000000000009"/>
    <n v="18.702000000000002"/>
    <n v="0"/>
    <s v="-"/>
    <s v="-"/>
    <s v="SIN SOLICITUD"/>
    <s v="-"/>
    <x v="1"/>
    <s v="-"/>
    <x v="2"/>
    <s v="-"/>
  </r>
  <r>
    <s v="HRAEI-LPI-CC-459-2022"/>
    <s v="IMPORTADORA Y MANUFACTURERA BRULUART, S.A."/>
    <s v="HRAEI-MD0374"/>
    <s v="HRAEI-LPI-CC-459-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
    <n v="7"/>
    <n v="16"/>
    <n v="70"/>
    <n v="160"/>
    <n v="0"/>
    <s v="-"/>
    <s v="-"/>
    <s v="SIN SOLICITUD"/>
    <s v="-"/>
    <x v="1"/>
    <s v="-"/>
    <x v="2"/>
    <s v="-"/>
  </r>
  <r>
    <s v="HRAEI-LPI-CC-431-2022"/>
    <s v="BIORESEARCH DE MÉXICO, S.A. DE C.V."/>
    <s v="HRAEI-MD0374"/>
    <s v="HRAEI-LPI-CC-431-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48"/>
    <n v="4"/>
    <n v="11"/>
    <n v="41.92"/>
    <n v="115.28"/>
    <n v="0"/>
    <n v="4"/>
    <n v="0"/>
    <s v="CLAVE SOLICITADA"/>
    <n v="0"/>
    <x v="0"/>
    <n v="4"/>
    <x v="0"/>
    <n v="0"/>
  </r>
  <r>
    <s v="HRAEI-LPI-CC-353-1-2023"/>
    <s v="PRODIFAM, S.A. DE C.V."/>
    <s v="HRAEI-MD0431"/>
    <s v="HRAEI-LPI-CC-353-1-2023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3.52"/>
    <n v="5801"/>
    <n v="14501"/>
    <n v="20419.52"/>
    <n v="51043.519999999997"/>
    <n v="0"/>
    <n v="5801"/>
    <n v="0"/>
    <s v="CLAVE SOLICITADA"/>
    <n v="0"/>
    <x v="0"/>
    <n v="5801"/>
    <x v="0"/>
    <n v="0"/>
  </r>
  <r>
    <s v="HRAEI-LPI-CC-300-2023"/>
    <s v="FARMAHOME, S. A. P. I. DE C.V."/>
    <s v="HRAEI-MD0429"/>
    <s v="HRAEI-LPI-CC-300-2023HRAEI-MD0429"/>
    <s v="010.000.2176.00"/>
    <n v="25300665"/>
    <s v="DEXAMETASONA. SOLUCIÓN OFTÁLMICA. CADA 100 ML CONTIENEN: FOSFATO DE DEXAMETASONA 0.1 G ENVASE CON FRASCO GOTERO CON 5 ML."/>
    <s v="ENVASE CON FRASCO GOTERO CON 5 ML"/>
    <n v="49.47"/>
    <n v="9"/>
    <n v="21"/>
    <n v="445.23"/>
    <n v="1038.8699999999999"/>
    <n v="0"/>
    <s v="-"/>
    <s v="-"/>
    <s v="SIN SOLICITUD"/>
    <s v="-"/>
    <x v="1"/>
    <s v="-"/>
    <x v="2"/>
    <s v="-"/>
  </r>
  <r>
    <s v="HRAEI-LPI-CC-336-1-2023"/>
    <s v="MEDIVIDA, S.A. DE C.V."/>
    <s v="HRAEI-MD0438"/>
    <s v="HRAEI-LPI-CC-336-1-2023HRAEI-MD0438"/>
    <s v="010.000.0247.01"/>
    <n v="25302522"/>
    <s v="DEXMEDETOMIDINA SOLUCIÓN INYECTABLE. CADA FRASCO ÁMPULA CONTIENE: CLORHIDRATO DE DEXMEDETOMIDINA 200 µG ENVASE CON 5 FRASCO ÁMPULA"/>
    <s v="ENVASE CON 5 FRASCO ÁMPULA"/>
    <n v="98.2"/>
    <n v="460"/>
    <n v="1152"/>
    <n v="45172"/>
    <n v="113126.40000000001"/>
    <n v="0"/>
    <n v="460"/>
    <n v="0"/>
    <s v="CLAVE SOLICITADA"/>
    <n v="0"/>
    <x v="0"/>
    <n v="460"/>
    <x v="0"/>
    <n v="0"/>
  </r>
  <r>
    <s v="HRAEI-LPI-CC-275-2023"/>
    <s v="COMERCIALIZADORA DE MULTIPLES PRODUCTOS ZAGAL, S.A. DE C.V."/>
    <s v="HRAEI-MD0464"/>
    <s v="HRAEI-LPI-CC-275-2023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81.09"/>
    <n v="68"/>
    <n v="168"/>
    <n v="5514.12"/>
    <n v="13623.12"/>
    <n v="0"/>
    <s v="-"/>
    <s v="-"/>
    <s v="SIN SOLICITUD"/>
    <s v="-"/>
    <x v="1"/>
    <s v="-"/>
    <x v="2"/>
    <s v="-"/>
  </r>
  <r>
    <s v="HRAEI-LPI-CC-275-2023"/>
    <s v="COMERCIALIZADORA DE MULTIPLES PRODUCTOS ZAGAL, S.A. DE C.V."/>
    <s v="HRAEI-MD0466"/>
    <s v="HRAEI-LPI-CC-275-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71"/>
    <n v="384"/>
    <n v="960"/>
    <n v="6416.64"/>
    <n v="16041.6"/>
    <n v="0"/>
    <s v="-"/>
    <s v="-"/>
    <s v="SIN SOLICITUD"/>
    <s v="-"/>
    <x v="1"/>
    <s v="-"/>
    <x v="2"/>
    <s v="-"/>
  </r>
  <r>
    <s v="HRAEI-LPI-CC-475-2022"/>
    <s v="GRUPO GESBER, S.A. DE C.V."/>
    <s v="HRAEI-MD0466"/>
    <s v="HRAEI-LPI-CC-475-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5.92"/>
    <n v="655"/>
    <n v="1638"/>
    <n v="10427.6"/>
    <n v="26076.959999999999"/>
    <n v="0"/>
    <s v="-"/>
    <s v="-"/>
    <s v="SIN SOLICITUD"/>
    <s v="-"/>
    <x v="1"/>
    <s v="-"/>
    <x v="2"/>
    <s v="-"/>
  </r>
  <r>
    <s v="HRAEI-LPI-CC-258-2023"/>
    <s v="APOLLO CORPORATION AP, S.A. DE C.V."/>
    <s v="HRAEI-MD0526"/>
    <s v="HRAEI-LPI-CC-258-2023HRAEI-MD0526"/>
    <s v="010.000.4224.00"/>
    <n v="25300798"/>
    <s v="ENOXAPARINA. SOLUCIÓN INYECTABLE CADA JERINGA CONTIENE ENOXAPARINA SÓDICA 60 MG ENVASE CON 2 JERINGAS. DE 0.6 ML"/>
    <s v="ENVASE CON 2 JERINGAS. DE 0.6 ML"/>
    <n v="149.62"/>
    <n v="922"/>
    <n v="2304"/>
    <n v="137949.64000000001"/>
    <n v="344724.47999999998"/>
    <n v="0"/>
    <n v="922"/>
    <n v="0"/>
    <s v="CLAVE SOLICITADA"/>
    <n v="0"/>
    <x v="0"/>
    <n v="922"/>
    <x v="0"/>
    <n v="0"/>
  </r>
  <r>
    <s v="HRAEI-LPI-CC-266-2023"/>
    <s v="BIORESEARCH DE MEXICO, S.A. DE C.V."/>
    <s v="HRAEI-MD0627"/>
    <s v="HRAEI-LPI-CC-266-2023HRAEI-MD0627"/>
    <s v="010.000.2331.00"/>
    <n v="25300928"/>
    <s v="FENAZOPIRIDINA. TABLETA CADA TABLETA CONTIENE: CLORHIDRATO DE FENAZOPIRIDINA 100 MG ENVASE CON 20 TABLETAS."/>
    <s v="ENVASE CON 20 TABLETAS"/>
    <n v="9.0399999999999991"/>
    <n v="4"/>
    <n v="10"/>
    <n v="36.159999999999997"/>
    <n v="90.399999999999991"/>
    <n v="0"/>
    <n v="4"/>
    <n v="0"/>
    <s v="CLAVE SOLICITADA"/>
    <n v="0"/>
    <x v="0"/>
    <n v="4"/>
    <x v="0"/>
    <n v="0"/>
  </r>
  <r>
    <s v="HRAEI-LPI-CC-270-2023"/>
    <s v="BUFFINGTON S DE MEXICO, S.A. DE C.V."/>
    <s v="HRAEI-MD0702"/>
    <s v="HRAEI-LPI-CC-270-2023HRAEI-MD0702"/>
    <s v="010.000.2307.00"/>
    <n v="25301035"/>
    <s v="FUROSEMIDA. TABLETA. CADA TABLETA CONTIENE: FUROSEMIDA 40 MG ENVASE CON 20 TABLETAS."/>
    <s v="ENVASE CON 20 TABLETAS"/>
    <n v="4.13"/>
    <n v="12"/>
    <n v="29"/>
    <n v="49.56"/>
    <n v="119.77"/>
    <n v="0"/>
    <n v="12"/>
    <n v="0"/>
    <s v="CLAVE SOLICITADA"/>
    <n v="0"/>
    <x v="0"/>
    <n v="12"/>
    <x v="0"/>
    <n v="0"/>
  </r>
  <r>
    <s v="HRAEI-LPI-CC-328-2023"/>
    <s v="LABORATORIOS VIDAR, S.A. DE C.V."/>
    <s v="HRAEI-MD0702"/>
    <s v="HRAEI-LPI-CC-328-2023HRAEI-MD0702"/>
    <s v="010.000.2307.00"/>
    <n v="25301035"/>
    <s v="FUROSEMIDA. TABLETA. CADA TABLETA CONTIENE: FUROSEMIDA 40 MG ENVASE CON 20 TABLETAS."/>
    <s v="ENVASE CON 20 TABLETAS"/>
    <n v="4.5"/>
    <n v="8"/>
    <n v="19"/>
    <n v="36"/>
    <n v="85.5"/>
    <n v="0"/>
    <s v="-"/>
    <s v="-"/>
    <s v="SIN SOLICITUD"/>
    <s v="-"/>
    <x v="1"/>
    <s v="-"/>
    <x v="2"/>
    <s v="-"/>
  </r>
  <r>
    <s v="HRAEI-LPI-CC-435-2022"/>
    <s v="ADMINISTRADORA DE MARCAS FARMACÉUTICAS, S.A. DE C.V."/>
    <s v="HRAEI-MD0760"/>
    <s v="HRAEI-LPI-CC-435-2022HRAEI-MD0760"/>
    <s v="010.000.0621.00"/>
    <n v="25301103"/>
    <s v="HEPARINA. SOLUCIÓN INYECTABLE CADA FRASCO ÁMPULA CONTIENE: HEPARINA SÓDICA EQUIVALENTE A 10 000 UI DE HEPARINA. ENVASE CON 50 FRASCOS ÁMPULA CON 10 ML (1000 UI/ML)"/>
    <s v="ENVASE CON 50 FRASCOS ÁMPULA CON 10 ML (1000 UI/ML)"/>
    <n v="2400"/>
    <n v="41"/>
    <n v="101"/>
    <n v="98400"/>
    <n v="242400"/>
    <n v="0"/>
    <n v="41"/>
    <n v="0"/>
    <s v="CLAVE SOLICITADA"/>
    <n v="0"/>
    <x v="0"/>
    <n v="41"/>
    <x v="0"/>
    <n v="0"/>
  </r>
  <r>
    <s v="HRAEI-LPI-CC-435-2022"/>
    <s v="ADMINISTRADORA DE MARCAS FARMACÉUTICAS, S.A. DE C.V."/>
    <s v="HRAEI-MD0761"/>
    <s v="HRAEI-LPI-CC-435-2022HRAEI-MD0761"/>
    <s v="010.000.0622.00"/>
    <n v="25301104"/>
    <s v="HEPARINA. SOLUCIÓN INYECTABLE CADA FRASCO ÁMPULA CONTIENE: HEPARINA SÓDICA EQUIVALENTE A 25 000 UI DE HEPARINA. ENVASE CON 50 FRASCOS ÁMPULA CON 5 ML (5 000 UI/ML)."/>
    <s v="ENVASE CON 50 FRASCOS ÁMPULA CON 5 ML (5 000 UI/ML)"/>
    <n v="4400"/>
    <n v="10"/>
    <n v="23"/>
    <n v="44000"/>
    <n v="101200"/>
    <n v="0"/>
    <n v="10"/>
    <n v="0"/>
    <s v="CLAVE SOLICITADA"/>
    <n v="0"/>
    <x v="0"/>
    <n v="10"/>
    <x v="0"/>
    <n v="0"/>
  </r>
  <r>
    <s v="HRAEI-LPI-CC-261-2023"/>
    <s v="ASOFARMA DE MEXICO, S.A. DE C.V."/>
    <s v="HRAEI-MD2088"/>
    <s v="HRAEI-LPI-CC-261-2023HRAEI-MD2088"/>
    <s v="010.000.6019.00"/>
    <n v="25302674"/>
    <s v="HIALURONATO DE SODIO. SOLUCIÓN INYECTABLE. CADA JERINGA PRELLENADA CONTIENE: HIALURONATO DE SODIO 25 MG ENVASE CON UNA JERINGA PRELLENADA CON 2.5 ML."/>
    <s v="ENVASE CON UNA JERINGA PRELLENADA CON 25 ML"/>
    <n v="579.15"/>
    <n v="16"/>
    <n v="40"/>
    <n v="9266.4"/>
    <n v="23166"/>
    <n v="0"/>
    <s v="-"/>
    <s v="-"/>
    <s v="SIN SOLICITUD"/>
    <s v="-"/>
    <x v="1"/>
    <s v="-"/>
    <x v="2"/>
    <s v="-"/>
  </r>
  <r>
    <s v="HRAEI-LPI-CC-435-2022"/>
    <s v="ADMINISTRADORA DE MARCAS FARMACÉUTICAS, S.A. DE C.V."/>
    <s v="HRAEI-MD0768"/>
    <s v="HRAEI-LPI-CC-435-2022HRAEI-MD0768"/>
    <s v="010.000.2301.00"/>
    <n v="25301112"/>
    <s v="HIDROCLOROTIAZIDA. TABLETA CADA TABLETA CONTIENE: HIDROCLOROTIAZIDA 25 MG ENVASE CON 20 TABLETAS."/>
    <s v="ENVASE CON 20 TABLETAS"/>
    <n v="6.69"/>
    <n v="11"/>
    <n v="27"/>
    <n v="73.59"/>
    <n v="180.63000000000002"/>
    <n v="0"/>
    <n v="11"/>
    <n v="11"/>
    <s v="CLAVE SOLICITADA"/>
    <n v="0"/>
    <x v="0"/>
    <n v="0"/>
    <x v="1"/>
    <n v="73.59"/>
  </r>
  <r>
    <s v="HRAEI-LPI-CC-276-2023"/>
    <s v="COMERCIALIZADORA DE PRODUCTOS INSTITUCIONALES, S.A. DE C.V."/>
    <s v="HRAEI-MD0769"/>
    <s v="HRAEI-LPI-CC-276-2023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756"/>
    <n v="27"/>
    <n v="67"/>
    <n v="20412"/>
    <n v="50652"/>
    <n v="0"/>
    <s v="-"/>
    <s v="-"/>
    <s v="SIN SOLICITUD"/>
    <s v="-"/>
    <x v="1"/>
    <s v="-"/>
    <x v="2"/>
    <s v="-"/>
  </r>
  <r>
    <s v="HRAEI-LPI-CC-286-2023"/>
    <s v="DISTRIBUIDORA INTERNACIONAL DE MEDICAMENTOS Y EQUIPO MEDICO, S.A. DE C.V."/>
    <s v="HRAEI-MD0827"/>
    <s v="HRAEI-LPI-CC-286-2023HRAEI-MD0827"/>
    <s v="010.000.4158.00"/>
    <n v="25302740"/>
    <s v="INSULINA GLARGINA. SOLUCIÓN INYECTABLE CADA ML DE SOLUCIÓN CONTIENE: INSULINA GLARGINA 3.64 MG EQUIVALENTE A 100.0 UI DE INSULINA HUMANA. ENVASE CON UN FRASCO ÁMPULA CON 10 ML."/>
    <s v="ENVASE CON UN FRASCO ÁMPULA CON 10 ML"/>
    <n v="94.22"/>
    <n v="16"/>
    <n v="40"/>
    <n v="1507.52"/>
    <n v="3768.8"/>
    <n v="0"/>
    <s v="-"/>
    <s v="-"/>
    <s v="SIN SOLICITUD"/>
    <s v="-"/>
    <x v="1"/>
    <s v="-"/>
    <x v="2"/>
    <s v="-"/>
  </r>
  <r>
    <s v="HRAEI-LPI-CC-343-2023"/>
    <s v="NOVO NORDISK MEXICO, S.A. DE C.V."/>
    <s v="HRAEI-MD0833"/>
    <s v="HRAEI-LPI-CC-343-2023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0"/>
    <n v="128"/>
    <n v="320"/>
    <n v="7680"/>
    <n v="19200"/>
    <n v="0"/>
    <s v="-"/>
    <s v="-"/>
    <s v="SIN SOLICITUD"/>
    <s v="-"/>
    <x v="1"/>
    <s v="-"/>
    <x v="2"/>
    <s v="-"/>
  </r>
  <r>
    <s v="HRAEI-LPI-CC-441-2022"/>
    <s v="BIOSISTEMAS Y SEGURIDAD PRIVADA, S.A. DE C.V."/>
    <s v="HRAEI-MD0833"/>
    <s v="HRAEI-LPI-CC-441-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66"/>
    <n v="2"/>
    <n v="4"/>
    <n v="133.32"/>
    <n v="266.64"/>
    <n v="0"/>
    <s v="-"/>
    <s v="-"/>
    <s v="SIN SOLICITUD"/>
    <s v="-"/>
    <x v="1"/>
    <s v="-"/>
    <x v="2"/>
    <s v="-"/>
  </r>
  <r>
    <s v="HRAEI-LPI-CC-258-2023"/>
    <s v="APOLLO CORPORATION AP, S.A. DE C.V."/>
    <s v="HRAEI-MD0831"/>
    <s v="HRAEI-LPI-CC-258-2023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52.33"/>
    <n v="80"/>
    <n v="200"/>
    <n v="4186.3999999999996"/>
    <n v="10466"/>
    <n v="0"/>
    <n v="80"/>
    <n v="0"/>
    <s v="CLAVE SOLICITADA"/>
    <n v="0"/>
    <x v="0"/>
    <n v="80"/>
    <x v="0"/>
    <n v="0"/>
  </r>
  <r>
    <s v="HRAEI-LPI-CC-312-1-2023"/>
    <s v="GRUPO FARMACEUTICO TOTALFARMA,S.A DE C.V."/>
    <s v="HRAEI-MD0852"/>
    <s v="HRAEI-LPI-CC-312-1-2023HRAEI-MD0852"/>
    <s v="010.000.2187.00"/>
    <n v="25301221"/>
    <s v="IPRATROPIO. SOLUCIÓN CADA 100 ML CONTIENEN: BROMURO DE IPRATROPIO MONOHIDRATADO EQUIVALENTE A 25 MG DE BROMURO DE IPRATROPIO. ENVASE CON FRASCO ÁMPULA CON 20 ML."/>
    <s v="ENVASE CON FRASCO ÁMPULA CON 20 ML"/>
    <n v="24.5"/>
    <n v="20"/>
    <n v="48"/>
    <n v="490"/>
    <n v="1176"/>
    <n v="0"/>
    <n v="20"/>
    <n v="0"/>
    <s v="CLAVE SOLICITADA"/>
    <n v="0"/>
    <x v="0"/>
    <n v="20"/>
    <x v="0"/>
    <n v="0"/>
  </r>
  <r>
    <s v="HRAEI-LPI-CC-335-1-2023"/>
    <s v="MEDILIVER, S.A. DE C.V."/>
    <s v="HRAEI-MD0854"/>
    <s v="HRAEI-LPI-CC-335-1-2023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9.94"/>
    <n v="364"/>
    <n v="910"/>
    <n v="10898.16"/>
    <n v="27245.4"/>
    <n v="0"/>
    <s v="-"/>
    <s v="-"/>
    <s v="SIN SOLICITUD"/>
    <s v="-"/>
    <x v="1"/>
    <s v="-"/>
    <x v="2"/>
    <s v="-"/>
  </r>
  <r>
    <s v="HRAEI-LPI-CC-258-2023"/>
    <s v="APOLLO CORPORATION AP, S.A. DE C.V."/>
    <s v="HRAEI-MD0880"/>
    <s v="HRAEI-LPI-CC-258-2023HRAEI-MD0880"/>
    <s v="010.000.3422.00"/>
    <n v="25302763"/>
    <s v="KETOROLACO SOLUCION INYECTABLE CADA FRASCO ÁMPULA O AMPOLLETA CONTIENE: KETOROLACO-TROMETAMINA 30 MG ENVASE CON 3 FRASCOS ÁMPULA O 3 AMPOLLETAS DE 1 ML."/>
    <s v="ENVASE CON 3 FRASCOS ÁMPULA O 3 AMPOLLETAS DE 1 ML"/>
    <n v="4.1900000000000004"/>
    <n v="1387"/>
    <n v="3467"/>
    <n v="5811.5300000000007"/>
    <n v="14526.730000000001"/>
    <n v="0"/>
    <n v="1387"/>
    <n v="0"/>
    <s v="CLAVE SOLICITADA"/>
    <n v="0"/>
    <x v="0"/>
    <n v="1387"/>
    <x v="0"/>
    <n v="0"/>
  </r>
  <r>
    <s v="HRAEI-LPI-CC-297-2023"/>
    <s v="FARMACENTER, S.A. DE C.V."/>
    <s v="HRAEI-MD2170"/>
    <s v="HRAEI-LPI-CC-297-2023HRAEI-MD2170"/>
    <s v="010.000.6099.00"/>
    <n v="25303226"/>
    <s v="LACTULOSA. JARABE. CADA 100 ML CONTIENEN: LACTULOSA 66.70 G ENVASE CON 120 ML Y MEDIDA DOSIFICADORA (0.667 G/ML)."/>
    <s v="ENVASE CON 120 ML Y MEDIDA DOSIFICADORA (0.667 G/ML)"/>
    <n v="45.88"/>
    <n v="70"/>
    <n v="173"/>
    <n v="3211.6000000000004"/>
    <n v="7937.2400000000007"/>
    <n v="0"/>
    <n v="70"/>
    <n v="0"/>
    <s v="CLAVE SOLICITADA"/>
    <n v="0"/>
    <x v="0"/>
    <n v="70"/>
    <x v="0"/>
    <n v="0"/>
  </r>
  <r>
    <s v="HRAEI-LPI-CC-361-1-2023"/>
    <s v="PROQUIGAMA, S.A. DE C.V."/>
    <s v="HRAEI-MD2170"/>
    <s v="HRAEI-LPI-CC-361-1-2023HRAEI-MD2170"/>
    <s v="010.000.6099.00"/>
    <n v="25303226"/>
    <s v="LACTULOSA. JARABE. CADA 100 ML CONTIENEN: LACTULOSA 66.70 G ENVASE CON 120 ML Y MEDIDA DOSIFICADORA (0.667 G/ML)."/>
    <s v="ENVASE CON 120 ML Y MEDIDA DOSIFICADORA (0.667 G/ML)"/>
    <n v="47.85"/>
    <n v="46"/>
    <n v="115"/>
    <n v="2201.1"/>
    <n v="5502.75"/>
    <n v="0"/>
    <n v="46"/>
    <n v="0"/>
    <s v="CLAVE SOLICITADA"/>
    <n v="0"/>
    <x v="0"/>
    <n v="46"/>
    <x v="0"/>
    <n v="0"/>
  </r>
  <r>
    <s v="HRAEI-LPI-CC-047-2023"/>
    <s v="ABASTO Y SUMINISTRO EN FARMACOS GADEC, S.A. DE C.V."/>
    <s v="HRAEI-MD2170"/>
    <s v="HRAEI-LPI-CC-047-2023HRAEI-MD2170"/>
    <s v="010.000.6099.00"/>
    <n v="25303226"/>
    <s v="LACTULOSA. JARABE. CADA 100 ML CONTIENEN: LACTULOSA 66.70 G ENVASE CON 120 ML Y MEDIDA DOSIFICADORA (0.667 G/ML)."/>
    <s v="ENVASE CON 120 ML Y MEDIDA DOSIFICADORA (0.667 G/ML)"/>
    <n v="48"/>
    <n v="113"/>
    <n v="281"/>
    <n v="5424"/>
    <n v="13488"/>
    <n v="0"/>
    <n v="113"/>
    <n v="0"/>
    <s v="CLAVE SOLICITADA"/>
    <n v="0"/>
    <x v="0"/>
    <n v="113"/>
    <x v="0"/>
    <n v="0"/>
  </r>
  <r>
    <s v="HRAEI-LPI-CC-372-2023"/>
    <s v="ULTRA LABORATORIOS, S.A. DE C.V."/>
    <s v="HRAEI-MD0920"/>
    <s v="HRAEI-LPI-CC-372-2023HRAEI-MD0920"/>
    <s v="010.000.2616.00"/>
    <n v="25301308"/>
    <s v="LEVETIRACETAM. SOLUCIÓN ORAL CADA 100 ML CONTIENEN: LEVETIRACETAM 10 G ENVASE CON 300 ML (100 MG/ML)"/>
    <s v="ENVASE CON 300 ML (100 MG/ML)"/>
    <n v="114"/>
    <n v="3"/>
    <n v="7"/>
    <n v="342"/>
    <n v="798"/>
    <n v="0"/>
    <n v="3"/>
    <n v="0"/>
    <s v="CLAVE SOLICITADA"/>
    <n v="0"/>
    <x v="0"/>
    <n v="3"/>
    <x v="0"/>
    <n v="0"/>
  </r>
  <r>
    <s v="HRAEI-LPI-CC-279-1-2023"/>
    <s v="COMPAÑIA INTERNACIONAL MEDICA, S.A. DE C.V."/>
    <s v="HRAEI-MD0920"/>
    <s v="HRAEI-LPI-CC-279-1-2023HRAEI-MD0920"/>
    <s v="010.000.2616.00"/>
    <n v="25301308"/>
    <s v="LEVETIRACETAM. SOLUCIÓN ORAL CADA 100 ML CONTIENEN: LEVETIRACETAM 10 G ENVASE CON 300 ML (100 MG/ML)"/>
    <s v="ENVASE CON 300 ML (100 MG/ML)"/>
    <n v="115"/>
    <n v="2"/>
    <n v="4"/>
    <n v="230"/>
    <n v="460"/>
    <n v="0"/>
    <n v="2"/>
    <n v="2"/>
    <s v="CLAVE SOLICITADA"/>
    <n v="0"/>
    <x v="0"/>
    <n v="0"/>
    <x v="1"/>
    <n v="230"/>
  </r>
  <r>
    <s v="HRAEI-LPI-CC-255-1-2023"/>
    <s v="AMAROX PHARMA, S.A. DE C.V."/>
    <s v="HRAEI-MD0919"/>
    <s v="HRAEI-LPI-CC-255-1-2023HRAEI-MD0919"/>
    <s v="010.000.2618.00"/>
    <n v="25301309"/>
    <s v="LEVETIRACETAM. TABLETA CADA TABLETA CONTIENE: LEVETIRACETAM 1 000 MG ENVASE CON 30 TABLETAS."/>
    <s v="ENVASE CON 30 TABLETAS"/>
    <n v="55.6"/>
    <n v="24"/>
    <n v="58"/>
    <n v="1334.4"/>
    <n v="3224.8"/>
    <n v="0"/>
    <s v="-"/>
    <s v="-"/>
    <s v="SIN SOLICITUD"/>
    <s v="-"/>
    <x v="1"/>
    <s v="-"/>
    <x v="2"/>
    <s v="-"/>
  </r>
  <r>
    <s v="HRAEI-LPI-CC-034-2023"/>
    <s v="AUROVIDA FARMACÉUTICA, S.A. DE C.V."/>
    <s v="HRAEI-MD0919"/>
    <s v="HRAEI-LPI-CC-034-2023HRAEI-MD0919"/>
    <s v="010.000.2618.00"/>
    <n v="25301309"/>
    <s v="LEVETIRACETAM. TABLETA CADA TABLETA CONTIENE: LEVETIRACETAM 1 000 MG ENVASE CON 30 TABLETAS."/>
    <s v="ENVASE CON 30 TABLETAS"/>
    <n v="56.96"/>
    <n v="19"/>
    <n v="47"/>
    <n v="1082.24"/>
    <n v="2677.12"/>
    <n v="0"/>
    <n v="19"/>
    <n v="0"/>
    <s v="CLAVE SOLICITADA"/>
    <n v="0"/>
    <x v="0"/>
    <n v="19"/>
    <x v="0"/>
    <n v="0"/>
  </r>
  <r>
    <s v="HRAEI-LPI-CC-353-1-2023"/>
    <s v="PRODIFAM, S.A. DE C.V."/>
    <s v="HRAEI-MD0970"/>
    <s v="HRAEI-LPI-CC-353-1-2023HRAEI-MD0970"/>
    <s v="010.000.4184.00"/>
    <n v="25301376"/>
    <s v="LOPERAMIDA. COMPRIMIDO TABLETA O GRAGEA. CADA COMPRIMIDO TABLETA O GRAGEA CONTIENE: CLORHIDRATO DE LOPERAMIDA 2 MG. ENVASE CON 12 COMPRIMIDOS TABLETAS O GRAGEAS."/>
    <s v="ENVASE CON 12 COMPRIMIDOS TABLETAS O GRAGEAS"/>
    <n v="4.74"/>
    <n v="42"/>
    <n v="105"/>
    <n v="199.08"/>
    <n v="497.70000000000005"/>
    <n v="0"/>
    <n v="42"/>
    <n v="0"/>
    <s v="CLAVE SOLICITADA"/>
    <n v="0"/>
    <x v="0"/>
    <n v="42"/>
    <x v="0"/>
    <n v="0"/>
  </r>
  <r>
    <s v="HRAEI-LPI-CC-312-1-2023"/>
    <s v="GRUPO FARMACEUTICO TOTALFARMA,S.A DE C.V."/>
    <s v="HRAEI-MD1006"/>
    <s v="HRAEI-LPI-CC-312-1-2023HRAEI-MD1006"/>
    <s v="010.000.5292.00"/>
    <n v="25302808"/>
    <s v="MEROPENEM. SOLUCIÓN INYECTABLE CADA FRASCO ÁMPULA CON POLVO CONTIENE: MEROPENEM TRIHIDRATADO EQUIVALENTE A 1 G DE MEROPENEM. ENVASE CON 1 FRASCO ÁMPULA."/>
    <s v="ENVASE CON 1 FRASCO ÁMPULA"/>
    <n v="82.22"/>
    <n v="4032"/>
    <n v="10080"/>
    <n v="331511.03999999998"/>
    <n v="828777.6"/>
    <n v="0"/>
    <n v="4032"/>
    <n v="0"/>
    <s v="CLAVE SOLICITADA"/>
    <n v="0"/>
    <x v="0"/>
    <n v="4032"/>
    <x v="0"/>
    <n v="0"/>
  </r>
  <r>
    <s v="HRAEI-LPI-CC-296-1-2023"/>
    <s v="FARMA LEAL, S.A. DE C.V."/>
    <s v="HRAEI-MD1006"/>
    <s v="HRAEI-LPI-CC-296-1-2023HRAEI-MD1006"/>
    <s v="010.000.5292.00"/>
    <n v="25302808"/>
    <s v="MEROPENEM. SOLUCIÓN INYECTABLE CADA FRASCO ÁMPULA CON POLVO CONTIENE: MEROPENEM TRIHIDRATADO EQUIVALENTE A 1 G DE MEROPENEM. ENVASE CON 1 FRASCO ÁMPULA."/>
    <s v="ENVASE CON 1 FRASCO ÁMPULA"/>
    <n v="79.08"/>
    <n v="2688"/>
    <n v="6720"/>
    <n v="212567.04000000001"/>
    <n v="531417.59999999998"/>
    <n v="0"/>
    <n v="2688"/>
    <n v="0"/>
    <s v="CLAVE SOLICITADA"/>
    <n v="0"/>
    <x v="0"/>
    <n v="2688"/>
    <x v="0"/>
    <n v="0"/>
  </r>
  <r>
    <s v="HRAEI-LPI-CC-377-2023"/>
    <s v="ZERIFAR, S.A. DE C.V."/>
    <s v="HRAEI-MD1021"/>
    <s v="HRAEI-LPI-CC-377-2023HRAEI-MD1021"/>
    <s v="010.000.0108.00"/>
    <n v="25301442"/>
    <s v="METAMIZOL SODICO. COMPRIMIDO CADA COMPRIMIDO CONTIENE: METAMIZOL SÓDICO 500 MG. ENVASE CON 10 COMPRIMIDOS."/>
    <s v="ENVASE CON 10 COMPRIMIDOS"/>
    <n v="4.4000000000000004"/>
    <n v="5"/>
    <n v="12"/>
    <n v="22"/>
    <n v="52.800000000000004"/>
    <n v="0"/>
    <s v="-"/>
    <s v="-"/>
    <s v="SIN SOLICITUD"/>
    <s v="-"/>
    <x v="1"/>
    <s v="-"/>
    <x v="2"/>
    <s v="-"/>
  </r>
  <r>
    <s v="HRAEI-LPI-CC-396-2023"/>
    <s v="PROQUÍMICA Y ALTA ESPECIALIDAD MÉDICA, S.A. DE C.V."/>
    <s v="HRAEI-MD1052"/>
    <s v="HRAEI-LPI-CC-396-2023HRAEI-MD1052"/>
    <s v="010.000.1311.00"/>
    <n v="25301480"/>
    <s v="METRONIDAZOL. SOLUCIÓN INYECTABLE CADA 100 ML CONTIENEN: METRONIDAZOL 500 MG ENVASE CON 100 ML."/>
    <s v="ENVASE CON 100 ML"/>
    <n v="9.85"/>
    <n v="2832"/>
    <n v="7080"/>
    <n v="27895.200000000001"/>
    <n v="69738"/>
    <m/>
    <n v="2832"/>
    <n v="0"/>
    <s v="CLAVE SOLICITADA"/>
    <n v="0"/>
    <x v="0"/>
    <n v="2832"/>
    <x v="0"/>
    <n v="0"/>
  </r>
  <r>
    <s v="HRAEI-LPI-CC-298-2023"/>
    <s v="FARMACEUTICA MEDIKAMENTA, S.A. DE C.V."/>
    <s v="HRAEI-MD2147"/>
    <s v="HRAEI-LPI-CC-298-2023HRAEI-MD2147"/>
    <s v="010.000.6034.00"/>
    <n v="25302832"/>
    <s v="MIFEPRISTONA. TABLETA. CADA TABLETA CONTIENE: MIFEPRISTONA 200 MG. ENVASE CON UNA TABLETA."/>
    <s v="ENVASE CON UNA TABLETA"/>
    <n v="750"/>
    <n v="3"/>
    <n v="6"/>
    <n v="2250"/>
    <n v="4500"/>
    <n v="0"/>
    <n v="3"/>
    <n v="0"/>
    <s v="CLAVE SOLICITADA"/>
    <n v="0"/>
    <x v="0"/>
    <n v="3"/>
    <x v="0"/>
    <n v="0"/>
  </r>
  <r>
    <s v="HRAEI-LPI-CC-481-2022"/>
    <s v="FARMACEUTICA MEDIKAMENTA, S.A. DE C.V."/>
    <s v="HRAEI-MD2147"/>
    <s v="HRAEI-LPI-CC-481-2022HRAEI-MD2147"/>
    <s v="010.000.6034.00"/>
    <n v="25302832"/>
    <s v="MIFEPRISTONA. TABLETA. CADA TABLETA CONTIENE: MIFEPRISTONA 200 MG. ENVASE CON UNA TABLETA."/>
    <s v="ENVASE CON UNA TABLETA"/>
    <n v="750"/>
    <n v="4"/>
    <n v="10"/>
    <n v="3000"/>
    <n v="7500"/>
    <n v="0"/>
    <n v="4"/>
    <n v="0"/>
    <s v="CLAVE SOLICITADA"/>
    <n v="0"/>
    <x v="0"/>
    <n v="4"/>
    <x v="0"/>
    <n v="0"/>
  </r>
  <r>
    <s v="HRAEI-LPI-CC-397-2023"/>
    <s v="SAGO MEDICAL SERVICE, S.A. DE C.V."/>
    <s v="HRAEI-MD1127"/>
    <s v="HRAEI-LPI-CC-397-2023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2"/>
    <n v="5"/>
    <n v="154.44"/>
    <n v="386.1"/>
    <m/>
    <s v="-"/>
    <s v="-"/>
    <s v="SIN SOLICITUD"/>
    <s v="-"/>
    <x v="1"/>
    <s v="-"/>
    <x v="2"/>
    <s v="-"/>
  </r>
  <r>
    <s v="HRAEI-LPI-CC-371-2023"/>
    <s v="TAKEDA MEXICO, S.A. DE C.V."/>
    <s v="HRAEI-MD2235"/>
    <s v="HRAEI-LPI-CC-371-2023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16"/>
    <n v="39"/>
    <n v="10760"/>
    <n v="26227.5"/>
    <n v="0"/>
    <n v="16"/>
    <n v="0"/>
    <s v="CLAVE SOLICITADA"/>
    <n v="0"/>
    <x v="0"/>
    <n v="16"/>
    <x v="0"/>
    <n v="0"/>
  </r>
  <r>
    <s v="HRAEI-AD-CC-540-2022"/>
    <s v="TAKEDA MÉXICO, S.A. DE C.V."/>
    <s v="HRAEI-MD2235"/>
    <s v="HRAEI-AD-CC-540-2022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26"/>
    <n v="64"/>
    <n v="17485"/>
    <n v="43040"/>
    <n v="0"/>
    <n v="26"/>
    <n v="26"/>
    <s v="CLAVE SOLICITADA"/>
    <n v="0"/>
    <x v="0"/>
    <n v="0"/>
    <x v="1"/>
    <n v="17485"/>
  </r>
  <r>
    <s v="HRAEI-LPI-CC-312-1-2023"/>
    <s v="GRUPO FARMACEUTICO TOTALFARMA,S.A DE C.V."/>
    <s v="HRAEI-MD1167"/>
    <s v="HRAEI-LPI-CC-312-1-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37"/>
    <n v="5760"/>
    <n v="14400"/>
    <n v="123091.20000000001"/>
    <n v="307728"/>
    <n v="0"/>
    <n v="5760"/>
    <n v="0"/>
    <s v="CLAVE SOLICITADA"/>
    <n v="0"/>
    <x v="0"/>
    <n v="5760"/>
    <x v="0"/>
    <n v="0"/>
  </r>
  <r>
    <s v="HRAEI-LPI-CC-314-2023"/>
    <s v="IARE DE OCCIDENTE, S.A. DE C.V."/>
    <s v="HRAEI-MD1167"/>
    <s v="HRAEI-LPI-CC-314-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56"/>
    <n v="3840"/>
    <n v="9600"/>
    <n v="82790.399999999994"/>
    <n v="206976"/>
    <n v="0"/>
    <n v="3840"/>
    <n v="0"/>
    <s v="CLAVE SOLICITADA"/>
    <n v="0"/>
    <x v="0"/>
    <n v="3840"/>
    <x v="0"/>
    <n v="0"/>
  </r>
  <r>
    <s v="HRAEI-LPI-CC-418-1-2022"/>
    <s v="PARTICIPACIÓN CONJUNTA DE SANOFI PASTEUR, S.A. DE C.V. CON SANOFI-AVENTIS DE MÉXICO, S.A. DE C.V."/>
    <s v="HRAEI-MD1209"/>
    <s v="HRAEI-LPI-CC-418-1-2022HRAEI-MD1209"/>
    <s v="010.000.0104.00"/>
    <n v="25301688"/>
    <s v="PARACETAMOL. TABLETA CADA TABLETA CONTIENE: PARACETAMOL 500 MG. ENVASE CON 10 TABLETAS."/>
    <s v="ENVASE CON 10 TABLETAS"/>
    <n v="3.03"/>
    <n v="94"/>
    <n v="234"/>
    <n v="284.82"/>
    <n v="709.02"/>
    <n v="0"/>
    <n v="94"/>
    <n v="94"/>
    <s v="CLAVE SOLICITADA"/>
    <n v="0"/>
    <x v="0"/>
    <n v="0"/>
    <x v="1"/>
    <n v="284.82"/>
  </r>
  <r>
    <s v="HRAEI-LPI-CC-267-1-2023"/>
    <s v="BIOSISTEMAS Y SEGURIDAD PRIVADA, S.A. DE C.V."/>
    <s v="HRAEI-MD1291"/>
    <s v="HRAEI-LPI-CC-267-1-2023HRAEI-MD1291"/>
    <s v="010.000.0539.00"/>
    <n v="25301804"/>
    <s v="PROPRANOLOL. TABLETA CADA TABLETA CONTIENE: CLORHIDRATO DE PROPRANOLOL 10 MG ENVASE CON 30 TABLETAS."/>
    <s v="ENVASE CON 30 TABLETAS"/>
    <n v="38.909999999999997"/>
    <n v="4"/>
    <n v="8"/>
    <n v="155.63999999999999"/>
    <n v="311.27999999999997"/>
    <m/>
    <n v="4"/>
    <n v="0"/>
    <s v="CLAVE SOLICITADA"/>
    <n v="0"/>
    <x v="0"/>
    <n v="4"/>
    <x v="0"/>
    <n v="0"/>
  </r>
  <r>
    <s v="HRAEI-LPI-CC-376-2023"/>
    <s v="ZAGAPHARM, S.A. DE C.V."/>
    <s v="HRAEI-MD1323"/>
    <s v="HRAEI-LPI-CC-376-2023HRAEI-MD1323"/>
    <s v="040.000.3258.00"/>
    <n v="25301858"/>
    <s v="RISPERIDONA. TABLETA CADA TABLETA CONTIENE: RISPERIDONA 2 MG ENVASE CON 40 TABLETAS."/>
    <s v="ENVASE CON 40 TABLETAS"/>
    <n v="49.97"/>
    <n v="12"/>
    <n v="29"/>
    <n v="599.64"/>
    <n v="1449.1299999999999"/>
    <n v="0"/>
    <n v="12"/>
    <n v="0"/>
    <s v="CLAVE SOLICITADA"/>
    <n v="0"/>
    <x v="0"/>
    <n v="12"/>
    <x v="0"/>
    <n v="0"/>
  </r>
  <r>
    <s v="HRAEI-AD-CC-327-2022"/>
    <s v="BAYER DE MÉXICO, S.A. DE C.V."/>
    <s v="HRAEI-MD1331"/>
    <s v="HRAEI-AD-CC-327-2022HRAEI-MD1331"/>
    <s v="010.000.5544.00"/>
    <n v="25302978"/>
    <s v="RIVAROXABÁN. COMPRIMIDO CADA COMPRIMIDO CONTIENE: RIVAROXABÁN 10 MG ENVASE CON 10 COMPRIMIDOS"/>
    <s v="ENVASE CON 10 COMPRIMIDOS"/>
    <n v="244.22"/>
    <n v="19"/>
    <n v="47"/>
    <n v="4640.18"/>
    <n v="11478.34"/>
    <n v="0"/>
    <n v="19"/>
    <n v="0"/>
    <s v="CLAVE SOLICITADA"/>
    <n v="0"/>
    <x v="0"/>
    <n v="19"/>
    <x v="0"/>
    <n v="0"/>
  </r>
  <r>
    <s v="HRAEI-LPI-CC-353-1-2023"/>
    <s v="PRODIFAM, S.A. DE C.V."/>
    <s v="HRAEI-MD1336"/>
    <s v="HRAEI-LPI-CC-353-1-2023HRAEI-MD1336"/>
    <s v="010.000.4059.00"/>
    <n v="25301868"/>
    <s v="ROCURONIO BROMURO DE. SOLUCIÓN INYECTABLE CADA AMPOLLETA O FRASCO ÁMPULA CONTIENE: BROMURO DE ROCURONIO 50 MG ENVASE CON 12 AMPOLLETAS O FRASCOS ÁMPULA DE 5 ML."/>
    <s v="ENVASE CON 12 AMPOLLETAS O FRASCOS ÁMPULA DE 5 ML"/>
    <n v="425.11"/>
    <n v="77"/>
    <n v="192"/>
    <n v="32733.47"/>
    <n v="81621.119999999995"/>
    <n v="0"/>
    <n v="77"/>
    <n v="0"/>
    <s v="CLAVE SOLICITADA"/>
    <n v="0"/>
    <x v="0"/>
    <n v="77"/>
    <x v="0"/>
    <n v="0"/>
  </r>
  <r>
    <s v="HRAEI-LPI-CC-464-2022"/>
    <s v="AMAROX PHARMA, S.A. DE C.V."/>
    <s v="HRAEI-MD1366"/>
    <s v="HRAEI-LPI-CC-464-2022HRAEI-MD1366"/>
    <s v="040.000.4484.00"/>
    <n v="25301899"/>
    <s v="SERTRALINA. CÁPSULA O TABLETA CADA CÁPSULA O TABLETA CONTIENE: CLORHIDRATO DE SERTRALINA EQUIVALENTE A 50 MG DE SERTRALINA. ENVASE CON 14 CÁPSULAS O TABLETAS."/>
    <s v="ENVASE CON 14 CÁPSULAS O TABLETAS"/>
    <n v="14.85"/>
    <n v="8"/>
    <n v="19"/>
    <n v="118.8"/>
    <n v="282.14999999999998"/>
    <n v="0"/>
    <n v="8"/>
    <n v="0"/>
    <s v="CLAVE SOLICITADA"/>
    <n v="0"/>
    <x v="0"/>
    <n v="8"/>
    <x v="0"/>
    <n v="0"/>
  </r>
  <r>
    <s v="HRAEI-AD-CC-539-2022"/>
    <s v="OCTAPHARMA, S.A. DE C.V."/>
    <s v="HRAEI-MD2240"/>
    <s v="HRAEI-AD-CC-539-2022HRAEI-MD2240"/>
    <s v="010.000.6218.00"/>
    <n v="2530347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ENVASE CON FRASCO ÁMPULA CON 1000 UI DE POLVO LIOFILIZADO, UNA JERINGA PRELLENADA CON 25 ML DE DILUYENTE Y UN ADAPTADOR DE FRASCO ÁMPULA ESTÉRIL PARA RECONSTITUCIÓN Y UNA AGUJA MARIPOSA"/>
    <n v="2016"/>
    <n v="85"/>
    <n v="211"/>
    <n v="171360"/>
    <n v="425376"/>
    <n v="0"/>
    <n v="85"/>
    <n v="0"/>
    <s v="CLAVE SOLICITADA"/>
    <n v="0"/>
    <x v="0"/>
    <n v="85"/>
    <x v="0"/>
    <n v="0"/>
  </r>
  <r>
    <s v="HRAEI-AD-CC-539-2022"/>
    <s v="OCTAPHARMA, S.A. DE C.V."/>
    <s v="HRAEI-MD2238"/>
    <s v="HRAEI-AD-CC-539-2022HRAEI-MD2238"/>
    <s v="010.000.6216.00"/>
    <n v="2530346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ENVASE CON FRASCO ÁMPULA CON 250 UI DE POLVO LIOFILIZADO, UNA JERINGA PRELLENADA CON 25 ML DE DILUYENTE Y UN ADAPTADOR DE FRASCO ÁMPULA ESTÉRIL PARA RECONSTITUCIÓN Y UNA AGUJA MARIPOSA"/>
    <n v="711"/>
    <n v="18"/>
    <n v="43"/>
    <n v="12798"/>
    <n v="30573"/>
    <n v="0"/>
    <n v="18"/>
    <n v="0"/>
    <s v="CLAVE SOLICITADA"/>
    <n v="0"/>
    <x v="0"/>
    <n v="18"/>
    <x v="0"/>
    <n v="0"/>
  </r>
  <r>
    <s v="HRAEI-AD-CC-539-2022"/>
    <s v="OCTAPHARMA, S.A. DE C.V."/>
    <s v="HRAEI-MD2239"/>
    <s v="HRAEI-AD-CC-539-2022HRAEI-MD2239"/>
    <s v="010.000.6217.00"/>
    <n v="2530346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ENVASE CON FRASCO ÁMPULA CON 500 UI DE POLVO LIOFILIZADO, UNA JERINGA PRELLENADA CON 25 ML DE DILUYENTE Y UN ADAPTADOR DE FRASCO ÁMPULA ESTÉRIL PARA RECONSTITUCIÓN Y UNA AGUJA MARIPOSA"/>
    <n v="1008"/>
    <n v="22"/>
    <n v="53"/>
    <n v="22176"/>
    <n v="53424"/>
    <n v="0"/>
    <n v="22"/>
    <n v="0"/>
    <s v="CLAVE SOLICITADA"/>
    <n v="0"/>
    <x v="0"/>
    <n v="22"/>
    <x v="0"/>
    <n v="0"/>
  </r>
  <r>
    <s v="HRAEI-LPI-CC-253-2023"/>
    <s v="ALUR TEK S DE, R.L. DE C.V."/>
    <s v="HRAEI-MD1475"/>
    <s v="HRAEI-LPI-CC-253-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7.36"/>
    <n v="76"/>
    <n v="192"/>
    <n v="14999.36"/>
    <n v="37893.120000000003"/>
    <n v="0"/>
    <n v="76"/>
    <n v="76"/>
    <s v="CLAVE SOLICITADA"/>
    <n v="0"/>
    <x v="0"/>
    <n v="0"/>
    <x v="1"/>
    <n v="14999.36"/>
  </r>
  <r>
    <s v="HRAEI-LPI-CC-372-2023"/>
    <s v="ULTRA LABORATORIOS, S.A. DE C.V."/>
    <s v="HRAEI-MD1502"/>
    <s v="HRAEI-LPI-CC-372-2023HRAEI-MD1502"/>
    <s v="010.000.5363.00"/>
    <n v="25303077"/>
    <s v="TOPIRAMATO. TABLETACADA TABLETA CONTIENE:TOPIRAMATO 100 MGENVASE CON 60 TABLETAS."/>
    <s v="ENVASE CON 60 TABLETAS"/>
    <n v="55"/>
    <n v="4"/>
    <n v="10"/>
    <n v="220"/>
    <n v="550"/>
    <n v="0"/>
    <n v="4"/>
    <n v="0"/>
    <s v="CLAVE SOLICITADA"/>
    <n v="0"/>
    <x v="0"/>
    <n v="4"/>
    <x v="0"/>
    <n v="0"/>
  </r>
  <r>
    <s v="HRAEI-LPI-CC-034-2023"/>
    <s v="AUROVIDA FARMACÉUTICA, S.A. DE C.V."/>
    <s v="HRAEI-MD1502"/>
    <s v="HRAEI-LPI-CC-034-2023HRAEI-MD1502"/>
    <s v="010.000.5363.00"/>
    <n v="25303077"/>
    <s v="TOPIRAMATO. TABLETACADA TABLETA CONTIENE:TOPIRAMATO 100 MGENVASE CON 60 TABLETAS."/>
    <s v="ENVASE CON 60 TABLETAS"/>
    <n v="58"/>
    <n v="2"/>
    <n v="5"/>
    <n v="116"/>
    <n v="290"/>
    <n v="0"/>
    <n v="2"/>
    <n v="0"/>
    <s v="CLAVE SOLICITADA"/>
    <n v="0"/>
    <x v="0"/>
    <n v="2"/>
    <x v="0"/>
    <n v="0"/>
  </r>
  <r>
    <s v="HRAEI-LPI-CC-376-2023"/>
    <s v="ZAGAPHARM, S.A. DE C.V."/>
    <s v="HRAEI-MD1512"/>
    <s v="HRAEI-LPI-CC-376-2023HRAEI-MD1512"/>
    <s v="040.000.2096.00"/>
    <n v="25302099"/>
    <s v="TRAMADOL-PARACETAMOL.  TABLETA CADA TABLETA CONTIENE: CLORHIDRATO DE TRAMADOL 37.5 MG PARACETAMOL 325.0 MG ENVASE CON 20 TABLETAS."/>
    <s v="ENVASE CON 20 TABLETAS"/>
    <n v="15.8"/>
    <n v="12"/>
    <n v="29"/>
    <n v="189.60000000000002"/>
    <n v="458.20000000000005"/>
    <n v="0"/>
    <n v="12"/>
    <n v="0"/>
    <s v="CLAVE SOLICITADA"/>
    <n v="0"/>
    <x v="0"/>
    <n v="12"/>
    <x v="0"/>
    <n v="0"/>
  </r>
  <r>
    <s v="HRAEI-LPI-CC-297-2023"/>
    <s v="FARMACENTER, S.A. DE C.V."/>
    <s v="HRAEI-MD1604"/>
    <s v="HRAEI-LPI-CC-297-2023HRAEI-MD1604"/>
    <s v="010.000.2623.00"/>
    <n v="25302194"/>
    <s v="VALPROATO DE MAGNESIO. SOLUCIÓN CADA ML CONTIENE: VALPROATO DE MAGNESIO EQUIVALENTE A 186 MG DE ÁCIDO VALPROICO. ENVASE CON 40 ML."/>
    <s v="ENVASE CON 40 ML"/>
    <n v="44.25"/>
    <n v="4"/>
    <n v="8"/>
    <n v="177"/>
    <n v="354"/>
    <n v="0"/>
    <n v="4"/>
    <n v="0"/>
    <s v="CLAVE SOLICITADA"/>
    <n v="0"/>
    <x v="0"/>
    <n v="4"/>
    <x v="0"/>
    <n v="0"/>
  </r>
  <r>
    <s v="HRAEI-LPI-CC-435-2022"/>
    <s v="ADMINISTRADORA DE MARCAS FARMACÉUTICAS, S.A. DE C.V."/>
    <s v="HRAEI-MD1604"/>
    <s v="HRAEI-LPI-CC-435-2022HRAEI-MD1604"/>
    <s v="010.000.2623.00"/>
    <n v="25302194"/>
    <s v="VALPROATO DE MAGNESIO. SOLUCIÓN CADA ML CONTIENE: VALPROATO DE MAGNESIO EQUIVALENTE A 186 MG DE ÁCIDO VALPROICO. ENVASE CON 40 ML."/>
    <s v="ENVASE CON 40 ML"/>
    <n v="42.5"/>
    <n v="10"/>
    <n v="23"/>
    <n v="425"/>
    <n v="977.5"/>
    <n v="0"/>
    <n v="10"/>
    <n v="10"/>
    <s v="CLAVE SOLICITADA"/>
    <n v="0"/>
    <x v="0"/>
    <n v="0"/>
    <x v="1"/>
    <n v="425"/>
  </r>
  <r>
    <s v="HRAEI-LPI-CC-334-2023"/>
    <s v="MEDIGROUP DEL PACIFICO, S.A. DE C.V."/>
    <s v="HRAEI-MD1607"/>
    <s v="HRAEI-LPI-CC-334-2023HRAEI-MD1607"/>
    <s v="010.000.5471.00"/>
    <n v="25302198"/>
    <s v="VALPROATO SEMISÓDICO. CÁPSULA CADA CÁPSULA CONTIENE: VALPROATO SEMISÓDICO EQUIVALENTE A 125 MG DE ÁCIDO VALPRÓICO ENVASE CON 60 CÁPSULAS."/>
    <s v="ENVASE CON 60 CÁPSULAS"/>
    <n v="360.5"/>
    <n v="2"/>
    <n v="3"/>
    <n v="721"/>
    <n v="1081.5"/>
    <n v="0"/>
    <n v="2"/>
    <n v="0"/>
    <s v="CLAVE SOLICITADA"/>
    <n v="0"/>
    <x v="0"/>
    <n v="2"/>
    <x v="0"/>
    <n v="0"/>
  </r>
  <r>
    <s v="HRAEI-LPI-CC-034-2023"/>
    <s v="AUROVIDA FARMACÉUTICA, S.A. DE C.V."/>
    <s v="HRAEI-MD1603"/>
    <s v="HRAEI-LPI-CC-034-2023HRAEI-MD1603"/>
    <s v="010.000.2630.00"/>
    <n v="25302200"/>
    <s v="VALPROATO SEMISÓDICO. TABLETA DE LIBERACIÓN PROLONGADA. CADA TABLETA DE LIBERACIÓN PROLONGADA CONTIENE: VALPROATO SEMISÓDICO EQUIVALENTE A 500 MG DE ÁCIDO VALPROICO ENVASE CON 30 TABLETAS DE LIBERACIÓN PROLONGADA."/>
    <s v="ENVASE CON 30 TABLETAS DE LIBERACIÓN PROLONGADA"/>
    <n v="68.459999999999894"/>
    <n v="85"/>
    <n v="212"/>
    <n v="5819.0999999999913"/>
    <n v="14513.519999999977"/>
    <n v="0"/>
    <n v="10"/>
    <n v="0"/>
    <s v="CLAVE SOLICITADA"/>
    <n v="-75"/>
    <x v="3"/>
    <n v="10"/>
    <x v="0"/>
    <n v="0"/>
  </r>
  <r>
    <s v="HRAEI-LPI-CC-336-1-2023"/>
    <s v="MEDIVIDA, S.A. DE C.V."/>
    <s v="HRAEI-MD1610"/>
    <s v="HRAEI-LPI-CC-336-1-2023HRAEI-MD1610"/>
    <s v="010.000.4251.00"/>
    <n v="25302204"/>
    <s v="VANCOMICINA. SOLUCIÓN INYECTABLE CADA FRASCO ÁMPULA CON POLVO CONTIENE: CLORHIDRATO DE VANCOMICINA EQUIVALENTE A 500 MG DE VANCOMICINA. ENVASE CON UN FRASCO ÁMPULA."/>
    <s v="ENVASE CON UN FRASCO ÁMPULA"/>
    <n v="32"/>
    <n v="2304"/>
    <n v="5760"/>
    <n v="73728"/>
    <n v="184320"/>
    <n v="0"/>
    <n v="2034"/>
    <n v="0"/>
    <s v="CLAVE SOLICITADA"/>
    <n v="-270"/>
    <x v="3"/>
    <n v="2034"/>
    <x v="0"/>
    <n v="0"/>
  </r>
  <r>
    <s v="HRAEI-LPI-CC-296-1-2023"/>
    <s v="FARMA LEAL, S.A. DE C.V."/>
    <s v="HRAEI-MD1621"/>
    <s v="HRAEI-LPI-CC-296-1-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14.87"/>
    <n v="4"/>
    <n v="10"/>
    <n v="59.48"/>
    <n v="148.69999999999999"/>
    <n v="0"/>
    <n v="4"/>
    <n v="0"/>
    <s v="CLAVE SOLICITADA"/>
    <n v="0"/>
    <x v="0"/>
    <n v="4"/>
    <x v="0"/>
    <n v="0"/>
  </r>
  <r>
    <s v="HRAEI-AD-CC-349-2022"/>
    <s v="BRISTOL-MYERS SQUIBB DE MÉXICO, S DE R.L. DE C.V."/>
    <s v="HRAEI-MD1976"/>
    <s v="HRAEI-AD-CC-349-2022HRAEI-MD1976"/>
    <s v="010.000.5820.00"/>
    <n v="25302346"/>
    <s v="ABATACEPT. SOLUCIÓN INYECTABLE CADA JERINGA PRE-LLENADA CONTIENE: ABATACEPT 125 MG ENVASE CON 4 JERINGAS PRE-LLENADAS CON 1 ML CADA UNA (125 MG/ML)."/>
    <s v="ENVASE CON 4 JERINGAS PRE-LLENADAS CON 1 ML CADA UNA (125 MG/ML)"/>
    <n v="8200"/>
    <n v="28"/>
    <n v="69"/>
    <n v="229600"/>
    <n v="565800"/>
    <n v="0"/>
    <n v="69"/>
    <n v="69"/>
    <s v="CLAVE SOLICITADA"/>
    <n v="41"/>
    <x v="2"/>
    <n v="0"/>
    <x v="1"/>
    <n v="565800"/>
  </r>
  <r>
    <s v="HRAEI-AD-CC-233-2023"/>
    <s v="ASTRAZENECA, S.A. DE C.V."/>
    <s v="HRAEI-MD2126"/>
    <s v="HRAEI-AD-CC-233-2023HRAEI-MD2126"/>
    <s v="010.000.6327.00"/>
    <n v="25303907"/>
    <s v="ACALABRUTINIB. CÁPSULA. CADA CÁPSULA CONTIENE: ACALABRUTINIB 100 MG. CAJA CON 56 CÁPSULAS."/>
    <s v="CAJA CON 56 CÁPSULAS"/>
    <n v="144825"/>
    <n v="16"/>
    <n v="38"/>
    <n v="2317200"/>
    <n v="5503350"/>
    <n v="0"/>
    <n v="16"/>
    <n v="16"/>
    <s v="CLAVE SOLICITADA"/>
    <n v="0"/>
    <x v="0"/>
    <n v="0"/>
    <x v="1"/>
    <n v="2317200"/>
  </r>
  <r>
    <s v="HRAEI-AD-CC-350-2022"/>
    <s v="ASTRA ZENECA, S.A. DE C.V."/>
    <s v="HRAEI-MD2126"/>
    <s v="HRAEI-AD-CC-350-2022HRAEI-MD2126"/>
    <s v="010.000.6327.00"/>
    <n v="25300367"/>
    <s v="ACALABRUTINIB. CÁPSULA. CADA CÁPSULA CONTIENE: ACALABRUTINIB 100 MG. CAJA CON 56 CÁPSULAS."/>
    <s v="CAJA CON 56 CÁPSULAS"/>
    <n v="144825"/>
    <n v="25"/>
    <n v="62"/>
    <n v="3620625"/>
    <n v="8979150"/>
    <n v="0"/>
    <n v="25"/>
    <n v="25"/>
    <s v="CLAVE SOLICITADA"/>
    <n v="0"/>
    <x v="0"/>
    <n v="0"/>
    <x v="1"/>
    <n v="3620625"/>
  </r>
  <r>
    <s v="HRAEI-LPI-CC-277-2023"/>
    <s v="COMERCIALIZADORA PENTAMED, S.A. DE C.V."/>
    <s v="HRAEI-MD0027"/>
    <s v="HRAEI-LPI-CC-277-2023HRAEI-MD0027"/>
    <s v="010.000.0624.01"/>
    <n v="25302354"/>
    <s v="ACENOCUMAROL. TABLETA CADA TABLETA CONTIENE: ACENOCUMAROL 4 MG. ENVASE CON 30 TABLETAS."/>
    <s v="ENVASE CON 30 TABLETAS"/>
    <n v="35.97"/>
    <n v="2"/>
    <n v="3"/>
    <n v="71.94"/>
    <n v="107.91"/>
    <n v="0"/>
    <n v="2"/>
    <n v="0"/>
    <s v="CLAVE SOLICITADA"/>
    <n v="0"/>
    <x v="0"/>
    <n v="2"/>
    <x v="0"/>
    <n v="0"/>
  </r>
  <r>
    <s v="HRAEI-AD-CC-525-2022"/>
    <s v="PRODUCTOS FARMACEUTICOS, S.A. DE C.V."/>
    <s v="HRAEI-MD0027"/>
    <s v="HRAEI-AD-CC-525-2022HRAEI-MD0027"/>
    <s v="010.000.0624.01"/>
    <n v="25302354"/>
    <s v="ACENOCUMAROL. TABLETA CADA TABLETA CONTIENE: ACENOCUMAROL 4 MG. ENVASE CON 30 TABLETAS."/>
    <s v="ENVASE CON 30 TABLETAS"/>
    <n v="36.299999999999997"/>
    <n v="2"/>
    <n v="5"/>
    <n v="72.599999999999994"/>
    <n v="181.5"/>
    <n v="0"/>
    <n v="3"/>
    <n v="3"/>
    <s v="CLAVE SOLICITADA"/>
    <n v="1"/>
    <x v="2"/>
    <n v="0"/>
    <x v="1"/>
    <n v="108.89999999999999"/>
  </r>
  <r>
    <s v="HRAEI-LPI-CC-312-1-2023"/>
    <s v="GRUPO FARMACEUTICO TOTALFARMA,S.A DE C.V."/>
    <s v="HRAEI-MD0031"/>
    <s v="HRAEI-LPI-CC-312-1-2023HRAEI-MD0031"/>
    <s v="010.000.2302.00"/>
    <n v="25300029"/>
    <s v="ACETAZOLAMIDA. TABLETA CADA TABLETA CONTIENE: ACETAZOLAMIDA 250 MG ENVASE CON 20 TABLETAS."/>
    <s v="ENVASE CON 20 TABLETAS"/>
    <n v="100"/>
    <n v="18"/>
    <n v="43"/>
    <n v="1800"/>
    <n v="4300"/>
    <n v="0"/>
    <s v="-"/>
    <s v="-"/>
    <s v="SIN SOLICITUD"/>
    <s v="-"/>
    <x v="1"/>
    <s v="-"/>
    <x v="2"/>
    <s v="-"/>
  </r>
  <r>
    <s v="HRAEI-LPI-CC-019-2023"/>
    <s v="DARFARMA, S.A. DE C.V."/>
    <s v="HRAEI-MD0031"/>
    <s v="HRAEI-LPI-CC-019-2023HRAEI-MD0031"/>
    <s v="010.000.2302.00"/>
    <n v="25300029"/>
    <s v="ACETAZOLAMIDA. TABLETA CADA TABLETA CONTIENE: ACETAZOLAMIDA 250 MG ENVASE CON 20 TABLETAS."/>
    <s v="ENVASE CON 20 TABLETAS"/>
    <n v="100"/>
    <n v="17"/>
    <n v="42"/>
    <n v="1700"/>
    <n v="4200"/>
    <n v="0"/>
    <n v="5"/>
    <n v="0"/>
    <s v="CLAVE SOLICITADA"/>
    <n v="-12"/>
    <x v="3"/>
    <n v="5"/>
    <x v="0"/>
    <n v="0"/>
  </r>
  <r>
    <s v="HRAEI-LPI-CC-047-2023"/>
    <s v="ABASTO Y SUMINISTRO EN FARMACOS GADEC, S.A. DE C.V."/>
    <s v="HRAEI-MD0031"/>
    <s v="HRAEI-LPI-CC-047-2023HRAEI-MD0031"/>
    <s v="010.000.2302.00"/>
    <n v="25300029"/>
    <s v="ACETAZOLAMIDA. TABLETA CADA TABLETA CONTIENE: ACETAZOLAMIDA 250 MG ENVASE CON 20 TABLETAS."/>
    <s v="ENVASE CON 20 TABLETAS"/>
    <n v="105"/>
    <n v="11"/>
    <n v="28"/>
    <n v="1155"/>
    <n v="2940"/>
    <n v="0"/>
    <n v="11"/>
    <n v="11"/>
    <s v="CLAVE SOLICITADA"/>
    <n v="0"/>
    <x v="0"/>
    <n v="0"/>
    <x v="1"/>
    <n v="1155"/>
  </r>
  <r>
    <s v="HRAEI-LPI-CC-312-1-2023"/>
    <s v="GRUPO FARMACEUTICO TOTALFARMA,S.A DE C.V."/>
    <s v="HRAEI-MD0038"/>
    <s v="HRAEI-LPI-CC-312-1-2023HRAEI-MD0038"/>
    <s v="010.000.4263.00"/>
    <n v="25300036"/>
    <s v="ACICLOVIR. COMPRIMIDO O TABLETA CADA COMPRIMIDO O TABLETA CONTIENE: ACICLOVIR 200 MG ENVASE CON 25 COMPRIMIDOS O TABLETAS."/>
    <s v="ENVASE CON 25 COMPRIMIDOS O TABLETAS"/>
    <n v="16.66"/>
    <n v="6"/>
    <n v="14"/>
    <n v="99.960000000000008"/>
    <n v="233.24"/>
    <n v="0"/>
    <s v="-"/>
    <s v="-"/>
    <s v="SIN SOLICITUD"/>
    <s v="-"/>
    <x v="1"/>
    <s v="-"/>
    <x v="2"/>
    <s v="-"/>
  </r>
  <r>
    <s v="HRAEI-AD-CC-528-2022"/>
    <s v="GRUPO FARMACEUTICO TOTALFARMA, S.A. DE C.V."/>
    <s v="HRAEI-MD0038"/>
    <s v="HRAEI-AD-CC-528-2022HRAEI-MD0038"/>
    <s v="010.000.4263.00"/>
    <n v="25300036"/>
    <s v="ACICLOVIR. COMPRIMIDO O TABLETA CADA COMPRIMIDO O TABLETA CONTIENE: ACICLOVIR 200 MG ENVASE CON 25 COMPRIMIDOS O TABLETAS."/>
    <s v="ENVASE CON 25 COMPRIMIDOS O TABLETAS"/>
    <n v="16.66"/>
    <n v="10"/>
    <n v="23"/>
    <n v="166.6"/>
    <n v="383.18"/>
    <n v="0"/>
    <n v="23"/>
    <n v="23"/>
    <s v="CLAVE SOLICITADA"/>
    <n v="13"/>
    <x v="2"/>
    <n v="0"/>
    <x v="1"/>
    <n v="383.18"/>
  </r>
  <r>
    <s v="HRAEI-LPI-CC-425-2022"/>
    <s v="IARE DE OCCIDENTE, S.A. DE C.V."/>
    <s v="HRAEI-MD0036"/>
    <s v="HRAEI-LPI-CC-425-2022HRAEI-MD0036"/>
    <s v="010.000.2126.00"/>
    <n v="25300037"/>
    <s v="ACICLOVIR. COMPRIMIDO O TABLETA CADA COMPRIMIDO O TABLETA CONTIENE: ACICLOVIR 400 MG ENVASE CON 35 COMPRIMIDOS O TABLETAS."/>
    <s v="ENVASE CON 35 COMPRIMIDOS O TABLETAS"/>
    <n v="56.78"/>
    <n v="5"/>
    <n v="11"/>
    <n v="283.89999999999998"/>
    <n v="624.58000000000004"/>
    <n v="0"/>
    <n v="11"/>
    <n v="11"/>
    <s v="CLAVE SOLICITADA"/>
    <n v="6"/>
    <x v="2"/>
    <n v="0"/>
    <x v="1"/>
    <n v="624.58000000000004"/>
  </r>
  <r>
    <s v="HRAEI-LPI-CC-044-2023"/>
    <s v="ALVARTIS PHARMA, S.A. DE C.V."/>
    <s v="HRAEI-MD0039"/>
    <s v="HRAEI-LPI-CC-044-2023HRAEI-MD0039"/>
    <s v="010.000.4264.00"/>
    <n v="25300038"/>
    <s v="ACICLOVIR. SOLUCIÓN INYECTABLE CADA FRASCO ÁMPULA CON LIOFILIZADO CONTIENE: ACICLOVIR SÓDICO EQUIVALENTE A 250 MG DE ACICLOVIR. ENVASE CON 5 FRASCOS ÁMPULA."/>
    <s v="ENVASE CON 5 FRASCOS ÁMPULA"/>
    <n v="164.789999999999"/>
    <n v="156"/>
    <n v="390"/>
    <n v="25707.239999999845"/>
    <n v="64268.099999999606"/>
    <n v="0"/>
    <n v="390"/>
    <n v="390"/>
    <s v="CLAVE SOLICITADA"/>
    <n v="234"/>
    <x v="2"/>
    <n v="0"/>
    <x v="1"/>
    <n v="64268.099999999606"/>
  </r>
  <r>
    <s v="HRAEI-LPI-CC-461-2022"/>
    <s v="DARIER, S.A. DE C.V."/>
    <s v="HRAEI-MD0037"/>
    <s v="HRAEI-LPI-CC-461-2022HRAEI-MD0037"/>
    <s v="010.000.2830.00"/>
    <n v="25300039"/>
    <s v="ACICLOVIR. UNGÜENTO OFTÁLMICO CADA 100 GRAMOS CONTIENEN ACICLOVIR 3 G ENVASE CON 4.5 G."/>
    <s v="ENVASE CON 45 G"/>
    <n v="69.900000000000006"/>
    <n v="4"/>
    <n v="8"/>
    <n v="279.60000000000002"/>
    <n v="559.20000000000005"/>
    <n v="0"/>
    <s v="-"/>
    <s v="-"/>
    <s v="SIN SOLICITUD"/>
    <s v="-"/>
    <x v="1"/>
    <s v="-"/>
    <x v="2"/>
    <s v="-"/>
  </r>
  <r>
    <s v="HRAEI-LPI-CC-353-1-2023"/>
    <s v="PRODIFAM, S.A. DE C.V."/>
    <s v="HRAEI-MD0041"/>
    <s v="HRAEI-LPI-CC-353-1-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10.39"/>
    <n v="11"/>
    <n v="26"/>
    <n v="114.29"/>
    <n v="270.14"/>
    <n v="0"/>
    <n v="11"/>
    <n v="11"/>
    <s v="CLAVE SOLICITADA"/>
    <n v="0"/>
    <x v="0"/>
    <n v="0"/>
    <x v="1"/>
    <n v="114.29"/>
  </r>
  <r>
    <s v="HRAEI-AD-CC-098-2023"/>
    <s v="PRODIFAM, S.A. DE C.V."/>
    <s v="HRAEI-MD0041"/>
    <s v="HRAEI-AD-CC-098-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7.85"/>
    <n v="18"/>
    <n v="43"/>
    <n v="141.29999999999998"/>
    <n v="337.55"/>
    <n v="0"/>
    <n v="43"/>
    <n v="43"/>
    <s v="CLAVE SOLICITADA"/>
    <n v="25"/>
    <x v="2"/>
    <n v="0"/>
    <x v="1"/>
    <n v="337.55"/>
  </r>
  <r>
    <s v="HRAEI-LPI-CC-353-1-2023"/>
    <s v="PRODIFAM, S.A. DE C.V."/>
    <s v="HRAEI-MD0040"/>
    <s v="HRAEI-LPI-CC-353-1-2023HRAEI-MD0040"/>
    <s v="010.000.0101.00"/>
    <n v="25300041"/>
    <s v="ÁCIDO ACETILSALICILICO. TABLETA. CADA TABLETA CONTIENE: ACIDO ACETILSALICÍLICO 500 MG. ENVASE CON 20 TABLETAS."/>
    <s v="ENVASE CON 20 TABLETAS"/>
    <n v="6.44"/>
    <n v="12"/>
    <n v="29"/>
    <n v="77.28"/>
    <n v="186.76000000000002"/>
    <n v="0"/>
    <s v="-"/>
    <s v="-"/>
    <s v="SIN SOLICITUD"/>
    <s v="-"/>
    <x v="1"/>
    <s v="-"/>
    <x v="2"/>
    <s v="-"/>
  </r>
  <r>
    <s v="HRAEI-LPI-CC-008-2023"/>
    <s v="PRODIFAM, S.A. DE C.V."/>
    <s v="HRAEI-MD0040"/>
    <s v="HRAEI-LPI-CC-008-2023HRAEI-MD0040"/>
    <s v="010.000.0101.00"/>
    <n v="25300041"/>
    <s v="ÁCIDO ACETILSALICILICO. TABLETA. CADA TABLETA CONTIENE: ACIDO ACETILSALICÍLICO 500 MG. ENVASE CON 20 TABLETAS."/>
    <s v="ENVASE CON 20 TABLETAS"/>
    <n v="5.9599999999999902"/>
    <n v="20"/>
    <n v="48"/>
    <n v="119.1999999999998"/>
    <n v="286.07999999999953"/>
    <n v="0"/>
    <n v="48"/>
    <n v="48"/>
    <s v="CLAVE SOLICITADA"/>
    <n v="28"/>
    <x v="2"/>
    <n v="0"/>
    <x v="1"/>
    <n v="286.07999999999953"/>
  </r>
  <r>
    <s v="HRAEI-LPI-CC-028-2023"/>
    <s v="ESPECIALISTAS EN FARMACOS DEL NORTE, S.A. DE C.V."/>
    <s v="HRAEI-MD0049"/>
    <s v="HRAEI-LPI-CC-028-2023HRAEI-MD0049"/>
    <s v="010.000.1706.01"/>
    <n v="25302359"/>
    <s v="ÁCIDO FÓLICO. TABLETA. CADA TABLETA CONTIENE: ÁCIDO FÓLICO 5 MG ENVASE CON 92 TABLETAS."/>
    <s v="ENVASE CON 92 TABLETAS"/>
    <n v="17.91"/>
    <n v="8"/>
    <n v="20"/>
    <n v="143.28"/>
    <n v="358.2"/>
    <n v="0"/>
    <n v="20"/>
    <n v="20"/>
    <s v="CLAVE SOLICITADA"/>
    <n v="12"/>
    <x v="2"/>
    <n v="0"/>
    <x v="1"/>
    <n v="358.2"/>
  </r>
  <r>
    <s v="HRAEI-LPI-CC-438-2022"/>
    <s v="TECNOFARMA, S.A. DE C.V."/>
    <s v="HRAEI-MD1736"/>
    <s v="HRAEI-LPI-CC-438-2022HRAEI-MD1736"/>
    <s v="010.000.5233.00"/>
    <n v="25300059"/>
    <s v="ÁCIDO FOLÍNICO. TABLETA CADA TABLETA CONTIENE: FOLINATO CÁLCICO EQUIVALENTE A 15 MG DE ÁCIDO FOLÍNICO ENVASE CON 12 TABLETAS."/>
    <s v="ENVASE CON 12 TABLETAS"/>
    <n v="232.2"/>
    <n v="34"/>
    <n v="84"/>
    <n v="7894.7999999999993"/>
    <n v="19504.8"/>
    <n v="0"/>
    <n v="34"/>
    <n v="34"/>
    <s v="CLAVE SOLICITADA"/>
    <n v="0"/>
    <x v="0"/>
    <n v="0"/>
    <x v="1"/>
    <n v="7894.7999999999993"/>
  </r>
  <r>
    <s v="HRAEI-LPI-CC-335-1-2023"/>
    <s v="MEDILIVER, S.A. DE C.V."/>
    <s v="HRAEI-MD0056"/>
    <s v="HRAEI-LPI-CC-335-1-2023HRAEI-MD0056"/>
    <s v="010.000.5306.00"/>
    <n v="25300062"/>
    <s v="ÁCIDO MICOFENÓLICO. COMPRIMIDO CADA COMPRIMIDO CONTIENE: MICOFENOLATO DE MOFETILO 500 MG ENVASE CON 50 COMPRIMIDOS"/>
    <s v="ENVASE CON 50 COMPRIMIDOS"/>
    <n v="202.47"/>
    <n v="15"/>
    <n v="36"/>
    <n v="3037.05"/>
    <n v="7288.92"/>
    <n v="0"/>
    <s v="-"/>
    <s v="-"/>
    <s v="SIN SOLICITUD"/>
    <s v="-"/>
    <x v="1"/>
    <s v="-"/>
    <x v="2"/>
    <s v="-"/>
  </r>
  <r>
    <s v="HRAEI-LPI-CC-255-1-2023"/>
    <s v="AMAROX PHARMA, S.A. DE C.V."/>
    <s v="HRAEI-MD0056"/>
    <s v="HRAEI-LPI-CC-255-1-2023HRAEI-MD0056"/>
    <s v="010.000.5306.00"/>
    <n v="25300062"/>
    <s v="ÁCIDO MICOFENÓLICO. COMPRIMIDO CADA COMPRIMIDO CONTIENE: MICOFENOLATO DE MOFETILO 500 MG ENVASE CON 50 COMPRIMIDOS"/>
    <s v="ENVASE CON 50 COMPRIMIDOS"/>
    <n v="199.8"/>
    <n v="9"/>
    <n v="24"/>
    <n v="1798.2"/>
    <n v="4795.2000000000007"/>
    <n v="0"/>
    <s v="-"/>
    <s v="-"/>
    <s v="SIN SOLICITUD"/>
    <s v="-"/>
    <x v="1"/>
    <s v="-"/>
    <x v="2"/>
    <s v="-"/>
  </r>
  <r>
    <s v="HRAEI-LPI-CC-471-2022"/>
    <s v="CARITAS PHARMA, S.A. DE C.V."/>
    <s v="HRAEI-MD0056"/>
    <s v="HRAEI-LPI-CC-471-2022HRAEI-MD0056"/>
    <s v="010.000.5306.00"/>
    <n v="25300062"/>
    <s v="ÁCIDO MICOFENÓLICO. COMPRIMIDO CADA COMPRIMIDO CONTIENE: MICOFENOLATO DE MOFETILO 500 MG ENVASE CON 50 COMPRIMIDOS"/>
    <s v="ENVASE CON 50 COMPRIMIDOS"/>
    <n v="224.47"/>
    <n v="2"/>
    <n v="6"/>
    <n v="448.94"/>
    <n v="1346.82"/>
    <n v="0"/>
    <s v="-"/>
    <s v="-"/>
    <s v="SIN SOLICITUD"/>
    <s v="-"/>
    <x v="1"/>
    <s v="-"/>
    <x v="2"/>
    <s v="-"/>
  </r>
  <r>
    <s v="HRAEI-AD-CC-531-2022"/>
    <s v="AMAROX PHARMA, S.A. DE C.V."/>
    <s v="HRAEI-MD0056"/>
    <s v="HRAEI-AD-CC-531-2022HRAEI-MD0056"/>
    <s v="010.000.5306.00"/>
    <n v="25300062"/>
    <s v="ÁCIDO MICOFENÓLICO. COMPRIMIDO CADA COMPRIMIDO CONTIENE: MICOFENOLATO DE MOFETILO 500 MG ENVASE CON 50 COMPRIMIDOS"/>
    <s v="ENVASE CON 50 COMPRIMIDOS"/>
    <n v="169.99"/>
    <n v="22"/>
    <n v="55"/>
    <n v="3739.78"/>
    <n v="9349.4500000000007"/>
    <n v="0"/>
    <n v="22"/>
    <n v="22"/>
    <s v="CLAVE SOLICITADA"/>
    <n v="0"/>
    <x v="0"/>
    <n v="0"/>
    <x v="1"/>
    <n v="3739.78"/>
  </r>
  <r>
    <s v="HRAEI-AD-CC-241-2023"/>
    <s v="NOVARTIS FARMACEUTICA, S.A. DE C.V."/>
    <s v="HRAEI-MD0055"/>
    <s v="HRAEI-AD-CC-241-2023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16"/>
    <n v="40"/>
    <n v="44668"/>
    <n v="111670"/>
    <n v="0"/>
    <n v="16"/>
    <n v="16"/>
    <s v="CLAVE SOLICITADA"/>
    <n v="0"/>
    <x v="0"/>
    <n v="0"/>
    <x v="1"/>
    <n v="44668"/>
  </r>
  <r>
    <s v="HRAEI-AD-CC-341-2022"/>
    <s v="NOVARTIS FARMACÉUTICA, S.A. DE C.V."/>
    <s v="HRAEI-MD0055"/>
    <s v="HRAEI-AD-CC-341-2022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4"/>
    <n v="8"/>
    <n v="11167"/>
    <n v="22334"/>
    <n v="0"/>
    <n v="4"/>
    <n v="4"/>
    <s v="CLAVE SOLICITADA"/>
    <n v="0"/>
    <x v="0"/>
    <n v="0"/>
    <x v="1"/>
    <n v="11167"/>
  </r>
  <r>
    <s v="HRAEI-LPI-CC-374-2023"/>
    <s v="VANTAGE SERVICIOS INTEGRALES DE SALUD, S.A. DE C.V."/>
    <s v="HRAEI-MD2249"/>
    <s v="HRAEI-LPI-CC-374-2023HRAEI-MD2249"/>
    <s v="010.000.7021.01"/>
    <n v="25303943"/>
    <s v="ÁCIDO TRANEXÁMICO. SOLUCIÓN INYECTABLE. CADA ML DE SOLUCIÓN ESTÉRIL PARA INYECCIÓN INTRAVENOSA CONTIENE: ÁCIDO TRANEXÁMICO 100 MG. VEHÍCULO C.B.P. 1 ML. CAJA CON 10 VIALES DE 10 ML."/>
    <s v="CAJA CON 10 VIALES DE 10 ML"/>
    <n v="8700"/>
    <n v="1"/>
    <n v="3"/>
    <n v="8700"/>
    <n v="26100"/>
    <n v="0"/>
    <n v="1"/>
    <n v="0"/>
    <s v="CLAVE SOLICITADA"/>
    <n v="0"/>
    <x v="0"/>
    <n v="1"/>
    <x v="0"/>
    <n v="0"/>
  </r>
  <r>
    <s v="HRAEI-AD-CC-363-2022"/>
    <s v="SOLUCIONES EN LIDERAZGO FARMACÉUTICO, S.A. DE C.V."/>
    <s v="HRAEI-MD2249"/>
    <s v="HRAEI-AD-CC-363-2022HRAEI-MD2249"/>
    <s v="010.000.7021.01"/>
    <n v="25303447"/>
    <s v="ÁCIDO TRANEXÁMICO. SOLUCIÓN INYECTABLE. CADA ML DE SOLUCIÓN ESTÉRIL PARA INYECCIÓN INTRAVENOSA CONTIENE: ÁCIDO TRANEXÁMICO 100 MG. VEHÍCULO C.B.P. 1 ML. CAJA CON 10 VIALES DE 10 ML."/>
    <s v="CAJA CON 10 VIALES DE 10 ML"/>
    <n v="14250"/>
    <n v="10"/>
    <n v="23"/>
    <n v="142500"/>
    <n v="327750"/>
    <n v="0"/>
    <n v="23"/>
    <n v="23"/>
    <s v="CLAVE SOLICITADA"/>
    <n v="13"/>
    <x v="2"/>
    <n v="0"/>
    <x v="1"/>
    <n v="327750"/>
  </r>
  <r>
    <s v="HRAEI-LPI-CC-311-1-2023"/>
    <s v="GRUPO BIOJEMA, S.A. DE C.V."/>
    <s v="HRAEI-MD0062"/>
    <s v="HRAEI-LPI-CC-311-1-2023HRAEI-MD0062"/>
    <s v="010.000.4185.00"/>
    <n v="25300075"/>
    <s v="ÁCIDO URSODEOXICÓLICO. CÁPSULA CADA CÁPSULA CONTIENE: ÁCIDO URSODEOXICÓLICO 250 MG ENVASE CON 50 CÁPSULAS"/>
    <s v="ENVASE CON 50 CÁPSULAS"/>
    <n v="180"/>
    <n v="13"/>
    <n v="32"/>
    <n v="2340"/>
    <n v="5760"/>
    <n v="0"/>
    <s v="-"/>
    <s v="-"/>
    <s v="SIN SOLICITUD"/>
    <s v="-"/>
    <x v="1"/>
    <s v="-"/>
    <x v="2"/>
    <s v="-"/>
  </r>
  <r>
    <s v="HRAEI-LPI-CC-021-2023"/>
    <s v="PROQUIGAMA, S.A. DE C.V."/>
    <s v="HRAEI-MD0062"/>
    <s v="HRAEI-LPI-CC-021-2023HRAEI-MD0062"/>
    <s v="010.000.4185.00"/>
    <n v="25300075"/>
    <s v="ÁCIDO URSODEOXICÓLICO. CÁPSULA CADA CÁPSULA CONTIENE: ÁCIDO URSODEOXICÓLICO 250 MG ENVASE CON 50 CÁPSULAS"/>
    <s v="ENVASE CON 50 CÁPSULAS"/>
    <n v="167"/>
    <n v="214"/>
    <n v="533"/>
    <n v="35738"/>
    <n v="89011"/>
    <n v="0"/>
    <s v="-"/>
    <s v="-"/>
    <s v="SIN SOLICITUD"/>
    <s v="-"/>
    <x v="1"/>
    <s v="-"/>
    <x v="2"/>
    <s v="-"/>
  </r>
  <r>
    <s v="HRAEI-LPI-CC-451-2022"/>
    <s v="ALTERNAVIDA, S.A. DE C.V."/>
    <s v="HRAEI-MD0064"/>
    <s v="HRAEI-LPI-CC-451-2022HRAEI-MD0064"/>
    <s v="010.000.2620.00"/>
    <n v="25300077"/>
    <s v="ÁCIDO VALPROICO. CÁPSULA CADA CÁPSULA CONTIENE: ÁCIDO VALPROICO 250 MG ENVASE CON 60 CÁPSULAS."/>
    <s v="ENVASE CON 60 CÁPSULAS"/>
    <n v="139"/>
    <n v="24"/>
    <n v="60"/>
    <n v="3336"/>
    <n v="8340"/>
    <n v="0"/>
    <s v="-"/>
    <s v="-"/>
    <s v="SIN SOLICITUD"/>
    <s v="-"/>
    <x v="1"/>
    <s v="-"/>
    <x v="2"/>
    <s v="-"/>
  </r>
  <r>
    <s v="HRAEI-LPI-CC-425-2022"/>
    <s v="IARE DE OCCIDENTE, S.A. DE C.V."/>
    <s v="HRAEI-MD0065"/>
    <s v="HRAEI-LPI-CC-425-2022HRAEI-MD0065"/>
    <s v="010.000.5468.00"/>
    <n v="25300079"/>
    <s v="ÁCIDO ZOLEDRÓNICO. SOLUCIÓN INYECTABLE CADA FRASCO ÁMPULA CON 5 ML CONTIENE: ACIDO ZOLEDRÓNICO MONOHIDRATADO EQUIVALENTE A 4.0 MG DE ÁCIDO ZOLEDRÓNICO ENVASE CON UN FRASCO ÁMPULA."/>
    <s v="ENVASE CON UN FRASCO ÁMPULA"/>
    <n v="48.19"/>
    <n v="32"/>
    <n v="78"/>
    <n v="1542.08"/>
    <n v="3758.8199999999997"/>
    <n v="0"/>
    <n v="32"/>
    <n v="32"/>
    <s v="CLAVE SOLICITADA"/>
    <n v="0"/>
    <x v="0"/>
    <n v="0"/>
    <x v="1"/>
    <n v="1542.08"/>
  </r>
  <r>
    <s v="HRAEI-LPI-CC-257-1-2023"/>
    <s v="AMGEN MEXICO, S.A. DE C.V."/>
    <s v="HRAEI-MD2286"/>
    <s v="HRAEI-LPI-CC-257-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691.79"/>
    <n v="16"/>
    <n v="40"/>
    <n v="11068.64"/>
    <n v="27671.599999999999"/>
    <m/>
    <n v="16"/>
    <n v="0"/>
    <s v="CLAVE SOLICITADA"/>
    <n v="0"/>
    <x v="0"/>
    <n v="16"/>
    <x v="0"/>
    <n v="0"/>
  </r>
  <r>
    <s v="HRAEI-LPI-CC-081-2023"/>
    <s v="AMGEN MÉXICO, S.A. DE C.V."/>
    <s v="HRAEI-MD2286"/>
    <s v="HRAEI-LPI-CC-08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734.29999999999905"/>
    <n v="7"/>
    <n v="19"/>
    <n v="5140.0999999999931"/>
    <n v="13951.699999999983"/>
    <n v="0"/>
    <n v="7"/>
    <n v="7"/>
    <s v="CLAVE SOLICITADA"/>
    <n v="0"/>
    <x v="0"/>
    <n v="0"/>
    <x v="1"/>
    <n v="5140.0999999999931"/>
  </r>
  <r>
    <s v="HRAEI-LPI-CC-257-1-2023"/>
    <s v="AMGEN MEXICO, S.A. DE C.V."/>
    <s v="HRAEI-MD2273"/>
    <s v="HRAEI-LPI-CC-257-1-2023HRAEI-MD2273"/>
    <s v="010.000.4512.03"/>
    <n v="25303248"/>
    <s v="ADALIMUMAB. SOLUCIÓN INYECTABLE. CADA JERINGA PRELLENADA EN AUTOINYECTOR CON 0.4 ML CONTIENE: ADALIMUMAB 40 MG ENVASE CON UNA JERINGA PRELLENADA EN AUTOINYECTOR."/>
    <s v="ENVASE CON UNA JERINGA PRELLENADA EN AUTOINYECTOR"/>
    <n v="691.79"/>
    <n v="16"/>
    <n v="40"/>
    <n v="11068.64"/>
    <n v="27671.599999999999"/>
    <n v="0"/>
    <n v="16"/>
    <n v="0"/>
    <s v="CLAVE SOLICITADA"/>
    <n v="0"/>
    <x v="0"/>
    <n v="16"/>
    <x v="0"/>
    <n v="0"/>
  </r>
  <r>
    <s v="HRAEI-LPI-CC-048-2023"/>
    <s v="ABBVIE FARMACÉUTICOS, S.A. DE C.V."/>
    <s v="HRAEI-MD2273"/>
    <s v="HRAEI-LPI-CC-048-2023HRAEI-MD2273"/>
    <s v="010.000.4512.03"/>
    <n v="25303248"/>
    <s v="ADALIMUMAB. SOLUCIÓN INYECTABLE. CADA JERINGA PRELLENADA EN AUTOINYECTOR CON 0.4 ML CONTIENE: ADALIMUMAB 40 MG ENVASE CON UNA JERINGA PRELLENADA EN AUTOINYECTOR."/>
    <s v="ENVASE CON UNA JERINGA PRELLENADA EN AUTOINYECTOR"/>
    <n v="692.78999999999905"/>
    <n v="12"/>
    <n v="28"/>
    <n v="8313.4799999999886"/>
    <n v="19398.119999999974"/>
    <n v="0"/>
    <n v="12"/>
    <n v="12"/>
    <s v="CLAVE SOLICITADA"/>
    <n v="0"/>
    <x v="0"/>
    <n v="0"/>
    <x v="1"/>
    <n v="8313.4799999999886"/>
  </r>
  <r>
    <s v="HRAEI-LPI-CC-254-2023"/>
    <s v="ALVARTIS PHARMA, S.A. DE C.V."/>
    <s v="HRAEI-MD0068"/>
    <s v="HRAEI-LPI-CC-254-2023HRAEI-MD0068"/>
    <s v="010.000.5099.00"/>
    <n v="25300085"/>
    <s v="ADENOSINA. SOLUCIÓN INYECTABLE CADA FRASCO ÁMPULA CONTIENE: ADENOSINA 6 MG ENVASE CON 6 FRASCOS ÁMPULA CON 2 ML."/>
    <s v="ENVASE CON 6 FRASCOS ÁMPULA CON 2 ML"/>
    <n v="414"/>
    <n v="20"/>
    <n v="49"/>
    <n v="8280"/>
    <n v="20286"/>
    <n v="0"/>
    <n v="20"/>
    <n v="20"/>
    <s v="CLAVE SOLICITADA"/>
    <n v="0"/>
    <x v="0"/>
    <n v="0"/>
    <x v="1"/>
    <n v="8280"/>
  </r>
  <r>
    <s v="HRAEI-LPI-CC-044-2023"/>
    <s v="ALVARTIS PHARMA, S.A. DE C.V."/>
    <s v="HRAEI-MD0068"/>
    <s v="HRAEI-LPI-CC-044-2023HRAEI-MD0068"/>
    <s v="010.000.5099.00"/>
    <n v="25300085"/>
    <s v="ADENOSINA. SOLUCIÓN INYECTABLE CADA FRASCO ÁMPULA CONTIENE: ADENOSINA 6 MG ENVASE CON 6 FRASCOS ÁMPULA CON 2 ML."/>
    <s v="ENVASE CON 6 FRASCOS ÁMPULA CON 2 ML"/>
    <n v="417"/>
    <n v="32"/>
    <n v="80"/>
    <n v="13344"/>
    <n v="33360"/>
    <n v="0"/>
    <n v="32"/>
    <n v="32"/>
    <s v="CLAVE SOLICITADA"/>
    <n v="0"/>
    <x v="0"/>
    <n v="0"/>
    <x v="1"/>
    <n v="13344"/>
  </r>
  <r>
    <s v="HRAEI-LPI-CC-299-2023"/>
    <s v="FARMACEUTICOS MAYPO, S.A. DE C.V."/>
    <s v="HRAEI-MD2309"/>
    <s v="HRAEI-LPI-CC-299-2023HRAEI-MD2309"/>
    <s v="010.000.5995.00"/>
    <n v="25302364"/>
    <s v="AFLIBERCEPT. SOLUCIÓN INYECTABLE CADA MILILITRO CONTIENE: AFLIBERCEPT 40 MG ENVASE CON FRASCO ÁMPULA CON 0.278 ML (40 MG/ML)."/>
    <s v="ENVASE CON FRASCO ÁMPULA CON 0.278 ML (40 MG/ML)"/>
    <n v="7880.03"/>
    <n v="16"/>
    <n v="40"/>
    <n v="126080.48"/>
    <n v="315201.2"/>
    <n v="0"/>
    <n v="40"/>
    <n v="40"/>
    <s v="CLAVE SOLICITADA"/>
    <n v="24"/>
    <x v="2"/>
    <n v="0"/>
    <x v="1"/>
    <n v="315201.2"/>
  </r>
  <r>
    <s v="HRAEI-LPI-CC-335-1-2023"/>
    <s v="MEDILIVER, S.A. DE C.V."/>
    <s v="HRAEI-MD0072"/>
    <s v="HRAEI-LPI-CC-335-1-2023HRAEI-MD0072"/>
    <s v="010.000.3675.00"/>
    <n v="25300092"/>
    <s v="AGUA INYECTABLE. SOLUCIÓN INYECTABLE CADA ENVASE CONTIENE: AGUA INYECTABLE 500 ML ENVASE CON 500 ML."/>
    <s v="ENVASE CON 500 ML"/>
    <n v="10.23"/>
    <n v="7799"/>
    <n v="19497"/>
    <n v="79783.77"/>
    <n v="199454.31"/>
    <n v="0"/>
    <n v="7799"/>
    <n v="7799"/>
    <s v="CLAVE SOLICITADA"/>
    <n v="0"/>
    <x v="0"/>
    <n v="0"/>
    <x v="1"/>
    <n v="79783.77"/>
  </r>
  <r>
    <s v="HRAEI-LPI-CC-008-2023"/>
    <s v="PRODIFAM, S.A. DE C.V."/>
    <s v="HRAEI-MD0072"/>
    <s v="HRAEI-LPI-CC-008-2023HRAEI-MD0072"/>
    <s v="010.000.3675.00"/>
    <n v="25300092"/>
    <s v="AGUA INYECTABLE. SOLUCIÓN INYECTABLE CADA ENVASE CONTIENE: AGUA INYECTABLE 500 ML ENVASE CON 500 ML."/>
    <s v="ENVASE CON 500 ML"/>
    <n v="10.3499999999999"/>
    <n v="12673"/>
    <n v="31682"/>
    <n v="131165.54999999874"/>
    <n v="327908.69999999681"/>
    <n v="0"/>
    <n v="12684"/>
    <n v="12684"/>
    <s v="CLAVE SOLICITADA"/>
    <n v="11"/>
    <x v="2"/>
    <n v="0"/>
    <x v="1"/>
    <n v="131279.39999999874"/>
  </r>
  <r>
    <s v="HRAEI-LPI-CC-353-1-2023"/>
    <s v="PRODIFAM, S.A. DE C.V."/>
    <s v="HRAEI-MD0078"/>
    <s v="HRAEI-LPI-CC-353-1-2023HRAEI-MD0078"/>
    <s v="010.000.1344.00"/>
    <n v="25300102"/>
    <s v="ALBENDAZOL. TABLETA CADA TABLETA CONTIENE: ALBENDAZOL 200 MG ENVASE CON 2 TABLETAS."/>
    <s v="ENVASE CON 2 TABLETAS"/>
    <n v="5.97"/>
    <n v="1"/>
    <n v="1"/>
    <n v="5.97"/>
    <n v="5.97"/>
    <n v="0"/>
    <n v="1"/>
    <n v="0"/>
    <s v="CLAVE SOLICITADA"/>
    <n v="0"/>
    <x v="0"/>
    <n v="1"/>
    <x v="0"/>
    <n v="0"/>
  </r>
  <r>
    <s v="HRAEI-LPI-CC-358-2023"/>
    <s v="PRODUCTOS ROCHE, S.A. DE C.V."/>
    <s v="HRAEI-MD0084"/>
    <s v="HRAEI-LPI-CC-358-2023HRAEI-MD0084"/>
    <s v="010.000.5330.00"/>
    <n v="25300108"/>
    <s v="ALFA-DORNASA. SOLUCIÓN PARA INHALACIÓN CADA AMPOLLETA CONTIENE: ALFA-DORNASA 2.5 MG ENVASE CON 6 AMPOLLETAS DE 2.5 ML."/>
    <s v="ENVASE CON 6 AMPOLLETAS DE 2.5 ML"/>
    <n v="3661"/>
    <n v="2"/>
    <n v="5"/>
    <n v="7322"/>
    <n v="18305"/>
    <n v="0"/>
    <s v="-"/>
    <s v="-"/>
    <s v="SIN SOLICITUD"/>
    <s v="-"/>
    <x v="1"/>
    <s v="-"/>
    <x v="2"/>
    <s v="-"/>
  </r>
  <r>
    <s v="HRAEI-AD-CC-144-2023"/>
    <s v="PRODUCTOS ROCHE, S.A. DE C.V."/>
    <s v="HRAEI-MD0084"/>
    <s v="HRAEI-AD-CC-144-2023HRAEI-MD0084"/>
    <s v="010.000.5330.00"/>
    <n v="25300108"/>
    <s v="ALFA-DORNASA. SOLUCIÓN PARA INHALACIÓN CADA AMPOLLETA CONTIENE: ALFA-DORNASA 2.5 MG ENVASE CON 6 AMPOLLETAS DE 2.5 ML."/>
    <s v="ENVASE CON 6 AMPOLLETAS DE 2.5 ML"/>
    <n v="3661"/>
    <n v="4"/>
    <n v="9"/>
    <n v="14644"/>
    <n v="32949"/>
    <n v="0"/>
    <n v="9"/>
    <n v="9"/>
    <s v="CLAVE SOLICITADA"/>
    <n v="5"/>
    <x v="2"/>
    <n v="0"/>
    <x v="1"/>
    <n v="32949"/>
  </r>
  <r>
    <s v="HRAEI-LPI-CC-026-2023"/>
    <s v="FRESENIUS KABI MÉXICO, S.A. DE C.V."/>
    <s v="HRAEI-MD0102"/>
    <s v="HRAEI-LPI-CC-026-2023HRAEI-MD0102"/>
    <s v="010.000.3666.01"/>
    <n v="25302374"/>
    <s v="ALMIDÓN. SOLUCIÓN INYECTABLE AL 6 % CADA 100 ML CONTIENEN: POLI (O-2 HIDROXIETIL)-ALMIDÓN (130000 DALTONS) O HIDROXIETIL ALMIDÓN (130/0.4) 6 G ENVASE CON 500 ML."/>
    <s v="ENVASE CON 500 ML"/>
    <n v="84.84"/>
    <n v="184"/>
    <n v="458"/>
    <n v="15610.560000000001"/>
    <n v="38856.720000000001"/>
    <n v="0"/>
    <n v="184"/>
    <n v="184"/>
    <s v="CLAVE SOLICITADA"/>
    <n v="0"/>
    <x v="0"/>
    <n v="0"/>
    <x v="1"/>
    <n v="15610.560000000001"/>
  </r>
  <r>
    <s v="HRAEI-LPI-CC-332-1-2023"/>
    <s v="MEDICA FARMA ARCAR, S.A. DE C.V."/>
    <s v="HRAEI-MD0105"/>
    <s v="HRAEI-LPI-CC-332-1-2023HRAEI-MD0105"/>
    <s v="010.000.3451.00"/>
    <n v="25300141"/>
    <s v="ALOPURINOL. TABLETA. CADA TABLETA CONTIENE: ALOPURINOL 300 MG. ENVASE CON 20 TABLETAS."/>
    <s v="ENVASE CON 20 TABLETAS"/>
    <n v="12"/>
    <n v="10"/>
    <n v="25"/>
    <n v="120"/>
    <n v="300"/>
    <n v="0"/>
    <n v="10"/>
    <n v="0"/>
    <s v="CLAVE SOLICITADA"/>
    <n v="0"/>
    <x v="0"/>
    <n v="10"/>
    <x v="0"/>
    <n v="0"/>
  </r>
  <r>
    <s v="HRAEI-LPI-CC-266-2023"/>
    <s v="BIORESEARCH DE MEXICO, S.A. DE C.V."/>
    <s v="HRAEI-MD0105"/>
    <s v="HRAEI-LPI-CC-266-2023HRAEI-MD0105"/>
    <s v="010.000.3451.00"/>
    <n v="25300141"/>
    <s v="ALOPURINOL. TABLETA. CADA TABLETA CONTIENE: ALOPURINOL 300 MG. ENVASE CON 20 TABLETAS."/>
    <s v="ENVASE CON 20 TABLETAS"/>
    <n v="13"/>
    <n v="7"/>
    <n v="17"/>
    <n v="91"/>
    <n v="221"/>
    <n v="0"/>
    <n v="17"/>
    <n v="17"/>
    <s v="CLAVE SOLICITADA"/>
    <n v="10"/>
    <x v="2"/>
    <n v="0"/>
    <x v="1"/>
    <n v="221"/>
  </r>
  <r>
    <s v="HRAEI-LPI-CC-008-2023"/>
    <s v="PRODIFAM, S.A. DE C.V."/>
    <s v="HRAEI-MD0105"/>
    <s v="HRAEI-LPI-CC-008-2023HRAEI-MD0105"/>
    <s v="010.000.3451.00"/>
    <n v="25300141"/>
    <s v="ALOPURINOL. TABLETA. CADA TABLETA CONTIENE: ALOPURINOL 300 MG. ENVASE CON 20 TABLETAS."/>
    <s v="ENVASE CON 20 TABLETAS"/>
    <n v="13.4199999999999"/>
    <n v="17"/>
    <n v="41"/>
    <n v="228.13999999999831"/>
    <n v="550.21999999999593"/>
    <n v="0"/>
    <n v="17"/>
    <n v="17"/>
    <s v="CLAVE SOLICITADA"/>
    <n v="0"/>
    <x v="0"/>
    <n v="0"/>
    <x v="1"/>
    <n v="228.13999999999831"/>
  </r>
  <r>
    <s v="HRAEI-LPI-CC-010-2023"/>
    <s v="BIORESEARCH DE MÉXICO, S.A. DE C.V."/>
    <s v="HRAEI-MD0105"/>
    <s v="HRAEI-LPI-CC-010-2023HRAEI-MD0105"/>
    <s v="010.000.3451.00"/>
    <n v="25300141"/>
    <s v="ALOPURINOL. TABLETA. CADA TABLETA CONTIENE: ALOPURINOL 300 MG. ENVASE CON 20 TABLETAS."/>
    <s v="ENVASE CON 20 TABLETAS"/>
    <n v="13.4499999999999"/>
    <n v="11"/>
    <n v="28"/>
    <n v="147.94999999999891"/>
    <n v="376.59999999999718"/>
    <n v="0"/>
    <n v="11"/>
    <n v="11"/>
    <s v="CLAVE SOLICITADA"/>
    <n v="0"/>
    <x v="0"/>
    <n v="0"/>
    <x v="1"/>
    <n v="147.94999999999891"/>
  </r>
  <r>
    <s v="HRAEI-LPI-CC-376-2023"/>
    <s v="ZAGAPHARM, S.A. DE C.V."/>
    <s v="HRAEI-MD0106"/>
    <s v="HRAEI-LPI-CC-376-2023HRAEI-MD0106"/>
    <s v="040.000.2499.00"/>
    <n v="25300144"/>
    <s v="ALPRAZOLAM. TABLETA CADA TABLETA CONTIENE: ALPRAZOLAM 2.0 MG ENVASE CON 30 TABLETAS."/>
    <s v="ENVASE CON 30 TABLETAS"/>
    <n v="15.2"/>
    <n v="2"/>
    <n v="5"/>
    <n v="30.4"/>
    <n v="76"/>
    <n v="0"/>
    <s v="-"/>
    <s v="-"/>
    <s v="SIN SOLICITUD"/>
    <s v="-"/>
    <x v="1"/>
    <s v="-"/>
    <x v="2"/>
    <s v="-"/>
  </r>
  <r>
    <s v="HRAEI-LPI-CC-053-2023"/>
    <s v="HISA FARMACEUTICA, S.A. DE C.V."/>
    <s v="HRAEI-MD0106"/>
    <s v="HRAEI-LPI-CC-053-2023HRAEI-MD0106"/>
    <s v="040.000.2499.00"/>
    <n v="25300144"/>
    <s v="ALPRAZOLAM. TABLETA CADA TABLETA CONTIENE: ALPRAZOLAM 2.0 MG ENVASE CON 30 TABLETAS."/>
    <s v="ENVASE CON 30 TABLETAS"/>
    <n v="8.1099999999999905"/>
    <n v="4"/>
    <n v="8"/>
    <n v="32.439999999999962"/>
    <n v="64.879999999999924"/>
    <n v="0"/>
    <s v="-"/>
    <s v="-"/>
    <s v="SIN SOLICITUD"/>
    <s v="-"/>
    <x v="1"/>
    <s v="-"/>
    <x v="2"/>
    <s v="-"/>
  </r>
  <r>
    <s v="HRAEI-LPI-CC-327-2023"/>
    <s v="LABORATORIOS VANQUISH, S.A. DE C.V."/>
    <s v="HRAEI-MD2310"/>
    <s v="HRAEI-LPI-CC-327-2023HRAEI-MD2310"/>
    <s v="010.000.6051.00"/>
    <n v="25302379"/>
    <s v="ALPROSTADIL. SOLUCION INYECTABLE CADA AMPOLLETA CONTIENE: ALPROSTADIL 500 µG. ENVASE CON 5 AMPOLLETAS CON 1 ML CADA UNA (500 µG/ML)."/>
    <s v="ENVASE CON 5 AMPOLLETAS CON 1 ML CADA UNA (500 µG/ML)"/>
    <n v="25990"/>
    <n v="16"/>
    <n v="40"/>
    <n v="415840"/>
    <n v="1039600"/>
    <n v="0"/>
    <s v="-"/>
    <s v="-"/>
    <s v="SIN SOLICITUD"/>
    <s v="-"/>
    <x v="1"/>
    <s v="-"/>
    <x v="2"/>
    <s v="-"/>
  </r>
  <r>
    <s v="HRAEI-LPI-CC-351-2023"/>
    <s v="PINT PHARMA, S. A. P. I. DE C.V."/>
    <s v="HRAEI-MD1972"/>
    <s v="HRAEI-LPI-CC-351-2023HRAEI-MD1972"/>
    <s v="010.000.5631.01"/>
    <n v="25303186"/>
    <s v="ALPROSTADIL. SOLUCIÓN INYECTABLE. CADA AMPOLLETA CON LIOFILIZADO O SOLUCIÓN CONTIENE: ALPROSTADIL 20 µG. ENVASE CON 5 AMPOLLETAS CON 1 ML DE SOLUCIÓN CADA UNA (20 µG/ML)."/>
    <s v="CAJA CON  LIOFILIZADO"/>
    <n v="6000"/>
    <n v="16"/>
    <n v="40"/>
    <n v="96000"/>
    <n v="240000"/>
    <n v="0"/>
    <s v="-"/>
    <s v="-"/>
    <s v="SIN SOLICITUD"/>
    <s v="-"/>
    <x v="1"/>
    <s v="-"/>
    <x v="2"/>
    <s v="-"/>
  </r>
  <r>
    <s v="HRAEI-LPI-CC-444-2022"/>
    <s v="ABASTECEDORA DE INSUMOS PARA LA SALUD, S.A. DE C.V."/>
    <s v="HRAEI-MD0112"/>
    <s v="HRAEI-LPI-CC-444-2022HRAEI-MD0112"/>
    <s v="010.000.1224.00"/>
    <n v="25302380"/>
    <s v="ALUMINIO Y MAGNESIO. SUSPENSIÓN ORAL CADA 100 ML CONTIENEN: HIDRÓXIDO DE ALUMINIO 3.7 G HIDRÓXIDO DE MAGNESIO 4.0 G O TRISILICATO DE MAGNESIO: 8.9 G ENVASE CON 240 ML Y DOSIFICADOR."/>
    <s v="ENVASE CON 240 ML Y DOSIFICADOR"/>
    <n v="31.6"/>
    <n v="1"/>
    <n v="2"/>
    <n v="31.6"/>
    <n v="63.2"/>
    <n v="0"/>
    <s v="-"/>
    <s v="-"/>
    <s v="SIN SOLICITUD"/>
    <s v="-"/>
    <x v="1"/>
    <s v="-"/>
    <x v="2"/>
    <s v="-"/>
  </r>
  <r>
    <s v="HRAEI-LPI-CC-495-2022"/>
    <s v="LABORATORIOS SOLFRAN, S.A."/>
    <s v="HRAEI-MD0112"/>
    <s v="HRAEI-LPI-CC-495-2022HRAEI-MD0112"/>
    <s v="010.000.1224.00"/>
    <n v="25302380"/>
    <s v="ALUMINIO Y MAGNESIO. SUSPENSIÓN ORAL CADA 100 ML CONTIENEN: HIDRÓXIDO DE ALUMINIO 3.7 G HIDRÓXIDO DE MAGNESIO 4.0 G O TRISILICATO DE MAGNESIO: 8.9 G ENVASE CON 240 ML Y DOSIFICADOR."/>
    <s v="ENVASE CON 240 ML Y DOSIFICADOR"/>
    <n v="31.6"/>
    <n v="1"/>
    <n v="1"/>
    <n v="31.6"/>
    <n v="31.6"/>
    <n v="0"/>
    <n v="1"/>
    <n v="0"/>
    <s v="CLAVE SOLICITADA"/>
    <n v="0"/>
    <x v="0"/>
    <n v="1"/>
    <x v="0"/>
    <n v="0"/>
  </r>
  <r>
    <s v="HRAEI-LPI-CC-325-2023"/>
    <s v="LABORATORIOS SOLFRAN, S.A."/>
    <s v="HRAEI-MD0111"/>
    <s v="HRAEI-LPI-CC-325-2023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50"/>
    <n v="17"/>
    <n v="41"/>
    <n v="850"/>
    <n v="2050"/>
    <n v="0"/>
    <s v="-"/>
    <s v="-"/>
    <s v="SIN SOLICITUD"/>
    <s v="-"/>
    <x v="1"/>
    <s v="-"/>
    <x v="2"/>
    <s v="-"/>
  </r>
  <r>
    <s v="HRAEI-LPI-CC-443-2022"/>
    <s v="COMERCIALIZADORA PHARMACEUTICA COMPHARMA, S.A. DE C.V."/>
    <s v="HRAEI-MD0111"/>
    <s v="HRAEI-LPI-CC-443-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49"/>
    <n v="14"/>
    <n v="33"/>
    <n v="664.86"/>
    <n v="1567.17"/>
    <n v="0"/>
    <s v="-"/>
    <s v="-"/>
    <s v="SIN SOLICITUD"/>
    <s v="-"/>
    <x v="1"/>
    <s v="-"/>
    <x v="2"/>
    <s v="-"/>
  </r>
  <r>
    <s v="HRAEI-LPI-CC-444-2022"/>
    <s v="ABASTECEDORA DE INSUMOS PARA LA SALUD, S.A. DE C.V."/>
    <s v="HRAEI-MD0111"/>
    <s v="HRAEI-LPI-CC-444-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8"/>
    <n v="20"/>
    <n v="380"/>
    <n v="950"/>
    <n v="0"/>
    <s v="-"/>
    <s v="-"/>
    <s v="SIN SOLICITUD"/>
    <s v="-"/>
    <x v="1"/>
    <s v="-"/>
    <x v="2"/>
    <s v="-"/>
  </r>
  <r>
    <s v="HRAEI-LPI-CC-495-2022"/>
    <s v="LABORATORIOS SOLFRAN, S.A."/>
    <s v="HRAEI-MD0111"/>
    <s v="HRAEI-LPI-CC-495-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5"/>
    <n v="13"/>
    <n v="237.5"/>
    <n v="617.5"/>
    <n v="0"/>
    <s v="-"/>
    <s v="-"/>
    <s v="SIN SOLICITUD"/>
    <s v="-"/>
    <x v="1"/>
    <s v="-"/>
    <x v="2"/>
    <s v="-"/>
  </r>
  <r>
    <s v="HRAEI-LPI-CC-304-1-2023"/>
    <s v="GABAME, S.A. DE C.V."/>
    <s v="HRAEI-MD2083"/>
    <s v="HRAEI-LPI-CC-304-1-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538"/>
    <n v="240"/>
    <n v="600"/>
    <n v="369120"/>
    <n v="922800"/>
    <n v="0"/>
    <n v="240"/>
    <n v="0"/>
    <s v="CLAVE SOLICITADA"/>
    <n v="0"/>
    <x v="0"/>
    <n v="240"/>
    <x v="0"/>
    <n v="0"/>
  </r>
  <r>
    <s v="HRAEI-LPI-CC-293-2023"/>
    <s v="ESPECIFICOS STENDHAL, S.A. DE C.V."/>
    <s v="HRAEI-MD2083"/>
    <s v="HRAEI-LPI-CC-293-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160"/>
    <n v="400"/>
    <n v="259200"/>
    <n v="648000"/>
    <n v="0"/>
    <n v="160"/>
    <n v="160"/>
    <s v="CLAVE SOLICITADA"/>
    <n v="0"/>
    <x v="0"/>
    <n v="0"/>
    <x v="1"/>
    <n v="259200"/>
  </r>
  <r>
    <s v="HRAEI-LPI-CC-484-2022"/>
    <s v="ESPECIFICOS STENDHAL, S.A. DE C.V."/>
    <s v="HRAEI-MD2083"/>
    <s v="HRAEI-LPI-CC-484-2022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650"/>
    <n v="1625"/>
    <n v="1053000"/>
    <n v="2632500"/>
    <n v="0"/>
    <n v="1625"/>
    <n v="1625"/>
    <s v="CLAVE SOLICITADA"/>
    <n v="975"/>
    <x v="2"/>
    <n v="0"/>
    <x v="1"/>
    <n v="2632500"/>
  </r>
  <r>
    <s v="HRAEI-AD-CC-099-2023-A"/>
    <s v="PROFESSIONAL PHARMACY OCCIDENTE, S.A. DE C.V."/>
    <s v="HRAEI-MD0119"/>
    <s v="HRAEI-AD-CC-099-2023-AHRAEI-MD0119"/>
    <s v="010.000.1957.00"/>
    <n v="25302384"/>
    <s v="AMIKACINA. SOLUCIÓN INYECTABLE CADA AMPOLLETA O FRASCO ÁMPULA CONTIENE: SULFATO DE AMIKACINA EQUIVALENTE A 100 MG DE AMIKACINA. ENVASE CON 1 AMPOLLETA O FRASCO ÁMPULA CON 2 ML."/>
    <s v="ENVASE CON 1 AMPOLLETA O FRASCO ÁMPULA CON 2 ML"/>
    <n v="4.38"/>
    <n v="219"/>
    <n v="546"/>
    <n v="959.22"/>
    <n v="2391.48"/>
    <n v="0"/>
    <n v="546"/>
    <n v="546"/>
    <s v="CLAVE SOLICITADA"/>
    <n v="327"/>
    <x v="2"/>
    <n v="0"/>
    <x v="1"/>
    <n v="2391.48"/>
  </r>
  <r>
    <s v="HRAEI-LPI-CC-425-2022"/>
    <s v="IARE DE OCCIDENTE, S.A. DE C.V."/>
    <s v="HRAEI-MD0118"/>
    <s v="HRAEI-LPI-CC-425-2022HRAEI-MD0118"/>
    <s v="010.000.1956.01"/>
    <n v="25302385"/>
    <s v="AMIKACINA. SOLUCIÓN INYECTABLE CADA AMPOLLETA O FRASCO ÁMPULA CONTIENE: SULFATO DE AMIKACINA EQUIVALENTE A 500 MG DE AMIKACINA. ENVASE CON 2 AMPOLLETAS O FRASCO ÁMPULA CON 2 ML."/>
    <s v="ENVASE CON 2 AMPOLLETAS O FRASCO ÁMPULA CON 2 ML"/>
    <n v="18.91"/>
    <n v="555"/>
    <n v="1386"/>
    <n v="10495.05"/>
    <n v="26209.26"/>
    <n v="0"/>
    <n v="555"/>
    <n v="555"/>
    <s v="CLAVE SOLICITADA"/>
    <n v="0"/>
    <x v="0"/>
    <n v="0"/>
    <x v="1"/>
    <n v="10495.05"/>
  </r>
  <r>
    <s v="HRAEI-LPI-CC-423-2022"/>
    <s v="PROFESSIONAL PHARMACY OCCIDENTE, S.A. DE C.V."/>
    <s v="HRAEI-MD0126"/>
    <s v="HRAEI-LPI-CC-423-2022HRAEI-MD0126"/>
    <s v="010.000.0426.00"/>
    <n v="25300173"/>
    <s v="AMINOFILINA. SOLUCIÓN INYECTABLE. CADA AMPOLLETA CONTIENE: AMINOFILINA 250 MG. ENVASE CON 5 AMPOLLETAS DE 10 ML."/>
    <s v="ENVASE CON 5 AMPOLLETAS DE 10 ML"/>
    <n v="30.47"/>
    <n v="20"/>
    <n v="51"/>
    <n v="609.4"/>
    <n v="1553.97"/>
    <n v="0"/>
    <s v="-"/>
    <s v="-"/>
    <s v="SIN SOLICITUD"/>
    <s v="-"/>
    <x v="1"/>
    <s v="-"/>
    <x v="2"/>
    <s v="-"/>
  </r>
  <r>
    <s v="HRAEI-LPI-CC-428-2022"/>
    <s v="PHARMA TYCSA, S.A. DE C.V."/>
    <s v="HRAEI-MD0126"/>
    <s v="HRAEI-LPI-CC-428-2022HRAEI-MD0126"/>
    <s v="010.000.0426.00"/>
    <n v="25300173"/>
    <s v="AMINOFILINA. SOLUCIÓN INYECTABLE. CADA AMPOLLETA CONTIENE: AMINOFILINA 250 MG. ENVASE CON 5 AMPOLLETAS DE 10 ML."/>
    <s v="ENVASE CON 5 AMPOLLETAS DE 10 ML"/>
    <n v="29.75"/>
    <n v="14"/>
    <n v="34"/>
    <n v="416.5"/>
    <n v="1011.5"/>
    <n v="0"/>
    <s v="-"/>
    <s v="-"/>
    <s v="SIN SOLICITUD"/>
    <s v="-"/>
    <x v="1"/>
    <s v="-"/>
    <x v="2"/>
    <s v="-"/>
  </r>
  <r>
    <s v="HRAEI-LPI-CC-276-2023"/>
    <s v="COMERCIALIZADORA DE PRODUCTOS INSTITUCIONALES, S.A. DE C.V."/>
    <s v="HRAEI-MD0127"/>
    <s v="HRAEI-LPI-CC-276-2023HRAEI-MD0127"/>
    <s v="010.000.4107.00"/>
    <n v="25300175"/>
    <s v="AMIODARONA. SOLUCIÓN INYECTABLE. CADA AMPOLLETA CONTIENE: CLORHIDRATO DE AMIODARONA 150 MG ENVASE CON 6 AMPOLLETAS DE 3 ML."/>
    <s v="ENVASE CON 6 AMPOLLETAS DE 3 ML"/>
    <n v="113.85"/>
    <n v="39"/>
    <n v="96"/>
    <n v="4440.1499999999996"/>
    <n v="10929.599999999999"/>
    <n v="0"/>
    <n v="39"/>
    <n v="39"/>
    <s v="CLAVE SOLICITADA"/>
    <n v="0"/>
    <x v="0"/>
    <n v="0"/>
    <x v="1"/>
    <n v="4440.1499999999996"/>
  </r>
  <r>
    <s v="HRAEI-LPI-CC-016-2023"/>
    <s v="COMERCIALIZADORA DE PRODUCTOS INSTITUCIONALES, S.A. DE C.V."/>
    <s v="HRAEI-MD0127"/>
    <s v="HRAEI-LPI-CC-016-2023HRAEI-MD0127"/>
    <s v="010.000.4107.00"/>
    <n v="25300175"/>
    <s v="AMIODARONA. SOLUCIÓN INYECTABLE. CADA AMPOLLETA CONTIENE: CLORHIDRATO DE AMIODARONA 150 MG ENVASE CON 6 AMPOLLETAS DE 3 ML."/>
    <s v="ENVASE CON 6 AMPOLLETAS DE 3 ML"/>
    <n v="110"/>
    <n v="63"/>
    <n v="156"/>
    <n v="6930"/>
    <n v="17160"/>
    <n v="0"/>
    <n v="63"/>
    <n v="63"/>
    <s v="CLAVE SOLICITADA"/>
    <n v="0"/>
    <x v="0"/>
    <n v="0"/>
    <x v="1"/>
    <n v="6930"/>
  </r>
  <r>
    <s v="HRAEI-LPI-CC-259-1-2023"/>
    <s v="ARMSTRONG LABORATORIOS DE MEXICO, S.A. DE C.V."/>
    <s v="HRAEI-MD0128"/>
    <s v="HRAEI-LPI-CC-259-1-2023HRAEI-MD0128"/>
    <s v="010.000.4110.00"/>
    <n v="25300176"/>
    <s v="AMIODARONA. TABLETA. CADA TABLETA CONTIENE: CLORHIDRATO DE AMIODARONA 200 MG. ENVASE CON 20 TABLETAS."/>
    <s v="ENVASE CON 20 TABLETAS"/>
    <n v="31.5"/>
    <n v="4"/>
    <n v="10"/>
    <n v="126"/>
    <n v="315"/>
    <n v="0"/>
    <n v="4"/>
    <n v="0"/>
    <s v="CLAVE SOLICITADA"/>
    <n v="0"/>
    <x v="0"/>
    <n v="4"/>
    <x v="0"/>
    <n v="0"/>
  </r>
  <r>
    <s v="HRAEI-AD-CC-530-2022"/>
    <s v="AUROVIDA FARMACÉUTICA, S.A. DE C.V."/>
    <s v="HRAEI-MD0128"/>
    <s v="HRAEI-AD-CC-530-2022HRAEI-MD0128"/>
    <s v="010.000.4110.00"/>
    <n v="25300176"/>
    <s v="AMIODARONA. TABLETA. CADA TABLETA CONTIENE: CLORHIDRATO DE AMIODARONA 200 MG. ENVASE CON 20 TABLETAS."/>
    <s v="ENVASE CON 20 TABLETAS"/>
    <n v="32.94"/>
    <n v="7"/>
    <n v="16"/>
    <n v="230.57999999999998"/>
    <n v="527.04"/>
    <n v="0"/>
    <n v="16"/>
    <n v="0"/>
    <s v="CLAVE SOLICITADA"/>
    <n v="9"/>
    <x v="2"/>
    <n v="16"/>
    <x v="0"/>
    <n v="0"/>
  </r>
  <r>
    <s v="HRAEI-LPI-CC-487-2022"/>
    <s v="NATURALMEDIC QUIM, S.A. DE C.V."/>
    <s v="HRAEI-MD2192"/>
    <s v="HRAEI-LPI-CC-487-2022HRAEI-MD2192"/>
    <s v="010.000.6300.00"/>
    <n v="25303537"/>
    <s v="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
    <s v="ENVASE CON 100 ML"/>
    <n v="198.84"/>
    <n v="1"/>
    <n v="1"/>
    <n v="198.84"/>
    <n v="198.84"/>
    <n v="0"/>
    <s v="-"/>
    <s v="-"/>
    <s v="SIN SOLICITUD"/>
    <s v="-"/>
    <x v="1"/>
    <s v="-"/>
    <x v="2"/>
    <s v="-"/>
  </r>
  <r>
    <s v="HRAEI-LPI-CC-279-1-2023"/>
    <s v="COMPAÑIA INTERNACIONAL MEDICA, S.A. DE C.V."/>
    <s v="HRAEI-MD0138"/>
    <s v="HRAEI-LPI-CC-279-1-2023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9.7"/>
    <n v="16"/>
    <n v="40"/>
    <n v="475.2"/>
    <n v="1188"/>
    <n v="0"/>
    <s v="-"/>
    <s v="-"/>
    <s v="SIN SOLICITUD"/>
    <s v="-"/>
    <x v="1"/>
    <s v="-"/>
    <x v="2"/>
    <s v="-"/>
  </r>
  <r>
    <s v="HRAEI-LPI-CC-426-2022"/>
    <s v="BRULUAGSA, S.A. DE C.V."/>
    <s v="HRAEI-MD0138"/>
    <s v="HRAEI-LPI-CC-426-2022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8"/>
    <n v="26"/>
    <n v="65"/>
    <n v="728"/>
    <n v="1820"/>
    <n v="0"/>
    <s v="-"/>
    <s v="-"/>
    <s v="SIN SOLICITUD"/>
    <s v="-"/>
    <x v="1"/>
    <s v="-"/>
    <x v="2"/>
    <s v="-"/>
  </r>
  <r>
    <s v="HRAEI-LPI-CC-279-1-2023"/>
    <s v="COMPAÑIA INTERNACIONAL MEDICA, S.A. DE C.V."/>
    <s v="HRAEI-MD0136"/>
    <s v="HRAEI-LPI-CC-279-1-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51.75"/>
    <n v="8"/>
    <n v="20"/>
    <n v="414"/>
    <n v="1035"/>
    <n v="0"/>
    <s v="-"/>
    <s v="-"/>
    <s v="SIN SOLICITUD"/>
    <s v="-"/>
    <x v="1"/>
    <s v="-"/>
    <x v="2"/>
    <s v="-"/>
  </r>
  <r>
    <s v="HRAEI-AD-CC-100-2023"/>
    <s v="BRULUAGSA, S.A. DE C.V."/>
    <s v="HRAEI-MD0136"/>
    <s v="HRAEI-AD-CC-100-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47"/>
    <n v="14"/>
    <n v="33"/>
    <n v="658"/>
    <n v="1551"/>
    <n v="0"/>
    <n v="33"/>
    <n v="33"/>
    <s v="CLAVE SOLICITADA"/>
    <n v="19"/>
    <x v="2"/>
    <n v="0"/>
    <x v="1"/>
    <n v="1551"/>
  </r>
  <r>
    <s v="HRAEI-LPI-CC-279-1-2023"/>
    <s v="COMPAÑIA INTERNACIONAL MEDICA, S.A. DE C.V."/>
    <s v="HRAEI-MD0133"/>
    <s v="HRAEI-LPI-CC-279-1-2023HRAEI-MD0133"/>
    <s v="010.000.2128.00"/>
    <n v="25302395"/>
    <s v="AMOXICILINA. CÁPSULA CADA CÁPSULA CONTIENE: AMOXICILINA TRIHIDRATADA EQUIVALENTE A 500 MG DE AMOXICILINA. ENVASE CON 12 CÁPSULAS."/>
    <s v="ENVASE CON 12 CÁPSULAS"/>
    <n v="19.2"/>
    <n v="1"/>
    <n v="2"/>
    <n v="19.2"/>
    <n v="38.4"/>
    <n v="0"/>
    <n v="1"/>
    <n v="1"/>
    <s v="CLAVE SOLICITADA"/>
    <n v="0"/>
    <x v="0"/>
    <n v="0"/>
    <x v="1"/>
    <n v="19.2"/>
  </r>
  <r>
    <s v="HRAEI-LPI-CC-437-2022"/>
    <s v="COMPAÑIA INTERNACIONAL MÉDICA, S.A. DE C.V."/>
    <s v="HRAEI-MD0133"/>
    <s v="HRAEI-LPI-CC-437-2022HRAEI-MD0133"/>
    <s v="010.000.2128.00"/>
    <n v="25302395"/>
    <s v="AMOXICILINA. CÁPSULA CADA CÁPSULA CONTIENE: AMOXICILINA TRIHIDRATADA EQUIVALENTE A 500 MG DE AMOXICILINA. ENVASE CON 12 CÁPSULAS."/>
    <s v="ENVASE CON 12 CÁPSULAS"/>
    <n v="16.170000000000002"/>
    <n v="1"/>
    <n v="1"/>
    <n v="16.170000000000002"/>
    <n v="16.170000000000002"/>
    <n v="0"/>
    <n v="1"/>
    <n v="1"/>
    <s v="CLAVE SOLICITADA"/>
    <n v="0"/>
    <x v="0"/>
    <n v="0"/>
    <x v="1"/>
    <n v="16.170000000000002"/>
  </r>
  <r>
    <s v="HRAEI-LPI-CC-498-2022"/>
    <s v="MICRO PHARMACEUTICALS MÉXICO, S. DE R.L. DE C.V."/>
    <s v="HRAEI-MD0133"/>
    <s v="HRAEI-LPI-CC-498-2022HRAEI-MD0133"/>
    <s v="010.000.2128.00"/>
    <n v="25302395"/>
    <s v="AMOXICILINA. CÁPSULA CADA CÁPSULA CONTIENE: AMOXICILINA TRIHIDRATADA EQUIVALENTE A 500 MG DE AMOXICILINA. ENVASE CON 12 CÁPSULAS."/>
    <s v="ENVASE CON 12 CÁPSULAS"/>
    <n v="16.21"/>
    <n v="1"/>
    <n v="1"/>
    <n v="16.21"/>
    <n v="16.21"/>
    <n v="0"/>
    <n v="1"/>
    <n v="1"/>
    <s v="CLAVE SOLICITADA"/>
    <n v="0"/>
    <x v="0"/>
    <n v="0"/>
    <x v="1"/>
    <n v="16.21"/>
  </r>
  <r>
    <s v="HRAEI-LPI-CC-426-2022"/>
    <s v="BRULUAGSA, S.A. DE C.V."/>
    <s v="HRAEI-MD0133"/>
    <s v="HRAEI-LPI-CC-426-2022HRAEI-MD0133"/>
    <s v="010.000.2128.00"/>
    <n v="25302395"/>
    <s v="AMOXICILINA. CÁPSULA CADA CÁPSULA CONTIENE: AMOXICILINA TRIHIDRATADA EQUIVALENTE A 500 MG DE AMOXICILINA. ENVASE CON 12 CÁPSULAS."/>
    <s v="ENVASE CON 12 CÁPSULAS"/>
    <n v="15.5"/>
    <n v="1"/>
    <n v="2"/>
    <n v="15.5"/>
    <n v="31"/>
    <n v="0"/>
    <n v="2"/>
    <n v="0"/>
    <s v="CLAVE SOLICITADA"/>
    <n v="1"/>
    <x v="2"/>
    <n v="2"/>
    <x v="0"/>
    <n v="0"/>
  </r>
  <r>
    <s v="HRAEI-LPI-CC-296-1-2023"/>
    <s v="FARMA LEAL, S.A. DE C.V."/>
    <s v="HRAEI-MD0132"/>
    <s v="HRAEI-LPI-CC-296-1-2023HRAEI-MD0132"/>
    <s v="010.000.2127.00"/>
    <n v="25302397"/>
    <s v="AMOXICILINA. SUSPENSIÓN ORAL CADA FRASCO CON POLVO CONTIENE: AMOXICILINA TRIHIDRATADA EQUIVALENTE A 7.5 G DE AMOXICILINA. ENVASE CON POLVO PARA 75 ML (500 MG/5 ML)."/>
    <s v="ENVASE CON POLVO PARA 75 ML (500 MG/5 ML)"/>
    <n v="20.5"/>
    <n v="1"/>
    <n v="2"/>
    <n v="20.5"/>
    <n v="41"/>
    <n v="0"/>
    <s v="-"/>
    <s v="-"/>
    <s v="SIN SOLICITUD"/>
    <s v="-"/>
    <x v="1"/>
    <s v="-"/>
    <x v="2"/>
    <s v="-"/>
  </r>
  <r>
    <s v="HRAEI-LPI-CC-426-2022"/>
    <s v="BRULUAGSA, S.A. DE C.V."/>
    <s v="HRAEI-MD0132"/>
    <s v="HRAEI-LPI-CC-426-2022HRAEI-MD0132"/>
    <s v="010.000.2127.00"/>
    <n v="25302397"/>
    <s v="AMOXICILINA. SUSPENSIÓN ORAL CADA FRASCO CON POLVO CONTIENE: AMOXICILINA TRIHIDRATADA EQUIVALENTE A 7.5 G DE AMOXICILINA. ENVASE CON POLVO PARA 75 ML (500 MG/5 ML)."/>
    <s v="ENVASE CON POLVO PARA 75 ML (500 MG/5 ML)"/>
    <n v="22"/>
    <n v="2"/>
    <n v="4"/>
    <n v="44"/>
    <n v="88"/>
    <n v="0"/>
    <s v="-"/>
    <s v="-"/>
    <s v="SIN SOLICITUD"/>
    <s v="-"/>
    <x v="1"/>
    <s v="-"/>
    <x v="2"/>
    <s v="-"/>
  </r>
  <r>
    <s v="HRAEI-AD-CC-527-2022"/>
    <s v="GABAME, S.A. DE C.V."/>
    <s v="HRAEI-MD0141"/>
    <s v="HRAEI-AD-CC-527-2022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872"/>
    <n v="4680"/>
    <n v="20030.399999999998"/>
    <n v="50076"/>
    <n v="0"/>
    <n v="4680"/>
    <n v="4680"/>
    <s v="CLAVE SOLICITADA"/>
    <n v="2808"/>
    <x v="2"/>
    <n v="0"/>
    <x v="1"/>
    <n v="50076"/>
  </r>
  <r>
    <s v="HRAEI-LPI-CC-354-1-2023"/>
    <s v="PRODUCTOS E INSUMOS PARA LA SALUD, S.A. DE C.V."/>
    <s v="HRAEI-MD2069"/>
    <s v="HRAEI-LPI-CC-35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71"/>
    <n v="5"/>
    <n v="11"/>
    <n v="9753.5499999999993"/>
    <n v="21457.81"/>
    <n v="0"/>
    <n v="4"/>
    <n v="4"/>
    <s v="CLAVE SOLICITADA"/>
    <n v="-1"/>
    <x v="3"/>
    <n v="0"/>
    <x v="1"/>
    <n v="7802.84"/>
  </r>
  <r>
    <s v="HRAEI-LPI-CC-312-1-2023"/>
    <s v="GRUPO FARMACEUTICO TOTALFARMA,S.A DE C.V."/>
    <s v="HRAEI-MD2069"/>
    <s v="HRAEI-LPI-CC-312-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69"/>
    <n v="6"/>
    <n v="14"/>
    <n v="11704.14"/>
    <n v="27309.66"/>
    <n v="0"/>
    <n v="6"/>
    <n v="0"/>
    <s v="CLAVE SOLICITADA"/>
    <n v="0"/>
    <x v="0"/>
    <n v="6"/>
    <x v="0"/>
    <n v="0"/>
  </r>
  <r>
    <s v="HRAEI-LPI-CC-304-1-2023"/>
    <s v="GABAME, S.A. DE C.V."/>
    <s v="HRAEI-MD2069"/>
    <s v="HRAEI-LPI-CC-30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2138"/>
    <n v="1"/>
    <n v="2"/>
    <n v="2138"/>
    <n v="4276"/>
    <n v="0"/>
    <n v="1"/>
    <n v="0"/>
    <s v="CLAVE SOLICITADA"/>
    <n v="0"/>
    <x v="0"/>
    <n v="1"/>
    <x v="0"/>
    <n v="0"/>
  </r>
  <r>
    <s v="HRAEI-LPI-CC-486-2022"/>
    <s v="SYNTHON MÉXICO, S.A. DE C.V."/>
    <s v="HRAEI-MD2069"/>
    <s v="HRAEI-LPI-CC-486-2022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3987.62"/>
    <n v="18"/>
    <n v="44"/>
    <n v="71777.16"/>
    <n v="175455.28"/>
    <n v="0"/>
    <n v="44"/>
    <n v="0"/>
    <s v="CLAVE SOLICITADA"/>
    <n v="26"/>
    <x v="2"/>
    <n v="44"/>
    <x v="0"/>
    <n v="0"/>
  </r>
  <r>
    <s v="HRAEI-AD-CC-352-2022"/>
    <s v="JANSSEN-CILAG DE MÉXICO"/>
    <s v="HRAEI-MD2214"/>
    <s v="HRAEI-AD-CC-352-2022HRAEI-MD2214"/>
    <s v="010.000.6350.00"/>
    <n v="25302771"/>
    <s v="APALUTAMIDA. TABLETA CADA TABLETA CONTIENE: APALUTAMIDA 60 MG. ENVASE CON 120 TABLETAS"/>
    <s v="ENVASE CON 120 TABLETAS"/>
    <n v="41225"/>
    <n v="78"/>
    <n v="195"/>
    <n v="3215550"/>
    <n v="8038875"/>
    <n v="0"/>
    <n v="78"/>
    <n v="78"/>
    <s v="CLAVE SOLICITADA"/>
    <n v="0"/>
    <x v="0"/>
    <n v="0"/>
    <x v="1"/>
    <n v="3215550"/>
  </r>
  <r>
    <s v="HRAEI-LPI-CC-353-1-2023"/>
    <s v="PRODIFAM, S.A. DE C.V."/>
    <s v="HRAEI-MD0164"/>
    <s v="HRAEI-LPI-CC-353-1-2023HRAEI-MD0164"/>
    <s v="010.000.5106.00"/>
    <n v="25300291"/>
    <s v="ATORVASTATINA. TABLETA CADA TABLETA CONTIENE: ATORVASTATINA CÁLCICA TRIHIDRATADA EQUIVALENTE A 20 MG DE ATORVASTATINA. ENVASE CON 10 TABLETAS."/>
    <s v="ENVASE CON 10 TABLETAS"/>
    <n v="11.11"/>
    <n v="125"/>
    <n v="312"/>
    <n v="1388.75"/>
    <n v="3466.3199999999997"/>
    <n v="0"/>
    <n v="125"/>
    <n v="0"/>
    <s v="CLAVE SOLICITADA"/>
    <n v="0"/>
    <x v="0"/>
    <n v="125"/>
    <x v="0"/>
    <n v="0"/>
  </r>
  <r>
    <s v="HRAEI-LPI-CC-338-2023"/>
    <s v="MEXIND PHARMA, S.A. DE C.V."/>
    <s v="HRAEI-MD0164"/>
    <s v="HRAEI-LPI-CC-338-2023HRAEI-MD0164"/>
    <s v="010.000.5106.00"/>
    <n v="25300291"/>
    <s v="ATORVASTATINA. TABLETA CADA TABLETA CONTIENE: ATORVASTATINA CÁLCICA TRIHIDRATADA EQUIVALENTE A 20 MG DE ATORVASTATINA. ENVASE CON 10 TABLETAS."/>
    <s v="ENVASE CON 10 TABLETAS"/>
    <n v="10.33"/>
    <n v="83"/>
    <n v="208"/>
    <n v="857.39"/>
    <n v="2148.64"/>
    <n v="0"/>
    <n v="83"/>
    <n v="0"/>
    <s v="CLAVE SOLICITADA"/>
    <n v="0"/>
    <x v="0"/>
    <n v="83"/>
    <x v="0"/>
    <n v="0"/>
  </r>
  <r>
    <s v="HRAEI-LPI-CC-472-2022"/>
    <s v="PHARMA MANAGEMENT AND INNOVATION, S.A. DE C.V."/>
    <s v="HRAEI-MD0164"/>
    <s v="HRAEI-LPI-CC-472-2022HRAEI-MD0164"/>
    <s v="010.000.5106.00"/>
    <n v="25300291"/>
    <s v="ATORVASTATINA. TABLETA CADA TABLETA CONTIENE: ATORVASTATINA CÁLCICA TRIHIDRATADA EQUIVALENTE A 20 MG DE ATORVASTATINA. ENVASE CON 10 TABLETAS."/>
    <s v="ENVASE CON 10 TABLETAS"/>
    <n v="12.5"/>
    <n v="290"/>
    <n v="725"/>
    <n v="3625"/>
    <n v="9062.5"/>
    <n v="0"/>
    <n v="725"/>
    <n v="0"/>
    <s v="CLAVE SOLICITADA"/>
    <n v="435"/>
    <x v="2"/>
    <n v="725"/>
    <x v="0"/>
    <n v="0"/>
  </r>
  <r>
    <s v="HRAEI-LPI-CC-276-2023"/>
    <s v="COMERCIALIZADORA DE PRODUCTOS INSTITUCIONALES, S.A. DE C.V."/>
    <s v="HRAEI-MD0167"/>
    <s v="HRAEI-LPI-CC-276-2023HRAEI-MD0167"/>
    <s v="010.000.0204.00"/>
    <n v="25300296"/>
    <s v="ATROPINA. SOLUCION INYECTABLE CADA AMPOLLETA CONTIENE: SULFATO DE ATROPINA 1 MG. ENVASE CON 50 AMPOLLETAS CON 1 ML."/>
    <s v="ENVASE CON 50 AMPOLLETAS CON 1 ML"/>
    <n v="225.49"/>
    <n v="12"/>
    <n v="28"/>
    <n v="2705.88"/>
    <n v="6313.72"/>
    <n v="0"/>
    <n v="12"/>
    <n v="12"/>
    <s v="CLAVE SOLICITADA"/>
    <n v="0"/>
    <x v="0"/>
    <n v="0"/>
    <x v="1"/>
    <n v="2705.88"/>
  </r>
  <r>
    <s v="HRAEI-LPI-CC-420-2022"/>
    <s v="COMERCIALIZADORA DE PRODUCTOS INSTITUCIONALES, S.A. DE C.V."/>
    <s v="HRAEI-MD0167"/>
    <s v="HRAEI-LPI-CC-420-2022HRAEI-MD0167"/>
    <s v="010.000.0204.00"/>
    <n v="25300296"/>
    <s v="ATROPINA. SOLUCION INYECTABLE CADA AMPOLLETA CONTIENE: SULFATO DE ATROPINA 1 MG. ENVASE CON 50 AMPOLLETAS CON 1 ML."/>
    <s v="ENVASE CON 50 AMPOLLETAS CON 1 ML"/>
    <n v="196.08"/>
    <n v="19"/>
    <n v="46"/>
    <n v="3725.5200000000004"/>
    <n v="9019.68"/>
    <n v="0"/>
    <n v="19"/>
    <n v="19"/>
    <s v="CLAVE SOLICITADA"/>
    <n v="0"/>
    <x v="0"/>
    <n v="0"/>
    <x v="1"/>
    <n v="3725.5200000000004"/>
  </r>
  <r>
    <s v="HRAEI-LPI-CC-312-1-2023"/>
    <s v="GRUPO FARMACEUTICO TOTALFARMA,S.A DE C.V."/>
    <s v="HRAEI-MD0168"/>
    <s v="HRAEI-LPI-CC-312-1-2023HRAEI-MD0168"/>
    <s v="010.000.2872.00"/>
    <n v="25300298"/>
    <s v="ATROPINA. SOLUCIÓN OFTÁLMICA CADA ML CONTIENE: SULFATO DE ATROPINA 10 MG ENVASE CON GOTERO INTEGRAL CON 15 ML."/>
    <s v="ENVASE CON GOTERO INTEGRAL CON 15 ML"/>
    <n v="178.84"/>
    <n v="6"/>
    <n v="14"/>
    <n v="1073.04"/>
    <n v="2503.7600000000002"/>
    <n v="0"/>
    <n v="6"/>
    <n v="0"/>
    <s v="CLAVE SOLICITADA"/>
    <n v="0"/>
    <x v="0"/>
    <n v="6"/>
    <x v="0"/>
    <n v="0"/>
  </r>
  <r>
    <s v="HRAEI-AD-CC-529-2022"/>
    <s v="LABORATORIOS DE BIOLÓGICOS Y REACTIVOS DE MÉXICO, S.A. DE C.V."/>
    <s v="HRAEI-MD2296"/>
    <s v="HRAEI-AD-CC-529-2022HRAEI-MD2296"/>
    <s v="010.000.2872.01"/>
    <n v="25300298"/>
    <s v="ATROPINA. SOLUCIÓN OFTÁLMICA CADA ML CONTIENE: SULFATO DE ATROPINA 10 MG ENVASE CON GOTERO INTEGRAL CON 5 ML."/>
    <s v="ENVASE CON GOTERO INTEGRAL CON 5 ML"/>
    <n v="67.7"/>
    <n v="10"/>
    <n v="23"/>
    <n v="677"/>
    <n v="1557.1000000000001"/>
    <n v="0"/>
    <s v="-"/>
    <s v="-"/>
    <s v="SIN SOLICITUD"/>
    <s v="-"/>
    <x v="1"/>
    <s v="-"/>
    <x v="2"/>
    <s v="-"/>
  </r>
  <r>
    <s v="HRAEI-AD-CC-342-2022"/>
    <s v="PFIZER, S.A. DE C.V."/>
    <s v="HRAEI-MD2268"/>
    <s v="HRAEI-AD-CC-342-2022HRAEI-MD2268"/>
    <s v="010.000.6006.00"/>
    <n v="25302407"/>
    <s v="AXITINIB. TABLETA. CADA TABLETA CONTIENE: AXITINIB 5 MG. ENVASE CON 60 TABLETAS."/>
    <s v="ENVASE CON 60 TABLETAS"/>
    <n v="42078.54"/>
    <n v="38"/>
    <n v="94"/>
    <n v="1598984.52"/>
    <n v="3955382.7600000002"/>
    <n v="0"/>
    <n v="38"/>
    <n v="38"/>
    <s v="CLAVE SOLICITADA"/>
    <n v="0"/>
    <x v="0"/>
    <n v="0"/>
    <x v="1"/>
    <n v="1598984.52"/>
  </r>
  <r>
    <s v="HRAEI-LPI-CC-255-1-2023"/>
    <s v="AMAROX PHARMA, S.A. DE C.V."/>
    <s v="HRAEI-MD1918"/>
    <s v="HRAEI-LPI-CC-255-1-2023HRAEI-MD1918"/>
    <s v="010.000.5887.00"/>
    <n v="25302408"/>
    <s v="AZACITIDINA SUSPENSIÓN INYECTABLE CADA FRASCO ÁMPULA CON LIOFILIZADO CONTIENE: AZACITIDINA 100 MG. ENVASE CON UN FRASCO ÁMPULA CON LIOFILIZADO."/>
    <s v="ENVASE CON UN FRASCO ÁMPULA CON LIOFILIZADO"/>
    <n v="1100"/>
    <n v="20"/>
    <n v="48"/>
    <n v="22000"/>
    <n v="52800"/>
    <n v="0"/>
    <n v="48"/>
    <n v="0"/>
    <s v="CLAVE SOLICITADA"/>
    <n v="28"/>
    <x v="2"/>
    <n v="48"/>
    <x v="0"/>
    <n v="0"/>
  </r>
  <r>
    <s v="HRAEI-LPI-CC-480-2022"/>
    <s v="ULSA TECH, S.A. DE C.V."/>
    <s v="HRAEI-MD1918"/>
    <s v="HRAEI-LPI-CC-480-2022HRAEI-MD1918"/>
    <s v="010.000.5887.00"/>
    <n v="25302408"/>
    <s v="AZACITIDINA SUSPENSIÓN INYECTABLE CADA FRASCO ÁMPULA CON LIOFILIZADO CONTIENE: AZACITIDINA 100 MG. ENVASE CON UN FRASCO ÁMPULA CON LIOFILIZADO."/>
    <s v="ENVASE CON UN FRASCO ÁMPULA CON LIOFILIZADO"/>
    <n v="4650"/>
    <n v="32"/>
    <n v="78"/>
    <n v="148800"/>
    <n v="362700"/>
    <n v="0"/>
    <n v="78"/>
    <n v="78"/>
    <s v="CLAVE SOLICITADA"/>
    <n v="46"/>
    <x v="2"/>
    <n v="0"/>
    <x v="1"/>
    <n v="362700"/>
  </r>
  <r>
    <s v="HRAEI-LPI-CC-252-2023"/>
    <s v="ALTERNAVIDA, S.A. DE C.V."/>
    <s v="HRAEI-MD0171"/>
    <s v="HRAEI-LPI-CC-252-2023HRAEI-MD0171"/>
    <s v="010.000.3461.00"/>
    <n v="25300304"/>
    <s v="AZATIOPRINA. TABLETA CADA TABLETA CONTIENE: AZATIOPRINA 50 MG ENVASE CON 50 TABLETAS."/>
    <s v="ENVASE CON 50 TABLETAS"/>
    <n v="165"/>
    <n v="16"/>
    <n v="40"/>
    <n v="2640"/>
    <n v="6600"/>
    <n v="0"/>
    <n v="40"/>
    <n v="0"/>
    <s v="CLAVE SOLICITADA"/>
    <n v="24"/>
    <x v="2"/>
    <n v="40"/>
    <x v="0"/>
    <n v="0"/>
  </r>
  <r>
    <s v="HRAEI-LPI-CC-452-2022"/>
    <s v="LABORATORIOS VANQUISH, S.A. DE C.V."/>
    <s v="HRAEI-MD0171"/>
    <s v="HRAEI-LPI-CC-452-2022HRAEI-MD0171"/>
    <s v="010.000.3461.00"/>
    <n v="25300304"/>
    <s v="AZATIOPRINA. TABLETA CADA TABLETA CONTIENE: AZATIOPRINA 50 MG ENVASE CON 50 TABLETAS."/>
    <s v="ENVASE CON 50 TABLETAS"/>
    <n v="169"/>
    <n v="19"/>
    <n v="47"/>
    <n v="3211"/>
    <n v="7943"/>
    <n v="0"/>
    <s v="-"/>
    <s v="-"/>
    <s v="SIN SOLICITUD"/>
    <s v="-"/>
    <x v="1"/>
    <s v="-"/>
    <x v="2"/>
    <s v="-"/>
  </r>
  <r>
    <s v="HRAEI-LPI-CC-279-1-2023"/>
    <s v="COMPAÑIA INTERNACIONAL MEDICA, S.A. DE C.V."/>
    <s v="HRAEI-MD0172"/>
    <s v="HRAEI-LPI-CC-279-1-2023HRAEI-MD0172"/>
    <s v="010.000.1969.00"/>
    <n v="25302411"/>
    <s v="AZITROMICINA. TABLETA CADA TABLETA CONTIENE: AZITROMICINA DIHIDRATADA EQUIVALENTE A 500 MG DE AZITROMICINA ENVASE CON 3 TABLETAS."/>
    <s v="ENVASE CON 3 TABLETAS"/>
    <n v="12.98"/>
    <n v="172"/>
    <n v="429"/>
    <n v="2232.56"/>
    <n v="5568.42"/>
    <n v="0"/>
    <s v="-"/>
    <s v="-"/>
    <s v="SIN SOLICITUD"/>
    <s v="-"/>
    <x v="1"/>
    <s v="-"/>
    <x v="2"/>
    <s v="-"/>
  </r>
  <r>
    <s v="HRAEI-LPI-CC-020-2023"/>
    <s v="COMPAÑIA INTERNACIONAL MÉDICA, S.A. DE C.V."/>
    <s v="HRAEI-MD0172"/>
    <s v="HRAEI-LPI-CC-020-2023HRAEI-MD0172"/>
    <s v="010.000.1969.00"/>
    <n v="25302411"/>
    <s v="AZITROMICINA. TABLETA CADA TABLETA CONTIENE: AZITROMICINA DIHIDRATADA EQUIVALENTE A 500 MG DE AZITROMICINA ENVASE CON 3 TABLETAS."/>
    <s v="ENVASE CON 3 TABLETAS"/>
    <n v="11.3"/>
    <n v="279"/>
    <n v="697"/>
    <n v="3152.7000000000003"/>
    <n v="7876.1"/>
    <n v="0"/>
    <n v="100"/>
    <n v="100"/>
    <s v="CLAVE SOLICITADA"/>
    <n v="-179"/>
    <x v="3"/>
    <n v="0"/>
    <x v="1"/>
    <n v="1130"/>
  </r>
  <r>
    <s v="HRAEI-AD-CC-341-2022"/>
    <s v="NOVARTIS FARMACÉUTICA, S.A. DE C.V."/>
    <s v="HRAEI-MD0177"/>
    <s v="HRAEI-AD-CC-341-2022HRAEI-MD0177"/>
    <s v="010.000.5308.01"/>
    <n v="25302416"/>
    <s v="BASILIXIMAB. SOLUCIÓN INYECTABLE CADA FRASCO ÁMPULA CON LIOFILIZADO CONTIENE: BASILIXIMA 20 MG ENVASE CON 2 FRASCOS ÁMPULA Y 2 AMPOLLETAS CON 5 ML DE DILUYENTE."/>
    <s v="ENVASE CON 2 FRASCOS ÁMPULA Y 2 AMPOLLETAS CON 5 ML DE DILUYENTE"/>
    <n v="27432.01"/>
    <n v="2"/>
    <n v="3"/>
    <n v="54864.02"/>
    <n v="82296.03"/>
    <n v="0"/>
    <n v="2"/>
    <n v="0"/>
    <s v="CLAVE SOLICITADA"/>
    <n v="0"/>
    <x v="0"/>
    <n v="2"/>
    <x v="0"/>
    <n v="0"/>
  </r>
  <r>
    <s v="HRAEI-AD-CC-140-2023"/>
    <s v="FARMACEUTICA HISPANOAMERICANA, S.A. DE C.V."/>
    <s v="HRAEI-MD0179"/>
    <s v="HRAEI-AD-CC-140-2023HRAEI-MD0179"/>
    <s v="010.000.2508.00"/>
    <n v="25302417"/>
    <s v="BECLOMETASONA DIPROPIONATO DE. SUSPENSIÓN EN AEROSOL. CADA INHALACIÓN CONTIENE: DIPROPIONATO DE BECLOMETASONA 250 µG ENVASE CON DISPOSITIVO INHALADOR PARA 200 DOSIS"/>
    <s v="ENVASE CON DISPOSITIVO INHALADOR PARA 200 DOSIS"/>
    <n v="49.69"/>
    <n v="16"/>
    <n v="39"/>
    <n v="795.04"/>
    <n v="1937.9099999999999"/>
    <n v="0"/>
    <n v="39"/>
    <n v="39"/>
    <s v="CLAVE SOLICITADA"/>
    <n v="23"/>
    <x v="2"/>
    <n v="0"/>
    <x v="1"/>
    <n v="1937.9099999999999"/>
  </r>
  <r>
    <s v="HRAEI-LPI-CC-423-2022"/>
    <s v="PROFESSIONAL PHARMACY OCCIDENTE, S.A. DE C.V."/>
    <s v="HRAEI-MD0186"/>
    <s v="HRAEI-LPI-CC-423-2022HRAEI-MD0186"/>
    <s v="010.000.1921.00"/>
    <n v="25300326"/>
    <s v="BENCILPENICILINA SÓDICA CRISTALINA. SOLUCIÓN INYECTABLE CADA FRASCO ÁMPULA CON POLVO CONTIENE: BENCILPENICILINA SÓDICA CRISTALINA EQUIVALENTE A 1000 000 UI DE BENCILPENICILINA. ENVASE CON UN FRASCO ÁMPULA CON O SIN 2 ML DE DILUYENTE."/>
    <s v="ENVASE CON UN FRASCO ÁMPULA CON O SIN 2 ML DE DILUYENTE"/>
    <n v="8.99"/>
    <n v="7"/>
    <n v="16"/>
    <n v="62.93"/>
    <n v="143.84"/>
    <n v="0"/>
    <s v="-"/>
    <s v="-"/>
    <s v="SIN SOLICITUD"/>
    <s v="-"/>
    <x v="1"/>
    <s v="-"/>
    <x v="2"/>
    <s v="-"/>
  </r>
  <r>
    <s v="HRAEI-AD-CC-361-2022"/>
    <s v="PROFESSIONAL PHARMACY OCCIDENTE, S.A. DE C.V."/>
    <s v="HRAEI-MD2125"/>
    <s v="HRAEI-AD-CC-361-2022HRAEI-MD2125"/>
    <s v="010.000.6325.00"/>
    <n v="25303719"/>
    <s v="BENDAMUSTINA. SOLUCIÓN INYECTABLE. CADA FRASCO ÁMPULA CONTIENE: CLORHIDRATO DE BENDAMUSTINA 100 MG/4 ML. ENVASE CON 1 FRASCO ÁMPULA."/>
    <s v="ENVASE CON 1 FRASCO ÁMPULA"/>
    <n v="6150.44"/>
    <n v="110"/>
    <n v="273"/>
    <n v="676548.39999999991"/>
    <n v="1679070.1199999999"/>
    <n v="0"/>
    <n v="273"/>
    <n v="273"/>
    <s v="CLAVE SOLICITADA"/>
    <n v="163"/>
    <x v="2"/>
    <n v="0"/>
    <x v="1"/>
    <n v="1679070.1199999999"/>
  </r>
  <r>
    <s v="HRAEI-LPI-CC-304-1-2023"/>
    <s v="GABAME, S.A. DE C.V."/>
    <s v="HRAEI-MD0188"/>
    <s v="HRAEI-LPI-CC-304-1-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08"/>
    <n v="4"/>
    <n v="9"/>
    <n v="48.32"/>
    <n v="108.72"/>
    <n v="0"/>
    <s v="-"/>
    <s v="-"/>
    <s v="SIN SOLICITUD"/>
    <s v="-"/>
    <x v="1"/>
    <s v="-"/>
    <x v="2"/>
    <s v="-"/>
  </r>
  <r>
    <s v="HRAEI-LPI-CC-030-2023"/>
    <s v="GABAME, S.A. DE C.V."/>
    <s v="HRAEI-MD0188"/>
    <s v="HRAEI-LPI-CC-030-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3499999999999"/>
    <n v="6"/>
    <n v="14"/>
    <n v="74.099999999999397"/>
    <n v="172.89999999999861"/>
    <n v="0"/>
    <n v="14"/>
    <n v="14"/>
    <s v="CLAVE SOLICITADA"/>
    <n v="8"/>
    <x v="2"/>
    <n v="0"/>
    <x v="1"/>
    <n v="172.89999999999861"/>
  </r>
  <r>
    <s v="HRAEI-LPI-CC-353-1-2023"/>
    <s v="PRODIFAM, S.A. DE C.V."/>
    <s v="HRAEI-MD0194"/>
    <s v="HRAEI-LPI-CC-353-1-2023HRAEI-MD0194"/>
    <s v="010.000.2433.00"/>
    <n v="25300336"/>
    <s v="BENZONATATO. PERLA O CÁPSULA CADA PERLA O CÁPSULA CONTIENE: BENZONATATO 100 MG ENVASE CON 20 PERLAS O CÁPSULAS."/>
    <s v="ENVASE CON 20 PERLAS O CÁPSULAS"/>
    <n v="16.93"/>
    <n v="4"/>
    <n v="8"/>
    <n v="67.72"/>
    <n v="135.44"/>
    <n v="0"/>
    <n v="4"/>
    <n v="0"/>
    <s v="CLAVE SOLICITADA"/>
    <n v="0"/>
    <x v="0"/>
    <n v="4"/>
    <x v="0"/>
    <n v="0"/>
  </r>
  <r>
    <s v="HRAEI-LPI-CC-279-1-2023"/>
    <s v="COMPAÑIA INTERNACIONAL MEDICA, S.A. DE C.V."/>
    <s v="HRAEI-MD0194"/>
    <s v="HRAEI-LPI-CC-279-1-2023HRAEI-MD0194"/>
    <s v="010.000.2433.00"/>
    <n v="25300336"/>
    <s v="BENZONATATO. PERLA O CÁPSULA CADA PERLA O CÁPSULA CONTIENE: BENZONATATO 100 MG ENVASE CON 20 PERLAS O CÁPSULAS."/>
    <s v="ENVASE CON 20 PERLAS O CÁPSULAS"/>
    <n v="18.11"/>
    <n v="2"/>
    <n v="6"/>
    <n v="36.22"/>
    <n v="108.66"/>
    <n v="0"/>
    <s v="-"/>
    <s v="-"/>
    <s v="SIN SOLICITUD"/>
    <s v="-"/>
    <x v="1"/>
    <s v="-"/>
    <x v="2"/>
    <s v="-"/>
  </r>
  <r>
    <s v="HRAEI-LPI-CC-437-2022"/>
    <s v="COMPAÑIA INTERNACIONAL MÉDICA, S.A. DE C.V."/>
    <s v="HRAEI-MD0194"/>
    <s v="HRAEI-LPI-CC-437-2022HRAEI-MD0194"/>
    <s v="010.000.2433.00"/>
    <n v="25300336"/>
    <s v="BENZONATATO. PERLA O CÁPSULA CADA PERLA O CÁPSULA CONTIENE: BENZONATATO 100 MG ENVASE CON 20 PERLAS O CÁPSULAS."/>
    <s v="ENVASE CON 20 PERLAS O CÁPSULAS"/>
    <n v="17.25"/>
    <n v="9"/>
    <n v="22"/>
    <n v="155.25"/>
    <n v="379.5"/>
    <n v="0"/>
    <s v="-"/>
    <s v="-"/>
    <s v="SIN SOLICITUD"/>
    <s v="-"/>
    <x v="1"/>
    <s v="-"/>
    <x v="2"/>
    <s v="-"/>
  </r>
  <r>
    <s v="HRAEI-LPI-CC-279-1-2023"/>
    <s v="COMPAÑIA INTERNACIONAL MEDICA, S.A. DE C.V."/>
    <s v="HRAEI-MD0198"/>
    <s v="HRAEI-LPI-CC-279-1-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7.82"/>
    <n v="68"/>
    <n v="168"/>
    <n v="531.76"/>
    <n v="1313.76"/>
    <n v="0"/>
    <n v="68"/>
    <n v="68"/>
    <s v="CLAVE SOLICITADA"/>
    <n v="0"/>
    <x v="0"/>
    <n v="0"/>
    <x v="1"/>
    <n v="531.76"/>
  </r>
  <r>
    <s v="HRAEI-LPI-CC-020-2023"/>
    <s v="COMPAÑIA INTERNACIONAL MÉDICA, S.A. DE C.V."/>
    <s v="HRAEI-MD0198"/>
    <s v="HRAEI-LPI-CC-020-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6.7999999999999901"/>
    <n v="110"/>
    <n v="273"/>
    <n v="747.99999999999886"/>
    <n v="1856.3999999999974"/>
    <n v="0"/>
    <n v="273"/>
    <n v="273"/>
    <s v="CLAVE SOLICITADA"/>
    <n v="163"/>
    <x v="2"/>
    <n v="0"/>
    <x v="1"/>
    <n v="1856.3999999999974"/>
  </r>
  <r>
    <s v="HRAEI-AD-CC-099-2023-A"/>
    <s v="PROFESSIONAL PHARMACY OCCIDENTE, S.A. DE C.V."/>
    <s v="HRAEI-MD0207"/>
    <s v="HRAEI-AD-CC-099-2023-AHRAEI-MD0207"/>
    <s v="010.000.3619.00"/>
    <n v="25300357"/>
    <s v="BICARBONATO DE SODIO. SOLUCIÓN INYECTABLE AL 7.5% CADA AMPOLLETA CONTIENE: BICARBONATO DE SODIO 0.75 G ENVASE CON 50 AMPOLLETAS DE 10 ML. CADA AMPOLLETA CON 10 ML CONTIENE: BICARBONATO DE SODIO 8.9 MEQ"/>
    <s v="ENVASE CON 50 AMPOLLETAS DE 10 ML"/>
    <n v="247.52"/>
    <n v="116"/>
    <n v="289"/>
    <n v="28712.32"/>
    <n v="71533.279999999999"/>
    <n v="0"/>
    <n v="289"/>
    <n v="289"/>
    <s v="CLAVE SOLICITADA"/>
    <n v="173"/>
    <x v="2"/>
    <n v="0"/>
    <x v="1"/>
    <n v="71533.279999999999"/>
  </r>
  <r>
    <s v="HRAEI-AD-CC-102-2023"/>
    <s v="COMERCIALIZADORA DE PRODUCTOS INSTITUCIONALES, S.A. DE C.V."/>
    <s v="HRAEI-MD0206"/>
    <s v="HRAEI-AD-CC-102-2023HRAEI-MD0206"/>
    <s v="010.000.3618.00"/>
    <n v="25300358"/>
    <s v="BICARBONATO DE SODIO. SOLUCIÓN INYECTABLE AL 7.5% CADA FRASCO ÁMPULA CONTIENE: BICARBONATO DE SODIO 3.75 G ENVASE CON FRASCO ÁMPULA DE 50 ML. EL ENVASE CON 50 ML CONTIENE: BICARBONATO DE SODIO 44.5 MEQ"/>
    <s v="ENVASE CON FRASCO ÁMPULA DE 50 ML"/>
    <n v="47.64"/>
    <n v="1404"/>
    <n v="3510"/>
    <n v="66886.559999999998"/>
    <n v="167216.4"/>
    <n v="0"/>
    <n v="2000"/>
    <n v="2000"/>
    <s v="CLAVE SOLICITADA"/>
    <n v="596"/>
    <x v="2"/>
    <n v="0"/>
    <x v="1"/>
    <n v="95280"/>
  </r>
  <r>
    <s v="HRAEI-AD-CC-346-2022"/>
    <s v="AMGEN MÉXICO, S.A. DE C.V."/>
    <s v="HRAEI-MD2101"/>
    <s v="HRAEI-AD-CC-346-2022HRAEI-MD2101"/>
    <s v="010.000.6096.00"/>
    <n v="25303238"/>
    <s v="BLINATUMOMAB. SOLUCIÓN INYECTABLE CADA FRASCO ÁMPULA CON POLVO LIOFILIZADO CONTIENE: BLINATUMOMAB 35 µG ENVASE CON UN FRASCO ÁMPULA CON POLVO LIOFILIZADO Y UN FRASCO ÁMPULA CON SOLUCIÓN ESTABILIZADORA IV."/>
    <s v="ENVASE CON UN FRASCO ÁMPULA CON POLVO LIOFILIZADO Y UN FRASCO ÁMPULA CON SOLUCIÓN ESTABILIZADORA IV"/>
    <n v="27695.78"/>
    <n v="240"/>
    <n v="600"/>
    <n v="6646987.1999999993"/>
    <n v="16617468"/>
    <n v="0"/>
    <n v="600"/>
    <n v="600"/>
    <s v="CLAVE SOLICITADA"/>
    <n v="360"/>
    <x v="2"/>
    <n v="0"/>
    <x v="1"/>
    <n v="16617468"/>
  </r>
  <r>
    <s v="HRAEI-LPI-CC-255-1-2023"/>
    <s v="AMAROX PHARMA, S.A. DE C.V."/>
    <s v="HRAEI-MD0212"/>
    <s v="HRAEI-LPI-CC-255-1-2023HRAEI-MD0212"/>
    <s v="010.000.4448.00"/>
    <n v="25300367"/>
    <s v="BORTEZOMIB. SOLUCIÓN INYECTABLE CADA FRASCO ÁMPULA CON LIOFILIZADO CONTIENE: BORTEZOMIB 3.5 MG ENVASE CON UN FRASCO ÁMPULA."/>
    <s v="ENVASE CON UN FRASCO ÁMPULA"/>
    <n v="249"/>
    <n v="9"/>
    <n v="24"/>
    <n v="2241"/>
    <n v="5976"/>
    <n v="0"/>
    <n v="24"/>
    <n v="0"/>
    <s v="CLAVE SOLICITADA"/>
    <n v="15"/>
    <x v="2"/>
    <n v="24"/>
    <x v="0"/>
    <n v="0"/>
  </r>
  <r>
    <s v="HRAEI-LPI-CC-451-2022"/>
    <s v="ALTERNAVIDA, S.A. DE C.V."/>
    <s v="HRAEI-MD0212"/>
    <s v="HRAEI-LPI-CC-451-2022HRAEI-MD0212"/>
    <s v="010.000.4448.00"/>
    <n v="25300367"/>
    <s v="BORTEZOMIB. SOLUCIÓN INYECTABLE CADA FRASCO ÁMPULA CON LIOFILIZADO CONTIENE: BORTEZOMIB 3.5 MG ENVASE CON UN FRASCO ÁMPULA."/>
    <s v="ENVASE CON UN FRASCO ÁMPULA"/>
    <n v="320"/>
    <n v="47"/>
    <n v="117"/>
    <n v="15040"/>
    <n v="37440"/>
    <n v="0"/>
    <n v="47"/>
    <n v="47"/>
    <s v="CLAVE SOLICITADA"/>
    <n v="0"/>
    <x v="0"/>
    <n v="0"/>
    <x v="1"/>
    <n v="15040"/>
  </r>
  <r>
    <s v="HRAEI-AD-CC-244-2023"/>
    <s v="TAKEDA MEXICO, S.A. DE C.V."/>
    <s v="HRAEI-MD2060"/>
    <s v="HRAEI-AD-CC-244-2023HRAEI-MD2060"/>
    <s v="010.000.6085.00"/>
    <n v="25303184"/>
    <s v="BRENTUXIMAB VEDOTIN. SOLUCIÓN INYECTABLE CADA FRASCO ÁMPULA CON POLVO LIOFILIZADO CONTIENE: BRENTUXIMAB VEDOTIN 50 MG ENVASE CON UN FRASCO ÁMPULA CON POLVO LIOFILIZADO."/>
    <s v="ENVASE CON UN FRASCO ÁMPULA CON POLVO LIOFILIZADO"/>
    <n v="61378.2"/>
    <n v="78"/>
    <n v="193"/>
    <n v="4787499.5999999996"/>
    <n v="11845992.6"/>
    <n v="0"/>
    <n v="193"/>
    <n v="193"/>
    <s v="CLAVE SOLICITADA"/>
    <n v="115"/>
    <x v="2"/>
    <n v="0"/>
    <x v="1"/>
    <n v="11845992.6"/>
  </r>
  <r>
    <s v="HRAEI-AD-CC-356-2022"/>
    <s v="TAKEDA MÉXICO, S.A. DE C.V."/>
    <s v="HRAEI-MD2060"/>
    <s v="HRAEI-AD-CC-356-2022HRAEI-MD2060"/>
    <s v="010.000.6085.00"/>
    <n v="25303184"/>
    <s v="BRENTUXIMAB VEDOTIN. SOLUCIÓN INYECTABLE CADA FRASCO ÁMPULA CON POLVO LIOFILIZADO CONTIENE: BRENTUXIMAB VEDOTIN 50 MG ENVASE CON UN FRASCO ÁMPULA CON POLVO LIOFILIZADO."/>
    <s v="ENVASE CON UN FRASCO ÁMPULA CON POLVO LIOFILIZADO"/>
    <n v="61378.2"/>
    <n v="63"/>
    <n v="156"/>
    <n v="3866826.5999999996"/>
    <n v="9574999.1999999993"/>
    <n v="0"/>
    <n v="156"/>
    <n v="156"/>
    <s v="CLAVE SOLICITADA"/>
    <n v="93"/>
    <x v="2"/>
    <n v="0"/>
    <x v="1"/>
    <n v="9574999.1999999993"/>
  </r>
  <r>
    <s v="HRAEI-AD-CC-534-1-2022"/>
    <s v="ABBVIE FARMACÉUTICA, S.A. DE C.V. (ALLERGAN, S.A. DE C.V. FUSIÓN)"/>
    <s v="HRAEI-MD0216"/>
    <s v="HRAEI-AD-CC-534-1-2022HRAEI-MD0216"/>
    <s v="010.000.4420.00"/>
    <n v="25300370"/>
    <s v="BRIMONIDINA - TIMOLOL. SOLUCIÓN OFTÁLMICA CADA MILILITRO CONTIENE: TARTRATO DE BRIMONIDINA 2.00 MG MALEATO DE TIMOLOL 6.80 MG ENVASE CON GOTERO INTEGRAL CON 5 ML."/>
    <s v="ENVASE CON GOTERO INTEGRAL CON 5 ML"/>
    <n v="266.67"/>
    <n v="4"/>
    <n v="8"/>
    <n v="1066.68"/>
    <n v="2133.36"/>
    <n v="0"/>
    <s v="-"/>
    <s v="-"/>
    <s v="SIN SOLICITUD"/>
    <s v="-"/>
    <x v="1"/>
    <s v="-"/>
    <x v="2"/>
    <s v="-"/>
  </r>
  <r>
    <s v="HRAEI-LPI-CC-339-2023"/>
    <s v="MICRO PHARMACEUTICALS MEXICO, S. DE R.L. DE C.V."/>
    <s v="HRAEI-MD0215"/>
    <s v="HRAEI-LPI-CC-339-2023HRAEI-MD0215"/>
    <s v="010.000.4413.00"/>
    <n v="25300371"/>
    <s v="BRIMONIDINA. SOLUCIÓN OFTÁLMICA CADA ML CONTIENE: TARTRATO DE BRIMONIDINA 2.0 MG ENVASE CON FRASCO GOTERO CON 5 ML."/>
    <s v="ENVASE CON FRASCO GOTERO CON 5 ML"/>
    <n v="669.99"/>
    <n v="2"/>
    <n v="5"/>
    <n v="1339.98"/>
    <n v="3349.95"/>
    <n v="0"/>
    <s v="-"/>
    <s v="-"/>
    <s v="SIN SOLICITUD"/>
    <s v="-"/>
    <x v="1"/>
    <s v="-"/>
    <x v="2"/>
    <s v="-"/>
  </r>
  <r>
    <s v="HRAEI-LPI-CC-047-2023"/>
    <s v="ABASTO Y SUMINISTRO EN FARMACOS GADEC, S.A. DE C.V."/>
    <s v="HRAEI-MD0215"/>
    <s v="HRAEI-LPI-CC-047-2023HRAEI-MD0215"/>
    <s v="010.000.4413.00"/>
    <n v="25300371"/>
    <s v="BRIMONIDINA. SOLUCIÓN OFTÁLMICA CADA ML CONTIENE: TARTRATO DE BRIMONIDINA 2.0 MG ENVASE CON FRASCO GOTERO CON 5 ML."/>
    <s v="ENVASE CON FRASCO GOTERO CON 5 ML"/>
    <n v="654.07000000000005"/>
    <n v="4"/>
    <n v="8"/>
    <n v="2616.2800000000002"/>
    <n v="5232.5600000000004"/>
    <n v="0"/>
    <s v="-"/>
    <s v="-"/>
    <s v="SIN SOLICITUD"/>
    <s v="-"/>
    <x v="1"/>
    <s v="-"/>
    <x v="2"/>
    <s v="-"/>
  </r>
  <r>
    <s v="HRAEI-LPI-CC-376-2023"/>
    <s v="ZAGAPHARM, S.A. DE C.V."/>
    <s v="HRAEI-MD0217"/>
    <s v="HRAEI-LPI-CC-376-2023HRAEI-MD0217"/>
    <s v="040.000.4482.00"/>
    <n v="25300373"/>
    <s v="BROMAZEPAM. COMPRIMIDO CADA COMPRIMIDO CONTIENE: BROMAZEPAM 3 MG ENVASE CON 30 COMPRIMIDOS."/>
    <s v="ENVASE CON 30 COMPRIMIDOS"/>
    <n v="61.9"/>
    <n v="1"/>
    <n v="2"/>
    <n v="61.9"/>
    <n v="123.8"/>
    <n v="0"/>
    <s v="-"/>
    <s v="-"/>
    <s v="SIN SOLICITUD"/>
    <s v="-"/>
    <x v="1"/>
    <s v="-"/>
    <x v="2"/>
    <s v="-"/>
  </r>
  <r>
    <s v="HRAEI-AD-CC-105-2023"/>
    <s v="HISA FARMACEUTICA, S.A. DE C.V."/>
    <s v="HRAEI-MD0217"/>
    <s v="HRAEI-AD-CC-105-2023HRAEI-MD0217"/>
    <s v="040.000.4482.00"/>
    <n v="25300373"/>
    <s v="BROMAZEPAM. COMPRIMIDO CADA COMPRIMIDO CONTIENE: BROMAZEPAM 3 MG ENVASE CON 30 COMPRIMIDOS."/>
    <s v="ENVASE CON 30 COMPRIMIDOS"/>
    <n v="49.73"/>
    <n v="2"/>
    <n v="3"/>
    <n v="99.46"/>
    <n v="149.19"/>
    <n v="0"/>
    <s v="-"/>
    <s v="-"/>
    <s v="SIN SOLICITUD"/>
    <s v="-"/>
    <x v="1"/>
    <s v="-"/>
    <x v="2"/>
    <s v="-"/>
  </r>
  <r>
    <s v="HRAEI-AD-CC-192-2023 "/>
    <s v="ZAGAPHARM, S.A. DE C.V."/>
    <s v="HRAEI-MD0217"/>
    <s v="HRAEI-AD-CC-192-2023 HRAEI-MD0217"/>
    <s v="040.000.4482.00"/>
    <n v="25300373"/>
    <s v="BROMAZEPAM. COMPRIMIDO CADA COMPRIMIDO CONTIENE: BROMAZEPAM 3 MG ENVASE CON 30 COMPRIMIDOS."/>
    <s v="ENVASE CON 30 COMPRIMIDOS"/>
    <n v="55.08"/>
    <n v="2"/>
    <n v="3"/>
    <n v="110.16"/>
    <n v="165.24"/>
    <n v="0"/>
    <s v="-"/>
    <s v="-"/>
    <s v="SIN SOLICITUD"/>
    <s v="-"/>
    <x v="1"/>
    <s v="-"/>
    <x v="2"/>
    <s v="-"/>
  </r>
  <r>
    <s v="HRAEI-LPI-CC-300-2023"/>
    <s v="FARMAHOME, S. A. P. I. DE C.V."/>
    <s v="HRAEI-MD1489"/>
    <s v="HRAEI-LPI-CC-300-2023HRAEI-MD1489"/>
    <s v="010.000.2262.00"/>
    <n v="25302070"/>
    <s v="BROMURO DE TIOTROPIO. POLVO. CADA CÁPSULA CONTIENE: BROMURO DE TIOTROPIO MONOHIDRATADO EQUIVALENTE A 18 µG DE TIOTROPIO. ENVASE CON 30 CÁPSULAS Y DISPOSITIVO INHALADOR."/>
    <s v="ENVASE CON 30 CÁPSULAS Y DISPOSITIVO INHALADOR"/>
    <n v="142.19"/>
    <n v="1"/>
    <n v="2"/>
    <n v="142.19"/>
    <n v="284.38"/>
    <n v="0"/>
    <s v="-"/>
    <s v="-"/>
    <s v="SIN SOLICITUD"/>
    <s v="-"/>
    <x v="1"/>
    <s v="-"/>
    <x v="2"/>
    <s v="-"/>
  </r>
  <r>
    <s v="HRAEI-AD-CC-338-2022"/>
    <s v="BOERINGER INGELHEIM MÉXICO, S.A. DE C.V."/>
    <s v="HRAEI-MD1489"/>
    <s v="HRAEI-AD-CC-338-2022HRAEI-MD1489"/>
    <s v="010.000.2262.00"/>
    <n v="25302070"/>
    <s v="BROMURO DE TIOTROPIO. POLVO. CADA CÁPSULA CONTIENE: BROMURO DE TIOTROPIO MONOHIDRATADO EQUIVALENTE A 18 µG DE TIOTROPIO. ENVASE CON 30 CÁPSULAS Y DISPOSITIVO INHALADOR."/>
    <s v="ENVASE CON 30 CÁPSULAS Y DISPOSITIVO INHALADOR"/>
    <n v="292.89999999999998"/>
    <n v="2"/>
    <n v="3"/>
    <n v="585.79999999999995"/>
    <n v="878.69999999999993"/>
    <n v="0"/>
    <s v="-"/>
    <s v="-"/>
    <s v="SIN SOLICITUD"/>
    <s v="-"/>
    <x v="1"/>
    <s v="-"/>
    <x v="2"/>
    <s v="-"/>
  </r>
  <r>
    <s v="HRAEI-LPI-CC-299-2023"/>
    <s v="FARMACEUTICOS MAYPO, S.A. DE C.V."/>
    <s v="HRAEI-MD2174"/>
    <s v="HRAEI-LPI-CC-299-2023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1"/>
    <n v="270"/>
    <n v="270"/>
    <n v="0"/>
    <s v="-"/>
    <s v="-"/>
    <s v="SIN SOLICITUD"/>
    <s v="-"/>
    <x v="1"/>
    <s v="-"/>
    <x v="2"/>
    <s v="-"/>
  </r>
  <r>
    <s v="HRAEI-LPI-CC-485-2022"/>
    <s v="FARMACEUTICOS MAYPO, S.A. DE C.V."/>
    <s v="HRAEI-MD2174"/>
    <s v="HRAEI-LPI-CC-485-2022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2"/>
    <n v="270"/>
    <n v="540"/>
    <n v="0"/>
    <s v="-"/>
    <s v="-"/>
    <s v="SIN SOLICITUD"/>
    <s v="-"/>
    <x v="1"/>
    <s v="-"/>
    <x v="2"/>
    <s v="-"/>
  </r>
  <r>
    <s v="HRAEI-LPI-CC-046-2023"/>
    <s v="NATURALMEDIC QUIM, S.A. DE C.V."/>
    <s v="HRAEI-MD0225"/>
    <s v="HRAEI-LPI-CC-046-2023HRAEI-MD0225"/>
    <s v="010.000.4334.00"/>
    <n v="25300385"/>
    <s v="BUDESONIDA. POLVO. CADA DOSIS CONTIENE: BUDESONIDA (MICRONIZADA) 100 µG. ENVASE CON 200 DOSIS Y DISPOSITIVO INHALADOR."/>
    <s v="ENVASE CON 200 DOSIS Y DISPOSITIVO INHALADOR"/>
    <n v="127.51"/>
    <n v="45"/>
    <n v="112"/>
    <n v="5737.95"/>
    <n v="14281.12"/>
    <n v="0"/>
    <s v="-"/>
    <s v="-"/>
    <s v="SIN SOLICITUD"/>
    <s v="-"/>
    <x v="1"/>
    <s v="-"/>
    <x v="2"/>
    <s v="-"/>
  </r>
  <r>
    <s v="HRAEI-LPI-CC-304-1-2023"/>
    <s v="GABAME, S.A. DE C.V."/>
    <s v="HRAEI-MD0223"/>
    <s v="HRAEI-LPI-CC-304-1-2023HRAEI-MD0223"/>
    <s v="010.000.4333.00"/>
    <n v="25302435"/>
    <s v="BUDESONIDA. SUSPENSIÓN PARA NEBULIZAR. CADA ENVASE CONTIENE: BUDESONIDA (MICRONIZADA) 0.500 MG. ENVASE CON 5 ENVASES CON 2 ML."/>
    <s v="ENVASE CON 5 ENVASES CON 2 ML"/>
    <n v="45.8"/>
    <n v="384"/>
    <n v="960"/>
    <n v="17587.199999999997"/>
    <n v="43968"/>
    <n v="0"/>
    <n v="384"/>
    <n v="0"/>
    <s v="CLAVE SOLICITADA"/>
    <n v="0"/>
    <x v="0"/>
    <n v="384"/>
    <x v="0"/>
    <n v="0"/>
  </r>
  <r>
    <s v="HRAEI-LPI-CC-018-2023"/>
    <s v="ASTRA ZENECA, S.A. DE C.V."/>
    <s v="HRAEI-MD0223"/>
    <s v="HRAEI-LPI-CC-018-2023HRAEI-MD0223"/>
    <s v="010.000.4333.00"/>
    <n v="25302435"/>
    <s v="BUDESONIDA. SUSPENSIÓN PARA NEBULIZAR. CADA ENVASE CONTIENE: BUDESONIDA (MICRONIZADA) 0.500 MG. ENVASE CON 5 ENVASES CON 2 ML."/>
    <s v="ENVASE CON 5 ENVASES CON 2 ML"/>
    <n v="51.2899999999999"/>
    <n v="624"/>
    <n v="1560"/>
    <n v="32004.959999999937"/>
    <n v="80012.399999999849"/>
    <n v="0"/>
    <n v="624"/>
    <n v="624"/>
    <s v="CLAVE SOLICITADA"/>
    <n v="0"/>
    <x v="0"/>
    <n v="0"/>
    <x v="1"/>
    <n v="32004.959999999937"/>
  </r>
  <r>
    <s v="HRAEI-LPI-CC-304-1-2023"/>
    <s v="GABAME, S.A. DE C.V."/>
    <s v="HRAEI-MD0221"/>
    <s v="HRAEI-LPI-CC-304-1-2023HRAEI-MD0221"/>
    <s v="010.000.4332.00"/>
    <n v="25302433"/>
    <s v="BUDESONIDA. SUSPENSIÓN. PARA NEBULIZAR.  CADA ENVASE CONTIENE: BUDESONIDA (MICRONIZADA) 0.250 MG. ENVASE CON 5 ENVASES CON 2 ML."/>
    <s v="ENVASE CON 5 ENVASES CON 2 ML"/>
    <n v="46.8"/>
    <n v="25"/>
    <n v="61"/>
    <n v="1170"/>
    <n v="2854.7999999999997"/>
    <n v="0"/>
    <n v="25"/>
    <n v="0"/>
    <s v="CLAVE SOLICITADA"/>
    <n v="0"/>
    <x v="0"/>
    <n v="25"/>
    <x v="0"/>
    <n v="0"/>
  </r>
  <r>
    <s v="HRAEI-LPI-CC-018-2023"/>
    <s v="ASTRA ZENECA, S.A. DE C.V."/>
    <s v="HRAEI-MD0221"/>
    <s v="HRAEI-LPI-CC-018-2023HRAEI-MD0221"/>
    <s v="010.000.4332.00"/>
    <n v="25302433"/>
    <s v="BUDESONIDA. SUSPENSIÓN. PARA NEBULIZAR.  CADA ENVASE CONTIENE: BUDESONIDA (MICRONIZADA) 0.250 MG. ENVASE CON 5 ENVASES CON 2 ML."/>
    <s v="ENVASE CON 5 ENVASES CON 2 ML"/>
    <n v="49.299999999999898"/>
    <n v="40"/>
    <n v="99"/>
    <n v="1971.9999999999959"/>
    <n v="4880.6999999999898"/>
    <n v="0"/>
    <n v="40"/>
    <n v="40"/>
    <s v="CLAVE SOLICITADA"/>
    <n v="0"/>
    <x v="0"/>
    <n v="0"/>
    <x v="1"/>
    <n v="1971.9999999999959"/>
  </r>
  <r>
    <s v="HRAEI-LPI-CC-018-2023"/>
    <s v="ASTRA ZENECA, S.A. DE C.V."/>
    <s v="HRAEI-MD0229"/>
    <s v="HRAEI-LPI-CC-018-2023HRAEI-MD0229"/>
    <s v="010.000.0446.00"/>
    <n v="25300382"/>
    <s v="BUDESONIDA-FORMOTEROL. POLVO. CADA GRAMO CONTIENE: BUDESONIDA 180 MG. FUMARATO DE FORMOTEROL DIHIDRATADO 5 MG. ENVASE CON FRASCO INHALADOR DOSIFICADOR CON 60 DOSIS CON 160 µG/4.5 µG CADA UNA."/>
    <s v="ENVASE CON FRASCO INHALADOR DOSIFICADOR CON 60 DOSIS"/>
    <n v="94.099999999999895"/>
    <n v="8"/>
    <n v="19"/>
    <n v="752.79999999999916"/>
    <n v="1787.899999999998"/>
    <n v="0"/>
    <s v="-"/>
    <s v="-"/>
    <s v="SIN SOLICITUD"/>
    <s v="-"/>
    <x v="1"/>
    <s v="-"/>
    <x v="2"/>
    <s v="-"/>
  </r>
  <r>
    <s v="HRAEI-LPI-CC-018-2023"/>
    <s v="ASTRA ZENECA, S.A. DE C.V."/>
    <s v="HRAEI-MD0228"/>
    <s v="HRAEI-LPI-CC-018-2023HRAEI-MD0228"/>
    <s v="010.000.0445.00"/>
    <n v="25300383"/>
    <s v="BUDESONIDA-FORMOTEROL. POLVO. CADA GRAMO CONTIENE: BUDESONIDA 90 MG. FUMARATO DE FORMOTEROL DIHIDRATADO 5 MG. ENVASE CON FRASCO INHALADOR DOSIFICADOR CON 60 DOSIS CON 80 µG /4.5 µG CADA UNA."/>
    <s v="ENVASE CON FRASCO INHALADOR DOSIFICADOR CON 60 DOSIS CON 80 µG /45 µG CADA UNA"/>
    <n v="215.379999999999"/>
    <n v="66"/>
    <n v="163"/>
    <n v="14215.079999999934"/>
    <n v="35106.939999999835"/>
    <n v="0"/>
    <s v="-"/>
    <s v="-"/>
    <s v="SIN SOLICITUD"/>
    <s v="-"/>
    <x v="1"/>
    <s v="-"/>
    <x v="2"/>
    <s v="-"/>
  </r>
  <r>
    <s v="HRAEI-LPI-CC-425-2022"/>
    <s v="IARE DE OCCIDENTE, S.A. DE C.V."/>
    <s v="HRAEI-MD0231"/>
    <s v="HRAEI-LPI-CC-425-2022HRAEI-MD0231"/>
    <s v="010.000.0271.00"/>
    <n v="25300392"/>
    <s v="BUPIVACAÍNA. SOLUCIÓN INYECTABLE CADA ML CONTIENE: CLORHIDRATO DE BUPIVACAÍNA 5 MG ENVASE CON 30 ML."/>
    <s v="ENVASE CON 30 ML"/>
    <n v="25.49"/>
    <n v="115"/>
    <n v="287"/>
    <n v="2931.35"/>
    <n v="7315.6299999999992"/>
    <n v="0"/>
    <n v="30"/>
    <n v="30"/>
    <s v="CLAVE SOLICITADA"/>
    <n v="-85"/>
    <x v="3"/>
    <n v="0"/>
    <x v="1"/>
    <n v="764.69999999999993"/>
  </r>
  <r>
    <s v="HRAEI-LPI-CC-009-2023"/>
    <s v="ADMINISTRADORA DE MARCAS FARMACÉUTICAS, S.A. DE C.V."/>
    <s v="HRAEI-MD0232"/>
    <s v="HRAEI-LPI-CC-009-2023HRAEI-MD0232"/>
    <s v="010.000.4055.00"/>
    <n v="25302436"/>
    <s v="BUPIVACAÍNA. SOLUCIÓN INYECTABLE. CADA AMPOLLETA CONTIENE: CLORHIDRATO DE BUPIVACAÍNA 15 MG DEXTROSA ANHÍDRA O GLUCOSA ANHÍDRA 240 MG Ó GLUCOSA MONOHIDRATADA EQUIVALENTE A 240 MG DE GLUCOSA ANHÍDRA. ENVASE CON 5 AMPOLLETAS CON 3 ML."/>
    <s v="ENVASE CON 5 AMPOLLETAS"/>
    <n v="17.23"/>
    <n v="146"/>
    <n v="364"/>
    <n v="2515.58"/>
    <n v="6271.72"/>
    <n v="0"/>
    <n v="364"/>
    <n v="364"/>
    <s v="CLAVE SOLICITADA"/>
    <n v="218"/>
    <x v="2"/>
    <n v="0"/>
    <x v="1"/>
    <n v="6271.72"/>
  </r>
  <r>
    <s v="HRAEI-LPI-CC-299-2023"/>
    <s v="FARMACEUTICOS MAYPO, S.A. DE C.V."/>
    <s v="HRAEI-MD0234"/>
    <s v="HRAEI-LPI-CC-299-2023HRAEI-MD0234"/>
    <s v="040.000.2098.00"/>
    <n v="25300394"/>
    <s v="BUPRENORFINA PARCHE CADA PARCHE CONTIENE: BUPRENORFINA 20 MG ENVASE CON 4 PARCHES.."/>
    <s v="ENVASE CON 4 PARCHES"/>
    <n v="284.5"/>
    <n v="29"/>
    <n v="72"/>
    <n v="8250.5"/>
    <n v="20484"/>
    <n v="0"/>
    <s v="-"/>
    <s v="-"/>
    <s v="SIN SOLICITUD"/>
    <s v="-"/>
    <x v="1"/>
    <s v="-"/>
    <x v="2"/>
    <s v="-"/>
  </r>
  <r>
    <s v="HRAEI-LPI-CC-052-2023"/>
    <s v="FARMACEUTICOS MAYPO, S.A. DE C.V."/>
    <s v="HRAEI-MD0234"/>
    <s v="HRAEI-LPI-CC-052-2023HRAEI-MD0234"/>
    <s v="040.000.2098.00"/>
    <n v="25300394"/>
    <s v="BUPRENORFINA PARCHE CADA PARCHE CONTIENE: BUPRENORFINA 20 MG ENVASE CON 4 PARCHES.."/>
    <s v="ENVASE CON 4 PARCHES"/>
    <n v="284.22000000000003"/>
    <n v="47"/>
    <n v="117"/>
    <n v="13358.340000000002"/>
    <n v="33253.740000000005"/>
    <n v="0"/>
    <n v="117"/>
    <n v="117"/>
    <s v="CLAVE SOLICITADA"/>
    <n v="70"/>
    <x v="2"/>
    <n v="0"/>
    <x v="1"/>
    <n v="33253.740000000005"/>
  </r>
  <r>
    <s v="HRAEI-LPI-CC-299-2023"/>
    <s v="FARMACEUTICOS MAYPO, S.A. DE C.V."/>
    <s v="HRAEI-MD0233"/>
    <s v="HRAEI-LPI-CC-299-2023HRAEI-MD0233"/>
    <s v="040.000.2097.00"/>
    <n v="25300395"/>
    <s v="BUPRENORFINA PARCHE CADA PARCHE CONTIENE: BUPRENORFINA 30 MG ENVASE CON 4 PARCHES.."/>
    <s v="ENVASE CON 4 PARCHES"/>
    <n v="364.08"/>
    <n v="29"/>
    <n v="72"/>
    <n v="10558.32"/>
    <n v="26213.759999999998"/>
    <n v="0"/>
    <s v="-"/>
    <s v="-"/>
    <s v="SIN SOLICITUD"/>
    <s v="-"/>
    <x v="1"/>
    <s v="-"/>
    <x v="2"/>
    <s v="-"/>
  </r>
  <r>
    <s v="HRAEI-LPI-CC-052-2023"/>
    <s v="FARMACEUTICOS MAYPO, S.A. DE C.V."/>
    <s v="HRAEI-MD0233"/>
    <s v="HRAEI-LPI-CC-052-2023HRAEI-MD0233"/>
    <s v="040.000.2097.00"/>
    <n v="25300395"/>
    <s v="BUPRENORFINA PARCHE CADA PARCHE CONTIENE: BUPRENORFINA 30 MG ENVASE CON 4 PARCHES.."/>
    <s v="ENVASE CON 4 PARCHES"/>
    <n v="364.07999999999902"/>
    <n v="47"/>
    <n v="117"/>
    <n v="17111.759999999955"/>
    <n v="42597.359999999884"/>
    <n v="0"/>
    <n v="117"/>
    <n v="117"/>
    <s v="CLAVE SOLICITADA"/>
    <n v="70"/>
    <x v="2"/>
    <n v="0"/>
    <x v="1"/>
    <n v="42597.359999999884"/>
  </r>
  <r>
    <s v="HRAEI-LPI-CC-376-2023"/>
    <s v="ZAGAPHARM, S.A. DE C.V."/>
    <s v="HRAEI-MD0237"/>
    <s v="HRAEI-LPI-CC-376-2023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8.65"/>
    <n v="96"/>
    <n v="240"/>
    <n v="2750.3999999999996"/>
    <n v="6876"/>
    <n v="0"/>
    <s v="-"/>
    <s v="-"/>
    <s v="SIN SOLICITUD"/>
    <s v="-"/>
    <x v="1"/>
    <s v="-"/>
    <x v="2"/>
    <s v="-"/>
  </r>
  <r>
    <s v="HRAEI-LPI-CC-437-2022"/>
    <s v="COMPAÑIA INTERNACIONAL MÉDICA, S.A. DE C.V."/>
    <s v="HRAEI-MD0237"/>
    <s v="HRAEI-LPI-CC-437-2022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2.85"/>
    <n v="156"/>
    <n v="390"/>
    <n v="3564.6000000000004"/>
    <n v="8911.5"/>
    <n v="0"/>
    <n v="156"/>
    <n v="156"/>
    <s v="CLAVE SOLICITADA"/>
    <n v="0"/>
    <x v="0"/>
    <n v="0"/>
    <x v="1"/>
    <n v="3564.6000000000004"/>
  </r>
  <r>
    <s v="HRAEI-LPI-CC-313-1-2023"/>
    <s v="HISA FARMACEUTICA, S.A. DE C.V."/>
    <s v="HRAEI-MD0240"/>
    <s v="HRAEI-LPI-CC-313-1-2023HRAEI-MD0240"/>
    <s v="010.000.1206.00"/>
    <n v="25302441"/>
    <s v="BUTILHIOSCINA O HIOSCINA. GRAGEA O TABLETA CADA GRAGEA O TABLETA CONTIENE: BROMURO DE BUTILHIOSCINA O BUTILBROMURO DE HIOSCINA 10 MG ENVASE CON 10 GRAGEAS O TABLETAS."/>
    <s v="ENVASE CON 10 GRAGEAS O TABLETAS"/>
    <n v="7.35"/>
    <n v="13"/>
    <n v="32"/>
    <n v="95.55"/>
    <n v="235.2"/>
    <n v="0"/>
    <n v="13"/>
    <n v="0"/>
    <s v="CLAVE SOLICITADA"/>
    <n v="0"/>
    <x v="0"/>
    <n v="13"/>
    <x v="0"/>
    <n v="0"/>
  </r>
  <r>
    <s v="HRAEI-LPI-CC-008-2023"/>
    <s v="PRODIFAM, S.A. DE C.V."/>
    <s v="HRAEI-MD0240"/>
    <s v="HRAEI-LPI-CC-008-2023HRAEI-MD0240"/>
    <s v="010.000.1206.00"/>
    <n v="25302441"/>
    <s v="BUTILHIOSCINA O HIOSCINA. GRAGEA O TABLETA CADA GRAGEA O TABLETA CONTIENE: BROMURO DE BUTILHIOSCINA O BUTILBROMURO DE HIOSCINA 10 MG ENVASE CON 10 GRAGEAS O TABLETAS."/>
    <s v="ENVASE CON 10 GRAGEAS O TABLETAS"/>
    <n v="5.73"/>
    <n v="22"/>
    <n v="53"/>
    <n v="126.06"/>
    <n v="303.69"/>
    <n v="0"/>
    <n v="53"/>
    <n v="53"/>
    <s v="CLAVE SOLICITADA"/>
    <n v="31"/>
    <x v="2"/>
    <n v="0"/>
    <x v="1"/>
    <n v="303.69"/>
  </r>
  <r>
    <s v="HRAEI-LPI-CC-008-2023"/>
    <s v="PRODIFAM, S.A. DE C.V."/>
    <s v="HRAEI-MD0241"/>
    <s v="HRAEI-LPI-CC-008-2023HRAEI-MD0241"/>
    <s v="010.000.1207.00"/>
    <n v="25302442"/>
    <s v="BUTILHIOSCINA O HIOSCINA. SOLUCIÓN INYECTABLE CADA AMPOLLETA CONTIENE: BROMURO DE BUTILHIOSCINA O BUTILBROMURO DE HIOSCINA 20 MG ENVASE CON 3 AMPOLLETAS DE 1 ML."/>
    <s v="ENVASE CON 3 AMPOLLETAS DE 1 ML"/>
    <n v="9.2200000000000006"/>
    <n v="335"/>
    <n v="837"/>
    <n v="3088.7000000000003"/>
    <n v="7717.14"/>
    <n v="0"/>
    <n v="837"/>
    <n v="837"/>
    <s v="CLAVE SOLICITADA"/>
    <n v="502"/>
    <x v="2"/>
    <n v="0"/>
    <x v="1"/>
    <n v="7717.14"/>
  </r>
  <r>
    <s v="HRAEI-LPI-CC-266-2023"/>
    <s v="BIORESEARCH DE MEXICO, S.A. DE C.V."/>
    <s v="HRAEI-MD0246"/>
    <s v="HRAEI-LPI-CC-266-2023HRAEI-MD0246"/>
    <s v="010.000.1006.00"/>
    <n v="25300411"/>
    <s v="CALCIO. COMPRIMIDO EFERVESCENTE CADA COMPRIMIDO CONTIENE: LACTATO GLUCONATO DE CALCIO 2.94 G. CARBONATO DE CALCIO 300 MG. EQUIVALENTE A 500 MG DE CALCIO IONIZABLE. ENVASE CON 12 COMPRIMIDOS."/>
    <s v="ENVASE CON 12 COMPRIMIDOS"/>
    <n v="22.5"/>
    <n v="35"/>
    <n v="86"/>
    <n v="787.5"/>
    <n v="1935"/>
    <n v="0"/>
    <n v="86"/>
    <n v="86"/>
    <s v="CLAVE SOLICITADA"/>
    <n v="51"/>
    <x v="2"/>
    <n v="0"/>
    <x v="1"/>
    <n v="1935"/>
  </r>
  <r>
    <s v="HRAEI-LPI-CC-374-2023"/>
    <s v="VANTAGE SERVICIOS INTEGRALES DE SALUD, S.A. DE C.V."/>
    <s v="HRAEI-MD0246"/>
    <s v="HRAEI-LPI-CC-374-2023HRAEI-MD0246"/>
    <s v="010.000.1006.00"/>
    <n v="25300411"/>
    <s v="CALCIO. COMPRIMIDO EFERVESCENTE CADA COMPRIMIDO CONTIENE: LACTATO GLUCONATO DE CALCIO 2.94 G. CARBONATO DE CALCIO 300 MG. EQUIVALENTE A 500 MG DE CALCIO IONIZABLE. ENVASE CON 12 COMPRIMIDOS."/>
    <s v="ENVASE CON 12 COMPRIMIDOS"/>
    <n v="22.501000000000001"/>
    <n v="23"/>
    <n v="58"/>
    <n v="517.52300000000002"/>
    <n v="1305.058"/>
    <n v="0"/>
    <s v="-"/>
    <s v="-"/>
    <s v="SIN SOLICITUD"/>
    <s v="-"/>
    <x v="1"/>
    <s v="-"/>
    <x v="2"/>
    <s v="-"/>
  </r>
  <r>
    <s v="HRAEI-LPI-CC-434-2022"/>
    <s v="VANTAGE SERVICIOS INTEGRALES DE SALUD, S.A. DE C.V."/>
    <s v="HRAEI-MD0246"/>
    <s v="HRAEI-LPI-CC-434-2022HRAEI-MD0246"/>
    <s v="010.000.1006.00"/>
    <n v="25300411"/>
    <s v="CALCIO. COMPRIMIDO EFERVESCENTE CADA COMPRIMIDO CONTIENE: LACTATO GLUCONATO DE CALCIO 2.94 G. CARBONATO DE CALCIO 300 MG. EQUIVALENTE A 500 MG DE CALCIO IONIZABLE. ENVASE CON 12 COMPRIMIDOS."/>
    <s v="ENVASE CON 12 COMPRIMIDOS"/>
    <n v="22.5"/>
    <n v="56"/>
    <n v="140"/>
    <n v="1260"/>
    <n v="3150"/>
    <n v="0"/>
    <n v="56"/>
    <n v="56"/>
    <s v="CLAVE SOLICITADA"/>
    <n v="0"/>
    <x v="0"/>
    <n v="0"/>
    <x v="1"/>
    <n v="1260"/>
  </r>
  <r>
    <s v="HRAEI-LPI-CC-276-2023"/>
    <s v="COMERCIALIZADORA DE PRODUCTOS INSTITUCIONALES, S.A. DE C.V."/>
    <s v="HRAEI-MD0250"/>
    <s v="HRAEI-LPI-CC-276-2023HRAEI-MD0250"/>
    <s v="010.000.1095.00"/>
    <n v="25300415"/>
    <s v="CALCITRIOL. CÁPSULA DE GELATINA BLANDA CADA CÁPSULA CONTIENE: CALCITRIOL 0.25 µG. ENVASE CON 50 CÁPSULAS."/>
    <s v="ENVASE CON 50 CÁPSULAS"/>
    <n v="24.36"/>
    <n v="1"/>
    <n v="2"/>
    <n v="24.36"/>
    <n v="48.72"/>
    <n v="0"/>
    <n v="2"/>
    <n v="2"/>
    <s v="CLAVE SOLICITADA"/>
    <n v="1"/>
    <x v="2"/>
    <n v="0"/>
    <x v="1"/>
    <n v="48.72"/>
  </r>
  <r>
    <s v="HRAEI-LPI-CC-266-2023"/>
    <s v="BIORESEARCH DE MEXICO, S.A. DE C.V."/>
    <s v="HRAEI-MD0255"/>
    <s v="HRAEI-LPI-CC-266-2023HRAEI-MD0255"/>
    <s v="010.000.0574.00"/>
    <n v="25300423"/>
    <s v="CAPTOPRIL. TABLETA CADA TABLETA CONTIENE: CAPTOPRIL 25 MG ENVASE CON 30 TABLETAS."/>
    <s v="ENVASE CON 30 TABLETAS"/>
    <n v="6.25"/>
    <n v="20"/>
    <n v="50"/>
    <n v="125"/>
    <n v="312.5"/>
    <n v="0"/>
    <s v="-"/>
    <s v="-"/>
    <s v="SIN SOLICITUD"/>
    <s v="-"/>
    <x v="1"/>
    <s v="-"/>
    <x v="2"/>
    <s v="-"/>
  </r>
  <r>
    <s v="HRAEI-LPI-CC-276-2023"/>
    <s v="COMERCIALIZADORA DE PRODUCTOS INSTITUCIONALES, S.A. DE C.V."/>
    <s v="HRAEI-MD0255"/>
    <s v="HRAEI-LPI-CC-276-2023HRAEI-MD0255"/>
    <s v="010.000.0574.00"/>
    <n v="25300423"/>
    <s v="CAPTOPRIL. TABLETA CADA TABLETA CONTIENE: CAPTOPRIL 25 MG ENVASE CON 30 TABLETAS."/>
    <s v="ENVASE CON 30 TABLETAS"/>
    <n v="6.32"/>
    <n v="14"/>
    <n v="33"/>
    <n v="88.48"/>
    <n v="208.56"/>
    <n v="0"/>
    <s v="-"/>
    <s v="-"/>
    <s v="SIN SOLICITUD"/>
    <s v="-"/>
    <x v="1"/>
    <s v="-"/>
    <x v="2"/>
    <s v="-"/>
  </r>
  <r>
    <s v="HRAEI-LPI-CC-427-2022"/>
    <s v="SAGO MEDICAL SERVICE, S.A. DE C.V."/>
    <s v="HRAEI-MD0255"/>
    <s v="HRAEI-LPI-CC-427-2022HRAEI-MD0255"/>
    <s v="010.000.0574.00"/>
    <n v="25300423"/>
    <s v="CAPTOPRIL. TABLETA CADA TABLETA CONTIENE: CAPTOPRIL 25 MG ENVASE CON 30 TABLETAS."/>
    <s v="ENVASE CON 30 TABLETAS"/>
    <n v="6"/>
    <n v="54"/>
    <n v="135"/>
    <n v="324"/>
    <n v="810"/>
    <n v="0"/>
    <n v="54"/>
    <n v="54"/>
    <s v="CLAVE SOLICITADA"/>
    <n v="0"/>
    <x v="0"/>
    <n v="0"/>
    <x v="1"/>
    <n v="324"/>
  </r>
  <r>
    <s v="HRAEI-LPI-CC-444-2022"/>
    <s v="ABASTECEDORA DE INSUMOS PARA LA SALUD, S.A. DE C.V."/>
    <s v="HRAEI-MD0257"/>
    <s v="HRAEI-LPI-CC-444-2022HRAEI-MD0257"/>
    <s v="040.000.2608.00"/>
    <n v="25300426"/>
    <s v="CARBAMAZEPINA. TABLETA. CADA TABLETA CONTIENE: CARBAMAZEPINA 200 MG ENVASE CON 20 TABLETAS."/>
    <s v="ENVASE CON 20 TABLETAS"/>
    <n v="18"/>
    <n v="5"/>
    <n v="12"/>
    <n v="90"/>
    <n v="216"/>
    <n v="0"/>
    <n v="5"/>
    <n v="5"/>
    <s v="CLAVE SOLICITADA"/>
    <n v="0"/>
    <x v="0"/>
    <n v="0"/>
    <x v="1"/>
    <n v="90"/>
  </r>
  <r>
    <s v="HRAEI-LPI-CC-495-2022"/>
    <s v="LABORATORIOS SOLFRAN, S.A."/>
    <s v="HRAEI-MD0257"/>
    <s v="HRAEI-LPI-CC-495-2022HRAEI-MD0257"/>
    <s v="040.000.2608.00"/>
    <n v="25300426"/>
    <s v="CARBAMAZEPINA. TABLETA. CADA TABLETA CONTIENE: CARBAMAZEPINA 200 MG ENVASE CON 20 TABLETAS."/>
    <s v="ENVASE CON 20 TABLETAS"/>
    <n v="18"/>
    <n v="3"/>
    <n v="7"/>
    <n v="54"/>
    <n v="126"/>
    <n v="0"/>
    <n v="7"/>
    <n v="0"/>
    <s v="CLAVE SOLICITADA"/>
    <n v="4"/>
    <x v="2"/>
    <n v="7"/>
    <x v="0"/>
    <n v="0"/>
  </r>
  <r>
    <s v="HRAEI-LPI-CC-279-1-2023"/>
    <s v="COMPAÑIA INTERNACIONAL MEDICA, S.A. DE C.V."/>
    <s v="HRAEI-MD0259"/>
    <s v="HRAEI-LPI-CC-279-1-2023HRAEI-MD0259"/>
    <s v="010.000.1541.00"/>
    <n v="25302452"/>
    <s v="CARBETOCINA. SOLUCIÓN INYECTABLE CADA AMPOLLETA O FRASCO ÁMPULA CONTIENE: CARBETOCINA 100 µG. ENVASE CON UNA AMPOLLETA O FRASCO ÁMPULA."/>
    <s v="ENVASE CON UNA AMPOLLETA O FRASCO ÁMPULA"/>
    <n v="18.29"/>
    <n v="116"/>
    <n v="288"/>
    <n v="2121.64"/>
    <n v="5267.5199999999995"/>
    <n v="0"/>
    <n v="116"/>
    <n v="0"/>
    <s v="CLAVE SOLICITADA"/>
    <n v="0"/>
    <x v="0"/>
    <n v="116"/>
    <x v="0"/>
    <n v="0"/>
  </r>
  <r>
    <s v="HRAEI-LPI-CC-014-2023"/>
    <s v="DISTRIBUIDOR MEDICO TECNOMED, S.A. DE C.V."/>
    <s v="HRAEI-MD0259"/>
    <s v="HRAEI-LPI-CC-014-2023HRAEI-MD0259"/>
    <s v="010.000.1541.00"/>
    <n v="25302452"/>
    <s v="CARBETOCINA. SOLUCIÓN INYECTABLE CADA AMPOLLETA O FRASCO ÁMPULA CONTIENE: CARBETOCINA 100 µG. ENVASE CON UNA AMPOLLETA O FRASCO ÁMPULA."/>
    <s v="ENVASE CON UNA AMPOLLETA O FRASCO ÁMPULA"/>
    <n v="11.25"/>
    <n v="188"/>
    <n v="468"/>
    <n v="2115"/>
    <n v="5265"/>
    <n v="0"/>
    <n v="468"/>
    <n v="0"/>
    <s v="CLAVE SOLICITADA"/>
    <n v="280"/>
    <x v="2"/>
    <n v="468"/>
    <x v="0"/>
    <n v="0"/>
  </r>
  <r>
    <s v="HRAEI-LPI-CC-444-2022"/>
    <s v="ABASTECEDORA DE INSUMOS PARA LA SALUD, S.A. DE C.V."/>
    <s v="HRAEI-MD0261"/>
    <s v="HRAEI-LPI-CC-444-2022HRAEI-MD0261"/>
    <s v="010.000.2242.00"/>
    <n v="25300431"/>
    <s v="CARBÓN ACTIVADO. POLVO. CADA ENVASE CONTIENE: CARBÓN ACTIVADO 1 KG ENVASE CON UN KG. (PARA USO EN SERES HUMANOS)."/>
    <s v="ENVASE CON UN KG"/>
    <n v="1500"/>
    <n v="4"/>
    <n v="8"/>
    <n v="6000"/>
    <n v="12000"/>
    <n v="0"/>
    <s v="-"/>
    <s v="-"/>
    <s v="SIN SOLICITUD"/>
    <s v="-"/>
    <x v="1"/>
    <s v="-"/>
    <x v="2"/>
    <s v="-"/>
  </r>
  <r>
    <s v="HRAEI-AD-CC-232-2023"/>
    <s v="AMGEN MÉXICO, S.A. DE C.V."/>
    <s v="HRAEI-MD2063"/>
    <s v="HRAEI-AD-CC-232-2023HRAEI-MD2063"/>
    <s v="010.000.6086.00"/>
    <n v="25303185"/>
    <s v="CARFILZOMIB. SOLUCIÓN INYECTABLE. CADA FRASCO ÁMPULA CON POLVO LIOFILIZADO CONTIENE: CARFILZOMIB 60 MG ENVASE CON FRASCO ÁMPULA CON POLVO LIOFILIZADO."/>
    <s v="ENVASE CON FRASCO ÁMPULA CON POLVO LIOFILIZADO"/>
    <n v="11383.31"/>
    <n v="13"/>
    <n v="34"/>
    <n v="147983.03"/>
    <n v="387032.54"/>
    <n v="0"/>
    <n v="34"/>
    <n v="34"/>
    <s v="CLAVE SOLICITADA"/>
    <n v="21"/>
    <x v="2"/>
    <n v="0"/>
    <x v="1"/>
    <n v="387032.54"/>
  </r>
  <r>
    <s v="HRAEI-AD-CC-346-2022"/>
    <s v="AMGEN MÉXICO, S.A. DE C.V."/>
    <s v="HRAEI-MD2063"/>
    <s v="HRAEI-AD-CC-346-2022HRAEI-MD2063"/>
    <s v="010.000.6086.00"/>
    <n v="25303185"/>
    <s v="CARFILZOMIB. SOLUCIÓN INYECTABLE. CADA FRASCO ÁMPULA CON POLVO LIOFILIZADO CONTIENE: CARFILZOMIB 60 MG ENVASE CON FRASCO ÁMPULA CON POLVO LIOFILIZADO."/>
    <s v="ENVASE CON FRASCO ÁMPULA CON POLVO LIOFILIZADO"/>
    <n v="11383.31"/>
    <n v="112"/>
    <n v="280"/>
    <n v="1274930.72"/>
    <n v="3187326.8"/>
    <n v="0"/>
    <n v="280"/>
    <n v="280"/>
    <s v="CLAVE SOLICITADA"/>
    <n v="168"/>
    <x v="2"/>
    <n v="0"/>
    <x v="1"/>
    <n v="3187326.8"/>
  </r>
  <r>
    <s v="HRAEI-LPI-CC-029-2023"/>
    <s v="AYUSH PHARMA, S.A. DE C.V."/>
    <s v="HRAEI-MD0263"/>
    <s v="HRAEI-LPI-CC-029-2023HRAEI-MD0263"/>
    <s v="010.000.1758.00"/>
    <n v="25300435"/>
    <s v="CARMUSTINA. SOLUCIÓN INYECTABLE. CADA FRASCO ÁMPULA CON LIOFILIZADO CONTIENE: CARMUSTINA 100 MG ENVASE CON UN FRASCO ÁMPULA Y DILUYENTE ESTÉRIL (ETANOL ABSOLUTO) 3 ML."/>
    <s v="ENVASE CON UN FRASCO ÁMPULA Y DILUYENTE ESTÉRIL (ETANOL ABSOLUTO) 3 ML"/>
    <n v="8250"/>
    <n v="25"/>
    <n v="62"/>
    <n v="206250"/>
    <n v="511500"/>
    <n v="0"/>
    <n v="25"/>
    <n v="25"/>
    <s v="CLAVE SOLICITADA"/>
    <n v="0"/>
    <x v="0"/>
    <n v="0"/>
    <x v="1"/>
    <n v="206250"/>
  </r>
  <r>
    <s v="HRAEI-LPI-CC-458-2022"/>
    <s v="MOKSHA8 FARMACEUTICA, S. DE R.L. DE C.V."/>
    <s v="HRAEI-MD0264"/>
    <s v="HRAEI-LPI-CC-458-2022HRAEI-MD0264"/>
    <s v="010.000.2545.00"/>
    <n v="25300437"/>
    <s v="CARVEDILOL. TABLETA. CADA TABLETA CONTIENE: CARVEDILOL 6.250 MG ENVASE CON 14 TABLETAS."/>
    <s v="ENVASE CON 14 TABLETAS"/>
    <n v="102.85"/>
    <n v="7"/>
    <n v="16"/>
    <n v="719.94999999999993"/>
    <n v="1645.6"/>
    <n v="0"/>
    <n v="16"/>
    <n v="0"/>
    <s v="CLAVE SOLICITADA"/>
    <n v="9"/>
    <x v="2"/>
    <n v="16"/>
    <x v="0"/>
    <n v="0"/>
  </r>
  <r>
    <s v="HRAEI-LPI-CC-312-1-2023"/>
    <s v="GRUPO FARMACEUTICO TOTALFARMA,S.A DE C.V."/>
    <s v="HRAEI-MD1765"/>
    <s v="HRAEI-LPI-CC-312-1-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5.5"/>
    <n v="96"/>
    <n v="240"/>
    <n v="47568"/>
    <n v="118920"/>
    <n v="0"/>
    <s v="-"/>
    <s v="-"/>
    <s v="SIN SOLICITUD"/>
    <s v="-"/>
    <x v="1"/>
    <s v="-"/>
    <x v="2"/>
    <s v="-"/>
  </r>
  <r>
    <s v="HRAEI-LPI-CC-044-2023"/>
    <s v="ALVARTIS PHARMA, S.A. DE C.V."/>
    <s v="HRAEI-MD1765"/>
    <s v="HRAEI-LPI-CC-044-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0"/>
    <n v="156"/>
    <n v="390"/>
    <n v="76440"/>
    <n v="191100"/>
    <n v="0"/>
    <s v="-"/>
    <s v="-"/>
    <s v="SIN SOLICITUD"/>
    <s v="-"/>
    <x v="1"/>
    <s v="-"/>
    <x v="2"/>
    <s v="-"/>
  </r>
  <r>
    <s v="HRAEI-LPI-CC-279-1-2023"/>
    <s v="COMPAÑIA INTERNACIONAL MEDICA, S.A. DE C.V."/>
    <s v="HRAEI-MD0266"/>
    <s v="HRAEI-LPI-CC-279-1-2023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375"/>
    <n v="96"/>
    <n v="240"/>
    <n v="132000"/>
    <n v="330000"/>
    <n v="0"/>
    <s v="-"/>
    <s v="-"/>
    <s v="SIN SOLICITUD"/>
    <s v="-"/>
    <x v="1"/>
    <s v="-"/>
    <x v="2"/>
    <s v="-"/>
  </r>
  <r>
    <s v="HRAEI-LPI-CC-425-2022"/>
    <s v="IARE DE OCCIDENTE, S.A. DE C.V."/>
    <s v="HRAEI-MD0266"/>
    <s v="HRAEI-LPI-CC-425-2022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011.62"/>
    <n v="156"/>
    <n v="390"/>
    <n v="157812.72"/>
    <n v="394531.8"/>
    <n v="0"/>
    <n v="390"/>
    <n v="387"/>
    <s v="CLAVE SOLICITADA"/>
    <n v="234"/>
    <x v="2"/>
    <n v="3"/>
    <x v="3"/>
    <n v="391496.94"/>
  </r>
  <r>
    <s v="HRAEI-LPI-CC-338-2023"/>
    <s v="MEXIND PHARMA, S.A. DE C.V."/>
    <s v="HRAEI-MD0270"/>
    <s v="HRAEI-LPI-CC-338-2023HRAEI-MD0270"/>
    <s v="010.000.1939.00"/>
    <n v="25300447"/>
    <s v="CEFALEXINA. TABLETA O CÁPSULA. CADA TABLETA O CÁPSULA CONTIENE: CEFALEXINA MONOHIDRATADA EQUIVALENTE A 500 MG DE CEFALEXINA. ENVASE CON 20 TABLETAS O CÁPSULAS."/>
    <s v="ENVASE CON 20 TABLETAS O CÁPSULAS"/>
    <n v="32.450000000000003"/>
    <n v="3"/>
    <n v="9"/>
    <n v="97.350000000000009"/>
    <n v="292.05"/>
    <n v="0"/>
    <n v="3"/>
    <n v="0"/>
    <s v="CLAVE SOLICITADA"/>
    <n v="0"/>
    <x v="0"/>
    <n v="3"/>
    <x v="0"/>
    <n v="0"/>
  </r>
  <r>
    <s v="HRAEI-LPI-CC-438-2022"/>
    <s v="TECNOFARMA, S.A. DE C.V."/>
    <s v="HRAEI-MD0270"/>
    <s v="HRAEI-LPI-CC-438-2022HRAEI-MD0270"/>
    <s v="010.000.1939.00"/>
    <n v="25300447"/>
    <s v="CEFALEXINA. TABLETA O CÁPSULA. CADA TABLETA O CÁPSULA CONTIENE: CEFALEXINA MONOHIDRATADA EQUIVALENTE A 500 MG DE CEFALEXINA. ENVASE CON 20 TABLETAS O CÁPSULAS."/>
    <s v="ENVASE CON 20 TABLETAS O CÁPSULAS"/>
    <n v="33.479999999999997"/>
    <n v="9"/>
    <n v="22"/>
    <n v="301.32"/>
    <n v="736.56"/>
    <n v="0"/>
    <n v="9"/>
    <n v="0"/>
    <s v="CLAVE SOLICITADA"/>
    <n v="0"/>
    <x v="0"/>
    <n v="9"/>
    <x v="0"/>
    <n v="0"/>
  </r>
  <r>
    <s v="HRAEI-LPI-CC-426-2022"/>
    <s v="BRULUAGSA, S.A. DE C.V."/>
    <s v="HRAEI-MD0270"/>
    <s v="HRAEI-LPI-CC-426-2022HRAEI-MD0270"/>
    <s v="010.000.1939.00"/>
    <n v="25300447"/>
    <s v="CEFALEXINA. TABLETA O CÁPSULA. CADA TABLETA O CÁPSULA CONTIENE: CEFALEXINA MONOHIDRATADA EQUIVALENTE A 500 MG DE CEFALEXINA. ENVASE CON 20 TABLETAS O CÁPSULAS."/>
    <s v="ENVASE CON 20 TABLETAS O CÁPSULAS"/>
    <n v="33.6"/>
    <n v="6"/>
    <n v="15"/>
    <n v="201.60000000000002"/>
    <n v="504"/>
    <n v="0"/>
    <n v="15"/>
    <n v="0"/>
    <s v="CLAVE SOLICITADA"/>
    <n v="9"/>
    <x v="2"/>
    <n v="15"/>
    <x v="0"/>
    <n v="0"/>
  </r>
  <r>
    <s v="HRAEI-LPI-CC-304-1-2023"/>
    <s v="GABAME, S.A. DE C.V."/>
    <s v="HRAEI-MD0271"/>
    <s v="HRAEI-LPI-CC-304-1-2023HRAEI-MD0271"/>
    <s v="010.000.5256.00"/>
    <n v="25300449"/>
    <s v="CEFALOTINA. SOLUCIÓN INYECTABLE. CADA FRASCO ÁMPULA CON POLVO CONTIENE: CEFALOTINA SÓDICA EQUIVALENTE A 1 G DE CEFALOTINA. ENVASE CON UN FRASCO ÁMPULA Y 5 ML DE DILUYENTE."/>
    <s v="ENVASE CON UN FRASCO ÁMPULA Y 5 ML DE DILUYENTE"/>
    <n v="19.079999999999998"/>
    <n v="960"/>
    <n v="2400"/>
    <n v="18316.8"/>
    <n v="45791.999999999993"/>
    <n v="0"/>
    <n v="960"/>
    <n v="0"/>
    <s v="CLAVE SOLICITADA"/>
    <n v="0"/>
    <x v="0"/>
    <n v="960"/>
    <x v="0"/>
    <n v="0"/>
  </r>
  <r>
    <s v="HRAEI-AD-CC-530-2022"/>
    <s v="AUROVIDA FARMACÉUTICA, S.A. DE C.V."/>
    <s v="HRAEI-MD0271"/>
    <s v="HRAEI-AD-CC-530-2022HRAEI-MD0271"/>
    <s v="010.000.5256.00"/>
    <n v="25300449"/>
    <s v="CEFALOTINA. SOLUCIÓN INYECTABLE. CADA FRASCO ÁMPULA CON POLVO CONTIENE: CEFALOTINA SÓDICA EQUIVALENTE A 1 G DE CEFALOTINA. ENVASE CON UN FRASCO ÁMPULA Y 5 ML DE DILUYENTE."/>
    <s v="ENVASE CON UN FRASCO ÁMPULA Y 5 ML DE DILUYENTE"/>
    <n v="18.95"/>
    <n v="1560"/>
    <n v="3900"/>
    <n v="29562"/>
    <n v="73905"/>
    <n v="0"/>
    <n v="3900"/>
    <n v="0"/>
    <s v="CLAVE SOLICITADA"/>
    <n v="2340"/>
    <x v="2"/>
    <n v="3900"/>
    <x v="0"/>
    <n v="0"/>
  </r>
  <r>
    <s v="HRAEI-LPI-CC-043-2-2023"/>
    <s v="LABORATORIOS JAYOR, S.A. DE C.V."/>
    <s v="HRAEI-MD0274"/>
    <s v="HRAEI-LPI-CC-043-2-2023HRAEI-MD0274"/>
    <s v="010.000.5295.01"/>
    <n v="25302453"/>
    <s v="CEFEPIMA. SOLUCIÓN INYECTABLE. CADA FRASCO ÁMPULA CONTIENE: CLORHIDRATO MONOHIDRATADO DE CEFEPIMA EQUIVALENTE A 1 G DE CEFEPIMA. ENVASE CON UN FRASCO ÁMPULA Y AMPOLLETA CON 10 ML DE DILUYENTE."/>
    <s v="ENVASE CON UN FRASCO ÁMPULA Y AMPOLLETA CON 10 ML DE DILUYENTE"/>
    <n v="24.5"/>
    <n v="2496"/>
    <n v="6240"/>
    <n v="61152"/>
    <n v="152880"/>
    <n v="0"/>
    <n v="6240"/>
    <n v="6240"/>
    <s v="CLAVE SOLICITADA"/>
    <n v="3744"/>
    <x v="2"/>
    <n v="0"/>
    <x v="1"/>
    <n v="152880"/>
  </r>
  <r>
    <s v="HRAEI-LPI-CC-423-2022"/>
    <s v="PROFESSIONAL PHARMACY OCCIDENTE, S.A. DE C.V."/>
    <s v="HRAEI-MD0275"/>
    <s v="HRAEI-LPI-CC-423-2022HRAEI-MD0275"/>
    <s v="010.000.1935.00"/>
    <n v="25300454"/>
    <s v="CEFOTAXIMA. SOLUCIÓN INYECTABLE. CADA FRASCO ÁMPULA CON POLVO CONTIENE: CEFOTAXIMA SÓDICA EQUIVALENTE A 1 G DE CEFOTAXIMA. ENVASE CON UN FRASCO ÁMPULA Y 4 ML DE DILUYENTE."/>
    <s v="ENVASE CON UN FRASCO ÁMPULA Y 4 ML DE DILUYENTE"/>
    <n v="15.25"/>
    <n v="2496"/>
    <n v="6240"/>
    <n v="38064"/>
    <n v="95160"/>
    <n v="0"/>
    <n v="6240"/>
    <n v="2496"/>
    <s v="CLAVE SOLICITADA"/>
    <n v="3744"/>
    <x v="2"/>
    <n v="3744"/>
    <x v="3"/>
    <n v="38064"/>
  </r>
  <r>
    <s v="HRAEI-LPI-CC-043-2-2023"/>
    <s v="LABORATORIOS JAYOR, S.A. DE C.V."/>
    <s v="HRAEI-MD0278"/>
    <s v="HRAEI-LPI-CC-043-2-2023HRAEI-MD0278"/>
    <s v="010.000.4254.00"/>
    <n v="25300459"/>
    <s v="CEFTAZIDIMA. SOLUCIÓN INYECTABLE. CADA FRASCO ÁMPULA CON POLVO CONTIENE: CEFTAZIDIMA PENTAHIDRATADA EQUIVALENTE A 1 G DE CEFTAZIDIMA. ENVASE CON UN FRASCO ÁMPULA Y 3 ML DE DILUYENTE."/>
    <s v="ENVASE CON UN FRASCO ÁMPULA Y 3 ML DE DILUYENTE"/>
    <n v="18.05"/>
    <n v="780"/>
    <n v="1950"/>
    <n v="14079"/>
    <n v="35197.5"/>
    <n v="0"/>
    <n v="780"/>
    <n v="780"/>
    <s v="CLAVE SOLICITADA"/>
    <n v="0"/>
    <x v="0"/>
    <n v="0"/>
    <x v="1"/>
    <n v="14079"/>
  </r>
  <r>
    <s v="HRAEI-LPI-CC-337-2023"/>
    <s v="MERCK SHARP &amp; DOHME COMERCIALIZADORA, S. DE R.L. DE C.V."/>
    <s v="HRAEI-MD2209"/>
    <s v="HRAEI-LPI-CC-337-2023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4"/>
    <n v="10"/>
    <n v="76231.92"/>
    <n v="190579.8"/>
    <n v="0"/>
    <n v="4"/>
    <n v="4"/>
    <s v="CLAVE SOLICITADA"/>
    <n v="0"/>
    <x v="0"/>
    <n v="0"/>
    <x v="1"/>
    <n v="76231.92"/>
  </r>
  <r>
    <s v="HRAEI-AD-CC-330-2022"/>
    <s v="MERCK SHARP &amp; DOHME COMERCIALIZADORA, S. DE R.L. DE C.V."/>
    <s v="HRAEI-MD2209"/>
    <s v="HRAEI-AD-CC-330-2022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7"/>
    <n v="16"/>
    <n v="133405.85999999999"/>
    <n v="304927.68"/>
    <n v="0"/>
    <n v="16"/>
    <n v="0"/>
    <s v="CLAVE SOLICITADA"/>
    <n v="9"/>
    <x v="2"/>
    <n v="16"/>
    <x v="0"/>
    <n v="0"/>
  </r>
  <r>
    <s v="HRAEI-LPI-CC-335-1-2023"/>
    <s v="MEDILIVER, S.A. DE C.V."/>
    <s v="HRAEI-MD0279"/>
    <s v="HRAEI-LPI-CC-335-1-2023HRAEI-MD0279"/>
    <s v="010.000.1937.00"/>
    <n v="25300461"/>
    <s v="CEFTRIAXONA. SOLUCIÓN INYECTABLE. CADA FRASCO ÁMPULA CON POLVO CONTIENE: CEFTRIAXONA SÓDICA EQUIVALENTE A 1 G DE CEFTRIAXONA. ENVASE CON UN FRASCO ÁMPULA Y 10 ML DE DILUYENTE."/>
    <s v="ENVASE CON UN FRASCO ÁMPULA Y 10 ML DE DILUYENTE"/>
    <n v="11.24"/>
    <n v="6201"/>
    <n v="15501"/>
    <n v="69699.240000000005"/>
    <n v="174231.24"/>
    <n v="0"/>
    <n v="6201"/>
    <n v="0"/>
    <s v="CLAVE SOLICITADA"/>
    <n v="0"/>
    <x v="0"/>
    <n v="6201"/>
    <x v="0"/>
    <n v="0"/>
  </r>
  <r>
    <s v="HRAEI-LPI-CC-425-2022"/>
    <s v="IARE DE OCCIDENTE, S.A. DE C.V."/>
    <s v="HRAEI-MD0279"/>
    <s v="HRAEI-LPI-CC-425-2022HRAEI-MD0279"/>
    <s v="010.000.1937.00"/>
    <n v="25300461"/>
    <s v="CEFTRIAXONA. SOLUCIÓN INYECTABLE. CADA FRASCO ÁMPULA CON POLVO CONTIENE: CEFTRIAXONA SÓDICA EQUIVALENTE A 1 G DE CEFTRIAXONA. ENVASE CON UN FRASCO ÁMPULA Y 10 ML DE DILUYENTE."/>
    <s v="ENVASE CON UN FRASCO ÁMPULA Y 10 ML DE DILUYENTE"/>
    <n v="14.98"/>
    <n v="10076"/>
    <n v="25189"/>
    <n v="150938.48000000001"/>
    <n v="377331.22000000003"/>
    <n v="0"/>
    <n v="25189"/>
    <n v="25189"/>
    <s v="CLAVE SOLICITADA"/>
    <n v="15113"/>
    <x v="2"/>
    <n v="0"/>
    <x v="1"/>
    <n v="377331.22000000003"/>
  </r>
  <r>
    <s v="HRAEI-LPI-CC-419-RA-2022"/>
    <s v="DISTRIBUIDOR MEDICO TECNOMED, S.A. DE C.V."/>
    <s v="HRAEI-MD0282"/>
    <s v="HRAEI-LPI-CC-419-RA-2022HRAEI-MD0282"/>
    <s v="010.000.5264.01"/>
    <n v="25302457"/>
    <s v="CEFUROXIMA. SOLUCIÓN O SUSPENSIÓN INYECTABLE. CADA FRASCO ÁMPULA CON POLVO CONTIENE: CEFUROXIMA SÓDICA EQUIVALENTE A 750 MG DE CEFUROXIMA. ENVASE CON UN FRASCO ÁMPULA Y ENVASE CON 5 ML DE DILUYENTE"/>
    <s v="ENVASE CON UN FRASCO ÁMPULA Y ENVASE CON 5 ML DE DILUYENTE"/>
    <n v="25.94"/>
    <n v="84"/>
    <n v="210"/>
    <n v="2178.96"/>
    <n v="5447.4000000000005"/>
    <n v="0"/>
    <n v="210"/>
    <n v="210"/>
    <s v="CLAVE SOLICITADA"/>
    <n v="126"/>
    <x v="2"/>
    <n v="0"/>
    <x v="1"/>
    <n v="5447.4000000000005"/>
  </r>
  <r>
    <s v="HRAEI-LPI-CC-255-1-2023"/>
    <s v="AMAROX PHARMA, S.A. DE C.V."/>
    <s v="HRAEI-MD0284"/>
    <s v="HRAEI-LPI-CC-255-1-2023HRAEI-MD0284"/>
    <s v="010.000.5506.00"/>
    <n v="25300466"/>
    <s v="CELECOXIB. CÁPSULA. CADA CÁPSULA CONTIENE: CELECOXIB 200 MG. ENVASE CON 10 CÁPSULAS."/>
    <s v="ENVASE CON 10 CÁPSULAS"/>
    <n v="12.4"/>
    <n v="2"/>
    <n v="5"/>
    <n v="24.8"/>
    <n v="62"/>
    <n v="0"/>
    <n v="5"/>
    <n v="0"/>
    <s v="CLAVE SOLICITADA"/>
    <n v="3"/>
    <x v="2"/>
    <n v="5"/>
    <x v="0"/>
    <n v="0"/>
  </r>
  <r>
    <s v="HRAEI-LPI-CC-464-2022"/>
    <s v="AMAROX PHARMA, S.A. DE C.V."/>
    <s v="HRAEI-MD0284"/>
    <s v="HRAEI-LPI-CC-464-2022HRAEI-MD0284"/>
    <s v="010.000.5506.00"/>
    <n v="25300466"/>
    <s v="CELECOXIB. CÁPSULA. CADA CÁPSULA CONTIENE: CELECOXIB 200 MG. ENVASE CON 10 CÁPSULAS."/>
    <s v="ENVASE CON 10 CÁPSULAS"/>
    <n v="17.350000000000001"/>
    <n v="4"/>
    <n v="8"/>
    <n v="69.400000000000006"/>
    <n v="138.80000000000001"/>
    <n v="0"/>
    <s v="-"/>
    <s v="-"/>
    <s v="SIN SOLICITUD"/>
    <s v="-"/>
    <x v="1"/>
    <s v="-"/>
    <x v="2"/>
    <s v="-"/>
  </r>
  <r>
    <s v="HRAEI-LPI-CC-277-2023"/>
    <s v="COMERCIALIZADORA PENTAMED, S.A. DE C.V."/>
    <s v="HRAEI-MD1931"/>
    <s v="HRAEI-LPI-CC-277-2023HRAEI-MD1931"/>
    <s v="010.000.5795.00"/>
    <n v="25302458"/>
    <s v="CERTOLIZUMAB PEGOL. SOLUCIÓN INYECTABLE CADA JERINGA PRELLENADA CONTIENE: CERTOLIZUMAB PEGOL 200 MG ENVASE CON 2 JERINGAS. PRELLENADAS CON 1 ML"/>
    <s v="ENVASE CON 2 JERINGAS PRELLENADAS CON 1 ML"/>
    <n v="7242.82"/>
    <n v="160"/>
    <n v="400"/>
    <n v="1158851.2"/>
    <n v="2897128"/>
    <n v="0"/>
    <n v="50"/>
    <n v="50"/>
    <s v="CLAVE SOLICITADA"/>
    <n v="-110"/>
    <x v="3"/>
    <n v="0"/>
    <x v="1"/>
    <n v="362141"/>
  </r>
  <r>
    <s v="HRAEI-LPI-CC-020-2023"/>
    <s v="COMPAÑIA INTERNACIONAL MÉDICA, S.A. DE C.V."/>
    <s v="HRAEI-MD0294"/>
    <s v="HRAEI-LPI-CC-020-2023HRAEI-MD0294"/>
    <s v="010.000.4298.00"/>
    <n v="25300479"/>
    <s v="CICLOSPORINA. CÁPSULA DE GELATINA BLANDA. CADA CÁPSULA CONTIENE: CICLOSPORINA MODIFICADA O CICLOSPORINA EN MICROEMULSIÓN 100 MG ENVASE CON 50 CÁPSULAS."/>
    <s v="ENVASE CON 50 CÁPSULAS"/>
    <n v="280"/>
    <n v="13"/>
    <n v="31"/>
    <n v="3640"/>
    <n v="8680"/>
    <n v="0"/>
    <n v="31"/>
    <n v="31"/>
    <s v="CLAVE SOLICITADA"/>
    <n v="18"/>
    <x v="2"/>
    <n v="0"/>
    <x v="1"/>
    <n v="8680"/>
  </r>
  <r>
    <s v="HRAEI-LPI-CC-437-2022"/>
    <s v="COMPAÑIA INTERNACIONAL MÉDICA, S.A. DE C.V."/>
    <s v="HRAEI-MD0295"/>
    <s v="HRAEI-LPI-CC-437-2022HRAEI-MD0295"/>
    <s v="010.000.4306.00"/>
    <n v="25300480"/>
    <s v="CICLOSPORINA. CAPSULA DE GELATINA BLANDA. CADA CÁPSULA CONTIENE: CICLOSPORINA MODIFICADA O CICLOSPORINA EN MICROEMULSIÓN 25 MG. ENVASE CON 50 CÁPSULAS."/>
    <s v="ENVASE CON 50 CÁPSULAS"/>
    <n v="120.35"/>
    <n v="32"/>
    <n v="78"/>
    <n v="3851.2"/>
    <n v="9387.2999999999993"/>
    <n v="0"/>
    <n v="32"/>
    <n v="32"/>
    <s v="CLAVE SOLICITADA"/>
    <n v="0"/>
    <x v="0"/>
    <n v="0"/>
    <x v="1"/>
    <n v="3851.2"/>
  </r>
  <r>
    <s v="HRAEI-LPI-CC-353-1-2023"/>
    <s v="PRODIFAM, S.A. DE C.V."/>
    <s v="HRAEI-MD0301"/>
    <s v="HRAEI-LPI-CC-353-1-2023HRAEI-MD0301"/>
    <s v="010.000.2247.00"/>
    <n v="25300488"/>
    <s v="CINITAPRIDA. COMPRIMIDO CADA COMPRIMIDO CONTIENE BITARTRATO DE CINITAPRIDA EQUIVALENTE A 1 MG DE CINITAPRIDA. ENVASE CON 25 COMPRIMIDOS."/>
    <s v="ENVASE CON 25 COMPRIMIDOS"/>
    <n v="6.23"/>
    <n v="17"/>
    <n v="41"/>
    <n v="105.91000000000001"/>
    <n v="255.43"/>
    <n v="0"/>
    <n v="17"/>
    <n v="0"/>
    <s v="CLAVE SOLICITADA"/>
    <n v="0"/>
    <x v="0"/>
    <n v="17"/>
    <x v="0"/>
    <n v="0"/>
  </r>
  <r>
    <s v="HRAEI-LPI-CC-032-2023"/>
    <s v="ABASTECEDORA DE INSUMOS PARA LA SALUD, S.A. DE C.V."/>
    <s v="HRAEI-MD0301"/>
    <s v="HRAEI-LPI-CC-032-2023HRAEI-MD0301"/>
    <s v="010.000.2247.00"/>
    <n v="25300488"/>
    <s v="CINITAPRIDA. COMPRIMIDO CADA COMPRIMIDO CONTIENE BITARTRATO DE CINITAPRIDA EQUIVALENTE A 1 MG DE CINITAPRIDA. ENVASE CON 25 COMPRIMIDOS."/>
    <s v="ENVASE CON 25 COMPRIMIDOS"/>
    <n v="7"/>
    <n v="17"/>
    <n v="41"/>
    <n v="119"/>
    <n v="287"/>
    <n v="0"/>
    <n v="17"/>
    <n v="17"/>
    <s v="CLAVE SOLICITADA"/>
    <n v="0"/>
    <x v="0"/>
    <n v="0"/>
    <x v="1"/>
    <n v="119"/>
  </r>
  <r>
    <s v="HRAEI-LPI-CC-076-2023"/>
    <s v="APS MEDICAMENTOS, S.A. DE C.V."/>
    <s v="HRAEI-MD0301"/>
    <s v="HRAEI-LPI-CC-076-2023HRAEI-MD0301"/>
    <s v="010.000.2247.00"/>
    <n v="25300488"/>
    <s v="CINITAPRIDA. COMPRIMIDO CADA COMPRIMIDO CONTIENE BITARTRATO DE CINITAPRIDA EQUIVALENTE A 1 MG DE CINITAPRIDA. ENVASE CON 25 COMPRIMIDOS."/>
    <s v="ENVASE CON 25 COMPRIMIDOS"/>
    <n v="7.5499999999999901"/>
    <n v="11"/>
    <n v="27"/>
    <n v="83.049999999999898"/>
    <n v="203.84999999999974"/>
    <n v="0"/>
    <n v="11"/>
    <n v="0"/>
    <s v="CLAVE SOLICITADA"/>
    <n v="0"/>
    <x v="0"/>
    <n v="11"/>
    <x v="0"/>
    <n v="0"/>
  </r>
  <r>
    <s v="HRAEI-LPI-CC-332-1-2023"/>
    <s v="MEDICA FARMA ARCAR, S.A. DE C.V."/>
    <s v="HRAEI-MD0306"/>
    <s v="HRAEI-LPI-CC-332-1-2023HRAEI-MD0306"/>
    <s v="010.000.4255.00"/>
    <n v="25300494"/>
    <s v="CIPROFLOXACINO. CÁPSULA O TABLETA CADA CÁPSULA O TABLETA CONTIENE: CLORHIDRATO DE CIPROFLOXACINO MONOHIDRATADO EQUIVALENTE A 250 MG DE CIPROFLOXACINO. ENVASE CON 8 CÁPSULAS O TABLETAS."/>
    <s v="ENVASE CON 8 CÁPSULAS O TABLETAS"/>
    <n v="4.5"/>
    <n v="4"/>
    <n v="9"/>
    <n v="18"/>
    <n v="40.5"/>
    <n v="0"/>
    <n v="4"/>
    <n v="0"/>
    <s v="CLAVE SOLICITADA"/>
    <n v="0"/>
    <x v="0"/>
    <n v="4"/>
    <x v="0"/>
    <n v="0"/>
  </r>
  <r>
    <s v="HRAEI-LPI-CC-427-2022"/>
    <s v="SAGO MEDICAL SERVICE, S.A. DE C.V."/>
    <s v="HRAEI-MD0306"/>
    <s v="HRAEI-LPI-CC-427-2022HRAEI-MD0306"/>
    <s v="010.000.4255.00"/>
    <n v="25300494"/>
    <s v="CIPROFLOXACINO. CÁPSULA O TABLETA CADA CÁPSULA O TABLETA CONTIENE: CLORHIDRATO DE CIPROFLOXACINO MONOHIDRATADO EQUIVALENTE A 250 MG DE CIPROFLOXACINO. ENVASE CON 8 CÁPSULAS O TABLETAS."/>
    <s v="ENVASE CON 8 CÁPSULAS O TABLETAS"/>
    <n v="5.57"/>
    <n v="4"/>
    <n v="8"/>
    <n v="22.28"/>
    <n v="44.56"/>
    <n v="0"/>
    <n v="8"/>
    <n v="4"/>
    <s v="CLAVE SOLICITADA"/>
    <n v="4"/>
    <x v="2"/>
    <n v="4"/>
    <x v="3"/>
    <n v="22.28"/>
  </r>
  <r>
    <s v="HRAEI-LPI-CC-431-2022"/>
    <s v="BIORESEARCH DE MÉXICO, S.A. DE C.V."/>
    <s v="HRAEI-MD0306"/>
    <s v="HRAEI-LPI-CC-431-2022HRAEI-MD0306"/>
    <s v="010.000.4255.00"/>
    <n v="25300494"/>
    <s v="CIPROFLOXACINO. CÁPSULA O TABLETA CADA CÁPSULA O TABLETA CONTIENE: CLORHIDRATO DE CIPROFLOXACINO MONOHIDRATADO EQUIVALENTE A 250 MG DE CIPROFLOXACINO. ENVASE CON 8 CÁPSULAS O TABLETAS."/>
    <s v="ENVASE CON 8 CÁPSULAS O TABLETAS"/>
    <n v="5.85"/>
    <n v="2"/>
    <n v="6"/>
    <n v="11.7"/>
    <n v="35.099999999999994"/>
    <n v="0"/>
    <n v="6"/>
    <n v="6"/>
    <s v="CLAVE SOLICITADA"/>
    <n v="4"/>
    <x v="2"/>
    <n v="0"/>
    <x v="1"/>
    <n v="35.099999999999994"/>
  </r>
  <r>
    <s v="HRAEI-LPI-CC-425-2022"/>
    <s v="IARE DE OCCIDENTE, S.A. DE C.V."/>
    <s v="HRAEI-MD0308"/>
    <s v="HRAEI-LPI-CC-425-2022HRAEI-MD0308"/>
    <s v="010.000.4259.00"/>
    <n v="25302464"/>
    <s v="CIPROFLOXACINO. SOLUCIÓN INYECTABLE CADA 100 ML CONTIENE: LACTATO O CLORHIDRATO DE CIPROFLOXACINO EQUIVALENTE A 200 MG DE CIPROFLOXACINO. ENVASE CON 100 ML."/>
    <s v="ENVASE CON 100 ML"/>
    <n v="13.76"/>
    <n v="156"/>
    <n v="390"/>
    <n v="2146.56"/>
    <n v="5366.4"/>
    <n v="0"/>
    <n v="390"/>
    <n v="390"/>
    <s v="CLAVE SOLICITADA"/>
    <n v="234"/>
    <x v="2"/>
    <n v="0"/>
    <x v="1"/>
    <n v="5366.4"/>
  </r>
  <r>
    <s v="HRAEI-LPI-CC-312-1-2023"/>
    <s v="GRUPO FARMACEUTICO TOTALFARMA,S.A DE C.V."/>
    <s v="HRAEI-MD0305"/>
    <s v="HRAEI-LPI-CC-312-1-2023HRAEI-MD0305"/>
    <s v="010.000.2174.00"/>
    <n v="25300496"/>
    <s v="CIPROFLOXACINO. SOLUCIÓN OFTÁLMICA CADA 1 ML CONTIENE: CLORHIDRATO DE CIPROFLOXACINO MONOHIDRATADO EQUIVALENTE A 3.0 MG DE CIPROFLOXACINO. ENVASE CON GOTERO INTEGRAL CON 5 ML."/>
    <s v="ENVASE CON GOTERO INTEGRAL CON 5 ML"/>
    <n v="32.93"/>
    <n v="20"/>
    <n v="49"/>
    <n v="658.6"/>
    <n v="1613.57"/>
    <n v="0"/>
    <n v="20"/>
    <n v="0"/>
    <s v="CLAVE SOLICITADA"/>
    <n v="0"/>
    <x v="0"/>
    <n v="20"/>
    <x v="0"/>
    <n v="0"/>
  </r>
  <r>
    <s v="HRAEI-LPI-CC-455-2022"/>
    <s v="DORIAN RUBISSEL MAZARIEGOS SOLIS"/>
    <s v="HRAEI-MD0305"/>
    <s v="HRAEI-LPI-CC-455-2022HRAEI-MD0305"/>
    <s v="010.000.2174.00"/>
    <n v="25300496"/>
    <s v="CIPROFLOXACINO. SOLUCIÓN OFTÁLMICA CADA 1 ML CONTIENE: CLORHIDRATO DE CIPROFLOXACINO MONOHIDRATADO EQUIVALENTE A 3.0 MG DE CIPROFLOXACINO. ENVASE CON GOTERO INTEGRAL CON 5 ML."/>
    <s v="ENVASE CON GOTERO INTEGRAL CON 5 ML"/>
    <n v="10"/>
    <n v="32"/>
    <n v="80"/>
    <n v="320"/>
    <n v="800"/>
    <n v="0"/>
    <n v="32"/>
    <n v="0"/>
    <s v="CLAVE SOLICITADA"/>
    <n v="0"/>
    <x v="0"/>
    <n v="32"/>
    <x v="0"/>
    <n v="0"/>
  </r>
  <r>
    <s v="HRAEI-LPI-CC-276-2023"/>
    <s v="COMERCIALIZADORA DE PRODUCTOS INSTITUCIONALES, S.A. DE C.V."/>
    <s v="HRAEI-MD0314"/>
    <s v="HRAEI-LPI-CC-276-2023HRAEI-MD0314"/>
    <s v="010.000.4061.00"/>
    <n v="25300507"/>
    <s v="CISATRACURIO BESILATO DE. SOLUCIÓN INYECTABLECADA ML CONTIENE:BESILATO DE CISATRACURIOEQUIVALENTE A 2 MGDE CISATRACURIOENVASE CON 1 AMPOLLETA CON 5 ML."/>
    <s v="ENVASE CON 1 AMPOLLETA CON 5 ML"/>
    <n v="45.73"/>
    <n v="960"/>
    <n v="2400"/>
    <n v="43900.799999999996"/>
    <n v="109751.99999999999"/>
    <n v="0"/>
    <n v="2400"/>
    <n v="2400"/>
    <s v="CLAVE SOLICITADA"/>
    <n v="1440"/>
    <x v="2"/>
    <n v="0"/>
    <x v="1"/>
    <n v="109751.99999999999"/>
  </r>
  <r>
    <s v="HRAEI-LPI-CC-016-2023"/>
    <s v="COMERCIALIZADORA DE PRODUCTOS INSTITUCIONALES, S.A. DE C.V."/>
    <s v="HRAEI-MD0314"/>
    <s v="HRAEI-LPI-CC-016-2023HRAEI-MD0314"/>
    <s v="010.000.4061.00"/>
    <n v="25300507"/>
    <s v="CISATRACURIO BESILATO DE. SOLUCIÓN INYECTABLECADA ML CONTIENE:BESILATO DE CISATRACURIOEQUIVALENTE A 2 MGDE CISATRACURIOENVASE CON 1 AMPOLLETA CON 5 ML."/>
    <s v="ENVASE CON 1 AMPOLLETA CON 5 ML"/>
    <n v="40.119999999999898"/>
    <n v="624"/>
    <n v="1560"/>
    <n v="25034.879999999936"/>
    <n v="62587.199999999844"/>
    <n v="0"/>
    <n v="1560"/>
    <n v="1560"/>
    <s v="CLAVE SOLICITADA"/>
    <n v="936"/>
    <x v="2"/>
    <n v="0"/>
    <x v="1"/>
    <n v="62587.199999999844"/>
  </r>
  <r>
    <s v="HRAEI-LPI-CC-299-2023"/>
    <s v="FARMACEUTICOS MAYPO, S.A. DE C.V."/>
    <s v="HRAEI-MD1971"/>
    <s v="HRAEI-LPI-CC-299-2023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56"/>
    <n v="140"/>
    <n v="157595.76"/>
    <n v="393989.4"/>
    <n v="0"/>
    <s v="-"/>
    <s v="-"/>
    <s v="SIN SOLICITUD"/>
    <s v="-"/>
    <x v="1"/>
    <s v="-"/>
    <x v="2"/>
    <s v="-"/>
  </r>
  <r>
    <s v="HRAEI-AD-CC-355-2022"/>
    <s v="CHIESI MÉXICO, S.A. DE C.V."/>
    <s v="HRAEI-MD1971"/>
    <s v="HRAEI-AD-CC-355-2022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68"/>
    <n v="170"/>
    <n v="191366.28"/>
    <n v="478415.7"/>
    <n v="0"/>
    <n v="170"/>
    <n v="170"/>
    <s v="CLAVE SOLICITADA"/>
    <n v="102"/>
    <x v="2"/>
    <n v="0"/>
    <x v="1"/>
    <n v="478415.7"/>
  </r>
  <r>
    <s v="HRAEI-LPI-CC-327-2023"/>
    <s v="LABORATORIOS VANQUISH, S.A. DE C.V."/>
    <s v="HRAEI-MD2295"/>
    <s v="HRAEI-LPI-CC-327-2023HRAEI-MD2295"/>
    <s v="010.000.6322.00"/>
    <n v="25303718"/>
    <s v="CLADRIBINA. COMPRIMIDO ORAL. CADA COMPRIMIDO CONTIENE: CLADRIBINA 10 MG. CAJA DE CARTÓN CON 1 COMPRIMIDO."/>
    <s v="CAJA DE CARTÓN CON 1 COMPRIMIDO"/>
    <n v="39680"/>
    <n v="2"/>
    <n v="3"/>
    <n v="79360"/>
    <n v="119040"/>
    <n v="0"/>
    <s v="-"/>
    <s v="-"/>
    <s v="SIN SOLICITUD"/>
    <s v="-"/>
    <x v="1"/>
    <s v="-"/>
    <x v="2"/>
    <s v="-"/>
  </r>
  <r>
    <s v="HRAEI-LPI-CC-276-2023"/>
    <s v="COMERCIALIZADORA DE PRODUCTOS INSTITUCIONALES, S.A. DE C.V."/>
    <s v="HRAEI-MD2295"/>
    <s v="HRAEI-LPI-CC-276-2023HRAEI-MD2295"/>
    <s v="010.000.6322.00"/>
    <n v="25303718"/>
    <s v="CLADRIBINA. COMPRIMIDO ORAL. CADA COMPRIMIDO CONTIENE: CLADRIBINA 10 MG. CAJA DE CARTÓN CON 1 COMPRIMIDO."/>
    <s v="CAJA DE CARTÓN CON 1 COMPRIMIDO"/>
    <n v="42749"/>
    <n v="1"/>
    <n v="2"/>
    <n v="42749"/>
    <n v="85498"/>
    <n v="0"/>
    <s v="-"/>
    <s v="-"/>
    <s v="SIN SOLICITUD"/>
    <s v="-"/>
    <x v="1"/>
    <s v="-"/>
    <x v="2"/>
    <s v="-"/>
  </r>
  <r>
    <s v="HRAEI-LPI-CC-312-1-2023"/>
    <s v="GRUPO FARMACEUTICO TOTALFARMA,S.A DE C.V."/>
    <s v="HRAEI-MD2295"/>
    <s v="HRAEI-LPI-CC-312-1-2023HRAEI-MD2295"/>
    <s v="010.000.6322.00"/>
    <n v="25303718"/>
    <s v="CLADRIBINA. COMPRIMIDO ORAL. CADA COMPRIMIDO CONTIENE: CLADRIBINA 10 MG. CAJA DE CARTÓN CON 1 COMPRIMIDO."/>
    <s v="CAJA DE CARTÓN CON 1 COMPRIMIDO"/>
    <n v="42962.75"/>
    <n v="1"/>
    <n v="1"/>
    <n v="42962.75"/>
    <n v="42962.75"/>
    <n v="0"/>
    <s v="-"/>
    <s v="-"/>
    <s v="SIN SOLICITUD"/>
    <s v="-"/>
    <x v="1"/>
    <s v="-"/>
    <x v="2"/>
    <s v="-"/>
  </r>
  <r>
    <s v="HRAEI-LPI-CC-353-1-2023"/>
    <s v="PRODIFAM, S.A. DE C.V."/>
    <s v="HRAEI-MD0320"/>
    <s v="HRAEI-LPI-CC-353-1-2023HRAEI-MD0320"/>
    <s v="010.000.2132.00"/>
    <n v="25300515"/>
    <s v="CLARITROMICINA. TABLETA CADA TABLETA CONTIENE: CLARITROMICINA 250 MG ENVASE CON 10 TABLETAS."/>
    <s v="ENVASE CON 10 TABLETAS"/>
    <n v="69.88"/>
    <n v="72"/>
    <n v="180"/>
    <n v="5031.3599999999997"/>
    <n v="12578.4"/>
    <n v="0"/>
    <n v="72"/>
    <n v="0"/>
    <s v="CLAVE SOLICITADA"/>
    <n v="0"/>
    <x v="0"/>
    <n v="72"/>
    <x v="0"/>
    <n v="0"/>
  </r>
  <r>
    <s v="HRAEI-LPI-CC-420-2022"/>
    <s v="COMERCIALIZADORA DE PRODUCTOS INSTITUCIONALES, S.A. DE C.V."/>
    <s v="HRAEI-MD0320"/>
    <s v="HRAEI-LPI-CC-420-2022HRAEI-MD0320"/>
    <s v="010.000.2132.00"/>
    <n v="25300515"/>
    <s v="CLARITROMICINA. TABLETA CADA TABLETA CONTIENE: CLARITROMICINA 250 MG ENVASE CON 10 TABLETAS."/>
    <s v="ENVASE CON 10 TABLETAS"/>
    <n v="79.97"/>
    <n v="117"/>
    <n v="292"/>
    <n v="9356.49"/>
    <n v="23351.239999999998"/>
    <n v="0"/>
    <n v="117"/>
    <n v="117"/>
    <s v="CLAVE SOLICITADA"/>
    <n v="0"/>
    <x v="0"/>
    <n v="0"/>
    <x v="1"/>
    <n v="9356.49"/>
  </r>
  <r>
    <s v="HRAEI-LPI-CC-335-1-2023"/>
    <s v="MEDILIVER, S.A. DE C.V."/>
    <s v="HRAEI-MD0323"/>
    <s v="HRAEI-LPI-CC-335-1-2023HRAEI-MD0323"/>
    <s v="010.000.2133.00"/>
    <n v="25300517"/>
    <s v="CLINDAMICINA. CÁPSULA CADA CÁPSULA CONTIENE: CLORHIDRATO DE CLINDAMICINA EQUIVALENTE A 300 MG DE CLINDAMICINA. ENVASE CON 16 CÁPSULAS."/>
    <s v="ENVASE CON 16 CÁPSULAS"/>
    <n v="22"/>
    <n v="4"/>
    <n v="10"/>
    <n v="88"/>
    <n v="220"/>
    <n v="0"/>
    <n v="4"/>
    <n v="0"/>
    <s v="CLAVE SOLICITADA"/>
    <n v="0"/>
    <x v="0"/>
    <n v="4"/>
    <x v="0"/>
    <n v="0"/>
  </r>
  <r>
    <s v="HRAEI-LPI-CC-437-2022"/>
    <s v="COMPAÑIA INTERNACIONAL MÉDICA, S.A. DE C.V."/>
    <s v="HRAEI-MD0323"/>
    <s v="HRAEI-LPI-CC-437-2022HRAEI-MD0323"/>
    <s v="010.000.2133.00"/>
    <n v="25300517"/>
    <s v="CLINDAMICINA. CÁPSULA CADA CÁPSULA CONTIENE: CLORHIDRATO DE CLINDAMICINA EQUIVALENTE A 300 MG DE CLINDAMICINA. ENVASE CON 16 CÁPSULAS."/>
    <s v="ENVASE CON 16 CÁPSULAS"/>
    <n v="25"/>
    <n v="7"/>
    <n v="16"/>
    <n v="175"/>
    <n v="400"/>
    <n v="0"/>
    <n v="7"/>
    <n v="7"/>
    <s v="CLAVE SOLICITADA"/>
    <n v="0"/>
    <x v="0"/>
    <n v="0"/>
    <x v="1"/>
    <n v="175"/>
  </r>
  <r>
    <s v="HRAEI-LPI-CC-419-RA-2022"/>
    <s v="DISTRIBUIDOR MEDICO TECNOMED, S.A. DE C.V."/>
    <s v="HRAEI-MD0321"/>
    <s v="HRAEI-LPI-CC-419-RA-2022HRAEI-MD0321"/>
    <s v="010.000.1973.00"/>
    <n v="25300519"/>
    <s v="CLINDAMICINA. SOLUCIÓN INYECTABLE CADA AMPOLLETA CONTIENE: FOSFATO DE CLINDAMICINA EQUIVALENTE A 300 MG DE CLINDAMICINA. ENVASE AMPOLLETA CON 2 ML."/>
    <s v="ENVASE AMPOLLETA CON 2 ML"/>
    <n v="4.8600000000000003"/>
    <n v="1125"/>
    <n v="2811"/>
    <n v="5467.5"/>
    <n v="13661.460000000001"/>
    <n v="0"/>
    <n v="1125"/>
    <n v="1125"/>
    <s v="CLAVE SOLICITADA"/>
    <n v="0"/>
    <x v="0"/>
    <n v="0"/>
    <x v="1"/>
    <n v="5467.5"/>
  </r>
  <r>
    <s v="HRAEI-LPI-CC-376-2023"/>
    <s v="ZAGAPHARM, S.A. DE C.V."/>
    <s v="HRAEI-MD0330"/>
    <s v="HRAEI-LPI-CC-376-2023HRAEI-MD0330"/>
    <s v="040.000.2613.00"/>
    <n v="25300530"/>
    <s v="CLONAZEPAM. SOLUCIÓN. CADA ML CONTIENE: CLONAZEPAM 2.5 MG ENVASE CON 10 ML Y GOTERO INTEGRAL."/>
    <s v="ENVASE CON 10 ML Y GOTERO INTEGRAL"/>
    <n v="38"/>
    <n v="96"/>
    <n v="240"/>
    <n v="3648"/>
    <n v="9120"/>
    <n v="0"/>
    <s v="-"/>
    <s v="-"/>
    <s v="SIN SOLICITUD"/>
    <s v="-"/>
    <x v="1"/>
    <s v="-"/>
    <x v="2"/>
    <s v="-"/>
  </r>
  <r>
    <s v="HRAEI-AD-CC-098-2023"/>
    <s v="PRODIFAM, S.A. DE C.V."/>
    <s v="HRAEI-MD0330"/>
    <s v="HRAEI-AD-CC-098-2023HRAEI-MD0330"/>
    <s v="040.000.2613.00"/>
    <n v="25300530"/>
    <s v="CLONAZEPAM. SOLUCIÓN. CADA ML CONTIENE: CLONAZEPAM 2.5 MG ENVASE CON 10 ML Y GOTERO INTEGRAL."/>
    <s v="ENVASE CON 10 ML Y GOTERO INTEGRAL"/>
    <n v="22.12"/>
    <n v="156"/>
    <n v="390"/>
    <n v="3450.7200000000003"/>
    <n v="8626.8000000000011"/>
    <n v="0"/>
    <s v="-"/>
    <s v="-"/>
    <s v="SIN SOLICITUD"/>
    <s v="-"/>
    <x v="1"/>
    <s v="-"/>
    <x v="2"/>
    <s v="-"/>
  </r>
  <r>
    <s v="HRAEI-LPI-CC-418-1-2022"/>
    <s v="PARTICIPACIÓN CONJUNTA DE SANOFI PASTEUR, S.A. DE C.V. CON SANOFI-AVENTIS DE MÉXICO, S.A. DE C.V."/>
    <s v="HRAEI-MD0329"/>
    <s v="HRAEI-LPI-CC-418-1-2022HRAEI-MD0329"/>
    <s v="040.000.2612.00"/>
    <n v="25300532"/>
    <s v="CLONAZEPAM. TABLETA CADA TABLETA CONTIENE: CLONAZEPAM 2 MG ENVASE CON 30 TABLETAS."/>
    <s v="ENVASE CON 30 TABLETAS"/>
    <n v="8.98"/>
    <n v="47"/>
    <n v="117"/>
    <n v="422.06"/>
    <n v="1050.6600000000001"/>
    <n v="0"/>
    <s v="-"/>
    <s v="-"/>
    <s v="SIN SOLICITUD"/>
    <s v="-"/>
    <x v="1"/>
    <s v="-"/>
    <x v="2"/>
    <s v="-"/>
  </r>
  <r>
    <s v="HRAEI-AD-CC-098-2023"/>
    <s v="PRODIFAM, S.A. DE C.V."/>
    <s v="HRAEI-MD0333"/>
    <s v="HRAEI-AD-CC-098-2023HRAEI-MD0333"/>
    <s v="010.000.4028.00"/>
    <n v="25300536"/>
    <s v="CLONIXINATO DE LISINA SOLUCIÓN INYECTABLE CADA AMPOLLETA CONTIENE: CLONIXINATO DE LISINA 100 MG ENVASE CON 5 AMPOLLETAS DE 2 ML."/>
    <s v="ENVASE CON 5 AMPOLLETAS DE 2 ML"/>
    <n v="25.83"/>
    <n v="640"/>
    <n v="1599"/>
    <n v="16531.199999999997"/>
    <n v="41302.17"/>
    <n v="0"/>
    <n v="1599"/>
    <n v="640"/>
    <s v="CLAVE SOLICITADA"/>
    <n v="959"/>
    <x v="2"/>
    <n v="959"/>
    <x v="3"/>
    <n v="16531.199999999997"/>
  </r>
  <r>
    <s v="HRAEI-LPI-CC-266-2023"/>
    <s v="BIORESEARCH DE MEXICO, S.A. DE C.V."/>
    <s v="HRAEI-MD0336"/>
    <s v="HRAEI-LPI-CC-266-2023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9"/>
    <n v="22"/>
    <n v="188.64000000000001"/>
    <n v="461.12"/>
    <n v="0"/>
    <n v="9"/>
    <n v="0"/>
    <s v="CLAVE SOLICITADA"/>
    <n v="0"/>
    <x v="0"/>
    <n v="9"/>
    <x v="0"/>
    <n v="0"/>
  </r>
  <r>
    <s v="HRAEI-LPI-CC-427-2022"/>
    <s v="SAGO MEDICAL SERVICE, S.A. DE C.V."/>
    <s v="HRAEI-MD0336"/>
    <s v="HRAEI-LPI-CC-427-2022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15"/>
    <n v="36"/>
    <n v="314.40000000000003"/>
    <n v="754.56000000000006"/>
    <n v="0"/>
    <n v="15"/>
    <n v="15"/>
    <s v="CLAVE SOLICITADA"/>
    <n v="0"/>
    <x v="0"/>
    <n v="0"/>
    <x v="1"/>
    <n v="314.40000000000003"/>
  </r>
  <r>
    <s v="HRAEI-LPI-CC-312-1-2023"/>
    <s v="GRUPO FARMACEUTICO TOTALFARMA,S.A DE C.V."/>
    <s v="HRAEI-MD0343"/>
    <s v="HRAEI-LPI-CC-312-1-2023HRAEI-MD0343"/>
    <s v="010.000.2821.00"/>
    <n v="25300546"/>
    <s v="CLORANFENICOL. SOLUCIÓN OFTÁLMICA. CADA ML CONTIENE: CLORANFENICOL LEVÓGIRO 5 MG ENVASE CON GOTERO INTEGRAL CON 15 ML."/>
    <s v="ENVASE CON GOTERO INTEGRAL CON 15 ML"/>
    <n v="26.65"/>
    <n v="58"/>
    <n v="144"/>
    <n v="1545.6999999999998"/>
    <n v="3837.6"/>
    <n v="0"/>
    <n v="58"/>
    <n v="0"/>
    <s v="CLAVE SOLICITADA"/>
    <n v="0"/>
    <x v="0"/>
    <n v="58"/>
    <x v="0"/>
    <n v="0"/>
  </r>
  <r>
    <s v="HRAEI-AD-CC-529-2022"/>
    <s v="LABORATORIOS DE BIOLÓGICOS Y REACTIVOS DE MÉXICO, S.A. DE C.V."/>
    <s v="HRAEI-MD0343"/>
    <s v="HRAEI-AD-CC-529-2022HRAEI-MD0343"/>
    <s v="010.000.2821.00"/>
    <n v="25300546"/>
    <s v="CLORANFENICOL. SOLUCIÓN OFTÁLMICA. CADA ML CONTIENE: CLORANFENICOL LEVÓGIRO 5 MG ENVASE CON GOTERO INTEGRAL CON 15 ML."/>
    <s v="ENVASE CON GOTERO INTEGRAL CON 15 ML"/>
    <n v="26.65"/>
    <n v="94"/>
    <n v="234"/>
    <n v="2505.1"/>
    <n v="6236.0999999999995"/>
    <n v="0"/>
    <n v="150"/>
    <n v="0"/>
    <s v="CLAVE SOLICITADA"/>
    <n v="56"/>
    <x v="2"/>
    <n v="150"/>
    <x v="0"/>
    <n v="0"/>
  </r>
  <r>
    <s v="HRAEI-LPI-CC-300-2023"/>
    <s v="FARMAHOME, S. A. P. I. DE C.V."/>
    <s v="HRAEI-MD0342"/>
    <s v="HRAEI-LPI-CC-300-2023HRAEI-MD0342"/>
    <s v="010.000.2822.00"/>
    <n v="25300548"/>
    <s v="CLORANFENICOL. UNGÜENTO OFTÁLMICO. CADA G CONTIENE: CLORANFENICOL LEVÓGIRO 5 MG ENVASE CON 5 G."/>
    <s v="ENVASE CON 5 G"/>
    <n v="51"/>
    <n v="2"/>
    <n v="5"/>
    <n v="102"/>
    <n v="255"/>
    <n v="0"/>
    <s v="-"/>
    <s v="-"/>
    <s v="SIN SOLICITUD"/>
    <s v="-"/>
    <x v="1"/>
    <s v="-"/>
    <x v="2"/>
    <s v="-"/>
  </r>
  <r>
    <s v="HRAEI-LPI-CC-461-2022"/>
    <s v="DARIER, S.A. DE C.V."/>
    <s v="HRAEI-MD0342"/>
    <s v="HRAEI-LPI-CC-461-2022HRAEI-MD0342"/>
    <s v="010.000.2822.00"/>
    <n v="25300548"/>
    <s v="CLORANFENICOL. UNGÜENTO OFTÁLMICO. CADA G CONTIENE: CLORANFENICOL LEVÓGIRO 5 MG ENVASE CON 5 G."/>
    <s v="ENVASE CON 5 G"/>
    <n v="85"/>
    <n v="4"/>
    <n v="8"/>
    <n v="340"/>
    <n v="680"/>
    <n v="0"/>
    <s v="-"/>
    <s v="-"/>
    <s v="SIN SOLICITUD"/>
    <s v="-"/>
    <x v="1"/>
    <s v="-"/>
    <x v="2"/>
    <s v="-"/>
  </r>
  <r>
    <s v="HRAEI-LPI-CC-276-2023"/>
    <s v="COMERCIALIZADORA DE PRODUCTOS INSTITUCIONALES, S.A. DE C.V."/>
    <s v="HRAEI-MD0345"/>
    <s v="HRAEI-LPI-CC-276-2023HRAEI-MD0345"/>
    <s v="010.000.0402.00"/>
    <n v="25300556"/>
    <s v="CLORFENAMINA. TABLETA. CADA TABLETA CONTIENE: MALEATO DE CLORFENAMINA 4.0 MG ENVASE CON 20 TABLETAS."/>
    <s v="ENVASE CON 20 TABLETAS"/>
    <n v="8.6199999999999992"/>
    <n v="9"/>
    <n v="21"/>
    <n v="77.58"/>
    <n v="181.01999999999998"/>
    <n v="0"/>
    <n v="2"/>
    <n v="2"/>
    <s v="CLAVE SOLICITADA"/>
    <n v="-7"/>
    <x v="3"/>
    <n v="0"/>
    <x v="1"/>
    <n v="17.239999999999998"/>
  </r>
  <r>
    <s v="HRAEI-LPI-CC-443-2022"/>
    <s v="COMERCIALIZADORA PHARMACEUTICA COMPHARMA, S.A. DE C.V."/>
    <s v="HRAEI-MD0345"/>
    <s v="HRAEI-LPI-CC-443-2022HRAEI-MD0345"/>
    <s v="010.000.0402.00"/>
    <n v="25300556"/>
    <s v="CLORFENAMINA. TABLETA. CADA TABLETA CONTIENE: MALEATO DE CLORFENAMINA 4.0 MG ENVASE CON 20 TABLETAS."/>
    <s v="ENVASE CON 20 TABLETAS"/>
    <n v="8.98"/>
    <n v="6"/>
    <n v="14"/>
    <n v="53.88"/>
    <n v="125.72"/>
    <n v="0"/>
    <s v="-"/>
    <s v="-"/>
    <s v="SIN SOLICITUD"/>
    <s v="-"/>
    <x v="1"/>
    <s v="-"/>
    <x v="2"/>
    <s v="-"/>
  </r>
  <r>
    <s v="HRAEI-LPI-CC-426-2022"/>
    <s v="BRULUAGSA, S.A. DE C.V."/>
    <s v="HRAEI-MD0345"/>
    <s v="HRAEI-LPI-CC-426-2022HRAEI-MD0345"/>
    <s v="010.000.0402.00"/>
    <n v="25300556"/>
    <s v="CLORFENAMINA. TABLETA. CADA TABLETA CONTIENE: MALEATO DE CLORFENAMINA 4.0 MG ENVASE CON 20 TABLETAS."/>
    <s v="ENVASE CON 20 TABLETAS"/>
    <n v="8.5"/>
    <n v="8"/>
    <n v="20"/>
    <n v="68"/>
    <n v="170"/>
    <n v="0"/>
    <n v="8"/>
    <n v="0"/>
    <s v="CLAVE SOLICITADA"/>
    <n v="0"/>
    <x v="0"/>
    <n v="8"/>
    <x v="0"/>
    <n v="0"/>
  </r>
  <r>
    <s v="HRAEI-LPI-CC-353-1-2023"/>
    <s v="PRODIFAM, S.A. DE C.V."/>
    <s v="HRAEI-MD0353"/>
    <s v="HRAEI-LPI-CC-353-1-2023HRAEI-MD0353"/>
    <s v="010.000.0561.00"/>
    <n v="25300566"/>
    <s v="CLORTALIDONA. TABLETA. CADA TABLETA CONTIENE: CLORTALIDONA 50 MG ENVASE CON 20 TABLETAS."/>
    <s v="ENVASE CON 20 TABLETAS"/>
    <n v="7.65"/>
    <n v="1"/>
    <n v="2"/>
    <n v="7.65"/>
    <n v="15.3"/>
    <n v="0"/>
    <n v="1"/>
    <n v="0"/>
    <s v="CLAVE SOLICITADA"/>
    <n v="0"/>
    <x v="0"/>
    <n v="1"/>
    <x v="0"/>
    <n v="0"/>
  </r>
  <r>
    <s v="HRAEI-LPI-CC-010-2023"/>
    <s v="BIORESEARCH DE MÉXICO, S.A. DE C.V."/>
    <s v="HRAEI-MD0353"/>
    <s v="HRAEI-LPI-CC-010-2023HRAEI-MD0353"/>
    <s v="010.000.0561.00"/>
    <n v="25300566"/>
    <s v="CLORTALIDONA. TABLETA. CADA TABLETA CONTIENE: CLORTALIDONA 50 MG ENVASE CON 20 TABLETAS."/>
    <s v="ENVASE CON 20 TABLETAS"/>
    <n v="7.29"/>
    <n v="2"/>
    <n v="3"/>
    <n v="14.58"/>
    <n v="21.87"/>
    <n v="0"/>
    <n v="2"/>
    <n v="2"/>
    <s v="CLAVE SOLICITADA"/>
    <n v="0"/>
    <x v="0"/>
    <n v="0"/>
    <x v="1"/>
    <n v="14.58"/>
  </r>
  <r>
    <s v="HRAEI-LPI-CC-263-2023"/>
    <s v="BAXTER, S.A. DE C.V."/>
    <s v="HRAEI-MD1067"/>
    <s v="HRAEI-LPI-CC-263-2023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10"/>
    <n v="131"/>
    <n v="327"/>
    <n v="1310"/>
    <n v="3270"/>
    <n v="0"/>
    <n v="131"/>
    <n v="0"/>
    <s v="CLAVE SOLICITADA"/>
    <n v="0"/>
    <x v="0"/>
    <n v="131"/>
    <x v="0"/>
    <n v="0"/>
  </r>
  <r>
    <s v="HRAEI-LPI-CC-425-2022"/>
    <s v="IARE DE OCCIDENTE, S.A. DE C.V."/>
    <s v="HRAEI-MD1067"/>
    <s v="HRAEI-LPI-CC-425-2022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8.4600000000000009"/>
    <n v="213"/>
    <n v="532"/>
    <n v="1801.9800000000002"/>
    <n v="4500.72"/>
    <n v="0"/>
    <n v="240"/>
    <n v="240"/>
    <s v="CLAVE SOLICITADA"/>
    <n v="27"/>
    <x v="2"/>
    <n v="0"/>
    <x v="1"/>
    <n v="2030.4"/>
  </r>
  <r>
    <s v="HRAEI-LPI-CC-263-2023"/>
    <s v="BAXTER, S.A. DE C.V."/>
    <s v="HRAEI-MD0366"/>
    <s v="HRAEI-LPI-CC-263-2023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3"/>
    <n v="188"/>
    <n v="468"/>
    <n v="2444"/>
    <n v="6084"/>
    <n v="0"/>
    <n v="188"/>
    <n v="0"/>
    <s v="CLAVE SOLICITADA"/>
    <n v="0"/>
    <x v="0"/>
    <n v="188"/>
    <x v="0"/>
    <n v="0"/>
  </r>
  <r>
    <s v="HRAEI-LPI-CC-425-2022"/>
    <s v="IARE DE OCCIDENTE, S.A. DE C.V."/>
    <s v="HRAEI-MD0366"/>
    <s v="HRAEI-LPI-CC-425-2022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2.97"/>
    <n v="305"/>
    <n v="761"/>
    <n v="3955.8500000000004"/>
    <n v="9870.17"/>
    <n v="0"/>
    <n v="360"/>
    <n v="360"/>
    <s v="CLAVE SOLICITADA"/>
    <n v="55"/>
    <x v="2"/>
    <n v="0"/>
    <x v="1"/>
    <n v="4669.2"/>
  </r>
  <r>
    <s v="HRAEI-LPI-CC-263-2023"/>
    <s v="BAXTER, S.A. DE C.V."/>
    <s v="HRAEI-MD0362"/>
    <s v="HRAEI-LPI-CC-263-2023HRAEI-MD0362"/>
    <s v="010.000.3610.00"/>
    <n v="25300576"/>
    <s v="CLORURO DE SODIO. SOLUCIÓN INYECTABLE AL 0.9%. CADA 100 ML CONTIENEN: CLORURO DE SODIO 0.9 G AGUA INYECTABLE 100 ML ENVASE CON 1 000 ML. CONTIENE: SODIO 154 MEQ. CLORURO 154 MEQ."/>
    <s v="ENVASE CON 1 000 ML"/>
    <n v="10.4"/>
    <n v="4800"/>
    <n v="12000"/>
    <n v="49920"/>
    <n v="124800"/>
    <n v="0"/>
    <n v="4800"/>
    <n v="0"/>
    <s v="CLAVE SOLICITADA"/>
    <n v="0"/>
    <x v="0"/>
    <n v="4800"/>
    <x v="0"/>
    <n v="0"/>
  </r>
  <r>
    <s v="HRAEI-LPI-CC-335-1-2023"/>
    <s v="MEDILIVER, S.A. DE C.V."/>
    <s v="HRAEI-MD0362"/>
    <s v="HRAEI-LPI-CC-335-1-2023HRAEI-MD0362"/>
    <s v="010.000.3610.00"/>
    <n v="25300576"/>
    <s v="CLORURO DE SODIO. SOLUCIÓN INYECTABLE AL 0.9%. CADA 100 ML CONTIENEN: CLORURO DE SODIO 0.9 G AGUA INYECTABLE 100 ML ENVASE CON 1 000 ML. CONTIENE: SODIO 154 MEQ. CLORURO 154 MEQ."/>
    <s v="ENVASE CON 1 000 ML"/>
    <n v="10.87"/>
    <n v="3200"/>
    <n v="8000"/>
    <n v="34784"/>
    <n v="86960"/>
    <n v="0"/>
    <n v="3200"/>
    <n v="0"/>
    <s v="CLAVE SOLICITADA"/>
    <n v="0"/>
    <x v="0"/>
    <n v="3200"/>
    <x v="0"/>
    <n v="0"/>
  </r>
  <r>
    <s v="HRAEI-LPI-CC-425-2022"/>
    <s v="IARE DE OCCIDENTE, S.A. DE C.V."/>
    <s v="HRAEI-MD0362"/>
    <s v="HRAEI-LPI-CC-425-2022HRAEI-MD0362"/>
    <s v="010.000.3610.00"/>
    <n v="25300576"/>
    <s v="CLORURO DE SODIO. SOLUCIÓN INYECTABLE AL 0.9%. CADA 100 ML CONTIENEN: CLORURO DE SODIO 0.9 G AGUA INYECTABLE 100 ML ENVASE CON 1 000 ML. CONTIENE: SODIO 154 MEQ. CLORURO 154 MEQ."/>
    <s v="ENVASE CON 1 000 ML"/>
    <n v="10.66"/>
    <n v="7865"/>
    <n v="19662"/>
    <n v="83840.899999999994"/>
    <n v="209596.92"/>
    <n v="0"/>
    <n v="12000"/>
    <n v="12000"/>
    <s v="CLAVE SOLICITADA"/>
    <n v="4135"/>
    <x v="2"/>
    <n v="0"/>
    <x v="1"/>
    <n v="127920"/>
  </r>
  <r>
    <s v="HRAEI-LPI-CC-263-2023"/>
    <s v="BAXTER, S.A. DE C.V."/>
    <s v="HRAEI-MD0356"/>
    <s v="HRAEI-LPI-CC-263-2023HRAEI-MD0356"/>
    <s v="010.000.3627.00"/>
    <n v="25300575"/>
    <s v="CLORURO DE SODIO. SOLUCIÓN INYECTABLE AL 0.9%. CADA 100 ML CONTIENEN: CLORURO DE SODIO 0.9 G AGUA INYECTABLE 100 ML ENVASE CON 100 ML."/>
    <s v="ENVASE CON 100 ML"/>
    <n v="8.8000000000000007"/>
    <n v="40800"/>
    <n v="102000"/>
    <n v="359040"/>
    <n v="897600.00000000012"/>
    <n v="0"/>
    <n v="40800"/>
    <n v="40800"/>
    <s v="CLAVE SOLICITADA"/>
    <n v="0"/>
    <x v="0"/>
    <n v="0"/>
    <x v="1"/>
    <n v="359040"/>
  </r>
  <r>
    <s v="HRAEI-LPI-CC-425-2022"/>
    <s v="IARE DE OCCIDENTE, S.A. DE C.V."/>
    <s v="HRAEI-MD0356"/>
    <s v="HRAEI-LPI-CC-425-2022HRAEI-MD0356"/>
    <s v="010.000.3627.00"/>
    <n v="25300575"/>
    <s v="CLORURO DE SODIO. SOLUCIÓN INYECTABLE AL 0.9%. CADA 100 ML CONTIENEN: CLORURO DE SODIO 0.9 G AGUA INYECTABLE 100 ML ENVASE CON 100 ML."/>
    <s v="ENVASE CON 100 ML"/>
    <n v="5.6"/>
    <n v="53238"/>
    <n v="133093"/>
    <n v="298132.8"/>
    <n v="745320.79999999993"/>
    <n v="0"/>
    <n v="133093"/>
    <n v="133093"/>
    <s v="CLAVE SOLICITADA"/>
    <n v="79855"/>
    <x v="2"/>
    <n v="0"/>
    <x v="1"/>
    <n v="745320.79999999993"/>
  </r>
  <r>
    <s v="HRAEI-LPI-CC-263-2023"/>
    <s v="BAXTER, S.A. DE C.V."/>
    <s v="HRAEI-MD0360"/>
    <s v="HRAEI-LPI-CC-263-2023HRAEI-MD0360"/>
    <s v="010.000.3608.00"/>
    <n v="25302474"/>
    <s v="CLORURO DE SODIO. SOLUCIÓN INYECTABLE AL 0.9%. CADA 100 ML CONTIENEN: CLORURO DE SODIO 0.9 G AGUA INYECTABLE 100 ML ENVASE CON 250 ML. CONTIENE: SODIO 38.5 MEQ. CLORURO 38.5 MEQ."/>
    <s v="ENVASE CON 250 ML"/>
    <n v="6.6"/>
    <n v="1248"/>
    <n v="3120"/>
    <n v="8236.7999999999993"/>
    <n v="20592"/>
    <n v="0"/>
    <n v="1248"/>
    <n v="1248"/>
    <s v="CLAVE SOLICITADA"/>
    <n v="0"/>
    <x v="0"/>
    <n v="0"/>
    <x v="1"/>
    <n v="8236.7999999999993"/>
  </r>
  <r>
    <s v="HRAEI-LPI-CC-335-1-2023"/>
    <s v="MEDILIVER, S.A. DE C.V."/>
    <s v="HRAEI-MD0360"/>
    <s v="HRAEI-LPI-CC-335-1-2023HRAEI-MD0360"/>
    <s v="010.000.3608.00"/>
    <n v="25302474"/>
    <s v="CLORURO DE SODIO. SOLUCIÓN INYECTABLE AL 0.9%. CADA 100 ML CONTIENEN: CLORURO DE SODIO 0.9 G AGUA INYECTABLE 100 ML ENVASE CON 250 ML. CONTIENE: SODIO 38.5 MEQ. CLORURO 38.5 MEQ."/>
    <s v="ENVASE CON 250 ML"/>
    <n v="7.04"/>
    <n v="832"/>
    <n v="2080"/>
    <n v="5857.28"/>
    <n v="14643.2"/>
    <n v="0"/>
    <n v="832"/>
    <n v="832"/>
    <s v="CLAVE SOLICITADA"/>
    <n v="0"/>
    <x v="0"/>
    <n v="0"/>
    <x v="1"/>
    <n v="5857.28"/>
  </r>
  <r>
    <s v="HRAEI-LPI-CC-425-2022"/>
    <s v="IARE DE OCCIDENTE, S.A. DE C.V."/>
    <s v="HRAEI-MD0360"/>
    <s v="HRAEI-LPI-CC-425-2022HRAEI-MD0360"/>
    <s v="010.000.3608.00"/>
    <n v="25302474"/>
    <s v="CLORURO DE SODIO. SOLUCIÓN INYECTABLE AL 0.9%. CADA 100 ML CONTIENEN: CLORURO DE SODIO 0.9 G AGUA INYECTABLE 100 ML ENVASE CON 250 ML. CONTIENE: SODIO 38.5 MEQ. CLORURO 38.5 MEQ."/>
    <s v="ENVASE CON 250 ML"/>
    <n v="6.87"/>
    <n v="10688"/>
    <n v="26720"/>
    <n v="73426.559999999998"/>
    <n v="183566.4"/>
    <n v="0"/>
    <n v="14400"/>
    <n v="14400"/>
    <s v="CLAVE SOLICITADA"/>
    <n v="3712"/>
    <x v="2"/>
    <n v="0"/>
    <x v="1"/>
    <n v="98928"/>
  </r>
  <r>
    <s v="HRAEI-LPI-CC-026-2023"/>
    <s v="FRESENIUS KABI MÉXICO, S.A. DE C.V."/>
    <s v="HRAEI-MD0358"/>
    <s v="HRAEI-LPI-CC-026-2023HRAEI-MD0358"/>
    <s v="010.000.3626.00"/>
    <n v="25302473"/>
    <s v="CLORURO DE SODIO. SOLUCIÓN INYECTABLE AL 0.9%. CADA 100 ML CONTIENEN: CLORURO DE SODIO 0.9 G AGUA INYECTABLE 100 ML ENVASE CON 50 ML."/>
    <s v="ENVASE CON 50 ML"/>
    <n v="3.92"/>
    <n v="26206"/>
    <n v="65514"/>
    <n v="102727.52"/>
    <n v="256814.88"/>
    <n v="0"/>
    <n v="26206"/>
    <n v="26206"/>
    <s v="CLAVE SOLICITADA"/>
    <n v="0"/>
    <x v="0"/>
    <n v="0"/>
    <x v="1"/>
    <n v="102727.52"/>
  </r>
  <r>
    <s v="HRAEI-LPI-CC-263-2023"/>
    <s v="BAXTER, S.A. DE C.V."/>
    <s v="HRAEI-MD0361"/>
    <s v="HRAEI-LPI-CC-263-2023HRAEI-MD0361"/>
    <s v="010.000.3609.00"/>
    <n v="25302471"/>
    <s v="CLORURO DE SODIO. SOLUCIÓN INYECTABLE AL 0.9%. CADA 100 ML CONTIENEN: CLORURO DE SODIO 0.9 G AGUA INYECTABLE 100 ML ENVASE CON 500 ML. CONTIENE: SODIO 77 MEQ. CLORURO 77 MEQ."/>
    <s v="ENVASE CON 500 ML"/>
    <n v="7.4"/>
    <n v="5280"/>
    <n v="13200"/>
    <n v="39072"/>
    <n v="97680"/>
    <n v="0"/>
    <n v="5280"/>
    <n v="0"/>
    <s v="CLAVE SOLICITADA"/>
    <n v="0"/>
    <x v="0"/>
    <n v="5280"/>
    <x v="0"/>
    <n v="0"/>
  </r>
  <r>
    <s v="HRAEI-LPI-CC-335-1-2023"/>
    <s v="MEDILIVER, S.A. DE C.V."/>
    <s v="HRAEI-MD0361"/>
    <s v="HRAEI-LPI-CC-335-1-2023HRAEI-MD0361"/>
    <s v="010.000.3609.00"/>
    <n v="25302471"/>
    <s v="CLORURO DE SODIO. SOLUCIÓN INYECTABLE AL 0.9%. CADA 100 ML CONTIENEN: CLORURO DE SODIO 0.9 G AGUA INYECTABLE 100 ML ENVASE CON 500 ML. CONTIENE: SODIO 77 MEQ. CLORURO 77 MEQ."/>
    <s v="ENVASE CON 500 ML"/>
    <n v="7.75"/>
    <n v="3520"/>
    <n v="8800"/>
    <n v="27280"/>
    <n v="68200"/>
    <n v="0"/>
    <n v="3520"/>
    <n v="0"/>
    <s v="CLAVE SOLICITADA"/>
    <n v="0"/>
    <x v="0"/>
    <n v="3520"/>
    <x v="0"/>
    <n v="0"/>
  </r>
  <r>
    <s v="HRAEI-LPI-CC-425-2022"/>
    <s v="IARE DE OCCIDENTE, S.A. DE C.V."/>
    <s v="HRAEI-MD0361"/>
    <s v="HRAEI-LPI-CC-425-2022HRAEI-MD0361"/>
    <s v="010.000.3609.00"/>
    <n v="25302471"/>
    <s v="CLORURO DE SODIO. SOLUCIÓN INYECTABLE AL 0.9%. CADA 100 ML CONTIENEN: CLORURO DE SODIO 0.9 G AGUA INYECTABLE 100 ML ENVASE CON 500 ML. CONTIENE: SODIO 77 MEQ. CLORURO 77 MEQ."/>
    <s v="ENVASE CON 500 ML"/>
    <n v="7.56"/>
    <n v="9339"/>
    <n v="23347"/>
    <n v="70602.84"/>
    <n v="176503.31999999998"/>
    <n v="0"/>
    <n v="12000"/>
    <n v="12000"/>
    <s v="CLAVE SOLICITADA"/>
    <n v="2661"/>
    <x v="2"/>
    <n v="0"/>
    <x v="1"/>
    <n v="90720"/>
  </r>
  <r>
    <s v="HRAEI-LPI-CC-008-2023"/>
    <s v="PRODIFAM, S.A. DE C.V."/>
    <s v="HRAEI-MD0359"/>
    <s v="HRAEI-LPI-CC-008-2023HRAEI-MD0359"/>
    <s v="010.000.5386.00"/>
    <n v="25300580"/>
    <s v="CLORURO DE SODIO. SOLUCIÓN INYECTABLE AL 17.7%. CADA ML CONTIENE: CLORURO DE SODIO 0.177 G ENVASE CON CIEN AMPOLLETAS DE 10 ML."/>
    <s v="ENVASE CON CIEN AMPOLLETAS DE 10 ML"/>
    <n v="168.879999999999"/>
    <n v="28"/>
    <n v="70"/>
    <n v="4728.6399999999721"/>
    <n v="11821.599999999929"/>
    <n v="0"/>
    <n v="28"/>
    <n v="28"/>
    <s v="CLAVE SOLICITADA"/>
    <n v="0"/>
    <x v="0"/>
    <n v="0"/>
    <x v="1"/>
    <n v="4728.6399999999721"/>
  </r>
  <r>
    <s v="HRAEI-LPI-CC-255-1-2023"/>
    <s v="AMAROX PHARMA, S.A. DE C.V."/>
    <s v="HRAEI-MD1932"/>
    <s v="HRAEI-LPI-CC-255-1-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177.6"/>
    <n v="576"/>
    <n v="1440"/>
    <n v="102297.59999999999"/>
    <n v="255744"/>
    <n v="0"/>
    <n v="576"/>
    <n v="0"/>
    <s v="CLAVE SOLICITADA"/>
    <n v="0"/>
    <x v="0"/>
    <n v="576"/>
    <x v="0"/>
    <n v="0"/>
  </r>
  <r>
    <s v="HRAEI-LPI-CC-037-2023"/>
    <s v="ALTERNAVIDA, S.A. DE C.V."/>
    <s v="HRAEI-MD1932"/>
    <s v="HRAEI-LPI-CC-037-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279"/>
    <n v="936"/>
    <n v="2340"/>
    <n v="261144"/>
    <n v="652860"/>
    <n v="0"/>
    <n v="936"/>
    <n v="936"/>
    <s v="CLAVE SOLICITADA"/>
    <n v="0"/>
    <x v="0"/>
    <n v="0"/>
    <x v="1"/>
    <n v="261144"/>
  </r>
  <r>
    <s v="HRAEI-LPI-CC-266-2023"/>
    <s v="BIORESEARCH DE MEXICO, S.A. DE C.V."/>
    <s v="HRAEI-MD0374"/>
    <s v="HRAEI-LPI-CC-266-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8.8000000000000007"/>
    <n v="4"/>
    <n v="8"/>
    <n v="35.200000000000003"/>
    <n v="70.400000000000006"/>
    <n v="0"/>
    <n v="8"/>
    <n v="8"/>
    <s v="CLAVE SOLICITADA"/>
    <n v="4"/>
    <x v="2"/>
    <n v="0"/>
    <x v="1"/>
    <n v="70.400000000000006"/>
  </r>
  <r>
    <s v="HRAEI-LPI-CC-281-2023"/>
    <s v="CSL BEHRING, S.A. DE C.V."/>
    <s v="HRAEI-MD2052"/>
    <s v="HRAEI-LPI-CC-281-2023HRAEI-MD2052"/>
    <s v="010.000.6102.00"/>
    <n v="25303230"/>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ENVASE CON UN FRASCO ÁMPULA CON LIOFILIZADO FRASCO ÁMPULA CON 20 ML DE DILUYENTE Y UN DISPOSITIVO DE TRANSFERENCIA"/>
    <n v="6860.67"/>
    <n v="6"/>
    <n v="16"/>
    <n v="41164.020000000004"/>
    <n v="109770.72"/>
    <n v="0"/>
    <n v="16"/>
    <n v="0"/>
    <s v="CLAVE SOLICITADA"/>
    <n v="10"/>
    <x v="2"/>
    <n v="16"/>
    <x v="0"/>
    <n v="0"/>
  </r>
  <r>
    <s v="HRAEI-AD-CC-342-2022"/>
    <s v="PFIZER, S.A. DE C.V."/>
    <s v="HRAEI-MD2269"/>
    <s v="HRAEI-AD-CC-342-2022HRAEI-MD2269"/>
    <s v="010.000.5771.00"/>
    <n v="25302495"/>
    <s v="CRIZOTINIB. CÁPSULA CADA CÁPSULA CONTIENE: CRIZOTINIB 250 MG ENVASE CON 60 CÁPSULAS"/>
    <s v="ENVASE CON 60 CÁPSULAS"/>
    <n v="75545.600000000006"/>
    <n v="10"/>
    <n v="23"/>
    <n v="755456"/>
    <n v="1737548.8"/>
    <n v="0"/>
    <n v="10"/>
    <n v="0"/>
    <s v="CLAVE SOLICITADA"/>
    <n v="0"/>
    <x v="0"/>
    <n v="10"/>
    <x v="0"/>
    <n v="0"/>
  </r>
  <r>
    <s v="HRAEI-LPI-CC-397-2023"/>
    <s v="SAGO MEDICAL SERVICE, S.A. DE C.V."/>
    <s v="HRAEI-MD0395"/>
    <s v="HRAEI-LPI-CC-397-2023HRAEI-MD0395"/>
    <s v="010.000.5466.00"/>
    <n v="25300624"/>
    <s v="CULTIVO BCG. SUSPENSIÓN CADA FRASCO CON LIOFILIZADO CONTIENE: MYCOBACTERIUM BOVIS (BCG) CEPA DANESA 1331 30 MG ENVASE CON 4 FRASCOS ÁMPULA."/>
    <s v="ENVASE CON 4 FRASCOS ÁMPULA"/>
    <n v="6948.92"/>
    <n v="9"/>
    <n v="21"/>
    <n v="62540.28"/>
    <n v="145927.32"/>
    <m/>
    <s v="-"/>
    <s v="-"/>
    <s v="SIN SOLICITUD"/>
    <s v="-"/>
    <x v="1"/>
    <s v="-"/>
    <x v="2"/>
    <s v="-"/>
  </r>
  <r>
    <s v="HRAEI-LPI-CC-470-2022"/>
    <s v="GAMS SOLUTIONS, S.A. DE C.V."/>
    <s v="HRAEI-MD0395"/>
    <s v="HRAEI-LPI-CC-470-2022HRAEI-MD0395"/>
    <s v="010.000.5466.00"/>
    <n v="25300624"/>
    <s v="CULTIVO BCG. SUSPENSIÓN CADA FRASCO CON LIOFILIZADO CONTIENE: MYCOBACTERIUM BOVIS (BCG) CEPA DANESA 1331 30 MG ENVASE CON 4 FRASCOS ÁMPULA."/>
    <s v="ENVASE CON 4 FRASCOS ÁMPULA"/>
    <n v="6800"/>
    <n v="14"/>
    <n v="34"/>
    <n v="95200"/>
    <n v="231200"/>
    <n v="0"/>
    <n v="14"/>
    <n v="14"/>
    <s v="CLAVE SOLICITADA"/>
    <n v="0"/>
    <x v="0"/>
    <n v="0"/>
    <x v="1"/>
    <n v="95200"/>
  </r>
  <r>
    <s v="HRAEI-LPI-CC-268-2023"/>
    <s v="BOEHRINGER INGELHEIM MEXICO, S.A. DE C.V."/>
    <s v="HRAEI-MD0398"/>
    <s v="HRAEI-LPI-CC-268-2023HRAEI-MD0398"/>
    <s v="010.000.5552.00"/>
    <n v="25302301"/>
    <s v="DABIGATRÁN ETEXILATO. CÁPSULA CADA CÁPSULA CONTIENE: DABIGATRÁN ETEXILATO MESILATO EQUIVALENTE A 110 MG DE DABIGATRÁN ETEXILATO ENVASE CON 30 CÁPSULAS."/>
    <s v="ENVASE CON 30 CÁPSULAS"/>
    <n v="598.30999999999995"/>
    <n v="1"/>
    <n v="1"/>
    <n v="598.30999999999995"/>
    <n v="598.30999999999995"/>
    <n v="0"/>
    <s v="-"/>
    <s v="-"/>
    <s v="SIN SOLICITUD"/>
    <s v="-"/>
    <x v="1"/>
    <s v="-"/>
    <x v="2"/>
    <s v="-"/>
  </r>
  <r>
    <s v="HRAEI-AD-CC-338-2022"/>
    <s v="BOERINGER INGELHEIM MÉXICO, S.A. DE C.V."/>
    <s v="HRAEI-MD0398"/>
    <s v="HRAEI-AD-CC-338-2022HRAEI-MD0398"/>
    <s v="010.000.5552.00"/>
    <n v="25302301"/>
    <s v="DABIGATRÁN ETEXILATO. CÁPSULA CADA CÁPSULA CONTIENE: DABIGATRÁN ETEXILATO MESILATO EQUIVALENTE A 110 MG DE DABIGATRÁN ETEXILATO ENVASE CON 30 CÁPSULAS."/>
    <s v="ENVASE CON 30 CÁPSULAS"/>
    <n v="575.29999999999995"/>
    <n v="1"/>
    <n v="2"/>
    <n v="575.29999999999995"/>
    <n v="1150.5999999999999"/>
    <n v="0"/>
    <s v="-"/>
    <s v="-"/>
    <s v="SIN SOLICITUD"/>
    <s v="-"/>
    <x v="1"/>
    <s v="-"/>
    <x v="2"/>
    <s v="-"/>
  </r>
  <r>
    <s v="HRAEI-AD-CC-338-2022"/>
    <s v="BOERINGER INGELHEIM MÉXICO, S.A. DE C.V."/>
    <s v="HRAEI-MD2070"/>
    <s v="HRAEI-AD-CC-338-2022HRAEI-MD2070"/>
    <s v="010.000.5552.01"/>
    <n v="25302302"/>
    <s v="DABIGATRÁN ETEXILATO. CÁPSULA CADA CÁPSULA CONTIENE: DABIGATRÁN ETEXILATO MESILATO EQUIVALENTE A 110 MG DE DABIGATRÁN ETEXILATO ENVASE CON 60 CÁPSULAS."/>
    <s v="ENVASE CON 60 CÁPSULAS"/>
    <n v="1150.5999999999999"/>
    <n v="1"/>
    <n v="2"/>
    <n v="1150.5999999999999"/>
    <n v="2301.1999999999998"/>
    <n v="0"/>
    <s v="-"/>
    <s v="-"/>
    <s v="SIN SOLICITUD"/>
    <s v="-"/>
    <x v="1"/>
    <s v="-"/>
    <x v="2"/>
    <s v="-"/>
  </r>
  <r>
    <s v="HRAEI-AD-CC-329-2022"/>
    <s v="BOERINGER INGELHEIM MÉXICO, S.A. DE C.V."/>
    <s v="HRAEI-MD2159"/>
    <s v="HRAEI-AD-CC-329-2022HRAEI-MD2159"/>
    <s v="010.000.5935.00"/>
    <n v="25302300"/>
    <s v="DABIGATRÁN. CÁPSULA CADA CÁPSULA CONTIENE: DABIGATRÁN ETEXILATO MESILATO EQUIVALENTE A 150 MG DE DABIGATRÁN ETEXILATO ENVASE CON 60 CÁPSULAS."/>
    <s v="ENVASE CON 60 CÁPSULAS"/>
    <n v="1150.5999999999999"/>
    <n v="1"/>
    <n v="1"/>
    <n v="1150.5999999999999"/>
    <n v="1150.5999999999999"/>
    <n v="0"/>
    <s v="-"/>
    <s v="-"/>
    <s v="SIN SOLICITUD"/>
    <s v="-"/>
    <x v="1"/>
    <s v="-"/>
    <x v="2"/>
    <s v="-"/>
  </r>
  <r>
    <s v="HRAEI-AD-CC-238-2023"/>
    <s v="JANSSEN-CILAG DE MÉXICO, S. DE R.L. DE C.V."/>
    <s v="HRAEI-MD2114"/>
    <s v="HRAEI-AD-CC-238-2023HRAEI-MD2114"/>
    <s v="010.000.6207.00"/>
    <n v="25303565"/>
    <s v="DARATUMUMAB. SOLUCIÓN INYECTABLE CADA FRASCO ÁMPULA CONTIENE: DARATUMUMAB 100.00 MG ENVASE CON FRASCO ÁMPULA CON 100 MG EN 5 ML (20 MG/ML)."/>
    <s v="ENVASE CON FRASCO ÁMPULA CON 100 MG EN 5 ML (20 MG/ML)"/>
    <n v="7203.76"/>
    <n v="5"/>
    <n v="14"/>
    <n v="36018.800000000003"/>
    <n v="100852.64"/>
    <n v="0"/>
    <n v="14"/>
    <n v="14"/>
    <s v="CLAVE SOLICITADA"/>
    <n v="9"/>
    <x v="2"/>
    <n v="0"/>
    <x v="1"/>
    <n v="100852.64"/>
  </r>
  <r>
    <s v="HRAEI-AD-CC-352-2022"/>
    <s v="JANSSEN-CILAG DE MÉXICO"/>
    <s v="HRAEI-MD2114"/>
    <s v="HRAEI-AD-CC-352-2022HRAEI-MD2114"/>
    <s v="010.000.6207.00"/>
    <n v="25303565"/>
    <s v="DARATUMUMAB. SOLUCIÓN INYECTABLE CADA FRASCO ÁMPULA CONTIENE: DARATUMUMAB 100.00 MG ENVASE CON FRASCO ÁMPULA CON 100 MG EN 5 ML (20 MG/ML)."/>
    <s v="ENVASE CON FRASCO ÁMPULA CON 100 MG EN 5 ML (20 MG/ML)"/>
    <n v="7203.76"/>
    <n v="47"/>
    <n v="117"/>
    <n v="338576.72000000003"/>
    <n v="842839.92"/>
    <n v="0"/>
    <n v="117"/>
    <n v="100"/>
    <s v="CLAVE SOLICITADA"/>
    <n v="70"/>
    <x v="2"/>
    <n v="17"/>
    <x v="3"/>
    <n v="720376"/>
  </r>
  <r>
    <s v="HRAEI-AD-CC-238-2023"/>
    <s v="JANSSEN-CILAG DE MÉXICO, S. DE R.L. DE C.V."/>
    <s v="HRAEI-MD2115"/>
    <s v="HRAEI-AD-CC-238-2023HRAEI-MD2115"/>
    <s v="010.000.6208.00"/>
    <n v="25303566"/>
    <s v="DARATUMUMAB. SOLUCION INYECTABLE CADA FRASCO ÁMPULA CONTIENE: DARATUMUMAB 400.00 MG ENVASE CON FRASCO ÁMPULA CON 400 MG EN 20 ML (20 MG/ML)."/>
    <s v="ENVASE CON FRASCO ÁMPULA CON 400 MG EN 20 ML (20 MG/ML)"/>
    <n v="28815.040000000001"/>
    <n v="8"/>
    <n v="19"/>
    <n v="230520.32000000001"/>
    <n v="547485.76"/>
    <n v="0"/>
    <n v="19"/>
    <n v="19"/>
    <s v="CLAVE SOLICITADA"/>
    <n v="11"/>
    <x v="2"/>
    <n v="0"/>
    <x v="1"/>
    <n v="547485.76"/>
  </r>
  <r>
    <s v="HRAEI-AD-CC-352-2022"/>
    <s v="JANSSEN-CILAG DE MÉXICO"/>
    <s v="HRAEI-MD2115"/>
    <s v="HRAEI-AD-CC-352-2022HRAEI-MD2115"/>
    <s v="010.000.6208.00"/>
    <n v="25303566"/>
    <s v="DARATUMUMAB. SOLUCION INYECTABLE CADA FRASCO ÁMPULA CONTIENE: DARATUMUMAB 400.00 MG ENVASE CON FRASCO ÁMPULA CON 400 MG EN 20 ML (20 MG/ML)."/>
    <s v="ENVASE CON FRASCO ÁMPULA CON 400 MG EN 20 ML (20 MG/ML)"/>
    <n v="28815.040000000001"/>
    <n v="63"/>
    <n v="156"/>
    <n v="1815347.52"/>
    <n v="4495146.24"/>
    <n v="0"/>
    <n v="156"/>
    <n v="100"/>
    <s v="CLAVE SOLICITADA"/>
    <n v="93"/>
    <x v="2"/>
    <n v="56"/>
    <x v="3"/>
    <n v="2881504"/>
  </r>
  <r>
    <s v="HRAEI-LPI-CC-029-2023"/>
    <s v="AYUSH PHARMA, S.A. DE C.V."/>
    <s v="HRAEI-MD1997"/>
    <s v="HRAEI-LPI-CC-029-2023HRAEI-MD1997"/>
    <s v="010.000.2205.00"/>
    <n v="25300643"/>
    <s v="DEFERASIROX. COMPRIMIDO. CADA COMPRIMIDO CONTIENE: DEFERASIROX 250 MG ENVASE CON 28 COMPRIMIDOS"/>
    <s v="ENVASE CON 28 COMPRIMIDOS"/>
    <n v="1650"/>
    <n v="3"/>
    <n v="6"/>
    <n v="4950"/>
    <n v="9900"/>
    <n v="0"/>
    <s v="-"/>
    <s v="-"/>
    <s v="SIN SOLICITUD"/>
    <s v="-"/>
    <x v="1"/>
    <s v="-"/>
    <x v="2"/>
    <s v="-"/>
  </r>
  <r>
    <s v="HRAEI-LPI-CC-257-1-2023"/>
    <s v="AMGEN MEXICO, S.A. DE C.V."/>
    <s v="HRAEI-MD2093"/>
    <s v="HRAEI-LPI-CC-257-1-2023HRAEI-MD2093"/>
    <s v="010.000.6013.00"/>
    <n v="25302514"/>
    <s v="DENOSUMAB. SOLUCIÓN INYECTABLE. CADA FRASCO ÁMPULA CONTIENE: DENOSUMAB 120 MG ENVASE CON UN FRASCO ÁMPULA CON 1.7 ML."/>
    <s v="ENVASE CON UN FRASCO ÁMPULA CON 17 ML"/>
    <n v="6047.19"/>
    <n v="5"/>
    <n v="14"/>
    <n v="30235.949999999997"/>
    <n v="84660.659999999989"/>
    <n v="0"/>
    <n v="14"/>
    <n v="14"/>
    <s v="CLAVE SOLICITADA"/>
    <n v="9"/>
    <x v="2"/>
    <n v="0"/>
    <x v="1"/>
    <n v="84660.659999999989"/>
  </r>
  <r>
    <s v="HRAEI-AD-CC-346-2022"/>
    <s v="AMGEN MÉXICO, S.A. DE C.V."/>
    <s v="HRAEI-MD2093"/>
    <s v="HRAEI-AD-CC-346-2022HRAEI-MD2093"/>
    <s v="010.000.6013.00"/>
    <n v="25302514"/>
    <s v="DENOSUMAB. SOLUCIÓN INYECTABLE. CADA FRASCO ÁMPULA CONTIENE: DENOSUMAB 120 MG ENVASE CON UN FRASCO ÁMPULA CON 1.7 ML."/>
    <s v="ENVASE CON UN FRASCO ÁMPULA CON 17 ML"/>
    <n v="6047.19"/>
    <n v="47"/>
    <n v="117"/>
    <n v="284217.93"/>
    <n v="707521.23"/>
    <n v="0"/>
    <n v="117"/>
    <n v="117"/>
    <s v="CLAVE SOLICITADA"/>
    <n v="70"/>
    <x v="2"/>
    <n v="0"/>
    <x v="1"/>
    <n v="707521.23"/>
  </r>
  <r>
    <s v="HRAEI-LPI-CC-336-1-2023"/>
    <s v="MEDIVIDA, S.A. DE C.V."/>
    <s v="HRAEI-MD0421"/>
    <s v="HRAEI-LPI-CC-336-1-2023HRAEI-MD0421"/>
    <s v="010.000.0234.00"/>
    <n v="25300651"/>
    <s v="DESFLURANO. LIQUIDO CADA ENVASE CONTIENE: DESFLURANO 240 ML. ENVASE CON 240 ML."/>
    <s v="ENVASE CON 240 ML"/>
    <n v="1810"/>
    <n v="23"/>
    <n v="57"/>
    <n v="41630"/>
    <n v="103170"/>
    <n v="0"/>
    <s v="-"/>
    <s v="-"/>
    <s v="SIN SOLICITUD"/>
    <s v="-"/>
    <x v="1"/>
    <s v="-"/>
    <x v="2"/>
    <s v="-"/>
  </r>
  <r>
    <s v="HRAEI-LPI-CC-012-2023"/>
    <s v="BAXTER, S.A. DE C.V."/>
    <s v="HRAEI-MD0421"/>
    <s v="HRAEI-LPI-CC-012-2023HRAEI-MD0421"/>
    <s v="010.000.0234.00"/>
    <n v="25300651"/>
    <s v="DESFLURANO. LIQUIDO CADA ENVASE CONTIENE: DESFLURANO 240 ML. ENVASE CON 240 ML."/>
    <s v="ENVASE CON 240 ML"/>
    <n v="1946"/>
    <n v="37"/>
    <n v="92"/>
    <n v="72002"/>
    <n v="179032"/>
    <n v="0"/>
    <s v="-"/>
    <s v="-"/>
    <s v="SIN SOLICITUD"/>
    <s v="-"/>
    <x v="1"/>
    <s v="-"/>
    <x v="2"/>
    <s v="-"/>
  </r>
  <r>
    <s v="HRAEI-LPI-CC-025-2023"/>
    <s v="FERRING, S.A. DE C.V."/>
    <s v="HRAEI-MD0424"/>
    <s v="HRAEI-LPI-CC-025-2023HRAEI-MD0424"/>
    <s v="010.000.5169.00"/>
    <n v="25300653"/>
    <s v="DESMOPRESINA. SOLUCIÓN INYECTABLE. CADA AMPOLLETA CONTIENE: ACETATO DE DESMOPRESINA 15 µG. ENVASE CON 5 AMPOLLETAS CON UN ML."/>
    <s v="ENVASE CON 5 AMPOLLETAS CON UN ML"/>
    <n v="1268.6300000000001"/>
    <n v="9"/>
    <n v="21"/>
    <n v="11417.670000000002"/>
    <n v="26641.230000000003"/>
    <n v="0"/>
    <n v="21"/>
    <n v="21"/>
    <s v="CLAVE SOLICITADA"/>
    <n v="12"/>
    <x v="2"/>
    <n v="0"/>
    <x v="1"/>
    <n v="26641.230000000003"/>
  </r>
  <r>
    <s v="HRAEI-LPI-CC-302-2023"/>
    <s v="FERRING, S.A. DE C.V."/>
    <s v="HRAEI-MD0423"/>
    <s v="HRAEI-LPI-CC-302-2023HRAEI-MD0423"/>
    <s v="010.000.1099.00"/>
    <n v="25300656"/>
    <s v="DESMOPRESINA. TABLETA. CADA TABLETA CONTIENE: ACETATO DE DESMOPRESINA 0.2 MG. EQUIVALENTE A 178 µG DE DESMOPRESINA. ENVASE CON 30 TABLETAS."/>
    <s v="ENVASE CON 30 TABLETAS"/>
    <n v="682.57"/>
    <n v="1"/>
    <n v="2"/>
    <n v="682.57"/>
    <n v="1365.14"/>
    <n v="0"/>
    <s v="-"/>
    <s v="-"/>
    <s v="SIN SOLICITUD"/>
    <s v="-"/>
    <x v="1"/>
    <s v="-"/>
    <x v="2"/>
    <s v="-"/>
  </r>
  <r>
    <s v="HRAEI-LPI-CC-025-2023"/>
    <s v="FERRING, S.A. DE C.V."/>
    <s v="HRAEI-MD0423"/>
    <s v="HRAEI-LPI-CC-025-2023HRAEI-MD0423"/>
    <s v="010.000.1099.00"/>
    <n v="25300656"/>
    <s v="DESMOPRESINA. TABLETA. CADA TABLETA CONTIENE: ACETATO DE DESMOPRESINA 0.2 MG. EQUIVALENTE A 178 µG DE DESMOPRESINA. ENVASE CON 30 TABLETAS."/>
    <s v="ENVASE CON 30 TABLETAS"/>
    <n v="682.57"/>
    <n v="2"/>
    <n v="3"/>
    <n v="1365.14"/>
    <n v="2047.71"/>
    <n v="0"/>
    <n v="1"/>
    <n v="1"/>
    <s v="CLAVE SOLICITADA"/>
    <n v="-1"/>
    <x v="3"/>
    <n v="0"/>
    <x v="1"/>
    <n v="682.57"/>
  </r>
  <r>
    <s v="HRAEI-LPI-CC-419-RA-2022"/>
    <s v="DISTRIBUIDOR MEDICO TECNOMED, S.A. DE C.V."/>
    <s v="HRAEI-MD0431"/>
    <s v="HRAEI-LPI-CC-419-RA-2022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2.92"/>
    <n v="9426"/>
    <n v="23565"/>
    <n v="27523.919999999998"/>
    <n v="68809.8"/>
    <n v="0"/>
    <n v="9426"/>
    <n v="9426"/>
    <s v="CLAVE SOLICITADA"/>
    <n v="0"/>
    <x v="0"/>
    <n v="0"/>
    <x v="1"/>
    <n v="27523.919999999998"/>
  </r>
  <r>
    <s v="HRAEI-AD-CC-524-2022"/>
    <s v="PROQUIGAMA, S.A. DE C.V."/>
    <s v="HRAEI-MD0429"/>
    <s v="HRAEI-AD-CC-524-2022HRAEI-MD0429"/>
    <s v="010.000.2176.00"/>
    <n v="25300665"/>
    <s v="DEXAMETASONA. SOLUCIÓN OFTÁLMICA. CADA 100 ML CONTIENEN: FOSFATO DE DEXAMETASONA 0.1 G ENVASE CON FRASCO GOTERO CON 5 ML."/>
    <s v="ENVASE CON FRASCO GOTERO CON 5 ML"/>
    <n v="82.45"/>
    <n v="14"/>
    <n v="34"/>
    <n v="1154.3"/>
    <n v="2803.3"/>
    <n v="0"/>
    <n v="34"/>
    <n v="34"/>
    <s v="CLAVE SOLICITADA"/>
    <n v="20"/>
    <x v="2"/>
    <n v="0"/>
    <x v="1"/>
    <n v="2803.3"/>
  </r>
  <r>
    <s v="HRAEI-LPI-CC-251-2023"/>
    <s v="ALLEN LABORATORIOS, S.A. DE C.V."/>
    <s v="HRAEI-MD0430"/>
    <s v="HRAEI-LPI-CC-251-2023HRAEI-MD0430"/>
    <s v="010.000.3432.00"/>
    <n v="25300666"/>
    <s v="DEXAMETASONA. TABLETA. CADA TABLETA CONTIENE DEXAMETASONA 0.5 MG ENVASE CON 30 TABLETAS."/>
    <s v="ENVASE CON 30 TABLETAS"/>
    <n v="13"/>
    <n v="32"/>
    <n v="79"/>
    <n v="416"/>
    <n v="1027"/>
    <n v="0"/>
    <n v="5"/>
    <n v="0"/>
    <s v="CLAVE SOLICITADA"/>
    <n v="-27"/>
    <x v="3"/>
    <n v="5"/>
    <x v="0"/>
    <n v="0"/>
  </r>
  <r>
    <s v="HRAEI-LPI-CC-035-2023"/>
    <s v="ALLEN LABORATORIOS, S.A. DE C.V."/>
    <s v="HRAEI-MD0430"/>
    <s v="HRAEI-LPI-CC-035-2023HRAEI-MD0430"/>
    <s v="010.000.3432.00"/>
    <n v="25300666"/>
    <s v="DEXAMETASONA. TABLETA. CADA TABLETA CONTIENE DEXAMETASONA 0.5 MG ENVASE CON 30 TABLETAS."/>
    <s v="ENVASE CON 30 TABLETAS"/>
    <n v="13"/>
    <n v="52"/>
    <n v="128"/>
    <n v="676"/>
    <n v="1664"/>
    <n v="0"/>
    <s v="-"/>
    <s v="-"/>
    <s v="SIN SOLICITUD"/>
    <s v="-"/>
    <x v="1"/>
    <s v="-"/>
    <x v="2"/>
    <s v="-"/>
  </r>
  <r>
    <s v="HRAEI-LPI-CC-355-2023"/>
    <s v="PRODUCTOS FARMACEUTICOS EKA, S.A. DE C.V."/>
    <s v="HRAEI-MD0438"/>
    <s v="HRAEI-LPI-CC-355-2023HRAEI-MD0438"/>
    <s v="010.000.0247.01"/>
    <n v="25302522"/>
    <s v="DEXMEDETOMIDINA SOLUCIÓN INYECTABLE. CADA FRASCO ÁMPULA CONTIENE: CLORHIDRATO DE DEXMEDETOMIDINA 200 µG ENVASE CON 5 FRASCO ÁMPULA"/>
    <s v="ENVASE CON 5 FRASCO ÁMPULA"/>
    <n v="110"/>
    <n v="692"/>
    <n v="1728"/>
    <n v="76120"/>
    <n v="190080"/>
    <n v="0"/>
    <s v="-"/>
    <s v="-"/>
    <s v="SIN SOLICITUD"/>
    <s v="-"/>
    <x v="1"/>
    <s v="-"/>
    <x v="2"/>
    <s v="-"/>
  </r>
  <r>
    <s v="HRAEI-LPI-CC-422-1-2022"/>
    <s v="ALVARTIS PHARMA, S.A. DE C.V."/>
    <s v="HRAEI-MD0438"/>
    <s v="HRAEI-LPI-CC-422-1-2022HRAEI-MD0438"/>
    <s v="010.000.0247.01"/>
    <n v="25302522"/>
    <s v="DEXMEDETOMIDINA SOLUCIÓN INYECTABLE. CADA FRASCO ÁMPULA CONTIENE: CLORHIDRATO DE DEXMEDETOMIDINA 200 µG ENVASE CON 5 FRASCO ÁMPULA"/>
    <s v="ENVASE CON 5 FRASCO ÁMPULA"/>
    <n v="85.1"/>
    <n v="1123"/>
    <n v="2808"/>
    <n v="95567.299999999988"/>
    <n v="238960.8"/>
    <n v="0"/>
    <n v="1123"/>
    <n v="1123"/>
    <s v="CLAVE SOLICITADA"/>
    <n v="0"/>
    <x v="0"/>
    <n v="0"/>
    <x v="1"/>
    <n v="95567.299999999988"/>
  </r>
  <r>
    <s v="HRAEI-LPI-CC-425-2022"/>
    <s v="IARE DE OCCIDENTE, S.A. DE C.V."/>
    <s v="HRAEI-MD0438"/>
    <s v="HRAEI-LPI-CC-425-2022HRAEI-MD0438"/>
    <s v="010.000.0247.01"/>
    <n v="25302522"/>
    <s v="DEXMEDETOMIDINA SOLUCIÓN INYECTABLE. CADA FRASCO ÁMPULA CONTIENE: CLORHIDRATO DE DEXMEDETOMIDINA 200 µG ENVASE CON 5 FRASCO ÁMPULA"/>
    <s v="ENVASE CON 5 FRASCO ÁMPULA"/>
    <n v="93.06"/>
    <n v="749"/>
    <n v="1872"/>
    <n v="69701.94"/>
    <n v="174208.32"/>
    <n v="0"/>
    <n v="749"/>
    <n v="749"/>
    <s v="CLAVE SOLICITADA"/>
    <n v="0"/>
    <x v="0"/>
    <n v="0"/>
    <x v="1"/>
    <n v="69701.94"/>
  </r>
  <r>
    <s v="HRAEI-LPI-CC-423-2022"/>
    <s v="PROFESSIONAL PHARMACY OCCIDENTE, S.A. DE C.V."/>
    <s v="HRAEI-MD0442"/>
    <s v="HRAEI-LPI-CC-423-2022HRAEI-MD0442"/>
    <s v="010.000.0641.00"/>
    <n v="25300673"/>
    <s v="DEXTRÁN. SOLUCIÓN INYECTABLE AL 10%. CADA 100 MILILITROS CONTIENEN: DEXTRÁN (40 000): 10 G GLUCOSA 5 G ENVASE CON 500 ML."/>
    <s v="ENVASE CON 500 ML"/>
    <n v="269.79000000000002"/>
    <n v="25"/>
    <n v="62"/>
    <n v="6744.7500000000009"/>
    <n v="16726.98"/>
    <n v="0"/>
    <n v="25"/>
    <n v="25"/>
    <s v="CLAVE SOLICITADA"/>
    <n v="0"/>
    <x v="0"/>
    <n v="0"/>
    <x v="1"/>
    <n v="6744.7500000000009"/>
  </r>
  <r>
    <s v="HRAEI-AD-CC-098-2023"/>
    <s v="PRODIFAM, S.A. DE C.V."/>
    <s v="HRAEI-MD0447"/>
    <s v="HRAEI-AD-CC-098-2023HRAEI-MD0447"/>
    <s v="040.000.0202.00"/>
    <n v="25300678"/>
    <s v="DIAZEPAM. SOLUCIÓN INYECTABLE. CADA AMPOLLETA CONTIENE: DIAZEPAM 10 MG ENVASE CON 50 AMPOLLETAS DE 2 ML."/>
    <s v="ENVASE CON 50 AMPOLLETAS DE 2 ML"/>
    <n v="280.86"/>
    <n v="32"/>
    <n v="78"/>
    <n v="8987.52"/>
    <n v="21907.08"/>
    <n v="0"/>
    <n v="32"/>
    <n v="32"/>
    <s v="CLAVE SOLICITADA"/>
    <n v="0"/>
    <x v="0"/>
    <n v="0"/>
    <x v="1"/>
    <n v="8987.52"/>
  </r>
  <r>
    <s v="HRAEI-LPI-CC-354-1-2023"/>
    <s v="PRODUCTOS E INSUMOS PARA LA SALUD, S.A. DE C.V."/>
    <s v="HRAEI-MD0454"/>
    <s v="HRAEI-LPI-CC-354-1-2023HRAEI-MD0454"/>
    <s v="010.000.5501.00"/>
    <n v="25300690"/>
    <s v="DICLOFENACO. SOLUCIÓN INYECTABLE. CADA AMPOLLETA CONTIENE: DICLOFENACO SÓDICO 75 MG ENVASE CON 2 AMPOLLETAS CON 3 ML."/>
    <s v="ENVASE CON 2 AMPOLLETAS CON 3 ML"/>
    <n v="7.3"/>
    <n v="8"/>
    <n v="19"/>
    <n v="58.4"/>
    <n v="138.69999999999999"/>
    <n v="0"/>
    <n v="8"/>
    <n v="8"/>
    <s v="CLAVE SOLICITADA"/>
    <n v="0"/>
    <x v="0"/>
    <n v="0"/>
    <x v="1"/>
    <n v="58.4"/>
  </r>
  <r>
    <s v="HRAEI-LPI-CC-353-1-2023"/>
    <s v="PRODIFAM, S.A. DE C.V."/>
    <s v="HRAEI-MD0454"/>
    <s v="HRAEI-LPI-CC-353-1-2023HRAEI-MD0454"/>
    <s v="010.000.5501.00"/>
    <n v="25300690"/>
    <s v="DICLOFENACO. SOLUCIÓN INYECTABLE. CADA AMPOLLETA CONTIENE: DICLOFENACO SÓDICO 75 MG ENVASE CON 2 AMPOLLETAS CON 3 ML."/>
    <s v="ENVASE CON 2 AMPOLLETAS CON 3 ML"/>
    <n v="7.38"/>
    <n v="5"/>
    <n v="13"/>
    <n v="36.9"/>
    <n v="95.94"/>
    <n v="0"/>
    <n v="13"/>
    <n v="13"/>
    <s v="CLAVE SOLICITADA"/>
    <n v="8"/>
    <x v="2"/>
    <n v="0"/>
    <x v="1"/>
    <n v="95.94"/>
  </r>
  <r>
    <s v="HRAEI-LPI-CC-419-RA-2022"/>
    <s v="DISTRIBUIDOR MEDICO TECNOMED, S.A. DE C.V."/>
    <s v="HRAEI-MD0454"/>
    <s v="HRAEI-LPI-CC-419-RA-2022HRAEI-MD0454"/>
    <s v="010.000.5501.00"/>
    <n v="25300690"/>
    <s v="DICLOFENACO. SOLUCIÓN INYECTABLE. CADA AMPOLLETA CONTIENE: DICLOFENACO SÓDICO 75 MG ENVASE CON 2 AMPOLLETAS CON 3 ML."/>
    <s v="ENVASE CON 2 AMPOLLETAS CON 3 ML"/>
    <n v="7.01"/>
    <n v="22"/>
    <n v="53"/>
    <n v="154.22"/>
    <n v="371.53"/>
    <n v="0"/>
    <n v="22"/>
    <n v="22"/>
    <s v="CLAVE SOLICITADA"/>
    <n v="0"/>
    <x v="0"/>
    <n v="0"/>
    <x v="1"/>
    <n v="154.22"/>
  </r>
  <r>
    <s v="HRAEI-LPI-CC-426-2022"/>
    <s v="BRULUAGSA, S.A. DE C.V."/>
    <s v="HRAEI-MD0455"/>
    <s v="HRAEI-LPI-CC-426-2022HRAEI-MD0455"/>
    <s v="010.000.1926.00"/>
    <n v="25300693"/>
    <s v="DICLOXACILINA. CÁPSULA O COMPRIMIDO. CADA CÁPSULA O COMPRIMIDO CONTIENE: DICLOXACILINA SÓDICA 500 MG ENVASE CON 20 CÁPSULAS O COMPRIMIDOS."/>
    <s v="ENVASE CON 20 CÁPSULAS O COMPRIMIDOS"/>
    <n v="32"/>
    <n v="10"/>
    <n v="25"/>
    <n v="320"/>
    <n v="800"/>
    <n v="0"/>
    <s v="-"/>
    <s v="-"/>
    <s v="SIN SOLICITUD"/>
    <s v="-"/>
    <x v="1"/>
    <s v="-"/>
    <x v="2"/>
    <s v="-"/>
  </r>
  <r>
    <s v="HRAEI-AD-CC-100-2023"/>
    <s v="BRULUAGSA, S.A. DE C.V."/>
    <s v="HRAEI-MD0456"/>
    <s v="HRAEI-AD-CC-100-2023HRAEI-MD0456"/>
    <s v="010.000.1927.00"/>
    <n v="25300695"/>
    <s v="DICLOXACILINA. SUSPENSIÓN ORAL. CADA 5 ML CONTIENEN: DICLOXACILINA SÓDICA 250 MG ENVASE CON POLVO PARA 60 ML Y DOSIFICADOR."/>
    <s v="ENVASE CON POLVO PARA 60 ML Y DOSIFICADOR"/>
    <n v="19"/>
    <n v="2"/>
    <n v="3"/>
    <n v="38"/>
    <n v="57"/>
    <n v="0"/>
    <n v="2"/>
    <n v="2"/>
    <s v="CLAVE SOLICITADA"/>
    <n v="0"/>
    <x v="0"/>
    <n v="0"/>
    <x v="1"/>
    <n v="38"/>
  </r>
  <r>
    <s v="HRAEI-LPI-CC-460-2022"/>
    <s v="ESPECIALISTAS EN FARMACOS DEL NORTE, S.A. DE C.V."/>
    <s v="HRAEI-MD0464"/>
    <s v="HRAEI-LPI-CC-460-2022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77.900000000000006"/>
    <n v="110"/>
    <n v="273"/>
    <n v="8569"/>
    <n v="21266.7"/>
    <n v="0"/>
    <n v="110"/>
    <n v="110"/>
    <s v="CLAVE SOLICITADA"/>
    <n v="0"/>
    <x v="0"/>
    <n v="0"/>
    <x v="1"/>
    <n v="8569"/>
  </r>
  <r>
    <s v="HRAEI-LPI-CC-344-2023"/>
    <s v="NUCITEC, S.A. DE C.V."/>
    <s v="HRAEI-MD0466"/>
    <s v="HRAEI-LPI-CC-344-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62"/>
    <n v="576"/>
    <n v="1440"/>
    <n v="9573.1200000000008"/>
    <n v="23932.800000000003"/>
    <n v="0"/>
    <n v="576"/>
    <n v="0"/>
    <s v="CLAVE SOLICITADA"/>
    <n v="0"/>
    <x v="0"/>
    <n v="576"/>
    <x v="0"/>
    <n v="0"/>
  </r>
  <r>
    <s v="HRAEI-LPI-CC-442-2022"/>
    <s v="NUCITEC, S.A. DE C.V."/>
    <s v="HRAEI-MD0466"/>
    <s v="HRAEI-LPI-CC-442-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
    <n v="437"/>
    <n v="1092"/>
    <n v="6992"/>
    <n v="17472"/>
    <n v="0"/>
    <n v="437"/>
    <n v="437"/>
    <s v="CLAVE SOLICITADA"/>
    <n v="0"/>
    <x v="0"/>
    <n v="0"/>
    <x v="1"/>
    <n v="6992"/>
  </r>
  <r>
    <s v="HRAEI-LPI-CC-397-2023"/>
    <s v="SAGO MEDICAL SERVICE, S.A. DE C.V."/>
    <s v="HRAEI-MD0467"/>
    <s v="HRAEI-LPI-CC-397-2023HRAEI-MD0467"/>
    <s v="010.000.0406.00"/>
    <n v="25300714"/>
    <s v="DIFENHIDRAMINA. SOLUCIÓN INYECTABLE. CADA FRASCO ÁMPULA CONTIENE: CLORHIDRATO DE DIFENHIDRAMINA 100 MG. ENVASE CON FRASCO ÁMPULA DE 10 ML."/>
    <s v="ENVASE CON FRASCO ÁMPULA DE 10 ML"/>
    <n v="38.06"/>
    <n v="13"/>
    <n v="31"/>
    <n v="494.78000000000003"/>
    <n v="1179.8600000000001"/>
    <n v="0"/>
    <s v="-"/>
    <s v="-"/>
    <s v="SIN SOLICITUD"/>
    <s v="-"/>
    <x v="1"/>
    <s v="-"/>
    <x v="2"/>
    <s v="-"/>
  </r>
  <r>
    <s v="HRAEI-LPI-CC-398-2023"/>
    <s v="GADMAR, S.A. DE C.V."/>
    <s v="HRAEI-MD0467"/>
    <s v="HRAEI-LPI-CC-398-2023HRAEI-MD0467"/>
    <s v="010.000.0406.00"/>
    <n v="25300714"/>
    <s v="DIFENHIDRAMINA. SOLUCIÓN INYECTABLE. CADA FRASCO ÁMPULA CONTIENE: CLORHIDRATO DE DIFENHIDRAMINA 100 MG. ENVASE CON FRASCO ÁMPULA DE 10 ML."/>
    <s v="ENVASE CON FRASCO ÁMPULA DE 10 ML"/>
    <n v="38.9"/>
    <n v="7"/>
    <n v="20"/>
    <n v="272.3"/>
    <n v="778"/>
    <n v="0"/>
    <s v="-"/>
    <s v="-"/>
    <s v="SIN SOLICITUD"/>
    <s v="-"/>
    <x v="1"/>
    <s v="-"/>
    <x v="2"/>
    <s v="-"/>
  </r>
  <r>
    <s v="HRAEI-LPI-CC-427-2022"/>
    <s v="SAGO MEDICAL SERVICE, S.A. DE C.V."/>
    <s v="HRAEI-MD0467"/>
    <s v="HRAEI-LPI-CC-427-2022HRAEI-MD0467"/>
    <s v="010.000.0406.00"/>
    <n v="25300714"/>
    <s v="DIFENHIDRAMINA. SOLUCIÓN INYECTABLE. CADA FRASCO ÁMPULA CONTIENE: CLORHIDRATO DE DIFENHIDRAMINA 100 MG. ENVASE CON FRASCO ÁMPULA DE 10 ML."/>
    <s v="ENVASE CON FRASCO ÁMPULA DE 10 ML"/>
    <n v="43.7"/>
    <n v="100"/>
    <n v="249"/>
    <n v="4370"/>
    <n v="10881.300000000001"/>
    <n v="0"/>
    <s v="-"/>
    <s v="-"/>
    <s v="SIN SOLICITUD"/>
    <s v="-"/>
    <x v="1"/>
    <s v="-"/>
    <x v="2"/>
    <s v="-"/>
  </r>
  <r>
    <s v="HRAEI-LPI-CC-420-2022"/>
    <s v="COMERCIALIZADORA DE PRODUCTOS INSTITUCIONALES, S.A. DE C.V."/>
    <s v="HRAEI-MD0467"/>
    <s v="HRAEI-LPI-CC-420-2022HRAEI-MD0467"/>
    <s v="010.000.0406.00"/>
    <n v="25300714"/>
    <s v="DIFENHIDRAMINA. SOLUCIÓN INYECTABLE. CADA FRASCO ÁMPULA CONTIENE: CLORHIDRATO DE DIFENHIDRAMINA 100 MG. ENVASE CON FRASCO ÁMPULA DE 10 ML."/>
    <s v="ENVASE CON FRASCO ÁMPULA DE 10 ML"/>
    <n v="46.92"/>
    <n v="66"/>
    <n v="166"/>
    <n v="3096.7200000000003"/>
    <n v="7788.72"/>
    <n v="0"/>
    <n v="166"/>
    <n v="166"/>
    <s v="CLAVE SOLICITADA"/>
    <n v="100"/>
    <x v="2"/>
    <n v="0"/>
    <x v="1"/>
    <n v="7788.72"/>
  </r>
  <r>
    <s v="HRAEI-LPI-CC-323-2023"/>
    <s v="LABORATORIOS MECCH, S.A. DE C.V."/>
    <s v="HRAEI-MD0470"/>
    <s v="HRAEI-LPI-CC-323-2023HRAEI-MD0470"/>
    <s v="010.000.3112.00"/>
    <n v="25300716"/>
    <s v="DIFENIDOL. SOLUCIÓN INYECTABLE. CADA AMPOLLETA CONTIENE: CLORHIDRATO DE DIFENIDOL EQUIVALENTE A 40 MG DE DIFENIDOL ENVASE CON 2 AMPOLLETAS DE 2 ML."/>
    <s v="ENVASE CON 2 AMPOLLETAS DE 2 ML"/>
    <n v="6.38"/>
    <n v="10"/>
    <n v="24"/>
    <n v="63.8"/>
    <n v="153.12"/>
    <n v="0"/>
    <n v="10"/>
    <n v="10"/>
    <s v="CLAVE SOLICITADA"/>
    <n v="0"/>
    <x v="0"/>
    <n v="0"/>
    <x v="1"/>
    <n v="63.8"/>
  </r>
  <r>
    <s v="HRAEI-LPI-CC-419-RA-2022"/>
    <s v="DISTRIBUIDOR MEDICO TECNOMED, S.A. DE C.V."/>
    <s v="HRAEI-MD0470"/>
    <s v="HRAEI-LPI-CC-419-RA-2022HRAEI-MD0470"/>
    <s v="010.000.3112.00"/>
    <n v="25300716"/>
    <s v="DIFENIDOL. SOLUCIÓN INYECTABLE. CADA AMPOLLETA CONTIENE: CLORHIDRATO DE DIFENIDOL EQUIVALENTE A 40 MG DE DIFENIDOL ENVASE CON 2 AMPOLLETAS DE 2 ML."/>
    <s v="ENVASE CON 2 AMPOLLETAS DE 2 ML"/>
    <n v="5.55"/>
    <n v="16"/>
    <n v="39"/>
    <n v="88.8"/>
    <n v="216.45"/>
    <n v="0"/>
    <n v="16"/>
    <n v="16"/>
    <s v="CLAVE SOLICITADA"/>
    <n v="0"/>
    <x v="0"/>
    <n v="0"/>
    <x v="1"/>
    <n v="88.8"/>
  </r>
  <r>
    <s v="HRAEI-LPI-CC-259-1-2023"/>
    <s v="ARMSTRONG LABORATORIOS DE MEXICO, S.A. DE C.V."/>
    <s v="HRAEI-MD0472"/>
    <s v="HRAEI-LPI-CC-259-1-2023HRAEI-MD0472"/>
    <s v="010.000.0503.00"/>
    <n v="25300720"/>
    <s v="DIGOXINA. ELÍXIR. CADA ML CONTIENE: DIGOXINA 0.05 MG ENVASE CONTENIENDO 60 ML CON GOTERO CALIBRADO DE 1 ML INTEGRADO O ADJUNTO AL FRASCO Y LE SIRVE DE TAPA"/>
    <s v="ENVASE CONTENIENDO 60 ML"/>
    <n v="115.52"/>
    <n v="1"/>
    <n v="2"/>
    <n v="115.52"/>
    <n v="231.04"/>
    <n v="0"/>
    <s v="-"/>
    <s v="-"/>
    <s v="SIN SOLICITUD"/>
    <s v="-"/>
    <x v="1"/>
    <s v="-"/>
    <x v="2"/>
    <s v="-"/>
  </r>
  <r>
    <s v="HRAEI-LPI-CC-019-2023"/>
    <s v="DARFARMA, S.A. DE C.V."/>
    <s v="HRAEI-MD0472"/>
    <s v="HRAEI-LPI-CC-019-2023HRAEI-MD0472"/>
    <s v="010.000.0503.00"/>
    <n v="25300720"/>
    <s v="DIGOXINA. ELÍXIR. CADA ML CONTIENE: DIGOXINA 0.05 MG ENVASE CONTENIENDO 60 ML CON GOTERO CALIBRADO DE 1 ML INTEGRADO O ADJUNTO AL FRASCO Y LE SIRVE DE TAPA"/>
    <s v="ENVASE CONTENIENDO 60 ML"/>
    <n v="142.62"/>
    <n v="1"/>
    <n v="1"/>
    <n v="142.62"/>
    <n v="142.62"/>
    <n v="0"/>
    <s v="-"/>
    <s v="-"/>
    <s v="SIN SOLICITUD"/>
    <s v="-"/>
    <x v="1"/>
    <s v="-"/>
    <x v="2"/>
    <s v="-"/>
  </r>
  <r>
    <s v="HRAEI-LPI-CC-090-2023"/>
    <s v="ARMSTRONG LABORATORIOS DE MÉXICO, S.A. DE C.V."/>
    <s v="HRAEI-MD0472"/>
    <s v="HRAEI-LPI-CC-090-2023HRAEI-MD0472"/>
    <s v="010.000.0503.00"/>
    <n v="25300720"/>
    <s v="DIGOXINA. ELÍXIR. CADA ML CONTIENE: DIGOXINA 0.05 MG ENVASE CONTENIENDO 60 ML CON GOTERO CALIBRADO DE 1 ML INTEGRADO O ADJUNTO AL FRASCO Y LE SIRVE DE TAPA"/>
    <s v="ENVASE CONTENIENDO 60 ML CON GOTERO "/>
    <n v="129.66"/>
    <n v="1"/>
    <n v="2"/>
    <n v="129.66"/>
    <n v="259.32"/>
    <n v="0"/>
    <s v="-"/>
    <s v="-"/>
    <s v="SIN SOLICITUD"/>
    <s v="-"/>
    <x v="1"/>
    <s v="-"/>
    <x v="2"/>
    <s v="-"/>
  </r>
  <r>
    <s v="HRAEI-LPI-CC-423-2022"/>
    <s v="PROFESSIONAL PHARMACY OCCIDENTE, S.A. DE C.V."/>
    <s v="HRAEI-MD0473"/>
    <s v="HRAEI-LPI-CC-423-2022HRAEI-MD0473"/>
    <s v="010.000.0504.00"/>
    <n v="25300721"/>
    <s v="DIGOXINA. SOLUCIÓN INYECTABLE. CADA AMPOLLETA CONTIENE: DIGOXINA 0.5 MG ENVASE CON 6 AMPOLLETAS DE 2 ML."/>
    <s v="ENVASE CON 6 AMPOLLETAS DE 2 ML"/>
    <n v="57.84"/>
    <n v="10"/>
    <n v="23"/>
    <n v="578.40000000000009"/>
    <n v="1330.3200000000002"/>
    <n v="0"/>
    <s v="-"/>
    <s v="-"/>
    <s v="SIN SOLICITUD"/>
    <s v="-"/>
    <x v="1"/>
    <s v="-"/>
    <x v="2"/>
    <s v="-"/>
  </r>
  <r>
    <s v="HRAEI-LPI-CC-276-2023"/>
    <s v="COMERCIALIZADORA DE PRODUCTOS INSTITUCIONALES, S.A. DE C.V."/>
    <s v="HRAEI-MD0180"/>
    <s v="HRAEI-LPI-CC-276-2023HRAEI-MD0180"/>
    <s v="010.000.0477.00"/>
    <n v="25300313"/>
    <s v="DIPROPIONATO DE BECLOMETASONA. SUSPENSIÓN EN AEROSOL. CADA INHALACIÓN CONTIENE: DIPROPIONATO DE BECLOMETASONA 50  µG. ENVASE CON DISPOSITIVO INHALADOR PARA 200 DOSIS."/>
    <s v="ENVASE CON DISPOSITIVO INHALADOR PARA 200 DOSIS"/>
    <n v="49.69"/>
    <n v="2"/>
    <n v="5"/>
    <n v="99.38"/>
    <n v="248.45"/>
    <n v="0"/>
    <s v="-"/>
    <s v="-"/>
    <s v="SIN SOLICITUD"/>
    <s v="-"/>
    <x v="1"/>
    <s v="-"/>
    <x v="2"/>
    <s v="-"/>
  </r>
  <r>
    <s v="HRAEI-LPI-CC-016-2023"/>
    <s v="COMERCIALIZADORA DE PRODUCTOS INSTITUCIONALES, S.A. DE C.V."/>
    <s v="HRAEI-MD0180"/>
    <s v="HRAEI-LPI-CC-016-2023HRAEI-MD0180"/>
    <s v="010.000.0477.00"/>
    <n v="25300313"/>
    <s v="DIPROPIONATO DE BECLOMETASONA. SUSPENSIÓN EN AEROSOL. CADA INHALACIÓN CONTIENE: DIPROPIONATO DE BECLOMETASONA 50  µG. ENVASE CON DISPOSITIVO INHALADOR PARA 200 DOSIS."/>
    <s v="ENVASE CON DISPOSITIVO INHALADOR PARA 200 DOSIS"/>
    <n v="38"/>
    <n v="4"/>
    <n v="8"/>
    <n v="152"/>
    <n v="304"/>
    <n v="0"/>
    <n v="8"/>
    <n v="8"/>
    <s v="CLAVE SOLICITADA"/>
    <n v="4"/>
    <x v="2"/>
    <n v="0"/>
    <x v="1"/>
    <n v="304"/>
  </r>
  <r>
    <s v="HRAEI-AD-CC-523-2022"/>
    <s v="BIOSISTEMAS Y SEGURIDAD PRIVADA, S.A. DE C.V."/>
    <s v="HRAEI-MD0489"/>
    <s v="HRAEI-AD-CC-523-2022HRAEI-MD0489"/>
    <s v="010.000.0615.00"/>
    <n v="25300746"/>
    <s v="DOBUTAMINA. SOLUCIÓN INYECTABLE. CADA FRASCO ÁMPULA O AMPOLLETA CONTIENE: CLORHIDRATO DE DOBUTAMINA EQUIVALENTE A 250 MG DE DOBUTAMINA. ENVASE CON 5 AMPOLLETAS CON 5 ML CADA UNA."/>
    <s v="ENVASE CON 5 AMPOLLETAS CON 5 ML CADA UNA"/>
    <n v="116"/>
    <n v="63"/>
    <n v="156"/>
    <n v="7308"/>
    <n v="18096"/>
    <n v="0"/>
    <n v="156"/>
    <n v="63"/>
    <s v="CLAVE SOLICITADA"/>
    <n v="93"/>
    <x v="2"/>
    <n v="93"/>
    <x v="3"/>
    <n v="7308"/>
  </r>
  <r>
    <s v="HRAEI-LPI-CC-423-2022"/>
    <s v="PROFESSIONAL PHARMACY OCCIDENTE, S.A. DE C.V."/>
    <s v="HRAEI-MD0497"/>
    <s v="HRAEI-LPI-CC-423-2022HRAEI-MD0497"/>
    <s v="010.000.0614.00"/>
    <n v="25300754"/>
    <s v="DOPAMINA. SOLUCIÓN INYECTABLE CADA AMPOLLETA CONTIENE: CLORHIDRATO DE DOPAMINA 200 MG ENVASE CON 5 AMPOLLETAS CON 5 ML."/>
    <s v="ENVASE CON 5 AMPOLLETAS CON 5 ML"/>
    <n v="40.24"/>
    <n v="102"/>
    <n v="253"/>
    <n v="4104.4800000000005"/>
    <n v="10180.720000000001"/>
    <n v="0"/>
    <n v="102"/>
    <n v="0"/>
    <s v="CLAVE SOLICITADA"/>
    <n v="0"/>
    <x v="0"/>
    <n v="102"/>
    <x v="0"/>
    <n v="0"/>
  </r>
  <r>
    <s v="HRAEI-LPI-CC-313-1-2023"/>
    <s v="HISA FARMACEUTICA, S.A. DE C.V."/>
    <s v="HRAEI-MD0500"/>
    <s v="HRAEI-LPI-CC-313-1-2023HRAEI-MD0500"/>
    <s v="010.000.1940.00"/>
    <n v="25300760"/>
    <s v="DOXICICLINA. CÁPSULA O TABLETA CADA CÁPSULA O TABLETA CONTIENE: HICLATO DE DOXICICLINA EQUIVALENTE A 100 MG DE DOXICILINA. ENVASE CON 10 CÁPSULAS O TABLETAS."/>
    <s v="ENVASE CON 10 CÁPSULAS O TABLETAS"/>
    <n v="17.04"/>
    <n v="3"/>
    <n v="7"/>
    <n v="51.12"/>
    <n v="119.28"/>
    <n v="0"/>
    <n v="3"/>
    <n v="0"/>
    <s v="CLAVE SOLICITADA"/>
    <n v="0"/>
    <x v="0"/>
    <n v="3"/>
    <x v="0"/>
    <n v="0"/>
  </r>
  <r>
    <s v="HRAEI-LPI-CC-288-2023"/>
    <s v="ELEMENTCO, S. A. P. I. DE C.V."/>
    <s v="HRAEI-MD0500"/>
    <s v="HRAEI-LPI-CC-288-2023HRAEI-MD0500"/>
    <s v="010.000.1940.00"/>
    <n v="25300760"/>
    <s v="DOXICICLINA. CÁPSULA O TABLETA CADA CÁPSULA O TABLETA CONTIENE: HICLATO DE DOXICICLINA EQUIVALENTE A 100 MG DE DOXICILINA. ENVASE CON 10 CÁPSULAS O TABLETAS."/>
    <s v="ENVASE CON 10 CÁPSULAS O TABLETAS"/>
    <n v="15.7"/>
    <n v="5"/>
    <n v="11"/>
    <n v="78.5"/>
    <n v="172.7"/>
    <n v="0"/>
    <s v="-"/>
    <s v="-"/>
    <s v="SIN SOLICITUD"/>
    <s v="-"/>
    <x v="1"/>
    <s v="-"/>
    <x v="2"/>
    <s v="-"/>
  </r>
  <r>
    <s v="HRAEI-LPI-CC-008-2023"/>
    <s v="PRODIFAM, S.A. DE C.V."/>
    <s v="HRAEI-MD0500"/>
    <s v="HRAEI-LPI-CC-008-2023HRAEI-MD0500"/>
    <s v="010.000.1940.00"/>
    <n v="25300760"/>
    <s v="DOXICICLINA. CÁPSULA O TABLETA CADA CÁPSULA O TABLETA CONTIENE: HICLATO DE DOXICICLINA EQUIVALENTE A 100 MG DE DOXICILINA. ENVASE CON 10 CÁPSULAS O TABLETAS."/>
    <s v="ENVASE CON 10 CÁPSULAS O TABLETAS"/>
    <n v="6.3499999999999899"/>
    <n v="12"/>
    <n v="30"/>
    <n v="76.199999999999875"/>
    <n v="190.49999999999969"/>
    <n v="0"/>
    <n v="12"/>
    <n v="12"/>
    <s v="CLAVE SOLICITADA"/>
    <n v="0"/>
    <x v="0"/>
    <n v="0"/>
    <x v="1"/>
    <n v="76.199999999999875"/>
  </r>
  <r>
    <s v="HRAEI-LPI-CC-427-2022"/>
    <s v="SAGO MEDICAL SERVICE, S.A. DE C.V."/>
    <s v="HRAEI-MD0501"/>
    <s v="HRAEI-LPI-CC-427-2022HRAEI-MD0501"/>
    <s v="010.000.1941.00"/>
    <n v="25300761"/>
    <s v="DOXICICLINA. CÁPSULA O TABLETA CADA CÁPSULA O TABLETA CONTIENE: HICLATO DE DOXICICLINA EQUIVALENTE A 50 MG DE DOXICILINA. ENVASE CON 28 CÁPSULAS O TABLETAS."/>
    <s v="ENVASE CON 28 CÁPSULAS O TABLETAS"/>
    <n v="195.4"/>
    <n v="4"/>
    <n v="10"/>
    <n v="781.6"/>
    <n v="1954"/>
    <n v="0"/>
    <s v="-"/>
    <s v="-"/>
    <s v="SIN SOLICITUD"/>
    <s v="-"/>
    <x v="1"/>
    <s v="-"/>
    <x v="2"/>
    <s v="-"/>
  </r>
  <r>
    <s v="HRAEI-AD-CC-350-2022"/>
    <s v="ASTRA ZENECA, S.A. DE C.V."/>
    <s v="HRAEI-MD2216"/>
    <s v="HRAEI-AD-CC-350-2022HRAEI-MD2216"/>
    <s v="010.000.6324.00"/>
    <n v="25303728"/>
    <s v="DURVALUMAB. SOLUCIÓN INYECTABLE. CADA FRASCO ÁMPULA CONTIENE: DURVALUMAB 500MG. CAJA DE CARTÓN CON UN FRASCO ÁMPULA CON 500 MG/ 10 ML."/>
    <s v="CAJA DE CARTÓN CON UN FRASCO ÁMPULA CON 500 MG/ 10 ML"/>
    <n v="47438.46"/>
    <n v="47"/>
    <n v="117"/>
    <n v="2229607.62"/>
    <n v="5550299.8200000003"/>
    <n v="0"/>
    <n v="117"/>
    <n v="117"/>
    <s v="CLAVE SOLICITADA"/>
    <n v="70"/>
    <x v="2"/>
    <n v="0"/>
    <x v="1"/>
    <n v="5550299.8200000003"/>
  </r>
  <r>
    <s v="HRAEI-LPI-CC-465-1-2022"/>
    <s v="ESEOTRES PHARMA, S.A.P.I. DE C.V."/>
    <s v="HRAEI-MD0509"/>
    <s v="HRAEI-LPI-CC-465-1-2022HRAEI-MD0509"/>
    <s v="010.000.5319.01"/>
    <n v="25302547"/>
    <s v="DUTASTERIDA. CÁPSULA CADA CÁPSULA CONTIENE: DUTASTERIDA 0.5 MG ENVASE CON 90 CÁPSULAS."/>
    <s v="ENVASE CON 90 CÁPSULAS"/>
    <n v="327"/>
    <n v="68"/>
    <n v="169"/>
    <n v="22236"/>
    <n v="55263"/>
    <n v="0"/>
    <s v="-"/>
    <s v="-"/>
    <s v="SIN SOLICITUD"/>
    <s v="-"/>
    <x v="1"/>
    <s v="-"/>
    <x v="2"/>
    <s v="-"/>
  </r>
  <r>
    <s v="HRAEI-LPI-CC-437-2022"/>
    <s v="COMPAÑIA INTERNACIONAL MÉDICA, S.A. DE C.V."/>
    <s v="HRAEI-MD0513"/>
    <s v="HRAEI-LPI-CC-437-2022HRAEI-MD0513"/>
    <s v="040.000.2107.00"/>
    <n v="25300779"/>
    <s v="EFEDRINA. SOLUCIÓN INYECTABLE CADA AMPOLLETA CONTIENE: SULFATO DE EFEDRINA 50 MG ENVASE CON 100 AMPOLLETAS CON 2 ML. (25 MG/ML)"/>
    <s v="ENVASE CON 100 AMPOLLETAS CON 2 ML (25 MG/ML)"/>
    <n v="3937.76"/>
    <n v="4"/>
    <n v="8"/>
    <n v="15751.04"/>
    <n v="31502.080000000002"/>
    <n v="0"/>
    <n v="4"/>
    <n v="4"/>
    <s v="CLAVE SOLICITADA"/>
    <n v="0"/>
    <x v="0"/>
    <n v="0"/>
    <x v="1"/>
    <n v="15751.04"/>
  </r>
  <r>
    <s v="HRAEI-LPI-CC-342-2023"/>
    <s v="NOVARTIS FARMACEUTICA, S.A. DE C.V."/>
    <s v="HRAEI-MD0518"/>
    <s v="HRAEI-LPI-CC-342-2023HRAEI-MD0518"/>
    <s v="010.000.5636.00"/>
    <n v="25302551"/>
    <s v="ELTROMBOPAG. TABLETA CADA TABLETA CONTIENE: ELTROMBOPAG OLAMINA EQUIVALENTE A 25 MG DE ELTROMBOPAG ENVASE CON 28 TABLETAS."/>
    <s v="ENVASE CON 28 TABLETAS"/>
    <n v="9445.9699999999993"/>
    <n v="32"/>
    <n v="79"/>
    <n v="302271.03999999998"/>
    <n v="746231.63"/>
    <n v="0"/>
    <s v="-"/>
    <s v="-"/>
    <s v="SIN SOLICITUD"/>
    <s v="-"/>
    <x v="1"/>
    <s v="-"/>
    <x v="2"/>
    <s v="-"/>
  </r>
  <r>
    <s v="HRAEI-AD-CC-341-2022"/>
    <s v="NOVARTIS FARMACÉUTICA, S.A. DE C.V."/>
    <s v="HRAEI-MD0518"/>
    <s v="HRAEI-AD-CC-341-2022HRAEI-MD0518"/>
    <s v="010.000.5636.00"/>
    <n v="25302551"/>
    <s v="ELTROMBOPAG. TABLETA CADA TABLETA CONTIENE: ELTROMBOPAG OLAMINA EQUIVALENTE A 25 MG DE ELTROMBOPAG ENVASE CON 28 TABLETAS."/>
    <s v="ENVASE CON 28 TABLETAS"/>
    <n v="9445.9699999999993"/>
    <n v="52"/>
    <n v="128"/>
    <n v="491190.43999999994"/>
    <n v="1209084.1599999999"/>
    <n v="0"/>
    <n v="128"/>
    <n v="128"/>
    <s v="CLAVE SOLICITADA"/>
    <n v="76"/>
    <x v="2"/>
    <n v="0"/>
    <x v="1"/>
    <n v="1209084.1599999999"/>
  </r>
  <r>
    <s v="HRAEI-LPI-CC-342-2023"/>
    <s v="NOVARTIS FARMACEUTICA, S.A. DE C.V."/>
    <s v="HRAEI-MD0519"/>
    <s v="HRAEI-LPI-CC-342-2023HRAEI-MD0519"/>
    <s v="010.000.5637.00"/>
    <n v="25302552"/>
    <s v="ELTROMBOPAG. TABLETA CADA TABLETA CONTIENE: ELTROMBOPAG OLAMINA EQUIVALENTE A 50 MG DE ELTROMBOPAG ENVASE CON 28 TABLETAS."/>
    <s v="ENVASE CON 28 TABLETAS"/>
    <n v="18891.919999999998"/>
    <n v="48"/>
    <n v="120"/>
    <n v="906812.15999999992"/>
    <n v="2267030.4"/>
    <n v="0"/>
    <s v="-"/>
    <s v="-"/>
    <s v="SIN SOLICITUD"/>
    <s v="-"/>
    <x v="1"/>
    <s v="-"/>
    <x v="2"/>
    <s v="-"/>
  </r>
  <r>
    <s v="HRAEI-AD-CC-341-2022"/>
    <s v="NOVARTIS FARMACÉUTICA, S.A. DE C.V."/>
    <s v="HRAEI-MD0519"/>
    <s v="HRAEI-AD-CC-341-2022HRAEI-MD0519"/>
    <s v="010.000.5637.00"/>
    <n v="25302552"/>
    <s v="ELTROMBOPAG. TABLETA CADA TABLETA CONTIENE: ELTROMBOPAG OLAMINA EQUIVALENTE A 50 MG DE ELTROMBOPAG ENVASE CON 28 TABLETAS."/>
    <s v="ENVASE CON 28 TABLETAS"/>
    <n v="18891.919999999998"/>
    <n v="78"/>
    <n v="195"/>
    <n v="1473569.7599999998"/>
    <n v="3683924.3999999994"/>
    <n v="0"/>
    <n v="195"/>
    <n v="195"/>
    <s v="CLAVE SOLICITADA"/>
    <n v="117"/>
    <x v="2"/>
    <n v="0"/>
    <x v="1"/>
    <n v="3683924.3999999994"/>
  </r>
  <r>
    <s v="HRAEI-AD-CC-351-2022"/>
    <s v="PRODUCTOS ROCHE S.A. DE C.V."/>
    <s v="HRAEI-MD2112"/>
    <s v="HRAEI-AD-CC-351-2022HRAEI-MD2112"/>
    <s v="010.000.6201.00"/>
    <n v="25303571"/>
    <s v="EMICIZUMAB. SOLUCION INYECTABLE CADA FRASCO ÁMPULA CONTIENE: EMICIZUMAB 105 MG CAJA CON FRASCO ÁMPULA CON 0.7 ML"/>
    <s v="CAJA CON FRASCO ÁMPULA CON 07 ML"/>
    <n v="102648"/>
    <n v="16"/>
    <n v="39"/>
    <n v="1642368"/>
    <n v="4003272"/>
    <n v="0"/>
    <n v="20"/>
    <n v="20"/>
    <s v="CLAVE SOLICITADA"/>
    <n v="4"/>
    <x v="2"/>
    <n v="0"/>
    <x v="1"/>
    <n v="2052960"/>
  </r>
  <r>
    <s v="HRAEI-AD-CC-351-2022"/>
    <s v="PRODUCTOS ROCHE S.A. DE C.V."/>
    <s v="HRAEI-MD2113"/>
    <s v="HRAEI-AD-CC-351-2022HRAEI-MD2113"/>
    <s v="010.000.6202.00"/>
    <n v="25303572"/>
    <s v="EMICIZUMAB. SOLUCION INYECTABLE CADA FRASCO ÁMPULA CONTIENE: EMICIZUMAB 150 MG CAJA CON FRASCO ÁMPULA CON 1 ML"/>
    <s v="CAJA CON FRASCO ÁMPULA CON 1 ML"/>
    <n v="146640"/>
    <n v="94"/>
    <n v="234"/>
    <n v="13784160"/>
    <n v="34313760"/>
    <n v="0"/>
    <n v="40"/>
    <n v="40"/>
    <s v="CLAVE SOLICITADA"/>
    <n v="-54"/>
    <x v="3"/>
    <n v="0"/>
    <x v="1"/>
    <n v="5865600"/>
  </r>
  <r>
    <s v="HRAEI-AD-CC-351-2022"/>
    <s v="PRODUCTOS ROCHE S.A. DE C.V."/>
    <s v="HRAEI-MD2110"/>
    <s v="HRAEI-AD-CC-351-2022HRAEI-MD2110"/>
    <s v="010.000.6199.00"/>
    <n v="25303569"/>
    <s v="EMICIZUMAB. SOLUCION INYECTABLE CADA FRASCO ÁMPULA CONTIENE: EMICIZUMAB 30 MG CAJA CON FRASCO ÁMPULA CON 1 ML"/>
    <s v="CAJA CON FRASCO ÁMPULA CON 1 ML"/>
    <n v="29328"/>
    <n v="10"/>
    <n v="23"/>
    <n v="293280"/>
    <n v="674544"/>
    <n v="0"/>
    <n v="23"/>
    <n v="23"/>
    <s v="CLAVE SOLICITADA"/>
    <n v="13"/>
    <x v="2"/>
    <n v="0"/>
    <x v="1"/>
    <n v="674544"/>
  </r>
  <r>
    <s v="HRAEI-AD-CC-351-2022"/>
    <s v="PRODUCTOS ROCHE S.A. DE C.V."/>
    <s v="HRAEI-MD2111"/>
    <s v="HRAEI-AD-CC-351-2022HRAEI-MD2111"/>
    <s v="010.000.6200.00"/>
    <n v="25303570"/>
    <s v="EMICIZUMAB. SOLUCION INYECTABLE CADA FRASCO ÁMPULA CONTIENE: EMICIZUMAB 60 MG CAJA CON FRASCO ÁMPULA CON 0.4 ML"/>
    <s v="CAJA CON FRASCO ÁMPULA CON 04 ML"/>
    <n v="58656"/>
    <n v="7"/>
    <n v="16"/>
    <n v="410592"/>
    <n v="938496"/>
    <n v="0"/>
    <n v="16"/>
    <n v="16"/>
    <s v="CLAVE SOLICITADA"/>
    <n v="9"/>
    <x v="2"/>
    <n v="0"/>
    <x v="1"/>
    <n v="938496"/>
  </r>
  <r>
    <s v="HRAEI-LPI-CC-266-2023"/>
    <s v="BIORESEARCH DE MEXICO, S.A. DE C.V."/>
    <s v="HRAEI-MD0522"/>
    <s v="HRAEI-LPI-CC-266-2023HRAEI-MD0522"/>
    <s v="010.000.2501.00"/>
    <n v="25300792"/>
    <s v="ENALAPRIL. CÁPSULA O TABLETA CADA CÁPSULA O TABLETA CONTIENE: MALEATO DE ENALAPRIL 10 MG. ENVASE CON 30 CÁPSULAS O TABLETAS."/>
    <s v="ENVASE CON 30 CÁPSULAS O TABLETAS"/>
    <n v="5.5"/>
    <n v="12"/>
    <n v="29"/>
    <n v="66"/>
    <n v="159.5"/>
    <n v="0"/>
    <n v="12"/>
    <n v="0"/>
    <s v="CLAVE SOLICITADA"/>
    <n v="0"/>
    <x v="0"/>
    <n v="12"/>
    <x v="0"/>
    <n v="0"/>
  </r>
  <r>
    <s v="HRAEI-LPI-CC-431-2022"/>
    <s v="BIORESEARCH DE MÉXICO, S.A. DE C.V."/>
    <s v="HRAEI-MD0522"/>
    <s v="HRAEI-LPI-CC-431-2022HRAEI-MD0522"/>
    <s v="010.000.2501.00"/>
    <n v="25300792"/>
    <s v="ENALAPRIL. CÁPSULA O TABLETA CADA CÁPSULA O TABLETA CONTIENE: MALEATO DE ENALAPRIL 10 MG. ENVASE CON 30 CÁPSULAS O TABLETAS."/>
    <s v="ENVASE CON 30 CÁPSULAS O TABLETAS"/>
    <n v="5.89"/>
    <n v="19"/>
    <n v="47"/>
    <n v="111.91"/>
    <n v="276.83"/>
    <n v="0"/>
    <n v="19"/>
    <n v="19"/>
    <s v="CLAVE SOLICITADA"/>
    <n v="0"/>
    <x v="0"/>
    <n v="0"/>
    <x v="1"/>
    <n v="111.91"/>
  </r>
  <r>
    <s v="HRAEI-LPI-CC-279-1-2023"/>
    <s v="COMPAÑIA INTERNACIONAL MEDICA, S.A. DE C.V."/>
    <s v="HRAEI-MD1742"/>
    <s v="HRAEI-LPI-CC-279-1-2023HRAEI-MD1742"/>
    <s v="010.000.6169.00"/>
    <n v="25303402"/>
    <s v="ENDOCRINOLOGÍA Y METABOLISMO LEVOTIROXINA SÓDICA. TABLETA. CADA TABLETA CONTIENE: LEVOTIROXINA SÓDICA 25 µG ENVASE CON 50 TABLETAS."/>
    <s v="ENVASE CON 50 TABLETAS"/>
    <n v="59.84"/>
    <n v="4"/>
    <n v="9"/>
    <n v="239.36"/>
    <n v="538.56000000000006"/>
    <n v="0"/>
    <s v="-"/>
    <s v="-"/>
    <s v="SIN SOLICITUD"/>
    <s v="-"/>
    <x v="1"/>
    <s v="-"/>
    <x v="2"/>
    <s v="-"/>
  </r>
  <r>
    <s v="HRAEI-LPI-CC-437-2022"/>
    <s v="COMPAÑIA INTERNACIONAL MÉDICA, S.A. DE C.V."/>
    <s v="HRAEI-MD1742"/>
    <s v="HRAEI-LPI-CC-437-2022HRAEI-MD1742"/>
    <s v="010.000.6169.00"/>
    <n v="25303402"/>
    <s v="ENDOCRINOLOGÍA Y METABOLISMO LEVOTIROXINA SÓDICA. TABLETA. CADA TABLETA CONTIENE: LEVOTIROXINA SÓDICA 25 µG ENVASE CON 50 TABLETAS."/>
    <s v="ENVASE CON 50 TABLETAS"/>
    <n v="59.84"/>
    <n v="6"/>
    <n v="14"/>
    <n v="359.04"/>
    <n v="837.76"/>
    <n v="0"/>
    <s v="-"/>
    <s v="-"/>
    <s v="SIN SOLICITUD"/>
    <s v="-"/>
    <x v="1"/>
    <s v="-"/>
    <x v="2"/>
    <s v="-"/>
  </r>
  <r>
    <s v="HRAEI-LPI-CC-279-1-2023"/>
    <s v="COMPAÑIA INTERNACIONAL MEDICA, S.A. DE C.V."/>
    <s v="HRAEI-MD1743"/>
    <s v="HRAEI-LPI-CC-279-1-2023HRAEI-MD1743"/>
    <s v="010.000.6170.00"/>
    <n v="25303403"/>
    <s v="ENDOCRINOLOGÍA Y METABOLISMO LEVOTIROXINA SÓDICA. TABLETA. CADA TABLETA CONTIENE: LEVOTIROXINA SÓDICA 50 µG ENVASE CON 50 TABLETAS."/>
    <s v="ENVASE CON 50 TABLETAS"/>
    <n v="66"/>
    <n v="2"/>
    <n v="3"/>
    <n v="132"/>
    <n v="198"/>
    <n v="0"/>
    <n v="2"/>
    <n v="2"/>
    <s v="CLAVE SOLICITADA"/>
    <n v="0"/>
    <x v="0"/>
    <n v="0"/>
    <x v="1"/>
    <n v="132"/>
  </r>
  <r>
    <s v="HRAEI-LPI-CC-259-1-2023"/>
    <s v="ARMSTRONG LABORATORIOS DE MEXICO, S.A. DE C.V."/>
    <s v="HRAEI-MD1743"/>
    <s v="HRAEI-LPI-CC-259-1-2023HRAEI-MD1743"/>
    <s v="010.000.6170.00"/>
    <n v="25303403"/>
    <s v="ENDOCRINOLOGÍA Y METABOLISMO LEVOTIROXINA SÓDICA. TABLETA. CADA TABLETA CONTIENE: LEVOTIROXINA SÓDICA 50 µG ENVASE CON 50 TABLETAS."/>
    <s v="ENVASE CON 50 TABLETAS"/>
    <n v="65"/>
    <n v="1"/>
    <n v="2"/>
    <n v="65"/>
    <n v="130"/>
    <n v="0"/>
    <s v="-"/>
    <s v="-"/>
    <s v="SIN SOLICITUD"/>
    <s v="-"/>
    <x v="1"/>
    <s v="-"/>
    <x v="2"/>
    <s v="-"/>
  </r>
  <r>
    <s v="HRAEI-LPI-CC-437-2022"/>
    <s v="COMPAÑIA INTERNACIONAL MÉDICA, S.A. DE C.V."/>
    <s v="HRAEI-MD1743"/>
    <s v="HRAEI-LPI-CC-437-2022HRAEI-MD1743"/>
    <s v="010.000.6170.00"/>
    <n v="25303403"/>
    <s v="ENDOCRINOLOGÍA Y METABOLISMO LEVOTIROXINA SÓDICA. TABLETA. CADA TABLETA CONTIENE: LEVOTIROXINA SÓDICA 50 µG ENVASE CON 50 TABLETAS."/>
    <s v="ENVASE CON 50 TABLETAS"/>
    <n v="66"/>
    <n v="2"/>
    <n v="5"/>
    <n v="132"/>
    <n v="330"/>
    <n v="0"/>
    <n v="2"/>
    <n v="2"/>
    <s v="CLAVE SOLICITADA"/>
    <n v="0"/>
    <x v="0"/>
    <n v="0"/>
    <x v="1"/>
    <n v="132"/>
  </r>
  <r>
    <s v="HRAEI-LPI-CC-497-2022"/>
    <s v="ARMSTRONG LABORATORIOS DE MÉXICO, S.A. DE C.V."/>
    <s v="HRAEI-MD1743"/>
    <s v="HRAEI-LPI-CC-497-2022HRAEI-MD1743"/>
    <s v="010.000.6170.00"/>
    <n v="25303403"/>
    <s v="ENDOCRINOLOGÍA Y METABOLISMO LEVOTIROXINA SÓDICA. TABLETA. CADA TABLETA CONTIENE: LEVOTIROXINA SÓDICA 50 µG ENVASE CON 50 TABLETAS."/>
    <s v="ENVASE CON 50 TABLETAS"/>
    <n v="70.290000000000006"/>
    <n v="2"/>
    <n v="4"/>
    <n v="140.58000000000001"/>
    <n v="281.16000000000003"/>
    <n v="0"/>
    <n v="3"/>
    <n v="0"/>
    <s v="CLAVE SOLICITADA"/>
    <n v="1"/>
    <x v="2"/>
    <n v="3"/>
    <x v="0"/>
    <n v="0"/>
  </r>
  <r>
    <s v="HRAEI-LPI-CC-331-2023"/>
    <s v="MARCAS NESTLE, S.A. DE C.V."/>
    <s v="HRAEI-MD1420"/>
    <s v="HRAEI-LPI-CC-331-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1"/>
    <n v="41.5"/>
    <n v="41.5"/>
    <n v="0"/>
    <s v="-"/>
    <s v="-"/>
    <s v="SIN SOLICITUD"/>
    <s v="-"/>
    <x v="1"/>
    <s v="-"/>
    <x v="2"/>
    <s v="-"/>
  </r>
  <r>
    <s v="HRAEI-LPI-CC-379-2023"/>
    <s v="MARCAS NESTLE, S.A. DE C.V."/>
    <s v="HRAEI-MD1420"/>
    <s v="HRAEI-LPI-CC-379-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2"/>
    <n v="41.5"/>
    <n v="83"/>
    <n v="0"/>
    <s v="-"/>
    <s v="-"/>
    <s v="SIN SOLICITUD"/>
    <s v="-"/>
    <x v="1"/>
    <s v="-"/>
    <x v="2"/>
    <s v="-"/>
  </r>
  <r>
    <s v="HRAEI-LPI-CC-490-TA-2023"/>
    <s v="SANULAC NUTRICION MÉXICO, S. DE R.L. DE C.V."/>
    <s v="HRAEI-MD1420"/>
    <s v="HRAEI-LPI-CC-490-TA-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34.5"/>
    <n v="0"/>
    <n v="0"/>
    <n v="0"/>
    <n v="0"/>
    <n v="0"/>
    <s v="-"/>
    <s v="-"/>
    <s v="SIN SOLICITUD"/>
    <s v="-"/>
    <x v="1"/>
    <s v="-"/>
    <x v="2"/>
    <s v="-"/>
  </r>
  <r>
    <s v="HRAEI-LPI-CC-252-2023"/>
    <s v="ALTERNAVIDA, S.A. DE C.V."/>
    <s v="HRAEI-MD0526"/>
    <s v="HRAEI-LPI-CC-252-2023HRAEI-MD0526"/>
    <s v="010.000.4224.00"/>
    <n v="25300798"/>
    <s v="ENOXAPARINA. SOLUCIÓN INYECTABLE CADA JERINGA CONTIENE ENOXAPARINA SÓDICA 60 MG ENVASE CON 2 JERINGAS. DE 0.6 ML"/>
    <s v="ENVASE CON 2 JERINGAS. DE 0.6 ML"/>
    <n v="151"/>
    <n v="614"/>
    <n v="1536"/>
    <n v="92714"/>
    <n v="231936"/>
    <n v="0"/>
    <n v="1536"/>
    <n v="0"/>
    <s v="CLAVE SOLICITADA"/>
    <n v="922"/>
    <x v="2"/>
    <n v="1536"/>
    <x v="0"/>
    <n v="0"/>
  </r>
  <r>
    <s v="HRAEI-LPI-CC-423-2022"/>
    <s v="PROFESSIONAL PHARMACY OCCIDENTE, S.A. DE C.V."/>
    <s v="HRAEI-MD0526"/>
    <s v="HRAEI-LPI-CC-423-2022HRAEI-MD0526"/>
    <s v="010.000.4224.00"/>
    <n v="25300798"/>
    <s v="ENOXAPARINA. SOLUCIÓN INYECTABLE CADA JERINGA CONTIENE ENOXAPARINA SÓDICA 60 MG ENVASE CON 2 JERINGAS. DE 0.6 ML"/>
    <s v="ENVASE CON 2 JERINGAS. DE 0.6 ML"/>
    <n v="189.39"/>
    <n v="1498"/>
    <n v="3744"/>
    <n v="283706.21999999997"/>
    <n v="709076.15999999992"/>
    <n v="0"/>
    <n v="1498"/>
    <n v="1498"/>
    <s v="CLAVE SOLICITADA"/>
    <n v="0"/>
    <x v="0"/>
    <n v="0"/>
    <x v="1"/>
    <n v="283706.21999999997"/>
  </r>
  <r>
    <s v="HRAEI-LPI-CC-465-1-2022"/>
    <s v="ESEOTRES PHARMA, S.A.P.I. DE C.V."/>
    <s v="HRAEI-MD0526"/>
    <s v="HRAEI-LPI-CC-465-1-2022HRAEI-MD0526"/>
    <s v="010.000.4224.00"/>
    <n v="25300798"/>
    <s v="ENOXAPARINA. SOLUCIÓN INYECTABLE CADA JERINGA CONTIENE ENOXAPARINA SÓDICA 60 MG ENVASE CON 2 JERINGAS. DE 0.6 ML"/>
    <s v="ENVASE CON 2 JERINGAS. DE 0.6 ML"/>
    <n v="207"/>
    <n v="998"/>
    <n v="2496"/>
    <n v="206586"/>
    <n v="516672"/>
    <n v="0"/>
    <n v="998"/>
    <n v="998"/>
    <s v="CLAVE SOLICITADA"/>
    <n v="0"/>
    <x v="0"/>
    <n v="0"/>
    <x v="1"/>
    <n v="206586"/>
  </r>
  <r>
    <s v="HRAEI-LPI-CC-252-2023"/>
    <s v="ALTERNAVIDA, S.A. DE C.V."/>
    <s v="HRAEI-MD0525"/>
    <s v="HRAEI-LPI-CC-252-2023HRAEI-MD0525"/>
    <s v="010.000.2154.00"/>
    <n v="25300797"/>
    <s v="ENOXAPARINA. SOLUCIÓN INYECTABLE CADA JERINGA CONTIENE: ENOXAPARINA SÓDICA 40 MG ENVASE CON 2 JERINGAS. DE 0.4 ML."/>
    <s v="ENVASE CON 2 JERINGAS. DE 0.4 ML"/>
    <n v="150"/>
    <n v="768"/>
    <n v="1920"/>
    <n v="115200"/>
    <n v="288000"/>
    <n v="0"/>
    <n v="1920"/>
    <n v="0"/>
    <s v="CLAVE SOLICITADA"/>
    <n v="1152"/>
    <x v="2"/>
    <n v="1920"/>
    <x v="0"/>
    <n v="0"/>
  </r>
  <r>
    <s v="HRAEI-LPI-CC-276-2023"/>
    <s v="COMERCIALIZADORA DE PRODUCTOS INSTITUCIONALES, S.A. DE C.V."/>
    <s v="HRAEI-MD0525"/>
    <s v="HRAEI-LPI-CC-276-2023HRAEI-MD0525"/>
    <s v="010.000.2154.00"/>
    <n v="25300797"/>
    <s v="ENOXAPARINA. SOLUCIÓN INYECTABLE CADA JERINGA CONTIENE: ENOXAPARINA SÓDICA 40 MG ENVASE CON 2 JERINGAS. DE 0.4 ML."/>
    <s v="ENVASE CON 2 JERINGAS. DE 0.4 ML"/>
    <n v="138.62"/>
    <n v="1152"/>
    <n v="2880"/>
    <n v="159690.23999999999"/>
    <n v="399225.60000000003"/>
    <n v="0"/>
    <n v="2880"/>
    <n v="2880"/>
    <s v="CLAVE SOLICITADA"/>
    <n v="1728"/>
    <x v="2"/>
    <n v="0"/>
    <x v="1"/>
    <n v="399225.60000000003"/>
  </r>
  <r>
    <s v="HRAEI-LPI-CC-423-2022"/>
    <s v="PROFESSIONAL PHARMACY OCCIDENTE, S.A. DE C.V."/>
    <s v="HRAEI-MD0525"/>
    <s v="HRAEI-LPI-CC-423-2022HRAEI-MD0525"/>
    <s v="010.000.2154.00"/>
    <n v="25300797"/>
    <s v="ENOXAPARINA. SOLUCIÓN INYECTABLE CADA JERINGA CONTIENE: ENOXAPARINA SÓDICA 40 MG ENVASE CON 2 JERINGAS. DE 0.4 ML."/>
    <s v="ENVASE CON 2 JERINGAS. DE 0.4 ML"/>
    <n v="151.62"/>
    <n v="3120"/>
    <n v="7800"/>
    <n v="473054.4"/>
    <n v="1182636"/>
    <n v="0"/>
    <n v="3120"/>
    <n v="3120"/>
    <s v="CLAVE SOLICITADA"/>
    <n v="0"/>
    <x v="0"/>
    <n v="0"/>
    <x v="1"/>
    <n v="473054.4"/>
  </r>
  <r>
    <s v="HRAEI-LPI-CC-423-2022"/>
    <s v="PROFESSIONAL PHARMACY OCCIDENTE, S.A. DE C.V."/>
    <s v="HRAEI-MD0532"/>
    <s v="HRAEI-LPI-CC-423-2022HRAEI-MD0532"/>
    <s v="010.000.0611.00"/>
    <n v="25300809"/>
    <s v="EPINEFRINA. SOLUCIÓN INYECTABLE CADA AMPOLLETA CONTIENE: EPINEFRINA 1 MG (1:1 000) ENVASE CON 50 AMPOLLETAS CON 1 ML."/>
    <s v="ENVASE CON 50 AMPOLLETAS CON 1 ML"/>
    <n v="189.56"/>
    <n v="129"/>
    <n v="322"/>
    <n v="24453.24"/>
    <n v="61038.32"/>
    <n v="0"/>
    <s v="-"/>
    <s v="-"/>
    <s v="SIN SOLICITUD"/>
    <s v="-"/>
    <x v="1"/>
    <s v="-"/>
    <x v="2"/>
    <s v="-"/>
  </r>
  <r>
    <s v="HRAEI-LPI-CC-343-2023"/>
    <s v="NOVO NORDISK MEXICO, S.A. DE C.V."/>
    <s v="HRAEI-MD2233"/>
    <s v="HRAEI-LPI-CC-343-2023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
    <n v="2"/>
    <n v="22775.25"/>
    <n v="45550.5"/>
    <n v="0"/>
    <s v="-"/>
    <s v="-"/>
    <s v="SIN SOLICITUD"/>
    <s v="-"/>
    <x v="1"/>
    <s v="-"/>
    <x v="2"/>
    <s v="-"/>
  </r>
  <r>
    <s v="HRAEI-AD-CC-339-2022"/>
    <s v="NOVO NORDISK, S.A. DE C.V."/>
    <s v="HRAEI-MD2233"/>
    <s v="HRAEI-AD-CC-339-2022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3"/>
    <n v="31"/>
    <n v="296078.25"/>
    <n v="706032.75"/>
    <n v="0"/>
    <n v="31"/>
    <n v="0"/>
    <s v="CLAVE SOLICITADA"/>
    <n v="18"/>
    <x v="2"/>
    <n v="31"/>
    <x v="0"/>
    <n v="0"/>
  </r>
  <r>
    <s v="HRAEI-AD-CC-339-2022"/>
    <s v="NOVO NORDISK, S.A. DE C.V."/>
    <s v="HRAEI-MD2234"/>
    <s v="HRAEI-AD-CC-339-2022HRAEI-MD2234"/>
    <s v="010.000.4250.02"/>
    <n v="25303247"/>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ENVASE CON UN FRASCO ÁMPULA CON LIOFILIZADO (5 MG) Y JERINGA PRELLENADA CON 50 ML DE DILUYENTE Y UN ADAPTADOR DEL FRASCO ÁMPULA"/>
    <n v="56938.12"/>
    <n v="63"/>
    <n v="156"/>
    <n v="3587101.56"/>
    <n v="8882346.7200000007"/>
    <n v="0"/>
    <n v="63"/>
    <n v="0"/>
    <s v="CLAVE SOLICITADA"/>
    <n v="0"/>
    <x v="0"/>
    <n v="63"/>
    <x v="0"/>
    <n v="0"/>
  </r>
  <r>
    <s v="HRAEI-AD-CC-339-2022"/>
    <s v="NOVO NORDISK, S.A. DE C.V."/>
    <s v="HRAEI-MD2266"/>
    <s v="HRAEI-AD-CC-339-2022HRAEI-MD2266"/>
    <s v="010.000.4238.02"/>
    <n v="25303245"/>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ENVASE CON UN FRASCO ÁMPULACON LIOFILIZADO (1 MG) Y JERINGA PRELLENADA CON 10 ML DE DILUYENTE Y UN ADAPTADOR DEL FRASCO ÁMPULA"/>
    <n v="11387.62"/>
    <n v="13"/>
    <n v="31"/>
    <n v="148039.06"/>
    <n v="353016.22000000003"/>
    <n v="0"/>
    <n v="31"/>
    <n v="0"/>
    <s v="CLAVE SOLICITADA"/>
    <n v="18"/>
    <x v="2"/>
    <n v="31"/>
    <x v="0"/>
    <n v="0"/>
  </r>
  <r>
    <s v="HRAEI-LPI-CC-337-2023"/>
    <s v="MERCK SHARP &amp; DOHME COMERCIALIZADORA, S. DE R.L. DE C.V."/>
    <s v="HRAEI-MD0554"/>
    <s v="HRAEI-LPI-CC-337-2023HRAEI-MD0554"/>
    <s v="010.000.4301.00"/>
    <n v="25300833"/>
    <s v="ERTAPENEM. SOLUCIÓN INYECTABLE CADA FRASCO ÁMPULA CON LIOFILIZADO CONTIENE: ERTAPENEM SÓDICO EQUIVALENTE A 1 G DE ERTAPENEM ENVASE CON UN FRASCO ÁMPULA CON LIOFILIZADO."/>
    <s v="ENVASE CON UN FRASCO ÁMPULA CON LIOFILIZADO"/>
    <n v="363.05"/>
    <n v="320"/>
    <n v="800"/>
    <n v="116176"/>
    <n v="290440"/>
    <n v="0"/>
    <n v="320"/>
    <n v="320"/>
    <s v="CLAVE SOLICITADA"/>
    <n v="0"/>
    <x v="0"/>
    <n v="0"/>
    <x v="1"/>
    <n v="116176"/>
  </r>
  <r>
    <s v="HRAEI-LPI-CC-469-2022"/>
    <s v="MERCK SHARP &amp; DOHME COMERCIALIZADORA, S. DE R.L. DE C.V."/>
    <s v="HRAEI-MD0554"/>
    <s v="HRAEI-LPI-CC-469-2022HRAEI-MD0554"/>
    <s v="010.000.4301.00"/>
    <n v="25300833"/>
    <s v="ERTAPENEM. SOLUCIÓN INYECTABLE CADA FRASCO ÁMPULA CON LIOFILIZADO CONTIENE: ERTAPENEM SÓDICO EQUIVALENTE A 1 G DE ERTAPENEM ENVASE CON UN FRASCO ÁMPULA CON LIOFILIZADO."/>
    <s v="ENVASE CON UN FRASCO ÁMPULA CON LIOFILIZADO"/>
    <n v="363.05"/>
    <n v="468"/>
    <n v="1170"/>
    <n v="169907.4"/>
    <n v="424768.5"/>
    <n v="0"/>
    <n v="468"/>
    <n v="468"/>
    <s v="CLAVE SOLICITADA"/>
    <n v="0"/>
    <x v="0"/>
    <n v="0"/>
    <x v="1"/>
    <n v="169907.4"/>
  </r>
  <r>
    <s v="HRAEI-LPI-CC-312-1-2023"/>
    <s v="GRUPO FARMACEUTICO TOTALFARMA,S.A DE C.V."/>
    <s v="HRAEI-MD0558"/>
    <s v="HRAEI-LPI-CC-312-1-2023HRAEI-MD0558"/>
    <s v="010.000.5105.00"/>
    <n v="25300838"/>
    <s v="ESMOLOL. SOLUCIÓN INYECTABLE CADA AMPOLLETA CONTIENE: CLORHIDRATO DE ESMOLOL 2.5 G ENVASE CON 2 AMPOLLETAS CON 10 ML. (250 MG/ML)."/>
    <s v="ENVASE CON 2 AMPOLLETAS CON 10 ML (250 MG/ML)"/>
    <n v="1472.69"/>
    <n v="20"/>
    <n v="48"/>
    <n v="29453.800000000003"/>
    <n v="70689.119999999995"/>
    <n v="0"/>
    <n v="20"/>
    <n v="0"/>
    <s v="CLAVE SOLICITADA"/>
    <n v="0"/>
    <x v="0"/>
    <n v="20"/>
    <x v="0"/>
    <n v="0"/>
  </r>
  <r>
    <s v="HRAEI-LPI-CC-082-2023"/>
    <s v="REPUBLICA FARMACEUTICA, S.A. DE C.V."/>
    <s v="HRAEI-MD0558"/>
    <s v="HRAEI-LPI-CC-082-2023HRAEI-MD0558"/>
    <s v="010.000.5105.00"/>
    <n v="25300838"/>
    <s v="ESMOLOL. SOLUCIÓN INYECTABLE CADA AMPOLLETA CONTIENE: CLORHIDRATO DE ESMOLOL 2.5 G ENVASE CON 2 AMPOLLETAS CON 10 ML. (250 MG/ML)."/>
    <s v="ENVASE CON 2 AMPOLLETAS CON 10 ML (250 MG/ML)"/>
    <n v="1333.3299999999899"/>
    <n v="13"/>
    <n v="31"/>
    <n v="17333.28999999987"/>
    <n v="41333.22999999969"/>
    <n v="0"/>
    <n v="13"/>
    <n v="0"/>
    <s v="CLAVE SOLICITADA"/>
    <n v="0"/>
    <x v="0"/>
    <n v="13"/>
    <x v="0"/>
    <n v="0"/>
  </r>
  <r>
    <s v="HRAEI-LPI-CC-019-2023"/>
    <s v="DARFARMA, S.A. DE C.V."/>
    <s v="HRAEI-MD0558"/>
    <s v="HRAEI-LPI-CC-019-2023HRAEI-MD0558"/>
    <s v="010.000.5105.00"/>
    <n v="25300838"/>
    <s v="ESMOLOL. SOLUCIÓN INYECTABLE CADA AMPOLLETA CONTIENE: CLORHIDRATO DE ESMOLOL 2.5 G ENVASE CON 2 AMPOLLETAS CON 10 ML. (250 MG/ML)."/>
    <s v="ENVASE CON 2 AMPOLLETAS CON 10 ML (250 MG/ML)"/>
    <n v="1297.69"/>
    <n v="19"/>
    <n v="47"/>
    <n v="24656.11"/>
    <n v="60991.43"/>
    <n v="0"/>
    <n v="47"/>
    <n v="0"/>
    <s v="CLAVE SOLICITADA"/>
    <n v="28"/>
    <x v="2"/>
    <n v="47"/>
    <x v="0"/>
    <n v="0"/>
  </r>
  <r>
    <s v="HRAEI-LPI-CC-372-2023"/>
    <s v="ULTRA LABORATORIOS, S.A. DE C.V."/>
    <s v="HRAEI-MD0560"/>
    <s v="HRAEI-LPI-CC-372-2023HRAEI-MD0560"/>
    <s v="010.000.5188.00"/>
    <n v="25300840"/>
    <s v="ESOMEPRAZOL. TABLETA CADA TABLETA CONTIENE: ESOMEPRAZOL MAGNÉSICO TRIHIDRATADO EQUIVALENTE A 40 MG DE ESOMEPRAZOL ENVASE CON 14 TABLETAS"/>
    <s v="ENVASE CON 14 TABLETAS"/>
    <n v="50.5"/>
    <n v="4"/>
    <n v="10"/>
    <n v="202"/>
    <n v="505"/>
    <n v="0"/>
    <n v="4"/>
    <n v="0"/>
    <s v="CLAVE SOLICITADA"/>
    <n v="0"/>
    <x v="0"/>
    <n v="4"/>
    <x v="0"/>
    <n v="0"/>
  </r>
  <r>
    <s v="HRAEI-LPI-CC-018-2023"/>
    <s v="ASTRA ZENECA, S.A. DE C.V."/>
    <s v="HRAEI-MD0560"/>
    <s v="HRAEI-LPI-CC-018-2023HRAEI-MD0560"/>
    <s v="010.000.5188.00"/>
    <n v="25300840"/>
    <s v="ESOMEPRAZOL. TABLETA CADA TABLETA CONTIENE: ESOMEPRAZOL MAGNÉSICO TRIHIDRATADO EQUIVALENTE A 40 MG DE ESOMEPRAZOL ENVASE CON 14 TABLETAS"/>
    <s v="ENVASE CON 14 TABLETAS"/>
    <n v="45.6"/>
    <n v="8"/>
    <n v="18"/>
    <n v="364.8"/>
    <n v="820.80000000000007"/>
    <n v="0"/>
    <n v="18"/>
    <n v="18"/>
    <s v="CLAVE SOLICITADA"/>
    <n v="10"/>
    <x v="2"/>
    <n v="0"/>
    <x v="1"/>
    <n v="820.80000000000007"/>
  </r>
  <r>
    <s v="HRAEI-LPI-CC-348-2023"/>
    <s v="PFIZER, S.A. DE C.V."/>
    <s v="HRAEI-MD0562"/>
    <s v="HRAEI-LPI-CC-348-2023HRAEI-MD0562"/>
    <s v="010.000.2156.00"/>
    <n v="25300842"/>
    <s v="ESPIRONOLACTONA. TABLETA CADA TABLETA CONTIENE: ESPIRONOLACTONA 100 MG ENVASE CON 30 TABLETAS."/>
    <s v="ENVASE CON 30 TABLETAS"/>
    <n v="105.17"/>
    <n v="12"/>
    <n v="29"/>
    <n v="1262.04"/>
    <n v="3049.93"/>
    <n v="0"/>
    <s v="-"/>
    <s v="-"/>
    <s v="SIN SOLICITUD"/>
    <s v="-"/>
    <x v="1"/>
    <s v="-"/>
    <x v="2"/>
    <s v="-"/>
  </r>
  <r>
    <s v="HRAEI-LPI-CC-327-2023"/>
    <s v="LABORATORIOS VANQUISH, S.A. DE C.V."/>
    <s v="HRAEI-MD0562"/>
    <s v="HRAEI-LPI-CC-327-2023HRAEI-MD0562"/>
    <s v="010.000.2156.00"/>
    <n v="25300842"/>
    <s v="ESPIRONOLACTONA. TABLETA CADA TABLETA CONTIENE: ESPIRONOLACTONA 100 MG ENVASE CON 30 TABLETAS."/>
    <s v="ENVASE CON 30 TABLETAS"/>
    <n v="99"/>
    <n v="8"/>
    <n v="19"/>
    <n v="792"/>
    <n v="1881"/>
    <n v="0"/>
    <s v="-"/>
    <s v="-"/>
    <s v="SIN SOLICITUD"/>
    <s v="-"/>
    <x v="1"/>
    <s v="-"/>
    <x v="2"/>
    <s v="-"/>
  </r>
  <r>
    <s v="HRAEI-LPI-CC-031-2023"/>
    <s v="PFIZER, S.A. DE C.V."/>
    <s v="HRAEI-MD0562"/>
    <s v="HRAEI-LPI-CC-031-2023HRAEI-MD0562"/>
    <s v="010.000.2156.00"/>
    <n v="25300842"/>
    <s v="ESPIRONOLACTONA. TABLETA CADA TABLETA CONTIENE: ESPIRONOLACTONA 100 MG ENVASE CON 30 TABLETAS."/>
    <s v="ENVASE CON 30 TABLETAS"/>
    <n v="105.17"/>
    <n v="32"/>
    <n v="78"/>
    <n v="3365.44"/>
    <n v="8203.26"/>
    <n v="0"/>
    <n v="32"/>
    <n v="32"/>
    <s v="CLAVE SOLICITADA"/>
    <n v="0"/>
    <x v="0"/>
    <n v="0"/>
    <x v="1"/>
    <n v="3365.44"/>
  </r>
  <r>
    <s v="HRAEI-LPI-CC-266-2023"/>
    <s v="BIORESEARCH DE MEXICO, S.A. DE C.V."/>
    <s v="HRAEI-MD0564"/>
    <s v="HRAEI-LPI-CC-266-2023HRAEI-MD0564"/>
    <s v="010.000.2304.01"/>
    <n v="25302581"/>
    <s v="ESPIRONOLACTONA. TABLETA CADA TABLETA CONTIENE: ESPIRONOLACTONA 25 MG ENVASE CON 30 TABLETAS."/>
    <s v="ENVASE CON 30 TABLETAS"/>
    <n v="15.5"/>
    <n v="10"/>
    <n v="23"/>
    <n v="155"/>
    <n v="356.5"/>
    <n v="0"/>
    <s v="-"/>
    <s v="-"/>
    <s v="SIN SOLICITUD"/>
    <s v="-"/>
    <x v="1"/>
    <s v="-"/>
    <x v="2"/>
    <s v="-"/>
  </r>
  <r>
    <s v="HRAEI-LPI-CC-372-2023"/>
    <s v="ULTRA LABORATORIOS, S.A. DE C.V."/>
    <s v="HRAEI-MD0564"/>
    <s v="HRAEI-LPI-CC-372-2023HRAEI-MD0564"/>
    <s v="010.000.2304.01"/>
    <n v="25302581"/>
    <s v="ESPIRONOLACTONA. TABLETA CADA TABLETA CONTIENE: ESPIRONOLACTONA 25 MG ENVASE CON 30 TABLETAS."/>
    <s v="ENVASE CON 30 TABLETAS"/>
    <n v="16"/>
    <n v="6"/>
    <n v="15"/>
    <n v="96"/>
    <n v="240"/>
    <n v="0"/>
    <s v="-"/>
    <s v="-"/>
    <s v="SIN SOLICITUD"/>
    <s v="-"/>
    <x v="1"/>
    <s v="-"/>
    <x v="2"/>
    <s v="-"/>
  </r>
  <r>
    <s v="HRAEI-LPI-CC-027-2023"/>
    <s v="ULTRA LABORATORIOS, S.A. DE C.V."/>
    <s v="HRAEI-MD0564"/>
    <s v="HRAEI-LPI-CC-027-2023HRAEI-MD0564"/>
    <s v="010.000.2304.01"/>
    <n v="25302581"/>
    <s v="ESPIRONOLACTONA. TABLETA CADA TABLETA CONTIENE: ESPIRONOLACTONA 25 MG ENVASE CON 30 TABLETAS."/>
    <s v="ENVASE CON 30 TABLETAS"/>
    <n v="16"/>
    <n v="10"/>
    <n v="25"/>
    <n v="160"/>
    <n v="400"/>
    <n v="0"/>
    <s v="-"/>
    <s v="-"/>
    <s v="SIN SOLICITUD"/>
    <s v="-"/>
    <x v="1"/>
    <s v="-"/>
    <x v="2"/>
    <s v="-"/>
  </r>
  <r>
    <s v="HRAEI-LPI-CC-010-2023"/>
    <s v="BIORESEARCH DE MÉXICO, S.A. DE C.V."/>
    <s v="HRAEI-MD0564"/>
    <s v="HRAEI-LPI-CC-010-2023HRAEI-MD0564"/>
    <s v="010.000.2304.01"/>
    <n v="25302581"/>
    <s v="ESPIRONOLACTONA. TABLETA CADA TABLETA CONTIENE: ESPIRONOLACTONA 25 MG ENVASE CON 30 TABLETAS."/>
    <s v="ENVASE CON 30 TABLETAS"/>
    <n v="14.55"/>
    <n v="15"/>
    <n v="37"/>
    <n v="218.25"/>
    <n v="538.35"/>
    <n v="0"/>
    <n v="37"/>
    <n v="37"/>
    <s v="CLAVE SOLICITADA"/>
    <n v="22"/>
    <x v="2"/>
    <n v="0"/>
    <x v="1"/>
    <n v="538.35"/>
  </r>
  <r>
    <s v="HRAEI-LPI-CC-027-2023"/>
    <s v="ULTRA LABORATORIOS, S.A. DE C.V."/>
    <s v="HRAEI-MD0584"/>
    <s v="HRAEI-LPI-CC-027-2023HRAEI-MD0584"/>
    <s v="010.000.1501.00"/>
    <n v="25303345"/>
    <s v="ESTRÓGENOS CONJUGADOS. GRAGEA O TABLETA CADA GRAGEA O TABLETA CONTIENE: ESTRÓGENOS CONJUGADOS DE ORIGEN EQUINO 0.625 MG ENVASE CON 42 GRAGEAS O TABLETAS."/>
    <s v="ENVASE CON 42 GRAGEAS O TABLETAS"/>
    <n v="380"/>
    <n v="1"/>
    <n v="1"/>
    <n v="380"/>
    <n v="380"/>
    <n v="0"/>
    <s v="-"/>
    <s v="-"/>
    <s v="SIN SOLICITUD"/>
    <s v="-"/>
    <x v="1"/>
    <s v="-"/>
    <x v="2"/>
    <s v="-"/>
  </r>
  <r>
    <s v="HRAEI-LPI-CC-345-2023"/>
    <s v="ORGANON COMERCIALIZADORA, S. DE R.L. DE C.V."/>
    <s v="HRAEI-MD0595"/>
    <s v="HRAEI-LPI-CC-345-2023HRAEI-MD0595"/>
    <s v="010.000.3510.00"/>
    <n v="25300900"/>
    <s v="ETONOGESTREL. IMPLANTE EL IMPLANTE CONTIENE: ETONOGESTREL 68.0 MG ENVASE CON UN IMPLANTE Y APLICADOR."/>
    <s v="ENVASE CON UN IMPLANTE Y APLICADOR"/>
    <n v="1102.92"/>
    <n v="10"/>
    <n v="24"/>
    <n v="11029.2"/>
    <n v="26470.080000000002"/>
    <n v="0"/>
    <n v="24"/>
    <n v="24"/>
    <s v="CLAVE SOLICITADA"/>
    <n v="14"/>
    <x v="2"/>
    <n v="0"/>
    <x v="1"/>
    <n v="26470.080000000002"/>
  </r>
  <r>
    <s v="HRAEI-AD-CC-132-2023"/>
    <s v="ORGANON COMERCIALIZADORA, S. DE R.L. DE C.V."/>
    <s v="HRAEI-MD0595"/>
    <s v="HRAEI-AD-CC-132-2023HRAEI-MD0595"/>
    <s v="010.000.3510.00"/>
    <n v="25300900"/>
    <s v="ETONOGESTREL. IMPLANTE EL IMPLANTE CONTIENE: ETONOGESTREL 68.0 MG ENVASE CON UN IMPLANTE Y APLICADOR."/>
    <s v="ENVASE CON UN IMPLANTE Y APLICADOR"/>
    <n v="1102.92"/>
    <n v="4"/>
    <n v="9"/>
    <n v="4411.68"/>
    <n v="9926.2800000000007"/>
    <n v="0"/>
    <n v="9"/>
    <n v="9"/>
    <s v="CLAVE SOLICITADA"/>
    <n v="5"/>
    <x v="2"/>
    <n v="0"/>
    <x v="1"/>
    <n v="9926.2800000000007"/>
  </r>
  <r>
    <s v="HRAEI-AD-CC-342-2022"/>
    <s v="PFIZER, S.A. DE C.V."/>
    <s v="HRAEI-MD2267"/>
    <s v="HRAEI-AD-CC-342-2022HRAEI-MD2267"/>
    <s v="010.000.5344.01"/>
    <n v="25302606"/>
    <s v="FACTOR IX O NONACOG ALFA SOLUCION INYECTABLE CADA FRASCO ÁMPULA CON LIOFILIZADO CONTIENE: FACTOR IX DE COAGULACIÓN RECOMBINANTE O NONACOG ALFA 1000 UI. ENVASE CON FRASCO ÁMPULA CON LIOFILIZADO, UNA JERINGA CON 5 ML DE DILUYENTE, UN EQUIPO DE INFUSIÓN, UN ADAPTADOR."/>
    <s v="ENVASE CON FRASCO ÁMPULA CON LIOFILIZADO, UNA JERINGA CON 5 ML DE DILUYENTE, UN EQUIPO DE INFUSIÓN, UN ADAPTADOR"/>
    <n v="6849.5"/>
    <n v="156"/>
    <n v="390"/>
    <n v="1068522"/>
    <n v="2671305"/>
    <n v="0"/>
    <n v="156"/>
    <n v="156"/>
    <s v="CLAVE SOLICITADA"/>
    <n v="0"/>
    <x v="0"/>
    <n v="0"/>
    <x v="1"/>
    <n v="1068522"/>
  </r>
  <r>
    <s v="HRAEI-LPI-CC-348-2023"/>
    <s v="PFIZER, S.A. DE C.V."/>
    <s v="HRAEI-MD2265"/>
    <s v="HRAEI-LPI-CC-348-2023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12"/>
    <n v="29"/>
    <n v="41097"/>
    <n v="99317.75"/>
    <n v="0"/>
    <s v="-"/>
    <s v="-"/>
    <s v="SIN SOLICITUD"/>
    <s v="-"/>
    <x v="1"/>
    <s v="-"/>
    <x v="2"/>
    <s v="-"/>
  </r>
  <r>
    <s v="HRAEI-AD-CC-342-2022"/>
    <s v="PFIZER, S.A. DE C.V."/>
    <s v="HRAEI-MD2265"/>
    <s v="HRAEI-AD-CC-342-2022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94"/>
    <n v="234"/>
    <n v="321926.5"/>
    <n v="801391.5"/>
    <n v="0"/>
    <n v="94"/>
    <n v="94"/>
    <s v="CLAVE SOLICITADA"/>
    <n v="0"/>
    <x v="0"/>
    <n v="0"/>
    <x v="1"/>
    <n v="321926.5"/>
  </r>
  <r>
    <s v="HRAEI-LPI-CC-463-2022"/>
    <s v="VITASANITAS, S.A. DE C.V."/>
    <s v="HRAEI-MD0619"/>
    <s v="HRAEI-LPI-CC-463-2022HRAEI-MD0619"/>
    <s v="010.000.5238.00"/>
    <n v="25300920"/>
    <s v="FACTOR IX. SOLUCIÓN INYECTABLE CADA FRASCO ÁMPULA CON LIOFILIZADO CONTIENE: FACTOR IX 400 A 600 UI ENVASE CON UN FRASCO ÁMPULA Y DILUYENTE."/>
    <s v="ENVASE CON UN FRASCO ÁMPULA Y DILUYENTE"/>
    <n v="1599"/>
    <n v="16"/>
    <n v="39"/>
    <n v="25584"/>
    <n v="62361"/>
    <n v="0"/>
    <n v="39"/>
    <n v="39"/>
    <s v="CLAVE SOLICITADA"/>
    <n v="23"/>
    <x v="2"/>
    <n v="0"/>
    <x v="1"/>
    <n v="62361"/>
  </r>
  <r>
    <s v="HRAEI-LPI-CC-482-2022"/>
    <s v="OCTAPHARMA, S.A. DE C.V."/>
    <s v="HRAEI-MD2264"/>
    <s v="HRAEI-LPI-CC-482-2022HRAEI-MD2264"/>
    <s v="010.000.6059.00"/>
    <n v="25302610"/>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ENVASE CON UN FRASCO ÁMPULA CON LIOFILIZADO Y UN FRASCO ÁMPULA CON 10 ML DE DILUYENTE"/>
    <n v="4824"/>
    <n v="47"/>
    <n v="117"/>
    <n v="226728"/>
    <n v="564408"/>
    <n v="0"/>
    <n v="47"/>
    <n v="0"/>
    <s v="CLAVE SOLICITADA"/>
    <n v="0"/>
    <x v="0"/>
    <n v="47"/>
    <x v="0"/>
    <n v="0"/>
  </r>
  <r>
    <s v="HRAEI-LPI-CC-482-2022"/>
    <s v="OCTAPHARMA, S.A. DE C.V."/>
    <s v="HRAEI-MD2263"/>
    <s v="HRAEI-LPI-CC-482-2022HRAEI-MD2263"/>
    <s v="010.000.6058.00"/>
    <n v="25302611"/>
    <s v="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
    <s v="ENVASE CON UN FRASCO ÁMPULA CON LIOFILIZADO Y UN FRASCO ÁMPULA CON 5 ML DE DILUYENTE"/>
    <n v="2412"/>
    <n v="156"/>
    <n v="390"/>
    <n v="376272"/>
    <n v="940680"/>
    <n v="0"/>
    <s v="-"/>
    <s v="-"/>
    <s v="SIN SOLICITUD"/>
    <s v="-"/>
    <x v="1"/>
    <s v="-"/>
    <x v="2"/>
    <s v="-"/>
  </r>
  <r>
    <s v="HRAEI-LPI-CC-010-2023"/>
    <s v="BIORESEARCH DE MÉXICO, S.A. DE C.V."/>
    <s v="HRAEI-MD0627"/>
    <s v="HRAEI-LPI-CC-010-2023HRAEI-MD0627"/>
    <s v="010.000.2331.00"/>
    <n v="25300928"/>
    <s v="FENAZOPIRIDINA. TABLETA CADA TABLETA CONTIENE: CLORHIDRATO DE FENAZOPIRIDINA 100 MG ENVASE CON 20 TABLETAS."/>
    <s v="ENVASE CON 20 TABLETAS"/>
    <n v="9.0399999999999903"/>
    <n v="7"/>
    <n v="16"/>
    <n v="63.27999999999993"/>
    <n v="144.63999999999984"/>
    <n v="0"/>
    <n v="16"/>
    <n v="16"/>
    <s v="CLAVE SOLICITADA"/>
    <n v="9"/>
    <x v="2"/>
    <n v="0"/>
    <x v="1"/>
    <n v="144.63999999999984"/>
  </r>
  <r>
    <s v="HRAEI-LPI-CC-038-2023"/>
    <s v="COMERCIALIZADORA PHARMACEUTICA COMPHARMA, S.A. DE C.V."/>
    <s v="HRAEI-MD0632"/>
    <s v="HRAEI-LPI-CC-038-2023HRAEI-MD0632"/>
    <s v="010.000.2624.00"/>
    <n v="25300937"/>
    <s v="FENITOÍNA. SOLUCIÓN INYECTABLE CADA AMPOLLETA CONTIENE: FENITOÍNA SÓDICA 250 MG ENVASE CON UNA AMPOLLETA (250 MG/5 ML)"/>
    <s v="ENVASE CON UNA AMPOLLETA (250 MG/5 ML)"/>
    <n v="7.0999999999999899"/>
    <n v="998"/>
    <n v="2496"/>
    <n v="7085.7999999999902"/>
    <n v="17721.599999999973"/>
    <n v="0"/>
    <n v="998"/>
    <n v="0"/>
    <s v="CLAVE SOLICITADA"/>
    <n v="0"/>
    <x v="0"/>
    <n v="998"/>
    <x v="0"/>
    <n v="0"/>
  </r>
  <r>
    <s v="HRAEI-LPI-CC-020-2023"/>
    <s v="COMPAÑIA INTERNACIONAL MÉDICA, S.A. DE C.V."/>
    <s v="HRAEI-MD0632"/>
    <s v="HRAEI-LPI-CC-020-2023HRAEI-MD0632"/>
    <s v="010.000.2624.00"/>
    <n v="25300937"/>
    <s v="FENITOÍNA. SOLUCIÓN INYECTABLE CADA AMPOLLETA CONTIENE: FENITOÍNA SÓDICA 250 MG ENVASE CON UNA AMPOLLETA (250 MG/5 ML)"/>
    <s v="ENVASE CON UNA AMPOLLETA (250 MG/5 ML)"/>
    <n v="6.8499999999999899"/>
    <n v="1498"/>
    <n v="3744"/>
    <n v="10261.299999999985"/>
    <n v="25646.399999999961"/>
    <n v="0"/>
    <n v="3744"/>
    <n v="3744"/>
    <s v="CLAVE SOLICITADA"/>
    <n v="2246"/>
    <x v="2"/>
    <n v="0"/>
    <x v="1"/>
    <n v="25646.399999999961"/>
  </r>
  <r>
    <s v="HRAEI-LPI-CC-266-2023"/>
    <s v="BIORESEARCH DE MEXICO, S.A. DE C.V."/>
    <s v="HRAEI-MD0635"/>
    <s v="HRAEI-LPI-CC-266-2023HRAEI-MD0635"/>
    <s v="010.000.0525.00"/>
    <n v="25300940"/>
    <s v="FENITOÍNA. TABLETA O CÁPSULA CADA TABLETA O CÁPSULA CONTIENE: FENITOÍNA SÓDICA 100 MG ENVASE CON 50 TABLETAS O CÁPSULAS."/>
    <s v="ENVASE CON 50 TABLETAS O CÁPSULAS"/>
    <n v="9.9"/>
    <n v="12"/>
    <n v="28"/>
    <n v="118.80000000000001"/>
    <n v="277.2"/>
    <n v="0"/>
    <s v="-"/>
    <s v="-"/>
    <s v="SIN SOLICITUD"/>
    <s v="-"/>
    <x v="1"/>
    <s v="-"/>
    <x v="2"/>
    <s v="-"/>
  </r>
  <r>
    <s v="HRAEI-LPI-CC-010-2023"/>
    <s v="BIORESEARCH DE MÉXICO, S.A. DE C.V."/>
    <s v="HRAEI-MD0635"/>
    <s v="HRAEI-LPI-CC-010-2023HRAEI-MD0635"/>
    <s v="010.000.0525.00"/>
    <n v="25300940"/>
    <s v="FENITOÍNA. TABLETA O CÁPSULA CADA TABLETA O CÁPSULA CONTIENE: FENITOÍNA SÓDICA 100 MG ENVASE CON 50 TABLETAS O CÁPSULAS."/>
    <s v="ENVASE CON 50 TABLETAS O CÁPSULAS"/>
    <n v="9.9"/>
    <n v="19"/>
    <n v="46"/>
    <n v="188.1"/>
    <n v="455.40000000000003"/>
    <n v="0"/>
    <n v="46"/>
    <n v="46"/>
    <s v="CLAVE SOLICITADA"/>
    <n v="27"/>
    <x v="2"/>
    <n v="0"/>
    <x v="1"/>
    <n v="455.40000000000003"/>
  </r>
  <r>
    <s v="HRAEI-LPI-CC-334-2023"/>
    <s v="MEDIGROUP DEL PACIFICO, S.A. DE C.V."/>
    <s v="HRAEI-MD0637"/>
    <s v="HRAEI-LPI-CC-334-2023HRAEI-MD0637"/>
    <s v="040.000.2601.00"/>
    <n v="25300943"/>
    <s v="FENOBARBITAL. TABLETA CADA TABLETA CONTIENE: FENOBARBITAL 100 MG ENVASE CON 20 TABLETAS."/>
    <s v="ENVASE CON 20 TABLETAS"/>
    <n v="32.549999999999997"/>
    <n v="2"/>
    <n v="3"/>
    <n v="65.099999999999994"/>
    <n v="97.649999999999991"/>
    <n v="0"/>
    <s v="-"/>
    <s v="-"/>
    <s v="SIN SOLICITUD"/>
    <s v="-"/>
    <x v="1"/>
    <s v="-"/>
    <x v="2"/>
    <s v="-"/>
  </r>
  <r>
    <s v="HRAEI-LPI-CC-491-2022"/>
    <s v="MEDIGROUP DEL PACIFICO, S.A. DE C.V."/>
    <s v="HRAEI-MD0637"/>
    <s v="HRAEI-LPI-CC-491-2022HRAEI-MD0637"/>
    <s v="040.000.2601.00"/>
    <n v="25300943"/>
    <s v="FENOBARBITAL. TABLETA CADA TABLETA CONTIENE: FENOBARBITAL 100 MG ENVASE CON 20 TABLETAS."/>
    <s v="ENVASE CON 20 TABLETAS"/>
    <n v="32.549999999999997"/>
    <n v="3"/>
    <n v="6"/>
    <n v="97.649999999999991"/>
    <n v="195.29999999999998"/>
    <n v="0"/>
    <s v="-"/>
    <s v="-"/>
    <s v="SIN SOLICITUD"/>
    <s v="-"/>
    <x v="1"/>
    <s v="-"/>
    <x v="2"/>
    <s v="-"/>
  </r>
  <r>
    <s v="HRAEI-AD-CC-141-2023"/>
    <s v="LABORATORIOS VANQUISH, S.A. DE C.V."/>
    <s v="HRAEI-MD0640"/>
    <s v="HRAEI-AD-CC-141-2023HRAEI-MD0640"/>
    <s v="040.000.0242.00"/>
    <n v="25300947"/>
    <s v="FENTANILO. SOLUCIÓN INYECTABLE CADA AMPOLLETA O FRASCO ÁMPULA CONTIENE: CITRATO DE FENTANILO EQUIVALENTE A 0.5 MG DE FENTANILO. ENVASE CON 6 AMPOLLETAS O FRASCOS ÁMPULA CON 10 ML."/>
    <s v="ENVASE CON 6 AMPOLLETAS O FRASCOS ÁMPULA CON 10 ML"/>
    <n v="269"/>
    <n v="3120"/>
    <n v="7800"/>
    <n v="839280"/>
    <n v="2098200"/>
    <n v="0"/>
    <n v="3120"/>
    <n v="3120"/>
    <s v="CLAVE SOLICITADA"/>
    <n v="0"/>
    <x v="0"/>
    <n v="0"/>
    <x v="1"/>
    <n v="839280"/>
  </r>
  <r>
    <s v="HRAEI-AD-CC-353-2022"/>
    <s v="LABORATORIO FARMACEUTICO LFB MÉXICO, S.A.P.I. DE C.V."/>
    <s v="HRAEI-MD2079"/>
    <s v="HRAEI-AD-CC-353-2022HRAEI-MD2079"/>
    <s v="010.000.6070.00"/>
    <n v="25302615"/>
    <s v="FIBRINOGENO HUMANO. SOLUCION INYECTABLE CADA FRASCO ÁMPULA CON POLVO LIOFILIZADO CONTIENE: FIBRINÓGENO HUMANO 1.50 G ENVASE CON FRASCO ÁMPULA CON LIOFILIZADO Y UN FRASCO ÁMPULA CON 100 ML DE DILUYENTE"/>
    <s v="ENVASE CON FRASCO ÁMPULA CON LIOFILIZADO Y UN FRASCO ÁMPULA CON 100 ML DE DILUYENTE"/>
    <n v="27265"/>
    <n v="27"/>
    <n v="66"/>
    <n v="736155"/>
    <n v="1799490"/>
    <n v="0"/>
    <n v="66"/>
    <n v="66"/>
    <s v="CLAVE SOLICITADA"/>
    <n v="39"/>
    <x v="2"/>
    <n v="0"/>
    <x v="1"/>
    <n v="1799490"/>
  </r>
  <r>
    <s v="HRAEI-LPI-CC-451-2022"/>
    <s v="ALTERNAVIDA, S.A. DE C.V."/>
    <s v="HRAEI-MD0644"/>
    <s v="HRAEI-LPI-CC-451-2022HRAEI-MD0644"/>
    <s v="010.000.5432.00"/>
    <n v="25300952"/>
    <s v="FILGRASTIM. SOLUCIÓN INYECTABLE CADA FRASCO ÁMPULA O JERINGA CONTIENE: FILGRASTIM 300 µG ENVASE CON 5 FRASCOS ÁMPULA O JERINGAS."/>
    <s v="ENVASE CON 5 FRASCOS ÁMPULA O JERINGAS"/>
    <n v="380"/>
    <n v="312"/>
    <n v="780"/>
    <n v="118560"/>
    <n v="296400"/>
    <n v="0"/>
    <n v="780"/>
    <n v="780"/>
    <s v="CLAVE SOLICITADA"/>
    <n v="468"/>
    <x v="2"/>
    <n v="0"/>
    <x v="1"/>
    <n v="296400"/>
  </r>
  <r>
    <s v="HRAEI-AD-CC-341-2022"/>
    <s v="NOVARTIS FARMACÉUTICA, S.A. DE C.V."/>
    <s v="HRAEI-MD2208"/>
    <s v="HRAEI-AD-CC-341-2022HRAEI-MD2208"/>
    <s v="010.000.5815.00"/>
    <n v="25302315"/>
    <s v="FINGOLIMOD. CÁPSULA CADA CÁPSULA CONTIENE: CLORHIDRATO DE FINGOLIMOD 0.56 MG EQUIVALENTE A 0.50 MG DE FINGOLIMOD ENVASE CON 28 CÁPSULAS"/>
    <s v="ENVASE CON 28 CÁPSULAS"/>
    <n v="17225.849999999999"/>
    <n v="4"/>
    <n v="10"/>
    <n v="68903.399999999994"/>
    <n v="172258.5"/>
    <n v="0"/>
    <n v="10"/>
    <n v="10"/>
    <s v="CLAVE SOLICITADA"/>
    <n v="6"/>
    <x v="2"/>
    <n v="0"/>
    <x v="1"/>
    <n v="172258.5"/>
  </r>
  <r>
    <s v="HRAEI-LPI-CC-419-RA-2022"/>
    <s v="DISTRIBUIDOR MEDICO TECNOMED, S.A. DE C.V."/>
    <s v="HRAEI-MD0647"/>
    <s v="HRAEI-LPI-CC-419-RA-2022HRAEI-MD0647"/>
    <s v="010.000.0626.01"/>
    <n v="25302617"/>
    <s v="FITOMENADIONA. SOLUCIÓN O EMULSIÓN INYECTABLE CADA AMPOLLETA CONTIENE: FITOMENADIONA 10 MG ENVASE CON 5 AMPOLLETAS DE 1 ML."/>
    <s v="ENVASE CON 5 AMPOLLETAS DE 1 ML"/>
    <n v="28.33"/>
    <n v="56"/>
    <n v="138"/>
    <n v="1586.48"/>
    <n v="3909.54"/>
    <n v="0"/>
    <n v="138"/>
    <n v="138"/>
    <s v="CLAVE SOLICITADA"/>
    <n v="82"/>
    <x v="2"/>
    <n v="0"/>
    <x v="1"/>
    <n v="3909.54"/>
  </r>
  <r>
    <s v="HRAEI-LPI-CC-266-2023"/>
    <s v="BIORESEARCH DE MEXICO, S.A. DE C.V."/>
    <s v="HRAEI-MD0650"/>
    <s v="HRAEI-LPI-CC-266-2023HRAEI-MD0650"/>
    <s v="010.000.5267.00"/>
    <n v="25300960"/>
    <s v="FLUCONAZOL. CÁPSULA O TABLETA CADA CÁPSULA O TABLETA CONTIENE: FLUCONAZOL 100 MG ENVASE CON 10 CÁPSULAS O TABLETAS."/>
    <s v="ENVASE CON 10 CÁPSULAS O TABLETAS"/>
    <n v="11.5"/>
    <n v="6"/>
    <n v="15"/>
    <n v="69"/>
    <n v="172.5"/>
    <n v="0"/>
    <n v="6"/>
    <n v="6"/>
    <s v="CLAVE SOLICITADA"/>
    <n v="0"/>
    <x v="0"/>
    <n v="0"/>
    <x v="1"/>
    <n v="69"/>
  </r>
  <r>
    <s v="HRAEI-LPI-CC-010-2023"/>
    <s v="BIORESEARCH DE MÉXICO, S.A. DE C.V."/>
    <s v="HRAEI-MD0650"/>
    <s v="HRAEI-LPI-CC-010-2023HRAEI-MD0650"/>
    <s v="010.000.5267.00"/>
    <n v="25300960"/>
    <s v="FLUCONAZOL. CÁPSULA O TABLETA CADA CÁPSULA O TABLETA CONTIENE: FLUCONAZOL 100 MG ENVASE CON 10 CÁPSULAS O TABLETAS."/>
    <s v="ENVASE CON 10 CÁPSULAS O TABLETAS"/>
    <n v="10.33"/>
    <n v="10"/>
    <n v="25"/>
    <n v="103.3"/>
    <n v="258.25"/>
    <n v="0"/>
    <n v="25"/>
    <n v="25"/>
    <s v="CLAVE SOLICITADA"/>
    <n v="15"/>
    <x v="2"/>
    <n v="0"/>
    <x v="1"/>
    <n v="258.25"/>
  </r>
  <r>
    <s v="HRAEI-LPI-CC-026-2023"/>
    <s v="FRESENIUS KABI MÉXICO, S.A. DE C.V."/>
    <s v="HRAEI-MD0651"/>
    <s v="HRAEI-LPI-CC-026-2023HRAEI-MD0651"/>
    <s v="010.000.2135.00"/>
    <n v="25300961"/>
    <s v="FLUCONAZOL. SOLUCIÓN INYECTABLE CADA FRASCO ÁMPULA CONTIENE: FLUCONAZOL 100 MG ENVASE CON UN FRASCO ÁMPULA CON 50 ML (2 MG/ML)"/>
    <s v="ENVASE CON UN FRASCO ÁMPULA CON 50 ML (2 MG/ML)"/>
    <n v="16.100000000000001"/>
    <n v="1560"/>
    <n v="3900"/>
    <n v="25116.000000000004"/>
    <n v="62790.000000000007"/>
    <n v="0"/>
    <n v="1560"/>
    <n v="1560"/>
    <s v="CLAVE SOLICITADA"/>
    <n v="0"/>
    <x v="0"/>
    <n v="0"/>
    <x v="1"/>
    <n v="25116.000000000004"/>
  </r>
  <r>
    <s v="HRAEI-AD-CC-098-2023"/>
    <s v="PRODIFAM, S.A. DE C.V."/>
    <s v="HRAEI-MD0664"/>
    <s v="HRAEI-AD-CC-098-2023HRAEI-MD0664"/>
    <s v="010.000.4483.01"/>
    <n v="25302623"/>
    <s v="FLUOXETINA. CÁPSULA O TABLETA CADA CÁPSULA O TABLETA CONTIENE: CLORHIDRATO DE FLUOXETINA EQUIVALENTE A 20 MG DE FLUOXETINA. ENVASE CON 28 CÁPSULAS O TABLETAS."/>
    <s v="ENVASE CON 28 CÁPSULAS O TABLETAS"/>
    <n v="10.15"/>
    <n v="4"/>
    <n v="10"/>
    <n v="40.6"/>
    <n v="101.5"/>
    <n v="0"/>
    <n v="4"/>
    <n v="4"/>
    <s v="CLAVE SOLICITADA"/>
    <n v="0"/>
    <x v="0"/>
    <n v="0"/>
    <x v="1"/>
    <n v="40.6"/>
  </r>
  <r>
    <s v="HRAEI-LPI-CC-396-2023"/>
    <s v="PROQUÍMICA Y ALTA ESPECIALIDAD MÉDICA, S.A. DE C.V."/>
    <s v="HRAEI-MD0670"/>
    <s v="HRAEI-LPI-CC-396-2023HRAEI-MD0670"/>
    <s v="010.000.0440.00"/>
    <n v="25300989"/>
    <s v="FLUTICASONA. SUSPENSIÓN EN AEROSOL. CADA DOSIS CONTIENE: PROPIONATO DE FLUTICASONA 50µG ENVASE CON UN FRASCO PRESURIZADO PARA 60 DOSIS"/>
    <s v="ENVASE CON UN FRASCO PRESURIZADO PARA 60 DOSIS"/>
    <n v="120"/>
    <n v="2"/>
    <n v="3"/>
    <n v="240"/>
    <n v="360"/>
    <m/>
    <n v="3"/>
    <n v="0"/>
    <s v="CLAVE SOLICITADA"/>
    <n v="1"/>
    <x v="2"/>
    <n v="3"/>
    <x v="0"/>
    <n v="0"/>
  </r>
  <r>
    <s v="HRAEI-LPI-CC-017-2023"/>
    <s v="FARMACEUTICA HISPANOAMERICANA, S.A. DE C.V."/>
    <s v="HRAEI-MD0670"/>
    <s v="HRAEI-LPI-CC-017-2023HRAEI-MD0670"/>
    <s v="010.000.0440.00"/>
    <n v="25300989"/>
    <s v="FLUTICASONA. SUSPENSIÓN EN AEROSOL. CADA DOSIS CONTIENE: PROPIONATO DE FLUTICASONA 50µG ENVASE CON UN FRASCO PRESURIZADO PARA 60 DOSIS"/>
    <s v="ENVASE CON UN FRASCO PRESURIZADO PARA 60 DOSIS"/>
    <n v="194.689999999999"/>
    <n v="2"/>
    <n v="5"/>
    <n v="389.37999999999801"/>
    <n v="973.44999999999504"/>
    <n v="0"/>
    <n v="5"/>
    <n v="0"/>
    <s v="CLAVE SOLICITADA"/>
    <n v="3"/>
    <x v="2"/>
    <n v="5"/>
    <x v="0"/>
    <n v="0"/>
  </r>
  <r>
    <s v="HRAEI-LPI-CC-262-2023"/>
    <s v="ASPEN LABS, S.A. DE C.V."/>
    <s v="HRAEI-MD0680"/>
    <s v="HRAEI-LPI-CC-262-2023HRAEI-MD0680"/>
    <s v="010.000.4220.00"/>
    <n v="25301003"/>
    <s v="FONDAPARINUX. SOLUCIÓN INYECTABLE CADA JERINGA CONTIENE: FONDAPARINUX SÓDICO 2.5 MG ENVASE CON 2 JERINGAS. PRELLENADAS"/>
    <s v="ENVASE CON 2 JERINGAS PRELLENADAS"/>
    <n v="737.1"/>
    <n v="480"/>
    <n v="1200"/>
    <n v="353808"/>
    <n v="884520"/>
    <n v="0"/>
    <s v="-"/>
    <s v="-"/>
    <s v="SIN SOLICITUD"/>
    <s v="-"/>
    <x v="1"/>
    <s v="-"/>
    <x v="2"/>
    <s v="-"/>
  </r>
  <r>
    <s v="HRAEI-LPI-CC-040-2023"/>
    <s v="ASPEN LABS, S.A. DE C.V."/>
    <s v="HRAEI-MD0680"/>
    <s v="HRAEI-LPI-CC-040-2023HRAEI-MD0680"/>
    <s v="010.000.4220.00"/>
    <n v="25301003"/>
    <s v="FONDAPARINUX. SOLUCIÓN INYECTABLE CADA JERINGA CONTIENE: FONDAPARINUX SÓDICO 2.5 MG ENVASE CON 2 JERINGAS. PRELLENADAS"/>
    <s v="ENVASE CON 2 JERINGAS PRELLENADAS"/>
    <n v="737.1"/>
    <n v="1560"/>
    <n v="3900"/>
    <n v="1149876"/>
    <n v="2874690"/>
    <n v="0"/>
    <s v="-"/>
    <s v="-"/>
    <s v="SIN SOLICITUD"/>
    <s v="-"/>
    <x v="1"/>
    <s v="-"/>
    <x v="2"/>
    <s v="-"/>
  </r>
  <r>
    <s v="HRAEI-LPI-CC-008-2023"/>
    <s v="PRODIFAM, S.A. DE C.V."/>
    <s v="HRAEI-MD0695"/>
    <s v="HRAEI-LPI-CC-008-2023HRAEI-MD0695"/>
    <s v="010.000.3617.00"/>
    <n v="25301023"/>
    <s v="FOSFATO DE POTASIO. SOLUCIÓN INYECTABLE. CADA AMPOLLETA CONTIENE: FOSFATO DE POTASIO DIBÁSICO 1.550 G FOSFATO DE POTASIO MONOBÁSICO 0.300 G (POTASIO 20 MEQ) (FOSFATO 20 MEQ) ENVASE CON 50 AMPOLLETAS CON 10 ML"/>
    <s v="ENVASE CON 50 AMPOLLETAS"/>
    <n v="267.98"/>
    <n v="63"/>
    <n v="156"/>
    <n v="16882.740000000002"/>
    <n v="41804.880000000005"/>
    <n v="0"/>
    <n v="63"/>
    <n v="63"/>
    <s v="CLAVE SOLICITADA"/>
    <n v="0"/>
    <x v="0"/>
    <n v="0"/>
    <x v="1"/>
    <n v="16882.740000000002"/>
  </r>
  <r>
    <s v="HRAEI-LPI-CC-419-RA-2022"/>
    <s v="DISTRIBUIDOR MEDICO TECNOMED, S.A. DE C.V."/>
    <s v="HRAEI-MD0696"/>
    <s v="HRAEI-LPI-CC-419-RA-2022HRAEI-MD0696"/>
    <s v="010.000.1277.00"/>
    <n v="25301025"/>
    <s v="FOSFATO Y CITRATO DE SODIO. SOLUCIÓN. CADA 100 ML CONTIENEN: FOSFATO MONOSÓDICO 12 G CITRATO DE SODIO 10 G ENVASE CON 133 ML Y CÁNULA RECTAL."/>
    <s v="ENVASE CON 133 ML Y CÁNULA RECTAL"/>
    <n v="26.03"/>
    <n v="50"/>
    <n v="125"/>
    <n v="1301.5"/>
    <n v="3253.75"/>
    <n v="0"/>
    <n v="50"/>
    <n v="100"/>
    <s v="CLAVE SOLICITADA"/>
    <n v="0"/>
    <x v="0"/>
    <n v="-50"/>
    <x v="0"/>
    <n v="2603"/>
  </r>
  <r>
    <s v="HRAEI-LPI-CC-049-2023"/>
    <s v="CHIESI MÉXICO, S.A. DE C.V."/>
    <s v="HRAEI-MD0698"/>
    <s v="HRAEI-LPI-CC-049-2023HRAEI-MD0698"/>
    <s v="010.000.5335.01"/>
    <n v="25302646"/>
    <s v="FOSFOLÍPIDOS DE PULMÓN PORCINO. SUSPENSIÓN. CADA MILILITRO CONTIENE: FOSFOLÍPIDOS DE PULMÓN PORCINO 80 MG ENVASE CON 3 ML."/>
    <s v="ENVASE CON 3 ML"/>
    <n v="11107"/>
    <n v="34"/>
    <n v="84"/>
    <n v="377638"/>
    <n v="932988"/>
    <n v="0"/>
    <n v="50"/>
    <n v="50"/>
    <s v="CLAVE SOLICITADA"/>
    <n v="16"/>
    <x v="2"/>
    <n v="0"/>
    <x v="1"/>
    <n v="555350"/>
  </r>
  <r>
    <s v="HRAEI-LPI-CC-189-2023"/>
    <s v="LABORATORIOS VANQUISH, S.A. DE C.V."/>
    <s v="HRAEI-MD2058"/>
    <s v="HRAEI-LPI-CC-189-2023HRAEI-MD2058"/>
    <s v="010.000.5880.00"/>
    <n v="25302316"/>
    <s v="FULVESTRANT. SOLUCIÓN INYECTABLE. CADA JERINGA PRELLENADA CONTIENE: FULVESTRANT 250 MG ENVASE CON 2 JERINGAS. PRELLENADAS CON 5 ML CADA UNA."/>
    <s v="ENVASE CON 2 JERINGAS PRELLENADAS CON 5 ML CADA UNA"/>
    <n v="2690"/>
    <n v="17"/>
    <n v="42"/>
    <n v="45730"/>
    <n v="112980"/>
    <n v="0"/>
    <n v="17"/>
    <n v="0"/>
    <s v="CLAVE SOLICITADA"/>
    <n v="0"/>
    <x v="0"/>
    <n v="17"/>
    <x v="0"/>
    <n v="0"/>
  </r>
  <r>
    <s v="HRAEI-AD-CC-350-2022"/>
    <s v="ASTRA ZENECA, S.A. DE C.V."/>
    <s v="HRAEI-MD2058"/>
    <s v="HRAEI-AD-CC-350-2022HRAEI-MD2058"/>
    <s v="010.000.5880.00"/>
    <n v="25302316"/>
    <s v="FULVESTRANT. SOLUCIÓN INYECTABLE. CADA JERINGA PRELLENADA CONTIENE: FULVESTRANT 250 MG ENVASE CON 2 JERINGAS. PRELLENADAS CON 5 ML CADA UNA."/>
    <s v="ENVASE CON 2 JERINGAS PRELLENADAS CON 5 ML CADA UNA"/>
    <n v="8760"/>
    <n v="17"/>
    <n v="42"/>
    <n v="148920"/>
    <n v="367920"/>
    <n v="0"/>
    <n v="42"/>
    <n v="42"/>
    <s v="CLAVE SOLICITADA"/>
    <n v="25"/>
    <x v="2"/>
    <n v="0"/>
    <x v="1"/>
    <n v="367920"/>
  </r>
  <r>
    <s v="HRAEI-LPI-CC-266-2023"/>
    <s v="BIORESEARCH DE MEXICO, S.A. DE C.V."/>
    <s v="HRAEI-MD0699"/>
    <s v="HRAEI-LPI-CC-266-2023HRAEI-MD0699"/>
    <s v="010.000.1701.00"/>
    <n v="25301031"/>
    <s v="FUMARATO FERROSO. TABLETA. CADA TABLETA CONTIENE: FUMARATO FERROSO 200 MG EQUIVALENTE A 65.74 MG DE HIERRO ELEMENTAL. ENVASE CON 50 TABLETAS."/>
    <s v="ENVASE CON 50 TABLETAS"/>
    <n v="6.74"/>
    <n v="13"/>
    <n v="31"/>
    <n v="87.62"/>
    <n v="208.94"/>
    <n v="0"/>
    <s v="-"/>
    <s v="-"/>
    <s v="SIN SOLICITUD"/>
    <s v="-"/>
    <x v="1"/>
    <s v="-"/>
    <x v="2"/>
    <s v="-"/>
  </r>
  <r>
    <s v="HRAEI-LPI-CC-431-2022"/>
    <s v="BIORESEARCH DE MÉXICO, S.A. DE C.V."/>
    <s v="HRAEI-MD0699"/>
    <s v="HRAEI-LPI-CC-431-2022HRAEI-MD0699"/>
    <s v="010.000.1701.00"/>
    <n v="25301031"/>
    <s v="FUMARATO FERROSO. TABLETA. CADA TABLETA CONTIENE: FUMARATO FERROSO 200 MG EQUIVALENTE A 65.74 MG DE HIERRO ELEMENTAL. ENVASE CON 50 TABLETAS."/>
    <s v="ENVASE CON 50 TABLETAS"/>
    <n v="6.74"/>
    <n v="20"/>
    <n v="50"/>
    <n v="134.80000000000001"/>
    <n v="337"/>
    <n v="0"/>
    <s v="-"/>
    <s v="-"/>
    <s v="SIN SOLICITUD"/>
    <s v="-"/>
    <x v="1"/>
    <s v="-"/>
    <x v="2"/>
    <s v="-"/>
  </r>
  <r>
    <s v="HRAEI-LPI-CC-419-RA-2022"/>
    <s v="DISTRIBUIDOR MEDICO TECNOMED, S.A. DE C.V."/>
    <s v="HRAEI-MD0703"/>
    <s v="HRAEI-LPI-CC-419-RA-2022HRAEI-MD0703"/>
    <s v="010.000.2308.00"/>
    <n v="25301033"/>
    <s v="FUROSEMIDA. SOLUCIÓN INYECTABLE. CADA AMPOLLETA CONTIENE: FUROSEMIDA 20 MG ENVASE CON 5 AMPOLLETAS DE 2 ML."/>
    <s v="ENVASE CON 5 AMPOLLETAS DE 2 ML"/>
    <n v="8.74"/>
    <n v="1379"/>
    <n v="3447"/>
    <n v="12052.460000000001"/>
    <n v="30126.780000000002"/>
    <n v="0"/>
    <n v="3447"/>
    <n v="3447"/>
    <s v="CLAVE SOLICITADA"/>
    <n v="2068"/>
    <x v="2"/>
    <n v="0"/>
    <x v="1"/>
    <n v="30126.780000000002"/>
  </r>
  <r>
    <s v="HRAEI-LPI-CC-427-2022"/>
    <s v="SAGO MEDICAL SERVICE, S.A. DE C.V."/>
    <s v="HRAEI-MD0702"/>
    <s v="HRAEI-LPI-CC-427-2022HRAEI-MD0702"/>
    <s v="010.000.2307.00"/>
    <n v="25301035"/>
    <s v="FUROSEMIDA. TABLETA. CADA TABLETA CONTIENE: FUROSEMIDA 40 MG ENVASE CON 20 TABLETAS."/>
    <s v="ENVASE CON 20 TABLETAS"/>
    <n v="4.2699999999999996"/>
    <n v="32"/>
    <n v="78"/>
    <n v="136.63999999999999"/>
    <n v="333.05999999999995"/>
    <n v="0"/>
    <n v="78"/>
    <n v="32"/>
    <s v="CLAVE SOLICITADA"/>
    <n v="46"/>
    <x v="2"/>
    <n v="46"/>
    <x v="3"/>
    <n v="136.63999999999999"/>
  </r>
  <r>
    <s v="HRAEI-LPI-CC-266-2023"/>
    <s v="BIORESEARCH DE MEXICO, S.A. DE C.V."/>
    <s v="HRAEI-MD0704"/>
    <s v="HRAEI-LPI-CC-266-2023HRAEI-MD0704"/>
    <s v="010.000.4359.00"/>
    <n v="25301037"/>
    <s v="GABAPENTINA. CÁPSULA. CADA CÁPSULA CONTIENE: GABAPENTINA 300 MG ENVASE CON 15 CÁPSULAS."/>
    <s v="ENVASE CON 15 CÁPSULAS"/>
    <n v="13"/>
    <n v="10"/>
    <n v="24"/>
    <n v="130"/>
    <n v="312"/>
    <n v="0"/>
    <n v="24"/>
    <n v="24"/>
    <s v="CLAVE SOLICITADA"/>
    <n v="14"/>
    <x v="2"/>
    <n v="0"/>
    <x v="1"/>
    <n v="312"/>
  </r>
  <r>
    <s v="HRAEI-LPI-CC-425-2022"/>
    <s v="IARE DE OCCIDENTE, S.A. DE C.V."/>
    <s v="HRAEI-MD0704"/>
    <s v="HRAEI-LPI-CC-425-2022HRAEI-MD0704"/>
    <s v="010.000.4359.00"/>
    <n v="25301037"/>
    <s v="GABAPENTINA. CÁPSULA. CADA CÁPSULA CONTIENE: GABAPENTINA 300 MG ENVASE CON 15 CÁPSULAS."/>
    <s v="ENVASE CON 15 CÁPSULAS"/>
    <n v="14.96"/>
    <n v="16"/>
    <n v="39"/>
    <n v="239.36"/>
    <n v="583.44000000000005"/>
    <n v="0"/>
    <n v="39"/>
    <n v="39"/>
    <s v="CLAVE SOLICITADA"/>
    <n v="23"/>
    <x v="2"/>
    <n v="0"/>
    <x v="1"/>
    <n v="583.44000000000005"/>
  </r>
  <r>
    <s v="HRAEI-LPI-CC-423-2022"/>
    <s v="PROFESSIONAL PHARMACY OCCIDENTE, S.A. DE C.V."/>
    <s v="HRAEI-MD0714"/>
    <s v="HRAEI-LPI-CC-423-2022HRAEI-MD0714"/>
    <s v="010.000.5268.00"/>
    <n v="25301042"/>
    <s v="GANCICLOVIR. SOLUCIÓN INYECTABLE. CADA FRASCO ÁMPULA CON LIOFILIZADO CONTIENE: GANCICLOVIR SÓDICO EQUIVALENTE A 500 MG DE GANCICLOVIR. ENVASE CON UN FRASCO ÁMPULA Y UNA AMPOLLETA CON 10 ML DE DILUYENTE."/>
    <s v="ENVASE CON UN FRASCO ÁMPULA Y UNA AMPOLLETA CON 10 ML DE DILUYENTE"/>
    <n v="138.01"/>
    <n v="34"/>
    <n v="84"/>
    <n v="4692.34"/>
    <n v="11592.84"/>
    <n v="0"/>
    <n v="84"/>
    <n v="34"/>
    <s v="CLAVE SOLICITADA"/>
    <n v="50"/>
    <x v="2"/>
    <n v="50"/>
    <x v="3"/>
    <n v="4692.34"/>
  </r>
  <r>
    <s v="HRAEI-LPI-CC-423-2022"/>
    <s v="PROFESSIONAL PHARMACY OCCIDENTE, S.A. DE C.V."/>
    <s v="HRAEI-MD0718"/>
    <s v="HRAEI-LPI-CC-423-2022HRAEI-MD0718"/>
    <s v="010.000.1955.00"/>
    <n v="25301052"/>
    <s v="GENTAMICINA. SOLUCIÓN INYECTABLE. CADA AMPOLLETA CONTIENE: SULFATO DE GENTAMICINA EQUIVALENTE A 20 MG DE GENTAMICINA BASE. ENVASE CON AMPOLLETA CON 2 ML."/>
    <s v="ENVASE CON AMPOLLETA CON 2 ML"/>
    <n v="6.03"/>
    <n v="216"/>
    <n v="538"/>
    <n v="1302.48"/>
    <n v="3244.1400000000003"/>
    <n v="0"/>
    <n v="538"/>
    <n v="216"/>
    <s v="CLAVE SOLICITADA"/>
    <n v="322"/>
    <x v="2"/>
    <n v="322"/>
    <x v="3"/>
    <n v="1302.48"/>
  </r>
  <r>
    <s v="HRAEI-AD-CC-099-2023-A"/>
    <s v="PROFESSIONAL PHARMACY OCCIDENTE, S.A. DE C.V."/>
    <s v="HRAEI-MD0717"/>
    <s v="HRAEI-AD-CC-099-2023-AHRAEI-MD0717"/>
    <s v="010.000.1954.00"/>
    <n v="25301053"/>
    <s v="GENTAMICINA. SOLUCIÓN INYECTABLE. CADA AMPOLLETA CONTIENE: SULFATO DE GENTAMICINA EQUIVALENTE A 80 MG DE GENTAMICINA. ENVASE CON AMPOLLETA CON 2 ML."/>
    <s v="ENVASE CON AMPOLLETA CON 2 ML"/>
    <n v="5.15"/>
    <n v="312"/>
    <n v="780"/>
    <n v="1606.8000000000002"/>
    <n v="4017.0000000000005"/>
    <n v="0"/>
    <n v="780"/>
    <n v="780"/>
    <s v="CLAVE SOLICITADA"/>
    <n v="468"/>
    <x v="2"/>
    <n v="0"/>
    <x v="1"/>
    <n v="4017.0000000000005"/>
  </r>
  <r>
    <s v="HRAEI-AD-CC-535-2022"/>
    <s v="ABBVIE FARMACÉUTICOS, S.A. DE C.V."/>
    <s v="HRAEI-MD2037"/>
    <s v="HRAEI-AD-CC-535-2022HRAEI-MD2037"/>
    <s v="010.000.6164.00"/>
    <n v="25303380"/>
    <s v="GLECAPREVIR/PIBRENTASVIR. TABLETA. CADA TABLETA CONTIENE: GLECAPREVIR 100 MG PIBRENTASVIR 40 MG ENVASE CON 4 CAJAS CADA UNA CON 7 TIRAS CON 3 TABLETAS CADA UNA."/>
    <s v="ENVASE CON 4 CAJAS"/>
    <n v="68250"/>
    <n v="1"/>
    <n v="2"/>
    <n v="68250"/>
    <n v="136500"/>
    <n v="0"/>
    <s v="-"/>
    <s v="-"/>
    <s v="SIN SOLICITUD"/>
    <s v="-"/>
    <x v="1"/>
    <s v="-"/>
    <x v="2"/>
    <s v="-"/>
  </r>
  <r>
    <s v="HRAEI-LPI-CC-324-2023"/>
    <s v="LABORATORIOS SILANES, S.A. DE C.V."/>
    <s v="HRAEI-MD0725"/>
    <s v="HRAEI-LPI-CC-324-2023HRAEI-MD0725"/>
    <s v="010.000.1042.00"/>
    <n v="25301057"/>
    <s v="GLIBENCLAMIDA. TABLETA CADA TABLETA CONTIENE: GLIBENCLAMIDA 5 MG. ENVASE CON 50 TABLETAS."/>
    <s v="ENVASE CON 50 TABLETAS"/>
    <n v="3.85"/>
    <n v="2"/>
    <n v="5"/>
    <n v="7.7"/>
    <n v="19.25"/>
    <n v="0"/>
    <n v="2"/>
    <n v="0"/>
    <s v="CLAVE SOLICITADA"/>
    <n v="0"/>
    <x v="0"/>
    <n v="2"/>
    <x v="0"/>
    <n v="0"/>
  </r>
  <r>
    <s v="HRAEI-LPI-CC-439-2022"/>
    <s v="LABORATORIOS SILANES, S.A. DE C.V."/>
    <s v="HRAEI-MD0725"/>
    <s v="HRAEI-LPI-CC-439-2022HRAEI-MD0725"/>
    <s v="010.000.1042.00"/>
    <n v="25301057"/>
    <s v="GLIBENCLAMIDA. TABLETA CADA TABLETA CONTIENE: GLIBENCLAMIDA 5 MG. ENVASE CON 50 TABLETAS."/>
    <s v="ENVASE CON 50 TABLETAS"/>
    <n v="3.85"/>
    <n v="4"/>
    <n v="8"/>
    <n v="15.4"/>
    <n v="30.8"/>
    <n v="0"/>
    <s v="-"/>
    <s v="-"/>
    <s v="SIN SOLICITUD"/>
    <s v="-"/>
    <x v="1"/>
    <s v="-"/>
    <x v="2"/>
    <s v="-"/>
  </r>
  <r>
    <s v="HRAEI-AD-CC-099-2023-A"/>
    <s v="PROFESSIONAL PHARMACY OCCIDENTE, S.A. DE C.V."/>
    <s v="HRAEI-MD0732"/>
    <s v="HRAEI-AD-CC-099-2023-AHRAEI-MD0732"/>
    <s v="010.000.3620.00"/>
    <n v="25302662"/>
    <s v="GLUCONATO DE CALCIO. SOLUCIÓN INYECTABLE CADA AMPOLLETA CONTIENE: GLUCONATO DE CALCIO 1 G EQUIVALENTE A 0.093 G DE CALCIO IONIZABLE. ENVASE CON 50 AMPOLLETAS DE 10 ML"/>
    <s v="ENVASE CON 50 AMPOLLETAS DE 10 ML"/>
    <n v="234.92"/>
    <n v="90"/>
    <n v="224"/>
    <n v="21142.799999999999"/>
    <n v="52622.079999999994"/>
    <n v="0"/>
    <n v="224"/>
    <n v="224"/>
    <s v="CLAVE SOLICITADA"/>
    <n v="134"/>
    <x v="2"/>
    <n v="0"/>
    <x v="1"/>
    <n v="52622.079999999994"/>
  </r>
  <r>
    <s v="HRAEI-LPI-CC-425-2022"/>
    <s v="IARE DE OCCIDENTE, S.A. DE C.V."/>
    <s v="HRAEI-MD0735"/>
    <s v="HRAEI-LPI-CC-425-2022HRAEI-MD0735"/>
    <s v="010.000.3605.00"/>
    <n v="25301073"/>
    <s v="GLUCOSA. SOLUCIÓN INYECTABLE AL 10% CADA 100 ML CONTIENEN: GLUCOSA ANHIDRA O GLUCOSA 10 G Ó GLUCOSA MONOHIDRATADA EQUIVALENTE A 10.0 G DE GLUCOSA ENVASE CON 1 000 ML. CONTIENE: GLUCOSA 100.0 G"/>
    <s v="ENVASE CON 1 000 ML"/>
    <n v="13.54"/>
    <n v="487"/>
    <n v="1217"/>
    <n v="6593.98"/>
    <n v="16478.18"/>
    <n v="0"/>
    <n v="1217"/>
    <n v="600"/>
    <s v="CLAVE SOLICITADA"/>
    <n v="730"/>
    <x v="2"/>
    <n v="617"/>
    <x v="3"/>
    <n v="8123.9999999999991"/>
  </r>
  <r>
    <s v="HRAEI-LPI-CC-263-2023"/>
    <s v="BAXTER, S.A. DE C.V."/>
    <s v="HRAEI-MD0737"/>
    <s v="HRAEI-LPI-CC-263-2023HRAEI-MD0737"/>
    <s v="010.000.3604.00"/>
    <n v="25301074"/>
    <s v="GLUCOSA. SOLUCIÓN INYECTABLE AL 10% CADA 100 ML CONTIENEN: GLUCOSA ANHIDRA O GLUCOSA 10 G Ó GLUCOSA MONOHIDRATADA EQUIVALENTE A 10.0 G DE GLUCOSA ENVASE CON 500 ML. CONTIENE: GLUCOSA 50.0 G"/>
    <s v="ENVASE CON 500 ML"/>
    <n v="9.8000000000000007"/>
    <n v="370"/>
    <n v="924"/>
    <n v="3626.0000000000005"/>
    <n v="9055.2000000000007"/>
    <n v="0"/>
    <n v="370"/>
    <n v="0"/>
    <s v="CLAVE SOLICITADA"/>
    <n v="0"/>
    <x v="0"/>
    <n v="370"/>
    <x v="0"/>
    <n v="0"/>
  </r>
  <r>
    <s v="HRAEI-LPI-CC-425-2022"/>
    <s v="IARE DE OCCIDENTE, S.A. DE C.V."/>
    <s v="HRAEI-MD0737"/>
    <s v="HRAEI-LPI-CC-425-2022HRAEI-MD0737"/>
    <s v="010.000.3604.00"/>
    <n v="25301074"/>
    <s v="GLUCOSA. SOLUCIÓN INYECTABLE AL 10% CADA 100 ML CONTIENEN: GLUCOSA ANHIDRA O GLUCOSA 10 G Ó GLUCOSA MONOHIDRATADA EQUIVALENTE A 10.0 G DE GLUCOSA ENVASE CON 500 ML. CONTIENE: GLUCOSA 50.0 G"/>
    <s v="ENVASE CON 500 ML"/>
    <n v="9.92"/>
    <n v="601"/>
    <n v="1502"/>
    <n v="5961.92"/>
    <n v="14899.84"/>
    <n v="0"/>
    <n v="1502"/>
    <n v="1502"/>
    <s v="CLAVE SOLICITADA"/>
    <n v="901"/>
    <x v="2"/>
    <n v="0"/>
    <x v="1"/>
    <n v="14899.84"/>
  </r>
  <r>
    <s v="HRAEI-LPI-CC-263-2023"/>
    <s v="BAXTER, S.A. DE C.V."/>
    <s v="HRAEI-MD0738"/>
    <s v="HRAEI-LPI-CC-263-2023HRAEI-MD0738"/>
    <s v="010.000.3601.00"/>
    <n v="25302663"/>
    <s v="GLUCOSA. SOLUCIÓN INYECTABLE AL 5 % CADA 100 ML CONTIENE: GLUCOSA ANHIDRA O GLUCOSA 5 G Ó GLUCOSA MONOHIDRATADA EQUIVALENTE A 5.0 G DE GLUCOSA ENVASE CON 250 ML. CONTIENE: GLUCOSA 12.5 G"/>
    <s v="ENVASE CON 250 ML"/>
    <n v="7.2"/>
    <n v="1126"/>
    <n v="2815"/>
    <n v="8107.2"/>
    <n v="20268"/>
    <n v="0"/>
    <n v="1126"/>
    <n v="0"/>
    <s v="CLAVE SOLICITADA"/>
    <n v="0"/>
    <x v="0"/>
    <n v="1126"/>
    <x v="0"/>
    <n v="0"/>
  </r>
  <r>
    <s v="HRAEI-LPI-CC-425-2022"/>
    <s v="IARE DE OCCIDENTE, S.A. DE C.V."/>
    <s v="HRAEI-MD0738"/>
    <s v="HRAEI-LPI-CC-425-2022HRAEI-MD0738"/>
    <s v="010.000.3601.00"/>
    <n v="25302663"/>
    <s v="GLUCOSA. SOLUCIÓN INYECTABLE AL 5 % CADA 100 ML CONTIENE: GLUCOSA ANHIDRA O GLUCOSA 5 G Ó GLUCOSA MONOHIDRATADA EQUIVALENTE A 5.0 G DE GLUCOSA ENVASE CON 250 ML. CONTIENE: GLUCOSA 12.5 G"/>
    <s v="ENVASE CON 250 ML"/>
    <n v="7.39"/>
    <n v="1830"/>
    <n v="4574"/>
    <n v="13523.699999999999"/>
    <n v="33801.86"/>
    <n v="0"/>
    <n v="2400"/>
    <n v="2400"/>
    <s v="CLAVE SOLICITADA"/>
    <n v="570"/>
    <x v="2"/>
    <n v="0"/>
    <x v="1"/>
    <n v="17736"/>
  </r>
  <r>
    <s v="HRAEI-LPI-CC-263-2023"/>
    <s v="BAXTER, S.A. DE C.V."/>
    <s v="HRAEI-MD0741"/>
    <s v="HRAEI-LPI-CC-263-2023HRAEI-MD0741"/>
    <s v="010.000.3630.00"/>
    <n v="25301076"/>
    <s v="GLUCOSA. SOLUCIÓN INYECTABLE AL 5 % CADA 100 ML CONTIENE: GLUCOSA ANHIDRA O GLUCOSA 5 G Ó GLUCOSA MONOHIDRATADA EQUIVALENTE A 5.0 G DE GLUCOSA. ENVASE CON 500 ML. CONTIENE: GLUCOSA 25.0 G"/>
    <s v="ENVASE CON 500 ML"/>
    <n v="11.6"/>
    <n v="850"/>
    <n v="2124"/>
    <n v="9860"/>
    <n v="24638.399999999998"/>
    <n v="0"/>
    <n v="2124"/>
    <n v="2124"/>
    <s v="CLAVE SOLICITADA"/>
    <n v="1274"/>
    <x v="2"/>
    <n v="0"/>
    <x v="1"/>
    <n v="24638.399999999998"/>
  </r>
  <r>
    <s v="HRAEI-LPI-CC-423-2022"/>
    <s v="PROFESSIONAL PHARMACY OCCIDENTE, S.A. DE C.V."/>
    <s v="HRAEI-MD0741"/>
    <s v="HRAEI-LPI-CC-423-2022HRAEI-MD0741"/>
    <s v="010.000.3630.00"/>
    <n v="25301076"/>
    <s v="GLUCOSA. SOLUCIÓN INYECTABLE AL 5 % CADA 100 ML CONTIENE: GLUCOSA ANHIDRA O GLUCOSA 5 G Ó GLUCOSA MONOHIDRATADA EQUIVALENTE A 5.0 G DE GLUCOSA. ENVASE CON 500 ML. CONTIENE: GLUCOSA 25.0 G"/>
    <s v="ENVASE CON 500 ML"/>
    <n v="10.19"/>
    <n v="1382"/>
    <n v="3453"/>
    <n v="14082.58"/>
    <n v="35186.07"/>
    <n v="0"/>
    <n v="1382"/>
    <n v="0"/>
    <s v="CLAVE SOLICITADA"/>
    <n v="0"/>
    <x v="0"/>
    <n v="1382"/>
    <x v="0"/>
    <n v="0"/>
  </r>
  <r>
    <s v="HRAEI-LPI-CC-263-2023"/>
    <s v="BAXTER, S.A. DE C.V."/>
    <s v="HRAEI-MD0739"/>
    <s v="HRAEI-LPI-CC-263-2023HRAEI-MD0739"/>
    <s v="010.000.3603.00"/>
    <n v="25301075"/>
    <s v="GLUCOSA. SOLUCIÓN INYECTABLE AL 5% CADA 100 ML CONTIENEN: GLUCOSA ANHIDRA O GLUCOSA 5 G Ó GLUCOSA MONOHIDRATADA EQUIVALENTE A 5.0 G DE GLUCOSA ENVASE CON 1 000 ML. CONTIENE: GLUCOSA 50.0 G"/>
    <s v="ENVASE CON 1 000 ML"/>
    <n v="12"/>
    <n v="110"/>
    <n v="275"/>
    <n v="1320"/>
    <n v="3300"/>
    <n v="0"/>
    <n v="110"/>
    <n v="0"/>
    <s v="CLAVE SOLICITADA"/>
    <n v="0"/>
    <x v="0"/>
    <n v="110"/>
    <x v="0"/>
    <n v="0"/>
  </r>
  <r>
    <s v="HRAEI-LPI-CC-335-1-2023"/>
    <s v="MEDILIVER, S.A. DE C.V."/>
    <s v="HRAEI-MD0739"/>
    <s v="HRAEI-LPI-CC-335-1-2023HRAEI-MD0739"/>
    <s v="010.000.3603.00"/>
    <n v="25301075"/>
    <s v="GLUCOSA. SOLUCIÓN INYECTABLE AL 5% CADA 100 ML CONTIENEN: GLUCOSA ANHIDRA O GLUCOSA 5 G Ó GLUCOSA MONOHIDRATADA EQUIVALENTE A 5.0 G DE GLUCOSA ENVASE CON 1 000 ML. CONTIENE: GLUCOSA 50.0 G"/>
    <s v="ENVASE CON 1 000 ML"/>
    <n v="12.78"/>
    <n v="73"/>
    <n v="183"/>
    <n v="932.93999999999994"/>
    <n v="2338.7399999999998"/>
    <n v="0"/>
    <n v="73"/>
    <n v="0"/>
    <s v="CLAVE SOLICITADA"/>
    <n v="0"/>
    <x v="0"/>
    <n v="73"/>
    <x v="0"/>
    <n v="0"/>
  </r>
  <r>
    <s v="HRAEI-LPI-CC-425-2022"/>
    <s v="IARE DE OCCIDENTE, S.A. DE C.V."/>
    <s v="HRAEI-MD0739"/>
    <s v="HRAEI-LPI-CC-425-2022HRAEI-MD0739"/>
    <s v="010.000.3603.00"/>
    <n v="25301075"/>
    <s v="GLUCOSA. SOLUCIÓN INYECTABLE AL 5% CADA 100 ML CONTIENEN: GLUCOSA ANHIDRA O GLUCOSA 5 G Ó GLUCOSA MONOHIDRATADA EQUIVALENTE A 5.0 G DE GLUCOSA ENVASE CON 1 000 ML. CONTIENE: GLUCOSA 50.0 G"/>
    <s v="ENVASE CON 1 000 ML"/>
    <n v="12.47"/>
    <n v="1490"/>
    <n v="3725"/>
    <n v="18580.3"/>
    <n v="46450.75"/>
    <n v="0"/>
    <n v="1800"/>
    <n v="1800"/>
    <s v="CLAVE SOLICITADA"/>
    <n v="310"/>
    <x v="2"/>
    <n v="0"/>
    <x v="1"/>
    <n v="22446"/>
  </r>
  <r>
    <s v="HRAEI-LPI-CC-263-2023"/>
    <s v="BAXTER, S.A. DE C.V."/>
    <s v="HRAEI-MD0734"/>
    <s v="HRAEI-LPI-CC-263-2023HRAEI-MD0734"/>
    <s v="010.000.3625.00"/>
    <n v="25301077"/>
    <s v="GLUCOSA. SOLUCIÓN INYECTABLE AL 5% CADA 100 ML CONTIENEN: GLUCOSA ANHIDRA O GLUCOSA 5 G Ó GLUCOSA MONOHIDRATADA EQUIVALENTE A 5.0 G DE GLUCOSA. ENVASE CON 100 ML. CONTIENE: GLUCOSA 5.0 G"/>
    <s v="ENVASE CON 100 ML"/>
    <n v="7"/>
    <n v="1050"/>
    <n v="2625"/>
    <n v="7350"/>
    <n v="18375"/>
    <n v="0"/>
    <n v="1050"/>
    <n v="1050"/>
    <s v="CLAVE SOLICITADA"/>
    <n v="0"/>
    <x v="0"/>
    <n v="0"/>
    <x v="1"/>
    <n v="7350"/>
  </r>
  <r>
    <s v="HRAEI-LPI-CC-026-2023"/>
    <s v="FRESENIUS KABI MÉXICO, S.A. DE C.V."/>
    <s v="HRAEI-MD0734"/>
    <s v="HRAEI-LPI-CC-026-2023HRAEI-MD0734"/>
    <s v="010.000.3625.00"/>
    <n v="25301077"/>
    <s v="GLUCOSA. SOLUCIÓN INYECTABLE AL 5% CADA 100 ML CONTIENEN: GLUCOSA ANHIDRA O GLUCOSA 5 G Ó GLUCOSA MONOHIDRATADA EQUIVALENTE A 5.0 G DE GLUCOSA. ENVASE CON 100 ML. CONTIENE: GLUCOSA 5.0 G"/>
    <s v="ENVASE CON 100 ML"/>
    <n v="5.94"/>
    <n v="1706"/>
    <n v="4265"/>
    <n v="10133.640000000001"/>
    <n v="25334.100000000002"/>
    <n v="0"/>
    <n v="1706"/>
    <n v="1706"/>
    <s v="CLAVE SOLICITADA"/>
    <n v="0"/>
    <x v="0"/>
    <n v="0"/>
    <x v="1"/>
    <n v="10133.640000000001"/>
  </r>
  <r>
    <s v="HRAEI-LPI-CC-026-2023"/>
    <s v="FRESENIUS KABI MÉXICO, S.A. DE C.V."/>
    <s v="HRAEI-MD0740"/>
    <s v="HRAEI-LPI-CC-026-2023HRAEI-MD0740"/>
    <s v="010.000.3607.00"/>
    <n v="25301081"/>
    <s v="GLUCOSA. SOLUCIÓN INYECTABLE AL 50 % CADA 100 ML CONTIENEN: GLUCOSA ANHIDRA O GLUCOSA 50 G Ó GLUCOSA MONOHIDRATADA EQUIVALENTE A 50.0 G DE GLUCOSA ENVASE CON 50 ML. CONTIENE: GLUCOSA 25.0 G"/>
    <s v="ENVASE CON 50 ML"/>
    <n v="12.55"/>
    <n v="1700"/>
    <n v="4249"/>
    <n v="21335"/>
    <n v="53324.950000000004"/>
    <n v="0"/>
    <n v="4249"/>
    <n v="4249"/>
    <s v="CLAVE SOLICITADA"/>
    <n v="2549"/>
    <x v="2"/>
    <n v="0"/>
    <x v="1"/>
    <n v="53324.950000000004"/>
  </r>
  <r>
    <s v="HRAEI-LPI-CC-306-2023"/>
    <s v="GAMBARS DISTRIBUIDORA, S.A. DE C.V."/>
    <s v="HRAEI-MD0006"/>
    <s v="HRAEI-LPI-CC-306-2023HRAEI-MD0006"/>
    <s v="040.000.3253.00"/>
    <n v="25301097"/>
    <s v="HALOPERIDOL. SOLUCIÓN INYECTABLE CADA AMPOLLETA CONTIENE: HALOPERIDOL 5 MG ENVASE CON 6 AMPOLLETAS (5 MG/ML)."/>
    <s v="ENVASE CON 6 AMPOLLETAS (5 MG/ML)"/>
    <n v="42.21"/>
    <n v="37"/>
    <n v="92"/>
    <n v="1561.77"/>
    <n v="3883.32"/>
    <n v="0"/>
    <n v="37"/>
    <n v="0"/>
    <s v="CLAVE SOLICITADA"/>
    <n v="0"/>
    <x v="0"/>
    <n v="37"/>
    <x v="0"/>
    <n v="0"/>
  </r>
  <r>
    <s v="HRAEI-AD-CC-098-2023"/>
    <s v="PRODIFAM, S.A. DE C.V."/>
    <s v="HRAEI-MD0006"/>
    <s v="HRAEI-AD-CC-098-2023HRAEI-MD0006"/>
    <s v="040.000.3253.00"/>
    <n v="25301097"/>
    <s v="HALOPERIDOL. SOLUCIÓN INYECTABLE CADA AMPOLLETA CONTIENE: HALOPERIDOL 5 MG ENVASE CON 6 AMPOLLETAS (5 MG/ML)."/>
    <s v="ENVASE CON 6 AMPOLLETAS (5 MG/ML)"/>
    <n v="37.130000000000003"/>
    <n v="47"/>
    <n v="117"/>
    <n v="1745.1100000000001"/>
    <n v="4344.21"/>
    <n v="0"/>
    <n v="117"/>
    <n v="47"/>
    <s v="CLAVE SOLICITADA"/>
    <n v="70"/>
    <x v="2"/>
    <n v="70"/>
    <x v="3"/>
    <n v="1745.1100000000001"/>
  </r>
  <r>
    <s v="HRAEI-LPI-CC-353-1-2023"/>
    <s v="PRODIFAM, S.A. DE C.V."/>
    <s v="HRAEI-MD0756"/>
    <s v="HRAEI-LPI-CC-353-1-2023HRAEI-MD0756"/>
    <s v="040.000.3251.00"/>
    <n v="25301099"/>
    <s v="HALOPERIDOL. TABLETA CADA TABLETA CONTIENE: HALOPERIDOL 5 MG ENVASE CON 20 TABLETAS."/>
    <s v="ENVASE CON 20 TABLETAS"/>
    <n v="15.12"/>
    <n v="3"/>
    <n v="6"/>
    <n v="45.36"/>
    <n v="90.72"/>
    <n v="0"/>
    <n v="3"/>
    <n v="0"/>
    <s v="CLAVE SOLICITADA"/>
    <n v="0"/>
    <x v="0"/>
    <n v="3"/>
    <x v="0"/>
    <n v="0"/>
  </r>
  <r>
    <s v="HRAEI-LPI-CC-430-2022"/>
    <s v="COMERCIALIZADORA PENTAMED, S.A. DE C.V."/>
    <s v="HRAEI-MD0756"/>
    <s v="HRAEI-LPI-CC-430-2022HRAEI-MD0756"/>
    <s v="040.000.3251.00"/>
    <n v="25301099"/>
    <s v="HALOPERIDOL. TABLETA CADA TABLETA CONTIENE: HALOPERIDOL 5 MG ENVASE CON 20 TABLETAS."/>
    <s v="ENVASE CON 20 TABLETAS"/>
    <n v="16.2"/>
    <n v="4"/>
    <n v="10"/>
    <n v="64.8"/>
    <n v="162"/>
    <n v="0"/>
    <n v="4"/>
    <n v="4"/>
    <s v="CLAVE SOLICITADA"/>
    <n v="0"/>
    <x v="0"/>
    <n v="0"/>
    <x v="1"/>
    <n v="64.8"/>
  </r>
  <r>
    <s v="HRAEI-LPI-CC-323-2023"/>
    <s v="LABORATORIOS MECCH, S.A. DE C.V."/>
    <s v="HRAEI-MD0760"/>
    <s v="HRAEI-LPI-CC-323-2023HRAEI-MD0760"/>
    <s v="010.000.0621.00"/>
    <n v="25301103"/>
    <s v="HEPARINA. SOLUCIÓN INYECTABLE CADA FRASCO ÁMPULA CONTIENE: HEPARINA SÓDICA EQUIVALENTE A 10 000 UI DE HEPARINA. ENVASE CON 50 FRASCOS ÁMPULA CON 10 ML (1000 UI/ML)"/>
    <s v="ENVASE CON 50 FRASCOS ÁMPULA CON 10 ML (1000 UI/ML)"/>
    <n v="2160"/>
    <n v="25"/>
    <n v="62"/>
    <n v="54000"/>
    <n v="133920"/>
    <n v="0"/>
    <n v="25"/>
    <n v="25"/>
    <s v="CLAVE SOLICITADA"/>
    <n v="0"/>
    <x v="0"/>
    <n v="0"/>
    <x v="1"/>
    <n v="54000"/>
  </r>
  <r>
    <s v="HRAEI-LPI-CC-361-1-2023"/>
    <s v="PROQUIGAMA, S.A. DE C.V."/>
    <s v="HRAEI-MD0761"/>
    <s v="HRAEI-LPI-CC-361-1-2023HRAEI-MD0761"/>
    <s v="010.000.0622.00"/>
    <n v="25301104"/>
    <s v="HEPARINA. SOLUCIÓN INYECTABLE CADA FRASCO ÁMPULA CONTIENE: HEPARINA SÓDICA EQUIVALENTE A 25 000 UI DE HEPARINA. ENVASE CON 50 FRASCOS ÁMPULA CON 5 ML (5 000 UI/ML)."/>
    <s v="ENVASE CON 50 FRASCOS ÁMPULA CON 5 ML (5 000 UI/ML)"/>
    <n v="3999"/>
    <n v="6"/>
    <n v="14"/>
    <n v="23994"/>
    <n v="55986"/>
    <n v="0"/>
    <n v="6"/>
    <n v="0"/>
    <s v="CLAVE SOLICITADA"/>
    <n v="0"/>
    <x v="0"/>
    <n v="6"/>
    <x v="0"/>
    <n v="0"/>
  </r>
  <r>
    <s v="HRAEI-AD-CC-524-2022"/>
    <s v="PROQUIGAMA, S.A. DE C.V."/>
    <s v="HRAEI-MD0761"/>
    <s v="HRAEI-AD-CC-524-2022HRAEI-MD0761"/>
    <s v="010.000.0622.00"/>
    <n v="25301104"/>
    <s v="HEPARINA. SOLUCIÓN INYECTABLE CADA FRASCO ÁMPULA CONTIENE: HEPARINA SÓDICA EQUIVALENTE A 25 000 UI DE HEPARINA. ENVASE CON 50 FRASCOS ÁMPULA CON 5 ML (5 000 UI/ML)."/>
    <s v="ENVASE CON 50 FRASCOS ÁMPULA CON 5 ML (5 000 UI/ML)"/>
    <n v="3999"/>
    <n v="10"/>
    <n v="23"/>
    <n v="39990"/>
    <n v="91977"/>
    <n v="0"/>
    <n v="23"/>
    <n v="23"/>
    <s v="CLAVE SOLICITADA"/>
    <n v="13"/>
    <x v="2"/>
    <n v="0"/>
    <x v="1"/>
    <n v="91977"/>
  </r>
  <r>
    <s v="HRAEI-LPI-CC-051-2023"/>
    <s v="ASOFARMA DE MÉXICO, S.A. DE C.V."/>
    <s v="HRAEI-MD2088"/>
    <s v="HRAEI-LPI-CC-051-2023HRAEI-MD2088"/>
    <s v="010.000.6019.00"/>
    <n v="25302674"/>
    <s v="HIALURONATO DE SODIO. SOLUCIÓN INYECTABLE. CADA JERINGA PRELLENADA CONTIENE: HIALURONATO DE SODIO 25 MG ENVASE CON UNA JERINGA PRELLENADA CON 2.5 ML."/>
    <s v="ENVASE CON UNA JERINGA PRELLENADA CON 25 ML"/>
    <n v="579.14999999999895"/>
    <n v="180"/>
    <n v="448"/>
    <n v="104246.99999999981"/>
    <n v="259459.19999999955"/>
    <n v="0"/>
    <n v="60"/>
    <n v="0"/>
    <s v="CLAVE SOLICITADA"/>
    <n v="-120"/>
    <x v="3"/>
    <n v="60"/>
    <x v="0"/>
    <n v="0"/>
  </r>
  <r>
    <s v="HRAEI-LPI-CC-276-2023"/>
    <s v="COMERCIALIZADORA DE PRODUCTOS INSTITUCIONALES, S.A. DE C.V."/>
    <s v="HRAEI-MD0765"/>
    <s v="HRAEI-LPI-CC-276-2023HRAEI-MD0765"/>
    <s v="010.000.4201.00"/>
    <n v="25301109"/>
    <s v="HIDRALAZINA. SOLUCIÓN INYECTABLE CADA AMPOLLETA O FRASCO ÁMPULA CONTIENE: CLORHIDRATO DE HIDRALAZINA 20 MG ENVASE CON 5 AMPOLLETAS O 5 FRASCOS ÁMPULA CON 1.0 ML"/>
    <s v="ENVASE CON 5 AMPOLLETAS O 5 FRASCOS ÁMPULA CON 1.0 ML"/>
    <n v="220.3"/>
    <n v="12"/>
    <n v="29"/>
    <n v="2643.6000000000004"/>
    <n v="6388.7000000000007"/>
    <n v="0"/>
    <n v="29"/>
    <n v="29"/>
    <s v="CLAVE SOLICITADA"/>
    <n v="17"/>
    <x v="2"/>
    <n v="0"/>
    <x v="1"/>
    <n v="6388.7000000000007"/>
  </r>
  <r>
    <s v="HRAEI-LPI-CC-420-2022"/>
    <s v="COMERCIALIZADORA DE PRODUCTOS INSTITUCIONALES, S.A. DE C.V."/>
    <s v="HRAEI-MD0765"/>
    <s v="HRAEI-LPI-CC-420-2022HRAEI-MD0765"/>
    <s v="010.000.4201.00"/>
    <n v="25301109"/>
    <s v="HIDRALAZINA. SOLUCIÓN INYECTABLE CADA AMPOLLETA O FRASCO ÁMPULA CONTIENE: CLORHIDRATO DE HIDRALAZINA 20 MG ENVASE CON 5 AMPOLLETAS O 5 FRASCOS ÁMPULA CON 1.0 ML"/>
    <s v="ENVASE CON 5 AMPOLLETAS O 5 FRASCOS ÁMPULA CON 1.0 ML"/>
    <n v="198.72"/>
    <n v="19"/>
    <n v="47"/>
    <n v="3775.68"/>
    <n v="9339.84"/>
    <n v="0"/>
    <n v="47"/>
    <n v="47"/>
    <s v="CLAVE SOLICITADA"/>
    <n v="28"/>
    <x v="2"/>
    <n v="0"/>
    <x v="1"/>
    <n v="9339.84"/>
  </r>
  <r>
    <s v="HRAEI-LPI-CC-361-1-2023"/>
    <s v="PROQUIGAMA, S.A. DE C.V."/>
    <s v="HRAEI-MD0763"/>
    <s v="HRAEI-LPI-CC-361-1-2023HRAEI-MD0763"/>
    <s v="010.000.0570.00"/>
    <n v="25301110"/>
    <s v="HIDRALAZINA. TABLETA CADA TABLETA CONTIENE: CLORHIDRATO DE HIDRALAZINA 10 MG ENVASE CON 20 TABLETAS."/>
    <s v="ENVASE CON 20 TABLETAS"/>
    <n v="7.7"/>
    <n v="33"/>
    <n v="82"/>
    <n v="254.1"/>
    <n v="631.4"/>
    <n v="0"/>
    <n v="33"/>
    <n v="0"/>
    <s v="CLAVE SOLICITADA"/>
    <n v="0"/>
    <x v="0"/>
    <n v="33"/>
    <x v="0"/>
    <n v="0"/>
  </r>
  <r>
    <s v="HRAEI-LPI-CC-021-2023"/>
    <s v="PROQUIGAMA, S.A. DE C.V."/>
    <s v="HRAEI-MD0763"/>
    <s v="HRAEI-LPI-CC-021-2023HRAEI-MD0763"/>
    <s v="010.000.0570.00"/>
    <n v="25301110"/>
    <s v="HIDRALAZINA. TABLETA CADA TABLETA CONTIENE: CLORHIDRATO DE HIDRALAZINA 10 MG ENVASE CON 20 TABLETAS."/>
    <s v="ENVASE CON 20 TABLETAS"/>
    <n v="8.86"/>
    <n v="54"/>
    <n v="135"/>
    <n v="478.43999999999994"/>
    <n v="1196.0999999999999"/>
    <n v="0"/>
    <s v="-"/>
    <s v="-"/>
    <s v="SIN SOLICITUD"/>
    <s v="-"/>
    <x v="1"/>
    <s v="-"/>
    <x v="2"/>
    <s v="-"/>
  </r>
  <r>
    <s v="HRAEI-LPI-CC-277-2023"/>
    <s v="COMERCIALIZADORA PENTAMED, S.A. DE C.V."/>
    <s v="HRAEI-MD0770"/>
    <s v="HRAEI-LPI-CC-277-2023HRAEI-MD0770"/>
    <s v="010.000.0813.00"/>
    <n v="25301114"/>
    <s v="HIDROCORTISONA. CREMA CADA G CONTIENE: 17 BUTIRATO DE HIDROCORTISONA 1 MG ENVASE CON 15 G."/>
    <s v="ENVASE CON 15 G"/>
    <n v="14.8"/>
    <n v="3"/>
    <n v="7"/>
    <n v="44.400000000000006"/>
    <n v="103.60000000000001"/>
    <n v="0"/>
    <s v="-"/>
    <s v="-"/>
    <s v="SIN SOLICITUD"/>
    <s v="-"/>
    <x v="1"/>
    <s v="-"/>
    <x v="2"/>
    <s v="-"/>
  </r>
  <r>
    <s v="HRAEI-LPI-CC-361-1-2023"/>
    <s v="PROQUIGAMA, S.A. DE C.V."/>
    <s v="HRAEI-MD0770"/>
    <s v="HRAEI-LPI-CC-361-1-2023HRAEI-MD0770"/>
    <s v="010.000.0813.00"/>
    <n v="25301114"/>
    <s v="HIDROCORTISONA. CREMA CADA G CONTIENE: 17 BUTIRATO DE HIDROCORTISONA 1 MG ENVASE CON 15 G."/>
    <s v="ENVASE CON 15 G"/>
    <n v="15.4"/>
    <n v="2"/>
    <n v="5"/>
    <n v="30.8"/>
    <n v="77"/>
    <n v="0"/>
    <s v="-"/>
    <s v="-"/>
    <s v="SIN SOLICITUD"/>
    <s v="-"/>
    <x v="1"/>
    <s v="-"/>
    <x v="2"/>
    <s v="-"/>
  </r>
  <r>
    <s v="HRAEI-LPI-CC-024-2023"/>
    <s v="COMERCIALIZADORA PENTAMED, S.A. DE C.V."/>
    <s v="HRAEI-MD0770"/>
    <s v="HRAEI-LPI-CC-024-2023HRAEI-MD0770"/>
    <s v="010.000.0813.00"/>
    <n v="25301114"/>
    <s v="HIDROCORTISONA. CREMA CADA G CONTIENE: 17 BUTIRATO DE HIDROCORTISONA 1 MG ENVASE CON 15 G."/>
    <s v="ENVASE CON 15 G"/>
    <n v="14.8"/>
    <n v="5"/>
    <n v="11"/>
    <n v="74"/>
    <n v="162.80000000000001"/>
    <n v="0"/>
    <s v="-"/>
    <s v="-"/>
    <s v="SIN SOLICITUD"/>
    <s v="-"/>
    <x v="1"/>
    <s v="-"/>
    <x v="2"/>
    <s v="-"/>
  </r>
  <r>
    <s v="HRAEI-LPI-CC-019-2023"/>
    <s v="DARFARMA, S.A. DE C.V."/>
    <s v="HRAEI-MD0770"/>
    <s v="HRAEI-LPI-CC-019-2023HRAEI-MD0770"/>
    <s v="010.000.0813.00"/>
    <n v="25301114"/>
    <s v="HIDROCORTISONA. CREMA CADA G CONTIENE: 17 BUTIRATO DE HIDROCORTISONA 1 MG ENVASE CON 15 G."/>
    <s v="ENVASE CON 15 G"/>
    <n v="15.99"/>
    <n v="3"/>
    <n v="8"/>
    <n v="47.97"/>
    <n v="127.92"/>
    <n v="0"/>
    <s v="-"/>
    <s v="-"/>
    <s v="SIN SOLICITUD"/>
    <s v="-"/>
    <x v="1"/>
    <s v="-"/>
    <x v="2"/>
    <s v="-"/>
  </r>
  <r>
    <s v="HRAEI-LPI-CC-425-2022"/>
    <s v="IARE DE OCCIDENTE, S.A. DE C.V."/>
    <s v="HRAEI-MD0769"/>
    <s v="HRAEI-LPI-CC-425-2022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650.38"/>
    <n v="44"/>
    <n v="109"/>
    <n v="28616.720000000001"/>
    <n v="70891.42"/>
    <n v="0"/>
    <n v="60"/>
    <n v="60"/>
    <s v="CLAVE SOLICITADA"/>
    <n v="16"/>
    <x v="2"/>
    <n v="0"/>
    <x v="1"/>
    <n v="39022.800000000003"/>
  </r>
  <r>
    <s v="HRAEI-LPI-CC-312-1-2023"/>
    <s v="GRUPO FARMACEUTICO TOTALFARMA,S.A DE C.V."/>
    <s v="HRAEI-MD2087"/>
    <s v="HRAEI-LPI-CC-312-1-2023HRAEI-MD2087"/>
    <s v="010.000.6309.00"/>
    <n v="25303903"/>
    <s v="HIDROXICLOROQUINA. TABLETA CADA TABLETA CONTIENE: SULFATO DE HIDROXICLOROQUINA 200 MG. CAJA DE CARTÓN CON 20 TABLETAS EN ENVASE DE BURBUJA."/>
    <s v="CAJA DE CARTÓN CON 20 TABLETAS EN ENVASE DE BURBUJA"/>
    <n v="153.25"/>
    <n v="9"/>
    <n v="22"/>
    <n v="1379.25"/>
    <n v="3371.5"/>
    <n v="0"/>
    <s v="-"/>
    <s v="-"/>
    <s v="SIN SOLICITUD"/>
    <s v="-"/>
    <x v="1"/>
    <s v="-"/>
    <x v="2"/>
    <s v="-"/>
  </r>
  <r>
    <s v="HRAEI-LPI-CC-418-1-2022"/>
    <s v="PARTICIPACIÓN CONJUNTA DE SANOFI PASTEUR, S.A. DE C.V. CON SANOFI-AVENTIS DE MÉXICO, S.A. DE C.V."/>
    <s v="HRAEI-MD2087"/>
    <s v="HRAEI-LPI-CC-418-1-2022HRAEI-MD2087"/>
    <s v="010.000.6309.00"/>
    <n v="25303457"/>
    <s v="HIDROXICLOROQUINA. TABLETA CADA TABLETA CONTIENE: SULFATO DE HIDROXICLOROQUINA 200 MG. CAJA DE CARTÓN CON 20 TABLETAS EN ENVASE DE BURBUJA."/>
    <s v="CAJA DE CARTÓN CON 20 TABLETAS EN ENVASE DE BURBUJA"/>
    <n v="171.71"/>
    <n v="9"/>
    <n v="22"/>
    <n v="1545.39"/>
    <n v="3777.6200000000003"/>
    <n v="0"/>
    <n v="9"/>
    <n v="9"/>
    <s v="CLAVE SOLICITADA"/>
    <n v="0"/>
    <x v="0"/>
    <n v="0"/>
    <x v="1"/>
    <n v="1545.39"/>
  </r>
  <r>
    <s v="HRAEI-LPI-CC-420-2022"/>
    <s v="COMERCIALIZADORA DE PRODUCTOS INSTITUCIONALES, S.A. DE C.V."/>
    <s v="HRAEI-MD2087"/>
    <s v="HRAEI-LPI-CC-420-2022HRAEI-MD2087"/>
    <s v="010.000.6309.00"/>
    <n v="25303457"/>
    <s v="HIDROXICLOROQUINA. TABLETA CADA TABLETA CONTIENE: SULFATO DE HIDROXICLOROQUINA 200 MG. CAJA DE CARTÓN CON 20 TABLETAS EN ENVASE DE BURBUJA."/>
    <s v="CAJA DE CARTÓN CON 20 TABLETAS EN ENVASE DE BURBUJA"/>
    <n v="176.67"/>
    <n v="6"/>
    <n v="15"/>
    <n v="1060.02"/>
    <n v="2650.0499999999997"/>
    <n v="0"/>
    <n v="15"/>
    <n v="15"/>
    <s v="CLAVE SOLICITADA"/>
    <n v="9"/>
    <x v="2"/>
    <n v="0"/>
    <x v="1"/>
    <n v="2650.0499999999997"/>
  </r>
  <r>
    <s v="HRAEI-LPI-CC-312-1-2023"/>
    <s v="GRUPO FARMACEUTICO TOTALFARMA,S.A DE C.V."/>
    <s v="HRAEI-MD0785"/>
    <s v="HRAEI-LPI-CC-312-1-2023HRAEI-MD0785"/>
    <s v="010.000.2814.00"/>
    <n v="25301144"/>
    <s v="HIPROMELOSA. SOLUCIÓN OFTÁLMICA AL 0.5% CADA ML CONTIENE: HIPROMELOSA 5 MG ENVASE CON GOTERO INTEGRAL CON 15 ML."/>
    <s v="ENVASE CON GOTERO INTEGRAL CON 15 ML"/>
    <n v="43"/>
    <n v="87"/>
    <n v="216"/>
    <n v="3741"/>
    <n v="9288"/>
    <n v="0"/>
    <n v="87"/>
    <n v="0"/>
    <s v="CLAVE SOLICITADA"/>
    <n v="0"/>
    <x v="0"/>
    <n v="87"/>
    <x v="0"/>
    <n v="0"/>
  </r>
  <r>
    <s v="HRAEI-AD-CC-528-2022"/>
    <s v="GRUPO FARMACEUTICO TOTALFARMA, S.A. DE C.V."/>
    <s v="HRAEI-MD0785"/>
    <s v="HRAEI-AD-CC-528-2022HRAEI-MD0785"/>
    <s v="010.000.2814.00"/>
    <n v="25301144"/>
    <s v="HIPROMELOSA. SOLUCIÓN OFTÁLMICA AL 0.5% CADA ML CONTIENE: HIPROMELOSA 5 MG ENVASE CON GOTERO INTEGRAL CON 15 ML."/>
    <s v="ENVASE CON GOTERO INTEGRAL CON 15 ML"/>
    <n v="43"/>
    <n v="141"/>
    <n v="352"/>
    <n v="6063"/>
    <n v="15136"/>
    <n v="0"/>
    <n v="141"/>
    <n v="141"/>
    <s v="CLAVE SOLICITADA"/>
    <n v="0"/>
    <x v="0"/>
    <n v="0"/>
    <x v="1"/>
    <n v="6063"/>
  </r>
  <r>
    <s v="HRAEI-AD-CC-238-2023"/>
    <s v="JANSSEN-CILAG DE MÉXICO, S. DE R.L. DE C.V."/>
    <s v="HRAEI-MD2097"/>
    <s v="HRAEI-AD-CC-238-2023HRAEI-MD2097"/>
    <s v="010.000.6042.01"/>
    <n v="25302682"/>
    <s v="IBRUTINIB. CÁPSULA CADA CÁPSULA CONTIENE: IBRUTINIB: 140 MG. ENVASE CON 120 CÁPSULAS."/>
    <s v="ENVASE CON 120 CÁPSULAS"/>
    <n v="81040.429999999993"/>
    <n v="1"/>
    <n v="2"/>
    <n v="81040.429999999993"/>
    <n v="162080.85999999999"/>
    <n v="0"/>
    <n v="2"/>
    <n v="0"/>
    <s v="CLAVE SOLICITADA"/>
    <n v="1"/>
    <x v="2"/>
    <n v="2"/>
    <x v="0"/>
    <n v="0"/>
  </r>
  <r>
    <s v="HRAEI-AD-CC-352-2022"/>
    <s v="JANSSEN-CILAG DE MÉXICO"/>
    <s v="HRAEI-MD2097"/>
    <s v="HRAEI-AD-CC-352-2022HRAEI-MD2097"/>
    <s v="010.000.6042.01"/>
    <n v="25302682"/>
    <s v="IBRUTINIB. CÁPSULA CADA CÁPSULA CONTIENE: IBRUTINIB: 140 MG. ENVASE CON 120 CÁPSULAS."/>
    <s v="ENVASE CON 120 CÁPSULAS"/>
    <n v="81040.429999999993"/>
    <n v="2"/>
    <n v="4"/>
    <n v="162080.85999999999"/>
    <n v="324161.71999999997"/>
    <n v="0"/>
    <n v="4"/>
    <n v="4"/>
    <s v="CLAVE SOLICITADA"/>
    <n v="2"/>
    <x v="2"/>
    <n v="0"/>
    <x v="1"/>
    <n v="324161.71999999997"/>
  </r>
  <r>
    <s v="HRAEI-AD-CC-354-2022"/>
    <s v="RECORDATI RARE DISEASES, S.A. DE C.V."/>
    <s v="HRAEI-MD2043"/>
    <s v="HRAEI-AD-CC-354-2022HRAEI-MD2043"/>
    <s v="010.000.6076.00"/>
    <n v="25302684"/>
    <s v="IBUPROFENO. SOLUCION INYECTABLE CADA AMPOLLETA CONTIENE: IBUPROFENO 10 MG ENVASE CON 4 AMPOLLETAS DE 2 ML (10 MG/2 ML)."/>
    <s v="ENVASE CON 4 AMPOLLETAS DE 2 ML (10 MG/2 ML)"/>
    <n v="14725"/>
    <n v="2"/>
    <n v="4"/>
    <n v="29450"/>
    <n v="58900"/>
    <n v="0"/>
    <s v="-"/>
    <s v="-"/>
    <s v="SIN SOLICITUD"/>
    <s v="-"/>
    <x v="1"/>
    <s v="-"/>
    <x v="2"/>
    <s v="-"/>
  </r>
  <r>
    <s v="HRAEI-LPI-CC-043-2-2023"/>
    <s v="LABORATORIOS JAYOR, S.A. DE C.V."/>
    <s v="HRAEI-MD0800"/>
    <s v="HRAEI-LPI-CC-043-2-2023HRAEI-MD0800"/>
    <s v="010.000.5265.00"/>
    <n v="25302711"/>
    <s v="IMIPENEM Y CILASTATINA. SOLUCIÓN INYECTABLE CADA FRASCO ÁMPULA CON POLVO CONTIENE: IMIPENEM MONOHIDRATADO EQUIVALENTE A 500 MG DE IMIPENEM. CILASTATINA SÓDICA EQUIVALENTE A 500 MG DE CILASTATINA. ENVASE CON UN FRASCO ÁMPULA"/>
    <s v="ENVASE CON UN FRASCO ÁMPULA"/>
    <n v="51.8"/>
    <n v="312"/>
    <n v="780"/>
    <n v="16161.599999999999"/>
    <n v="40404"/>
    <n v="0"/>
    <n v="780"/>
    <n v="780"/>
    <s v="CLAVE SOLICITADA"/>
    <n v="468"/>
    <x v="2"/>
    <n v="0"/>
    <x v="1"/>
    <n v="40404"/>
  </r>
  <r>
    <s v="HRAEI-LPI-CC-266-2023"/>
    <s v="BIORESEARCH DE MEXICO, S.A. DE C.V."/>
    <s v="HRAEI-MD0809"/>
    <s v="HRAEI-LPI-CC-266-2023HRAEI-MD0809"/>
    <s v="010.000.3413.00"/>
    <n v="25301173"/>
    <s v="INDOMETACINA. CÁPSULA CADA CÁPSULA CONTIENE: INDOMETACINA 25 MG ENVASE CON 30 CÁPSULAS."/>
    <s v="ENVASE CON 30 CÁPSULAS"/>
    <n v="10.6"/>
    <n v="79"/>
    <n v="197"/>
    <n v="837.4"/>
    <n v="2088.1999999999998"/>
    <n v="0"/>
    <s v="-"/>
    <s v="-"/>
    <s v="SIN SOLICITUD"/>
    <s v="-"/>
    <x v="1"/>
    <s v="-"/>
    <x v="2"/>
    <s v="-"/>
  </r>
  <r>
    <s v="HRAEI-LPI-CC-279-1-2023"/>
    <s v="COMPAÑIA INTERNACIONAL MEDICA, S.A. DE C.V."/>
    <s v="HRAEI-MD0809"/>
    <s v="HRAEI-LPI-CC-279-1-2023HRAEI-MD0809"/>
    <s v="010.000.3413.00"/>
    <n v="25301173"/>
    <s v="INDOMETACINA. CÁPSULA CADA CÁPSULA CONTIENE: INDOMETACINA 25 MG ENVASE CON 30 CÁPSULAS."/>
    <s v="ENVASE CON 30 CÁPSULAS"/>
    <n v="11.5"/>
    <n v="53"/>
    <n v="132"/>
    <n v="609.5"/>
    <n v="1518"/>
    <n v="0"/>
    <s v="-"/>
    <s v="-"/>
    <s v="SIN SOLICITUD"/>
    <s v="-"/>
    <x v="1"/>
    <s v="-"/>
    <x v="2"/>
    <s v="-"/>
  </r>
  <r>
    <s v="HRAEI-LPI-CC-010-2023"/>
    <s v="BIORESEARCH DE MÉXICO, S.A. DE C.V."/>
    <s v="HRAEI-MD0809"/>
    <s v="HRAEI-LPI-CC-010-2023HRAEI-MD0809"/>
    <s v="010.000.3413.00"/>
    <n v="25301173"/>
    <s v="INDOMETACINA. CÁPSULA CADA CÁPSULA CONTIENE: INDOMETACINA 25 MG ENVASE CON 30 CÁPSULAS."/>
    <s v="ENVASE CON 30 CÁPSULAS"/>
    <n v="8.9499999999999904"/>
    <n v="129"/>
    <n v="322"/>
    <n v="1154.5499999999988"/>
    <n v="2881.8999999999969"/>
    <n v="0"/>
    <s v="-"/>
    <s v="-"/>
    <s v="SIN SOLICITUD"/>
    <s v="-"/>
    <x v="1"/>
    <s v="-"/>
    <x v="2"/>
    <s v="-"/>
  </r>
  <r>
    <s v="HRAEI-LPI-CC-079-2023"/>
    <s v="IMPORTADORA Y MANUFACTURERA BRULUART, S.A."/>
    <s v="HRAEI-MD0809"/>
    <s v="HRAEI-LPI-CC-079-2023HRAEI-MD0809"/>
    <s v="010.000.3413.00"/>
    <n v="25301173"/>
    <s v="INDOMETACINA. CÁPSULA CADA CÁPSULA CONTIENE: INDOMETACINA 25 MG ENVASE CON 30 CÁPSULAS."/>
    <s v="ENVASE CON 30 CÁPSULAS"/>
    <n v="9.5"/>
    <n v="86"/>
    <n v="214"/>
    <n v="817"/>
    <n v="2033"/>
    <n v="0"/>
    <s v="-"/>
    <s v="-"/>
    <s v="SIN SOLICITUD"/>
    <s v="-"/>
    <x v="1"/>
    <s v="-"/>
    <x v="2"/>
    <s v="-"/>
  </r>
  <r>
    <s v="HRAEI-LPI-CC-312-1-2023"/>
    <s v="GRUPO FARMACEUTICO TOTALFARMA,S.A DE C.V."/>
    <s v="HRAEI-MD0808"/>
    <s v="HRAEI-LPI-CC-312-1-2023HRAEI-MD0808"/>
    <s v="010.000.3412.01"/>
    <n v="25302715"/>
    <s v="INDOMETACINA. SUPOSITORIO CADA SUPOSITORIO CONTIENE: INDOMETACINA 100 MG ENVASE CON 15 SUPOSITORIOS."/>
    <s v="ENVASE CON 15 SUPOSITORIOS"/>
    <n v="170"/>
    <n v="1"/>
    <n v="2"/>
    <n v="170"/>
    <n v="340"/>
    <n v="0"/>
    <s v="-"/>
    <s v="-"/>
    <s v="SIN SOLICITUD"/>
    <s v="-"/>
    <x v="1"/>
    <s v="-"/>
    <x v="2"/>
    <s v="-"/>
  </r>
  <r>
    <s v="HRAEI-AD-CC-528-2022"/>
    <s v="GRUPO FARMACEUTICO TOTALFARMA, S.A. DE C.V."/>
    <s v="HRAEI-MD0808"/>
    <s v="HRAEI-AD-CC-528-2022HRAEI-MD0808"/>
    <s v="010.000.3412.01"/>
    <n v="25302715"/>
    <s v="INDOMETACINA. SUPOSITORIO CADA SUPOSITORIO CONTIENE: INDOMETACINA 100 MG ENVASE CON 15 SUPOSITORIOS."/>
    <s v="ENVASE CON 15 SUPOSITORIOS"/>
    <n v="140"/>
    <n v="2"/>
    <n v="4"/>
    <n v="280"/>
    <n v="560"/>
    <n v="0"/>
    <n v="4"/>
    <n v="4"/>
    <s v="CLAVE SOLICITADA"/>
    <n v="2"/>
    <x v="2"/>
    <n v="0"/>
    <x v="1"/>
    <n v="560"/>
  </r>
  <r>
    <s v="HRAEI-LPI-CC-041-2023"/>
    <s v="PARTICIPACIÓN CONJUNTA DE SANOFI PASTEUR, S.A. DE C.V. CON SANOFI-AVENTIS DE MÉXICO, S.A. DE C.V."/>
    <s v="HRAEI-MD0815"/>
    <s v="HRAEI-LPI-CC-041-2023HRAEI-MD0815"/>
    <s v="010.000.4231.00"/>
    <n v="25301184"/>
    <s v="INMUNOGLOBULINA ANTILINFOCITOS T HUMANOS. SOLUCIÓN INYECTABLE CADA FRASCO ÁMPULA CONTIENE: INMUNOGLOBULINA ANTILINFOCITOS T HUMANOS OBTENIDA DE CONEJO 25 MG ENVASE CON FRASCO ÁMPULA CON POLVO LIOFILIZADO."/>
    <s v="ENVASE CON FRASCO ÁMPULA CON POLVO LIOFILIZADO"/>
    <n v="4138"/>
    <n v="23"/>
    <n v="56"/>
    <n v="95174"/>
    <n v="231728"/>
    <n v="0"/>
    <n v="23"/>
    <n v="0"/>
    <s v="CLAVE SOLICITADA"/>
    <n v="0"/>
    <x v="0"/>
    <n v="23"/>
    <x v="0"/>
    <n v="0"/>
  </r>
  <r>
    <s v="HRAEI-LPI-CC-473-2022"/>
    <s v="KEDRION MEXICANA, S.A. DE C.V."/>
    <s v="HRAEI-MD2142"/>
    <s v="HRAEI-LPI-CC-473-2022HRAEI-MD2142"/>
    <s v="010.000.5240.00"/>
    <n v="25302724"/>
    <s v="INMUNOGLOBULINA G NO MODIFICADA. SOLUCIÓN INYECTABLE CADA FRASCO ÁMPULA CON LIOFILIZADO O SOLUCIÓN CONTIENEN: INMUNOGLOBULINA G NO MODIFICADA 6 G ENVASE CON UN FRASCO ÁMPULA CON 120 ML."/>
    <s v="ENVASE CON UN FRASCO ÁMPULA CON 120 ML"/>
    <n v="11923"/>
    <n v="94"/>
    <n v="234"/>
    <n v="1120762"/>
    <n v="2789982"/>
    <n v="0"/>
    <n v="94"/>
    <n v="94"/>
    <s v="CLAVE SOLICITADA"/>
    <n v="0"/>
    <x v="0"/>
    <n v="0"/>
    <x v="1"/>
    <n v="1120762"/>
  </r>
  <r>
    <s v="HRAEI-AD-CC-339-2022"/>
    <s v="NOVO NORDISK, S.A. DE C.V."/>
    <s v="HRAEI-MD2148"/>
    <s v="HRAEI-AD-CC-339-2022HRAEI-MD2148"/>
    <s v="010.000.6117.01"/>
    <n v="25303279"/>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ENVASE O CAJA DE CARTÓN CON 5 PLUMAS PRELLENADAS"/>
    <n v="592.5"/>
    <n v="4"/>
    <n v="8"/>
    <n v="2370"/>
    <n v="4740"/>
    <n v="0"/>
    <n v="4"/>
    <n v="4"/>
    <s v="CLAVE SOLICITADA"/>
    <n v="0"/>
    <x v="0"/>
    <n v="0"/>
    <x v="1"/>
    <n v="2370"/>
  </r>
  <r>
    <s v="HRAEI-LPI-CC-418-1-2023"/>
    <s v="PARTICIPACIÓN CONJUNTA DE SANOFI PASTEUR, S.A. DE C.V. CON SANOFI-AVENTIS DE MÉXICO, S.A. DE C.V."/>
    <s v="HRAEI-MD0827"/>
    <s v="HRAEI-LPI-CC-418-1-2023HRAEI-MD0827"/>
    <s v="010.000.4158.00"/>
    <n v="25302740"/>
    <s v="INSULINA GLARGINA. SOLUCIÓN INYECTABLE CADA ML DE SOLUCIÓN CONTIENE: INSULINA GLARGINA 3.64 MG EQUIVALENTE A 100.0 UI DE INSULINA HUMANA. ENVASE CON UN FRASCO ÁMPULA CON 10 ML."/>
    <s v="ENVASE CON UN FRASCO ÁMPULA CON 10 ML"/>
    <n v="82.5"/>
    <n v="7"/>
    <n v="16"/>
    <n v="577.5"/>
    <n v="1320"/>
    <n v="0"/>
    <s v="-"/>
    <s v="-"/>
    <s v="SIN SOLICITUD"/>
    <s v="-"/>
    <x v="1"/>
    <s v="-"/>
    <x v="2"/>
    <s v="-"/>
  </r>
  <r>
    <s v="HRAEI-LPI-CC-418-1-2022"/>
    <s v="PARTICIPACIÓN CONJUNTA DE SANOFI PASTEUR, S.A. DE C.V. CON SANOFI-AVENTIS DE MÉXICO, S.A. DE C.V."/>
    <s v="HRAEI-MD0827"/>
    <s v="HRAEI-LPI-CC-418-1-2022HRAEI-MD0827"/>
    <s v="010.000.4158.00"/>
    <n v="25302740"/>
    <s v="INSULINA GLARGINA. SOLUCIÓN INYECTABLE CADA ML DE SOLUCIÓN CONTIENE: INSULINA GLARGINA 3.64 MG EQUIVALENTE A 100.0 UI DE INSULINA HUMANA. ENVASE CON UN FRASCO ÁMPULA CON 10 ML."/>
    <s v="ENVASE CON UN FRASCO ÁMPULA CON 10 ML"/>
    <n v="82.5"/>
    <n v="0"/>
    <n v="0"/>
    <n v="0"/>
    <n v="0"/>
    <n v="0"/>
    <s v="-"/>
    <s v="-"/>
    <s v="SIN SOLICITUD"/>
    <s v="-"/>
    <x v="1"/>
    <s v="-"/>
    <x v="2"/>
    <s v="-"/>
  </r>
  <r>
    <s v="HRAEI-AD-CC-527-1-2022"/>
    <s v="GABAME, S.A. DE C.V."/>
    <s v="HRAEI-MD0827"/>
    <s v="HRAEI-AD-CC-527-1-2022HRAEI-MD0827"/>
    <s v="010.000.4158.00"/>
    <n v="25302740"/>
    <s v="INSULINA GLARGINA. SOLUCIÓN INYECTABLE CADA ML DE SOLUCIÓN CONTIENE: INSULINA GLARGINA 3.64 MG EQUIVALENTE A 100.0 UI DE INSULINA HUMANA. ENVASE CON UN FRASCO ÁMPULA CON 10 ML."/>
    <s v="ENVASE CON UN FRASCO ÁMPULA CON 10 ML"/>
    <n v="125"/>
    <n v="6"/>
    <n v="14"/>
    <n v="750"/>
    <n v="1750"/>
    <n v="0"/>
    <n v="14"/>
    <n v="14"/>
    <s v="CLAVE SOLICITADA"/>
    <n v="8"/>
    <x v="2"/>
    <n v="0"/>
    <x v="1"/>
    <n v="1750"/>
  </r>
  <r>
    <s v="HRAEI-AD-CC-523-2022"/>
    <s v="BIOSISTEMAS Y SEGURIDAD PRIVADA, S.A. DE C.V."/>
    <s v="HRAEI-MD0833"/>
    <s v="HRAEI-AD-CC-523-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
    <n v="155"/>
    <n v="386"/>
    <n v="10230"/>
    <n v="25476"/>
    <n v="0"/>
    <n v="200"/>
    <n v="0"/>
    <s v="CLAVE SOLICITADA"/>
    <n v="45"/>
    <x v="2"/>
    <n v="200"/>
    <x v="0"/>
    <n v="0"/>
  </r>
  <r>
    <s v="HRAEI-LPI-CC-440-2022"/>
    <s v="LABORATORIOS PISA, S.A. DE C.V."/>
    <s v="HRAEI-MD0831"/>
    <s v="HRAEI-LPI-CC-440-2022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49.84"/>
    <n v="75"/>
    <n v="187"/>
    <n v="3738.0000000000005"/>
    <n v="9320.08"/>
    <n v="0"/>
    <n v="75"/>
    <n v="75"/>
    <s v="CLAVE SOLICITADA"/>
    <n v="0"/>
    <x v="0"/>
    <n v="0"/>
    <x v="1"/>
    <n v="3738.0000000000005"/>
  </r>
  <r>
    <s v="HRAEI-LPI-CC-289-2023"/>
    <s v="ELI LILLY Y COMPAÑIA DE MEXICO, S.A. DE C.V."/>
    <s v="HRAEI-MD0837"/>
    <s v="HRAEI-LPI-CC-289-2023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4"/>
    <n v="10"/>
    <n v="1065.32"/>
    <n v="2663.2999999999997"/>
    <n v="0"/>
    <s v="-"/>
    <s v="-"/>
    <s v="SIN SOLICITUD"/>
    <s v="-"/>
    <x v="1"/>
    <s v="-"/>
    <x v="2"/>
    <s v="-"/>
  </r>
  <r>
    <s v="HRAEI-AD-CC-536-2022"/>
    <s v="ELI LILLY Y COMPRAÑIA DE MÉXICO, S.A. DE C.V."/>
    <s v="HRAEI-MD0837"/>
    <s v="HRAEI-AD-CC-536-2022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8"/>
    <n v="18"/>
    <n v="2130.64"/>
    <n v="4793.9399999999996"/>
    <n v="0"/>
    <s v="-"/>
    <s v="-"/>
    <s v="SIN SOLICITUD"/>
    <s v="-"/>
    <x v="1"/>
    <s v="-"/>
    <x v="2"/>
    <s v="-"/>
  </r>
  <r>
    <s v="HRAEI-AD-CC-349-2022"/>
    <s v="BRISTOL-MYERS SQUIBB DE MÉXICO, S DE R.L. DE C.V."/>
    <s v="HRAEI-MD2094"/>
    <s v="HRAEI-AD-CC-349-2022HRAEI-MD2094"/>
    <s v="010.000.6016.00"/>
    <n v="25302755"/>
    <s v="IPILIMUMAB. SOLUCIÓN INYECTABLE. CADA FRASCO ÁMPULA CONTIENE: IPILIMUMAB 50 MG ENVASE CON UN FRASCO ÁMPULA CON 10 ML (50 MG/10 ML)."/>
    <s v="ENVASE CON UN FRASCO ÁMPULA CON 10 ML (50 MG/10 ML)"/>
    <n v="76844.25"/>
    <n v="47"/>
    <n v="117"/>
    <n v="3611679.75"/>
    <n v="8990777.25"/>
    <n v="0"/>
    <n v="117"/>
    <n v="117"/>
    <s v="CLAVE SOLICITADA"/>
    <n v="70"/>
    <x v="2"/>
    <n v="0"/>
    <x v="1"/>
    <n v="8990777.25"/>
  </r>
  <r>
    <s v="HRAEI-LPI-CC-014-2023"/>
    <s v="DISTRIBUIDOR MEDICO TECNOMED, S.A. DE C.V."/>
    <s v="HRAEI-MD0852"/>
    <s v="HRAEI-LPI-CC-014-2023HRAEI-MD0852"/>
    <s v="010.000.2187.00"/>
    <n v="25301221"/>
    <s v="IPRATROPIO. SOLUCIÓN CADA 100 ML CONTIENEN: BROMURO DE IPRATROPIO MONOHIDRATADO EQUIVALENTE A 25 MG DE BROMURO DE IPRATROPIO. ENVASE CON FRASCO ÁMPULA CON 20 ML."/>
    <s v="ENVASE CON FRASCO ÁMPULA CON 20 ML"/>
    <n v="24.5"/>
    <n v="32"/>
    <n v="78"/>
    <n v="784"/>
    <n v="1911"/>
    <n v="0"/>
    <n v="78"/>
    <n v="78"/>
    <s v="CLAVE SOLICITADA"/>
    <n v="46"/>
    <x v="2"/>
    <n v="0"/>
    <x v="1"/>
    <n v="1911"/>
  </r>
  <r>
    <s v="HRAEI-LPI-CC-425-2022"/>
    <s v="IARE DE OCCIDENTE, S.A. DE C.V."/>
    <s v="HRAEI-MD0854"/>
    <s v="HRAEI-LPI-CC-425-2022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8.79"/>
    <n v="592"/>
    <n v="1478"/>
    <n v="17043.68"/>
    <n v="42551.619999999995"/>
    <n v="0"/>
    <n v="1478"/>
    <n v="1478"/>
    <s v="CLAVE SOLICITADA"/>
    <n v="886"/>
    <x v="2"/>
    <n v="0"/>
    <x v="1"/>
    <n v="42551.619999999995"/>
  </r>
  <r>
    <s v="HRAEI-LPI-CC-258-2023"/>
    <s v="APOLLO CORPORATION AP, S.A. DE C.V."/>
    <s v="HRAEI-MD0856"/>
    <s v="HRAEI-LPI-CC-258-2023HRAEI-MD0856"/>
    <s v="010.000.4095.00"/>
    <n v="25301227"/>
    <s v="IRBESARTÁN. TABLETA CADA TABLETA CONTIENE: IRBESARTÁN 150 MG ENVASE CON 28 TABLETAS."/>
    <s v="ENVASE CON 28 TABLETAS"/>
    <n v="30.44"/>
    <n v="217"/>
    <n v="542"/>
    <n v="6605.4800000000005"/>
    <n v="16498.48"/>
    <n v="0"/>
    <s v="-"/>
    <s v="-"/>
    <s v="SIN SOLICITUD"/>
    <s v="-"/>
    <x v="1"/>
    <s v="-"/>
    <x v="2"/>
    <s v="-"/>
  </r>
  <r>
    <s v="HRAEI-LPI-CC-419-RA-2022"/>
    <s v="DISTRIBUIDOR MEDICO TECNOMED, S.A. DE C.V."/>
    <s v="HRAEI-MD0856"/>
    <s v="HRAEI-LPI-CC-419-RA-2022HRAEI-MD0856"/>
    <s v="010.000.4095.00"/>
    <n v="25301227"/>
    <s v="IRBESARTÁN. TABLETA CADA TABLETA CONTIENE: IRBESARTÁN 150 MG ENVASE CON 28 TABLETAS."/>
    <s v="ENVASE CON 28 TABLETAS"/>
    <n v="29.7"/>
    <n v="352"/>
    <n v="880"/>
    <n v="10454.4"/>
    <n v="26136"/>
    <n v="0"/>
    <s v="-"/>
    <s v="-"/>
    <s v="SIN SOLICITUD"/>
    <s v="-"/>
    <x v="1"/>
    <s v="-"/>
    <x v="2"/>
    <s v="-"/>
  </r>
  <r>
    <s v="HRAEI-LPI-CC-397-2023"/>
    <s v="SAGO MEDICAL SERVICE, S.A. DE C.V."/>
    <s v="HRAEI-MD0857"/>
    <s v="HRAEI-LPI-CC-397-2023HRAEI-MD0857"/>
    <s v="010.000.4096.00"/>
    <n v="25301228"/>
    <s v="IRBESARTÁN. TABLETA CADA TABLETA CONTIENE: IRBESARTÁN 300 MG ENVASE CON 28 TABLETAS."/>
    <s v="ENVASE CON 28 TABLETAS"/>
    <n v="72.599999999999994"/>
    <n v="9"/>
    <n v="22"/>
    <n v="653.4"/>
    <n v="1597.1999999999998"/>
    <m/>
    <s v="-"/>
    <s v="-"/>
    <s v="SIN SOLICITUD"/>
    <s v="-"/>
    <x v="1"/>
    <s v="-"/>
    <x v="2"/>
    <s v="-"/>
  </r>
  <r>
    <s v="HRAEI-LPI-CC-419-RA-2022"/>
    <s v="DISTRIBUIDOR MEDICO TECNOMED, S.A. DE C.V."/>
    <s v="HRAEI-MD0857"/>
    <s v="HRAEI-LPI-CC-419-RA-2022HRAEI-MD0857"/>
    <s v="010.000.4096.00"/>
    <n v="25301228"/>
    <s v="IRBESARTÁN. TABLETA CADA TABLETA CONTIENE: IRBESARTÁN 300 MG ENVASE CON 28 TABLETAS."/>
    <s v="ENVASE CON 28 TABLETAS"/>
    <n v="44.11"/>
    <n v="9"/>
    <n v="22"/>
    <n v="396.99"/>
    <n v="970.42"/>
    <n v="0"/>
    <s v="-"/>
    <s v="-"/>
    <s v="SIN SOLICITUD"/>
    <s v="-"/>
    <x v="1"/>
    <s v="-"/>
    <x v="2"/>
    <s v="-"/>
  </r>
  <r>
    <s v="HRAEI-LPI-CC-428-2022"/>
    <s v="PHARMA TYCSA, S.A. DE C.V."/>
    <s v="HRAEI-MD0857"/>
    <s v="HRAEI-LPI-CC-428-2022HRAEI-MD0857"/>
    <s v="010.000.4096.00"/>
    <n v="25301228"/>
    <s v="IRBESARTÁN. TABLETA CADA TABLETA CONTIENE: IRBESARTÁN 300 MG ENVASE CON 28 TABLETAS."/>
    <s v="ENVASE CON 28 TABLETAS"/>
    <n v="47.97"/>
    <n v="6"/>
    <n v="15"/>
    <n v="287.82"/>
    <n v="719.55"/>
    <n v="0"/>
    <s v="-"/>
    <s v="-"/>
    <s v="SIN SOLICITUD"/>
    <s v="-"/>
    <x v="1"/>
    <s v="-"/>
    <x v="2"/>
    <s v="-"/>
  </r>
  <r>
    <s v="HRAEI-LPI-CC-349-2023"/>
    <s v="PHARMA MANAGEMENT AND INNOVATION, S.A. DE C.V."/>
    <s v="HRAEI-MD0859"/>
    <s v="HRAEI-LPI-CC-349-2023HRAEI-MD0859"/>
    <s v="010.000.4097.00"/>
    <n v="25301225"/>
    <s v="IRBESARTÁN-HIDROCLOROTIAZIDA. TABLETA CADA TABLETA CONTIENE: IRBESARTÁN 150 MG HIDROCLOROTIAZIDA 12.5 MG ENVASE CON 28 TABLETAS."/>
    <s v="ENVASE CON 28 TABLETAS"/>
    <n v="40"/>
    <n v="31"/>
    <n v="77"/>
    <n v="1240"/>
    <n v="3080"/>
    <n v="0"/>
    <s v="-"/>
    <s v="-"/>
    <s v="SIN SOLICITUD"/>
    <s v="-"/>
    <x v="1"/>
    <s v="-"/>
    <x v="2"/>
    <s v="-"/>
  </r>
  <r>
    <s v="HRAEI-LPI-CC-428-2022"/>
    <s v="PHARMA TYCSA, S.A. DE C.V."/>
    <s v="HRAEI-MD0859"/>
    <s v="HRAEI-LPI-CC-428-2022HRAEI-MD0859"/>
    <s v="010.000.4097.00"/>
    <n v="25301225"/>
    <s v="IRBESARTÁN-HIDROCLOROTIAZIDA. TABLETA CADA TABLETA CONTIENE: IRBESARTÁN 150 MG HIDROCLOROTIAZIDA 12.5 MG ENVASE CON 28 TABLETAS."/>
    <s v="ENVASE CON 28 TABLETAS"/>
    <n v="35"/>
    <n v="50"/>
    <n v="125"/>
    <n v="1750"/>
    <n v="4375"/>
    <n v="0"/>
    <s v="-"/>
    <s v="-"/>
    <s v="SIN SOLICITUD"/>
    <s v="-"/>
    <x v="1"/>
    <s v="-"/>
    <x v="2"/>
    <s v="-"/>
  </r>
  <r>
    <s v="HRAEI-LPI-CC-428-2022"/>
    <s v="PHARMA TYCSA, S.A. DE C.V."/>
    <s v="HRAEI-MD0858"/>
    <s v="HRAEI-LPI-CC-428-2022HRAEI-MD0858"/>
    <s v="010.000.4098.00"/>
    <n v="25301226"/>
    <s v="IRBESARTÁN-HIDROCLOROTIAZIDA. TABLETA CADA TABLETA CONTIENE: IRBESARTÁN 300 MG HIDROCLOROTIAZIDA 12.5 MG ENVASE CON 28 TABLETAS."/>
    <s v="ENVASE CON 28 TABLETAS"/>
    <n v="45"/>
    <n v="3"/>
    <n v="7"/>
    <n v="135"/>
    <n v="315"/>
    <n v="0"/>
    <s v="-"/>
    <s v="-"/>
    <s v="SIN SOLICITUD"/>
    <s v="-"/>
    <x v="1"/>
    <s v="-"/>
    <x v="2"/>
    <s v="-"/>
  </r>
  <r>
    <s v="HRAEI-AD-CC-099-2023-A"/>
    <s v="PROFESSIONAL PHARMACY OCCIDENTE, S.A. DE C.V."/>
    <s v="HRAEI-MD0862"/>
    <s v="HRAEI-AD-CC-099-2023-AHRAEI-MD0862"/>
    <s v="010.000.0232.00"/>
    <n v="25301235"/>
    <s v="ISOFLURANO. LIQUIDO O SOLUCION CADA ENVASE CONTIENE: ISOFLURANO 100 ML. ENVASE CON 100 ML."/>
    <s v="ENVASE CON 100 ML"/>
    <n v="688.6"/>
    <n v="47"/>
    <n v="117"/>
    <n v="32364.2"/>
    <n v="80566.2"/>
    <n v="0"/>
    <n v="117"/>
    <n v="117"/>
    <s v="CLAVE SOLICITADA"/>
    <n v="70"/>
    <x v="2"/>
    <n v="0"/>
    <x v="1"/>
    <n v="80566.2"/>
  </r>
  <r>
    <s v="HRAEI-LPI-CC-324-2023"/>
    <s v="LABORATORIOS SILANES, S.A. DE C.V."/>
    <s v="HRAEI-MD0867"/>
    <s v="HRAEI-LPI-CC-324-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3"/>
    <n v="2361.66"/>
    <n v="3542.49"/>
    <n v="0"/>
    <n v="2"/>
    <n v="0"/>
    <s v="CLAVE SOLICITADA"/>
    <n v="0"/>
    <x v="0"/>
    <n v="2"/>
    <x v="0"/>
    <n v="0"/>
  </r>
  <r>
    <s v="HRAEI-LPI-CC-033-2023"/>
    <s v="LABORATORIOS SILANES, S.A. DE C.V."/>
    <s v="HRAEI-MD0867"/>
    <s v="HRAEI-LPI-CC-033-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5"/>
    <n v="2361.66"/>
    <n v="5904.15"/>
    <n v="0"/>
    <n v="2"/>
    <n v="2"/>
    <s v="CLAVE SOLICITADA"/>
    <n v="0"/>
    <x v="0"/>
    <n v="0"/>
    <x v="1"/>
    <n v="2361.66"/>
  </r>
  <r>
    <s v="HRAEI-LPI-CC-266-2023"/>
    <s v="BIORESEARCH DE MEXICO, S.A. DE C.V."/>
    <s v="HRAEI-MD0870"/>
    <s v="HRAEI-LPI-CC-266-2023HRAEI-MD0870"/>
    <s v="010.000.0593.00"/>
    <n v="25301251"/>
    <s v="ISOSORBIDA. TABLETA CADA TABLETA CONTIENE: DINITRATO DE ISOSORBIDA 10 MG ENVASE CON 20 TABLETAS."/>
    <s v="ENVASE CON 20 TABLETAS"/>
    <n v="4.95"/>
    <n v="3"/>
    <n v="7"/>
    <n v="14.850000000000001"/>
    <n v="34.65"/>
    <n v="0"/>
    <s v="-"/>
    <s v="-"/>
    <s v="SIN SOLICITUD"/>
    <s v="-"/>
    <x v="1"/>
    <s v="-"/>
    <x v="2"/>
    <s v="-"/>
  </r>
  <r>
    <s v="HRAEI-LPI-CC-311-1-2023"/>
    <s v="GRUPO BIOJEMA, S.A. DE C.V."/>
    <s v="HRAEI-MD0870"/>
    <s v="HRAEI-LPI-CC-311-1-2023HRAEI-MD0870"/>
    <s v="010.000.0593.00"/>
    <n v="25301251"/>
    <s v="ISOSORBIDA. TABLETA CADA TABLETA CONTIENE: DINITRATO DE ISOSORBIDA 10 MG ENVASE CON 20 TABLETAS."/>
    <s v="ENVASE CON 20 TABLETAS"/>
    <n v="5.0999999999999996"/>
    <n v="2"/>
    <n v="5"/>
    <n v="10.199999999999999"/>
    <n v="25.5"/>
    <n v="0"/>
    <s v="-"/>
    <s v="-"/>
    <s v="SIN SOLICITUD"/>
    <s v="-"/>
    <x v="1"/>
    <s v="-"/>
    <x v="2"/>
    <s v="-"/>
  </r>
  <r>
    <s v="HRAEI-LPI-CC-431-2022"/>
    <s v="BIORESEARCH DE MÉXICO, S.A. DE C.V."/>
    <s v="HRAEI-MD0870"/>
    <s v="HRAEI-LPI-CC-431-2022HRAEI-MD0870"/>
    <s v="010.000.0593.00"/>
    <n v="25301251"/>
    <s v="ISOSORBIDA. TABLETA CADA TABLETA CONTIENE: DINITRATO DE ISOSORBIDA 10 MG ENVASE CON 20 TABLETAS."/>
    <s v="ENVASE CON 20 TABLETAS"/>
    <n v="4.9000000000000004"/>
    <n v="2"/>
    <n v="5"/>
    <n v="9.8000000000000007"/>
    <n v="24.5"/>
    <n v="0"/>
    <s v="-"/>
    <s v="-"/>
    <s v="SIN SOLICITUD"/>
    <s v="-"/>
    <x v="1"/>
    <s v="-"/>
    <x v="2"/>
    <s v="-"/>
  </r>
  <r>
    <s v="HRAEI-AD-CC-114-2023"/>
    <s v="BIORESEARCH DE MÉXICO, S.A. DE C.V."/>
    <s v="HRAEI-MD0870"/>
    <s v="HRAEI-AD-CC-114-2023HRAEI-MD0870"/>
    <s v="010.000.0593.00"/>
    <n v="25301251"/>
    <s v="ISOSORBIDA. TABLETA CADA TABLETA CONTIENE: DINITRATO DE ISOSORBIDA 10 MG ENVASE CON 20 TABLETAS."/>
    <s v="ENVASE CON 20 TABLETAS"/>
    <n v="5.15"/>
    <n v="6"/>
    <n v="15"/>
    <n v="30.900000000000002"/>
    <n v="77.25"/>
    <n v="0"/>
    <n v="15"/>
    <n v="15"/>
    <s v="CLAVE SOLICITADA"/>
    <n v="9"/>
    <x v="2"/>
    <n v="0"/>
    <x v="1"/>
    <n v="77.25"/>
  </r>
  <r>
    <s v="HRAEI-LPI-CC-397-2023"/>
    <s v="SAGO MEDICAL SERVICE, S.A. DE C.V."/>
    <s v="HRAEI-MD0869"/>
    <s v="HRAEI-LPI-CC-397-2023HRAEI-MD0869"/>
    <s v="010.000.0592.00"/>
    <n v="25301252"/>
    <s v="ISOSORBIDA. TABLETA SUBLINGUAL CADA TABLETA CONTIENE: DINITRATO DE ISOSORBIDA 5 MG ENVASE CON 20 TABLETAS SUBLINGUALES."/>
    <s v="ENVASE CON 20 TABLETAS SUBLINGUALES"/>
    <n v="34.1"/>
    <n v="106"/>
    <n v="264"/>
    <n v="3614.6000000000004"/>
    <n v="9002.4"/>
    <m/>
    <s v="-"/>
    <s v="-"/>
    <s v="SIN SOLICITUD"/>
    <s v="-"/>
    <x v="1"/>
    <s v="-"/>
    <x v="2"/>
    <s v="-"/>
  </r>
  <r>
    <s v="HRAEI-LPI-CC-022-2023"/>
    <s v="SAGO MEDICAL SERVICE, S.A. DE C.V."/>
    <s v="HRAEI-MD0869"/>
    <s v="HRAEI-LPI-CC-022-2023HRAEI-MD0869"/>
    <s v="010.000.0592.00"/>
    <n v="25301252"/>
    <s v="ISOSORBIDA. TABLETA SUBLINGUAL CADA TABLETA CONTIENE: DINITRATO DE ISOSORBIDA 5 MG ENVASE CON 20 TABLETAS SUBLINGUALES."/>
    <s v="ENVASE CON 20 TABLETAS SUBLINGUALES"/>
    <n v="31"/>
    <n v="172"/>
    <n v="430"/>
    <n v="5332"/>
    <n v="13330"/>
    <n v="0"/>
    <s v="-"/>
    <s v="-"/>
    <s v="SIN SOLICITUD"/>
    <s v="-"/>
    <x v="1"/>
    <s v="-"/>
    <x v="2"/>
    <s v="-"/>
  </r>
  <r>
    <s v="HRAEI-LPI-CC-397-2023"/>
    <s v="SAGO MEDICAL SERVICE, S.A. DE C.V."/>
    <s v="HRAEI-MD0875"/>
    <s v="HRAEI-LPI-CC-397-2023HRAEI-MD0875"/>
    <s v="010.000.2018.00"/>
    <n v="25301258"/>
    <s v="ITRACONAZOL. CÁPSULA CADA CÁPSULA CONTIENE: ITRACONAZOL 100 MG ENVASE CON 15 CÁPSULAS."/>
    <s v="ENVASE CON 15 CÁPSULAS"/>
    <n v="37.6"/>
    <n v="5"/>
    <n v="11"/>
    <n v="188"/>
    <n v="413.6"/>
    <m/>
    <s v="-"/>
    <s v="-"/>
    <s v="SIN SOLICITUD"/>
    <s v="-"/>
    <x v="1"/>
    <s v="-"/>
    <x v="2"/>
    <s v="-"/>
  </r>
  <r>
    <s v="HRAEI-LPI-CC-427-2022"/>
    <s v="SAGO MEDICAL SERVICE, S.A. DE C.V."/>
    <s v="HRAEI-MD0875"/>
    <s v="HRAEI-LPI-CC-427-2022HRAEI-MD0875"/>
    <s v="010.000.2018.00"/>
    <n v="25301258"/>
    <s v="ITRACONAZOL. CÁPSULA CADA CÁPSULA CONTIENE: ITRACONAZOL 100 MG ENVASE CON 15 CÁPSULAS."/>
    <s v="ENVASE CON 15 CÁPSULAS"/>
    <n v="37.6"/>
    <n v="5"/>
    <n v="11"/>
    <n v="188"/>
    <n v="413.6"/>
    <n v="0"/>
    <s v="-"/>
    <s v="-"/>
    <s v="SIN SOLICITUD"/>
    <s v="-"/>
    <x v="1"/>
    <s v="-"/>
    <x v="2"/>
    <s v="-"/>
  </r>
  <r>
    <s v="HRAEI-LPI-CC-446-1-2022"/>
    <s v="ULTRA LABORATORIOS, S.A. DE C.V."/>
    <s v="HRAEI-MD0875"/>
    <s v="HRAEI-LPI-CC-446-1-2022HRAEI-MD0875"/>
    <s v="010.000.2018.00"/>
    <n v="25301258"/>
    <s v="ITRACONAZOL. CÁPSULA CADA CÁPSULA CONTIENE: ITRACONAZOL 100 MG ENVASE CON 15 CÁPSULAS."/>
    <s v="ENVASE CON 15 CÁPSULAS"/>
    <n v="41"/>
    <n v="3"/>
    <n v="7"/>
    <n v="123"/>
    <n v="287"/>
    <n v="0"/>
    <s v="-"/>
    <s v="-"/>
    <s v="SIN SOLICITUD"/>
    <s v="-"/>
    <x v="1"/>
    <s v="-"/>
    <x v="2"/>
    <s v="-"/>
  </r>
  <r>
    <s v="HRAEI-AD-CC-532-2022"/>
    <s v="PHARMA TYCSA, S.A. DE C.V."/>
    <s v="HRAEI-MD0877"/>
    <s v="HRAEI-AD-CC-532-2022HRAEI-MD0877"/>
    <s v="040.000.0226.00"/>
    <n v="25301262"/>
    <s v="KETAMINA. SOLUCIÓN INYECTABLE CADA FRASCO ÁMPULA CONTIENE: CLORHIDRATO DE KETAMINA EQUIVALENTE A 500 MG DE KETAMINA ENVASE CON UN FRASCO ÁMPULA DE 10 ML."/>
    <s v="ENVASE CON UN FRASCO ÁMPULA DE 10 ML"/>
    <n v="130"/>
    <n v="312"/>
    <n v="780"/>
    <n v="40560"/>
    <n v="101400"/>
    <n v="0"/>
    <n v="312"/>
    <n v="0"/>
    <s v="CLAVE SOLICITADA"/>
    <n v="0"/>
    <x v="0"/>
    <n v="312"/>
    <x v="0"/>
    <n v="0"/>
  </r>
  <r>
    <s v="HRAEI-LPI-CC-258-2023"/>
    <s v="APOLLO CORPORATION AP, S.A. DE C.V."/>
    <s v="HRAEI-MD0879"/>
    <s v="HRAEI-LPI-CC-258-2023HRAEI-MD0879"/>
    <s v="010.000.2504.00"/>
    <n v="25301266"/>
    <s v="KETOPROFENO. CÁPSULA CADA CÁPSULA CONTIENE: KETOPROFENO 100 MG ENVASE CON 15 CÁPSULAS."/>
    <s v="ENVASE CON 15 CÁPSULAS"/>
    <n v="16.36"/>
    <n v="2"/>
    <n v="4"/>
    <n v="32.72"/>
    <n v="65.44"/>
    <n v="0"/>
    <s v="-"/>
    <s v="-"/>
    <s v="SIN SOLICITUD"/>
    <s v="-"/>
    <x v="1"/>
    <s v="-"/>
    <x v="2"/>
    <s v="-"/>
  </r>
  <r>
    <s v="HRAEI-AD-CC-099-2023-A"/>
    <s v="PROFESSIONAL PHARMACY OCCIDENTE, S.A. DE C.V."/>
    <s v="HRAEI-MD0879"/>
    <s v="HRAEI-AD-CC-099-2023-AHRAEI-MD0879"/>
    <s v="010.000.2504.00"/>
    <n v="25301266"/>
    <s v="KETOPROFENO. CÁPSULA CADA CÁPSULA CONTIENE: KETOPROFENO 100 MG ENVASE CON 15 CÁPSULAS."/>
    <s v="ENVASE CON 15 CÁPSULAS"/>
    <n v="15.73"/>
    <n v="3"/>
    <n v="7"/>
    <n v="47.19"/>
    <n v="110.11"/>
    <n v="0"/>
    <n v="3"/>
    <n v="3"/>
    <s v="CLAVE SOLICITADA"/>
    <n v="0"/>
    <x v="0"/>
    <n v="0"/>
    <x v="1"/>
    <n v="47.19"/>
  </r>
  <r>
    <s v="HRAEI-LPI-CC-419-RA-2022"/>
    <s v="DISTRIBUIDOR MEDICO TECNOMED, S.A. DE C.V."/>
    <s v="HRAEI-MD0880"/>
    <s v="HRAEI-LPI-CC-419-RA-2022HRAEI-MD0880"/>
    <s v="010.000.3422.00"/>
    <n v="25302763"/>
    <s v="KETOROLACO SOLUCION INYECTABLE CADA FRASCO ÁMPULA O AMPOLLETA CONTIENE: KETOROLACO-TROMETAMINA 30 MG ENVASE CON 3 FRASCOS ÁMPULA O 3 AMPOLLETAS DE 1 ML."/>
    <s v="ENVASE CON 3 FRASCOS ÁMPULA O 3 AMPOLLETAS DE 1 ML"/>
    <n v="4.1500000000000004"/>
    <n v="2254"/>
    <n v="5634"/>
    <n v="9354.1"/>
    <n v="23381.100000000002"/>
    <n v="0"/>
    <n v="5634"/>
    <n v="5634"/>
    <s v="CLAVE SOLICITADA"/>
    <n v="3380"/>
    <x v="2"/>
    <n v="0"/>
    <x v="1"/>
    <n v="23381.100000000002"/>
  </r>
  <r>
    <s v="HRAEI-LPI-CC-255-1-2023"/>
    <s v="AMAROX PHARMA, S.A. DE C.V."/>
    <s v="HRAEI-MD0883"/>
    <s v="HRAEI-LPI-CC-255-1-2023HRAEI-MD0883"/>
    <s v="010.000.5661.00"/>
    <n v="25302765"/>
    <s v="LACOSAMIDA. TABLETA CADA TABLETA CONTIENE: LACOSAMIDA 100 MG ENVASE CON 28 TABLETAS."/>
    <s v="ENVASE CON 28 TABLETAS"/>
    <n v="129"/>
    <n v="1"/>
    <n v="1"/>
    <n v="129"/>
    <n v="129"/>
    <n v="0"/>
    <n v="1"/>
    <n v="0"/>
    <s v="CLAVE SOLICITADA"/>
    <n v="0"/>
    <x v="0"/>
    <n v="1"/>
    <x v="0"/>
    <n v="0"/>
  </r>
  <r>
    <s v="HRAEI-LPI-CC-042-2023"/>
    <s v="AMAROX PHARMA, S.A. DE C.V."/>
    <s v="HRAEI-MD0883"/>
    <s v="HRAEI-LPI-CC-042-2023HRAEI-MD0883"/>
    <s v="010.000.5661.00"/>
    <n v="25302765"/>
    <s v="LACOSAMIDA. TABLETA CADA TABLETA CONTIENE: LACOSAMIDA 100 MG ENVASE CON 28 TABLETAS."/>
    <s v="ENVASE CON 28 TABLETAS"/>
    <n v="144.19999999999999"/>
    <n v="1"/>
    <n v="1"/>
    <n v="144.19999999999999"/>
    <n v="144.19999999999999"/>
    <n v="0"/>
    <s v="-"/>
    <s v="-"/>
    <s v="SIN SOLICITUD"/>
    <s v="-"/>
    <x v="1"/>
    <s v="-"/>
    <x v="2"/>
    <s v="-"/>
  </r>
  <r>
    <s v="HRAEI-LPI-CC-021-2023"/>
    <s v="PROQUIGAMA, S.A. DE C.V."/>
    <s v="HRAEI-MD0883"/>
    <s v="HRAEI-LPI-CC-021-2023HRAEI-MD0883"/>
    <s v="010.000.5661.00"/>
    <n v="25302765"/>
    <s v="LACOSAMIDA. TABLETA CADA TABLETA CONTIENE: LACOSAMIDA 100 MG ENVASE CON 28 TABLETAS."/>
    <s v="ENVASE CON 28 TABLETAS"/>
    <n v="149"/>
    <n v="1"/>
    <n v="1"/>
    <n v="149"/>
    <n v="149"/>
    <n v="0"/>
    <n v="1"/>
    <n v="1"/>
    <s v="CLAVE SOLICITADA"/>
    <n v="0"/>
    <x v="0"/>
    <n v="0"/>
    <x v="1"/>
    <n v="149"/>
  </r>
  <r>
    <s v="HRAEI-LPI-CC-009-2023"/>
    <s v="ADMINISTRADORA DE MARCAS FARMACÉUTICAS, S.A. DE C.V."/>
    <s v="HRAEI-MD2170"/>
    <s v="HRAEI-LPI-CC-009-2023HRAEI-MD2170"/>
    <s v="010.000.6099.00"/>
    <n v="25303226"/>
    <s v="LACTULOSA. JARABE. CADA 100 ML CONTIENEN: LACTULOSA 66.70 G ENVASE CON 120 ML Y MEDIDA DOSIFICADORA (0.667 G/ML)."/>
    <s v="ENVASE CON 120 ML Y MEDIDA DOSIFICADORA (0.667 G/ML)"/>
    <n v="51.75"/>
    <n v="75"/>
    <n v="187"/>
    <n v="3881.25"/>
    <n v="9677.25"/>
    <n v="0"/>
    <n v="187"/>
    <n v="187"/>
    <s v="CLAVE SOLICITADA"/>
    <n v="112"/>
    <x v="2"/>
    <n v="0"/>
    <x v="1"/>
    <n v="9677.25"/>
  </r>
  <r>
    <s v="HRAEI-LPI-CC-369-2023"/>
    <s v="SOLARA, S.A. DE C.V."/>
    <s v="HRAEI-MD0892"/>
    <s v="HRAEI-LPI-CC-369-2023HRAEI-MD0892"/>
    <s v="010.000.5356.00"/>
    <n v="25301277"/>
    <s v="LAMOTRIGINA. TABLETA CADA TABLETA CONTIENE: LAMOTRIGINA 100 MG ENVASE CON 28 TABLETAS."/>
    <s v="ENVASE CON 28 TABLETAS"/>
    <n v="15.6"/>
    <n v="1"/>
    <n v="2"/>
    <n v="15.6"/>
    <n v="31.2"/>
    <n v="0"/>
    <s v="-"/>
    <s v="-"/>
    <s v="SIN SOLICITUD"/>
    <s v="-"/>
    <x v="1"/>
    <s v="-"/>
    <x v="2"/>
    <s v="-"/>
  </r>
  <r>
    <s v="HRAEI-LPI-CC-454-2022"/>
    <s v="SOLARA, S.A. DE C.V."/>
    <s v="HRAEI-MD0892"/>
    <s v="HRAEI-LPI-CC-454-2022HRAEI-MD0892"/>
    <s v="010.000.5356.00"/>
    <n v="25301277"/>
    <s v="LAMOTRIGINA. TABLETA CADA TABLETA CONTIENE: LAMOTRIGINA 100 MG ENVASE CON 28 TABLETAS."/>
    <s v="ENVASE CON 28 TABLETAS"/>
    <n v="15.6"/>
    <n v="2"/>
    <n v="3"/>
    <n v="31.2"/>
    <n v="46.8"/>
    <n v="0"/>
    <s v="-"/>
    <s v="-"/>
    <s v="SIN SOLICITUD"/>
    <s v="-"/>
    <x v="1"/>
    <s v="-"/>
    <x v="2"/>
    <s v="-"/>
  </r>
  <r>
    <s v="HRAEI-LPI-CC-318-2023"/>
    <s v="IPSEN MEXICO, S. DE R.L. DE C.V."/>
    <s v="HRAEI-MD2274"/>
    <s v="HRAEI-LPI-CC-318-2023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0"/>
    <n v="24"/>
    <n v="132678.6"/>
    <n v="318428.64"/>
    <n v="0"/>
    <s v="-"/>
    <s v="-"/>
    <s v="SIN SOLICITUD"/>
    <s v="-"/>
    <x v="1"/>
    <s v="-"/>
    <x v="2"/>
    <s v="-"/>
  </r>
  <r>
    <s v="HRAEI-AD-CC-344-2022"/>
    <s v="IPSEN MÉXICO, S. DE R.L. DE C.V."/>
    <s v="HRAEI-MD2274"/>
    <s v="HRAEI-AD-CC-344-2022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6"/>
    <n v="39"/>
    <n v="212285.76"/>
    <n v="517446.54000000004"/>
    <n v="0"/>
    <n v="39"/>
    <n v="39"/>
    <s v="CLAVE SOLICITADA"/>
    <n v="23"/>
    <x v="2"/>
    <n v="0"/>
    <x v="1"/>
    <n v="517446.54000000004"/>
  </r>
  <r>
    <s v="HRAEI-LPI-CC-288-2023"/>
    <s v="ELEMENTCO, S. A. P. I. DE C.V."/>
    <s v="HRAEI-MD0900"/>
    <s v="HRAEI-LPI-CC-288-2023HRAEI-MD0900"/>
    <s v="010.000.4229.00"/>
    <n v="25302772"/>
    <s v="L-ASPARAGINASA. SOLUCIÓN INYECTABLE. CADA FRASCO ÁMPULA CON POLVO CONTIENE: L-ASPARAGINASA 10000 UI ENVASE CON 1 FRASCO ÁMPULA."/>
    <s v="ENVASE CON 1 FRASCO ÁMPULA"/>
    <n v="5759"/>
    <n v="38"/>
    <n v="96"/>
    <n v="218842"/>
    <n v="552864"/>
    <n v="0"/>
    <s v="-"/>
    <s v="-"/>
    <s v="SIN SOLICITUD"/>
    <s v="-"/>
    <x v="1"/>
    <s v="-"/>
    <x v="2"/>
    <s v="-"/>
  </r>
  <r>
    <s v="HRAEI-AD-CC-531-2022"/>
    <s v="AMAROX PHARMA, S.A. DE C.V."/>
    <s v="HRAEI-MD0900"/>
    <s v="HRAEI-AD-CC-531-2022HRAEI-MD0900"/>
    <s v="010.000.4229.00"/>
    <n v="25302772"/>
    <s v="L-ASPARAGINASA. SOLUCIÓN INYECTABLE. CADA FRASCO ÁMPULA CON POLVO CONTIENE: L-ASPARAGINASA 10000 UI ENVASE CON 1 FRASCO ÁMPULA."/>
    <s v="ENVASE CON 1 FRASCO ÁMPULA"/>
    <n v="2900"/>
    <n v="312"/>
    <n v="780"/>
    <n v="904800"/>
    <n v="2262000"/>
    <n v="0"/>
    <s v="-"/>
    <s v="-"/>
    <s v="SIN SOLICITUD"/>
    <s v="-"/>
    <x v="1"/>
    <s v="-"/>
    <x v="2"/>
    <s v="-"/>
  </r>
  <r>
    <s v="HRAEI-AD-CC-147-2023"/>
    <s v="CELEX MEDICAMENTOS, S. DE R.L. DE C.V."/>
    <s v="HRAEI-MD0900"/>
    <s v="HRAEI-AD-CC-147-2023HRAEI-MD0900"/>
    <s v="010.000.4229.00"/>
    <n v="25302772"/>
    <s v="L-ASPARAGINASA. SOLUCIÓN INYECTABLE. CADA FRASCO ÁMPULA CON POLVO CONTIENE: L-ASPARAGINASA 10000 UI ENVASE CON 1 FRASCO ÁMPULA."/>
    <s v="ENVASE CON 1 FRASCO ÁMPULA"/>
    <n v="2200"/>
    <n v="124"/>
    <n v="312"/>
    <n v="272800"/>
    <n v="686400"/>
    <n v="0"/>
    <s v="-"/>
    <s v="-"/>
    <s v="SIN SOLICITUD"/>
    <s v="-"/>
    <x v="1"/>
    <s v="-"/>
    <x v="2"/>
    <s v="-"/>
  </r>
  <r>
    <s v="HRAEI-AD-CC-146-2023"/>
    <s v="LABORATORIOS VANQUISH, S.A. DE C.V."/>
    <s v="HRAEI-MD0900"/>
    <s v="HRAEI-AD-CC-146-2023HRAEI-MD0900"/>
    <s v="010.000.4229.00"/>
    <n v="25302772"/>
    <s v="L-ASPARAGINASA. SOLUCIÓN INYECTABLE. CADA FRASCO ÁMPULA CON POLVO CONTIENE: L-ASPARAGINASA 10000 UI ENVASE CON 1 FRASCO ÁMPULA."/>
    <s v="ENVASE CON 1 FRASCO ÁMPULA"/>
    <n v="2089"/>
    <n v="188"/>
    <n v="468"/>
    <n v="392732"/>
    <n v="977652"/>
    <n v="0"/>
    <n v="468"/>
    <n v="468"/>
    <s v="CLAVE SOLICITADA"/>
    <n v="280"/>
    <x v="2"/>
    <n v="0"/>
    <x v="1"/>
    <n v="977652"/>
  </r>
  <r>
    <s v="HRAEI-AD-CC-236-2023"/>
    <s v="CELGENE LOGISTICS, S.A.R.L."/>
    <s v="HRAEI-MD0908"/>
    <s v="HRAEI-AD-CC-236-2023HRAEI-MD0908"/>
    <s v="010.000.5617.00"/>
    <n v="25302321"/>
    <s v="LENALIDOMIDA. CÁPSULA CADA CÁPSULA CONTIENE: LENALIDOMIDA 10 MG ENVASE CON 21 CÁPSULAS"/>
    <s v="ENVASE CON 21 CÁPSULAS"/>
    <n v="81026"/>
    <n v="1"/>
    <n v="1"/>
    <n v="81026"/>
    <n v="81026"/>
    <n v="0"/>
    <n v="1"/>
    <n v="1"/>
    <s v="CLAVE SOLICITADA"/>
    <n v="0"/>
    <x v="0"/>
    <n v="0"/>
    <x v="1"/>
    <n v="81026"/>
  </r>
  <r>
    <s v="HRAEI-AD-CC-345-2022"/>
    <s v="CELGENE LOGISTICS SARL"/>
    <s v="HRAEI-MD0908"/>
    <s v="HRAEI-AD-CC-345-2022HRAEI-MD0908"/>
    <s v="010.000.5617.00"/>
    <n v="25302321"/>
    <s v="LENALIDOMIDA. CÁPSULA CADA CÁPSULA CONTIENE: LENALIDOMIDA 10 MG ENVASE CON 21 CÁPSULAS"/>
    <s v="ENVASE CON 21 CÁPSULAS"/>
    <n v="81026"/>
    <n v="10"/>
    <n v="23"/>
    <n v="810260"/>
    <n v="1863598"/>
    <n v="0"/>
    <n v="23"/>
    <n v="23"/>
    <s v="CLAVE SOLICITADA"/>
    <n v="13"/>
    <x v="2"/>
    <n v="0"/>
    <x v="1"/>
    <n v="1863598"/>
  </r>
  <r>
    <s v="HRAEI-AD-CC-345-2022"/>
    <s v="CELGENE LOGISTICS SARL"/>
    <s v="HRAEI-MD0909"/>
    <s v="HRAEI-AD-CC-345-2022HRAEI-MD0909"/>
    <s v="010.000.5618.00"/>
    <n v="25302322"/>
    <s v="LENALIDOMIDA. CÁPSULA CADA CÁPSULA CONTIENE: LENALIDOMIDA 15 MG ENVASE CON 21 CÁPSULAS"/>
    <s v="ENVASE CON 21 CÁPSULAS"/>
    <n v="81026"/>
    <n v="10"/>
    <n v="23"/>
    <n v="810260"/>
    <n v="1863598"/>
    <n v="0"/>
    <n v="23"/>
    <n v="23"/>
    <s v="CLAVE SOLICITADA"/>
    <n v="13"/>
    <x v="2"/>
    <n v="0"/>
    <x v="1"/>
    <n v="1863598"/>
  </r>
  <r>
    <s v="HRAEI-AD-CC-345-2022"/>
    <s v="CELGENE LOGISTICS SARL"/>
    <s v="HRAEI-MD0911"/>
    <s v="HRAEI-AD-CC-345-2022HRAEI-MD0911"/>
    <s v="010.000.5619.00"/>
    <n v="25302323"/>
    <s v="LENALIDOMIDA. CÁPSULA CADA CÁPSULA CONTIENE: LENALIDOMIDA 25 MG ENVASE CON 21 CÁPSULAS"/>
    <s v="ENVASE CON 21 CÁPSULAS"/>
    <n v="81026"/>
    <n v="16"/>
    <n v="39"/>
    <n v="1296416"/>
    <n v="3160014"/>
    <n v="0"/>
    <n v="39"/>
    <n v="39"/>
    <s v="CLAVE SOLICITADA"/>
    <n v="23"/>
    <x v="2"/>
    <n v="0"/>
    <x v="1"/>
    <n v="3160014"/>
  </r>
  <r>
    <s v="HRAEI-LPI-CC-353-1-2023"/>
    <s v="PRODIFAM, S.A. DE C.V."/>
    <s v="HRAEI-MD0920"/>
    <s v="HRAEI-LPI-CC-353-1-2023HRAEI-MD0920"/>
    <s v="010.000.2616.00"/>
    <n v="25301308"/>
    <s v="LEVETIRACETAM. SOLUCIÓN ORAL CADA 100 ML CONTIENEN: LEVETIRACETAM 10 G ENVASE CON 300 ML (100 MG/ML)"/>
    <s v="ENVASE CON 300 ML (100 MG/ML)"/>
    <n v="115.34"/>
    <n v="1"/>
    <n v="1"/>
    <n v="115.34"/>
    <n v="115.34"/>
    <n v="0"/>
    <n v="1"/>
    <n v="0"/>
    <s v="CLAVE SOLICITADA"/>
    <n v="0"/>
    <x v="0"/>
    <n v="1"/>
    <x v="0"/>
    <n v="0"/>
  </r>
  <r>
    <s v="HRAEI-LPI-CC-425-2022"/>
    <s v="IARE DE OCCIDENTE, S.A. DE C.V."/>
    <s v="HRAEI-MD0920"/>
    <s v="HRAEI-LPI-CC-425-2022HRAEI-MD0920"/>
    <s v="010.000.2616.00"/>
    <n v="25301308"/>
    <s v="LEVETIRACETAM. SOLUCIÓN ORAL CADA 100 ML CONTIENEN: LEVETIRACETAM 10 G ENVASE CON 300 ML (100 MG/ML)"/>
    <s v="ENVASE CON 300 ML (100 MG/ML)"/>
    <n v="121.38"/>
    <n v="10"/>
    <n v="23"/>
    <n v="1213.8"/>
    <n v="2791.74"/>
    <n v="0"/>
    <n v="10"/>
    <n v="10"/>
    <s v="CLAVE SOLICITADA"/>
    <n v="0"/>
    <x v="0"/>
    <n v="0"/>
    <x v="1"/>
    <n v="1213.8"/>
  </r>
  <r>
    <s v="HRAEI-LPI-CC-353-1-2023"/>
    <s v="PRODIFAM, S.A. DE C.V."/>
    <s v="HRAEI-MD0919"/>
    <s v="HRAEI-LPI-CC-353-1-2023HRAEI-MD0919"/>
    <s v="010.000.2618.00"/>
    <n v="25301309"/>
    <s v="LEVETIRACETAM. TABLETA CADA TABLETA CONTIENE: LEVETIRACETAM 1 000 MG ENVASE CON 30 TABLETAS."/>
    <s v="ENVASE CON 30 TABLETAS"/>
    <n v="56.5"/>
    <n v="29"/>
    <n v="72"/>
    <n v="1638.5"/>
    <n v="4068"/>
    <n v="0"/>
    <n v="29"/>
    <n v="0"/>
    <s v="CLAVE SOLICITADA"/>
    <n v="0"/>
    <x v="0"/>
    <n v="29"/>
    <x v="0"/>
    <n v="0"/>
  </r>
  <r>
    <s v="HRAEI-LPI-CC-311-1-2023"/>
    <s v="GRUPO BIOJEMA, S.A. DE C.V."/>
    <s v="HRAEI-MD0919"/>
    <s v="HRAEI-LPI-CC-311-1-2023HRAEI-MD0919"/>
    <s v="010.000.2618.00"/>
    <n v="25301309"/>
    <s v="LEVETIRACETAM. TABLETA CADA TABLETA CONTIENE: LEVETIRACETAM 1 000 MG ENVASE CON 30 TABLETAS."/>
    <s v="ENVASE CON 30 TABLETAS"/>
    <n v="59"/>
    <n v="5"/>
    <n v="14"/>
    <n v="295"/>
    <n v="826"/>
    <n v="0"/>
    <n v="5"/>
    <n v="0"/>
    <s v="CLAVE SOLICITADA"/>
    <n v="0"/>
    <x v="0"/>
    <n v="5"/>
    <x v="0"/>
    <n v="0"/>
  </r>
  <r>
    <s v="HRAEI-LPI-CC-037-2023"/>
    <s v="ALTERNAVIDA, S.A. DE C.V."/>
    <s v="HRAEI-MD0919"/>
    <s v="HRAEI-LPI-CC-037-2023HRAEI-MD0919"/>
    <s v="010.000.2618.00"/>
    <n v="25301309"/>
    <s v="LEVETIRACETAM. TABLETA CADA TABLETA CONTIENE: LEVETIRACETAM 1 000 MG ENVASE CON 30 TABLETAS."/>
    <s v="ENVASE CON 30 TABLETAS"/>
    <n v="56.5"/>
    <n v="28"/>
    <n v="70"/>
    <n v="1582"/>
    <n v="3955"/>
    <n v="0"/>
    <n v="28"/>
    <n v="28"/>
    <s v="CLAVE SOLICITADA"/>
    <n v="0"/>
    <x v="0"/>
    <n v="0"/>
    <x v="1"/>
    <n v="1582"/>
  </r>
  <r>
    <s v="HRAEI-LPI-CC-014-2023"/>
    <s v="DISTRIBUIDOR MEDICO TECNOMED, S.A. DE C.V."/>
    <s v="HRAEI-MD0919"/>
    <s v="HRAEI-LPI-CC-014-2023HRAEI-MD0919"/>
    <s v="010.000.2618.00"/>
    <n v="25301309"/>
    <s v="LEVETIRACETAM. TABLETA CADA TABLETA CONTIENE: LEVETIRACETAM 1 000 MG ENVASE CON 30 TABLETAS."/>
    <s v="ENVASE CON 30 TABLETAS"/>
    <n v="55.909999999999897"/>
    <n v="47"/>
    <n v="117"/>
    <n v="2627.769999999995"/>
    <n v="6541.4699999999875"/>
    <n v="0"/>
    <n v="117"/>
    <n v="117"/>
    <s v="CLAVE SOLICITADA"/>
    <n v="70"/>
    <x v="2"/>
    <n v="0"/>
    <x v="1"/>
    <n v="6541.4699999999875"/>
  </r>
  <r>
    <s v="HRAEI-LPI-CC-026-2023"/>
    <s v="FRESENIUS KABI MÉXICO, S.A. DE C.V."/>
    <s v="HRAEI-MD0932"/>
    <s v="HRAEI-LPI-CC-026-2023HRAEI-MD0932"/>
    <s v="010.000.4249.00"/>
    <n v="25301326"/>
    <s v="LEVOFLOXACINO. SOLUCIÓN INYECTABLE CADA ENVASE CONTIENE: LEVOFLOXACINO HEMIHIDRATADO EQUIVALENTE A 500 MG DE LEVOFLOXACINO. ENVASE CON 100 ML."/>
    <s v="ENVASE CON 100 ML"/>
    <n v="16.579999999999998"/>
    <n v="1002"/>
    <n v="2505"/>
    <n v="16613.16"/>
    <n v="41532.899999999994"/>
    <n v="0"/>
    <n v="1002"/>
    <n v="1002"/>
    <s v="CLAVE SOLICITADA"/>
    <n v="0"/>
    <x v="0"/>
    <n v="0"/>
    <x v="1"/>
    <n v="16613.16"/>
  </r>
  <r>
    <s v="HRAEI-LPI-CC-335-1-2023"/>
    <s v="MEDILIVER, S.A. DE C.V."/>
    <s v="HRAEI-MD0934"/>
    <s v="HRAEI-LPI-CC-335-1-2023HRAEI-MD0934"/>
    <s v="010.000.4300.00"/>
    <n v="25301328"/>
    <s v="LEVOFLOXACINO. TABLETA CADA TABLETA CONTIENE: LEVOFLOXACINO HEMIHIDRATADO EQUIVALENTE A 750 MG DE LEVOFLOXACINO. ENVASE CON 7 TABLETAS."/>
    <s v="ENVASE CON 7 TABLETAS"/>
    <n v="15.59"/>
    <n v="14"/>
    <n v="35"/>
    <n v="218.26"/>
    <n v="545.65"/>
    <n v="0"/>
    <n v="14"/>
    <n v="0"/>
    <s v="CLAVE SOLICITADA"/>
    <n v="0"/>
    <x v="0"/>
    <n v="14"/>
    <x v="0"/>
    <n v="0"/>
  </r>
  <r>
    <s v="HRAEI-LPI-CC-008-2023"/>
    <s v="PRODIFAM, S.A. DE C.V."/>
    <s v="HRAEI-MD0934"/>
    <s v="HRAEI-LPI-CC-008-2023HRAEI-MD0934"/>
    <s v="010.000.4300.00"/>
    <n v="25301328"/>
    <s v="LEVOFLOXACINO. TABLETA CADA TABLETA CONTIENE: LEVOFLOXACINO HEMIHIDRATADO EQUIVALENTE A 750 MG DE LEVOFLOXACINO. ENVASE CON 7 TABLETAS."/>
    <s v="ENVASE CON 7 TABLETAS"/>
    <n v="16.32"/>
    <n v="9"/>
    <n v="23"/>
    <n v="146.88"/>
    <n v="375.36"/>
    <n v="0"/>
    <n v="23"/>
    <n v="23"/>
    <s v="CLAVE SOLICITADA"/>
    <n v="14"/>
    <x v="2"/>
    <n v="0"/>
    <x v="1"/>
    <n v="375.36"/>
  </r>
  <r>
    <s v="HRAEI-LPI-CC-014-2023"/>
    <s v="DISTRIBUIDOR MEDICO TECNOMED, S.A. DE C.V."/>
    <s v="HRAEI-MD0934"/>
    <s v="HRAEI-LPI-CC-014-2023HRAEI-MD0934"/>
    <s v="010.000.4300.00"/>
    <n v="25301328"/>
    <s v="LEVOFLOXACINO. TABLETA CADA TABLETA CONTIENE: LEVOFLOXACINO HEMIHIDRATADO EQUIVALENTE A 750 MG DE LEVOFLOXACINO. ENVASE CON 7 TABLETAS."/>
    <s v="ENVASE CON 7 TABLETAS"/>
    <n v="14.99"/>
    <n v="14"/>
    <n v="34"/>
    <n v="209.86"/>
    <n v="509.66"/>
    <n v="0"/>
    <n v="34"/>
    <n v="34"/>
    <s v="CLAVE SOLICITADA"/>
    <n v="20"/>
    <x v="2"/>
    <n v="0"/>
    <x v="1"/>
    <n v="509.66"/>
  </r>
  <r>
    <s v="HRAEI-AD-CC-131-2023"/>
    <s v="BAYER DE MÉXICO, S.A. DE C.V."/>
    <s v="HRAEI-MD2146"/>
    <s v="HRAEI-AD-CC-131-2023HRAEI-MD2146"/>
    <s v="010.000.6075.00"/>
    <n v="25302786"/>
    <s v="LEVONORGESTREL. IMPLANTE CADA IMPLANTE CONTIENE: LEVONORGESTREL 75.0 MG ENVASE CON 2 IMPLANTES Y UNA CAJA CON UN TRÓCAR E INSTRUCTIVOS ANEXOS."/>
    <s v="ENVASE CON 2 IMPLANTES Y UNA CAJA CON UN TRÓCAR E INSTRUCTIVOS ANEXOS"/>
    <n v="447.6"/>
    <n v="16"/>
    <n v="40"/>
    <n v="7161.6"/>
    <n v="17904"/>
    <n v="0"/>
    <n v="40"/>
    <n v="40"/>
    <s v="CLAVE SOLICITADA"/>
    <n v="24"/>
    <x v="2"/>
    <n v="0"/>
    <x v="1"/>
    <n v="17904"/>
  </r>
  <r>
    <s v="HRAEI-LPI-CC-457-2022"/>
    <s v="BAYER DE MÉXICO, S.A. DE C.V."/>
    <s v="HRAEI-MD0937"/>
    <s v="HRAEI-LPI-CC-457-2022HRAEI-MD0937"/>
    <s v="010.000.2208.00"/>
    <n v="25301335"/>
    <s v="LEVONORGESTREL. POLVO EL DISPOSITIVO CON POLVO CONTIENE: LEVONORGESTREL (MICRONIZADO) 52 MG ENVASE CON UN DISPOSITIVO."/>
    <s v="ENVASE CON UN DISPOSITIVO"/>
    <n v="600"/>
    <n v="23"/>
    <n v="57"/>
    <n v="13800"/>
    <n v="34200"/>
    <n v="0"/>
    <s v="-"/>
    <s v="-"/>
    <s v="SIN SOLICITUD"/>
    <s v="-"/>
    <x v="1"/>
    <s v="-"/>
    <x v="2"/>
    <s v="-"/>
  </r>
  <r>
    <s v="HRAEI-LPI-CC-452-2022"/>
    <s v="LABORATORIOS VANQUISH, S.A. DE C.V."/>
    <s v="HRAEI-MD0942"/>
    <s v="HRAEI-LPI-CC-452-2022HRAEI-MD0942"/>
    <s v="010.000.5097.00"/>
    <n v="25302788"/>
    <s v="LEVOSIMENDAN. SOLUCIÓN INYECTABLE CADA ML CONTIENE: LEVOSIMENDAN 2.5 MG ENVASE CON 1 FRASCO ÁMPULA CON 5 ML."/>
    <s v="ENVASE CON 1 FRASCO ÁMPULA CON 5 ML"/>
    <n v="1399"/>
    <n v="30"/>
    <n v="74"/>
    <n v="41970"/>
    <n v="103526"/>
    <n v="0"/>
    <n v="30"/>
    <n v="30"/>
    <s v="CLAVE SOLICITADA"/>
    <n v="0"/>
    <x v="0"/>
    <n v="0"/>
    <x v="1"/>
    <n v="41970"/>
  </r>
  <r>
    <s v="HRAEI-LPI-CC-279-1-2023"/>
    <s v="COMPAÑIA INTERNACIONAL MEDICA, S.A. DE C.V."/>
    <s v="HRAEI-MD0944"/>
    <s v="HRAEI-LPI-CC-279-1-2023HRAEI-MD0944"/>
    <s v="010.000.1007.00"/>
    <n v="25301342"/>
    <s v="LEVOTIROXINA. TABLETA CADA TABLETA CONTIENE: LEVOTIROXINA SÓDICA EQUIVALENTE A 100 µG DE LEVOTIROXINA SÓDICA ANHIDRA. ENVASE CON 100 TABLETAS."/>
    <s v="ENVASE CON 100 TABLETAS"/>
    <n v="25.47"/>
    <n v="5"/>
    <n v="12"/>
    <n v="127.35"/>
    <n v="305.64"/>
    <n v="0"/>
    <s v="-"/>
    <s v="-"/>
    <s v="SIN SOLICITUD"/>
    <s v="-"/>
    <x v="1"/>
    <s v="-"/>
    <x v="2"/>
    <s v="-"/>
  </r>
  <r>
    <s v="HRAEI-LPI-CC-312-1-2023"/>
    <s v="GRUPO FARMACEUTICO TOTALFARMA,S.A DE C.V."/>
    <s v="HRAEI-MD0944"/>
    <s v="HRAEI-LPI-CC-312-1-2023HRAEI-MD0944"/>
    <s v="010.000.1007.00"/>
    <n v="25301342"/>
    <s v="LEVOTIROXINA. TABLETA CADA TABLETA CONTIENE: LEVOTIROXINA SÓDICA EQUIVALENTE A 100 µG DE LEVOTIROXINA SÓDICA ANHIDRA. ENVASE CON 100 TABLETAS."/>
    <s v="ENVASE CON 100 TABLETAS"/>
    <n v="26.67"/>
    <n v="4"/>
    <n v="10"/>
    <n v="106.68"/>
    <n v="266.70000000000005"/>
    <n v="0"/>
    <s v="-"/>
    <s v="-"/>
    <s v="SIN SOLICITUD"/>
    <s v="-"/>
    <x v="1"/>
    <s v="-"/>
    <x v="2"/>
    <s v="-"/>
  </r>
  <r>
    <s v="HRAEI-LPI-CC-361-1-2023"/>
    <s v="PROQUIGAMA, S.A. DE C.V."/>
    <s v="HRAEI-MD0944"/>
    <s v="HRAEI-LPI-CC-361-1-2023HRAEI-MD0944"/>
    <s v="010.000.1007.00"/>
    <n v="25301342"/>
    <s v="LEVOTIROXINA. TABLETA CADA TABLETA CONTIENE: LEVOTIROXINA SÓDICA EQUIVALENTE A 100 µG DE LEVOTIROXINA SÓDICA ANHIDRA. ENVASE CON 100 TABLETAS."/>
    <s v="ENVASE CON 100 TABLETAS"/>
    <n v="28.02"/>
    <n v="1"/>
    <n v="2"/>
    <n v="28.02"/>
    <n v="56.04"/>
    <n v="0"/>
    <s v="-"/>
    <s v="-"/>
    <s v="SIN SOLICITUD"/>
    <s v="-"/>
    <x v="1"/>
    <s v="-"/>
    <x v="2"/>
    <s v="-"/>
  </r>
  <r>
    <s v="HRAEI-LPI-CC-437-2022"/>
    <s v="COMPAÑIA INTERNACIONAL MÉDICA, S.A. DE C.V."/>
    <s v="HRAEI-MD0944"/>
    <s v="HRAEI-LPI-CC-437-2022HRAEI-MD0944"/>
    <s v="010.000.1007.00"/>
    <n v="25301342"/>
    <s v="LEVOTIROXINA. TABLETA CADA TABLETA CONTIENE: LEVOTIROXINA SÓDICA EQUIVALENTE A 100 µG DE LEVOTIROXINA SÓDICA ANHIDRA. ENVASE CON 100 TABLETAS."/>
    <s v="ENVASE CON 100 TABLETAS"/>
    <n v="25.47"/>
    <n v="16"/>
    <n v="39"/>
    <n v="407.52"/>
    <n v="993.32999999999993"/>
    <n v="0"/>
    <s v="-"/>
    <s v="-"/>
    <s v="SIN SOLICITUD"/>
    <s v="-"/>
    <x v="1"/>
    <s v="-"/>
    <x v="2"/>
    <s v="-"/>
  </r>
  <r>
    <s v="HRAEI-LPI-CC-329-2023"/>
    <s v="LABORATORIOS ZEYCO, S.A. DE C.V."/>
    <s v="HRAEI-MD0956"/>
    <s v="HRAEI-LPI-CC-329-2023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3"/>
    <n v="883.8"/>
    <n v="1325.6999999999998"/>
    <n v="0"/>
    <n v="2"/>
    <n v="0"/>
    <s v="CLAVE SOLICITADA"/>
    <n v="0"/>
    <x v="0"/>
    <n v="2"/>
    <x v="0"/>
    <n v="0"/>
  </r>
  <r>
    <s v="HRAEI-LPI-CC-424-2022"/>
    <s v="LABORATORIOS ZEYCO, S.A. DE C.V."/>
    <s v="HRAEI-MD0956"/>
    <s v="HRAEI-LPI-CC-424-2022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5"/>
    <n v="883.8"/>
    <n v="2209.5"/>
    <n v="0"/>
    <n v="2"/>
    <n v="2"/>
    <s v="CLAVE SOLICITADA"/>
    <n v="0"/>
    <x v="0"/>
    <n v="0"/>
    <x v="1"/>
    <n v="883.8"/>
  </r>
  <r>
    <s v="HRAEI-AD-CC-099-2023-A"/>
    <s v="PROFESSIONAL PHARMACY OCCIDENTE, S.A. DE C.V."/>
    <s v="HRAEI-MD0957"/>
    <s v="HRAEI-AD-CC-099-2023-AHRAEI-MD0957"/>
    <s v="010.000.0265.00"/>
    <n v="25301355"/>
    <s v="LIDOCAÍNA EPINEFRINA. SOLUCIÓN INYECTABLE AL 2% CADA FRASCO ÁMPULA CONTIENE: CLORHIDRATO DE LIDOCAÍNA 1 G EPINEFRINA (1:200000) 0.25 MG ENVASE CON 5 FRASCOS ÁMPULA CON 50 ML."/>
    <s v="ENVASE CON 5 FRASCOS ÁMPULA CON 50 ML"/>
    <n v="139.62"/>
    <n v="54"/>
    <n v="133"/>
    <n v="7539.4800000000005"/>
    <n v="18569.46"/>
    <n v="0"/>
    <n v="133"/>
    <n v="133"/>
    <s v="CLAVE SOLICITADA"/>
    <n v="79"/>
    <x v="2"/>
    <n v="0"/>
    <x v="1"/>
    <n v="18569.46"/>
  </r>
  <r>
    <s v="HRAEI-AD-CC-362-2022"/>
    <s v="GRÜNENTHAL DE MÉXICO S.A. DE C.V."/>
    <s v="HRAEI-MD2276"/>
    <s v="HRAEI-AD-CC-362-2022HRAEI-MD2276"/>
    <s v="010.000.6347.00"/>
    <n v="25301346"/>
    <s v="LIDOCAÍNA. PARCHE ADHESIVO. CADA PARCHE CONTIENE: LIDOCAÍNA 700 MG EXCIPIENTE CBP 1 PARCHE CAJA CON 3 SOBRES CON 5 PARCHES."/>
    <s v="CAJA CON 3 SOBRES CON 5 PARCHES"/>
    <n v="1056"/>
    <n v="188"/>
    <n v="468"/>
    <n v="198528"/>
    <n v="494208"/>
    <n v="0"/>
    <n v="468"/>
    <n v="468"/>
    <s v="CLAVE SOLICITADA"/>
    <n v="280"/>
    <x v="2"/>
    <n v="0"/>
    <x v="1"/>
    <n v="494208"/>
  </r>
  <r>
    <s v="HRAEI-LPI-CC-329-2023"/>
    <s v="LABORATORIOS ZEYCO, S.A. DE C.V."/>
    <s v="HRAEI-MD0958"/>
    <s v="HRAEI-LPI-CC-329-2023HRAEI-MD0958"/>
    <s v="010.000.0264.00"/>
    <n v="25301348"/>
    <s v="LIDOCAÍNA. SOLUCIÓN AL 10%. CADA 100 ML CONTIENE: LIDOCAÍNA 10.0 G ENVASE CON 115 ML CON ATOMIZADOR MANUAL."/>
    <s v="ENVASE CON 115 ML CON ATOMIZADOR MANUAL"/>
    <n v="43.9"/>
    <n v="22"/>
    <n v="55"/>
    <n v="965.8"/>
    <n v="2414.5"/>
    <n v="0"/>
    <n v="22"/>
    <n v="0"/>
    <s v="CLAVE SOLICITADA"/>
    <n v="0"/>
    <x v="0"/>
    <n v="22"/>
    <x v="0"/>
    <n v="0"/>
  </r>
  <r>
    <s v="HRAEI-LPI-CC-013-2023"/>
    <s v="LABORATORIOS ZEYCO, S.A. DE C.V."/>
    <s v="HRAEI-MD0958"/>
    <s v="HRAEI-LPI-CC-013-2023HRAEI-MD0958"/>
    <s v="010.000.0264.00"/>
    <n v="25301348"/>
    <s v="LIDOCAÍNA. SOLUCIÓN AL 10%. CADA 100 ML CONTIENE: LIDOCAÍNA 10.0 G ENVASE CON 115 ML CON ATOMIZADOR MANUAL."/>
    <s v="ENVASE CON 115 ML CON ATOMIZADOR MANUAL"/>
    <n v="44.49"/>
    <n v="36"/>
    <n v="90"/>
    <n v="1601.64"/>
    <n v="4004.1000000000004"/>
    <n v="0"/>
    <n v="36"/>
    <n v="0"/>
    <s v="CLAVE SOLICITADA"/>
    <n v="0"/>
    <x v="0"/>
    <n v="36"/>
    <x v="0"/>
    <n v="0"/>
  </r>
  <r>
    <s v="HRAEI-LPI-CC-419-RA-2022"/>
    <s v="DISTRIBUIDOR MEDICO TECNOMED, S.A. DE C.V."/>
    <s v="HRAEI-MD0951"/>
    <s v="HRAEI-LPI-CC-419-RA-2022HRAEI-MD0951"/>
    <s v="010.000.0261.00"/>
    <n v="25301351"/>
    <s v="LIDOCAÍNA. SOLUCIÓN INYECTABLE AL 1%. CADA FRASCO ÁMPULA CONTIENE: CLORHIDRATO DE LIDOCAÍNA 500 MG ENVASE CON 5 FRASCOS ÁMPULA DE 50 ML."/>
    <s v="ENVASE CON 5 FRASCOS ÁMPULA DE 50 ML"/>
    <n v="89.78"/>
    <n v="216"/>
    <n v="538"/>
    <n v="19392.48"/>
    <n v="48301.64"/>
    <n v="0"/>
    <n v="538"/>
    <n v="538"/>
    <s v="CLAVE SOLICITADA"/>
    <n v="322"/>
    <x v="2"/>
    <n v="0"/>
    <x v="1"/>
    <n v="48301.64"/>
  </r>
  <r>
    <s v="HRAEI-LPI-CC-419-RA-2022"/>
    <s v="DISTRIBUIDOR MEDICO TECNOMED, S.A. DE C.V."/>
    <s v="HRAEI-MD0954"/>
    <s v="HRAEI-LPI-CC-419-RA-2022HRAEI-MD0954"/>
    <s v="010.000.0262.00"/>
    <n v="25301352"/>
    <s v="LIDOCAÍNA. SOLUCIÓN INYECTABLE AL 2%. CADA FRASCO ÁMPULA CONTIENE: CLORHIDRATO DE LIDOCAÍNA 1 G ENVASE CON 5 FRASCOS ÁMPULA CON 50 ML"/>
    <s v="ENVASE CON 5 FRASCOS ÁMPULA CON 50 ML"/>
    <n v="111.49"/>
    <n v="180"/>
    <n v="449"/>
    <n v="20068.2"/>
    <n v="50059.009999999995"/>
    <n v="0"/>
    <n v="499"/>
    <n v="299"/>
    <s v="CLAVE SOLICITADA"/>
    <n v="319"/>
    <x v="2"/>
    <n v="200"/>
    <x v="3"/>
    <n v="33335.51"/>
  </r>
  <r>
    <s v="HRAEI-LPI-CC-309-2023"/>
    <s v="GLENMARK PHARMACEUTICALS MEXICO, S.A. DE C.V."/>
    <s v="HRAEI-MD0962"/>
    <s v="HRAEI-LPI-CC-309-2023HRAEI-MD0962"/>
    <s v="010.000.4291.00"/>
    <n v="25301361"/>
    <s v="LINEZOLID. SOLUCIÓN INYECTABLE. CADA 100 ML CONTIENEN: LINEZOLID 200 MG. ENVASE CON BOLSA CON 300 ML."/>
    <s v="ENVASE CON BOLSA CON 300 ML"/>
    <n v="68"/>
    <n v="196"/>
    <n v="488"/>
    <n v="13328"/>
    <n v="33184"/>
    <n v="0"/>
    <n v="196"/>
    <n v="196"/>
    <s v="CLAVE SOLICITADA"/>
    <n v="0"/>
    <x v="0"/>
    <n v="0"/>
    <x v="1"/>
    <n v="13328"/>
  </r>
  <r>
    <s v="HRAEI-LPI-CC-080-2023"/>
    <s v="GLENMARK PHARMACEUTICALS MÉXICO, S.A. DE C.V."/>
    <s v="HRAEI-MD0962"/>
    <s v="HRAEI-LPI-CC-080-2023HRAEI-MD0962"/>
    <s v="010.000.4291.00"/>
    <n v="25301361"/>
    <s v="LINEZOLID. SOLUCIÓN INYECTABLE. CADA 100 ML CONTIENEN: LINEZOLID 200 MG. ENVASE CON BOLSA CON 300 ML."/>
    <s v="ENVASE CON BOLSA CON 300 ML"/>
    <n v="72.599999999999994"/>
    <n v="127"/>
    <n v="318"/>
    <n v="9220.1999999999989"/>
    <n v="23086.799999999999"/>
    <n v="0"/>
    <n v="318"/>
    <n v="318"/>
    <s v="CLAVE SOLICITADA"/>
    <n v="191"/>
    <x v="2"/>
    <n v="0"/>
    <x v="1"/>
    <n v="23086.799999999999"/>
  </r>
  <r>
    <s v="HRAEI-LPI-CC-045-2023"/>
    <s v="LABORATORIOS EUROFARMA DE MÉXICO, S. DE R.L. DE C.V."/>
    <s v="HRAEI-MD0962"/>
    <s v="HRAEI-LPI-CC-045-2023HRAEI-MD0962"/>
    <s v="010.000.4291.00"/>
    <n v="25301361"/>
    <s v="LINEZOLID. SOLUCIÓN INYECTABLE. CADA 100 ML CONTIENEN: LINEZOLID 200 MG. ENVASE CON BOLSA CON 300 ML."/>
    <s v="ENVASE CON BOLSA CON 300 ML"/>
    <n v="69.84"/>
    <n v="191"/>
    <n v="476"/>
    <n v="13339.44"/>
    <n v="33243.840000000004"/>
    <n v="0"/>
    <n v="476"/>
    <n v="476"/>
    <s v="CLAVE SOLICITADA"/>
    <n v="285"/>
    <x v="2"/>
    <n v="0"/>
    <x v="1"/>
    <n v="33243.840000000004"/>
  </r>
  <r>
    <s v="HRAEI-LPI-CC-042-2023"/>
    <s v="AMAROX PHARMA, S.A. DE C.V."/>
    <s v="HRAEI-MD0961"/>
    <s v="HRAEI-LPI-CC-042-2023HRAEI-MD0961"/>
    <s v="010.000.4290.00"/>
    <n v="25301362"/>
    <s v="LINEZOLID. TABLETA. CADA TABLETA CONTIENE: LINEZOLID 600 MG. ENVASE CON 10 TABLETAS."/>
    <s v="ENVASE CON 10 TABLETAS"/>
    <n v="189.7"/>
    <n v="1"/>
    <n v="2"/>
    <n v="189.7"/>
    <n v="379.4"/>
    <n v="0"/>
    <n v="1"/>
    <n v="0"/>
    <s v="CLAVE SOLICITADA"/>
    <n v="0"/>
    <x v="0"/>
    <n v="1"/>
    <x v="0"/>
    <n v="0"/>
  </r>
  <r>
    <s v="HRAEI-LPI-CC-021-2023"/>
    <s v="PROQUIGAMA, S.A. DE C.V."/>
    <s v="HRAEI-MD0961"/>
    <s v="HRAEI-LPI-CC-021-2023HRAEI-MD0961"/>
    <s v="010.000.4290.00"/>
    <n v="25301362"/>
    <s v="LINEZOLID. TABLETA. CADA TABLETA CONTIENE: LINEZOLID 600 MG. ENVASE CON 10 TABLETAS."/>
    <s v="ENVASE CON 10 TABLETAS"/>
    <n v="197.9"/>
    <n v="1"/>
    <n v="2"/>
    <n v="197.9"/>
    <n v="395.8"/>
    <n v="0"/>
    <n v="2"/>
    <n v="2"/>
    <s v="CLAVE SOLICITADA"/>
    <n v="1"/>
    <x v="2"/>
    <n v="0"/>
    <x v="1"/>
    <n v="395.8"/>
  </r>
  <r>
    <s v="HRAEI-LPI-CC-426-2022"/>
    <s v="BRULUAGSA, S.A. DE C.V."/>
    <s v="HRAEI-MD0970"/>
    <s v="HRAEI-LPI-CC-426-2022HRAEI-MD0970"/>
    <s v="010.000.4184.00"/>
    <n v="25301376"/>
    <s v="LOPERAMIDA. COMPRIMIDO TABLETA O GRAGEA. CADA COMPRIMIDO TABLETA O GRAGEA CONTIENE: CLORHIDRATO DE LOPERAMIDA 2 MG. ENVASE CON 12 COMPRIMIDOS TABLETAS O GRAGEAS."/>
    <s v="ENVASE CON 12 COMPRIMIDOS TABLETAS O GRAGEAS"/>
    <n v="3.8"/>
    <n v="27"/>
    <n v="68"/>
    <n v="102.6"/>
    <n v="258.39999999999998"/>
    <n v="0"/>
    <n v="68"/>
    <n v="0"/>
    <s v="CLAVE SOLICITADA"/>
    <n v="41"/>
    <x v="2"/>
    <n v="68"/>
    <x v="0"/>
    <n v="0"/>
  </r>
  <r>
    <s v="HRAEI-LPI-CC-427-2022"/>
    <s v="SAGO MEDICAL SERVICE, S.A. DE C.V."/>
    <s v="HRAEI-MD0970"/>
    <s v="HRAEI-LPI-CC-427-2022HRAEI-MD0970"/>
    <s v="010.000.4184.00"/>
    <n v="25301376"/>
    <s v="LOPERAMIDA. COMPRIMIDO TABLETA O GRAGEA. CADA COMPRIMIDO TABLETA O GRAGEA CONTIENE: CLORHIDRATO DE LOPERAMIDA 2 MG. ENVASE CON 12 COMPRIMIDOS TABLETAS O GRAGEAS."/>
    <s v="ENVASE CON 12 COMPRIMIDOS TABLETAS O GRAGEAS"/>
    <n v="3.5"/>
    <n v="41"/>
    <n v="102"/>
    <n v="143.5"/>
    <n v="357"/>
    <n v="0"/>
    <n v="102"/>
    <n v="41"/>
    <s v="CLAVE SOLICITADA"/>
    <n v="61"/>
    <x v="2"/>
    <n v="61"/>
    <x v="3"/>
    <n v="143.5"/>
  </r>
  <r>
    <s v="HRAEI-LPI-CC-312-1-2023"/>
    <s v="GRUPO FARMACEUTICO TOTALFARMA,S.A DE C.V."/>
    <s v="HRAEI-MD0975"/>
    <s v="HRAEI-LPI-CC-312-1-2023HRAEI-MD0975"/>
    <s v="010.000.2145.00"/>
    <n v="25301381"/>
    <s v="LORATADINA. JARABE CADA 100 ML CONTIENEN: LORATADINA 100 MG ENVASE CON 60 ML Y DOSIFICADOR."/>
    <s v="ENVASE CON 60 ML Y DOSIFICADOR"/>
    <n v="13.87"/>
    <n v="4"/>
    <n v="10"/>
    <n v="55.48"/>
    <n v="138.69999999999999"/>
    <n v="0"/>
    <s v="-"/>
    <s v="-"/>
    <s v="SIN SOLICITUD"/>
    <s v="-"/>
    <x v="1"/>
    <s v="-"/>
    <x v="2"/>
    <s v="-"/>
  </r>
  <r>
    <s v="HRAEI-LPI-CC-427-2022"/>
    <s v="SAGO MEDICAL SERVICE, S.A. DE C.V."/>
    <s v="HRAEI-MD0975"/>
    <s v="HRAEI-LPI-CC-427-2022HRAEI-MD0975"/>
    <s v="010.000.2145.00"/>
    <n v="25301381"/>
    <s v="LORATADINA. JARABE CADA 100 ML CONTIENEN: LORATADINA 100 MG ENVASE CON 60 ML Y DOSIFICADOR."/>
    <s v="ENVASE CON 60 ML Y DOSIFICADOR"/>
    <n v="15.6"/>
    <n v="7"/>
    <n v="16"/>
    <n v="109.2"/>
    <n v="249.6"/>
    <n v="0"/>
    <s v="-"/>
    <s v="-"/>
    <s v="SIN SOLICITUD"/>
    <s v="-"/>
    <x v="1"/>
    <s v="-"/>
    <x v="2"/>
    <s v="-"/>
  </r>
  <r>
    <s v="HRAEI-LPI-CC-369-2023"/>
    <s v="SOLARA, S.A. DE C.V."/>
    <s v="HRAEI-MD0974"/>
    <s v="HRAEI-LPI-CC-369-2023HRAEI-MD0974"/>
    <s v="010.000.2144.00"/>
    <n v="25301382"/>
    <s v="LORATADINA. TABLETA O GRAGEA. CADA TABLETA O GRAGEA CONTIENEN: LORATADINA 10 MG. ENVASE CON 20 TABLETAS O GRAGEAS."/>
    <s v="ENVASE CON 20 TABLETAS O GRAGEAS"/>
    <n v="4.5"/>
    <n v="12"/>
    <n v="29"/>
    <n v="54"/>
    <n v="130.5"/>
    <n v="0"/>
    <s v="-"/>
    <s v="-"/>
    <s v="SIN SOLICITUD"/>
    <s v="-"/>
    <x v="1"/>
    <s v="-"/>
    <x v="2"/>
    <s v="-"/>
  </r>
  <r>
    <s v="HRAEI-LPI-CC-454-2022"/>
    <s v="SOLARA, S.A. DE C.V."/>
    <s v="HRAEI-MD0974"/>
    <s v="HRAEI-LPI-CC-454-2022HRAEI-MD0974"/>
    <s v="010.000.2144.00"/>
    <n v="25301382"/>
    <s v="LORATADINA. TABLETA O GRAGEA. CADA TABLETA O GRAGEA CONTIENEN: LORATADINA 10 MG. ENVASE CON 20 TABLETAS O GRAGEAS."/>
    <s v="ENVASE CON 20 TABLETAS O GRAGEAS"/>
    <n v="4.5"/>
    <n v="19"/>
    <n v="47"/>
    <n v="85.5"/>
    <n v="211.5"/>
    <n v="0"/>
    <s v="-"/>
    <s v="-"/>
    <s v="SIN SOLICITUD"/>
    <s v="-"/>
    <x v="1"/>
    <s v="-"/>
    <x v="2"/>
    <s v="-"/>
  </r>
  <r>
    <s v="HRAEI-LPI-CC-376-2023"/>
    <s v="ZAGAPHARM, S.A. DE C.V."/>
    <s v="HRAEI-MD0976"/>
    <s v="HRAEI-LPI-CC-376-2023HRAEI-MD0976"/>
    <s v="040.000.5478.00"/>
    <n v="25301384"/>
    <s v="LORAZEPAM. TABLETA CADA TABLETA CONTIENE: LORAZEPAM 1 MG ENVASE CON 40 TABLETAS"/>
    <s v="ENVASE CON 40 TABLETAS"/>
    <n v="69"/>
    <n v="2"/>
    <n v="3"/>
    <n v="138"/>
    <n v="207"/>
    <n v="0"/>
    <s v="-"/>
    <s v="-"/>
    <s v="SIN SOLICITUD"/>
    <s v="-"/>
    <x v="1"/>
    <s v="-"/>
    <x v="2"/>
    <s v="-"/>
  </r>
  <r>
    <s v="HRAEI-AD-CC-105-2023"/>
    <s v="HISA FARMACEUTICA, S.A. DE C.V."/>
    <s v="HRAEI-MD0976"/>
    <s v="HRAEI-AD-CC-105-2023HRAEI-MD0976"/>
    <s v="040.000.5478.00"/>
    <n v="25301384"/>
    <s v="LORAZEPAM. TABLETA CADA TABLETA CONTIENE: LORAZEPAM 1 MG ENVASE CON 40 TABLETAS"/>
    <s v="ENVASE CON 40 TABLETAS"/>
    <n v="56.78"/>
    <n v="2"/>
    <n v="5"/>
    <n v="113.56"/>
    <n v="283.89999999999998"/>
    <n v="0"/>
    <s v="-"/>
    <s v="-"/>
    <s v="SIN SOLICITUD"/>
    <s v="-"/>
    <x v="1"/>
    <s v="-"/>
    <x v="2"/>
    <s v="-"/>
  </r>
  <r>
    <s v="HRAEI-AD-CC-192-2023 "/>
    <s v="ZAGAPHARM, S.A. DE C.V."/>
    <s v="HRAEI-MD0976"/>
    <s v="HRAEI-AD-CC-192-2023 HRAEI-MD0976"/>
    <s v="040.000.5478.00"/>
    <n v="25301384"/>
    <s v="LORAZEPAM. TABLETA CADA TABLETA CONTIENE: LORAZEPAM 1 MG ENVASE CON 40 TABLETAS"/>
    <s v="ENVASE CON 40 TABLETAS"/>
    <n v="64.56"/>
    <n v="2"/>
    <n v="5"/>
    <n v="129.12"/>
    <n v="322.8"/>
    <n v="0"/>
    <s v="-"/>
    <s v="-"/>
    <s v="SIN SOLICITUD"/>
    <s v="-"/>
    <x v="1"/>
    <s v="-"/>
    <x v="2"/>
    <s v="-"/>
  </r>
  <r>
    <s v="HRAEI-LPI-CC-037-2023"/>
    <s v="ALTERNAVIDA, S.A. DE C.V."/>
    <s v="HRAEI-MD0979"/>
    <s v="HRAEI-LPI-CC-037-2023HRAEI-MD0979"/>
    <s v="010.000.3826.00"/>
    <n v="25301387"/>
    <s v="L-ORNITINA-L-ASPARTATO. SOLUCIÓN INYECTABLE CADA AMPOLLETA CONTIENE: L-ORNITINA-L-ASPARTATO 5 G ENVASE CON 5 AMPOLLETAS CON 10 ML."/>
    <s v="ENVASE CON 5 AMPOLLETAS CON 10 ML"/>
    <n v="525"/>
    <n v="32"/>
    <n v="80"/>
    <n v="16800"/>
    <n v="42000"/>
    <n v="0"/>
    <n v="32"/>
    <n v="0"/>
    <s v="CLAVE SOLICITADA"/>
    <n v="0"/>
    <x v="0"/>
    <n v="32"/>
    <x v="0"/>
    <n v="0"/>
  </r>
  <r>
    <s v="HRAEI-LPI-CC-353-1-2023"/>
    <s v="PRODIFAM, S.A. DE C.V."/>
    <s v="HRAEI-MD0980"/>
    <s v="HRAEI-LPI-CC-353-1-2023HRAEI-MD0980"/>
    <s v="010.000.2520.00"/>
    <n v="25301391"/>
    <s v="LOSARTÁN. GRAGEA O COMPRIMIDO RECUBIERTO. CADA GRAGEA O COMPRIMIDO RECUBIERTO CONTIENE: LOSARTÁN POTÁSICO 50 MG. ENVASE CON 30 GRAGEAS O COMPRIMIDOS RECUBIERTOS."/>
    <s v="ENVASE CON 30 GRAGEAS O COMPRIMIDOS RECUBIERTOS"/>
    <n v="7.62"/>
    <n v="20"/>
    <n v="48"/>
    <n v="152.4"/>
    <n v="365.76"/>
    <n v="0"/>
    <n v="20"/>
    <n v="0"/>
    <s v="CLAVE SOLICITADA"/>
    <n v="0"/>
    <x v="0"/>
    <n v="20"/>
    <x v="0"/>
    <n v="0"/>
  </r>
  <r>
    <s v="HRAEI-LPI-CC-335-1-2023"/>
    <s v="MEDILIVER, S.A. DE C.V."/>
    <s v="HRAEI-MD0980"/>
    <s v="HRAEI-LPI-CC-335-1-2023HRAEI-MD0980"/>
    <s v="010.000.2520.00"/>
    <n v="25301391"/>
    <s v="LOSARTÁN. GRAGEA O COMPRIMIDO RECUBIERTO. CADA GRAGEA O COMPRIMIDO RECUBIERTO CONTIENE: LOSARTÁN POTÁSICO 50 MG. ENVASE CON 30 GRAGEAS O COMPRIMIDOS RECUBIERTOS."/>
    <s v="ENVASE CON 30 GRAGEAS O COMPRIMIDOS RECUBIERTOS"/>
    <n v="8.2200000000000006"/>
    <n v="16"/>
    <n v="38"/>
    <n v="131.52000000000001"/>
    <n v="312.36"/>
    <n v="0"/>
    <n v="16"/>
    <n v="0"/>
    <s v="CLAVE SOLICITADA"/>
    <n v="0"/>
    <x v="0"/>
    <n v="16"/>
    <x v="0"/>
    <n v="0"/>
  </r>
  <r>
    <s v="HRAEI-LPI-CC-313-1-2023"/>
    <s v="HISA FARMACEUTICA, S.A. DE C.V."/>
    <s v="HRAEI-MD0980"/>
    <s v="HRAEI-LPI-CC-313-1-2023HRAEI-MD0980"/>
    <s v="010.000.2520.00"/>
    <n v="25301391"/>
    <s v="LOSARTÁN. GRAGEA O COMPRIMIDO RECUBIERTO. CADA GRAGEA O COMPRIMIDO RECUBIERTO CONTIENE: LOSARTÁN POTÁSICO 50 MG. ENVASE CON 30 GRAGEAS O COMPRIMIDOS RECUBIERTOS."/>
    <s v="ENVASE CON 30 GRAGEAS O COMPRIMIDOS RECUBIERTOS"/>
    <n v="8.39"/>
    <n v="3"/>
    <n v="10"/>
    <n v="25.17"/>
    <n v="83.9"/>
    <n v="0"/>
    <n v="3"/>
    <n v="0"/>
    <s v="CLAVE SOLICITADA"/>
    <n v="0"/>
    <x v="0"/>
    <n v="3"/>
    <x v="0"/>
    <n v="0"/>
  </r>
  <r>
    <s v="HRAEI-LPI-CC-425-2022"/>
    <s v="IARE DE OCCIDENTE, S.A. DE C.V."/>
    <s v="HRAEI-MD0980"/>
    <s v="HRAEI-LPI-CC-425-2022HRAEI-MD0980"/>
    <s v="010.000.2520.00"/>
    <n v="25301391"/>
    <s v="LOSARTÁN. GRAGEA O COMPRIMIDO RECUBIERTO. CADA GRAGEA O COMPRIMIDO RECUBIERTO CONTIENE: LOSARTÁN POTÁSICO 50 MG. ENVASE CON 30 GRAGEAS O COMPRIMIDOS RECUBIERTOS."/>
    <s v="ENVASE CON 30 GRAGEAS O COMPRIMIDOS RECUBIERTOS"/>
    <n v="7.79"/>
    <n v="63"/>
    <n v="156"/>
    <n v="490.77"/>
    <n v="1215.24"/>
    <n v="0"/>
    <n v="63"/>
    <n v="63"/>
    <s v="CLAVE SOLICITADA"/>
    <n v="0"/>
    <x v="0"/>
    <n v="0"/>
    <x v="1"/>
    <n v="490.77"/>
  </r>
  <r>
    <s v="HRAEI-AD-CC-099-2023-A"/>
    <s v="PROFESSIONAL PHARMACY OCCIDENTE, S.A. DE C.V."/>
    <s v="HRAEI-MD0986"/>
    <s v="HRAEI-AD-CC-099-2023-AHRAEI-MD0986"/>
    <s v="010.000.3629.00"/>
    <n v="25301396"/>
    <s v="MAGNESIO SULFATO DE. SOLUCIÓN INYECTABLE CADA AMPOLLETA CONTIENE: SULFATO DE MAGNESIO 1G (MAGNESIO 8.1 MEQ SULFATO 8.1 MEQ) ENVASE CON 100 AMPOLLETAS DE 10 ML CON 1 G (100 MG/1 ML)."/>
    <s v="ENVASE CON 100 AMPOLLETAS"/>
    <n v="337.69"/>
    <n v="47"/>
    <n v="117"/>
    <n v="15871.43"/>
    <n v="39509.730000000003"/>
    <n v="0"/>
    <n v="117"/>
    <n v="117"/>
    <s v="CLAVE SOLICITADA"/>
    <n v="70"/>
    <x v="2"/>
    <n v="0"/>
    <x v="1"/>
    <n v="39509.730000000003"/>
  </r>
  <r>
    <s v="HRAEI-LPI-CC-026-2023"/>
    <s v="FRESENIUS KABI MÉXICO, S.A. DE C.V."/>
    <s v="HRAEI-MD0988"/>
    <s v="HRAEI-LPI-CC-026-2023HRAEI-MD0988"/>
    <s v="010.000.2306.00"/>
    <n v="25301402"/>
    <s v="MANITOL. SOLUCIÓN INYECTABLE AL 20% CADA ENVASE CONTIENE: MANITOL 50 G ENVASE CON 250 ML."/>
    <s v="ENVASE CON 250 ML"/>
    <n v="25.64"/>
    <n v="524"/>
    <n v="1308"/>
    <n v="13435.36"/>
    <n v="33537.120000000003"/>
    <n v="0"/>
    <n v="250"/>
    <n v="250"/>
    <s v="CLAVE SOLICITADA"/>
    <n v="-274"/>
    <x v="3"/>
    <n v="0"/>
    <x v="1"/>
    <n v="6410"/>
  </r>
  <r>
    <s v="HRAEI-LPI-CC-348-2023"/>
    <s v="PFIZER, S.A. DE C.V."/>
    <s v="HRAEI-MD0994"/>
    <s v="HRAEI-LPI-CC-348-2023HRAEI-MD0994"/>
    <s v="010.000.3044.00"/>
    <n v="25301412"/>
    <s v="MEDROXIPROGESTERONA. TABLETA CADA TABLETA CONTIENE: ACETATO DE MEDROXIPROGESTERONA 10 MG ENVASE CON 10 TABLETAS."/>
    <s v="ENVASE CON 10 TABLETAS"/>
    <n v="141.09"/>
    <n v="13"/>
    <n v="31"/>
    <n v="1834.17"/>
    <n v="4373.79"/>
    <n v="0"/>
    <s v="-"/>
    <s v="-"/>
    <s v="SIN SOLICITUD"/>
    <s v="-"/>
    <x v="1"/>
    <s v="-"/>
    <x v="2"/>
    <s v="-"/>
  </r>
  <r>
    <s v="HRAEI-LPI-CC-031-2023"/>
    <s v="PFIZER, S.A. DE C.V."/>
    <s v="HRAEI-MD0994"/>
    <s v="HRAEI-LPI-CC-031-2023HRAEI-MD0994"/>
    <s v="010.000.3044.00"/>
    <n v="25301412"/>
    <s v="MEDROXIPROGESTERONA. TABLETA CADA TABLETA CONTIENE: ACETATO DE MEDROXIPROGESTERONA 10 MG ENVASE CON 10 TABLETAS."/>
    <s v="ENVASE CON 10 TABLETAS"/>
    <n v="141.09"/>
    <n v="21"/>
    <n v="51"/>
    <n v="2962.89"/>
    <n v="7195.59"/>
    <n v="0"/>
    <s v="-"/>
    <s v="-"/>
    <s v="SIN SOLICITUD"/>
    <s v="-"/>
    <x v="1"/>
    <s v="-"/>
    <x v="2"/>
    <s v="-"/>
  </r>
  <r>
    <s v="HRAEI-AD-CC-360-2022"/>
    <s v="GLAXOSMITHKLINE MÉXICO, S.A. DE C.V."/>
    <s v="HRAEI-MD2252"/>
    <s v="HRAEI-AD-CC-360-2022HRAEI-MD2252"/>
    <s v="010.000.6311.00"/>
    <n v="25303721"/>
    <s v="MEPOLIZUMAB. SOLUCIÓN INYECTABLE: CADA FRASCO ÁMPULA CON POLVO LIOFILIZADO CONTIENE: MEPOLIZUMAB 100 MG. ENVASE CON FRASCO ÁMPULA CON 144 MG DE POLVO LIOFILIZADO PARA RECONSTITUIR CON 1.2 ML DE AGUA ESTÉRIL, PARA PERMITIR UN VOLUMEN EXTRAÍBLE DE 100 MG/ ML."/>
    <s v="ENVASE CON FRASCO ÁMPULA CON 144 MG DE POLVO LIOFILIZADO PARA RECONSTITUIR CON 12 ML DE AGUA ESTÉRIL, PARA PERMITIR UN VOLUMEN EXTRAÍBLE DE 100 MG/ ML"/>
    <n v="17500"/>
    <n v="38"/>
    <n v="94"/>
    <n v="665000"/>
    <n v="1645000"/>
    <n v="0"/>
    <n v="38"/>
    <n v="38"/>
    <s v="CLAVE SOLICITADA"/>
    <n v="0"/>
    <x v="0"/>
    <n v="0"/>
    <x v="1"/>
    <n v="665000"/>
  </r>
  <r>
    <s v="HRAEI-LPI-CC-425-2022"/>
    <s v="IARE DE OCCIDENTE, S.A. DE C.V."/>
    <s v="HRAEI-MD1006"/>
    <s v="HRAEI-LPI-CC-425-2022HRAEI-MD1006"/>
    <s v="010.000.5292.00"/>
    <n v="25302808"/>
    <s v="MEROPENEM. SOLUCIÓN INYECTABLE CADA FRASCO ÁMPULA CON POLVO CONTIENE: MEROPENEM TRIHIDRATADO EQUIVALENTE A 1 G DE MEROPENEM. ENVASE CON 1 FRASCO ÁMPULA."/>
    <s v="ENVASE CON 1 FRASCO ÁMPULA"/>
    <n v="56.68"/>
    <n v="10920"/>
    <n v="27300"/>
    <n v="618945.6"/>
    <n v="1547364"/>
    <n v="0"/>
    <n v="10920"/>
    <n v="10920"/>
    <s v="CLAVE SOLICITADA"/>
    <n v="0"/>
    <x v="0"/>
    <n v="0"/>
    <x v="1"/>
    <n v="618945.6"/>
  </r>
  <r>
    <s v="HRAEI-LPI-CC-270-2023"/>
    <s v="BUFFINGTON S DE MEXICO, S.A. DE C.V."/>
    <s v="HRAEI-MD1012"/>
    <s v="HRAEI-LPI-CC-270-2023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32"/>
    <n v="3"/>
    <n v="7"/>
    <n v="396"/>
    <n v="924"/>
    <n v="0"/>
    <s v="-"/>
    <s v="-"/>
    <s v="SIN SOLICITUD"/>
    <s v="-"/>
    <x v="1"/>
    <s v="-"/>
    <x v="2"/>
    <s v="-"/>
  </r>
  <r>
    <s v="HRAEI-LPI-CC-466-2022"/>
    <s v="BUFFINGTON S DE MÉXICO, S.A. DE C.V."/>
    <s v="HRAEI-MD1012"/>
    <s v="HRAEI-LPI-CC-466-2022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21.3"/>
    <n v="5"/>
    <n v="11"/>
    <n v="606.5"/>
    <n v="1334.3"/>
    <n v="0"/>
    <s v="-"/>
    <s v="-"/>
    <s v="SIN SOLICITUD"/>
    <s v="-"/>
    <x v="1"/>
    <s v="-"/>
    <x v="2"/>
    <s v="-"/>
  </r>
  <r>
    <s v="HRAEI-AD-CC-103-2023"/>
    <s v="SCHWABE MÉXICO, S.A. DE C.V."/>
    <s v="HRAEI-MD1009"/>
    <s v="HRAEI-AD-CC-103-2023HRAEI-MD1009"/>
    <s v="010.000.4175.01"/>
    <n v="25302818"/>
    <s v="MESALAZINA. SUPOSITORIO CADA SUPOSITORIO CONTIENE: MESALAZINA 1 G ENVASE CON 28 SUPOSITORIOS."/>
    <s v="ENVASE CON 28 SUPOSITORIOS"/>
    <n v="631.75"/>
    <n v="2"/>
    <n v="3"/>
    <n v="1263.5"/>
    <n v="1895.25"/>
    <n v="0"/>
    <n v="2"/>
    <n v="2"/>
    <s v="CLAVE SOLICITADA"/>
    <n v="0"/>
    <x v="0"/>
    <n v="0"/>
    <x v="1"/>
    <n v="1263.5"/>
  </r>
  <r>
    <s v="HRAEI-LPI-CC-008-2023"/>
    <s v="PRODIFAM, S.A. DE C.V."/>
    <s v="HRAEI-MD1021"/>
    <s v="HRAEI-LPI-CC-008-2023HRAEI-MD1021"/>
    <s v="010.000.0108.00"/>
    <n v="25301442"/>
    <s v="METAMIZOL SODICO. COMPRIMIDO CADA COMPRIMIDO CONTIENE: METAMIZOL SÓDICO 500 MG. ENVASE CON 10 COMPRIMIDOS."/>
    <s v="ENVASE CON 10 COMPRIMIDOS"/>
    <n v="4.9400000000000004"/>
    <n v="3"/>
    <n v="8"/>
    <n v="14.82"/>
    <n v="39.520000000000003"/>
    <n v="0"/>
    <n v="8"/>
    <n v="8"/>
    <s v="CLAVE SOLICITADA"/>
    <n v="5"/>
    <x v="2"/>
    <n v="0"/>
    <x v="1"/>
    <n v="39.520000000000003"/>
  </r>
  <r>
    <s v="HRAEI-LPI-CC-010-2023"/>
    <s v="BIORESEARCH DE MÉXICO, S.A. DE C.V."/>
    <s v="HRAEI-MD1021"/>
    <s v="HRAEI-LPI-CC-010-2023HRAEI-MD1021"/>
    <s v="010.000.0108.00"/>
    <n v="25301442"/>
    <s v="METAMIZOL SODICO. COMPRIMIDO CADA COMPRIMIDO CONTIENE: METAMIZOL SÓDICO 500 MG. ENVASE CON 10 COMPRIMIDOS."/>
    <s v="ENVASE CON 10 COMPRIMIDOS"/>
    <n v="4.6500000000000004"/>
    <n v="5"/>
    <n v="12"/>
    <n v="23.25"/>
    <n v="55.800000000000004"/>
    <n v="0"/>
    <n v="12"/>
    <n v="12"/>
    <s v="CLAVE SOLICITADA"/>
    <n v="7"/>
    <x v="2"/>
    <n v="0"/>
    <x v="1"/>
    <n v="55.800000000000004"/>
  </r>
  <r>
    <s v="HRAEI-LPI-CC-353-1-2023"/>
    <s v="PRODIFAM, S.A. DE C.V."/>
    <s v="HRAEI-MD1020"/>
    <s v="HRAEI-LPI-CC-353-1-2023HRAEI-MD1020"/>
    <s v="010.000.0109.00"/>
    <n v="25301443"/>
    <s v="METAMIZOL SODICO. SOLUCION INYECTABLE CADA AMPOLLETA CONTIENE: METAMIZOL SÓDICO 1 G. ENVASE CON 3 AMPOLLETAS CON 2 ML."/>
    <s v="ENVASE CON 3 AMPOLLETAS CON 2 ML"/>
    <n v="8.1"/>
    <n v="662"/>
    <n v="1654"/>
    <n v="5362.2"/>
    <n v="13397.4"/>
    <n v="0"/>
    <n v="662"/>
    <n v="0"/>
    <s v="CLAVE SOLICITADA"/>
    <n v="0"/>
    <x v="0"/>
    <n v="662"/>
    <x v="0"/>
    <n v="0"/>
  </r>
  <r>
    <s v="HRAEI-LPI-CC-276-2023"/>
    <s v="COMERCIALIZADORA DE PRODUCTOS INSTITUCIONALES, S.A. DE C.V."/>
    <s v="HRAEI-MD1020"/>
    <s v="HRAEI-LPI-CC-276-2023HRAEI-MD1020"/>
    <s v="010.000.0109.00"/>
    <n v="25301443"/>
    <s v="METAMIZOL SODICO. SOLUCION INYECTABLE CADA AMPOLLETA CONTIENE: METAMIZOL SÓDICO 1 G. ENVASE CON 3 AMPOLLETAS CON 2 ML."/>
    <s v="ENVASE CON 3 AMPOLLETAS CON 2 ML"/>
    <n v="8.36"/>
    <n v="441"/>
    <n v="1103"/>
    <n v="3686.7599999999998"/>
    <n v="9221.08"/>
    <n v="0"/>
    <n v="441"/>
    <n v="441"/>
    <s v="CLAVE SOLICITADA"/>
    <n v="0"/>
    <x v="0"/>
    <n v="0"/>
    <x v="1"/>
    <n v="3686.7599999999998"/>
  </r>
  <r>
    <s v="HRAEI-LPI-CC-419-RA-2022"/>
    <s v="DISTRIBUIDOR MEDICO TECNOMED, S.A. DE C.V."/>
    <s v="HRAEI-MD1020"/>
    <s v="HRAEI-LPI-CC-419-RA-2022HRAEI-MD1020"/>
    <s v="010.000.0109.00"/>
    <n v="25301443"/>
    <s v="METAMIZOL SODICO. SOLUCION INYECTABLE CADA AMPOLLETA CONTIENE: METAMIZOL SÓDICO 1 G. ENVASE CON 3 AMPOLLETAS CON 2 ML."/>
    <s v="ENVASE CON 3 AMPOLLETAS CON 2 ML"/>
    <n v="8.1"/>
    <n v="1792"/>
    <n v="4480"/>
    <n v="14515.199999999999"/>
    <n v="36288"/>
    <n v="0"/>
    <n v="4480"/>
    <n v="4480"/>
    <s v="CLAVE SOLICITADA"/>
    <n v="2688"/>
    <x v="2"/>
    <n v="0"/>
    <x v="1"/>
    <n v="36288"/>
  </r>
  <r>
    <s v="HRAEI-LPI-CC-266-2023"/>
    <s v="BIORESEARCH DE MEXICO, S.A. DE C.V."/>
    <s v="HRAEI-MD1024"/>
    <s v="HRAEI-LPI-CC-266-2023HRAEI-MD1024"/>
    <s v="010.000.5165.00"/>
    <n v="25301449"/>
    <s v="METFORMINA. TABLETA CADA TABLETA CONTIENE: CLORHIDRATO DE METFORMINA  850 MG. ENVASE CON 30 TABLETAS."/>
    <s v="ENVASE CON 30 TABLETAS"/>
    <n v="9"/>
    <n v="10"/>
    <n v="24"/>
    <n v="90"/>
    <n v="216"/>
    <n v="0"/>
    <n v="24"/>
    <n v="24"/>
    <s v="CLAVE SOLICITADA"/>
    <n v="14"/>
    <x v="2"/>
    <n v="0"/>
    <x v="1"/>
    <n v="216"/>
  </r>
  <r>
    <s v="HRAEI-LPI-CC-335-1-2023"/>
    <s v="MEDILIVER, S.A. DE C.V."/>
    <s v="HRAEI-MD1024"/>
    <s v="HRAEI-LPI-CC-335-1-2023HRAEI-MD1024"/>
    <s v="010.000.5165.00"/>
    <n v="25301449"/>
    <s v="METFORMINA. TABLETA CADA TABLETA CONTIENE: CLORHIDRATO DE METFORMINA  850 MG. ENVASE CON 30 TABLETAS."/>
    <s v="ENVASE CON 30 TABLETAS"/>
    <n v="9.84"/>
    <n v="6"/>
    <n v="16"/>
    <n v="59.04"/>
    <n v="157.44"/>
    <n v="0"/>
    <s v="-"/>
    <s v="-"/>
    <s v="SIN SOLICITUD"/>
    <s v="-"/>
    <x v="1"/>
    <s v="-"/>
    <x v="2"/>
    <s v="-"/>
  </r>
  <r>
    <s v="HRAEI-LPI-CC-425-2022"/>
    <s v="IARE DE OCCIDENTE, S.A. DE C.V."/>
    <s v="HRAEI-MD1024"/>
    <s v="HRAEI-LPI-CC-425-2022HRAEI-MD1024"/>
    <s v="010.000.5165.00"/>
    <n v="25301449"/>
    <s v="METFORMINA. TABLETA CADA TABLETA CONTIENE: CLORHIDRATO DE METFORMINA  850 MG. ENVASE CON 30 TABLETAS."/>
    <s v="ENVASE CON 30 TABLETAS"/>
    <n v="9.4600000000000009"/>
    <n v="17"/>
    <n v="41"/>
    <n v="160.82000000000002"/>
    <n v="387.86"/>
    <n v="0"/>
    <n v="17"/>
    <n v="17"/>
    <s v="CLAVE SOLICITADA"/>
    <n v="0"/>
    <x v="0"/>
    <n v="0"/>
    <x v="1"/>
    <n v="160.82000000000002"/>
  </r>
  <r>
    <s v="HRAEI-LPI-CC-249-1-2023"/>
    <s v="ABASTO Y SUMINISTRO EN FARMACOS GADEC, S.A. DE C.V."/>
    <s v="HRAEI-MD1025"/>
    <s v="HRAEI-LPI-CC-249-1-2023HRAEI-MD1025"/>
    <s v="010.000.0566.00"/>
    <n v="25301451"/>
    <s v="METILDOPA. TABLETA CADA TABLETA CONTIENE: METILDOPA 250 MG ENVASE CON 30 TABLETAS."/>
    <s v="ENVASE CON 30 TABLETAS"/>
    <n v="46.2"/>
    <n v="6"/>
    <n v="14"/>
    <n v="277.20000000000005"/>
    <n v="646.80000000000007"/>
    <m/>
    <s v="-"/>
    <s v="-"/>
    <s v="SIN SOLICITUD"/>
    <s v="-"/>
    <x v="1"/>
    <s v="-"/>
    <x v="2"/>
    <s v="-"/>
  </r>
  <r>
    <s v="HRAEI-LPI-CC-432-2022"/>
    <s v="ABASTO Y SUMINISTRO EN FARMACOS GADEC, S.A. DE C.V."/>
    <s v="HRAEI-MD1025"/>
    <s v="HRAEI-LPI-CC-432-2022HRAEI-MD1025"/>
    <s v="010.000.0566.00"/>
    <n v="25301451"/>
    <s v="METILDOPA. TABLETA CADA TABLETA CONTIENE: METILDOPA 250 MG ENVASE CON 30 TABLETAS."/>
    <s v="ENVASE CON 30 TABLETAS"/>
    <n v="42"/>
    <n v="10"/>
    <n v="23"/>
    <n v="420"/>
    <n v="966"/>
    <n v="0"/>
    <n v="10"/>
    <n v="10"/>
    <s v="CLAVE SOLICITADA"/>
    <n v="0"/>
    <x v="0"/>
    <n v="0"/>
    <x v="1"/>
    <n v="420"/>
  </r>
  <r>
    <s v="HRAEI-LPI-CC-032-2023"/>
    <s v="ABASTECEDORA DE INSUMOS PARA LA SALUD, S.A. DE C.V."/>
    <s v="HRAEI-MD1027"/>
    <s v="HRAEI-LPI-CC-032-2023HRAEI-MD1027"/>
    <s v="040.000.4470.01"/>
    <n v="25302822"/>
    <s v="METILFENIDATO. TABLETA DE LIBERACIÓN PROLONGADA CADA TABLETA DE LIBERACIÓN PROLONGADA CONTIENE: CLORHIDRATO DE METILFENIDATO 18 MG ENVASE CON 30 TABLETAS DE LIBERACIÓN PROLONGADA"/>
    <s v="ENVASE CON 30 TABLETAS DE LIBERACIÓN PROLONGADA"/>
    <n v="351.32999999999902"/>
    <n v="1"/>
    <n v="2"/>
    <n v="351.32999999999902"/>
    <n v="702.65999999999804"/>
    <n v="0"/>
    <s v="-"/>
    <s v="-"/>
    <s v="SIN SOLICITUD"/>
    <s v="-"/>
    <x v="1"/>
    <s v="-"/>
    <x v="2"/>
    <s v="-"/>
  </r>
  <r>
    <s v="HRAEI-LPI-CC-032-2023"/>
    <s v="ABASTECEDORA DE INSUMOS PARA LA SALUD, S.A. DE C.V."/>
    <s v="HRAEI-MD1029"/>
    <s v="HRAEI-LPI-CC-032-2023HRAEI-MD1029"/>
    <s v="040.000.4471.01"/>
    <n v="25302824"/>
    <s v="METILFENIDATO. TABLETA DE LIBERACIÓN PROLONGADA CADA TABLETA DE LIBERACIÓN PROLONGADA CONTIENE: CLORHIDRATO DE METILFENIDATO 27 MG ENVASE CON 30 TABLETAS DE LIBERACIÓN PROLONGADA"/>
    <s v="ENVASE CON 30 TABLETAS DE LIBERACIÓN PROLONGADA"/>
    <n v="359.98"/>
    <n v="1"/>
    <n v="2"/>
    <n v="359.98"/>
    <n v="719.96"/>
    <n v="0"/>
    <s v="-"/>
    <s v="-"/>
    <s v="SIN SOLICITUD"/>
    <s v="-"/>
    <x v="1"/>
    <s v="-"/>
    <x v="2"/>
    <s v="-"/>
  </r>
  <r>
    <s v="HRAEI-LPI-CC-276-2023"/>
    <s v="COMERCIALIZADORA DE PRODUCTOS INSTITUCIONALES, S.A. DE C.V."/>
    <s v="HRAEI-MD1033"/>
    <s v="HRAEI-LPI-CC-276-2023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6"/>
    <s v="CLAVE SOLICITADA"/>
    <n v="15"/>
    <x v="2"/>
    <n v="0"/>
    <x v="1"/>
    <n v="67476.760000000009"/>
  </r>
  <r>
    <s v="HRAEI-LPI-CC-494-2022"/>
    <s v="DANKEL MEDICAL, S.A.P.I. DE C.V."/>
    <s v="HRAEI-MD1033"/>
    <s v="HRAEI-LPI-CC-494-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826.09"/>
    <n v="7"/>
    <n v="17"/>
    <n v="19782.63"/>
    <n v="48043.53"/>
    <n v="0"/>
    <s v="-"/>
    <s v="-"/>
    <s v="SIN SOLICITUD"/>
    <s v="-"/>
    <x v="1"/>
    <s v="-"/>
    <x v="2"/>
    <s v="-"/>
  </r>
  <r>
    <s v="HRAEI-LPI-CC-419-RA-2022"/>
    <s v="DISTRIBUIDOR MEDICO TECNOMED, S.A. DE C.V."/>
    <s v="HRAEI-MD1033"/>
    <s v="HRAEI-LPI-CC-419-RA-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5"/>
    <s v="CLAVE SOLICITADA"/>
    <n v="15"/>
    <x v="2"/>
    <n v="1"/>
    <x v="3"/>
    <n v="64881.500000000007"/>
  </r>
  <r>
    <s v="HRAEI-LPI-CC-036-2023"/>
    <s v="MEDILIVER, S.A. DE C.V."/>
    <s v="HRAEI-MD1034"/>
    <s v="HRAEI-LPI-CC-036-2023HRAEI-MD1034"/>
    <s v="010.000.3433.00"/>
    <n v="25301459"/>
    <s v="METILPREDNISOLONA. SUSPENSIÓN INYECTABLE CADA ML CONTIENE: ACETATO DE METILPREDNISOLONA 40 MG UN FRASCO ÁMPULA CON 2 ML."/>
    <s v="FRASCO ÁMPULA CON 2 ML"/>
    <n v="17.969999999999899"/>
    <n v="47"/>
    <n v="117"/>
    <n v="844.58999999999526"/>
    <n v="2102.4899999999884"/>
    <n v="0"/>
    <n v="117"/>
    <n v="117"/>
    <s v="CLAVE SOLICITADA"/>
    <n v="70"/>
    <x v="2"/>
    <n v="0"/>
    <x v="1"/>
    <n v="2102.4899999999884"/>
  </r>
  <r>
    <s v="HRAEI-LPI-CC-275-2023"/>
    <s v="COMERCIALIZADORA DE MULTIPLES PRODUCTOS ZAGAL, S.A. DE C.V."/>
    <s v="HRAEI-MD1039"/>
    <s v="HRAEI-LPI-CC-275-2023HRAEI-MD1039"/>
    <s v="010.000.1243.00"/>
    <n v="25301465"/>
    <s v="METOCLOPRAMIDA. SOLUCIÓN CADA ML CONTIENE: CLORHIDRATO DE METOCLOPRAMIDA 4 MG ENVASE FRASCO GOTERO CON 20 ML."/>
    <s v="ENVASE FRASCO GOTERO CON 20 ML"/>
    <n v="9.86"/>
    <n v="4"/>
    <n v="10"/>
    <n v="39.44"/>
    <n v="98.6"/>
    <n v="0"/>
    <s v="-"/>
    <s v="-"/>
    <s v="SIN SOLICITUD"/>
    <s v="-"/>
    <x v="1"/>
    <s v="-"/>
    <x v="2"/>
    <s v="-"/>
  </r>
  <r>
    <s v="HRAEI-AD-CC-145-2023"/>
    <s v="SAGO MEDICAL SERVICE, S.A. DE C.V."/>
    <s v="HRAEI-MD1039"/>
    <s v="HRAEI-AD-CC-145-2023HRAEI-MD1039"/>
    <s v="010.000.1243.00"/>
    <n v="25301465"/>
    <s v="METOCLOPRAMIDA. SOLUCIÓN CADA ML CONTIENE: CLORHIDRATO DE METOCLOPRAMIDA 4 MG ENVASE FRASCO GOTERO CON 20 ML."/>
    <s v="ENVASE FRASCO GOTERO CON 20 ML"/>
    <n v="9.4"/>
    <n v="7"/>
    <n v="16"/>
    <n v="65.8"/>
    <n v="150.4"/>
    <n v="0"/>
    <n v="16"/>
    <n v="0"/>
    <s v="CLAVE SOLICITADA"/>
    <n v="9"/>
    <x v="2"/>
    <n v="16"/>
    <x v="0"/>
    <n v="0"/>
  </r>
  <r>
    <s v="HRAEI-LPI-CC-306-2023"/>
    <s v="GAMBARS DISTRIBUIDORA, S.A. DE C.V."/>
    <s v="HRAEI-MD1037"/>
    <s v="HRAEI-LPI-CC-306-2023HRAEI-MD1037"/>
    <s v="010.000.1241.00"/>
    <n v="25301466"/>
    <s v="METOCLOPRAMIDA. SOLUCIÓN INYECTABLE CADA AMPOLLETA CONTIENE: CLORHIDRATO DE METOCLOPRAMIDA 10 MG ENVASE CON 6 AMPOLLETAS DE 2 ML."/>
    <s v="ENVASE CON 6 AMPOLLETAS DE 2 ML"/>
    <n v="11.55"/>
    <n v="576"/>
    <n v="1440"/>
    <n v="6652.8"/>
    <n v="16632"/>
    <n v="0"/>
    <n v="576"/>
    <n v="0"/>
    <s v="CLAVE SOLICITADA"/>
    <n v="0"/>
    <x v="0"/>
    <n v="576"/>
    <x v="0"/>
    <n v="0"/>
  </r>
  <r>
    <s v="HRAEI-LPI-CC-008-2023"/>
    <s v="PRODIFAM, S.A. DE C.V."/>
    <s v="HRAEI-MD1037"/>
    <s v="HRAEI-LPI-CC-008-2023HRAEI-MD1037"/>
    <s v="010.000.1241.00"/>
    <n v="25301466"/>
    <s v="METOCLOPRAMIDA. SOLUCIÓN INYECTABLE CADA AMPOLLETA CONTIENE: CLORHIDRATO DE METOCLOPRAMIDA 10 MG ENVASE CON 6 AMPOLLETAS DE 2 ML."/>
    <s v="ENVASE CON 6 AMPOLLETAS DE 2 ML"/>
    <n v="5.4599999999999902"/>
    <n v="936"/>
    <n v="2340"/>
    <n v="5110.5599999999904"/>
    <n v="12776.399999999978"/>
    <n v="0"/>
    <n v="2340"/>
    <n v="2340"/>
    <s v="CLAVE SOLICITADA"/>
    <n v="1404"/>
    <x v="2"/>
    <n v="0"/>
    <x v="1"/>
    <n v="12776.399999999978"/>
  </r>
  <r>
    <s v="HRAEI-LPI-CC-266-2023"/>
    <s v="BIORESEARCH DE MEXICO, S.A. DE C.V."/>
    <s v="HRAEI-MD1038"/>
    <s v="HRAEI-LPI-CC-266-2023HRAEI-MD1038"/>
    <s v="010.000.1242.00"/>
    <n v="25301467"/>
    <s v="METOCLOPRAMIDA. TABLETA CADA TABLETA CONTIENE: CLORHIDRATO DE METOCLOPRAMIDA 10 MG ENVASE CON 20 TABLETAS."/>
    <s v="ENVASE CON 20 TABLETAS"/>
    <n v="4.8499999999999996"/>
    <n v="6"/>
    <n v="14"/>
    <n v="29.099999999999998"/>
    <n v="67.899999999999991"/>
    <n v="0"/>
    <n v="6"/>
    <n v="6"/>
    <s v="CLAVE SOLICITADA"/>
    <n v="0"/>
    <x v="0"/>
    <n v="0"/>
    <x v="1"/>
    <n v="29.099999999999998"/>
  </r>
  <r>
    <s v="HRAEI-LPI-CC-279-1-2023"/>
    <s v="COMPAÑIA INTERNACIONAL MEDICA, S.A. DE C.V."/>
    <s v="HRAEI-MD1038"/>
    <s v="HRAEI-LPI-CC-279-1-2023HRAEI-MD1038"/>
    <s v="010.000.1242.00"/>
    <n v="25301467"/>
    <s v="METOCLOPRAMIDA. TABLETA CADA TABLETA CONTIENE: CLORHIDRATO DE METOCLOPRAMIDA 10 MG ENVASE CON 20 TABLETAS."/>
    <s v="ENVASE CON 20 TABLETAS"/>
    <n v="5.25"/>
    <n v="4"/>
    <n v="9"/>
    <n v="21"/>
    <n v="47.25"/>
    <n v="0"/>
    <n v="4"/>
    <n v="0"/>
    <s v="CLAVE SOLICITADA"/>
    <n v="0"/>
    <x v="0"/>
    <n v="4"/>
    <x v="0"/>
    <n v="0"/>
  </r>
  <r>
    <s v="HRAEI-LPI-CC-427-2022"/>
    <s v="SAGO MEDICAL SERVICE, S.A. DE C.V."/>
    <s v="HRAEI-MD1038"/>
    <s v="HRAEI-LPI-CC-427-2022HRAEI-MD1038"/>
    <s v="010.000.1242.00"/>
    <n v="25301467"/>
    <s v="METOCLOPRAMIDA. TABLETA CADA TABLETA CONTIENE: CLORHIDRATO DE METOCLOPRAMIDA 10 MG ENVASE CON 20 TABLETAS."/>
    <s v="ENVASE CON 20 TABLETAS"/>
    <n v="4.9000000000000004"/>
    <n v="4"/>
    <n v="8"/>
    <n v="19.600000000000001"/>
    <n v="39.200000000000003"/>
    <n v="0"/>
    <n v="8"/>
    <n v="4"/>
    <s v="CLAVE SOLICITADA"/>
    <n v="4"/>
    <x v="2"/>
    <n v="4"/>
    <x v="3"/>
    <n v="19.600000000000001"/>
  </r>
  <r>
    <s v="HRAEI-LPI-CC-431-2022"/>
    <s v="BIORESEARCH DE MÉXICO, S.A. DE C.V."/>
    <s v="HRAEI-MD1038"/>
    <s v="HRAEI-LPI-CC-431-2022HRAEI-MD1038"/>
    <s v="010.000.1242.00"/>
    <n v="25301467"/>
    <s v="METOCLOPRAMIDA. TABLETA CADA TABLETA CONTIENE: CLORHIDRATO DE METOCLOPRAMIDA 10 MG ENVASE CON 20 TABLETAS."/>
    <s v="ENVASE CON 20 TABLETAS"/>
    <n v="4.8499999999999996"/>
    <n v="4"/>
    <n v="11"/>
    <n v="19.399999999999999"/>
    <n v="53.349999999999994"/>
    <n v="0"/>
    <n v="11"/>
    <n v="11"/>
    <s v="CLAVE SOLICITADA"/>
    <n v="7"/>
    <x v="2"/>
    <n v="0"/>
    <x v="1"/>
    <n v="53.349999999999994"/>
  </r>
  <r>
    <s v="HRAEI-LPI-CC-426-2022"/>
    <s v="BRULUAGSA, S.A. DE C.V."/>
    <s v="HRAEI-MD1038"/>
    <s v="HRAEI-LPI-CC-426-2022HRAEI-MD1038"/>
    <s v="010.000.1242.00"/>
    <n v="25301467"/>
    <s v="METOCLOPRAMIDA. TABLETA CADA TABLETA CONTIENE: CLORHIDRATO DE METOCLOPRAMIDA 10 MG ENVASE CON 20 TABLETAS."/>
    <s v="ENVASE CON 20 TABLETAS"/>
    <n v="4.5"/>
    <n v="8"/>
    <n v="19"/>
    <n v="36"/>
    <n v="85.5"/>
    <n v="0"/>
    <n v="19"/>
    <n v="0"/>
    <s v="CLAVE SOLICITADA"/>
    <n v="11"/>
    <x v="2"/>
    <n v="19"/>
    <x v="0"/>
    <n v="0"/>
  </r>
  <r>
    <s v="HRAEI-LPI-CC-311-1-2023"/>
    <s v="GRUPO BIOJEMA, S.A. DE C.V."/>
    <s v="HRAEI-MD1040"/>
    <s v="HRAEI-LPI-CC-311-1-2023HRAEI-MD1040"/>
    <s v="010.000.0572.00"/>
    <n v="25301469"/>
    <s v="METOPROLOL. TABLETA CADA TABLETA CONTIENE: TARTRATO DE METOPROLOL 100 MG ENVASE CON 20 TABLETAS."/>
    <s v="ENVASE CON 20 TABLETAS"/>
    <n v="6.7"/>
    <n v="29"/>
    <n v="71"/>
    <n v="194.3"/>
    <n v="475.7"/>
    <n v="0"/>
    <n v="29"/>
    <n v="0"/>
    <s v="CLAVE SOLICITADA"/>
    <n v="0"/>
    <x v="0"/>
    <n v="29"/>
    <x v="0"/>
    <n v="0"/>
  </r>
  <r>
    <s v="HRAEI-LPI-CC-332-1-2023"/>
    <s v="MEDICA FARMA ARCAR, S.A. DE C.V."/>
    <s v="HRAEI-MD1040"/>
    <s v="HRAEI-LPI-CC-332-1-2023HRAEI-MD1040"/>
    <s v="010.000.0572.00"/>
    <n v="25301469"/>
    <s v="METOPROLOL. TABLETA CADA TABLETA CONTIENE: TARTRATO DE METOPROLOL 100 MG ENVASE CON 20 TABLETAS."/>
    <s v="ENVASE CON 20 TABLETAS"/>
    <n v="7"/>
    <n v="23"/>
    <n v="57"/>
    <n v="161"/>
    <n v="399"/>
    <n v="0"/>
    <n v="23"/>
    <n v="0"/>
    <s v="CLAVE SOLICITADA"/>
    <n v="0"/>
    <x v="0"/>
    <n v="23"/>
    <x v="0"/>
    <n v="0"/>
  </r>
  <r>
    <s v="HRAEI-LPI-CC-313-1-2023"/>
    <s v="HISA FARMACEUTICA, S.A. DE C.V."/>
    <s v="HRAEI-MD1040"/>
    <s v="HRAEI-LPI-CC-313-1-2023HRAEI-MD1040"/>
    <s v="010.000.0572.00"/>
    <n v="25301469"/>
    <s v="METOPROLOL. TABLETA CADA TABLETA CONTIENE: TARTRATO DE METOPROLOL 100 MG ENVASE CON 20 TABLETAS."/>
    <s v="ENVASE CON 20 TABLETAS"/>
    <n v="7.29"/>
    <n v="5"/>
    <n v="14"/>
    <n v="36.450000000000003"/>
    <n v="102.06"/>
    <n v="0"/>
    <n v="5"/>
    <n v="0"/>
    <s v="CLAVE SOLICITADA"/>
    <n v="0"/>
    <x v="0"/>
    <n v="5"/>
    <x v="0"/>
    <n v="0"/>
  </r>
  <r>
    <s v="HRAEI-LPI-CC-431-2022"/>
    <s v="BIORESEARCH DE MÉXICO, S.A. DE C.V."/>
    <s v="HRAEI-MD1040"/>
    <s v="HRAEI-LPI-CC-431-2022HRAEI-MD1040"/>
    <s v="010.000.0572.00"/>
    <n v="25301469"/>
    <s v="METOPROLOL. TABLETA CADA TABLETA CONTIENE: TARTRATO DE METOPROLOL 100 MG ENVASE CON 20 TABLETAS."/>
    <s v="ENVASE CON 20 TABLETAS"/>
    <n v="7.55"/>
    <n v="93"/>
    <n v="231"/>
    <n v="702.15"/>
    <n v="1744.05"/>
    <n v="0"/>
    <n v="100"/>
    <n v="100"/>
    <s v="CLAVE SOLICITADA"/>
    <n v="7"/>
    <x v="2"/>
    <n v="0"/>
    <x v="1"/>
    <n v="755"/>
  </r>
  <r>
    <s v="HRAEI-LPI-CC-361-1-2023"/>
    <s v="PROQUIGAMA, S.A. DE C.V."/>
    <s v="HRAEI-MD1042"/>
    <s v="HRAEI-LPI-CC-361-1-2023HRAEI-MD1042"/>
    <s v="010.000.1760.00"/>
    <n v="25301472"/>
    <s v="METOTREXATO. SOLUCIÓN INYECTABLE CADA FRASCO ÁMPULA CON LIOFILIZADO O SOLUCIÓN CONTIENE: METOTREXATO SÓDICO EQUIVALENTE A 50 MG DE METOTREXATO. ENVASE CON UN FRASCO ÁMPULA."/>
    <s v="ENVASE CON UN FRASCO ÁMPULA"/>
    <n v="109"/>
    <n v="9"/>
    <n v="24"/>
    <n v="981"/>
    <n v="2616"/>
    <n v="0"/>
    <n v="9"/>
    <n v="0"/>
    <s v="CLAVE SOLICITADA"/>
    <n v="0"/>
    <x v="0"/>
    <n v="9"/>
    <x v="0"/>
    <n v="0"/>
  </r>
  <r>
    <s v="HRAEI-LPI-CC-450-2022"/>
    <s v="MEDIMEX DEL NORTE, S.A. DE C.V."/>
    <s v="HRAEI-MD1042"/>
    <s v="HRAEI-LPI-CC-450-2022HRAEI-MD1042"/>
    <s v="010.000.1760.00"/>
    <n v="25301472"/>
    <s v="METOTREXATO. SOLUCIÓN INYECTABLE CADA FRASCO ÁMPULA CON LIOFILIZADO O SOLUCIÓN CONTIENE: METOTREXATO SÓDICO EQUIVALENTE A 50 MG DE METOTREXATO. ENVASE CON UN FRASCO ÁMPULA."/>
    <s v="ENVASE CON UN FRASCO ÁMPULA"/>
    <n v="120.52"/>
    <n v="32"/>
    <n v="78"/>
    <n v="3856.64"/>
    <n v="9400.56"/>
    <n v="0"/>
    <s v="-"/>
    <s v="-"/>
    <s v="SIN SOLICITUD"/>
    <s v="-"/>
    <x v="1"/>
    <s v="-"/>
    <x v="2"/>
    <s v="-"/>
  </r>
  <r>
    <s v="HRAEI-LPI-CC-266-2023"/>
    <s v="BIORESEARCH DE MEXICO, S.A. DE C.V."/>
    <s v="HRAEI-MD1053"/>
    <s v="HRAEI-LPI-CC-266-2023HRAEI-MD1053"/>
    <s v="010.000.1561.00"/>
    <n v="25301478"/>
    <s v="METRONIDAZOL. ÓVULO O TABLETA VAGINAL CADA ÓVULO O TABLETA CONTIENE: METRONIDAZOL 500 MG ENVASE CON 10 ÓVULOS O TABLETAS."/>
    <s v="ENVASE CON 10 ÓVULOS O TABLETAS"/>
    <n v="5.17"/>
    <n v="15"/>
    <n v="36"/>
    <n v="77.55"/>
    <n v="186.12"/>
    <n v="0"/>
    <s v="-"/>
    <s v="-"/>
    <s v="SIN SOLICITUD"/>
    <s v="-"/>
    <x v="1"/>
    <s v="-"/>
    <x v="2"/>
    <s v="-"/>
  </r>
  <r>
    <s v="HRAEI-LPI-CC-010-2023"/>
    <s v="BIORESEARCH DE MÉXICO, S.A. DE C.V."/>
    <s v="HRAEI-MD1053"/>
    <s v="HRAEI-LPI-CC-010-2023HRAEI-MD1053"/>
    <s v="010.000.1561.00"/>
    <n v="25301478"/>
    <s v="METRONIDAZOL. ÓVULO O TABLETA VAGINAL CADA ÓVULO O TABLETA CONTIENE: METRONIDAZOL 500 MG ENVASE CON 10 ÓVULOS O TABLETAS."/>
    <s v="ENVASE CON 10 ÓVULOS O TABLETAS"/>
    <n v="5.1699999999999902"/>
    <n v="24"/>
    <n v="58"/>
    <n v="124.07999999999976"/>
    <n v="299.85999999999945"/>
    <n v="0"/>
    <s v="-"/>
    <s v="-"/>
    <s v="SIN SOLICITUD"/>
    <s v="-"/>
    <x v="1"/>
    <s v="-"/>
    <x v="2"/>
    <s v="-"/>
  </r>
  <r>
    <s v="HRAEI-LPI-CC-026-2023"/>
    <s v="FRESENIUS KABI MÉXICO, S.A. DE C.V."/>
    <s v="HRAEI-MD1052"/>
    <s v="HRAEI-LPI-CC-026-2023HRAEI-MD1052"/>
    <s v="010.000.1311.00"/>
    <n v="25301480"/>
    <s v="METRONIDAZOL. SOLUCIÓN INYECTABLE CADA 100 ML CONTIENEN: METRONIDAZOL 500 MG ENVASE CON 100 ML."/>
    <s v="ENVASE CON 100 ML"/>
    <n v="9.1300000000000008"/>
    <n v="2762"/>
    <n v="6904"/>
    <n v="25217.06"/>
    <n v="63033.520000000004"/>
    <n v="0"/>
    <n v="2762"/>
    <n v="2762"/>
    <s v="CLAVE SOLICITADA"/>
    <n v="0"/>
    <x v="0"/>
    <n v="0"/>
    <x v="1"/>
    <n v="25217.06"/>
  </r>
  <r>
    <s v="HRAEI-AD-CC-099-2023-A"/>
    <s v="PROFESSIONAL PHARMACY OCCIDENTE, S.A. DE C.V."/>
    <s v="HRAEI-MD1050"/>
    <s v="HRAEI-AD-CC-099-2023-AHRAEI-MD1050"/>
    <s v="010.000.1309.00"/>
    <n v="25301479"/>
    <s v="METRONIDAZOL. SOLUCIÓN INYECTABLE CADA AMPOLLETA O FRASCO ÁMPULA CONTIENE: METRONIDAZOL 200 MG ENVASE CON 2 AMPOLLETAS O FRASCOS ÁMPULA CON 10 ML."/>
    <s v="ENVASE CON 2 AMPOLLETAS O FRASCOS ÁMPULA CON 10 ML"/>
    <n v="27.92"/>
    <n v="38"/>
    <n v="93"/>
    <n v="1060.96"/>
    <n v="2596.56"/>
    <n v="0"/>
    <n v="93"/>
    <n v="93"/>
    <s v="CLAVE SOLICITADA"/>
    <n v="55"/>
    <x v="2"/>
    <n v="0"/>
    <x v="1"/>
    <n v="2596.56"/>
  </r>
  <r>
    <s v="HRAEI-LPI-CC-266-2023"/>
    <s v="BIORESEARCH DE MEXICO, S.A. DE C.V."/>
    <s v="HRAEI-MD1051"/>
    <s v="HRAEI-LPI-CC-266-2023HRAEI-MD1051"/>
    <s v="010.000.1310.00"/>
    <n v="25301481"/>
    <s v="METRONIDAZOL. SUSPENSIÓN ORAL CADA 5 ML CONTIENEN: BENZOILO DE METRONIDAZOL EQUIVALENTE A 250 MG DE METRONIDAZOL. ENVASE CON 120 ML Y DOSIFICADOR."/>
    <s v="ENVASE CON 120 ML Y DOSIFICADOR"/>
    <n v="11"/>
    <n v="8"/>
    <n v="20"/>
    <n v="88"/>
    <n v="220"/>
    <n v="0"/>
    <n v="5"/>
    <n v="5"/>
    <s v="CLAVE SOLICITADA"/>
    <n v="-3"/>
    <x v="3"/>
    <n v="0"/>
    <x v="1"/>
    <n v="55"/>
  </r>
  <r>
    <s v="HRAEI-LPI-CC-431-2022"/>
    <s v="BIORESEARCH DE MÉXICO, S.A. DE C.V."/>
    <s v="HRAEI-MD1051"/>
    <s v="HRAEI-LPI-CC-431-2022HRAEI-MD1051"/>
    <s v="010.000.1310.00"/>
    <n v="25301481"/>
    <s v="METRONIDAZOL. SUSPENSIÓN ORAL CADA 5 ML CONTIENEN: BENZOILO DE METRONIDAZOL EQUIVALENTE A 250 MG DE METRONIDAZOL. ENVASE CON 120 ML Y DOSIFICADOR."/>
    <s v="ENVASE CON 120 ML Y DOSIFICADOR"/>
    <n v="10.050000000000001"/>
    <n v="14"/>
    <n v="33"/>
    <n v="140.70000000000002"/>
    <n v="331.65000000000003"/>
    <n v="0"/>
    <s v="-"/>
    <s v="-"/>
    <s v="SIN SOLICITUD"/>
    <s v="-"/>
    <x v="1"/>
    <s v="-"/>
    <x v="2"/>
    <s v="-"/>
  </r>
  <r>
    <s v="HRAEI-LPI-CC-279-1-2023"/>
    <s v="COMPAÑIA INTERNACIONAL MEDICA, S.A. DE C.V."/>
    <s v="HRAEI-MD1049"/>
    <s v="HRAEI-LPI-CC-279-1-2023HRAEI-MD1049"/>
    <s v="010.000.1308.01"/>
    <n v="25302830"/>
    <s v="METRONIDAZOL. TABLETA CADA TABLETA CONTIENE: METRONIDAZOL 500 MG ENVASE CON 30 TABLETAS."/>
    <s v="ENVASE CON 30 TABLETAS"/>
    <n v="14.37"/>
    <n v="5"/>
    <n v="12"/>
    <n v="71.849999999999994"/>
    <n v="172.44"/>
    <n v="0"/>
    <n v="5"/>
    <n v="5"/>
    <s v="CLAVE SOLICITADA"/>
    <n v="0"/>
    <x v="0"/>
    <n v="0"/>
    <x v="1"/>
    <n v="71.849999999999994"/>
  </r>
  <r>
    <s v="HRAEI-LPI-CC-266-2023"/>
    <s v="BIORESEARCH DE MEXICO, S.A. DE C.V."/>
    <s v="HRAEI-MD1049"/>
    <s v="HRAEI-LPI-CC-266-2023HRAEI-MD1049"/>
    <s v="010.000.1308.01"/>
    <n v="25302830"/>
    <s v="METRONIDAZOL. TABLETA CADA TABLETA CONTIENE: METRONIDAZOL 500 MG ENVASE CON 30 TABLETAS."/>
    <s v="ENVASE CON 30 TABLETAS"/>
    <n v="13.45"/>
    <n v="7"/>
    <n v="17"/>
    <n v="94.149999999999991"/>
    <n v="228.64999999999998"/>
    <n v="0"/>
    <s v="-"/>
    <s v="-"/>
    <s v="SIN SOLICITUD"/>
    <s v="-"/>
    <x v="1"/>
    <s v="-"/>
    <x v="2"/>
    <s v="-"/>
  </r>
  <r>
    <s v="HRAEI-LPI-CC-079-2023"/>
    <s v="IMPORTADORA Y MANUFACTURERA BRULUART, S.A."/>
    <s v="HRAEI-MD1049"/>
    <s v="HRAEI-LPI-CC-079-2023HRAEI-MD1049"/>
    <s v="010.000.1308.01"/>
    <n v="25302830"/>
    <s v="METRONIDAZOL. TABLETA CADA TABLETA CONTIENE: METRONIDAZOL 500 MG ENVASE CON 30 TABLETAS."/>
    <s v="ENVASE CON 30 TABLETAS"/>
    <n v="14.5"/>
    <n v="7"/>
    <n v="19"/>
    <n v="101.5"/>
    <n v="275.5"/>
    <n v="0"/>
    <n v="19"/>
    <n v="19"/>
    <s v="CLAVE SOLICITADA"/>
    <n v="12"/>
    <x v="2"/>
    <n v="0"/>
    <x v="1"/>
    <n v="275.5"/>
  </r>
  <r>
    <s v="HRAEI-LPI-CC-010-2023"/>
    <s v="BIORESEARCH DE MÉXICO, S.A. DE C.V."/>
    <s v="HRAEI-MD1049"/>
    <s v="HRAEI-LPI-CC-010-2023HRAEI-MD1049"/>
    <s v="010.000.1308.01"/>
    <n v="25302830"/>
    <s v="METRONIDAZOL. TABLETA CADA TABLETA CONTIENE: METRONIDAZOL 500 MG ENVASE CON 30 TABLETAS."/>
    <s v="ENVASE CON 30 TABLETAS"/>
    <n v="13.4499999999999"/>
    <n v="12"/>
    <n v="28"/>
    <n v="161.39999999999878"/>
    <n v="376.59999999999718"/>
    <n v="0"/>
    <n v="28"/>
    <n v="28"/>
    <s v="CLAVE SOLICITADA"/>
    <n v="16"/>
    <x v="2"/>
    <n v="0"/>
    <x v="1"/>
    <n v="376.59999999999718"/>
  </r>
  <r>
    <s v="HRAEI-LPI-CC-353-1-2023"/>
    <s v="PRODIFAM, S.A. DE C.V."/>
    <s v="HRAEI-MD1054"/>
    <s v="HRAEI-LPI-CC-353-1-2023HRAEI-MD1054"/>
    <s v="010.000.0891.00"/>
    <n v="25301484"/>
    <s v="MICONAZOL. CREMA CADA GRAMO CONTIENE: NITRATO DE MICONAZOL 20 MG ENVASE CON 20 G."/>
    <s v="ENVASE CON 20 G"/>
    <n v="6.78"/>
    <n v="12"/>
    <n v="29"/>
    <n v="81.36"/>
    <n v="196.62"/>
    <n v="0"/>
    <s v="-"/>
    <s v="-"/>
    <s v="SIN SOLICITUD"/>
    <s v="-"/>
    <x v="1"/>
    <s v="-"/>
    <x v="2"/>
    <s v="-"/>
  </r>
  <r>
    <s v="HRAEI-LPI-CC-010-2023"/>
    <s v="BIORESEARCH DE MÉXICO, S.A. DE C.V."/>
    <s v="HRAEI-MD1054"/>
    <s v="HRAEI-LPI-CC-010-2023HRAEI-MD1054"/>
    <s v="010.000.0891.00"/>
    <n v="25301484"/>
    <s v="MICONAZOL. CREMA CADA GRAMO CONTIENE: NITRATO DE MICONAZOL 20 MG ENVASE CON 20 G."/>
    <s v="ENVASE CON 20 G"/>
    <n v="5.5"/>
    <n v="12"/>
    <n v="28"/>
    <n v="66"/>
    <n v="154"/>
    <n v="0"/>
    <s v="-"/>
    <s v="-"/>
    <s v="SIN SOLICITUD"/>
    <s v="-"/>
    <x v="1"/>
    <s v="-"/>
    <x v="2"/>
    <s v="-"/>
  </r>
  <r>
    <s v="HRAEI-LPI-CC-076-2023"/>
    <s v="APS MEDICAMENTOS, S.A. DE C.V."/>
    <s v="HRAEI-MD1054"/>
    <s v="HRAEI-LPI-CC-076-2023HRAEI-MD1054"/>
    <s v="010.000.0891.00"/>
    <n v="25301484"/>
    <s v="MICONAZOL. CREMA CADA GRAMO CONTIENE: NITRATO DE MICONAZOL 20 MG ENVASE CON 20 G."/>
    <s v="ENVASE CON 20 G"/>
    <n v="5.95"/>
    <n v="7"/>
    <n v="19"/>
    <n v="41.65"/>
    <n v="113.05"/>
    <n v="0"/>
    <s v="-"/>
    <s v="-"/>
    <s v="SIN SOLICITUD"/>
    <s v="-"/>
    <x v="1"/>
    <s v="-"/>
    <x v="2"/>
    <s v="-"/>
  </r>
  <r>
    <s v="HRAEI-LPI-CC-361-1-2023"/>
    <s v="PROQUIGAMA, S.A. DE C.V."/>
    <s v="HRAEI-MD1058"/>
    <s v="HRAEI-LPI-CC-361-1-2023HRAEI-MD1058"/>
    <s v="040.000.4060.00"/>
    <n v="25301489"/>
    <s v="MIDAZOLAM. SOLUCIÓN INYECTABLE CADA AMPOLLETA CONTIENE CLORHIDRATO DE MIDAZOLAM EQUIVALENTE A 50 MG DE MIDAZOLAM O MIDAZOLAM 50 MG ENVASE CON 5 AMPOLLETAS CON 10 ML."/>
    <s v="ENVASE CON 5 AMPOLLETAS CON 10 ML"/>
    <n v="99"/>
    <n v="1468"/>
    <n v="3669"/>
    <n v="145332"/>
    <n v="363231"/>
    <n v="0"/>
    <s v="-"/>
    <s v="-"/>
    <s v="SIN SOLICITUD"/>
    <s v="-"/>
    <x v="1"/>
    <s v="-"/>
    <x v="2"/>
    <s v="-"/>
  </r>
  <r>
    <s v="HRAEI-LPI-CC-038-2023"/>
    <s v="COMERCIALIZADORA PHARMACEUTICA COMPHARMA, S.A. DE C.V."/>
    <s v="HRAEI-MD1058"/>
    <s v="HRAEI-LPI-CC-038-2023HRAEI-MD1058"/>
    <s v="040.000.4060.00"/>
    <n v="25301489"/>
    <s v="MIDAZOLAM. SOLUCIÓN INYECTABLE CADA AMPOLLETA CONTIENE CLORHIDRATO DE MIDAZOLAM EQUIVALENTE A 50 MG DE MIDAZOLAM O MIDAZOLAM 50 MG ENVASE CON 5 AMPOLLETAS CON 10 ML."/>
    <s v="ENVASE CON 5 AMPOLLETAS CON 10 ML"/>
    <n v="99"/>
    <n v="1431"/>
    <n v="3577"/>
    <n v="141669"/>
    <n v="354123"/>
    <n v="0"/>
    <s v="-"/>
    <s v="-"/>
    <s v="SIN SOLICITUD"/>
    <s v="-"/>
    <x v="1"/>
    <s v="-"/>
    <x v="2"/>
    <s v="-"/>
  </r>
  <r>
    <s v="HRAEI-LPI-CC-083-2023"/>
    <s v="LABORATORIOS PISA, S.A. DE C.V."/>
    <s v="HRAEI-MD1058"/>
    <s v="HRAEI-LPI-CC-083-2023HRAEI-MD1058"/>
    <s v="040.000.4060.00"/>
    <n v="25301489"/>
    <s v="MIDAZOLAM. SOLUCIÓN INYECTABLE CADA AMPOLLETA CONTIENE CLORHIDRATO DE MIDAZOLAM EQUIVALENTE A 50 MG DE MIDAZOLAM O MIDAZOLAM 50 MG ENVASE CON 5 AMPOLLETAS CON 10 ML."/>
    <s v="ENVASE CON 5 AMPOLLETAS CON 10 ML"/>
    <n v="100.459999999999"/>
    <n v="954"/>
    <n v="2385"/>
    <n v="95838.839999999051"/>
    <n v="239597.09999999762"/>
    <n v="0"/>
    <s v="-"/>
    <s v="-"/>
    <s v="SIN SOLICITUD"/>
    <s v="-"/>
    <x v="1"/>
    <s v="-"/>
    <x v="2"/>
    <s v="-"/>
  </r>
  <r>
    <s v="HRAEI-LPI-CC-361-1-2023"/>
    <s v="PROQUIGAMA, S.A. DE C.V."/>
    <s v="HRAEI-MD1057"/>
    <s v="HRAEI-LPI-CC-361-1-2023HRAEI-MD1057"/>
    <s v="040.000.4057.00"/>
    <n v="25301487"/>
    <s v="MIDAZOLAM. SOLUCIÓN INYECTABLE CADA AMPOLLETA CONTIENE: CLORHIDRATO DE MIDAZOLAM EQUIVALENTE A 15 MG DE MIDAZOLAM O MIDAZOLAM 15 MG ENVASE CON 5 AMPOLLETAS CON 3 ML."/>
    <s v="ENVASE CON 5 AMPOLLETAS CON 3 ML"/>
    <n v="28"/>
    <n v="6107"/>
    <n v="15266"/>
    <n v="170996"/>
    <n v="427448"/>
    <n v="0"/>
    <s v="-"/>
    <s v="-"/>
    <s v="SIN SOLICITUD"/>
    <s v="-"/>
    <x v="1"/>
    <s v="-"/>
    <x v="2"/>
    <s v="-"/>
  </r>
  <r>
    <s v="HRAEI-LPI-CC-440-2022"/>
    <s v="LABORATORIOS PISA, S.A. DE C.V."/>
    <s v="HRAEI-MD1057"/>
    <s v="HRAEI-LPI-CC-440-2022HRAEI-MD1057"/>
    <s v="040.000.4057.00"/>
    <n v="25301487"/>
    <s v="MIDAZOLAM. SOLUCIÓN INYECTABLE CADA AMPOLLETA CONTIENE: CLORHIDRATO DE MIDAZOLAM EQUIVALENTE A 15 MG DE MIDAZOLAM O MIDAZOLAM 15 MG ENVASE CON 5 AMPOLLETAS CON 3 ML."/>
    <s v="ENVASE CON 5 AMPOLLETAS CON 3 ML"/>
    <n v="27.77"/>
    <n v="9924"/>
    <n v="24808"/>
    <n v="275589.48"/>
    <n v="688918.16"/>
    <n v="0"/>
    <n v="1000"/>
    <n v="0"/>
    <s v="CLAVE SOLICITADA"/>
    <n v="-8924"/>
    <x v="3"/>
    <n v="1000"/>
    <x v="0"/>
    <n v="0"/>
  </r>
  <r>
    <s v="HRAEI-LPI-CC-361-1-2023"/>
    <s v="PROQUIGAMA, S.A. DE C.V."/>
    <s v="HRAEI-MD1055"/>
    <s v="HRAEI-LPI-CC-361-1-2023HRAEI-MD1055"/>
    <s v="040.000.2108.00"/>
    <n v="25301488"/>
    <s v="MIDAZOLAM. SOLUCIÓN INYECTABLE CADA AMPOLLETA CONTIENE: CLORHIDRATO DE MIDAZOLAM EQUIVALENTE A 5 MG DE MIDAZOLAM O MIDAZOLAM 5 MG ENVASE CON 5 AMPOLLETAS CON 5 ML."/>
    <s v="ENVASE CON 5 AMPOLLETAS CON 5 ML"/>
    <n v="48"/>
    <n v="48"/>
    <n v="120"/>
    <n v="2304"/>
    <n v="5760"/>
    <n v="0"/>
    <s v="-"/>
    <s v="-"/>
    <s v="SIN SOLICITUD"/>
    <s v="-"/>
    <x v="1"/>
    <s v="-"/>
    <x v="2"/>
    <s v="-"/>
  </r>
  <r>
    <s v="HRAEI-LPI-CC-376-2023"/>
    <s v="ZAGAPHARM, S.A. DE C.V."/>
    <s v="HRAEI-MD1055"/>
    <s v="HRAEI-LPI-CC-376-2023HRAEI-MD1055"/>
    <s v="040.000.2108.00"/>
    <n v="25301488"/>
    <s v="MIDAZOLAM. SOLUCIÓN INYECTABLE CADA AMPOLLETA CONTIENE: CLORHIDRATO DE MIDAZOLAM EQUIVALENTE A 5 MG DE MIDAZOLAM O MIDAZOLAM 5 MG ENVASE CON 5 AMPOLLETAS CON 5 ML."/>
    <s v="ENVASE CON 5 AMPOLLETAS CON 5 ML"/>
    <n v="48.9"/>
    <n v="29"/>
    <n v="72"/>
    <n v="1418.1"/>
    <n v="3520.7999999999997"/>
    <n v="0"/>
    <s v="-"/>
    <s v="-"/>
    <s v="SIN SOLICITUD"/>
    <s v="-"/>
    <x v="1"/>
    <s v="-"/>
    <x v="2"/>
    <s v="-"/>
  </r>
  <r>
    <s v="HRAEI-LPI-CC-279-1-2023"/>
    <s v="COMPAÑIA INTERNACIONAL MEDICA, S.A. DE C.V."/>
    <s v="HRAEI-MD1055"/>
    <s v="HRAEI-LPI-CC-279-1-2023HRAEI-MD1055"/>
    <s v="040.000.2108.00"/>
    <n v="25301488"/>
    <s v="MIDAZOLAM. SOLUCIÓN INYECTABLE CADA AMPOLLETA CONTIENE: CLORHIDRATO DE MIDAZOLAM EQUIVALENTE A 5 MG DE MIDAZOLAM O MIDAZOLAM 5 MG ENVASE CON 5 AMPOLLETAS CON 5 ML."/>
    <s v="ENVASE CON 5 AMPOLLETAS CON 5 ML"/>
    <n v="50.32"/>
    <n v="9"/>
    <n v="24"/>
    <n v="452.88"/>
    <n v="1207.68"/>
    <n v="0"/>
    <s v="-"/>
    <s v="-"/>
    <s v="SIN SOLICITUD"/>
    <s v="-"/>
    <x v="1"/>
    <s v="-"/>
    <x v="2"/>
    <s v="-"/>
  </r>
  <r>
    <s v="HRAEI-LPI-CC-437-2022"/>
    <s v="COMPAÑIA INTERNACIONAL MÉDICA, S.A. DE C.V."/>
    <s v="HRAEI-MD1055"/>
    <s v="HRAEI-LPI-CC-437-2022HRAEI-MD1055"/>
    <s v="040.000.2108.00"/>
    <n v="25301488"/>
    <s v="MIDAZOLAM. SOLUCIÓN INYECTABLE CADA AMPOLLETA CONTIENE: CLORHIDRATO DE MIDAZOLAM EQUIVALENTE A 5 MG DE MIDAZOLAM O MIDAZOLAM 5 MG ENVASE CON 5 AMPOLLETAS CON 5 ML."/>
    <s v="ENVASE CON 5 AMPOLLETAS CON 5 ML"/>
    <n v="47.93"/>
    <n v="156"/>
    <n v="390"/>
    <n v="7477.08"/>
    <n v="18692.7"/>
    <n v="0"/>
    <s v="-"/>
    <s v="-"/>
    <s v="SIN SOLICITUD"/>
    <s v="-"/>
    <x v="1"/>
    <s v="-"/>
    <x v="2"/>
    <s v="-"/>
  </r>
  <r>
    <s v="HRAEI-AD-CC-341-2022"/>
    <s v="NOVARTIS FARMACÉUTICA, S.A. DE C.V."/>
    <s v="HRAEI-MD2119"/>
    <s v="HRAEI-AD-CC-341-2022HRAEI-MD2119"/>
    <s v="010.000.6285.00"/>
    <n v="25303541"/>
    <s v="MIDOSTAURINA. CÁPSULA CADA CÁPSULA CONTIENE, MIDOSTAURINA 25 MG. ENVASE CON 112 CÁPSULAS (4 CAJAS CON 28 CÁPSULAS) DE 25 MG."/>
    <s v="ENVASE CON 112 CÁPSULAS (4 CAJAS CON 28 CÁPSULAS) DE 25 MG"/>
    <n v="287980.79999999999"/>
    <n v="4"/>
    <n v="10"/>
    <n v="1151923.2"/>
    <n v="2879808"/>
    <n v="0"/>
    <n v="10"/>
    <n v="10"/>
    <s v="CLAVE SOLICITADA"/>
    <n v="6"/>
    <x v="2"/>
    <n v="0"/>
    <x v="1"/>
    <n v="2879808"/>
  </r>
  <r>
    <s v="HRAEI-LPI-CC-014-2023"/>
    <s v="DISTRIBUIDOR MEDICO TECNOMED, S.A. DE C.V."/>
    <s v="HRAEI-MD2202"/>
    <s v="HRAEI-LPI-CC-014-2023HRAEI-MD2202"/>
    <s v="010.000.5100.01"/>
    <n v="25302833"/>
    <s v="MILRINONA. SOLUCIÓN INYECTABLE. CADA AMPOLLETA O FRASCO ÁMPULA CONTIENE: LACTATO DE MILRINONA EQUIVALENTE A 10 MG DE MILRINONA ENVASE CON TRES AMPOLLETAS O FRASCOS ÁMPULA CON 10 ML CADA UNA (1 MG/1 ML)."/>
    <s v="ENVASE CON TRES AMPOLLETAS O FRASCOS ÁMPULA CON 10 ML CADA UNA (1 MG/1 ML)"/>
    <n v="198.93"/>
    <n v="9"/>
    <n v="22"/>
    <n v="1790.3700000000001"/>
    <n v="4376.46"/>
    <n v="0"/>
    <n v="22"/>
    <n v="22"/>
    <s v="CLAVE SOLICITADA"/>
    <n v="13"/>
    <x v="2"/>
    <n v="0"/>
    <x v="1"/>
    <n v="4376.46"/>
  </r>
  <r>
    <s v="HRAEI-LPI-CC-037-2023"/>
    <s v="ALTERNAVIDA, S.A. DE C.V."/>
    <s v="HRAEI-MD2086"/>
    <s v="HRAEI-LPI-CC-037-2023HRAEI-MD2086"/>
    <s v="010.000.6012.04"/>
    <n v="25302838"/>
    <s v="MISOPROSTOL. TABLETA. CADA TABLETA CONTIENE: MISOPROSTOL 200 µG. ENVASE CON 12 TABLETAS."/>
    <s v="ENVASE CON 12 TABLETAS"/>
    <n v="169"/>
    <n v="1"/>
    <n v="1"/>
    <n v="169"/>
    <n v="169"/>
    <n v="0"/>
    <n v="1"/>
    <n v="0"/>
    <s v="CLAVE SOLICITADA"/>
    <n v="0"/>
    <x v="0"/>
    <n v="1"/>
    <x v="0"/>
    <n v="0"/>
  </r>
  <r>
    <s v="HRAEI-LPI-CC-203-2023"/>
    <s v="RALCA, S.A. DE C.V."/>
    <s v="HRAEI-MD1071"/>
    <s v="HRAEI-LPI-CC-203-2023HRAEI-MD1071"/>
    <s v="010.000.4141.00"/>
    <n v="25301512"/>
    <s v="MOMETASONA. SUSPENSIÓN PARA INHALACIÓN  CADA 100 ML CONTIENE: FUROATO DE MOMETASONA MONOHIDRATADA EQUIVALENTE A 0.050 G DE FUROATO DE MOMETASONA ANHIDRA. ENVASE NEBULIZADOR CON 18 ML Y VÁLVULA DOSIFICADORA (140 NEBULIZACIONES DE 50 µGCADA UNA)."/>
    <s v="ENVASE NEBULIZADOR CON 18 ML Y VÁLVULA DOSIFICADORA (140 NEBULIZACIONES DE 50 µGCADA UNA)"/>
    <n v="55"/>
    <n v="24"/>
    <n v="60"/>
    <n v="1320"/>
    <n v="3300"/>
    <n v="0"/>
    <s v="-"/>
    <s v="-"/>
    <s v="SIN SOLICITUD"/>
    <s v="-"/>
    <x v="1"/>
    <s v="-"/>
    <x v="2"/>
    <s v="-"/>
  </r>
  <r>
    <s v="HRAEI-AD-CC-532-1-2022"/>
    <s v="PHARMA TYCSA, S.A. DE C.V."/>
    <s v="HRAEI-MD1086"/>
    <s v="HRAEI-AD-CC-532-1-2022HRAEI-MD1086"/>
    <s v="040.000.2103.00"/>
    <n v="25301519"/>
    <s v="MORFINA SOLUCIÓN INYECTABLE CADA AMPOLLETA CONTIENE: SULFATO DE MORFINA 10 MG ENVASE CON 5 AMPOLLETAS."/>
    <s v="ENVASE CON 5 AMPOLLETAS"/>
    <n v="21393"/>
    <n v="87"/>
    <n v="217"/>
    <n v="1861191"/>
    <n v="4642281"/>
    <n v="0"/>
    <s v="-"/>
    <s v="-"/>
    <s v="SIN SOLICITUD"/>
    <s v="-"/>
    <x v="1"/>
    <s v="-"/>
    <x v="2"/>
    <s v="-"/>
  </r>
  <r>
    <s v="HRAEI-LPI-CC-185-2023"/>
    <s v="PHARMA TYCSA, S.A. DE C.V."/>
    <s v="HRAEI-MD1086"/>
    <s v="HRAEI-LPI-CC-185-2023HRAEI-MD1086"/>
    <s v="040.000.2103.00"/>
    <n v="25301519"/>
    <s v="MORFINA SOLUCIÓN INYECTABLE CADA AMPOLLETA CONTIENE: SULFATO DE MORFINA 10 MG ENVASE CON 5 AMPOLLETAS."/>
    <s v="ENVASE CON 5 AMPOLLETAS"/>
    <n v="3169.2"/>
    <n v="87"/>
    <n v="217"/>
    <n v="275720.39999999997"/>
    <n v="687716.39999999991"/>
    <n v="0"/>
    <s v="-"/>
    <s v="-"/>
    <s v="SIN SOLICITUD"/>
    <s v="-"/>
    <x v="1"/>
    <s v="-"/>
    <x v="2"/>
    <s v="-"/>
  </r>
  <r>
    <s v="HRAEI-LPI-CC-425-2022"/>
    <s v="IARE DE OCCIDENTE, S.A. DE C.V."/>
    <s v="HRAEI-MD1089"/>
    <s v="HRAEI-LPI-CC-425-2022HRAEI-MD1089"/>
    <s v="010.000.4253.00"/>
    <n v="25301526"/>
    <s v="MOXIFLOXACINO. SOLUCIÓN INYECTABLE CADA 100 ML CONTIENEN: CLORHIDRATO DE MOXIFLOXACINO EQUIVALENTE A 160 MG DE MOXIFLOXACINO. ENVASE CON BOLSA FLEXIBLE O FRASCO ÁMPULA CON 250 ML (400 MG)."/>
    <s v="ENVASE CON BOLSA FLEXIBLE O FRASCO ÁMPULA CON 250 ML (400 MG)"/>
    <n v="47.4"/>
    <n v="34"/>
    <n v="85"/>
    <n v="1611.6"/>
    <n v="4029"/>
    <n v="0"/>
    <n v="34"/>
    <n v="34"/>
    <s v="CLAVE SOLICITADA"/>
    <n v="0"/>
    <x v="0"/>
    <n v="0"/>
    <x v="1"/>
    <n v="1611.6"/>
  </r>
  <r>
    <s v="HRAEI-LPI-CC-276-2023"/>
    <s v="COMERCIALIZADORA DE PRODUCTOS INSTITUCIONALES, S.A. DE C.V."/>
    <s v="HRAEI-MD1088"/>
    <s v="HRAEI-LPI-CC-276-2023HRAEI-MD1088"/>
    <s v="010.000.4252.00"/>
    <n v="25301527"/>
    <s v="MOXIFLOXACINO. TABLETA CADA TABLETA CONTIENE: CLORHIDRATO DE MOXIFLOXACINO EQUIVALENTE A 400 MG DE MOXIFLOXACINO. ENVASE CON 7 TABLETAS."/>
    <s v="ENVASE CON 7 TABLETAS"/>
    <n v="37.76"/>
    <n v="7"/>
    <n v="17"/>
    <n v="264.32"/>
    <n v="641.91999999999996"/>
    <n v="0"/>
    <n v="7"/>
    <n v="7"/>
    <s v="CLAVE SOLICITADA"/>
    <n v="0"/>
    <x v="0"/>
    <n v="0"/>
    <x v="1"/>
    <n v="264.32"/>
  </r>
  <r>
    <s v="HRAEI-LPI-CC-255-1-2023"/>
    <s v="AMAROX PHARMA, S.A. DE C.V."/>
    <s v="HRAEI-MD1088"/>
    <s v="HRAEI-LPI-CC-255-1-2023HRAEI-MD1088"/>
    <s v="010.000.4252.00"/>
    <n v="25301527"/>
    <s v="MOXIFLOXACINO. TABLETA CADA TABLETA CONTIENE: CLORHIDRATO DE MOXIFLOXACINO EQUIVALENTE A 400 MG DE MOXIFLOXACINO. ENVASE CON 7 TABLETAS."/>
    <s v="ENVASE CON 7 TABLETAS"/>
    <n v="35.6"/>
    <n v="5"/>
    <n v="12"/>
    <n v="178"/>
    <n v="427.20000000000005"/>
    <n v="0"/>
    <s v="-"/>
    <s v="-"/>
    <s v="SIN SOLICITUD"/>
    <s v="-"/>
    <x v="1"/>
    <s v="-"/>
    <x v="2"/>
    <s v="-"/>
  </r>
  <r>
    <s v="HRAEI-LPI-CC-042-2023"/>
    <s v="AMAROX PHARMA, S.A. DE C.V."/>
    <s v="HRAEI-MD1088"/>
    <s v="HRAEI-LPI-CC-042-2023HRAEI-MD1088"/>
    <s v="010.000.4252.00"/>
    <n v="25301527"/>
    <s v="MOXIFLOXACINO. TABLETA CADA TABLETA CONTIENE: CLORHIDRATO DE MOXIFLOXACINO EQUIVALENTE A 400 MG DE MOXIFLOXACINO. ENVASE CON 7 TABLETAS."/>
    <s v="ENVASE CON 7 TABLETAS"/>
    <n v="34.549999999999997"/>
    <n v="12"/>
    <n v="29"/>
    <n v="414.59999999999997"/>
    <n v="1001.9499999999999"/>
    <n v="0"/>
    <s v="-"/>
    <s v="-"/>
    <s v="SIN SOLICITUD"/>
    <s v="-"/>
    <x v="1"/>
    <s v="-"/>
    <x v="2"/>
    <s v="-"/>
  </r>
  <r>
    <s v="HRAEI-LPI-CC-034-2023"/>
    <s v="AUROVIDA FARMACÉUTICA, S.A. DE C.V."/>
    <s v="HRAEI-MD1088"/>
    <s v="HRAEI-LPI-CC-034-2023HRAEI-MD1088"/>
    <s v="010.000.4252.00"/>
    <n v="25301527"/>
    <s v="MOXIFLOXACINO. TABLETA CADA TABLETA CONTIENE: CLORHIDRATO DE MOXIFLOXACINO EQUIVALENTE A 400 MG DE MOXIFLOXACINO. ENVASE CON 7 TABLETAS."/>
    <s v="ENVASE CON 7 TABLETAS"/>
    <n v="36.399999999999899"/>
    <n v="8"/>
    <n v="19"/>
    <n v="291.19999999999919"/>
    <n v="691.59999999999809"/>
    <n v="0"/>
    <n v="8"/>
    <n v="0"/>
    <s v="CLAVE SOLICITADA"/>
    <n v="0"/>
    <x v="0"/>
    <n v="8"/>
    <x v="0"/>
    <n v="0"/>
  </r>
  <r>
    <s v="HRAEI-AD-CC-121-2022"/>
    <s v="PROFESSIONAL PHARMACY OCCIDENTE, S.A. DE C.V."/>
    <s v="HRAEI-MD1090"/>
    <s v="HRAEI-AD-CC-121-2022HRAEI-MD1090"/>
    <s v="010.000.5384.00"/>
    <n v="25302858"/>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ENVASE CON UN FRASCO ÁMPULA Y DILUYENTE DE 5 ML"/>
    <n v="239.69"/>
    <n v="468"/>
    <n v="1170"/>
    <n v="112174.92"/>
    <n v="280437.3"/>
    <n v="0"/>
    <n v="1170"/>
    <n v="1170"/>
    <s v="CLAVE SOLICITADA"/>
    <n v="702"/>
    <x v="2"/>
    <n v="0"/>
    <x v="1"/>
    <n v="280437.3"/>
  </r>
  <r>
    <s v="HRAEI-LPI-CC-262-2023"/>
    <s v="ASPEN LABS, S.A. DE C.V."/>
    <s v="HRAEI-MD1099"/>
    <s v="HRAEI-LPI-CC-262-2023HRAEI-MD1099"/>
    <s v="010.000.4223.00"/>
    <n v="25301538"/>
    <s v="NADROPARINA. SOLUCIÓN INYECTABLE CADA JERINGA PRELLENADA CONTIENE: NADROPARINA CÁLCICA 3800 UI AXA ENVASE CON 2 JERINGAS. PRELLENADAS CON 0.4 ML."/>
    <s v="ENVASE CON 2 JERINGAS PRELLENADAS CON 04 ML"/>
    <n v="142.27000000000001"/>
    <n v="2"/>
    <n v="5"/>
    <n v="284.54000000000002"/>
    <n v="711.35"/>
    <n v="0"/>
    <s v="-"/>
    <s v="-"/>
    <s v="SIN SOLICITUD"/>
    <s v="-"/>
    <x v="1"/>
    <s v="-"/>
    <x v="2"/>
    <s v="-"/>
  </r>
  <r>
    <s v="HRAEI-LPI-CC-040-2023"/>
    <s v="ASPEN LABS, S.A. DE C.V."/>
    <s v="HRAEI-MD1099"/>
    <s v="HRAEI-LPI-CC-040-2023HRAEI-MD1099"/>
    <s v="010.000.4223.00"/>
    <n v="25301538"/>
    <s v="NADROPARINA. SOLUCIÓN INYECTABLE CADA JERINGA PRELLENADA CONTIENE: NADROPARINA CÁLCICA 3800 UI AXA ENVASE CON 2 JERINGAS. PRELLENADAS CON 0.4 ML."/>
    <s v="ENVASE CON 2 JERINGAS PRELLENADAS CON 04 ML"/>
    <n v="142.27000000000001"/>
    <n v="4"/>
    <n v="8"/>
    <n v="569.08000000000004"/>
    <n v="1138.1600000000001"/>
    <n v="0"/>
    <s v="-"/>
    <s v="-"/>
    <s v="SIN SOLICITUD"/>
    <s v="-"/>
    <x v="1"/>
    <s v="-"/>
    <x v="2"/>
    <s v="-"/>
  </r>
  <r>
    <s v="HRAEI-LPI-CC-282-2023"/>
    <s v="DARMA REM, S.A. DE C.V."/>
    <s v="HRAEI-MD1100"/>
    <s v="HRAEI-LPI-CC-282-2023HRAEI-MD1100"/>
    <s v="010.000.2804.00"/>
    <n v="25301541"/>
    <s v="NAFAZOLINA. SOLUCIÓN OFTÁLMICA CADA ML CONTIENE: CLORHIDRATO DE NAFAZOLINA 1 MG ENVASE CON GOTERO INTEGRAL CON 15 ML."/>
    <s v="ENVASE CON GOTERO INTEGRAL CON 15 ML"/>
    <n v="7"/>
    <n v="13"/>
    <n v="32"/>
    <n v="91"/>
    <n v="224"/>
    <n v="0"/>
    <s v="-"/>
    <s v="-"/>
    <s v="SIN SOLICITUD"/>
    <s v="-"/>
    <x v="1"/>
    <s v="-"/>
    <x v="2"/>
    <s v="-"/>
  </r>
  <r>
    <s v="HRAEI-LPI-CC-455-2022"/>
    <s v="DORIAN RUBISSEL MAZARIEGOS SOLIS"/>
    <s v="HRAEI-MD1100"/>
    <s v="HRAEI-LPI-CC-455-2022HRAEI-MD1100"/>
    <s v="010.000.2804.00"/>
    <n v="25301541"/>
    <s v="NAFAZOLINA. SOLUCIÓN OFTÁLMICA CADA ML CONTIENE: CLORHIDRATO DE NAFAZOLINA 1 MG ENVASE CON GOTERO INTEGRAL CON 15 ML."/>
    <s v="ENVASE CON GOTERO INTEGRAL CON 15 ML"/>
    <n v="5"/>
    <n v="22"/>
    <n v="53"/>
    <n v="110"/>
    <n v="265"/>
    <n v="0"/>
    <s v="-"/>
    <s v="-"/>
    <s v="SIN SOLICITUD"/>
    <s v="-"/>
    <x v="1"/>
    <s v="-"/>
    <x v="2"/>
    <s v="-"/>
  </r>
  <r>
    <s v="HRAEI-LPI-CC-437-2022"/>
    <s v="COMPAÑIA INTERNACIONAL MÉDICA, S.A. DE C.V."/>
    <s v="HRAEI-MD1103"/>
    <s v="HRAEI-LPI-CC-437-2022HRAEI-MD1103"/>
    <s v="040.000.0302.00"/>
    <n v="25301546"/>
    <s v="NALOXONA. SOLUCIÓN INYECTABLE CADA AMPOLLETA CONTIENE: CLORHIDRATO DE NALOXONA 0.4 MG ENVASE CON 10 AMPOLLETAS DE 1 ML."/>
    <s v="ENVASE CON 10 AMPOLLETAS DE 1 ML"/>
    <n v="2260.5"/>
    <n v="1"/>
    <n v="2"/>
    <n v="2260.5"/>
    <n v="4521"/>
    <n v="0"/>
    <s v="-"/>
    <s v="-"/>
    <s v="SIN SOLICITUD"/>
    <s v="-"/>
    <x v="1"/>
    <s v="-"/>
    <x v="2"/>
    <s v="-"/>
  </r>
  <r>
    <s v="HRAEI-LPI-CC-277-2023"/>
    <s v="COMERCIALIZADORA PENTAMED, S.A. DE C.V."/>
    <s v="HRAEI-MD1104"/>
    <s v="HRAEI-LPI-CC-277-2023HRAEI-MD1104"/>
    <s v="010.000.3407.00"/>
    <n v="25301549"/>
    <s v="NAPROXENO. TABLETA CADA TABLETA CONTIENE: NAPROXENO 250 MG ENVASE CON 30 TABLETAS."/>
    <s v="ENVASE CON 30 TABLETAS"/>
    <n v="9.89"/>
    <n v="15"/>
    <n v="37"/>
    <n v="148.35000000000002"/>
    <n v="365.93"/>
    <n v="0"/>
    <s v="-"/>
    <s v="-"/>
    <s v="SIN SOLICITUD"/>
    <s v="-"/>
    <x v="1"/>
    <s v="-"/>
    <x v="2"/>
    <s v="-"/>
  </r>
  <r>
    <s v="HRAEI-LPI-CC-024-2023"/>
    <s v="COMERCIALIZADORA PENTAMED, S.A. DE C.V."/>
    <s v="HRAEI-MD1104"/>
    <s v="HRAEI-LPI-CC-024-2023HRAEI-MD1104"/>
    <s v="010.000.3407.00"/>
    <n v="25301549"/>
    <s v="NAPROXENO. TABLETA CADA TABLETA CONTIENE: NAPROXENO 250 MG ENVASE CON 30 TABLETAS."/>
    <s v="ENVASE CON 30 TABLETAS"/>
    <n v="9.89"/>
    <n v="24"/>
    <n v="60"/>
    <n v="237.36"/>
    <n v="593.40000000000009"/>
    <n v="0"/>
    <n v="24"/>
    <n v="24"/>
    <s v="CLAVE SOLICITADA"/>
    <n v="0"/>
    <x v="0"/>
    <n v="0"/>
    <x v="1"/>
    <n v="237.36"/>
  </r>
  <r>
    <s v="HRAEI-AD-CC-340-2022"/>
    <s v="BIOGEN MÉXICO, S. DE R.L. DE C.V."/>
    <s v="HRAEI-MD1106"/>
    <s v="HRAEI-AD-CC-340-2022HRAEI-MD1106"/>
    <s v="010.000.5257.00"/>
    <n v="25302330"/>
    <s v="NATALIZUMAB. SOLUCIÓN INYECTABLE CADA FRASCO ÁMPULA CONTIENE: NATALIZUMAB 300 MG ENVASE CON FRASCO ÁMPULA CON 300 MG."/>
    <s v="ENVASE CON FRASCO ÁMPULA CON 300 MG"/>
    <n v="20662.62"/>
    <n v="6"/>
    <n v="14"/>
    <n v="123975.72"/>
    <n v="289276.68"/>
    <n v="0"/>
    <n v="14"/>
    <n v="14"/>
    <s v="CLAVE SOLICITADA"/>
    <n v="8"/>
    <x v="2"/>
    <n v="0"/>
    <x v="1"/>
    <n v="289276.68"/>
  </r>
  <r>
    <s v="HRAEI-LPI-CC-461-2022"/>
    <s v="DARIER, S.A. DE C.V."/>
    <s v="HRAEI-MD1109"/>
    <s v="HRAEI-LPI-CC-461-2022HRAEI-MD1109"/>
    <s v="010.000.2823.00"/>
    <n v="25301555"/>
    <s v="NEOMICINA POLIMIXINA B Y GRAMICIDINA. SOLUCIÓN OFTÁLMICA CADA ML CONTIENE: SULFATO DE NEOMICINA EQUIVALENTE A 1.75 MG DE NEOMICINA. SULFATO DE POLIMIXINA B EQUIVALENTE A 5 000 U DE POLIMIXINA B. GRAMICIDINA 25 µG ENVASE CON GOTERO INTEGRAL CON 15 ML."/>
    <s v="ENVASE CON GOTERO INTEGRAL CON 15 ML"/>
    <n v="29.9"/>
    <n v="4"/>
    <n v="8"/>
    <n v="119.6"/>
    <n v="239.2"/>
    <n v="0"/>
    <s v="-"/>
    <s v="-"/>
    <s v="SIN SOLICITUD"/>
    <s v="-"/>
    <x v="1"/>
    <s v="-"/>
    <x v="2"/>
    <s v="-"/>
  </r>
  <r>
    <s v="HRAEI-LPI-CC-419-RA-2022"/>
    <s v="DISTRIBUIDOR MEDICO TECNOMED, S.A. DE C.V."/>
    <s v="HRAEI-MD1107"/>
    <s v="HRAEI-LPI-CC-419-RA-2022HRAEI-MD1107"/>
    <s v="010.000.4176.00"/>
    <n v="25301551"/>
    <s v="NEOMICINA. CÁPSULA O TABLETA CADA TABLETA O CÁPSULA CONTIENE: SULFATO DE NEOMICINA EQUIVALENTE A 250 MG DE NEOMICINA. ENVASE CON 10 CÁPSULAS O TABLETAS."/>
    <s v="ENVASE CON 10 CÁPSULAS O TABLETAS"/>
    <n v="52.76"/>
    <n v="4"/>
    <n v="10"/>
    <n v="211.04"/>
    <n v="527.6"/>
    <n v="0"/>
    <n v="4"/>
    <n v="8"/>
    <s v="CLAVE SOLICITADA"/>
    <n v="0"/>
    <x v="0"/>
    <n v="-4"/>
    <x v="0"/>
    <n v="422.08"/>
  </r>
  <r>
    <s v="HRAEI-LPI-CC-361-1-2023"/>
    <s v="PROQUIGAMA, S.A. DE C.V."/>
    <s v="HRAEI-MD1111"/>
    <s v="HRAEI-LPI-CC-361-1-2023HRAEI-MD1111"/>
    <s v="010.000.0291.00"/>
    <n v="25301560"/>
    <s v="NEOSTIGMINA. SOLUCIÓN INYECTABLE CADA AMPOLLETA CONTIENE: METILSULFATO DE NEOSTIGMINA 0.5 MG ENVASE CON 6 AMPOLLETAS CON 1 ML."/>
    <s v="ENVASE CON 6 AMPOLLETAS CON 1 ML"/>
    <n v="64.900000000000006"/>
    <n v="10"/>
    <n v="23"/>
    <n v="649"/>
    <n v="1492.7"/>
    <n v="0"/>
    <n v="10"/>
    <n v="0"/>
    <s v="CLAVE SOLICITADA"/>
    <n v="0"/>
    <x v="0"/>
    <n v="10"/>
    <x v="0"/>
    <n v="0"/>
  </r>
  <r>
    <s v="HRAEI-LPI-CC-015-2023"/>
    <s v="PRODUCTOS E INSUMOS PARA LA SALUD, S.A. DE C.V."/>
    <s v="HRAEI-MD1111"/>
    <s v="HRAEI-LPI-CC-015-2023HRAEI-MD1111"/>
    <s v="010.000.0291.00"/>
    <n v="25301560"/>
    <s v="NEOSTIGMINA. SOLUCIÓN INYECTABLE CADA AMPOLLETA CONTIENE: METILSULFATO DE NEOSTIGMINA 0.5 MG ENVASE CON 6 AMPOLLETAS CON 1 ML."/>
    <s v="ENVASE CON 6 AMPOLLETAS CON 1 ML"/>
    <n v="65.69"/>
    <n v="16"/>
    <n v="38"/>
    <n v="1051.04"/>
    <n v="2496.2199999999998"/>
    <n v="0"/>
    <n v="38"/>
    <n v="38"/>
    <s v="CLAVE SOLICITADA"/>
    <n v="22"/>
    <x v="2"/>
    <n v="0"/>
    <x v="1"/>
    <n v="2496.2199999999998"/>
  </r>
  <r>
    <s v="HRAEI-LPI-CC-374-2023"/>
    <s v="VANTAGE SERVICIOS INTEGRALES DE SALUD, S.A. DE C.V."/>
    <s v="HRAEI-MD1124"/>
    <s v="HRAEI-LPI-CC-374-2023HRAEI-MD1124"/>
    <s v="010.000.0599.00"/>
    <n v="25301577"/>
    <s v="NIFEDIPINO. COMPRIMIDO DE LIBERACIÓN PROLONGADA CADA COMPRIMIDO CONTIENE: NIFEDIPINO 30 MG ENVASE CON 30 COMPRIMIDOS."/>
    <s v="ENVASE CON 30 COMPRIMIDOS"/>
    <n v="35.450000000000003"/>
    <n v="107"/>
    <n v="266"/>
    <n v="3793.15"/>
    <n v="9429.7000000000007"/>
    <n v="0"/>
    <n v="107"/>
    <n v="0"/>
    <s v="CLAVE SOLICITADA"/>
    <n v="0"/>
    <x v="0"/>
    <n v="107"/>
    <x v="0"/>
    <n v="0"/>
  </r>
  <r>
    <s v="HRAEI-LPI-CC-434-2022"/>
    <s v="VANTAGE SERVICIOS INTEGRALES DE SALUD, S.A. DE C.V."/>
    <s v="HRAEI-MD1124"/>
    <s v="HRAEI-LPI-CC-434-2022HRAEI-MD1124"/>
    <s v="010.000.0599.00"/>
    <n v="25301577"/>
    <s v="NIFEDIPINO. COMPRIMIDO DE LIBERACIÓN PROLONGADA CADA COMPRIMIDO CONTIENE: NIFEDIPINO 30 MG ENVASE CON 30 COMPRIMIDOS."/>
    <s v="ENVASE CON 30 COMPRIMIDOS"/>
    <n v="35.450000000000003"/>
    <n v="104"/>
    <n v="259"/>
    <n v="3686.8"/>
    <n v="9181.5500000000011"/>
    <n v="0"/>
    <n v="104"/>
    <n v="104"/>
    <s v="CLAVE SOLICITADA"/>
    <n v="0"/>
    <x v="0"/>
    <n v="0"/>
    <x v="1"/>
    <n v="3686.8"/>
  </r>
  <r>
    <s v="HRAEI-LPI-CC-446-1-2022"/>
    <s v="ULTRA LABORATORIOS, S.A. DE C.V."/>
    <s v="HRAEI-MD1124"/>
    <s v="HRAEI-LPI-CC-446-1-2022HRAEI-MD1124"/>
    <s v="010.000.0599.00"/>
    <n v="25301577"/>
    <s v="NIFEDIPINO. COMPRIMIDO DE LIBERACIÓN PROLONGADA CADA COMPRIMIDO CONTIENE: NIFEDIPINO 30 MG ENVASE CON 30 COMPRIMIDOS."/>
    <s v="ENVASE CON 30 COMPRIMIDOS"/>
    <n v="36"/>
    <n v="69"/>
    <n v="173"/>
    <n v="2484"/>
    <n v="6228"/>
    <n v="0"/>
    <n v="69"/>
    <n v="0"/>
    <s v="CLAVE SOLICITADA"/>
    <n v="0"/>
    <x v="0"/>
    <n v="69"/>
    <x v="0"/>
    <n v="0"/>
  </r>
  <r>
    <s v="HRAEI-LPI-CC-427-2022"/>
    <s v="SAGO MEDICAL SERVICE, S.A. DE C.V."/>
    <s v="HRAEI-MD1127"/>
    <s v="HRAEI-LPI-CC-427-2022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4"/>
    <n v="8"/>
    <n v="308.88"/>
    <n v="617.76"/>
    <n v="0"/>
    <n v="4"/>
    <n v="4"/>
    <s v="CLAVE SOLICITADA"/>
    <n v="0"/>
    <x v="0"/>
    <n v="0"/>
    <x v="1"/>
    <n v="308.88"/>
  </r>
  <r>
    <s v="HRAEI-LPI-CC-266-2023"/>
    <s v="BIORESEARCH DE MEXICO, S.A. DE C.V."/>
    <s v="HRAEI-MD1128"/>
    <s v="HRAEI-LPI-CC-266-2023HRAEI-MD1128"/>
    <s v="010.000.1566.00"/>
    <n v="25301585"/>
    <s v="NISTATINA. ÓVULO O TABLETA VAGINAL CADA ÓVULO O TABLETA CONTIENE: NISTATINA 100 000 UI ENVASE CON 12 ÓVULOS O TABLETAS."/>
    <s v="ENVASE CON 12 ÓVULOS O TABLETAS"/>
    <n v="6.46"/>
    <n v="6"/>
    <n v="14"/>
    <n v="38.76"/>
    <n v="90.44"/>
    <n v="0"/>
    <s v="-"/>
    <s v="-"/>
    <s v="SIN SOLICITUD"/>
    <s v="-"/>
    <x v="1"/>
    <s v="-"/>
    <x v="2"/>
    <s v="-"/>
  </r>
  <r>
    <s v="HRAEI-LPI-CC-010-2023"/>
    <s v="BIORESEARCH DE MÉXICO, S.A. DE C.V."/>
    <s v="HRAEI-MD1128"/>
    <s v="HRAEI-LPI-CC-010-2023HRAEI-MD1128"/>
    <s v="010.000.1566.00"/>
    <n v="25301585"/>
    <s v="NISTATINA. ÓVULO O TABLETA VAGINAL CADA ÓVULO O TABLETA CONTIENE: NISTATINA 100 000 UI ENVASE CON 12 ÓVULOS O TABLETAS."/>
    <s v="ENVASE CON 12 ÓVULOS O TABLETAS"/>
    <n v="6.4599999999999902"/>
    <n v="10"/>
    <n v="23"/>
    <n v="64.599999999999909"/>
    <n v="148.57999999999979"/>
    <n v="0"/>
    <n v="10"/>
    <n v="10"/>
    <s v="CLAVE SOLICITADA"/>
    <n v="0"/>
    <x v="0"/>
    <n v="0"/>
    <x v="1"/>
    <n v="64.599999999999909"/>
  </r>
  <r>
    <s v="HRAEI-LPI-CC-266-2023"/>
    <s v="BIORESEARCH DE MEXICO, S.A. DE C.V."/>
    <s v="HRAEI-MD1129"/>
    <s v="HRAEI-LPI-CC-266-2023HRAEI-MD1129"/>
    <s v="010.000.4260.00"/>
    <n v="25301586"/>
    <s v="NISTATINA. SUSPENSIÓN ORAL CADA FRASCO CON POLVO CONTIENE: NISTATINA 2 400 000 UI ENVASE PARA 24 ML."/>
    <s v="ENVASE PARA 24 ML"/>
    <n v="14"/>
    <n v="48"/>
    <n v="118"/>
    <n v="672"/>
    <n v="1652"/>
    <n v="0"/>
    <s v="-"/>
    <s v="-"/>
    <s v="SIN SOLICITUD"/>
    <s v="-"/>
    <x v="1"/>
    <s v="-"/>
    <x v="2"/>
    <s v="-"/>
  </r>
  <r>
    <s v="HRAEI-LPI-CC-010-2023"/>
    <s v="BIORESEARCH DE MÉXICO, S.A. DE C.V."/>
    <s v="HRAEI-MD1129"/>
    <s v="HRAEI-LPI-CC-010-2023HRAEI-MD1129"/>
    <s v="010.000.4260.00"/>
    <n v="25301586"/>
    <s v="NISTATINA. SUSPENSIÓN ORAL CADA FRASCO CON POLVO CONTIENE: NISTATINA 2 400 000 UI ENVASE PARA 24 ML."/>
    <s v="ENVASE PARA 24 ML"/>
    <n v="13"/>
    <n v="78"/>
    <n v="193"/>
    <n v="1014"/>
    <n v="2509"/>
    <n v="0"/>
    <n v="78"/>
    <n v="78"/>
    <s v="CLAVE SOLICITADA"/>
    <n v="0"/>
    <x v="0"/>
    <n v="0"/>
    <x v="1"/>
    <n v="1014"/>
  </r>
  <r>
    <s v="HRAEI-LPI-CC-266-2023"/>
    <s v="BIORESEARCH DE MEXICO, S.A. DE C.V."/>
    <s v="HRAEI-MD1138"/>
    <s v="HRAEI-LPI-CC-266-2023HRAEI-MD1138"/>
    <s v="010.000.1911.00"/>
    <n v="25301594"/>
    <s v="NITROFURANTOÍNA. CÁPSULA CADA CÁPSULA CONTIENE: NITROFURANTOÍNA 100 MG ENVASE CON 40 CÁPSULAS."/>
    <s v="ENVASE CON 40 CÁPSULAS"/>
    <n v="28.46"/>
    <n v="4"/>
    <n v="9"/>
    <n v="113.84"/>
    <n v="256.14"/>
    <n v="0"/>
    <s v="-"/>
    <s v="-"/>
    <s v="SIN SOLICITUD"/>
    <s v="-"/>
    <x v="1"/>
    <s v="-"/>
    <x v="2"/>
    <s v="-"/>
  </r>
  <r>
    <s v="HRAEI-LPI-CC-325-2023"/>
    <s v="LABORATORIOS SOLFRAN, S.A."/>
    <s v="HRAEI-MD1138"/>
    <s v="HRAEI-LPI-CC-325-2023HRAEI-MD1138"/>
    <s v="010.000.1911.00"/>
    <n v="25301594"/>
    <s v="NITROFURANTOÍNA. CÁPSULA CADA CÁPSULA CONTIENE: NITROFURANTOÍNA 100 MG ENVASE CON 40 CÁPSULAS."/>
    <s v="ENVASE CON 40 CÁPSULAS"/>
    <n v="29.37"/>
    <n v="2"/>
    <n v="6"/>
    <n v="58.74"/>
    <n v="176.22"/>
    <n v="0"/>
    <s v="-"/>
    <s v="-"/>
    <s v="SIN SOLICITUD"/>
    <s v="-"/>
    <x v="1"/>
    <s v="-"/>
    <x v="2"/>
    <s v="-"/>
  </r>
  <r>
    <s v="HRAEI-LPI-CC-431-2022"/>
    <s v="BIORESEARCH DE MÉXICO, S.A. DE C.V."/>
    <s v="HRAEI-MD1138"/>
    <s v="HRAEI-LPI-CC-431-2022HRAEI-MD1138"/>
    <s v="010.000.1911.00"/>
    <n v="25301594"/>
    <s v="NITROFURANTOÍNA. CÁPSULA CADA CÁPSULA CONTIENE: NITROFURANTOÍNA 100 MG ENVASE CON 40 CÁPSULAS."/>
    <s v="ENVASE CON 40 CÁPSULAS"/>
    <n v="28.46"/>
    <n v="5"/>
    <n v="13"/>
    <n v="142.30000000000001"/>
    <n v="369.98"/>
    <n v="0"/>
    <s v="-"/>
    <s v="-"/>
    <s v="SIN SOLICITUD"/>
    <s v="-"/>
    <x v="1"/>
    <s v="-"/>
    <x v="2"/>
    <s v="-"/>
  </r>
  <r>
    <s v="HRAEI-LPI-CC-495-2022"/>
    <s v="LABORATORIOS SOLFRAN, S.A."/>
    <s v="HRAEI-MD1138"/>
    <s v="HRAEI-LPI-CC-495-2022HRAEI-MD1138"/>
    <s v="010.000.1911.00"/>
    <n v="25301594"/>
    <s v="NITROFURANTOÍNA. CÁPSULA CADA CÁPSULA CONTIENE: NITROFURANTOÍNA 100 MG ENVASE CON 40 CÁPSULAS."/>
    <s v="ENVASE CON 40 CÁPSULAS"/>
    <n v="30"/>
    <n v="3"/>
    <n v="8"/>
    <n v="90"/>
    <n v="240"/>
    <n v="0"/>
    <s v="-"/>
    <s v="-"/>
    <s v="SIN SOLICITUD"/>
    <s v="-"/>
    <x v="1"/>
    <s v="-"/>
    <x v="2"/>
    <s v="-"/>
  </r>
  <r>
    <s v="HRAEI-LPI-CC-444-2022"/>
    <s v="ABASTECEDORA DE INSUMOS PARA LA SALUD, S.A. DE C.V."/>
    <s v="HRAEI-MD1138"/>
    <s v="HRAEI-LPI-CC-444-2022HRAEI-MD1138"/>
    <s v="010.000.1911.00"/>
    <n v="25301594"/>
    <s v="NITROFURANTOÍNA. CÁPSULA CADA CÁPSULA CONTIENE: NITROFURANTOÍNA 100 MG ENVASE CON 40 CÁPSULAS."/>
    <s v="ENVASE CON 40 CÁPSULAS"/>
    <n v="30"/>
    <n v="2"/>
    <n v="4"/>
    <n v="60"/>
    <n v="120"/>
    <n v="0"/>
    <n v="2"/>
    <n v="2"/>
    <s v="CLAVE SOLICITADA"/>
    <n v="0"/>
    <x v="0"/>
    <n v="0"/>
    <x v="1"/>
    <n v="60"/>
  </r>
  <r>
    <s v="HRAEI-LPI-CC-397-2023"/>
    <s v="SAGO MEDICAL SERVICE, S.A. DE C.V."/>
    <s v="HRAEI-MD1139"/>
    <s v="HRAEI-LPI-CC-397-2023HRAEI-MD1139"/>
    <s v="010.000.5302.00"/>
    <n v="25301595"/>
    <s v="NITROFURANTOÍNA. SUSPENSIÓN ORAL CADA 100 ML CONTIENEN: NITROFURANTOINA 500 MG ENVASE CON 120 ML (25 MG/ 5 ML)."/>
    <s v="ENVASE CON 120 ML (25 MG/ 5 ML)"/>
    <n v="275"/>
    <n v="1"/>
    <n v="1"/>
    <n v="275"/>
    <n v="275"/>
    <m/>
    <s v="-"/>
    <s v="-"/>
    <s v="SIN SOLICITUD"/>
    <s v="-"/>
    <x v="1"/>
    <s v="-"/>
    <x v="2"/>
    <s v="-"/>
  </r>
  <r>
    <s v="HRAEI-LPI-CC-427-2022"/>
    <s v="SAGO MEDICAL SERVICE, S.A. DE C.V."/>
    <s v="HRAEI-MD1139"/>
    <s v="HRAEI-LPI-CC-427-2022HRAEI-MD1139"/>
    <s v="010.000.5302.00"/>
    <n v="25301595"/>
    <s v="NITROFURANTOÍNA. SUSPENSIÓN ORAL CADA 100 ML CONTIENEN: NITROFURANTOINA 500 MG ENVASE CON 120 ML (25 MG/ 5 ML)."/>
    <s v="ENVASE CON 120 ML (25 MG/ 5 ML)"/>
    <n v="275"/>
    <n v="1"/>
    <n v="2"/>
    <n v="275"/>
    <n v="550"/>
    <n v="0"/>
    <s v="-"/>
    <s v="-"/>
    <s v="SIN SOLICITUD"/>
    <s v="-"/>
    <x v="1"/>
    <s v="-"/>
    <x v="2"/>
    <s v="-"/>
  </r>
  <r>
    <s v="HRAEI-LPI-CC-252-2023"/>
    <s v="ALTERNAVIDA, S.A. DE C.V."/>
    <s v="HRAEI-MD1140"/>
    <s v="HRAEI-LPI-CC-252-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30"/>
    <n v="74"/>
    <n v="17850"/>
    <n v="44030"/>
    <n v="0"/>
    <n v="30"/>
    <n v="30"/>
    <s v="CLAVE SOLICITADA"/>
    <n v="0"/>
    <x v="0"/>
    <n v="0"/>
    <x v="1"/>
    <n v="17850"/>
  </r>
  <r>
    <s v="HRAEI-LPI-CC-020-2023"/>
    <s v="COMPAÑIA INTERNACIONAL MÉDICA, S.A. DE C.V."/>
    <s v="HRAEI-MD1140"/>
    <s v="HRAEI-LPI-CC-020-2023HRAEI-MD1140"/>
    <s v="010.000.0569.00"/>
    <n v="25301597"/>
    <s v="NITROPRUSIATO DE SODIO. SOLUCIÓN INYECTABLE CADA FRASCO ÁMPULA CON POLVO O SOLUCIÓN CONTIENE: NITROPRUSIATO DE SODIO 50 MG ENVASE CON UN FRASCO ÁMPULA CON O SIN DILUYENTE."/>
    <s v="ENVASE CON UN FRASCO ÁMPULA CON O SIN DILUYENTE"/>
    <n v="699.69"/>
    <n v="29"/>
    <n v="72"/>
    <n v="20291.010000000002"/>
    <n v="50377.680000000008"/>
    <n v="0"/>
    <n v="29"/>
    <n v="29"/>
    <s v="CLAVE SOLICITADA"/>
    <n v="0"/>
    <x v="0"/>
    <n v="0"/>
    <x v="1"/>
    <n v="20291.010000000002"/>
  </r>
  <r>
    <s v="HRAEI-LPI-CC-037-2023"/>
    <s v="ALTERNAVIDA, S.A. DE C.V."/>
    <s v="HRAEI-MD1140"/>
    <s v="HRAEI-LPI-CC-037-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19"/>
    <n v="48"/>
    <n v="11305"/>
    <n v="28560"/>
    <n v="0"/>
    <n v="19"/>
    <n v="19"/>
    <s v="CLAVE SOLICITADA"/>
    <n v="0"/>
    <x v="0"/>
    <n v="0"/>
    <x v="1"/>
    <n v="11305"/>
  </r>
  <r>
    <s v="HRAEI-AD-CC-235-2023"/>
    <s v="BRISTOL MYERS SQUIBB DE MEXICO, S. DE R.L. DE C.V."/>
    <s v="HRAEI-MD2102"/>
    <s v="HRAEI-AD-CC-235-2023HRAEI-MD2102"/>
    <s v="010.000.6109.00"/>
    <n v="25303241"/>
    <s v="NIVOLUMAB. SOLUCIÓN INYECTABLE. CADA FRASCO ÁMPULA CONTIENE: NIVOLUMAB 100 MG ENVASE CON UN FRASCO ÁMPULA CON 10 ML DE SOLUCIÓN (10 MG/ ML)."/>
    <s v="ENVASE CON UN FRASCO ÁMPULA CON 10 ML DE SOLUCIÓN (10 MG/ ML)"/>
    <n v="28705"/>
    <n v="8"/>
    <n v="19"/>
    <n v="229640"/>
    <n v="545395"/>
    <n v="0"/>
    <n v="19"/>
    <n v="19"/>
    <s v="CLAVE SOLICITADA"/>
    <n v="11"/>
    <x v="2"/>
    <n v="0"/>
    <x v="1"/>
    <n v="545395"/>
  </r>
  <r>
    <s v="HRAEI-AD-CC-349-2022"/>
    <s v="BRISTOL-MYERS SQUIBB DE MÉXICO, S DE R.L. DE C.V."/>
    <s v="HRAEI-MD2102"/>
    <s v="HRAEI-AD-CC-349-2022HRAEI-MD2102"/>
    <s v="010.000.6109.00"/>
    <n v="25303241"/>
    <s v="NIVOLUMAB. SOLUCIÓN INYECTABLE. CADA FRASCO ÁMPULA CONTIENE: NIVOLUMAB 100 MG ENVASE CON UN FRASCO ÁMPULA CON 10 ML DE SOLUCIÓN (10 MG/ ML)."/>
    <s v="ENVASE CON UN FRASCO ÁMPULA CON 10 ML DE SOLUCIÓN (10 MG/ ML)"/>
    <n v="28705"/>
    <n v="156"/>
    <n v="390"/>
    <n v="4477980"/>
    <n v="11194950"/>
    <n v="0"/>
    <n v="390"/>
    <n v="390"/>
    <s v="CLAVE SOLICITADA"/>
    <n v="234"/>
    <x v="2"/>
    <n v="0"/>
    <x v="1"/>
    <n v="11194950"/>
  </r>
  <r>
    <s v="HRAEI-AD-CC-235-2023"/>
    <s v="BRISTOL MYERS SQUIBB DE MEXICO, S. DE R.L. DE C.V."/>
    <s v="HRAEI-MD2103"/>
    <s v="HRAEI-AD-CC-235-2023HRAEI-MD2103"/>
    <s v="010.000.6110.00"/>
    <n v="25303242"/>
    <s v="NIVOLUMAB. SOLUCIÓN INYECTABLE. CADA FRASCO ÁMPULA CONTIENE: NIVOLUMAB 40 MG ENVASE CON UN FRASCO ÁMPULA CON 4 ML DE SOLUCIÓN (10 MG/ ML)."/>
    <s v="ENVASE CON UN FRASCO ÁMPULA CON 4 ML DE SOLUCIÓN (10 MG/ ML)"/>
    <n v="11482"/>
    <n v="5"/>
    <n v="14"/>
    <n v="57410"/>
    <n v="160748"/>
    <n v="0"/>
    <n v="14"/>
    <n v="14"/>
    <s v="CLAVE SOLICITADA"/>
    <n v="9"/>
    <x v="2"/>
    <n v="0"/>
    <x v="1"/>
    <n v="160748"/>
  </r>
  <r>
    <s v="HRAEI-AD-CC-349-2022"/>
    <s v="BRISTOL-MYERS SQUIBB DE MÉXICO, S DE R.L. DE C.V."/>
    <s v="HRAEI-MD2103"/>
    <s v="HRAEI-AD-CC-349-2022HRAEI-MD2103"/>
    <s v="010.000.6110.00"/>
    <n v="25303242"/>
    <s v="NIVOLUMAB. SOLUCIÓN INYECTABLE. CADA FRASCO ÁMPULA CONTIENE: NIVOLUMAB 40 MG ENVASE CON UN FRASCO ÁMPULA CON 4 ML DE SOLUCIÓN (10 MG/ ML)."/>
    <s v="ENVASE CON UN FRASCO ÁMPULA CON 4 ML DE SOLUCIÓN (10 MG/ ML)"/>
    <n v="11482"/>
    <n v="78"/>
    <n v="195"/>
    <n v="895596"/>
    <n v="2238990"/>
    <n v="0"/>
    <n v="195"/>
    <n v="195"/>
    <s v="CLAVE SOLICITADA"/>
    <n v="117"/>
    <x v="2"/>
    <n v="0"/>
    <x v="1"/>
    <n v="2238990"/>
  </r>
  <r>
    <s v="HRAEI-LPI-CC-277-2023"/>
    <s v="COMERCIALIZADORA PENTAMED, S.A. DE C.V."/>
    <s v="HRAEI-MD1141"/>
    <s v="HRAEI-LPI-CC-277-2023HRAEI-MD1141"/>
    <s v="010.000.3511.00"/>
    <n v="25301598"/>
    <s v="NORELGESTROMINA-ETINILESTRADIOL. PARCHE. CADA PARCHE CONTIENE: NORELGESTROMINA 6.00 MG ETINILESTRADIOL 0.60 MG ENVASE CON 3 PARCHES.."/>
    <s v="ENVASE CON 3 PARCHES"/>
    <n v="160.88"/>
    <n v="2"/>
    <n v="5"/>
    <n v="321.76"/>
    <n v="804.4"/>
    <n v="0"/>
    <s v="-"/>
    <s v="-"/>
    <s v="SIN SOLICITUD"/>
    <s v="-"/>
    <x v="1"/>
    <s v="-"/>
    <x v="2"/>
    <s v="-"/>
  </r>
  <r>
    <s v="HRAEI-AD-CC-149-2023"/>
    <s v="GEDEON RICHTER MÉXICO S.A.P.I. DE C.V."/>
    <s v="HRAEI-MD1141"/>
    <s v="HRAEI-AD-CC-149-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x v="1"/>
    <s v="-"/>
    <x v="2"/>
    <s v="-"/>
  </r>
  <r>
    <s v="HRAEI-AD-CC-152-2023"/>
    <s v="GEDEON RICHTER MÉXICO S.A.P.I. DE C.V."/>
    <s v="HRAEI-MD1141"/>
    <s v="HRAEI-AD-CC-152-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x v="1"/>
    <s v="-"/>
    <x v="2"/>
    <s v="-"/>
  </r>
  <r>
    <s v="HRAEI-LPI-CC-335-1-2023"/>
    <s v="MEDILIVER, S.A. DE C.V."/>
    <s v="HRAEI-MD1142"/>
    <s v="HRAEI-LPI-CC-335-1-2023HRAEI-MD1142"/>
    <s v="010.000.0612.00"/>
    <n v="25301601"/>
    <s v="NOREPINEFRINA. SOLUCIÓN INYECTABLE CADA AMPOLLETA CONTIENE: BITARTRATO DE NOREPINEFRINA EQUIVALENTE A 4 MG DE NOREPINEFRINA. ENVASE CON 50 AMPOLLETAS DE 4 ML."/>
    <s v="ENVASE CON 50 AMPOLLETAS DE 4 ML"/>
    <n v="342.93"/>
    <n v="41"/>
    <n v="101"/>
    <n v="14060.130000000001"/>
    <n v="34635.93"/>
    <n v="0"/>
    <n v="41"/>
    <n v="41"/>
    <s v="CLAVE SOLICITADA"/>
    <n v="0"/>
    <x v="0"/>
    <n v="0"/>
    <x v="1"/>
    <n v="14060.130000000001"/>
  </r>
  <r>
    <s v="HRAEI-LPI-CC-312-1-2023"/>
    <s v="GRUPO FARMACEUTICO TOTALFARMA,S.A DE C.V."/>
    <s v="HRAEI-MD1142"/>
    <s v="HRAEI-LPI-CC-312-1-2023HRAEI-MD1142"/>
    <s v="010.000.0612.00"/>
    <n v="25301601"/>
    <s v="NOREPINEFRINA. SOLUCIÓN INYECTABLE CADA AMPOLLETA CONTIENE: BITARTRATO DE NOREPINEFRINA EQUIVALENTE A 4 MG DE NOREPINEFRINA. ENVASE CON 50 AMPOLLETAS DE 4 ML."/>
    <s v="ENVASE CON 50 AMPOLLETAS DE 4 ML"/>
    <n v="355.98"/>
    <n v="27"/>
    <n v="67"/>
    <n v="9611.4600000000009"/>
    <n v="23850.66"/>
    <n v="0"/>
    <n v="27"/>
    <n v="0"/>
    <s v="CLAVE SOLICITADA"/>
    <n v="0"/>
    <x v="0"/>
    <n v="27"/>
    <x v="0"/>
    <n v="0"/>
  </r>
  <r>
    <s v="HRAEI-LPI-CC-038-2023"/>
    <s v="COMERCIALIZADORA PHARMACEUTICA COMPHARMA, S.A. DE C.V."/>
    <s v="HRAEI-MD1142"/>
    <s v="HRAEI-LPI-CC-038-2023HRAEI-MD1142"/>
    <s v="010.000.0612.00"/>
    <n v="25301601"/>
    <s v="NOREPINEFRINA. SOLUCIÓN INYECTABLE CADA AMPOLLETA CONTIENE: BITARTRATO DE NOREPINEFRINA EQUIVALENTE A 4 MG DE NOREPINEFRINA. ENVASE CON 50 AMPOLLETAS DE 4 ML."/>
    <s v="ENVASE CON 50 AMPOLLETAS DE 4 ML"/>
    <n v="390"/>
    <n v="44"/>
    <n v="109"/>
    <n v="17160"/>
    <n v="42510"/>
    <n v="0"/>
    <n v="44"/>
    <n v="0"/>
    <s v="CLAVE SOLICITADA"/>
    <n v="0"/>
    <x v="0"/>
    <n v="44"/>
    <x v="0"/>
    <n v="0"/>
  </r>
  <r>
    <s v="HRAEI-LPI-CC-008-2023"/>
    <s v="PRODIFAM, S.A. DE C.V."/>
    <s v="HRAEI-MD1142"/>
    <s v="HRAEI-LPI-CC-008-2023HRAEI-MD1142"/>
    <s v="010.000.0612.00"/>
    <n v="25301601"/>
    <s v="NOREPINEFRINA. SOLUCIÓN INYECTABLE CADA AMPOLLETA CONTIENE: BITARTRATO DE NOREPINEFRINA EQUIVALENTE A 4 MG DE NOREPINEFRINA. ENVASE CON 50 AMPOLLETAS DE 4 ML."/>
    <s v="ENVASE CON 50 AMPOLLETAS DE 4 ML"/>
    <n v="360.98"/>
    <n v="66"/>
    <n v="164"/>
    <n v="23824.68"/>
    <n v="59200.72"/>
    <n v="0"/>
    <n v="164"/>
    <n v="92"/>
    <s v="CLAVE SOLICITADA"/>
    <n v="98"/>
    <x v="2"/>
    <n v="72"/>
    <x v="3"/>
    <n v="33210.160000000003"/>
  </r>
  <r>
    <s v="HRAEI-AD-CC-243-2023"/>
    <s v="PRODUCTOS ROCHE, S.A. DE C.V."/>
    <s v="HRAEI-MD2019"/>
    <s v="HRAEI-AD-CC-243-2023HRAEI-MD2019"/>
    <s v="010.000.6037.00"/>
    <n v="25302331"/>
    <s v="OBINUTUZUMAB. SOLUCIÓN INYECTABLE. CADA FRASCO ÁMPULA CONTIENE: OBINUTUZUMAB 1000 MG. ENVASE CON FRASCO ÁMPULA CON 40 ML (1000 MG/40 ML)."/>
    <s v="ENVASE CON FRASCO ÁMPULA CON 40 ML (1000 MG/40 ML)"/>
    <n v="36907"/>
    <n v="48"/>
    <n v="120"/>
    <n v="1771536"/>
    <n v="4428840"/>
    <n v="0"/>
    <n v="60"/>
    <n v="60"/>
    <s v="CLAVE SOLICITADA"/>
    <n v="12"/>
    <x v="2"/>
    <n v="0"/>
    <x v="1"/>
    <n v="2214420"/>
  </r>
  <r>
    <s v="HRAEI-AD-CC-351-2022"/>
    <s v="PRODUCTOS ROCHE S.A. DE C.V."/>
    <s v="HRAEI-MD2019"/>
    <s v="HRAEI-AD-CC-351-2022HRAEI-MD2019"/>
    <s v="010.000.6037.00"/>
    <n v="25302331"/>
    <s v="OBINUTUZUMAB. SOLUCIÓN INYECTABLE. CADA FRASCO ÁMPULA CONTIENE: OBINUTUZUMAB 1000 MG. ENVASE CON FRASCO ÁMPULA CON 40 ML (1000 MG/40 ML)."/>
    <s v="ENVASE CON FRASCO ÁMPULA CON 40 ML (1000 MG/40 ML)"/>
    <n v="36907"/>
    <n v="78"/>
    <n v="195"/>
    <n v="2878746"/>
    <n v="7196865"/>
    <n v="0"/>
    <n v="40"/>
    <n v="40"/>
    <s v="CLAVE SOLICITADA"/>
    <n v="-38"/>
    <x v="3"/>
    <n v="0"/>
    <x v="1"/>
    <n v="1476280"/>
  </r>
  <r>
    <s v="HRAEI-AD-CC-540-2022"/>
    <s v="TAKEDA MÉXICO, S.A. DE C.V."/>
    <s v="HRAEI-MD2236"/>
    <s v="HRAEI-AD-CC-540-2022HRAEI-MD2236"/>
    <s v="010.000.5851.00"/>
    <n v="25302888"/>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ENVASE CON UN FRASCO ÁMPULA CON LIOFILIZADO UN FRASCO ÁMPULA CON 5 ML DE DILUYENTE Y UN EQUIPO PARA LA RECONSTITUCIÓN"/>
    <n v="1345"/>
    <n v="11"/>
    <n v="27"/>
    <n v="14795"/>
    <n v="36315"/>
    <n v="0"/>
    <n v="11"/>
    <n v="0"/>
    <s v="CLAVE SOLICITADA"/>
    <n v="0"/>
    <x v="0"/>
    <n v="11"/>
    <x v="0"/>
    <n v="0"/>
  </r>
  <r>
    <s v="HRAEI-LPI-CC-420-2022"/>
    <s v="COMERCIALIZADORA DE PRODUCTOS INSTITUCIONALES, S.A. DE C.V."/>
    <s v="HRAEI-MD1151"/>
    <s v="HRAEI-LPI-CC-420-2022HRAEI-MD1151"/>
    <s v="010.000.5181.00"/>
    <n v="25301615"/>
    <s v="OCTREOTIDA. SOLUCIÓN INYECTABLE CADA FRASCO ÁMPULA CONTIENE: OCTREOTIDA 1 MG ENVASE CON UN FRASCO ÁMPULA CON 5 ML."/>
    <s v="ENVASE CON UN FRASCO ÁMPULA CON 5 ML"/>
    <n v="126.65"/>
    <n v="103"/>
    <n v="257"/>
    <n v="13044.95"/>
    <n v="32549.050000000003"/>
    <n v="0"/>
    <n v="257"/>
    <n v="257"/>
    <s v="CLAVE SOLICITADA"/>
    <n v="154"/>
    <x v="2"/>
    <n v="0"/>
    <x v="1"/>
    <n v="32549.050000000003"/>
  </r>
  <r>
    <s v="HRAEI-AD-CC-233-2023"/>
    <s v="ASTRAZENECA, S.A. DE C.V."/>
    <s v="HRAEI-MD2271"/>
    <s v="HRAEI-AD-CC-233-2023HRAEI-MD2271"/>
    <s v="010.000.6359.00"/>
    <n v="25303922"/>
    <s v="OLAPARIB. TABLETA. CADA TABLETA CONTIENE: OLAPARIB 150 MG. CAJA DE CARTÓN CON 56 TABLETAS DE 150 MG CADA UNA."/>
    <s v="CAJA DE CARTÓN CON 56 TABLETAS DE 150 MG CADA UNA"/>
    <n v="41500"/>
    <n v="10"/>
    <n v="25"/>
    <n v="415000"/>
    <n v="1037500"/>
    <n v="0"/>
    <n v="10"/>
    <n v="10"/>
    <s v="CLAVE SOLICITADA"/>
    <n v="0"/>
    <x v="0"/>
    <n v="0"/>
    <x v="1"/>
    <n v="415000"/>
  </r>
  <r>
    <s v="HRAEI-AD-CC-350-2022"/>
    <s v="ASTRA ZENECA, S.A. DE C.V."/>
    <s v="HRAEI-MD2271"/>
    <s v="HRAEI-AD-CC-350-2022HRAEI-MD2271"/>
    <s v="010.000.6359.00"/>
    <n v="25303367"/>
    <s v="OLAPARIB. TABLETA. CADA TABLETA CONTIENE: OLAPARIB 150 MG. CAJA DE CARTÓN CON 56 TABLETAS DE 150 MG CADA UNA."/>
    <s v="CAJA DE CARTÓN CON 56 TABLETAS DE 150 MG CADA UNA"/>
    <n v="41500"/>
    <n v="82"/>
    <n v="203"/>
    <n v="3403000"/>
    <n v="8424500"/>
    <n v="0"/>
    <n v="45"/>
    <n v="45"/>
    <s v="CLAVE SOLICITADA"/>
    <n v="-37"/>
    <x v="3"/>
    <n v="0"/>
    <x v="1"/>
    <n v="1867500"/>
  </r>
  <r>
    <s v="HRAEI-LPI-CC-345-2023"/>
    <s v="ORGANON COMERCIALIZADORA, S. DE R.L. DE C.V."/>
    <s v="HRAEI-MD2179"/>
    <s v="HRAEI-LPI-CC-345-2023HRAEI-MD2179"/>
    <s v="010.000.6245.00"/>
    <n v="25303497"/>
    <s v="OLMESARTÁN. TABLETA CADA TABLETA CONTIENE: OLMESARTÁN  MEDOXOMILO 40 MG. ENVASE CON 28 TABLETAS."/>
    <s v="ENVASE CON 28 TABLETAS"/>
    <n v="416.71"/>
    <n v="1"/>
    <n v="1"/>
    <n v="416.71"/>
    <n v="416.71"/>
    <n v="0"/>
    <s v="-"/>
    <s v="-"/>
    <s v="SIN SOLICITUD"/>
    <s v="-"/>
    <x v="1"/>
    <s v="-"/>
    <x v="2"/>
    <s v="-"/>
  </r>
  <r>
    <s v="HRAEI-LPI-CC-464-2022"/>
    <s v="AMAROX PHARMA, S.A. DE C.V."/>
    <s v="HRAEI-MD2179"/>
    <s v="HRAEI-LPI-CC-464-2022HRAEI-MD2179"/>
    <s v="010.000.6245.00"/>
    <n v="25303497"/>
    <s v="OLMESARTÁN. TABLETA CADA TABLETA CONTIENE: OLMESARTÁN  MEDOXOMILO 40 MG. ENVASE CON 28 TABLETAS."/>
    <s v="ENVASE CON 28 TABLETAS"/>
    <n v="63.79"/>
    <n v="1"/>
    <n v="2"/>
    <n v="63.79"/>
    <n v="127.58"/>
    <n v="0"/>
    <s v="-"/>
    <s v="-"/>
    <s v="SIN SOLICITUD"/>
    <s v="-"/>
    <x v="1"/>
    <s v="-"/>
    <x v="2"/>
    <s v="-"/>
  </r>
  <r>
    <s v="HRAEI-LPI-CC-464-2022"/>
    <s v="AMAROX PHARMA, S.A. DE C.V."/>
    <s v="HRAEI-MD2180"/>
    <s v="HRAEI-LPI-CC-464-2022HRAEI-MD2180"/>
    <s v="010.000.6250.00"/>
    <n v="25303502"/>
    <s v="OLMESARTÁN/ HIDROCLOROTIAZIDA. TABLETA CADA TABLETA CONTIENE: OLMESARTAN MEDOXOMILO 40 MG. HIDROCLOROTIAZIDA 12.5 MG. ENVASE CON 28 TABLETAS "/>
    <s v="ENVASE CON 28 TABLETAS"/>
    <n v="65.67"/>
    <n v="4"/>
    <n v="8"/>
    <n v="262.68"/>
    <n v="525.36"/>
    <n v="0"/>
    <s v="-"/>
    <s v="-"/>
    <s v="SIN SOLICITUD"/>
    <s v="-"/>
    <x v="1"/>
    <s v="-"/>
    <x v="2"/>
    <s v="-"/>
  </r>
  <r>
    <s v="HRAEI-LPI-CC-425-2022"/>
    <s v="IARE DE OCCIDENTE, S.A. DE C.V."/>
    <s v="HRAEI-MD1167"/>
    <s v="HRAEI-LPI-CC-425-2022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0.73"/>
    <n v="15600"/>
    <n v="39000"/>
    <n v="323388"/>
    <n v="808470"/>
    <n v="0"/>
    <n v="21600"/>
    <n v="21600"/>
    <s v="CLAVE SOLICITADA"/>
    <n v="6000"/>
    <x v="2"/>
    <n v="0"/>
    <x v="1"/>
    <n v="447768"/>
  </r>
  <r>
    <s v="HRAEI-LPI-CC-425-2022"/>
    <s v="IARE DE OCCIDENTE, S.A. DE C.V."/>
    <s v="HRAEI-MD1169"/>
    <s v="HRAEI-LPI-CC-425-2022HRAEI-MD1169"/>
    <s v="010.000.5428.00"/>
    <n v="25301632"/>
    <s v="ONDANSETRÓN. SOLUCIÓN INYECTABLE CADA AMPOLLETA O FRASCO AMPULA CONTIENE: CLORHIDRATO DIHIDRATADO DE ONDANSETRÓN EQUIVALENTE A 8 MG DE ONDANSETRÓN ENVASE CON 3 AMPOLLETAS O FRASCOS ÁMPULA CON 4 ML."/>
    <s v="ENVASE CON 3 AMPOLLETAS O FRASCOS ÁMPULA CON 4 ML"/>
    <n v="10.43"/>
    <n v="4680"/>
    <n v="11700"/>
    <n v="48812.4"/>
    <n v="122031"/>
    <n v="0"/>
    <n v="11700"/>
    <n v="11700"/>
    <s v="CLAVE SOLICITADA"/>
    <n v="7020"/>
    <x v="2"/>
    <n v="0"/>
    <x v="1"/>
    <n v="122031"/>
  </r>
  <r>
    <s v="HRAEI-LPI-CC-437-2022"/>
    <s v="COMPAÑIA INTERNACIONAL MÉDICA, S.A. DE C.V."/>
    <s v="HRAEI-MD1168"/>
    <s v="HRAEI-LPI-CC-437-2022HRAEI-MD1168"/>
    <s v="010.000.2195.00"/>
    <n v="25301633"/>
    <s v="ONDANSETRÓN. TABLETA CADA TABLETA CONTIENE: CLORHIDRATO DIHIDRATADO DE ONDANSETRÓN EQUIVALENTE A 8 MG DE ONDANSETRÓN ENVASE CON 10 TABLETAS."/>
    <s v="ENVASE CON 10 TABLETAS"/>
    <n v="9.8000000000000007"/>
    <n v="500"/>
    <n v="1248"/>
    <n v="4900"/>
    <n v="12230.400000000001"/>
    <n v="0"/>
    <n v="500"/>
    <n v="500"/>
    <s v="CLAVE SOLICITADA"/>
    <n v="0"/>
    <x v="0"/>
    <n v="0"/>
    <x v="1"/>
    <n v="4900"/>
  </r>
  <r>
    <s v="HRAEI-LPI-CC-354-1-2023"/>
    <s v="PRODUCTOS E INSUMOS PARA LA SALUD, S.A. DE C.V."/>
    <s v="HRAEI-MD1171"/>
    <s v="HRAEI-LPI-CC-354-1-2023HRAEI-MD1171"/>
    <s v="010.000.1551.00"/>
    <n v="25301638"/>
    <s v="ORCIPRENALINA. SOLUCIÓN INYECTABLE CADA AMPOLLETA CONTIENE: SULFATO DE ORCIPRENALINA 0.5 MG ENVASE CON 3 AMPOLLETAS CON 1 ML."/>
    <s v="ENVASE CON 3 AMPOLLETAS CON 1 ML"/>
    <n v="33.200000000000003"/>
    <n v="21"/>
    <n v="52"/>
    <n v="697.2"/>
    <n v="1726.4"/>
    <n v="0"/>
    <n v="21"/>
    <n v="21"/>
    <s v="CLAVE SOLICITADA"/>
    <n v="0"/>
    <x v="0"/>
    <n v="0"/>
    <x v="1"/>
    <n v="697.2"/>
  </r>
  <r>
    <s v="HRAEI-LPI-CC-353-1-2023"/>
    <s v="PRODIFAM, S.A. DE C.V."/>
    <s v="HRAEI-MD1176"/>
    <s v="HRAEI-LPI-CC-353-1-2023HRAEI-MD1176"/>
    <s v="010.000.4582.00"/>
    <n v="25301644"/>
    <s v="OSELTAMIVIR. CÁPSULA CADA CÁPSULA CONTIENE: OSELTAMIVIR 75.0 MG ENVASE CON 10 CÁPSULAS"/>
    <s v="ENVASE CON 10 CÁPSULAS"/>
    <n v="59.78"/>
    <n v="1"/>
    <n v="5"/>
    <n v="59.78"/>
    <n v="298.89999999999998"/>
    <n v="0"/>
    <n v="3"/>
    <n v="0"/>
    <s v="CLAVE SOLICITADA"/>
    <n v="2"/>
    <x v="2"/>
    <n v="3"/>
    <x v="0"/>
    <n v="0"/>
  </r>
  <r>
    <s v="HRAEI-LPI-CC-277-2023"/>
    <s v="COMERCIALIZADORA PENTAMED, S.A. DE C.V."/>
    <s v="HRAEI-MD1176"/>
    <s v="HRAEI-LPI-CC-277-2023HRAEI-MD1176"/>
    <s v="010.000.4582.00"/>
    <n v="25301644"/>
    <s v="OSELTAMIVIR. CÁPSULA CADA CÁPSULA CONTIENE: OSELTAMIVIR 75.0 MG ENVASE CON 10 CÁPSULAS"/>
    <s v="ENVASE CON 10 CÁPSULAS"/>
    <n v="58.85"/>
    <n v="10"/>
    <n v="23"/>
    <n v="588.5"/>
    <n v="1353.55"/>
    <n v="0"/>
    <s v="-"/>
    <s v="-"/>
    <s v="SIN SOLICITUD"/>
    <s v="-"/>
    <x v="1"/>
    <s v="-"/>
    <x v="2"/>
    <s v="-"/>
  </r>
  <r>
    <s v="HRAEI-LPI-CC-255-1-2023"/>
    <s v="AMAROX PHARMA, S.A. DE C.V."/>
    <s v="HRAEI-MD1176"/>
    <s v="HRAEI-LPI-CC-255-1-2023HRAEI-MD1176"/>
    <s v="010.000.4582.00"/>
    <n v="25301644"/>
    <s v="OSELTAMIVIR. CÁPSULA CADA CÁPSULA CONTIENE: OSELTAMIVIR 75.0 MG ENVASE CON 10 CÁPSULAS"/>
    <s v="ENVASE CON 10 CÁPSULAS"/>
    <n v="54.8"/>
    <n v="8"/>
    <n v="18"/>
    <n v="438.4"/>
    <n v="986.4"/>
    <n v="0"/>
    <s v="-"/>
    <s v="-"/>
    <s v="SIN SOLICITUD"/>
    <s v="-"/>
    <x v="1"/>
    <s v="-"/>
    <x v="2"/>
    <s v="-"/>
  </r>
  <r>
    <s v="HRAEI-LPI-CC-042-2023"/>
    <s v="AMAROX PHARMA, S.A. DE C.V."/>
    <s v="HRAEI-MD1176"/>
    <s v="HRAEI-LPI-CC-042-2023HRAEI-MD1176"/>
    <s v="010.000.4582.00"/>
    <n v="25301644"/>
    <s v="OSELTAMIVIR. CÁPSULA CADA CÁPSULA CONTIENE: OSELTAMIVIR 75.0 MG ENVASE CON 10 CÁPSULAS"/>
    <s v="ENVASE CON 10 CÁPSULAS"/>
    <n v="54.89"/>
    <n v="12"/>
    <n v="30"/>
    <n v="658.68000000000006"/>
    <n v="1646.7"/>
    <n v="0"/>
    <s v="-"/>
    <s v="-"/>
    <s v="SIN SOLICITUD"/>
    <s v="-"/>
    <x v="1"/>
    <s v="-"/>
    <x v="2"/>
    <s v="-"/>
  </r>
  <r>
    <s v="HRAEI-LPI-CC-024-2023"/>
    <s v="COMERCIALIZADORA PENTAMED, S.A. DE C.V."/>
    <s v="HRAEI-MD1176"/>
    <s v="HRAEI-LPI-CC-024-2023HRAEI-MD1176"/>
    <s v="010.000.4582.00"/>
    <n v="25301644"/>
    <s v="OSELTAMIVIR. CÁPSULA CADA CÁPSULA CONTIENE: OSELTAMIVIR 75.0 MG ENVASE CON 10 CÁPSULAS"/>
    <s v="ENVASE CON 10 CÁPSULAS"/>
    <n v="58.85"/>
    <n v="18"/>
    <n v="44"/>
    <n v="1059.3"/>
    <n v="2589.4"/>
    <n v="0"/>
    <n v="18"/>
    <n v="18"/>
    <s v="CLAVE SOLICITADA"/>
    <n v="0"/>
    <x v="0"/>
    <n v="0"/>
    <x v="1"/>
    <n v="1059.3"/>
  </r>
  <r>
    <s v="HRAEI-AD-CC-233-2023"/>
    <s v="ASTRAZENECA, S.A. DE C.V."/>
    <s v="HRAEI-MD2272"/>
    <s v="HRAEI-AD-CC-233-2023HRAEI-MD2272"/>
    <s v="010.000.6173.00"/>
    <n v="25303406"/>
    <s v="OSIMERTINIB. TABLETA. CADA TABLETA CONTIENE: MESILATO DE OSIMERTINIB EQUIVALENTE A 80 MG DE OSIMERTINIB ENVASE CON 30 TABLETAS"/>
    <s v="ENVASE CON 30 TABLETAS"/>
    <n v="110500"/>
    <n v="10"/>
    <n v="24"/>
    <n v="1105000"/>
    <n v="2652000"/>
    <n v="0"/>
    <n v="10"/>
    <n v="10"/>
    <s v="CLAVE SOLICITADA"/>
    <n v="0"/>
    <x v="0"/>
    <n v="0"/>
    <x v="1"/>
    <n v="1105000"/>
  </r>
  <r>
    <s v="HRAEI-AD-CC-350-2022"/>
    <s v="ASTRA ZENECA, S.A. DE C.V."/>
    <s v="HRAEI-MD2272"/>
    <s v="HRAEI-AD-CC-350-2022HRAEI-MD2272"/>
    <s v="010.000.6173.00"/>
    <n v="25303406"/>
    <s v="OSIMERTINIB. TABLETA. CADA TABLETA CONTIENE: MESILATO DE OSIMERTINIB EQUIVALENTE A 80 MG DE OSIMERTINIB ENVASE CON 30 TABLETAS"/>
    <s v="ENVASE CON 30 TABLETAS"/>
    <n v="110500"/>
    <n v="16"/>
    <n v="39"/>
    <n v="1768000"/>
    <n v="4309500"/>
    <n v="0"/>
    <s v="-"/>
    <s v="-"/>
    <s v="SIN SOLICITUD"/>
    <s v="-"/>
    <x v="1"/>
    <s v="-"/>
    <x v="2"/>
    <s v="-"/>
  </r>
  <r>
    <s v="HRAEI-AD-CC-101-2023"/>
    <s v="ABASTECEDORA DE INSUMOS PARA LA SALUD, S.A. DE C.V."/>
    <s v="HRAEI-MD1181"/>
    <s v="HRAEI-AD-CC-101-2023HRAEI-MD1181"/>
    <s v="010.000.2628.00"/>
    <n v="25301652"/>
    <s v="OXCARBAZEPINA. SUSPENSIÓN ORAL CADA 100 ML CONTIENEN: OXCARBAZEPINA 6 G ENVASE CON 100 ML."/>
    <s v="ENVASE CON 100 ML"/>
    <n v="149.13"/>
    <n v="2"/>
    <n v="3"/>
    <n v="298.26"/>
    <n v="447.39"/>
    <n v="0"/>
    <n v="2"/>
    <n v="2"/>
    <s v="CLAVE SOLICITADA"/>
    <n v="0"/>
    <x v="0"/>
    <n v="0"/>
    <x v="1"/>
    <n v="298.26"/>
  </r>
  <r>
    <s v="HRAEI-LPI-CC-353-1-2023"/>
    <s v="PRODIFAM, S.A. DE C.V."/>
    <s v="HRAEI-MD1185"/>
    <s v="HRAEI-LPI-CC-353-1-2023HRAEI-MD1185"/>
    <s v="040.000.4032.00"/>
    <n v="25302910"/>
    <s v="OXICODONA TABLETA DE LIBERACIÓN PROLONGADA CADA TABLETA CONTIENE: CLORHIDRATO DE OXICODONA 20 MG ENVASE CON 30 TABLETAS DE LIBERACIÓN PROLONGADA."/>
    <s v="ENVASE CON 30 TABLETAS DE LIBERACIÓN PROLONGADA"/>
    <n v="654.5"/>
    <n v="12"/>
    <n v="30"/>
    <n v="7854"/>
    <n v="19635"/>
    <n v="0"/>
    <s v="-"/>
    <s v="-"/>
    <s v="SIN SOLICITUD"/>
    <s v="-"/>
    <x v="1"/>
    <s v="-"/>
    <x v="2"/>
    <s v="-"/>
  </r>
  <r>
    <s v="HRAEI-LPI-CC-052-2023"/>
    <s v="FARMACEUTICOS MAYPO, S.A. DE C.V."/>
    <s v="HRAEI-MD1185"/>
    <s v="HRAEI-LPI-CC-052-2023HRAEI-MD1185"/>
    <s v="040.000.4032.00"/>
    <n v="25302910"/>
    <s v="OXICODONA TABLETA DE LIBERACIÓN PROLONGADA CADA TABLETA CONTIENE: CLORHIDRATO DE OXICODONA 20 MG ENVASE CON 30 TABLETAS DE LIBERACIÓN PROLONGADA."/>
    <s v="ENVASE CON 30 TABLETAS DE LIBERACIÓN PROLONGADA"/>
    <n v="654.5"/>
    <n v="20"/>
    <n v="49"/>
    <n v="13090"/>
    <n v="32070.5"/>
    <n v="0"/>
    <s v="-"/>
    <s v="-"/>
    <s v="SIN SOLICITUD"/>
    <s v="-"/>
    <x v="1"/>
    <s v="-"/>
    <x v="2"/>
    <s v="-"/>
  </r>
  <r>
    <s v="HRAEI-LPI-CC-279-1-2023"/>
    <s v="COMPAÑIA INTERNACIONAL MEDICA, S.A. DE C.V."/>
    <s v="HRAEI-MD1189"/>
    <s v="HRAEI-LPI-CC-279-1-2023HRAEI-MD1189"/>
    <s v="010.000.0804.00"/>
    <n v="25301659"/>
    <s v="ÓXIDO DE ZINC. PASTA CADA 100 G CONTIENEN: ÓXIDO DE ZINC 25. 0 G ENVASE CON 30 G."/>
    <s v="ENVASE CON 30 G"/>
    <n v="10.46"/>
    <n v="180"/>
    <n v="449"/>
    <n v="1882.8000000000002"/>
    <n v="4696.54"/>
    <n v="0"/>
    <s v="-"/>
    <s v="-"/>
    <s v="SIN SOLICITUD"/>
    <s v="-"/>
    <x v="1"/>
    <s v="-"/>
    <x v="2"/>
    <s v="-"/>
  </r>
  <r>
    <s v="HRAEI-LPI-CC-020-2023"/>
    <s v="COMPAÑIA INTERNACIONAL MÉDICA, S.A. DE C.V."/>
    <s v="HRAEI-MD1189"/>
    <s v="HRAEI-LPI-CC-020-2023HRAEI-MD1189"/>
    <s v="010.000.0804.00"/>
    <n v="25301659"/>
    <s v="ÓXIDO DE ZINC. PASTA CADA 100 G CONTIENEN: ÓXIDO DE ZINC 25. 0 G ENVASE CON 30 G."/>
    <s v="ENVASE CON 30 G"/>
    <n v="9.0999999999999908"/>
    <n v="292"/>
    <n v="729"/>
    <n v="2657.1999999999971"/>
    <n v="6633.8999999999933"/>
    <n v="0"/>
    <s v="-"/>
    <s v="-"/>
    <s v="SIN SOLICITUD"/>
    <s v="-"/>
    <x v="1"/>
    <s v="-"/>
    <x v="2"/>
    <s v="-"/>
  </r>
  <r>
    <s v="HRAEI-LPI-CC-456-2022"/>
    <s v="PRODUCTOS FARMACEUTICOS COLLINS, S.A. DE C.V."/>
    <s v="HRAEI-MD1191"/>
    <s v="HRAEI-LPI-CC-456-2022HRAEI-MD1191"/>
    <s v="010.000.2199.00"/>
    <n v="25301661"/>
    <s v="OXIMETAZOLINA. SOLUCIÓN NASAL CADA 100 ML CONTIENEN CLORHIDRATO DE OXIMETAZOLINA 25 MG ENVASE CON GOTERO INTEGRAL CON 20 ML."/>
    <s v="ENVASE CON GOTERO INTEGRAL CON 20 ML"/>
    <n v="16"/>
    <n v="34"/>
    <n v="85"/>
    <n v="544"/>
    <n v="1360"/>
    <n v="0"/>
    <s v="-"/>
    <s v="-"/>
    <s v="SIN SOLICITUD"/>
    <s v="-"/>
    <x v="1"/>
    <s v="-"/>
    <x v="2"/>
    <s v="-"/>
  </r>
  <r>
    <s v="HRAEI-LPI-CC-456-2022"/>
    <s v="PRODUCTOS FARMACEUTICOS COLLINS, S.A. DE C.V."/>
    <s v="HRAEI-MD1190"/>
    <s v="HRAEI-LPI-CC-456-2022HRAEI-MD1190"/>
    <s v="010.000.2198.00"/>
    <n v="25301662"/>
    <s v="OXIMETAZOLINA. SOLUCIÓN NASAL CADA 100 ML CONTIENEN: CLORHIDRATO DE OXIMETAZOLINA 50 MG ENVASE CON GOTERO INTEGRAL CON 20 ML."/>
    <s v="ENVASE CON GOTERO INTEGRAL CON 20 ML"/>
    <n v="16.350000000000001"/>
    <n v="17"/>
    <n v="42"/>
    <n v="277.95000000000005"/>
    <n v="686.7"/>
    <n v="0"/>
    <s v="-"/>
    <s v="-"/>
    <s v="SIN SOLICITUD"/>
    <s v="-"/>
    <x v="1"/>
    <s v="-"/>
    <x v="2"/>
    <s v="-"/>
  </r>
  <r>
    <s v="HRAEI-AD-CC-099-2023-A"/>
    <s v="PROFESSIONAL PHARMACY OCCIDENTE, S.A. DE C.V."/>
    <s v="HRAEI-MD1193"/>
    <s v="HRAEI-AD-CC-099-2023-AHRAEI-MD1193"/>
    <s v="010.000.1542.00"/>
    <n v="25301669"/>
    <s v="OXITOCINA. SOLUCIÓN INYECTABLE CADA AMPOLLETA CONTIENE: OXITOCINA: 5 UI. ENVASE CON 50 AMPOLLETAS CON 1 ML."/>
    <s v="ENVASE CON 50 AMPOLLETAS CON 1 ML"/>
    <n v="125.85"/>
    <n v="4"/>
    <n v="8"/>
    <n v="503.4"/>
    <n v="1006.8"/>
    <n v="0"/>
    <s v="-"/>
    <s v="-"/>
    <s v="SIN SOLICITUD"/>
    <s v="-"/>
    <x v="1"/>
    <s v="-"/>
    <x v="2"/>
    <s v="-"/>
  </r>
  <r>
    <s v="HRAEI-LPI-CC-312-1-2023"/>
    <s v="GRUPO FARMACEUTICO TOTALFARMA,S.A DE C.V."/>
    <s v="HRAEI-MD1198"/>
    <s v="HRAEI-LPI-CC-312-1-2023HRAEI-MD1198"/>
    <s v="010.000.4437.00"/>
    <n v="25301678"/>
    <s v="PALONOSETRÓN. SOLUCIÓN INYECTABLE CADA FRASCO ÁMPULA CONTIENE: CLORHIDRATO DE PALONOSETRÓN EQUIVALENTE A 0.25 MG DE PALONOSETRÓN ENVASE CON UN FRASCO ÁMPULA CON 5 ML."/>
    <s v="ENVASE CON UN FRASCO ÁMPULA CON 5 ML"/>
    <n v="44.69"/>
    <n v="16"/>
    <n v="40"/>
    <n v="715.04"/>
    <n v="1787.6"/>
    <n v="0"/>
    <n v="16"/>
    <n v="0"/>
    <s v="CLAVE SOLICITADA"/>
    <n v="0"/>
    <x v="0"/>
    <n v="16"/>
    <x v="0"/>
    <n v="0"/>
  </r>
  <r>
    <s v="HRAEI-LPI-CC-354-1-2023"/>
    <s v="PRODUCTOS E INSUMOS PARA LA SALUD, S.A. DE C.V."/>
    <s v="HRAEI-MD1198"/>
    <s v="HRAEI-LPI-CC-354-1-2023HRAEI-MD1198"/>
    <s v="010.000.4437.00"/>
    <n v="25301678"/>
    <s v="PALONOSETRÓN. SOLUCIÓN INYECTABLE CADA FRASCO ÁMPULA CONTIENE: CLORHIDRATO DE PALONOSETRÓN EQUIVALENTE A 0.25 MG DE PALONOSETRÓN ENVASE CON UN FRASCO ÁMPULA CON 5 ML."/>
    <s v="ENVASE CON UN FRASCO ÁMPULA CON 5 ML"/>
    <n v="44.96"/>
    <n v="11"/>
    <n v="27"/>
    <n v="494.56"/>
    <n v="1213.92"/>
    <n v="0"/>
    <n v="11"/>
    <n v="11"/>
    <s v="CLAVE SOLICITADA"/>
    <n v="0"/>
    <x v="0"/>
    <n v="0"/>
    <x v="1"/>
    <n v="494.56"/>
  </r>
  <r>
    <s v="HRAEI-LPI-CC-019-2023"/>
    <s v="DARFARMA, S.A. DE C.V."/>
    <s v="HRAEI-MD1198"/>
    <s v="HRAEI-LPI-CC-019-2023HRAEI-MD1198"/>
    <s v="010.000.4437.00"/>
    <n v="25301678"/>
    <s v="PALONOSETRÓN. SOLUCIÓN INYECTABLE CADA FRASCO ÁMPULA CONTIENE: CLORHIDRATO DE PALONOSETRÓN EQUIVALENTE A 0.25 MG DE PALONOSETRÓN ENVASE CON UN FRASCO ÁMPULA CON 5 ML."/>
    <s v="ENVASE CON UN FRASCO ÁMPULA CON 5 ML"/>
    <n v="44.69"/>
    <n v="219"/>
    <n v="546"/>
    <n v="9787.1099999999988"/>
    <n v="24400.739999999998"/>
    <n v="0"/>
    <s v="-"/>
    <s v="-"/>
    <s v="SIN SOLICITUD"/>
    <s v="-"/>
    <x v="1"/>
    <s v="-"/>
    <x v="2"/>
    <s v="-"/>
  </r>
  <r>
    <s v="HRAEI-LPI-CC-372-2023"/>
    <s v="ULTRA LABORATORIOS, S.A. DE C.V."/>
    <s v="HRAEI-MD1165"/>
    <s v="HRAEI-LPI-CC-372-2023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26"/>
    <n v="63"/>
    <n v="234"/>
    <n v="567"/>
    <n v="0"/>
    <n v="26"/>
    <n v="0"/>
    <s v="CLAVE SOLICITADA"/>
    <n v="0"/>
    <x v="0"/>
    <n v="26"/>
    <x v="0"/>
    <n v="0"/>
  </r>
  <r>
    <s v="HRAEI-LPI-CC-446-1-2022"/>
    <s v="ULTRA LABORATORIOS, S.A. DE C.V."/>
    <s v="HRAEI-MD1165"/>
    <s v="HRAEI-LPI-CC-446-1-2022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42"/>
    <n v="103"/>
    <n v="378"/>
    <n v="927"/>
    <n v="0"/>
    <s v="-"/>
    <s v="-"/>
    <s v="SIN SOLICITUD"/>
    <s v="-"/>
    <x v="1"/>
    <s v="-"/>
    <x v="2"/>
    <s v="-"/>
  </r>
  <r>
    <s v="HRAEI-LPI-CC-034-2023"/>
    <s v="AUROVIDA FARMACÉUTICA, S.A. DE C.V."/>
    <s v="HRAEI-MD1164"/>
    <s v="HRAEI-LPI-CC-034-2023HRAEI-MD1164"/>
    <s v="010.000.5186.00"/>
    <n v="25302923"/>
    <s v="PANTOPRAZOL O RABEPRAZOL U OMEPRAZOL. TABLETA O GRAGEA O CÁPSULA CADA TABLETA O GRAGEA O CÁPSULA CONTIENE: PANTOPRAZOL 40 MG O RABEPRAZOL SÓDICO 20 MG U OMEPRAZOL 20 MG ENVASE CON 7 TABLETAS O GRAGEAS O CÁPSULAS"/>
    <s v="ENVASE CON 7 TABLETAS O GRAGEAS O CÁPSULAS"/>
    <n v="4.9000000000000004"/>
    <n v="2"/>
    <n v="4"/>
    <n v="9.8000000000000007"/>
    <n v="19.600000000000001"/>
    <n v="0"/>
    <n v="4"/>
    <n v="0"/>
    <s v="CLAVE SOLICITADA"/>
    <n v="2"/>
    <x v="2"/>
    <n v="4"/>
    <x v="0"/>
    <n v="0"/>
  </r>
  <r>
    <s v="HRAEI-LPI-CC-043-2-2023"/>
    <s v="LABORATORIOS JAYOR, S.A. DE C.V."/>
    <s v="HRAEI-MD1749"/>
    <s v="HRAEI-LPI-CC-043-2-2023HRAEI-MD1749"/>
    <s v="010.000.5721.01"/>
    <n v="25302927"/>
    <s v="PARACETAMOL SOLUCIÓN INYECTABLE CADA FRASCO CONTIENE: PARACETAMOL 1 G. ENVASE CON CUATRO FRASCOS CON 100 ML."/>
    <s v="ENVASE CON CUATRO FRASCOS CON 100 ML"/>
    <n v="79.349999999999994"/>
    <n v="9360"/>
    <n v="23400"/>
    <n v="742716"/>
    <n v="1856789.9999999998"/>
    <n v="0"/>
    <n v="4680"/>
    <n v="4680"/>
    <s v="CLAVE SOLICITADA"/>
    <n v="-4680"/>
    <x v="3"/>
    <n v="0"/>
    <x v="1"/>
    <n v="371358"/>
  </r>
  <r>
    <s v="HRAEI-LPI-CC-323-2023"/>
    <s v="LABORATORIOS MECCH, S.A. DE C.V."/>
    <s v="HRAEI-MD1789"/>
    <s v="HRAEI-LPI-CC-323-2023HRAEI-MD1789"/>
    <s v="010.000.5720.00"/>
    <n v="25302930"/>
    <s v="PARACETAMOL SOLUCIÓN INYECTABLE CADA FRASCO CONTIENE: PARACETAMOL 500 MG. ENVASE CON UN FRASCO CON 50 ML."/>
    <s v="ENVASE CON UN FRASCO CON 50 ML"/>
    <n v="58.58"/>
    <n v="201"/>
    <n v="501"/>
    <n v="11774.58"/>
    <n v="29348.579999999998"/>
    <n v="0"/>
    <n v="201"/>
    <n v="201"/>
    <s v="CLAVE SOLICITADA"/>
    <n v="0"/>
    <x v="0"/>
    <n v="0"/>
    <x v="1"/>
    <n v="11774.58"/>
  </r>
  <r>
    <s v="HRAEI-LPI-CC-448-2022"/>
    <s v="ASPEN LABS, S.A. DE C.V."/>
    <s v="HRAEI-MD1789"/>
    <s v="HRAEI-LPI-CC-448-2022HRAEI-MD1789"/>
    <s v="010.000.5720.00"/>
    <n v="25302930"/>
    <s v="PARACETAMOL SOLUCIÓN INYECTABLE CADA FRASCO CONTIENE: PARACETAMOL 500 MG. ENVASE CON UN FRASCO CON 50 ML."/>
    <s v="ENVASE CON UN FRASCO CON 50 ML"/>
    <n v="73.23"/>
    <n v="326"/>
    <n v="814"/>
    <n v="23872.98"/>
    <n v="59609.22"/>
    <n v="0"/>
    <n v="326"/>
    <n v="0"/>
    <s v="CLAVE SOLICITADA"/>
    <n v="0"/>
    <x v="0"/>
    <n v="326"/>
    <x v="0"/>
    <n v="0"/>
  </r>
  <r>
    <s v="HRAEI-LPI-CC-009-2023"/>
    <s v="ADMINISTRADORA DE MARCAS FARMACÉUTICAS, S.A. DE C.V."/>
    <s v="HRAEI-MD1211"/>
    <s v="HRAEI-LPI-CC-009-2023HRAEI-MD1211"/>
    <s v="010.000.0106.00"/>
    <n v="25301685"/>
    <s v="PARACETAMOL. SOLUCION ORAL CADA ML CONTIENE: PARACETAMOL 100 MG. ENVASE CON 15 ML GOTERO CALIBRADO A 0.5 Y 1 ML INTEGRADO O ADJUNTO AL ENVASE QUE SIRVE DE TAPA."/>
    <s v="ENVASE CON 15 ML GOTERO CALIBRADO A 05 Y 1 ML INTEGRADO O ADJUNTO AL ENVASE QUE SIRVE DE TAPA"/>
    <n v="4.9800000000000004"/>
    <n v="76"/>
    <n v="189"/>
    <n v="378.48"/>
    <n v="941.22"/>
    <n v="0"/>
    <n v="76"/>
    <n v="76"/>
    <s v="CLAVE SOLICITADA"/>
    <n v="0"/>
    <x v="0"/>
    <n v="0"/>
    <x v="1"/>
    <n v="378.48"/>
  </r>
  <r>
    <s v="HRAEI-LPI-CC-364-2023"/>
    <s v="SANOFI PASTEUR, S.A. DE C.V."/>
    <s v="HRAEI-MD1209"/>
    <s v="HRAEI-LPI-CC-364-2023HRAEI-MD1209"/>
    <s v="010.000.0104.00"/>
    <n v="25301688"/>
    <s v="PARACETAMOL. TABLETA CADA TABLETA CONTIENE: PARACETAMOL 500 MG. ENVASE CON 10 TABLETAS."/>
    <s v="ENVASE CON 10 TABLETAS"/>
    <n v="3.03"/>
    <n v="64"/>
    <n v="160"/>
    <n v="193.92"/>
    <n v="484.79999999999995"/>
    <n v="0"/>
    <n v="64"/>
    <n v="64"/>
    <s v="CLAVE SOLICITADA"/>
    <n v="0"/>
    <x v="0"/>
    <n v="0"/>
    <x v="1"/>
    <n v="193.92"/>
  </r>
  <r>
    <s v="HRAEI-LPI-CC-050-2023"/>
    <s v="REPRESENTACIONES E INVESTIGACIONES MEDICAS, S.A. DE C.V."/>
    <s v="HRAEI-MD1216"/>
    <s v="HRAEI-LPI-CC-050-2023HRAEI-MD1216"/>
    <s v="010.000.5452.00"/>
    <n v="25301696"/>
    <s v="PEGFILGRASTIM. SOLUCIÓN INYECTABLE CADA JERINGA PRELLENADA CONTIENE: PEGFILGRASTIM 6 MG ENVASE CON UNA JERINGA PRELLENADA CON 6 MG/0.60 ML."/>
    <s v="ENVASE CON UNA JERINGA PRELLENADA CON 6 MG/0.60 ML"/>
    <n v="1999"/>
    <n v="562"/>
    <n v="1404"/>
    <n v="1123438"/>
    <n v="2806596"/>
    <n v="0"/>
    <s v="-"/>
    <s v="-"/>
    <s v="SIN SOLICITUD"/>
    <s v="-"/>
    <x v="1"/>
    <s v="-"/>
    <x v="2"/>
    <s v="-"/>
  </r>
  <r>
    <s v="HRAEI-LPI-CC-037-2023"/>
    <s v="ALTERNAVIDA, S.A. DE C.V."/>
    <s v="HRAEI-MD1216"/>
    <s v="HRAEI-LPI-CC-037-2023HRAEI-MD1216"/>
    <s v="010.000.5452.00"/>
    <n v="25301696"/>
    <s v="PEGFILGRASTIM. SOLUCIÓN INYECTABLE CADA JERINGA PRELLENADA CONTIENE: PEGFILGRASTIM 6 MG ENVASE CON UNA JERINGA PRELLENADA CON 6 MG/0.60 ML."/>
    <s v="ENVASE CON UNA JERINGA PRELLENADA CON 6 MG/0.60 ML"/>
    <n v="2175"/>
    <n v="374"/>
    <n v="936"/>
    <n v="813450"/>
    <n v="2035800"/>
    <n v="0"/>
    <s v="-"/>
    <s v="-"/>
    <s v="SIN SOLICITUD"/>
    <s v="-"/>
    <x v="1"/>
    <s v="-"/>
    <x v="2"/>
    <s v="-"/>
  </r>
  <r>
    <s v="HRAEI-AD-CC-240-2023"/>
    <s v="MERCK SHARP &amp; DOHME COMERCIALIZADORA S. DE R.L. DE C.V."/>
    <s v="HRAEI-MD2072"/>
    <s v="HRAEI-AD-CC-240-2023HRAEI-MD2072"/>
    <s v="010.000.6153.00"/>
    <n v="25303342"/>
    <s v="PEMBROLIZUMAB. SOLUCIÓN INYECTABLE CADA FRASCO ÁMPULA CONTIENE: PEMBROLIZUMAB 100 MG ENVASE CON UN FRASCO ÁMPULA DE 100 MG/ 4 ML."/>
    <s v="ENVASE CON UN FRASCO ÁMPULA CON 4 ML DE SOLUCIÓN (100 MG/4 ML)"/>
    <n v="52000"/>
    <n v="8"/>
    <n v="20"/>
    <n v="416000"/>
    <n v="1040000"/>
    <n v="0"/>
    <n v="20"/>
    <n v="20"/>
    <s v="CLAVE SOLICITADA"/>
    <n v="12"/>
    <x v="2"/>
    <n v="0"/>
    <x v="1"/>
    <n v="1040000"/>
  </r>
  <r>
    <s v="HRAEI-AD-CC-357-2022"/>
    <s v="MERCK SHARP &amp; DOHME COMERCIALIZADORA, S. DE R.L. DE C.V."/>
    <s v="HRAEI-MD2072"/>
    <s v="HRAEI-AD-CC-357-2022HRAEI-MD2072"/>
    <s v="010.000.6153.00"/>
    <n v="25303342"/>
    <s v="PEMBROLIZUMAB. SOLUCIÓN INYECTABLE CADA FRASCO ÁMPULA CONTIENE: PEMBROLIZUMAB 100 MG ENVASE CON UN FRASCO ÁMPULA DE 100 MG/ 4 ML."/>
    <s v="ENVASE CON UN FRASCO ÁMPULA CON 4 ML DE SOLUCIÓN (100 MG/4 ML)"/>
    <n v="52000"/>
    <n v="47"/>
    <n v="117"/>
    <n v="2444000"/>
    <n v="6084000"/>
    <n v="0"/>
    <n v="117"/>
    <n v="117"/>
    <s v="CLAVE SOLICITADA"/>
    <n v="70"/>
    <x v="2"/>
    <n v="0"/>
    <x v="1"/>
    <n v="6084000"/>
  </r>
  <r>
    <s v="HRAEI-AD-CC-328-2022"/>
    <s v="BECKMAN LABORATORIES DE MÉXICO, S.A. DE C.V."/>
    <s v="HRAEI-MD2175"/>
    <s v="HRAEI-AD-CC-328-2022HRAEI-MD2175"/>
    <s v="010.000.6233.00"/>
    <n v="25303485"/>
    <s v="PERINDOPRIL / AMLODIPINO. COMPRIMIDOS CADA COMPRIMIDO CONTIENE: PERINDROPRIL ARGININA 10 MG. AMLODIPINO 5 MG. FRASCO CON 30 COMPRIMIDOS."/>
    <s v="FRASCO CON 30 COMPRIMIDOS"/>
    <n v="130.16"/>
    <n v="2"/>
    <n v="4"/>
    <n v="260.32"/>
    <n v="520.64"/>
    <n v="0"/>
    <s v="-"/>
    <s v="-"/>
    <s v="SIN SOLICITUD"/>
    <s v="-"/>
    <x v="1"/>
    <s v="-"/>
    <x v="2"/>
    <s v="-"/>
  </r>
  <r>
    <s v="HRAEI-LPI-CC-277-2023"/>
    <s v="COMERCIALIZADORA PENTAMED, S.A. DE C.V."/>
    <s v="HRAEI-MD1228"/>
    <s v="HRAEI-LPI-CC-277-2023HRAEI-MD1228"/>
    <s v="010.000.0865.00"/>
    <n v="25302939"/>
    <s v="PERMETRINA. SOLUCIÓN CADA 100 ML CONTIENEN: PERMETRINA 1 G ENVASE CON 110 ML."/>
    <s v="ENVASE CON 110 ML"/>
    <n v="118.79"/>
    <n v="6"/>
    <n v="14"/>
    <n v="712.74"/>
    <n v="1663.0600000000002"/>
    <n v="0"/>
    <n v="6"/>
    <n v="0"/>
    <s v="CLAVE SOLICITADA"/>
    <n v="0"/>
    <x v="0"/>
    <n v="6"/>
    <x v="0"/>
    <n v="0"/>
  </r>
  <r>
    <s v="HRAEI-AD-CC-525-2022"/>
    <s v="PRODUCTOS FARMACEUTICOS, S.A. DE C.V."/>
    <s v="HRAEI-MD1228"/>
    <s v="HRAEI-AD-CC-525-2022HRAEI-MD1228"/>
    <s v="010.000.0865.00"/>
    <n v="25302939"/>
    <s v="PERMETRINA. SOLUCIÓN CADA 100 ML CONTIENEN: PERMETRINA 1 G ENVASE CON 110 ML."/>
    <s v="ENVASE CON 110 ML"/>
    <n v="119.79"/>
    <n v="10"/>
    <n v="23"/>
    <n v="1197.9000000000001"/>
    <n v="2755.17"/>
    <n v="0"/>
    <n v="23"/>
    <n v="23"/>
    <s v="CLAVE SOLICITADA"/>
    <n v="13"/>
    <x v="2"/>
    <n v="0"/>
    <x v="1"/>
    <n v="2755.17"/>
  </r>
  <r>
    <s v="HRAEI-LPI-CC-312-1-2023"/>
    <s v="GRUPO FARMACEUTICO TOTALFARMA,S.A DE C.V."/>
    <s v="HRAEI-MD1229"/>
    <s v="HRAEI-LPI-CC-312-1-2023HRAEI-MD1229"/>
    <s v="010.000.2851.00"/>
    <n v="25301716"/>
    <s v="PILOCARPINA. SOLUCIÓN OFTÁLMICA AL 2% CADA ML CONTIENE: CLORHIDRATO DE PILOCARPINA 20 MG ENVASE CON GOTERO INTEGRAL CON 15 ML."/>
    <s v="ENVASE CON GOTERO INTEGRAL CON 15 ML"/>
    <n v="114.13"/>
    <n v="8"/>
    <n v="19"/>
    <n v="913.04"/>
    <n v="2168.4699999999998"/>
    <n v="0"/>
    <s v="-"/>
    <s v="-"/>
    <s v="SIN SOLICITUD"/>
    <s v="-"/>
    <x v="1"/>
    <s v="-"/>
    <x v="2"/>
    <s v="-"/>
  </r>
  <r>
    <s v="HRAEI-AD-CC-529-2022"/>
    <s v="LABORATORIOS DE BIOLÓGICOS Y REACTIVOS DE MÉXICO, S.A. DE C.V."/>
    <s v="HRAEI-MD1229"/>
    <s v="HRAEI-AD-CC-529-2022HRAEI-MD1229"/>
    <s v="010.000.2851.00"/>
    <n v="25301716"/>
    <s v="PILOCARPINA. SOLUCIÓN OFTÁLMICA AL 2% CADA ML CONTIENE: CLORHIDRATO DE PILOCARPINA 20 MG ENVASE CON GOTERO INTEGRAL CON 15 ML."/>
    <s v="ENVASE CON GOTERO INTEGRAL CON 15 ML"/>
    <n v="105"/>
    <n v="13"/>
    <n v="31"/>
    <n v="1365"/>
    <n v="3255"/>
    <n v="0"/>
    <s v="-"/>
    <s v="-"/>
    <s v="SIN SOLICITUD"/>
    <s v="-"/>
    <x v="1"/>
    <s v="-"/>
    <x v="2"/>
    <s v="-"/>
  </r>
  <r>
    <s v="HRAEI-LPI-CC-333-2023"/>
    <s v="MEDICAMENTOS INTERNACIONALES MEDINTER, S.A. DE C..V"/>
    <s v="HRAEI-MD1236"/>
    <s v="HRAEI-LPI-CC-33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1.8"/>
    <n v="873"/>
    <n v="2182"/>
    <n v="36491.399999999994"/>
    <n v="91207.599999999991"/>
    <n v="0"/>
    <n v="873"/>
    <n v="0"/>
    <s v="CLAVE SOLICITADA"/>
    <n v="0"/>
    <x v="0"/>
    <n v="873"/>
    <x v="0"/>
    <n v="0"/>
  </r>
  <r>
    <s v="HRAEI-LPI-CC-304-1-2023"/>
    <s v="GABAME, S.A. DE C.V."/>
    <s v="HRAEI-MD1236"/>
    <s v="HRAEI-LPI-CC-304-1-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582"/>
    <n v="1455"/>
    <n v="24444"/>
    <n v="61110"/>
    <n v="0"/>
    <n v="582"/>
    <n v="0"/>
    <s v="CLAVE SOLICITADA"/>
    <n v="0"/>
    <x v="0"/>
    <n v="582"/>
    <x v="0"/>
    <n v="0"/>
  </r>
  <r>
    <s v="HRAEI-LPI-CC-419-RA-2022"/>
    <s v="DISTRIBUIDOR MEDICO TECNOMED, S.A. DE C.V."/>
    <s v="HRAEI-MD1236"/>
    <s v="HRAEI-LPI-CC-419-RA-2022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5.55"/>
    <n v="946"/>
    <n v="2364"/>
    <n v="43090.299999999996"/>
    <n v="107680.2"/>
    <n v="0"/>
    <n v="946"/>
    <n v="1892"/>
    <s v="CLAVE SOLICITADA"/>
    <n v="0"/>
    <x v="0"/>
    <n v="-946"/>
    <x v="0"/>
    <n v="86180.599999999991"/>
  </r>
  <r>
    <s v="HRAEI-LPI-CC-093-2023"/>
    <s v="GABAME, S.A. DE C.V."/>
    <s v="HRAEI-MD1236"/>
    <s v="HRAEI-LPI-CC-09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1418"/>
    <n v="3546"/>
    <n v="59556"/>
    <n v="148932"/>
    <n v="0"/>
    <n v="3546"/>
    <n v="0"/>
    <s v="CLAVE SOLICITADA"/>
    <n v="2128"/>
    <x v="2"/>
    <n v="3546"/>
    <x v="0"/>
    <n v="0"/>
  </r>
  <r>
    <s v="HRAEI-LPI-CC-344-2023"/>
    <s v="NUCITEC, S.A. DE C.V."/>
    <s v="HRAEI-MD1248"/>
    <s v="HRAEI-LPI-CC-344-2023HRAEI-MD1248"/>
    <s v="010.000.4191.00"/>
    <n v="25301749"/>
    <s v="POLIETILENGLICOL. POLVO .CADA SOBRE CONTIENE: POLIETILENGLICOL 3350 105 G. ENVASE CON 4 SOBRES."/>
    <s v="ENVASE CON 4 SOBRES"/>
    <n v="99.5"/>
    <n v="39"/>
    <n v="96"/>
    <n v="3880.5"/>
    <n v="9552"/>
    <n v="0"/>
    <n v="39"/>
    <n v="39"/>
    <s v="CLAVE SOLICITADA"/>
    <n v="0"/>
    <x v="0"/>
    <n v="0"/>
    <x v="1"/>
    <n v="3880.5"/>
  </r>
  <r>
    <s v="HRAEI-LPI-CC-361-1-2023"/>
    <s v="PROQUIGAMA, S.A. DE C.V."/>
    <s v="HRAEI-MD1248"/>
    <s v="HRAEI-LPI-CC-361-1-2023HRAEI-MD1248"/>
    <s v="010.000.4191.00"/>
    <n v="25301749"/>
    <s v="POLIETILENGLICOL. POLVO .CADA SOBRE CONTIENE: POLIETILENGLICOL 3350 105 G. ENVASE CON 4 SOBRES."/>
    <s v="ENVASE CON 4 SOBRES"/>
    <n v="109"/>
    <n v="25"/>
    <n v="64"/>
    <n v="2725"/>
    <n v="6976"/>
    <n v="0"/>
    <n v="25"/>
    <n v="0"/>
    <s v="CLAVE SOLICITADA"/>
    <n v="0"/>
    <x v="0"/>
    <n v="25"/>
    <x v="0"/>
    <n v="0"/>
  </r>
  <r>
    <s v="HRAEI-LPI-CC-019-2023"/>
    <s v="DARFARMA, S.A. DE C.V."/>
    <s v="HRAEI-MD1248"/>
    <s v="HRAEI-LPI-CC-019-2023HRAEI-MD1248"/>
    <s v="010.000.4191.00"/>
    <n v="25301749"/>
    <s v="POLIETILENGLICOL. POLVO .CADA SOBRE CONTIENE: POLIETILENGLICOL 3350 105 G. ENVASE CON 4 SOBRES."/>
    <s v="ENVASE CON 4 SOBRES"/>
    <n v="103.57"/>
    <n v="10"/>
    <n v="28"/>
    <n v="1035.6999999999998"/>
    <n v="2899.96"/>
    <n v="0"/>
    <n v="28"/>
    <n v="0"/>
    <s v="CLAVE SOLICITADA"/>
    <n v="18"/>
    <x v="2"/>
    <n v="28"/>
    <x v="0"/>
    <n v="0"/>
  </r>
  <r>
    <s v="HRAEI-LPI-CC-009-2023"/>
    <s v="ADMINISTRADORA DE MARCAS FARMACÉUTICAS, S.A. DE C.V."/>
    <s v="HRAEI-MD1248"/>
    <s v="HRAEI-LPI-CC-009-2023HRAEI-MD1248"/>
    <s v="010.000.4191.00"/>
    <n v="25301749"/>
    <s v="POLIETILENGLICOL. POLVO .CADA SOBRE CONTIENE: POLIETILENGLICOL 3350 105 G. ENVASE CON 4 SOBRES."/>
    <s v="ENVASE CON 4 SOBRES"/>
    <n v="102.959999999999"/>
    <n v="18"/>
    <n v="43"/>
    <n v="1853.279999999982"/>
    <n v="4427.279999999957"/>
    <n v="0"/>
    <n v="43"/>
    <n v="43"/>
    <s v="CLAVE SOLICITADA"/>
    <n v="25"/>
    <x v="2"/>
    <n v="0"/>
    <x v="1"/>
    <n v="4427.279999999957"/>
  </r>
  <r>
    <s v="HRAEI-LPI-CC-039-2023"/>
    <s v="RALCA, S.A. DE C.V."/>
    <s v="HRAEI-MD1248"/>
    <s v="HRAEI-LPI-CC-039-2023HRAEI-MD1248"/>
    <s v="010.000.4191.00"/>
    <n v="25301749"/>
    <s v="POLIETILENGLICOL. POLVO .CADA SOBRE CONTIENE: POLIETILENGLICOL 3350 105 G. ENVASE CON 4 SOBRES."/>
    <s v="ENVASE CON 4 SOBRES"/>
    <n v="100"/>
    <n v="29"/>
    <n v="71"/>
    <n v="2900"/>
    <n v="7100"/>
    <n v="0"/>
    <n v="71"/>
    <n v="71"/>
    <s v="CLAVE SOLICITADA"/>
    <n v="42"/>
    <x v="2"/>
    <n v="0"/>
    <x v="1"/>
    <n v="7100"/>
  </r>
  <r>
    <s v="HRAEI-LPI-CC-423-2022"/>
    <s v="PROFESSIONAL PHARMACY OCCIDENTE, S.A. DE C.V."/>
    <s v="HRAEI-MD1250"/>
    <s v="HRAEI-LPI-CC-423-2022HRAEI-MD1250"/>
    <s v="010.000.3664.00"/>
    <n v="25301752"/>
    <s v="POLIGELINA. SOLUCIÓN INYECTABLE CADA 100 ML CONTIENEN: POLIMERIZADO DE GELATINA SUCCINILADA DEGRADADA 4.0 G ENVASE CON 500 ML"/>
    <s v="ENVASE CON 500 ML"/>
    <n v="172.34"/>
    <n v="6"/>
    <n v="14"/>
    <n v="1034.04"/>
    <n v="2412.7600000000002"/>
    <n v="0"/>
    <s v="-"/>
    <s v="-"/>
    <s v="SIN SOLICITUD"/>
    <s v="-"/>
    <x v="1"/>
    <s v="-"/>
    <x v="2"/>
    <s v="-"/>
  </r>
  <r>
    <s v="HRAEI-AD-CC-242-2023"/>
    <s v="PINT PHARMA S.A. P.I. DE C.V."/>
    <s v="HRAEI-MD2122"/>
    <s v="HRAEI-AD-CC-242-2023HRAEI-MD2122"/>
    <s v="010.000.6302.00"/>
    <n v="25303547"/>
    <s v="PONATINIB. TABLETAS CADA TABLETA CONTIENE: PONATINIB 45 MG. ENVASE CON 90 TABLETAS."/>
    <s v="ENVASE CON 30 TABLETAS"/>
    <n v="160000"/>
    <n v="20"/>
    <n v="48"/>
    <n v="3200000"/>
    <n v="7680000"/>
    <n v="0"/>
    <n v="20"/>
    <n v="0"/>
    <s v="CLAVE SOLICITADA"/>
    <n v="0"/>
    <x v="0"/>
    <n v="20"/>
    <x v="0"/>
    <n v="0"/>
  </r>
  <r>
    <s v="HRAEI-AD-CC-359-2022"/>
    <s v="PINT PHARMA, S.A.P.I. DE C.V."/>
    <s v="HRAEI-MD2122"/>
    <s v="HRAEI-AD-CC-359-2022HRAEI-MD2122"/>
    <s v="010.000.6302.00"/>
    <n v="25303547"/>
    <s v="PONATINIB. TABLETAS CADA TABLETA CONTIENE: PONATINIB 45 MG. ENVASE CON 90 TABLETAS."/>
    <s v="ENVASE CON 30 TABLETAS"/>
    <n v="160000"/>
    <n v="32"/>
    <n v="78"/>
    <n v="5120000"/>
    <n v="12480000"/>
    <n v="0"/>
    <n v="32"/>
    <n v="32"/>
    <s v="CLAVE SOLICITADA"/>
    <n v="0"/>
    <x v="0"/>
    <n v="0"/>
    <x v="1"/>
    <n v="5120000"/>
  </r>
  <r>
    <s v="HRAEI-LPI-CC-433-2022"/>
    <s v="LABORATORIO BIOQUIMICO MEXICANO, S.A. DE C.V."/>
    <s v="HRAEI-MD1261"/>
    <s v="HRAEI-LPI-CC-433-2022HRAEI-MD1261"/>
    <s v="010.000.0573.00"/>
    <n v="25301764"/>
    <s v="PRAZOSINA. CÁPSULA O COMPRIMIDO CADA CÁPSULA O COMPRIMIDO CONTIENE: CLORHIDRATO DE PRAZOSINA EQUIVALENTE A 1 MG DE PRAZOSINA. ENVASE CON 30 CÁPSULAS O COMPRIMIDOS."/>
    <s v="ENVASE CON 30 CÁPSULAS O COMPRIMIDOS"/>
    <n v="13.03"/>
    <n v="60"/>
    <n v="148"/>
    <n v="781.8"/>
    <n v="1928.4399999999998"/>
    <n v="0"/>
    <n v="60"/>
    <n v="60"/>
    <s v="CLAVE SOLICITADA"/>
    <n v="0"/>
    <x v="0"/>
    <n v="0"/>
    <x v="1"/>
    <n v="781.8"/>
  </r>
  <r>
    <s v="HRAEI-LPI-CC-323-2023"/>
    <s v="LABORATORIOS MECCH, S.A. DE C.V."/>
    <s v="HRAEI-MD1264"/>
    <s v="HRAEI-LPI-CC-323-2023HRAEI-MD1264"/>
    <s v="010.000.2841.00"/>
    <n v="25301767"/>
    <s v="PREDNISOLONA. SOLUCIÓN OFTÁLMICA CADA ML CONTIENE: FOSFATO SÓDICO DE PREDNISOLONA EQUIVALENTE A 5 MG DE FOSFATO DE PREDNISOLONA ENVASE CON GOTERO INTEGRAL CON 5 ML."/>
    <s v="ENVASE CON GOTERO INTEGRAL CON 5 ML"/>
    <n v="27"/>
    <n v="2"/>
    <n v="5"/>
    <n v="54"/>
    <n v="135"/>
    <n v="0"/>
    <n v="2"/>
    <n v="2"/>
    <s v="CLAVE SOLICITADA"/>
    <n v="0"/>
    <x v="0"/>
    <n v="0"/>
    <x v="1"/>
    <n v="54"/>
  </r>
  <r>
    <s v="HRAEI-AD-CC-529-2022"/>
    <s v="LABORATORIOS DE BIOLÓGICOS Y REACTIVOS DE MÉXICO, S.A. DE C.V."/>
    <s v="HRAEI-MD1264"/>
    <s v="HRAEI-AD-CC-529-2022HRAEI-MD1264"/>
    <s v="010.000.2841.00"/>
    <n v="25301767"/>
    <s v="PREDNISOLONA. SOLUCIÓN OFTÁLMICA CADA ML CONTIENE: FOSFATO SÓDICO DE PREDNISOLONA EQUIVALENTE A 5 MG DE FOSFATO DE PREDNISOLONA ENVASE CON GOTERO INTEGRAL CON 5 ML."/>
    <s v="ENVASE CON GOTERO INTEGRAL CON 5 ML"/>
    <n v="30"/>
    <n v="4"/>
    <n v="8"/>
    <n v="120"/>
    <n v="240"/>
    <n v="0"/>
    <s v="-"/>
    <s v="-"/>
    <s v="SIN SOLICITUD"/>
    <s v="-"/>
    <x v="1"/>
    <s v="-"/>
    <x v="2"/>
    <s v="-"/>
  </r>
  <r>
    <s v="HRAEI-LPI-CC-251-2023"/>
    <s v="ALLEN LABORATORIOS, S.A. DE C.V."/>
    <s v="HRAEI-MD1267"/>
    <s v="HRAEI-LPI-CC-251-2023HRAEI-MD1267"/>
    <s v="010.000.0472.00"/>
    <n v="25301772"/>
    <s v="PREDNISONA. TABLETA CADA TABLETA CONTIENE: PREDNISONA 5 MG ENVASE CON 20 TABLETAS."/>
    <s v="ENVASE CON 20 TABLETAS"/>
    <n v="4.3"/>
    <n v="68"/>
    <n v="168"/>
    <n v="292.39999999999998"/>
    <n v="722.4"/>
    <n v="0"/>
    <n v="168"/>
    <n v="0"/>
    <s v="CLAVE SOLICITADA"/>
    <n v="100"/>
    <x v="2"/>
    <n v="168"/>
    <x v="0"/>
    <n v="0"/>
  </r>
  <r>
    <s v="HRAEI-LPI-CC-427-2022"/>
    <s v="SAGO MEDICAL SERVICE, S.A. DE C.V."/>
    <s v="HRAEI-MD1267"/>
    <s v="HRAEI-LPI-CC-427-2022HRAEI-MD1267"/>
    <s v="010.000.0472.00"/>
    <n v="25301772"/>
    <s v="PREDNISONA. TABLETA CADA TABLETA CONTIENE: PREDNISONA 5 MG ENVASE CON 20 TABLETAS."/>
    <s v="ENVASE CON 20 TABLETAS"/>
    <n v="4.25"/>
    <n v="66"/>
    <n v="164"/>
    <n v="280.5"/>
    <n v="697"/>
    <n v="0"/>
    <n v="66"/>
    <n v="66"/>
    <s v="CLAVE SOLICITADA"/>
    <n v="0"/>
    <x v="0"/>
    <n v="0"/>
    <x v="1"/>
    <n v="280.5"/>
  </r>
  <r>
    <s v="HRAEI-LPI-CC-493-2022"/>
    <s v="ALLEN LABORATORIOS, S.A. DE C.V."/>
    <s v="HRAEI-MD1267"/>
    <s v="HRAEI-LPI-CC-493-2022HRAEI-MD1267"/>
    <s v="010.000.0472.00"/>
    <n v="25301772"/>
    <s v="PREDNISONA. TABLETA CADA TABLETA CONTIENE: PREDNISONA 5 MG ENVASE CON 20 TABLETAS."/>
    <s v="ENVASE CON 20 TABLETAS"/>
    <n v="4.3"/>
    <n v="44"/>
    <n v="109"/>
    <n v="189.2"/>
    <n v="468.7"/>
    <n v="0"/>
    <n v="109"/>
    <n v="0"/>
    <s v="CLAVE SOLICITADA"/>
    <n v="65"/>
    <x v="2"/>
    <n v="109"/>
    <x v="0"/>
    <n v="0"/>
  </r>
  <r>
    <s v="HRAEI-LPI-CC-279-1-2023"/>
    <s v="COMPAÑIA INTERNACIONAL MEDICA, S.A. DE C.V."/>
    <s v="HRAEI-MD1268"/>
    <s v="HRAEI-LPI-CC-279-1-2023HRAEI-MD1268"/>
    <s v="010.000.0473.00"/>
    <n v="25301775"/>
    <s v="PREDNISONA. TABLETA CADA TABLETA CONTIENE: PREDNISONA 50 MG ENVASE CON 20 TABLETAS."/>
    <s v="ENVASE CON 20 TABLETAS"/>
    <n v="29.5"/>
    <n v="99"/>
    <n v="249"/>
    <n v="2920.5"/>
    <n v="7345.5"/>
    <n v="0"/>
    <s v="-"/>
    <s v="-"/>
    <s v="SIN SOLICITUD"/>
    <s v="-"/>
    <x v="1"/>
    <s v="-"/>
    <x v="2"/>
    <s v="-"/>
  </r>
  <r>
    <s v="HRAEI-LPI-CC-014-2023"/>
    <s v="DISTRIBUIDOR MEDICO TECNOMED, S.A. DE C.V."/>
    <s v="HRAEI-MD1268"/>
    <s v="HRAEI-LPI-CC-014-2023HRAEI-MD1268"/>
    <s v="010.000.0473.00"/>
    <n v="25301775"/>
    <s v="PREDNISONA. TABLETA CADA TABLETA CONTIENE: PREDNISONA 50 MG ENVASE CON 20 TABLETAS."/>
    <s v="ENVASE CON 20 TABLETAS"/>
    <n v="21.989999999999899"/>
    <n v="810"/>
    <n v="2023"/>
    <n v="17811.899999999918"/>
    <n v="44485.769999999793"/>
    <n v="0"/>
    <s v="-"/>
    <s v="-"/>
    <s v="SIN SOLICITUD"/>
    <s v="-"/>
    <x v="1"/>
    <s v="-"/>
    <x v="2"/>
    <s v="-"/>
  </r>
  <r>
    <s v="HRAEI-LPI-CC-423-2022"/>
    <s v="PROFESSIONAL PHARMACY OCCIDENTE, S.A. DE C.V."/>
    <s v="HRAEI-MD1269"/>
    <s v="HRAEI-LPI-CC-423-2022HRAEI-MD1269"/>
    <s v="010.000.4356.00"/>
    <n v="25302956"/>
    <s v="PREGABALINA. CÁPSULA CADA CÁPSULA CONTIENE: PREGABALINA 75 MG ENVASE CON 14 CÁPSULAS"/>
    <s v="ENVASE CON 14 CÁPSULAS"/>
    <n v="10.95"/>
    <n v="23"/>
    <n v="56"/>
    <n v="251.85"/>
    <n v="613.19999999999993"/>
    <n v="0"/>
    <n v="56"/>
    <n v="56"/>
    <s v="CLAVE SOLICITADA"/>
    <n v="33"/>
    <x v="2"/>
    <n v="0"/>
    <x v="1"/>
    <n v="613.19999999999993"/>
  </r>
  <r>
    <s v="HRAEI-LPI-CC-323-2023"/>
    <s v="LABORATORIOS MECCH, S.A. DE C.V."/>
    <s v="HRAEI-MD1270"/>
    <s v="HRAEI-LPI-CC-323-2023HRAEI-MD1270"/>
    <s v="010.000.4356.01"/>
    <n v="25302957"/>
    <s v="PREGABALINA. CÁPSULA CADA CÁPSULA CONTIENE: PREGABALINA 75 MG ENVASE CON 28 CÁPSULAS"/>
    <s v="ENVASE CON 28 CÁPSULAS"/>
    <n v="19.850000000000001"/>
    <n v="2"/>
    <n v="5"/>
    <n v="39.700000000000003"/>
    <n v="99.25"/>
    <n v="0"/>
    <n v="2"/>
    <n v="2"/>
    <s v="CLAVE SOLICITADA"/>
    <n v="0"/>
    <x v="0"/>
    <n v="0"/>
    <x v="1"/>
    <n v="39.700000000000003"/>
  </r>
  <r>
    <s v="HRAEI-LPI-CC-312-1-2023"/>
    <s v="GRUPO FARMACEUTICO TOTALFARMA,S.A DE C.V."/>
    <s v="HRAEI-MD1270"/>
    <s v="HRAEI-LPI-CC-312-1-2023HRAEI-MD1270"/>
    <s v="010.000.4356.01"/>
    <n v="25302957"/>
    <s v="PREGABALINA. CÁPSULA CADA CÁPSULA CONTIENE: PREGABALINA 75 MG ENVASE CON 28 CÁPSULAS"/>
    <s v="ENVASE CON 28 CÁPSULAS"/>
    <n v="19.989999999999998"/>
    <n v="2"/>
    <n v="3"/>
    <n v="39.979999999999997"/>
    <n v="59.97"/>
    <n v="0"/>
    <n v="2"/>
    <n v="0"/>
    <s v="CLAVE SOLICITADA"/>
    <n v="0"/>
    <x v="0"/>
    <n v="2"/>
    <x v="0"/>
    <n v="0"/>
  </r>
  <r>
    <s v="HRAEI-LPI-CC-444-2022"/>
    <s v="ABASTECEDORA DE INSUMOS PARA LA SALUD, S.A. DE C.V."/>
    <s v="HRAEI-MD1270"/>
    <s v="HRAEI-LPI-CC-444-2022HRAEI-MD1270"/>
    <s v="010.000.4356.01"/>
    <n v="25302957"/>
    <s v="PREGABALINA. CÁPSULA CADA CÁPSULA CONTIENE: PREGABALINA 75 MG ENVASE CON 28 CÁPSULAS"/>
    <s v="ENVASE CON 28 CÁPSULAS"/>
    <n v="20.79"/>
    <n v="6"/>
    <n v="13"/>
    <n v="124.74"/>
    <n v="270.27"/>
    <n v="0"/>
    <n v="6"/>
    <n v="6"/>
    <s v="CLAVE SOLICITADA"/>
    <n v="0"/>
    <x v="0"/>
    <n v="0"/>
    <x v="1"/>
    <n v="124.74"/>
  </r>
  <r>
    <s v="HRAEI-LPI-CC-295-1-2023"/>
    <s v="EXELTIS PHARMA MEXICO, S.A. DE C.V."/>
    <s v="HRAEI-MD2277"/>
    <s v="HRAEI-LPI-CC-295-1-2023HRAEI-MD2277"/>
    <s v="010.000.4217.01"/>
    <n v="25303399"/>
    <s v="PROGESTERONA. CÁPSULA O PERLA CADA CÁPSULA O PERLA CONTIENE: PROGESTERONA 200 MG ENVASE CON 15 CÁPSULAS O PERLAS."/>
    <s v="ENVASE CON 15 CÁPSULAS O PERLAS"/>
    <n v="137"/>
    <n v="2"/>
    <n v="5"/>
    <n v="274"/>
    <n v="685"/>
    <m/>
    <s v="-"/>
    <s v="-"/>
    <s v="SIN SOLICITUD"/>
    <s v="-"/>
    <x v="1"/>
    <s v="-"/>
    <x v="2"/>
    <s v="-"/>
  </r>
  <r>
    <s v="HRAEI-LPI-CC-467-2022"/>
    <s v="EXELTIS PHARMA MÉXICO, S.A. DE C.V."/>
    <s v="HRAEI-MD2277"/>
    <s v="HRAEI-LPI-CC-467-2022HRAEI-MD2277"/>
    <s v="010.000.4217.01"/>
    <n v="25303399"/>
    <s v="PROGESTERONA. CÁPSULA O PERLA CADA CÁPSULA O PERLA CONTIENE: PROGESTERONA 200 MG ENVASE CON 15 CÁPSULAS O PERLAS."/>
    <s v="ENVASE CON 15 CÁPSULAS O PERLAS"/>
    <n v="130"/>
    <n v="4"/>
    <n v="8"/>
    <n v="520"/>
    <n v="1040"/>
    <n v="0"/>
    <s v="-"/>
    <s v="-"/>
    <s v="SIN SOLICITUD"/>
    <s v="-"/>
    <x v="1"/>
    <s v="-"/>
    <x v="2"/>
    <s v="-"/>
  </r>
  <r>
    <s v="HRAEI-LPI-CC-295-1-2023"/>
    <s v="EXELTIS PHARMA MEXICO, S.A. DE C.V."/>
    <s v="HRAEI-MD1283"/>
    <s v="HRAEI-LPI-CC-295-1-2023HRAEI-MD1283"/>
    <s v="010.000.4217.00"/>
    <n v="25301795"/>
    <s v="PROGESTERONA. CÁPSULA O PERLA. CADA CÁPSULA O PERLA CONTIENE: PROGESTERONA 200 MG ENVASE CON 14 CÁPSULAS O PERLAS."/>
    <s v="ENVASE CON 14 CÁPSULAS O PERLAS"/>
    <n v="137"/>
    <n v="2"/>
    <n v="5"/>
    <n v="274"/>
    <n v="685"/>
    <n v="0"/>
    <s v="-"/>
    <s v="-"/>
    <s v="SIN SOLICITUD"/>
    <s v="-"/>
    <x v="1"/>
    <s v="-"/>
    <x v="2"/>
    <s v="-"/>
  </r>
  <r>
    <s v="HRAEI-LPI-CC-252-2023"/>
    <s v="ALTERNAVIDA, S.A. DE C.V."/>
    <s v="HRAEI-MD1288"/>
    <s v="HRAEI-LPI-CC-252-2023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0"/>
    <n v="1920"/>
    <n v="4800"/>
    <n v="115200"/>
    <n v="288000"/>
    <n v="0"/>
    <n v="1920"/>
    <n v="0"/>
    <s v="CLAVE SOLICITADA"/>
    <n v="0"/>
    <x v="0"/>
    <n v="1920"/>
    <x v="0"/>
    <n v="0"/>
  </r>
  <r>
    <s v="HRAEI-LPI-CC-422-1-2022"/>
    <s v="ALVARTIS PHARMA, S.A. DE C.V."/>
    <s v="HRAEI-MD1288"/>
    <s v="HRAEI-LPI-CC-422-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79.989999999999995"/>
    <n v="1872"/>
    <n v="4680"/>
    <n v="149741.28"/>
    <n v="374353.19999999995"/>
    <n v="0"/>
    <n v="1872"/>
    <n v="1872"/>
    <s v="CLAVE SOLICITADA"/>
    <n v="0"/>
    <x v="0"/>
    <n v="0"/>
    <x v="1"/>
    <n v="149741.28"/>
  </r>
  <r>
    <s v="HRAEI-LPI-CC-465-1-2022"/>
    <s v="ESEOTRES PHARMA, S.A.P.I. DE C.V."/>
    <s v="HRAEI-MD1288"/>
    <s v="HRAEI-LPI-CC-465-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9"/>
    <n v="1248"/>
    <n v="3120"/>
    <n v="86112"/>
    <n v="215280"/>
    <n v="0"/>
    <n v="1248"/>
    <n v="1248"/>
    <s v="CLAVE SOLICITADA"/>
    <n v="0"/>
    <x v="0"/>
    <n v="0"/>
    <x v="1"/>
    <n v="86112"/>
  </r>
  <r>
    <s v="HRAEI-LPI-CC-252-2023"/>
    <s v="ALTERNAVIDA, S.A. DE C.V."/>
    <s v="HRAEI-MD1286"/>
    <s v="HRAEI-LPI-CC-252-2023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60"/>
    <n v="770"/>
    <n v="1924"/>
    <n v="46200"/>
    <n v="115440"/>
    <n v="0"/>
    <n v="770"/>
    <n v="0"/>
    <s v="CLAVE SOLICITADA"/>
    <n v="0"/>
    <x v="0"/>
    <n v="770"/>
    <x v="0"/>
    <n v="0"/>
  </r>
  <r>
    <s v="HRAEI-LPI-CC-421-2022"/>
    <s v="FRESENIUS KABI MÉXICO, S.A. DE C.V."/>
    <s v="HRAEI-MD1286"/>
    <s v="HRAEI-LPI-CC-421-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08.7"/>
    <n v="350"/>
    <n v="876"/>
    <n v="38045"/>
    <n v="95221.2"/>
    <n v="0"/>
    <n v="350"/>
    <n v="350"/>
    <s v="CLAVE SOLICITADA"/>
    <n v="0"/>
    <x v="0"/>
    <n v="0"/>
    <x v="1"/>
    <n v="38045"/>
  </r>
  <r>
    <s v="HRAEI-AD-CC-533-2022"/>
    <s v="LABORATORIOS VANQUISH, S.A. DE C.V."/>
    <s v="HRAEI-MD1286"/>
    <s v="HRAEI-AD-CC-533-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19.5"/>
    <n v="901"/>
    <n v="2251"/>
    <n v="107669.5"/>
    <n v="268994.5"/>
    <n v="0"/>
    <n v="901"/>
    <n v="901"/>
    <s v="CLAVE SOLICITADA"/>
    <n v="0"/>
    <x v="0"/>
    <n v="0"/>
    <x v="1"/>
    <n v="107669.5"/>
  </r>
  <r>
    <s v="HRAEI-LPI-CC-265-2023"/>
    <s v="BIOMEDICO SLANEY, S.A. DE C.V."/>
    <s v="HRAEI-MD1287"/>
    <s v="HRAEI-LPI-CC-265-2023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31.28"/>
    <n v="1536"/>
    <n v="3840"/>
    <n v="355246.08000000002"/>
    <n v="888115.19999999995"/>
    <n v="0"/>
    <s v="-"/>
    <s v="-"/>
    <s v="SIN SOLICITUD"/>
    <s v="-"/>
    <x v="1"/>
    <s v="-"/>
    <x v="2"/>
    <s v="-"/>
  </r>
  <r>
    <s v="HRAEI-LPI-CC-421-2022"/>
    <s v="FRESENIUS KABI MÉXICO, S.A. DE C.V."/>
    <s v="HRAEI-MD1287"/>
    <s v="HRAEI-LPI-CC-421-2022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20"/>
    <n v="2496"/>
    <n v="6240"/>
    <n v="549120"/>
    <n v="1372800"/>
    <n v="0"/>
    <n v="2496"/>
    <n v="2496"/>
    <s v="CLAVE SOLICITADA"/>
    <n v="0"/>
    <x v="0"/>
    <n v="0"/>
    <x v="1"/>
    <n v="549120"/>
  </r>
  <r>
    <s v="HRAEI-AD-CC-151-2023"/>
    <s v="BIOSISTEMAS Y SEGURIDAD PRIVADA, S.A. DE C.V."/>
    <s v="HRAEI-MD1291"/>
    <s v="HRAEI-AD-CC-151-2023HRAEI-MD1291"/>
    <s v="010.000.0539.00"/>
    <n v="25301804"/>
    <s v="PROPRANOLOL. TABLETA CADA TABLETA CONTIENE: CLORHIDRATO DE PROPRANOLOL 10 MG ENVASE CON 30 TABLETAS."/>
    <s v="ENVASE CON 30 TABLETAS"/>
    <n v="35.700000000000003"/>
    <n v="2"/>
    <n v="5"/>
    <n v="71.400000000000006"/>
    <n v="178.5"/>
    <n v="0"/>
    <n v="5"/>
    <n v="0"/>
    <s v="CLAVE SOLICITADA"/>
    <n v="3"/>
    <x v="2"/>
    <n v="5"/>
    <x v="0"/>
    <n v="0"/>
  </r>
  <r>
    <s v="HRAEI-AD-CC-148-2023"/>
    <s v="BIOSISTEMAS Y SEGURIDAD PRIVADA, S.A. DE C.V."/>
    <s v="HRAEI-MD1291"/>
    <s v="HRAEI-AD-CC-148-2023HRAEI-MD1291"/>
    <s v="010.000.0539.00"/>
    <n v="25301804"/>
    <s v="PROPRANOLOL. TABLETA CADA TABLETA CONTIENE: CLORHIDRATO DE PROPRANOLOL 10 MG ENVASE CON 30 TABLETAS."/>
    <s v="ENVASE CON 30 TABLETAS"/>
    <n v="35.700000000000003"/>
    <n v="5"/>
    <n v="12"/>
    <n v="178.5"/>
    <n v="428.40000000000003"/>
    <n v="0"/>
    <n v="19"/>
    <n v="19"/>
    <s v="CLAVE SOLICITADA"/>
    <n v="14"/>
    <x v="2"/>
    <n v="0"/>
    <x v="1"/>
    <n v="678.30000000000007"/>
  </r>
  <r>
    <s v="HRAEI-LPI-CC-277-2023"/>
    <s v="COMERCIALIZADORA PENTAMED, S.A. DE C.V."/>
    <s v="HRAEI-MD1289"/>
    <s v="HRAEI-LPI-CC-277-2023HRAEI-MD1289"/>
    <s v="010.000.0530.00"/>
    <n v="25301805"/>
    <s v="PROPRANOLOL. TABLETA CADA TABLETA CONTIENE: CLORHIDRATO DE PROPRANOLOL 40 MG ENVASE CON 30 TABLETAS"/>
    <s v="ENVASE CON 30 TABLETAS"/>
    <n v="9.6199999999999992"/>
    <n v="10"/>
    <n v="24"/>
    <n v="96.199999999999989"/>
    <n v="230.88"/>
    <n v="0"/>
    <n v="10"/>
    <n v="0"/>
    <s v="CLAVE SOLICITADA"/>
    <n v="0"/>
    <x v="0"/>
    <n v="10"/>
    <x v="0"/>
    <n v="0"/>
  </r>
  <r>
    <s v="HRAEI-LPI-CC-430-2022"/>
    <s v="COMERCIALIZADORA PENTAMED, S.A. DE C.V."/>
    <s v="HRAEI-MD1289"/>
    <s v="HRAEI-LPI-CC-430-2022HRAEI-MD1289"/>
    <s v="010.000.0530.00"/>
    <n v="25301805"/>
    <s v="PROPRANOLOL. TABLETA CADA TABLETA CONTIENE: CLORHIDRATO DE PROPRANOLOL 40 MG ENVASE CON 30 TABLETAS"/>
    <s v="ENVASE CON 30 TABLETAS"/>
    <n v="9.15"/>
    <n v="16"/>
    <n v="39"/>
    <n v="146.4"/>
    <n v="356.85"/>
    <n v="0"/>
    <n v="16"/>
    <n v="16"/>
    <s v="CLAVE SOLICITADA"/>
    <n v="0"/>
    <x v="0"/>
    <n v="0"/>
    <x v="1"/>
    <n v="146.4"/>
  </r>
  <r>
    <s v="HRAEI-LPI-CC-419-RA-2022"/>
    <s v="DISTRIBUIDOR MEDICO TECNOMED, S.A. DE C.V."/>
    <s v="HRAEI-MD1292"/>
    <s v="HRAEI-LPI-CC-419-RA-2022HRAEI-MD1292"/>
    <s v="010.000.0625.00"/>
    <n v="25301807"/>
    <s v="PROTAMINA. SOLUCIÓN INYECTABLE CADA AMPOLLETA DE 5 MILILITROS CONTIENE: SULFATO DE PROTAMINA 71.5 MG ENVASE CON AMPOLLETA CON 5 ML."/>
    <s v="ENVASE CON AMPOLLETA CON 5 ML"/>
    <n v="77.73"/>
    <n v="30"/>
    <n v="74"/>
    <n v="2331.9"/>
    <n v="5752.02"/>
    <n v="0"/>
    <n v="30"/>
    <n v="0"/>
    <s v="CLAVE SOLICITADA"/>
    <n v="0"/>
    <x v="0"/>
    <n v="30"/>
    <x v="0"/>
    <n v="0"/>
  </r>
  <r>
    <s v="HRAEI-AD-CC-135-2023"/>
    <s v="COMERCIALIZADORA PENTAMED, S.A. DE C.V."/>
    <s v="HRAEI-MD1302"/>
    <s v="HRAEI-AD-CC-135-2023HRAEI-MD1302"/>
    <s v="010.000.6129.00"/>
    <n v="25303286"/>
    <s v="RACECADOTRILO. GRANULADO ORAL CADA SOBRE CONTIENE: RACECADOTRILO 10 MG ENVASE CON 18 SOBRES"/>
    <s v="ENVASE CON 18 SOBRES"/>
    <n v="140.08000000000001"/>
    <n v="19"/>
    <n v="46"/>
    <n v="2661.5200000000004"/>
    <n v="6443.68"/>
    <n v="0"/>
    <n v="46"/>
    <n v="46"/>
    <s v="CLAVE SOLICITADA"/>
    <n v="27"/>
    <x v="2"/>
    <n v="0"/>
    <x v="1"/>
    <n v="6443.68"/>
  </r>
  <r>
    <s v="HRAEI-AD-CC-343-2022"/>
    <s v="BAYER DE MÉXICO, S.A. DE C.V."/>
    <s v="HRAEI-MD2275"/>
    <s v="HRAEI-AD-CC-343-2022HRAEI-MD2275"/>
    <s v="010.000.6159.01"/>
    <n v="25303375"/>
    <s v="REGORAFENIB. COMPRIMIDOS. ADMINISTRACIÓN ORAL. CADA COMPRIMIDO CONTIENE: MONOHIDRATO DE REGORAFENIB 40MG. ENVASE CON TRES FRASCOS CON 28 COMPRIMIDOS DE 40 MG C/U."/>
    <s v="ENVASE CON TRES FRASCOS CON 28 COMPRIMIDOS DE 40 MG C/U"/>
    <n v="51871.35"/>
    <n v="19"/>
    <n v="47"/>
    <n v="985555.65"/>
    <n v="2437953.4499999997"/>
    <n v="0"/>
    <s v="-"/>
    <s v="-"/>
    <s v="SIN SOLICITUD"/>
    <s v="-"/>
    <x v="1"/>
    <s v="-"/>
    <x v="2"/>
    <s v="-"/>
  </r>
  <r>
    <s v="HRAEI-LPI-CC-437-2022"/>
    <s v="COMPAÑIA INTERNACIONAL MÉDICA, S.A. DE C.V."/>
    <s v="HRAEI-MD1314"/>
    <s v="HRAEI-LPI-CC-437-2022HRAEI-MD1314"/>
    <s v="040.000.0248.00"/>
    <n v="25301840"/>
    <s v="REMIFENTANILO. SOLUCIÓN INYECTABLE CADA FRASCO ÁMPULA CONTIENE: CLORHIDRATO DE REMIFENTANILO EQUIVALENTE A 2 MG DE REMIFENTANILO ENVASE CON 5 FRASCOS ÁMPULA"/>
    <s v="ENVASE CON 5 FRASCOS ÁMPULA"/>
    <n v="786.69"/>
    <n v="102"/>
    <n v="253"/>
    <n v="80242.38"/>
    <n v="199032.57"/>
    <n v="0"/>
    <s v="-"/>
    <s v="-"/>
    <s v="SIN SOLICITUD"/>
    <s v="-"/>
    <x v="1"/>
    <s v="-"/>
    <x v="2"/>
    <s v="-"/>
  </r>
  <r>
    <s v="HRAEI-AD-CC-241-2023"/>
    <s v="NOVARTIS FARMACEUTICA, S.A. DE C.V."/>
    <s v="HRAEI-MD2213"/>
    <s v="HRAEI-AD-CC-241-2023HRAEI-MD2213"/>
    <s v="010.000.6165.00"/>
    <n v="25303381"/>
    <s v="RIBOCICLIB. COMPRIMIDO. CADA COMPRIMIDO CONTIENE: SUCCINATO DE RIBOCICLIB 254 MG EQUIVALENTE A 200 MG DE RIBOCICLIB ENVASE CON 63 COMPRIMIDOS"/>
    <s v="ENVASE CON 63 COMPRIMIDOS"/>
    <n v="22928.19"/>
    <n v="24"/>
    <n v="60"/>
    <n v="550276.55999999994"/>
    <n v="1375691.4"/>
    <n v="0"/>
    <n v="60"/>
    <n v="60"/>
    <s v="CLAVE SOLICITADA"/>
    <n v="36"/>
    <x v="2"/>
    <n v="0"/>
    <x v="1"/>
    <n v="1375691.4"/>
  </r>
  <r>
    <s v="HRAEI-AD-CC-239-2023"/>
    <s v="LABORATORIOS ALFASIGMA MEXICO S.A. DE C.V."/>
    <s v="HRAEI-MD1961"/>
    <s v="HRAEI-AD-CC-239-2023HRAEI-MD1961"/>
    <s v="010.000.5671.00"/>
    <n v="25302971"/>
    <s v="RIFAXIMINA. TABLETA CADA TABLETA CONTIENE: RIFAXIMINA 200 MG ENVASE CON 28 TABLETAS."/>
    <s v="ENVASE CON 28 TABLETAS"/>
    <n v="218"/>
    <n v="18"/>
    <n v="43"/>
    <n v="3924"/>
    <n v="9374"/>
    <n v="0"/>
    <n v="43"/>
    <n v="43"/>
    <s v="CLAVE SOLICITADA"/>
    <n v="25"/>
    <x v="2"/>
    <n v="0"/>
    <x v="1"/>
    <n v="9374"/>
  </r>
  <r>
    <s v="HRAEI-AD-CC-348-2022"/>
    <s v="LABORATORIOS ALFASIGMA MÉXICO S.A. DE C.V."/>
    <s v="HRAEI-MD1961"/>
    <s v="HRAEI-AD-CC-348-2022HRAEI-MD1961"/>
    <s v="010.000.5671.00"/>
    <n v="25302971"/>
    <s v="RIFAXIMINA. TABLETA CADA TABLETA CONTIENE: RIFAXIMINA 200 MG ENVASE CON 28 TABLETAS."/>
    <s v="ENVASE CON 28 TABLETAS"/>
    <n v="218"/>
    <n v="28"/>
    <n v="70"/>
    <n v="6104"/>
    <n v="15260"/>
    <n v="0"/>
    <n v="70"/>
    <n v="50"/>
    <s v="CLAVE SOLICITADA"/>
    <n v="42"/>
    <x v="2"/>
    <n v="20"/>
    <x v="3"/>
    <n v="10900"/>
  </r>
  <r>
    <s v="HRAEI-AD-CC-343-2022"/>
    <s v="BAYER DE MÉXICO, S.A. DE C.V."/>
    <s v="HRAEI-MD2242"/>
    <s v="HRAEI-AD-CC-343-2022HRAEI-MD2242"/>
    <s v="010.000.6104.00"/>
    <n v="25303234"/>
    <s v="RIOCIGUAT. COMPRIMIDO. CADA COMPRIMIDO CONTIENE: RIOCIGUAT 1.0 MG ENVASE CON 42 COMPRIMIDOS."/>
    <s v="ENVASE CON 42 COMPRIMIDO"/>
    <n v="22043.599999999999"/>
    <n v="4"/>
    <n v="8"/>
    <n v="88174.399999999994"/>
    <n v="176348.79999999999"/>
    <n v="0"/>
    <n v="4"/>
    <n v="4"/>
    <s v="CLAVE SOLICITADA"/>
    <n v="0"/>
    <x v="0"/>
    <n v="0"/>
    <x v="1"/>
    <n v="88174.399999999994"/>
  </r>
  <r>
    <s v="HRAEI-AD-CC-234-2023"/>
    <s v="BAYER DE MEXICO, S.A. DE C.V."/>
    <s v="HRAEI-MD2042"/>
    <s v="HRAEI-AD-CC-234-2023HRAEI-MD2042"/>
    <s v="010.000.6107.00"/>
    <n v="25303237"/>
    <s v="RIOCIGUAT. COMPRIMIDO. CADA COMPRIMIDO CONTIENE: RIOCIGUAT 2.5 MG ENVASE CON 42 COMPRIMIDOS."/>
    <s v="ENVASE CON 42 COMPRIMIDOS"/>
    <n v="22043.599999999999"/>
    <n v="2"/>
    <n v="5"/>
    <n v="44087.199999999997"/>
    <n v="110218"/>
    <n v="0"/>
    <n v="5"/>
    <n v="5"/>
    <s v="CLAVE SOLICITADA"/>
    <n v="3"/>
    <x v="2"/>
    <n v="0"/>
    <x v="1"/>
    <n v="110218"/>
  </r>
  <r>
    <s v="HRAEI-AD-CC-343-2022"/>
    <s v="BAYER DE MÉXICO, S.A. DE C.V."/>
    <s v="HRAEI-MD2042"/>
    <s v="HRAEI-AD-CC-343-2022HRAEI-MD2042"/>
    <s v="010.000.6107.00"/>
    <n v="25303237"/>
    <s v="RIOCIGUAT. COMPRIMIDO. CADA COMPRIMIDO CONTIENE: RIOCIGUAT 2.5 MG ENVASE CON 42 COMPRIMIDOS."/>
    <s v="ENVASE CON 42 COMPRIMIDOS"/>
    <n v="22043.599999999999"/>
    <n v="4"/>
    <n v="8"/>
    <n v="88174.399999999994"/>
    <n v="176348.79999999999"/>
    <n v="0"/>
    <n v="4"/>
    <n v="4"/>
    <s v="CLAVE SOLICITADA"/>
    <n v="0"/>
    <x v="0"/>
    <n v="0"/>
    <x v="1"/>
    <n v="88174.399999999994"/>
  </r>
  <r>
    <s v="HRAEI-AD-CC-533-2022"/>
    <s v="LABORATORIOS VANQUISH, S.A. DE C.V."/>
    <s v="HRAEI-MD1323"/>
    <s v="HRAEI-AD-CC-533-2022HRAEI-MD1323"/>
    <s v="040.000.3258.00"/>
    <n v="25301858"/>
    <s v="RISPERIDONA. TABLETA CADA TABLETA CONTIENE: RISPERIDONA 2 MG ENVASE CON 40 TABLETAS."/>
    <s v="ENVASE CON 40 TABLETAS"/>
    <n v="56"/>
    <n v="19"/>
    <n v="47"/>
    <n v="1064"/>
    <n v="2632"/>
    <n v="0"/>
    <n v="19"/>
    <n v="19"/>
    <s v="CLAVE SOLICITADA"/>
    <n v="0"/>
    <x v="0"/>
    <n v="0"/>
    <x v="1"/>
    <n v="1064"/>
  </r>
  <r>
    <s v="HRAEI-LPI-CC-299-2023"/>
    <s v="FARMACEUTICOS MAYPO, S.A. DE C.V."/>
    <s v="HRAEI-MD1331"/>
    <s v="HRAEI-LPI-CC-299-2023HRAEI-MD1331"/>
    <s v="010.000.5544.00"/>
    <n v="25302978"/>
    <s v="RIVAROXABÁN. COMPRIMIDO CADA COMPRIMIDO CONTIENE: RIVAROXABÁN 10 MG ENVASE CON 10 COMPRIMIDOS"/>
    <s v="ENVASE CON 10 COMPRIMIDOS"/>
    <n v="35.869999999999997"/>
    <n v="12"/>
    <n v="29"/>
    <n v="430.43999999999994"/>
    <n v="1040.23"/>
    <n v="0"/>
    <n v="29"/>
    <n v="12"/>
    <s v="CLAVE SOLICITADA"/>
    <n v="17"/>
    <x v="2"/>
    <n v="17"/>
    <x v="3"/>
    <n v="430.43999999999994"/>
  </r>
  <r>
    <s v="HRAEI-LPI-CC-425-2022"/>
    <s v="IARE DE OCCIDENTE, S.A. DE C.V."/>
    <s v="HRAEI-MD1336"/>
    <s v="HRAEI-LPI-CC-425-2022HRAEI-MD1336"/>
    <s v="010.000.4059.00"/>
    <n v="25301868"/>
    <s v="ROCURONIO BROMURO DE. SOLUCIÓN INYECTABLE CADA AMPOLLETA O FRASCO ÁMPULA CONTIENE: BROMURO DE ROCURONIO 50 MG ENVASE CON 12 AMPOLLETAS O FRASCOS ÁMPULA DE 5 ML."/>
    <s v="ENVASE CON 12 AMPOLLETAS O FRASCOS ÁMPULA DE 5 ML"/>
    <n v="325.43"/>
    <n v="125"/>
    <n v="312"/>
    <n v="40678.75"/>
    <n v="101534.16"/>
    <n v="0"/>
    <n v="437"/>
    <n v="52"/>
    <s v="CLAVE SOLICITADA"/>
    <n v="312"/>
    <x v="2"/>
    <n v="385"/>
    <x v="3"/>
    <n v="16922.36"/>
  </r>
  <r>
    <s v="HRAEI-AD-CC-232-2023"/>
    <s v="AMGEN MÉXICO, S.A. DE C.V."/>
    <s v="HRAEI-MD1993"/>
    <s v="HRAEI-AD-CC-232-2023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61"/>
    <n v="151"/>
    <n v="417016.13"/>
    <n v="1032285.83"/>
    <n v="0"/>
    <n v="151"/>
    <n v="151"/>
    <s v="CLAVE SOLICITADA"/>
    <n v="90"/>
    <x v="2"/>
    <n v="0"/>
    <x v="1"/>
    <n v="1032285.83"/>
  </r>
  <r>
    <s v="HRAEI-AD-CC-346-2022"/>
    <s v="AMGEN MÉXICO, S.A. DE C.V."/>
    <s v="HRAEI-MD1993"/>
    <s v="HRAEI-AD-CC-346-2022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99"/>
    <n v="246"/>
    <n v="676796.67"/>
    <n v="1681737.18"/>
    <n v="0"/>
    <n v="99"/>
    <n v="99"/>
    <s v="CLAVE SOLICITADA"/>
    <n v="0"/>
    <x v="0"/>
    <n v="0"/>
    <x v="1"/>
    <n v="676796.67"/>
  </r>
  <r>
    <s v="HRAEI-LPI-CC-254-2023"/>
    <s v="ALVARTIS PHARMA, S.A. DE C.V."/>
    <s v="HRAEI-MD1338"/>
    <s v="HRAEI-LPI-CC-254-2023HRAEI-MD1338"/>
    <s v="010.000.0270.00"/>
    <n v="25301870"/>
    <s v="ROPIVACAINA. SOLUCIÓN INYECTABLE CADA AMPOLLETA CONTIENE: CLORHIDRATO DE ROPIVACAÍNA MONOHIDRATADA EQUIVALENTE A 150 MG DE CLORHIDRATO DE ROPIVACAINA. ENVASE CON 5 AMPOLLETAS CON 20 ML."/>
    <s v="ENVASE CON 5 AMPOLLETAS CON 20 ML"/>
    <n v="95"/>
    <n v="38"/>
    <n v="93"/>
    <n v="3610"/>
    <n v="8835"/>
    <n v="0"/>
    <n v="38"/>
    <n v="38"/>
    <s v="CLAVE SOLICITADA"/>
    <n v="0"/>
    <x v="0"/>
    <n v="0"/>
    <x v="1"/>
    <n v="3610"/>
  </r>
  <r>
    <s v="HRAEI-LPI-CC-014-2023"/>
    <s v="DISTRIBUIDOR MEDICO TECNOMED, S.A. DE C.V."/>
    <s v="HRAEI-MD1338"/>
    <s v="HRAEI-LPI-CC-014-2023HRAEI-MD1338"/>
    <s v="010.000.0270.00"/>
    <n v="25301870"/>
    <s v="ROPIVACAINA. SOLUCIÓN INYECTABLE CADA AMPOLLETA CONTIENE: CLORHIDRATO DE ROPIVACAÍNA MONOHIDRATADA EQUIVALENTE A 150 MG DE CLORHIDRATO DE ROPIVACAINA. ENVASE CON 5 AMPOLLETAS CON 20 ML."/>
    <s v="ENVASE CON 5 AMPOLLETAS CON 20 ML"/>
    <n v="97.28"/>
    <n v="37"/>
    <n v="91"/>
    <n v="3599.36"/>
    <n v="8852.48"/>
    <n v="0"/>
    <n v="37"/>
    <n v="37"/>
    <s v="CLAVE SOLICITADA"/>
    <n v="0"/>
    <x v="0"/>
    <n v="0"/>
    <x v="1"/>
    <n v="3599.36"/>
  </r>
  <r>
    <s v="HRAEI-LPI-CC-038-2023"/>
    <s v="COMERCIALIZADORA PHARMACEUTICA COMPHARMA, S.A. DE C.V."/>
    <s v="HRAEI-MD1338"/>
    <s v="HRAEI-LPI-CC-038-2023HRAEI-MD1338"/>
    <s v="010.000.0270.00"/>
    <n v="25301870"/>
    <s v="ROPIVACAINA. SOLUCIÓN INYECTABLE CADA AMPOLLETA CONTIENE: CLORHIDRATO DE ROPIVACAÍNA MONOHIDRATADA EQUIVALENTE A 150 MG DE CLORHIDRATO DE ROPIVACAINA. ENVASE CON 5 AMPOLLETAS CON 20 ML."/>
    <s v="ENVASE CON 5 AMPOLLETAS CON 20 ML"/>
    <n v="105"/>
    <n v="24"/>
    <n v="60"/>
    <n v="2520"/>
    <n v="6300"/>
    <n v="0"/>
    <n v="24"/>
    <n v="0"/>
    <s v="CLAVE SOLICITADA"/>
    <n v="0"/>
    <x v="0"/>
    <n v="24"/>
    <x v="0"/>
    <n v="0"/>
  </r>
  <r>
    <s v="HRAEI-LPI-CC-254-2023"/>
    <s v="ALVARTIS PHARMA, S.A. DE C.V."/>
    <s v="HRAEI-MD1337"/>
    <s v="HRAEI-LPI-CC-254-2023HRAEI-MD1337"/>
    <s v="010.000.0269.00"/>
    <n v="25301871"/>
    <s v="ROPIVACAINA. SOLUCIÓN INYECTABLE CADA AMPOLLETA CONTIENE: CLORHIDRATO DE ROPIVACAÍNA MONOHIDRATADA EQUIVALENTE A 40 MG DE CLORHIDRATO DE ROPIVACAINA. ENVASE CON 5 AMPOLLETAS CON 20 ML."/>
    <s v="ENVASE CON 5 AMPOLLETAS CON 20 ML"/>
    <n v="52.22"/>
    <n v="29"/>
    <n v="72"/>
    <n v="1514.3799999999999"/>
    <n v="3759.84"/>
    <n v="0"/>
    <n v="29"/>
    <n v="29"/>
    <s v="CLAVE SOLICITADA"/>
    <n v="0"/>
    <x v="0"/>
    <n v="0"/>
    <x v="1"/>
    <n v="1514.3799999999999"/>
  </r>
  <r>
    <s v="HRAEI-LPI-CC-014-2023"/>
    <s v="DISTRIBUIDOR MEDICO TECNOMED, S.A. DE C.V."/>
    <s v="HRAEI-MD1337"/>
    <s v="HRAEI-LPI-CC-014-2023HRAEI-MD1337"/>
    <s v="010.000.0269.00"/>
    <n v="25301871"/>
    <s v="ROPIVACAINA. SOLUCIÓN INYECTABLE CADA AMPOLLETA CONTIENE: CLORHIDRATO DE ROPIVACAÍNA MONOHIDRATADA EQUIVALENTE A 40 MG DE CLORHIDRATO DE ROPIVACAINA. ENVASE CON 5 AMPOLLETAS CON 20 ML."/>
    <s v="ENVASE CON 5 AMPOLLETAS CON 20 ML"/>
    <n v="52.229999999999897"/>
    <n v="47"/>
    <n v="117"/>
    <n v="2454.8099999999954"/>
    <n v="6110.909999999988"/>
    <n v="0"/>
    <n v="47"/>
    <n v="47"/>
    <s v="CLAVE SOLICITADA"/>
    <n v="0"/>
    <x v="0"/>
    <n v="0"/>
    <x v="1"/>
    <n v="2454.8099999999954"/>
  </r>
  <r>
    <s v="HRAEI-AD-CC-241-2023"/>
    <s v="NOVARTIS FARMACEUTICA, S.A. DE C.V."/>
    <s v="HRAEI-MD2100"/>
    <s v="HRAEI-AD-CC-241-2023HRAEI-MD2100"/>
    <s v="010.000.6094.00"/>
    <n v="25303206"/>
    <s v="RUXOLITINIB TABLETA CADA TABLETA CONTIENE: FOSFATO DE RUXOLITINIB EQUIVALENTE A 15 MG DE RUXOLITINIB ENVASE CON 60 TABLETAS."/>
    <s v="ENVASE CON 60 TABLETAS"/>
    <n v="53896.08"/>
    <n v="7"/>
    <n v="17"/>
    <n v="377272.56"/>
    <n v="916233.36"/>
    <n v="0"/>
    <n v="17"/>
    <n v="17"/>
    <s v="CLAVE SOLICITADA"/>
    <n v="10"/>
    <x v="2"/>
    <n v="0"/>
    <x v="1"/>
    <n v="916233.36"/>
  </r>
  <r>
    <s v="HRAEI-AD-CC-341-2022"/>
    <s v="NOVARTIS FARMACÉUTICA, S.A. DE C.V."/>
    <s v="HRAEI-MD2100"/>
    <s v="HRAEI-AD-CC-341-2022HRAEI-MD2100"/>
    <s v="010.000.6094.00"/>
    <n v="25303206"/>
    <s v="RUXOLITINIB TABLETA CADA TABLETA CONTIENE: FOSFATO DE RUXOLITINIB EQUIVALENTE A 15 MG DE RUXOLITINIB ENVASE CON 60 TABLETAS."/>
    <s v="ENVASE CON 60 TABLETAS"/>
    <n v="53896.08"/>
    <n v="12"/>
    <n v="29"/>
    <n v="646752.96"/>
    <n v="1562986.32"/>
    <n v="0"/>
    <n v="29"/>
    <n v="29"/>
    <s v="CLAVE SOLICITADA"/>
    <n v="17"/>
    <x v="2"/>
    <n v="0"/>
    <x v="1"/>
    <n v="1562986.32"/>
  </r>
  <r>
    <s v="HRAEI-AD-CC-241-2023"/>
    <s v="NOVARTIS FARMACEUTICA, S.A. DE C.V."/>
    <s v="HRAEI-MD2099"/>
    <s v="HRAEI-AD-CC-241-2023HRAEI-MD2099"/>
    <s v="010.000.6093.00"/>
    <n v="25303205"/>
    <s v="RUXOLITINIB TABLETA CADA TABLETA CONTIENE: FOSFATO DE RUXOLITINIB EQUIVALENTE A 5 MG DE RUXOLITINIB ENVASE CON 60 TABLETAS."/>
    <s v="ENVASE CON 60 TABLETAS"/>
    <n v="33666.92"/>
    <n v="7"/>
    <n v="16"/>
    <n v="235668.44"/>
    <n v="538670.72"/>
    <n v="0"/>
    <n v="16"/>
    <n v="16"/>
    <s v="CLAVE SOLICITADA"/>
    <n v="9"/>
    <x v="2"/>
    <n v="0"/>
    <x v="1"/>
    <n v="538670.72"/>
  </r>
  <r>
    <s v="HRAEI-AD-CC-341-2022"/>
    <s v="NOVARTIS FARMACÉUTICA, S.A. DE C.V."/>
    <s v="HRAEI-MD2099"/>
    <s v="HRAEI-AD-CC-341-2022HRAEI-MD2099"/>
    <s v="010.000.6093.00"/>
    <n v="25303205"/>
    <s v="RUXOLITINIB TABLETA CADA TABLETA CONTIENE: FOSFATO DE RUXOLITINIB EQUIVALENTE A 5 MG DE RUXOLITINIB ENVASE CON 60 TABLETAS."/>
    <s v="ENVASE CON 60 TABLETAS"/>
    <n v="33666.92"/>
    <n v="11"/>
    <n v="27"/>
    <n v="370336.12"/>
    <n v="909006.84"/>
    <n v="0"/>
    <n v="27"/>
    <n v="27"/>
    <s v="CLAVE SOLICITADA"/>
    <n v="16"/>
    <x v="2"/>
    <n v="0"/>
    <x v="1"/>
    <n v="909006.84"/>
  </r>
  <r>
    <s v="HRAEI-LPI-CC-437-2022"/>
    <s v="COMPAÑIA INTERNACIONAL MÉDICA, S.A. DE C.V."/>
    <s v="HRAEI-MD1348"/>
    <s v="HRAEI-LPI-CC-437-2022HRAEI-MD1348"/>
    <s v="010.000.1714.00"/>
    <n v="25301878"/>
    <s v="SACARATO FÉRRICO. SOLUCIÓN INYECTABLE. LA AMPOLLETA CONTIENE: COMPLEJO DE SACARATO DE ÓXIDO FÉRRICO EQUIVALENTE A 100 MG DE HIERRO ELEMENTAL. ENVASE CON 1 AMPOLLETA DE 5 ML."/>
    <s v="ENVASE CON 1 AMPOLLETA DE 5 M"/>
    <n v="66.150000000000006"/>
    <n v="780"/>
    <n v="1950"/>
    <n v="51597.000000000007"/>
    <n v="128992.50000000001"/>
    <n v="0"/>
    <n v="1950"/>
    <n v="1950"/>
    <s v="CLAVE SOLICITADA"/>
    <n v="1170"/>
    <x v="2"/>
    <n v="0"/>
    <x v="1"/>
    <n v="128992.50000000001"/>
  </r>
  <r>
    <s v="HRAEI-AD-CC-331-2022"/>
    <s v="NOVARTIS FARMACÉUTICA, S.A. DE C.V."/>
    <s v="HRAEI-MD2173"/>
    <s v="HRAEI-AD-CC-331-2022HRAEI-MD2173"/>
    <s v="010.000.6114.00"/>
    <n v="25303256"/>
    <s v="SACUBITRILO VALSARTÁN. COMPRIMIDO. CADA COMPRIMIDO CONTIENE: SACUBITRILO VALSARTÁN SÓDICO HIDRATADO EQUIVALENTE A 200 MG DE SACUBITRILO VALSARTÁN ENVASE CON 60 COMPRIMIDOS."/>
    <s v="ENVASE CON 60 COMPRIMIDOS"/>
    <n v="973.77"/>
    <n v="1"/>
    <n v="1"/>
    <n v="973.77"/>
    <n v="973.77"/>
    <n v="0"/>
    <s v="-"/>
    <s v="-"/>
    <s v="SIN SOLICITUD"/>
    <s v="-"/>
    <x v="1"/>
    <s v="-"/>
    <x v="2"/>
    <s v="-"/>
  </r>
  <r>
    <s v="HRAEI-AD-CC-241-2023"/>
    <s v="NOVARTIS FARMACEUTICA, S.A. DE C.V."/>
    <s v="HRAEI-MD2219"/>
    <s v="HRAEI-AD-CC-241-2023HRAEI-MD2219"/>
    <s v="010.000.6112.00"/>
    <n v="25303254"/>
    <s v="SACUBITRILO VALSARTÁN. COMPRIMIDO. CADA COMPRIMIDO CONTIENE: SACUBITRILO VALSARTÁN SÓDICO HIDRATADO EQUIVALENTE A 50 MG DE SACUBITRILO VALSARTÁN ENVASE CON 30 COMPRIMIDOS."/>
    <s v="ENVASE CON 30 COMPRIMIDOS"/>
    <n v="353.82"/>
    <n v="1"/>
    <n v="1"/>
    <n v="353.82"/>
    <n v="353.82"/>
    <n v="0"/>
    <s v="-"/>
    <s v="-"/>
    <s v="SIN SOLICITUD"/>
    <s v="-"/>
    <x v="1"/>
    <s v="-"/>
    <x v="2"/>
    <s v="-"/>
  </r>
  <r>
    <s v="HRAEI-AD-CC-331-2022"/>
    <s v="NOVARTIS FARMACÉUTICA, S.A. DE C.V."/>
    <s v="HRAEI-MD2219"/>
    <s v="HRAEI-AD-CC-331-2022HRAEI-MD2219"/>
    <s v="010.000.6112.00"/>
    <n v="25303254"/>
    <s v="SACUBITRILO VALSARTÁN. COMPRIMIDO. CADA COMPRIMIDO CONTIENE: SACUBITRILO VALSARTÁN SÓDICO HIDRATADO EQUIVALENTE A 50 MG DE SACUBITRILO VALSARTÁN ENVASE CON 30 COMPRIMIDOS."/>
    <s v="ENVASE CON 30 COMPRIMIDOS"/>
    <n v="353.82"/>
    <n v="1"/>
    <n v="2"/>
    <n v="353.82"/>
    <n v="707.64"/>
    <n v="0"/>
    <s v="-"/>
    <s v="-"/>
    <s v="SIN SOLICITUD"/>
    <s v="-"/>
    <x v="1"/>
    <s v="-"/>
    <x v="2"/>
    <s v="-"/>
  </r>
  <r>
    <s v="HRAEI-LPI-CC-344-2023"/>
    <s v="NUCITEC, S.A. DE C.V."/>
    <s v="HRAEI-MD1351"/>
    <s v="HRAEI-LPI-CC-344-2023HRAEI-MD1351"/>
    <s v="010.000.0439.00"/>
    <n v="25301881"/>
    <s v="SALBUTAMOL. SOLUCIÓN PARA NEBULIZADOR. CADA 100 ML CONTIENEN: SULFATO DE SALBUTAMOL 0.5 G. ENVASE CON 10 ML."/>
    <s v="ENVASE CON 10 ML"/>
    <n v="17.5"/>
    <n v="10"/>
    <n v="24"/>
    <n v="175"/>
    <n v="420"/>
    <n v="0"/>
    <n v="10"/>
    <n v="10"/>
    <s v="CLAVE SOLICITADA"/>
    <n v="0"/>
    <x v="0"/>
    <n v="0"/>
    <x v="1"/>
    <n v="175"/>
  </r>
  <r>
    <s v="HRAEI-LPI-CC-428-2022"/>
    <s v="PHARMA TYCSA, S.A. DE C.V."/>
    <s v="HRAEI-MD1351"/>
    <s v="HRAEI-LPI-CC-428-2022HRAEI-MD1351"/>
    <s v="010.000.0439.00"/>
    <n v="25301881"/>
    <s v="SALBUTAMOL. SOLUCIÓN PARA NEBULIZADOR. CADA 100 ML CONTIENEN: SULFATO DE SALBUTAMOL 0.5 G. ENVASE CON 10 ML."/>
    <s v="ENVASE CON 10 ML"/>
    <n v="18.05"/>
    <n v="16"/>
    <n v="39"/>
    <n v="288.8"/>
    <n v="703.95"/>
    <n v="0"/>
    <n v="16"/>
    <n v="16"/>
    <s v="CLAVE SOLICITADA"/>
    <n v="0"/>
    <x v="0"/>
    <n v="0"/>
    <x v="1"/>
    <n v="288.8"/>
  </r>
  <r>
    <s v="HRAEI-LPI-CC-276-2023"/>
    <s v="COMERCIALIZADORA DE PRODUCTOS INSTITUCIONALES, S.A. DE C.V."/>
    <s v="HRAEI-MD1349"/>
    <s v="HRAEI-LPI-CC-276-2023HRAEI-MD1349"/>
    <s v="010.000.0429.00"/>
    <n v="25301882"/>
    <s v="SALBUTAMOL. SUSPENSIÓN EN AEROSOL. CADA INHALADOR CONTIENE: SALBUTAMOL 20 MG O SULFATO DE SALBUTAMOL EQUIVALENTE A 20 MG DE SALBUTAMOL ENVASE CON INHALADOR CON 200 DOSIS DE 100  µG."/>
    <s v="ENVASE CON INHALADOR CON 200 DOSIS DE 100  µG"/>
    <n v="33"/>
    <n v="4"/>
    <n v="10"/>
    <n v="132"/>
    <n v="330"/>
    <n v="0"/>
    <n v="10"/>
    <n v="10"/>
    <s v="CLAVE SOLICITADA"/>
    <n v="6"/>
    <x v="2"/>
    <n v="0"/>
    <x v="1"/>
    <n v="330"/>
  </r>
  <r>
    <s v="HRAEI-LPI-CC-016-2023"/>
    <s v="COMERCIALIZADORA DE PRODUCTOS INSTITUCIONALES, S.A. DE C.V."/>
    <s v="HRAEI-MD1349"/>
    <s v="HRAEI-LPI-CC-016-2023HRAEI-MD1349"/>
    <s v="010.000.0429.00"/>
    <n v="25301882"/>
    <s v="SALBUTAMOL. SUSPENSIÓN EN AEROSOL. CADA INHALADOR CONTIENE: SALBUTAMOL 20 MG O SULFATO DE SALBUTAMOL EQUIVALENTE A 20 MG DE SALBUTAMOL ENVASE CON INHALADOR CON 200 DOSIS DE 100  µG."/>
    <s v="ENVASE CON INHALADOR CON 200 DOSIS DE 100  µG"/>
    <n v="26.5"/>
    <n v="7"/>
    <n v="16"/>
    <n v="185.5"/>
    <n v="424"/>
    <n v="0"/>
    <n v="16"/>
    <n v="16"/>
    <s v="CLAVE SOLICITADA"/>
    <n v="9"/>
    <x v="2"/>
    <n v="0"/>
    <x v="1"/>
    <n v="424"/>
  </r>
  <r>
    <s v="HRAEI-LPI-CC-266-2023"/>
    <s v="BIORESEARCH DE MEXICO, S.A. DE C.V."/>
    <s v="HRAEI-MD1251"/>
    <s v="HRAEI-LPI-CC-266-2023HRAEI-MD1251"/>
    <s v="010.000.0523.00"/>
    <n v="25301753"/>
    <s v="SALES DE POTASIO SALES DE. TABLETA SOLUBLE O EFERVESCENTE.  CADA TABLETA CONTIENE: BICARBONATO DE POTASIO 766 MG. BITARTRATO DE POTASIO 460 MG. ACIDO CÍTRICO 155 MG. ENVASE CON 50 TABLETAS SOLUBLES."/>
    <s v="ENVASE CON 50 TABLETAS SOLUBLES"/>
    <n v="43"/>
    <n v="14"/>
    <n v="34"/>
    <n v="602"/>
    <n v="1462"/>
    <n v="0"/>
    <s v="-"/>
    <s v="-"/>
    <s v="SIN SOLICITUD"/>
    <s v="-"/>
    <x v="1"/>
    <s v="-"/>
    <x v="2"/>
    <s v="-"/>
  </r>
  <r>
    <s v="HRAEI-LPI-CC-010-2023"/>
    <s v="BIORESEARCH DE MÉXICO, S.A. DE C.V."/>
    <s v="HRAEI-MD1251"/>
    <s v="HRAEI-LPI-CC-010-2023HRAEI-MD1251"/>
    <s v="010.000.0523.00"/>
    <n v="25301753"/>
    <s v="SALES DE POTASIO SALES DE. TABLETA SOLUBLE O EFERVESCENTE.  CADA TABLETA CONTIENE: BICARBONATO DE POTASIO 766 MG. BITARTRATO DE POTASIO 460 MG. ACIDO CÍTRICO 155 MG. ENVASE CON 50 TABLETAS SOLUBLES."/>
    <s v="ENVASE CON 50 TABLETAS SOLUBLES"/>
    <n v="42.2"/>
    <n v="23"/>
    <n v="57"/>
    <n v="970.6"/>
    <n v="2405.4"/>
    <n v="0"/>
    <n v="23"/>
    <n v="23"/>
    <s v="CLAVE SOLICITADA"/>
    <n v="0"/>
    <x v="0"/>
    <n v="0"/>
    <x v="1"/>
    <n v="970.6"/>
  </r>
  <r>
    <s v="HRAEI-LPI-CC-353-1-2023"/>
    <s v="PRODIFAM, S.A. DE C.V."/>
    <s v="HRAEI-MD1361"/>
    <s v="HRAEI-LPI-CC-353-1-2023HRAEI-MD1361"/>
    <s v="010.000.1272.00"/>
    <n v="25301894"/>
    <s v="SENÓSIDOS A-B. TABLETA CADA TABLETA CONTIENE: CONCENTRADOS DE SEN DESECADOS 187 MG (NORMALIZADO A 8.6 MG DE SENÓSIDOS A-B). ENVASE CON 20 TABLETAS."/>
    <s v="ENVASE CON 20 TABLETAS"/>
    <n v="7.37"/>
    <n v="135"/>
    <n v="336"/>
    <n v="994.95"/>
    <n v="2476.3200000000002"/>
    <n v="0"/>
    <n v="135"/>
    <n v="0"/>
    <s v="CLAVE SOLICITADA"/>
    <n v="0"/>
    <x v="0"/>
    <n v="135"/>
    <x v="0"/>
    <n v="0"/>
  </r>
  <r>
    <s v="HRAEI-LPI-CC-427-2022"/>
    <s v="SAGO MEDICAL SERVICE, S.A. DE C.V."/>
    <s v="HRAEI-MD1361"/>
    <s v="HRAEI-LPI-CC-427-2022HRAEI-MD1361"/>
    <s v="010.000.1272.00"/>
    <n v="25301894"/>
    <s v="SENÓSIDOS A-B. TABLETA CADA TABLETA CONTIENE: CONCENTRADOS DE SEN DESECADOS 187 MG (NORMALIZADO A 8.6 MG DE SENÓSIDOS A-B). ENVASE CON 20 TABLETAS."/>
    <s v="ENVASE CON 20 TABLETAS"/>
    <n v="8.0500000000000007"/>
    <n v="131"/>
    <n v="328"/>
    <n v="1054.5500000000002"/>
    <n v="2640.4"/>
    <n v="0"/>
    <n v="131"/>
    <n v="131"/>
    <s v="CLAVE SOLICITADA"/>
    <n v="0"/>
    <x v="0"/>
    <n v="0"/>
    <x v="1"/>
    <n v="1054.5500000000002"/>
  </r>
  <r>
    <s v="HRAEI-LPI-CC-470-2022"/>
    <s v="GAMS SOLUTIONS, S.A. DE C.V."/>
    <s v="HRAEI-MD1361"/>
    <s v="HRAEI-LPI-CC-470-2022HRAEI-MD1361"/>
    <s v="010.000.1272.00"/>
    <n v="25301894"/>
    <s v="SENÓSIDOS A-B. TABLETA CADA TABLETA CONTIENE: CONCENTRADOS DE SEN DESECADOS 187 MG (NORMALIZADO A 8.6 MG DE SENÓSIDOS A-B). ENVASE CON 20 TABLETAS."/>
    <s v="ENVASE CON 20 TABLETAS"/>
    <n v="8.07"/>
    <n v="88"/>
    <n v="218"/>
    <n v="710.16000000000008"/>
    <n v="1759.26"/>
    <n v="0"/>
    <n v="218"/>
    <n v="218"/>
    <s v="CLAVE SOLICITADA"/>
    <n v="130"/>
    <x v="2"/>
    <n v="0"/>
    <x v="1"/>
    <n v="1759.26"/>
  </r>
  <r>
    <s v="HRAEI-LPI-CC-375-2023"/>
    <s v="VITASANITAS, S.A. DE C.V."/>
    <s v="HRAEI-MD1363"/>
    <s v="HRAEI-LPI-CC-375-2023HRAEI-MD1363"/>
    <s v="010.000.4552.00"/>
    <n v="25301896"/>
    <s v="SEROALBÚMINA HUMANA O ALBÚMINA HUMANA. SOLUCIÓN INYECTABLE CADA ENVASE CONTIENE: SEROALBÚMINA HUMANA O ALBÚMINA HUMANA 10 G ENVASE CON 50 ML."/>
    <s v="ENVASE CON 50 ML"/>
    <n v="687.2"/>
    <n v="384"/>
    <n v="960"/>
    <n v="263884.80000000005"/>
    <n v="659712"/>
    <n v="0"/>
    <s v="-"/>
    <s v="-"/>
    <s v="SIN SOLICITUD"/>
    <s v="-"/>
    <x v="1"/>
    <s v="-"/>
    <x v="2"/>
    <s v="-"/>
  </r>
  <r>
    <s v="HRAEI-LPI-CC-463-2022"/>
    <s v="VITASANITAS, S.A. DE C.V."/>
    <s v="HRAEI-MD1363"/>
    <s v="HRAEI-LPI-CC-463-2022HRAEI-MD1363"/>
    <s v="010.000.4552.00"/>
    <n v="25301896"/>
    <s v="SEROALBÚMINA HUMANA O ALBÚMINA HUMANA. SOLUCIÓN INYECTABLE CADA ENVASE CONTIENE: SEROALBÚMINA HUMANA O ALBÚMINA HUMANA 10 G ENVASE CON 50 ML."/>
    <s v="ENVASE CON 50 ML"/>
    <n v="687.2"/>
    <n v="624"/>
    <n v="1560"/>
    <n v="428812.80000000005"/>
    <n v="1072032"/>
    <n v="0"/>
    <n v="1560"/>
    <n v="1560"/>
    <s v="CLAVE SOLICITADA"/>
    <n v="936"/>
    <x v="2"/>
    <n v="0"/>
    <x v="1"/>
    <n v="1072032"/>
  </r>
  <r>
    <s v="HRAEI-LPI-CC-375-2023"/>
    <s v="VITASANITAS, S.A. DE C.V."/>
    <s v="HRAEI-MD1362"/>
    <s v="HRAEI-LPI-CC-375-2023HRAEI-MD1362"/>
    <s v="010.000.3662.00"/>
    <n v="25301897"/>
    <s v="SEROALBÚMINA HUMANA O ALBÚMINA HUMANA. SOLUCIÓN INYECTABLE CADA ENVASE CONTIENE: SEROALBÚMINA HUMANA O ALBÚMINA HUMANA 12.5 G ENVASE CON 50 ML."/>
    <s v="ENVASE CON 50 ML"/>
    <n v="859"/>
    <n v="1536"/>
    <n v="3840"/>
    <n v="1319424"/>
    <n v="3298560"/>
    <n v="0"/>
    <s v="-"/>
    <s v="-"/>
    <s v="SIN SOLICITUD"/>
    <s v="-"/>
    <x v="1"/>
    <s v="-"/>
    <x v="2"/>
    <s v="-"/>
  </r>
  <r>
    <s v="HRAEI-LPI-CC-463-2022"/>
    <s v="VITASANITAS, S.A. DE C.V."/>
    <s v="HRAEI-MD1362"/>
    <s v="HRAEI-LPI-CC-463-2022HRAEI-MD1362"/>
    <s v="010.000.3662.00"/>
    <n v="25301897"/>
    <s v="SEROALBÚMINA HUMANA O ALBÚMINA HUMANA. SOLUCIÓN INYECTABLE CADA ENVASE CONTIENE: SEROALBÚMINA HUMANA O ALBÚMINA HUMANA 12.5 G ENVASE CON 50 ML."/>
    <s v="ENVASE CON 50 ML"/>
    <n v="859"/>
    <n v="2496"/>
    <n v="6240"/>
    <n v="2144064"/>
    <n v="5360160"/>
    <n v="0"/>
    <n v="3000"/>
    <n v="3000"/>
    <s v="CLAVE SOLICITADA"/>
    <n v="504"/>
    <x v="2"/>
    <n v="0"/>
    <x v="1"/>
    <n v="2577000"/>
  </r>
  <r>
    <s v="HRAEI-LPI-CC-335-1-2023"/>
    <s v="MEDILIVER, S.A. DE C.V."/>
    <s v="HRAEI-MD1366"/>
    <s v="HRAEI-LPI-CC-335-1-2023HRAEI-MD1366"/>
    <s v="040.000.4484.00"/>
    <n v="25301899"/>
    <s v="SERTRALINA. CÁPSULA O TABLETA CADA CÁPSULA O TABLETA CONTIENE: CLORHIDRATO DE SERTRALINA EQUIVALENTE A 50 MG DE SERTRALINA. ENVASE CON 14 CÁPSULAS O TABLETAS."/>
    <s v="ENVASE CON 14 CÁPSULAS O TABLETAS"/>
    <n v="8.4600000000000009"/>
    <n v="5"/>
    <n v="12"/>
    <n v="42.300000000000004"/>
    <n v="101.52000000000001"/>
    <n v="0"/>
    <n v="5"/>
    <n v="0"/>
    <s v="CLAVE SOLICITADA"/>
    <n v="0"/>
    <x v="0"/>
    <n v="5"/>
    <x v="0"/>
    <n v="0"/>
  </r>
  <r>
    <s v="HRAEI-LPI-CC-273-2023"/>
    <s v="CASA PLARRE, S.A. DE C.V."/>
    <s v="HRAEI-MD1368"/>
    <s v="HRAEI-LPI-CC-273-2023HRAEI-MD1368"/>
    <s v="010.000.0233.00"/>
    <n v="25302994"/>
    <s v="SEVOFLURANO. LIQUIDO O SOLUCION CADA ENVASE CONTIENE: SEVOFLURANO 250 ML. ENVASE CON 250 ML DE LÍQUIDO O SOLUCIÓN."/>
    <s v="ENVASE CON 250 ML DE LÍQUIDO O SOLUCIÓN"/>
    <n v="899"/>
    <n v="72"/>
    <n v="179"/>
    <n v="64728"/>
    <n v="160921"/>
    <n v="0"/>
    <n v="72"/>
    <n v="72"/>
    <s v="CLAVE SOLICITADA"/>
    <n v="0"/>
    <x v="0"/>
    <n v="0"/>
    <x v="1"/>
    <n v="64728"/>
  </r>
  <r>
    <s v="HRAEI-LPI-CC-308-2023"/>
    <s v="GHM DISTRIBUIDORA, S. DE R.L. DE C.V."/>
    <s v="HRAEI-MD1368"/>
    <s v="HRAEI-LPI-CC-308-2023HRAEI-MD1368"/>
    <s v="010.000.0233.00"/>
    <n v="25302994"/>
    <s v="SEVOFLURANO. LIQUIDO O SOLUCION CADA ENVASE CONTIENE: SEVOFLURANO 250 ML. ENVASE CON 250 ML DE LÍQUIDO O SOLUCIÓN."/>
    <s v="ENVASE CON 250 ML DE LÍQUIDO O SOLUCIÓN"/>
    <n v="982.87"/>
    <n v="48"/>
    <n v="119"/>
    <n v="47177.760000000002"/>
    <n v="116961.53"/>
    <n v="0"/>
    <s v="-"/>
    <s v="-"/>
    <s v="SIN SOLICITUD"/>
    <s v="-"/>
    <x v="1"/>
    <s v="-"/>
    <x v="2"/>
    <s v="-"/>
  </r>
  <r>
    <s v="HRAEI-LPI-CC-078-2023"/>
    <s v="CBH+ ESPECIALISTAS EN INNOVACION MEDICA, S.A. DE C.V."/>
    <s v="HRAEI-MD1368"/>
    <s v="HRAEI-LPI-CC-078-2023HRAEI-MD1368"/>
    <s v="010.000.0233.00"/>
    <n v="25302994"/>
    <s v="SEVOFLURANO. LIQUIDO O SOLUCION CADA ENVASE CONTIENE: SEVOFLURANO 250 ML. ENVASE CON 250 ML DE LÍQUIDO O SOLUCIÓN."/>
    <s v="ENVASE CON 250 ML DE LÍQUIDO O SOLUCIÓN"/>
    <n v="1009.47"/>
    <n v="78"/>
    <n v="194"/>
    <n v="78738.66"/>
    <n v="195837.18"/>
    <n v="0"/>
    <n v="78"/>
    <n v="0"/>
    <s v="CLAVE SOLICITADA"/>
    <n v="0"/>
    <x v="0"/>
    <n v="78"/>
    <x v="0"/>
    <n v="0"/>
  </r>
  <r>
    <s v="HRAEI-LPI-CC-011-2023"/>
    <s v="CASA PLARRE, S.A. DE C.V."/>
    <s v="HRAEI-MD1368"/>
    <s v="HRAEI-LPI-CC-011-2023HRAEI-MD1368"/>
    <s v="010.000.0233.00"/>
    <n v="25302994"/>
    <s v="SEVOFLURANO. LIQUIDO O SOLUCION CADA ENVASE CONTIENE: SEVOFLURANO 250 ML. ENVASE CON 250 ML DE LÍQUIDO O SOLUCIÓN."/>
    <s v="ENVASE CON 250 ML DE LÍQUIDO O SOLUCIÓN"/>
    <n v="927.57"/>
    <n v="117"/>
    <n v="292"/>
    <n v="108525.69"/>
    <n v="270850.44"/>
    <n v="0"/>
    <n v="292"/>
    <n v="292"/>
    <s v="CLAVE SOLICITADA"/>
    <n v="175"/>
    <x v="2"/>
    <n v="0"/>
    <x v="1"/>
    <n v="270850.44"/>
  </r>
  <r>
    <s v="HRAEI-AD-CC-537-2022"/>
    <s v="GILEAD SCIENCES MÉXICO S. DE R.L. DE C.V."/>
    <s v="HRAEI-MD2035"/>
    <s v="HRAEI-AD-CC-537-2022HRAEI-MD2035"/>
    <s v="010.000.6131.00"/>
    <n v="25303293"/>
    <s v="SOFOSBUVIR VELPATASVIR. TABLETA CADA TABLETA CONTIENE: SOFOSBUVIR 400 MG VELPATASVIR 100 MG ENVASE CON 28 TABLETAS."/>
    <s v="ENVASE CON 28 TABLETAS"/>
    <n v="49896"/>
    <n v="10"/>
    <n v="23"/>
    <n v="498960"/>
    <n v="1147608"/>
    <n v="0"/>
    <s v="-"/>
    <s v="-"/>
    <s v="SIN SOLICITUD"/>
    <s v="-"/>
    <x v="1"/>
    <s v="-"/>
    <x v="2"/>
    <s v="-"/>
  </r>
  <r>
    <s v="HRAEI-LPI-CC-263-2023"/>
    <s v="BAXTER, S.A. DE C.V."/>
    <s v="HRAEI-MD1387"/>
    <s v="HRAEI-LPI-CC-263-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8000000000000007"/>
    <n v="4292"/>
    <n v="10729"/>
    <n v="42061.600000000006"/>
    <n v="105144.20000000001"/>
    <n v="0"/>
    <n v="4292"/>
    <n v="4292"/>
    <s v="CLAVE SOLICITADA"/>
    <n v="0"/>
    <x v="0"/>
    <n v="0"/>
    <x v="1"/>
    <n v="42061.600000000006"/>
  </r>
  <r>
    <s v="HRAEI-LPI-CC-335-1-2023"/>
    <s v="MEDILIVER, S.A. DE C.V."/>
    <s v="HRAEI-MD1387"/>
    <s v="HRAEI-LPI-CC-335-1-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10.23"/>
    <n v="2861"/>
    <n v="7153"/>
    <n v="29268.030000000002"/>
    <n v="73175.19"/>
    <n v="0"/>
    <n v="2861"/>
    <n v="2861"/>
    <s v="CLAVE SOLICITADA"/>
    <n v="0"/>
    <x v="0"/>
    <n v="0"/>
    <x v="1"/>
    <n v="29268.030000000002"/>
  </r>
  <r>
    <s v="HRAEI-LPI-CC-425-2022"/>
    <s v="IARE DE OCCIDENTE, S.A. DE C.V."/>
    <s v="HRAEI-MD1387"/>
    <s v="HRAEI-LPI-CC-425-2022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98"/>
    <n v="11624"/>
    <n v="29058"/>
    <n v="116007.52"/>
    <n v="289998.84000000003"/>
    <n v="0"/>
    <n v="12000"/>
    <n v="12000"/>
    <s v="CLAVE SOLICITADA"/>
    <n v="376"/>
    <x v="2"/>
    <n v="0"/>
    <x v="1"/>
    <n v="119760"/>
  </r>
  <r>
    <s v="HRAEI-LPI-CC-335-1-2023"/>
    <s v="MEDILIVER, S.A. DE C.V."/>
    <s v="HRAEI-MD1386"/>
    <s v="HRAEI-LPI-CC-335-1-2023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8.0500000000000007"/>
    <n v="4142"/>
    <n v="10355"/>
    <n v="33343.100000000006"/>
    <n v="83357.750000000015"/>
    <n v="0"/>
    <n v="4142"/>
    <n v="0"/>
    <s v="CLAVE SOLICITADA"/>
    <n v="0"/>
    <x v="0"/>
    <n v="4142"/>
    <x v="0"/>
    <n v="0"/>
  </r>
  <r>
    <s v="HRAEI-LPI-CC-425-2022"/>
    <s v="IARE DE OCCIDENTE, S.A. DE C.V."/>
    <s v="HRAEI-MD1386"/>
    <s v="HRAEI-LPI-CC-425-2022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7.74"/>
    <n v="6731"/>
    <n v="16827"/>
    <n v="52097.94"/>
    <n v="130240.98000000001"/>
    <n v="0"/>
    <n v="12405"/>
    <n v="9600"/>
    <s v="CLAVE SOLICITADA"/>
    <n v="5674"/>
    <x v="2"/>
    <n v="2805"/>
    <x v="3"/>
    <n v="74304"/>
  </r>
  <r>
    <s v="HRAEI-LPI-CC-323-2023"/>
    <s v="LABORATORIOS MECCH, S.A. DE C.V."/>
    <s v="HRAEI-MD1400"/>
    <s v="HRAEI-LPI-CC-323-2023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5.79"/>
    <n v="96"/>
    <n v="240"/>
    <n v="5355.84"/>
    <n v="13389.6"/>
    <n v="0"/>
    <n v="96"/>
    <n v="96"/>
    <s v="CLAVE SOLICITADA"/>
    <n v="0"/>
    <x v="0"/>
    <n v="0"/>
    <x v="1"/>
    <n v="5355.84"/>
  </r>
  <r>
    <s v="HRAEI-LPI-CC-423-2022"/>
    <s v="PROFESSIONAL PHARMACY OCCIDENTE, S.A. DE C.V."/>
    <s v="HRAEI-MD1400"/>
    <s v="HRAEI-LPI-CC-423-2022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3.64"/>
    <n v="156"/>
    <n v="390"/>
    <n v="8367.84"/>
    <n v="20919.599999999999"/>
    <n v="0"/>
    <s v="-"/>
    <s v="-"/>
    <s v="SIN SOLICITUD"/>
    <s v="-"/>
    <x v="1"/>
    <s v="-"/>
    <x v="2"/>
    <s v="-"/>
  </r>
  <r>
    <s v="HRAEI-LPI-CC-335-1-2023"/>
    <s v="MEDILIVER, S.A. DE C.V."/>
    <s v="HRAEI-MD1404"/>
    <s v="HRAEI-LPI-CC-335-1-2023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49"/>
    <n v="122"/>
    <n v="2508.31"/>
    <n v="6245.1799999999994"/>
    <n v="0"/>
    <s v="-"/>
    <s v="-"/>
    <s v="SIN SOLICITUD"/>
    <s v="-"/>
    <x v="1"/>
    <s v="-"/>
    <x v="2"/>
    <s v="-"/>
  </r>
  <r>
    <s v="HRAEI-LPI-CC-425-2022"/>
    <s v="IARE DE OCCIDENTE, S.A. DE C.V."/>
    <s v="HRAEI-MD1404"/>
    <s v="HRAEI-LPI-CC-425-2022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80"/>
    <n v="198"/>
    <n v="4095.2"/>
    <n v="10135.619999999999"/>
    <n v="0"/>
    <s v="-"/>
    <s v="-"/>
    <s v="SIN SOLICITUD"/>
    <s v="-"/>
    <x v="1"/>
    <s v="-"/>
    <x v="2"/>
    <s v="-"/>
  </r>
  <r>
    <s v="HRAEI-LPI-CC-423-2022"/>
    <s v="PROFESSIONAL PHARMACY OCCIDENTE, S.A. DE C.V."/>
    <s v="HRAEI-MD1409"/>
    <s v="HRAEI-LPI-CC-423-2022HRAEI-MD1409"/>
    <s v="010.000.2354.00"/>
    <n v="25301949"/>
    <s v="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quot;Y&quot; Y EN EL OTRO EXTREMO BOLSA DE DRENAJE CON CONECTOR TIPO LUER LOCK Y TAPÓN CON ANTISÉPTICO."/>
    <s v="ENVASE CON BOLSA DE 2 000 ML"/>
    <n v="53.64"/>
    <n v="13"/>
    <n v="31"/>
    <n v="697.32"/>
    <n v="1662.84"/>
    <n v="0"/>
    <s v="-"/>
    <s v="-"/>
    <s v="SIN SOLICITUD"/>
    <s v="-"/>
    <x v="1"/>
    <s v="-"/>
    <x v="2"/>
    <s v="-"/>
  </r>
  <r>
    <s v="HRAEI-AD-CC-343-2022"/>
    <s v="BAYER DE MÉXICO, S.A. DE C.V."/>
    <s v="HRAEI-MD1418"/>
    <s v="HRAEI-AD-CC-343-2022HRAEI-MD1418"/>
    <s v="010.000.5480.00"/>
    <n v="25301965"/>
    <s v="SORAFENIB. COMPRIMIDO CADA COMPRIMIDO CONTIENE: TOSILATO DE SORAFENIB EQUIVALENTE A 200 MG DE SORAFENIB ENVASE CON 112 COMPRIMIDOS."/>
    <s v="ENVASE CON 112 COMPRIMIDOS"/>
    <n v="40462.03"/>
    <n v="32"/>
    <n v="78"/>
    <n v="1294784.96"/>
    <n v="3156038.34"/>
    <n v="0"/>
    <s v="-"/>
    <s v="-"/>
    <s v="SIN SOLICITUD"/>
    <s v="-"/>
    <x v="1"/>
    <s v="-"/>
    <x v="2"/>
    <s v="-"/>
  </r>
  <r>
    <s v="HRAEI-LPI-CC-331-2023"/>
    <s v="MARCAS NESTLE, S.A. DE C.V."/>
    <s v="HRAEI-MD1419"/>
    <s v="HRAEI-LPI-CC-331-2023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POLVO CONTENIDO EN: KILOCALORÍAS UNIDAD KCAL 100G MÍN 400 MÁX 525 100KCAL MÍN 1000"/>
    <n v="107.3"/>
    <n v="1"/>
    <n v="1"/>
    <n v="107.3"/>
    <n v="107.3"/>
    <n v="0"/>
    <s v="-"/>
    <s v="-"/>
    <s v="SIN SOLICITUD"/>
    <s v="-"/>
    <x v="1"/>
    <s v="-"/>
    <x v="2"/>
    <s v="-"/>
  </r>
  <r>
    <s v="HRAEI-LPI-CC-489-2022"/>
    <s v="MARCAS NESTLE, S.A. DE C.V."/>
    <s v="HRAEI-MD1419"/>
    <s v="HRAEI-LPI-CC-489-2022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ENVASE DE 400 A 450 G Y MEDIDA DE 4.3 A 5.37 G"/>
    <n v="107.3"/>
    <n v="1"/>
    <n v="2"/>
    <n v="107.3"/>
    <n v="214.6"/>
    <n v="0"/>
    <s v="-"/>
    <s v="-"/>
    <s v="SIN SOLICITUD"/>
    <s v="-"/>
    <x v="1"/>
    <s v="-"/>
    <x v="2"/>
    <s v="-"/>
  </r>
  <r>
    <s v="HRAEI-LPI-CC-294-2023"/>
    <s v="EVOLUTION PROCES, S.A. DE C.V."/>
    <s v="HRAEI-MD1422"/>
    <s v="HRAEI-LPI-CC-294-2023HRAEI-MD1422"/>
    <s v="010.000.5176.00"/>
    <n v="25301973"/>
    <s v="SUCRALFATO. TABLETA CADA TABLETA CONTIENE: SUCRALFATO 1 G ENVASE CON 40 TABLETAS."/>
    <s v="ENVASE CON 40 TABLETAS"/>
    <n v="26"/>
    <n v="1"/>
    <n v="1"/>
    <n v="26"/>
    <n v="26"/>
    <n v="0"/>
    <n v="1"/>
    <n v="0"/>
    <s v="CLAVE SOLICITADA"/>
    <n v="0"/>
    <x v="0"/>
    <n v="1"/>
    <x v="0"/>
    <n v="0"/>
  </r>
  <r>
    <s v="HRAEI-LPI-CC-037-2023"/>
    <s v="ALTERNAVIDA, S.A. DE C.V."/>
    <s v="HRAEI-MD1422"/>
    <s v="HRAEI-LPI-CC-037-2023HRAEI-MD1422"/>
    <s v="010.000.5176.00"/>
    <n v="25301973"/>
    <s v="SUCRALFATO. TABLETA CADA TABLETA CONTIENE: SUCRALFATO 1 G ENVASE CON 40 TABLETAS."/>
    <s v="ENVASE CON 40 TABLETAS"/>
    <n v="27.5"/>
    <n v="1"/>
    <n v="1"/>
    <n v="27.5"/>
    <n v="27.5"/>
    <n v="0"/>
    <n v="1"/>
    <n v="1"/>
    <s v="CLAVE SOLICITADA"/>
    <n v="0"/>
    <x v="0"/>
    <n v="0"/>
    <x v="1"/>
    <n v="27.5"/>
  </r>
  <r>
    <s v="HRAEI-LPI-CC-089-2023"/>
    <s v="LABORATORIOS SYDENHAM, S.A. DE C.V."/>
    <s v="HRAEI-MD1422"/>
    <s v="HRAEI-LPI-CC-089-2023HRAEI-MD1422"/>
    <s v="010.000.5176.00"/>
    <n v="25301973"/>
    <s v="SUCRALFATO. TABLETA CADA TABLETA CONTIENE: SUCRALFATO 1 G ENVASE CON 40 TABLETAS."/>
    <s v="ENVASE CON 40 TABLETAS"/>
    <n v="29.989999999999899"/>
    <n v="1"/>
    <n v="1"/>
    <n v="29.989999999999899"/>
    <n v="29.989999999999899"/>
    <n v="0"/>
    <n v="1"/>
    <n v="0"/>
    <s v="CLAVE SOLICITADA"/>
    <n v="0"/>
    <x v="0"/>
    <n v="1"/>
    <x v="0"/>
    <n v="0"/>
  </r>
  <r>
    <s v="HRAEI-LPI-CC-266-2023"/>
    <s v="BIORESEARCH DE MEXICO, S.A. DE C.V."/>
    <s v="HRAEI-MD1427"/>
    <s v="HRAEI-LPI-CC-266-2023HRAEI-MD1427"/>
    <s v="010.000.4126.00"/>
    <n v="25301984"/>
    <s v="SULFADIAZINA DE PLATA. CREMA CADA 100 GRAMOS CONTIENE: SULFADIAZINA DE PLATA MICRONIZADA 1 G ENVASE CON 375 G."/>
    <s v="ENVASE CON 375 G"/>
    <n v="78.5"/>
    <n v="21"/>
    <n v="52"/>
    <n v="1648.5"/>
    <n v="4082"/>
    <n v="0"/>
    <s v="-"/>
    <s v="-"/>
    <s v="SIN SOLICITUD"/>
    <s v="-"/>
    <x v="1"/>
    <s v="-"/>
    <x v="2"/>
    <s v="-"/>
  </r>
  <r>
    <s v="HRAEI-LPI-CC-010-2023"/>
    <s v="BIORESEARCH DE MÉXICO, S.A. DE C.V."/>
    <s v="HRAEI-MD1427"/>
    <s v="HRAEI-LPI-CC-010-2023HRAEI-MD1427"/>
    <s v="010.000.4126.00"/>
    <n v="25301984"/>
    <s v="SULFADIAZINA DE PLATA. CREMA CADA 100 GRAMOS CONTIENE: SULFADIAZINA DE PLATA MICRONIZADA 1 G ENVASE CON 375 G."/>
    <s v="ENVASE CON 375 G"/>
    <n v="71.680000000000007"/>
    <n v="34"/>
    <n v="85"/>
    <n v="2437.1200000000003"/>
    <n v="6092.8"/>
    <n v="0"/>
    <s v="-"/>
    <s v="-"/>
    <s v="SIN SOLICITUD"/>
    <s v="-"/>
    <x v="1"/>
    <s v="-"/>
    <x v="2"/>
    <s v="-"/>
  </r>
  <r>
    <s v="HRAEI-LPI-CC-372-2023"/>
    <s v="ULTRA LABORATORIOS, S.A. DE C.V."/>
    <s v="HRAEI-MD1428"/>
    <s v="HRAEI-LPI-CC-372-2023HRAEI-MD1428"/>
    <s v="010.000.4504.00"/>
    <n v="25301987"/>
    <s v="SULFASALAZINA. TABLETA CON CAPA ENTÉRICA CADA TABLETA CON CAPA ENTÉRICA CONTIENE: SULFASALAZINA 500 MG ENVASE CON 60 TABLETAS CON CAPA ENTÉRICA."/>
    <s v="ENVASE CON 60 TABLETAS"/>
    <n v="110"/>
    <n v="1"/>
    <n v="1"/>
    <n v="110"/>
    <n v="110"/>
    <n v="0"/>
    <s v="-"/>
    <s v="-"/>
    <s v="SIN SOLICITUD"/>
    <s v="-"/>
    <x v="1"/>
    <s v="-"/>
    <x v="2"/>
    <s v="-"/>
  </r>
  <r>
    <s v="HRAEI-LPI-CC-027-2023"/>
    <s v="ULTRA LABORATORIOS, S.A. DE C.V."/>
    <s v="HRAEI-MD1428"/>
    <s v="HRAEI-LPI-CC-027-2023HRAEI-MD1428"/>
    <s v="010.000.4504.00"/>
    <n v="25301987"/>
    <s v="SULFASALAZINA. TABLETA CON CAPA ENTÉRICA CADA TABLETA CON CAPA ENTÉRICA CONTIENE: SULFASALAZINA 500 MG ENVASE CON 60 TABLETAS CON CAPA ENTÉRICA."/>
    <s v="ENVASE CON 60 TABLETAS"/>
    <n v="110"/>
    <n v="1"/>
    <n v="2"/>
    <n v="110"/>
    <n v="220"/>
    <n v="0"/>
    <s v="-"/>
    <s v="-"/>
    <s v="SIN SOLICITUD"/>
    <s v="-"/>
    <x v="1"/>
    <s v="-"/>
    <x v="2"/>
    <s v="-"/>
  </r>
  <r>
    <s v="HRAEI-LPI-CC-266-2023"/>
    <s v="BIORESEARCH DE MEXICO, S.A. DE C.V."/>
    <s v="HRAEI-MD1433"/>
    <s v="HRAEI-LPI-CC-266-2023HRAEI-MD1433"/>
    <s v="010.000.1703.00"/>
    <n v="25301990"/>
    <s v="SULFATO FERROSO. TABLETA CADA TABLETA CONTIENE: SULFATO FERROSO DESECADO APROXIMADAMENTE 200 MG EQUIVALENTE A 60.27 MG DE HIERRO ELEMENTAL. ENVASE CON 30 TABLETAS."/>
    <s v="ENVASE CON 30 TABLETAS"/>
    <n v="6.85"/>
    <n v="2"/>
    <n v="5"/>
    <n v="13.7"/>
    <n v="34.25"/>
    <n v="0"/>
    <s v="-"/>
    <s v="-"/>
    <s v="SIN SOLICITUD"/>
    <s v="-"/>
    <x v="1"/>
    <s v="-"/>
    <x v="2"/>
    <s v="-"/>
  </r>
  <r>
    <s v="HRAEI-LPI-CC-431-2022"/>
    <s v="BIORESEARCH DE MÉXICO, S.A. DE C.V."/>
    <s v="HRAEI-MD1433"/>
    <s v="HRAEI-LPI-CC-431-2022HRAEI-MD1433"/>
    <s v="010.000.1703.00"/>
    <n v="25301990"/>
    <s v="SULFATO FERROSO. TABLETA CADA TABLETA CONTIENE: SULFATO FERROSO DESECADO APROXIMADAMENTE 200 MG EQUIVALENTE A 60.27 MG DE HIERRO ELEMENTAL. ENVASE CON 30 TABLETAS."/>
    <s v="ENVASE CON 30 TABLETAS"/>
    <n v="6.85"/>
    <n v="4"/>
    <n v="8"/>
    <n v="27.4"/>
    <n v="54.8"/>
    <n v="0"/>
    <n v="4"/>
    <n v="4"/>
    <s v="CLAVE SOLICITADA"/>
    <n v="0"/>
    <x v="0"/>
    <n v="0"/>
    <x v="1"/>
    <n v="27.4"/>
  </r>
  <r>
    <s v="HRAEI-LPI-CC-423-2022"/>
    <s v="PROFESSIONAL PHARMACY OCCIDENTE, S.A. DE C.V."/>
    <s v="HRAEI-MD1438"/>
    <s v="HRAEI-LPI-CC-423-2022HRAEI-MD1438"/>
    <s v="010.000.0252.00"/>
    <n v="25301998"/>
    <s v="SUXAMETONIO CLORURO DE. SOLUCIÓN INYECTABLE CADA AMPOLLETA CONTIENE: CLORURO DE SUXAMETONIO 40 MG ENVASE CON 5 AMPOLLETAS CON 2 ML."/>
    <s v="ENVASE CON 5 AMPOLLETAS CON 2 ML"/>
    <n v="160.37"/>
    <n v="7"/>
    <n v="16"/>
    <n v="1122.5900000000001"/>
    <n v="2565.92"/>
    <n v="0"/>
    <s v="-"/>
    <s v="-"/>
    <s v="SIN SOLICITUD"/>
    <s v="-"/>
    <x v="1"/>
    <s v="-"/>
    <x v="2"/>
    <s v="-"/>
  </r>
  <r>
    <s v="HRAEI-LPI-CC-471-2022"/>
    <s v="CARITAS PHARMA, S.A. DE C.V."/>
    <s v="HRAEI-MD1445"/>
    <s v="HRAEI-LPI-CC-471-2022HRAEI-MD1445"/>
    <s v="010.000.5084.01"/>
    <n v="25303030"/>
    <s v="TACROLIMUS. CÁPSULA CADA CÁPSULA CONTIENE: TACROLIMUS MONOHIDRATADO EQUIVALENTE A 1 MG DE TACROLIMUS ENVASE CON 100 CÁPSULAS."/>
    <s v="ENVASE CON 100 CÁPSULAS"/>
    <n v="401"/>
    <n v="3"/>
    <n v="6"/>
    <n v="1203"/>
    <n v="2406"/>
    <n v="0"/>
    <s v="-"/>
    <s v="-"/>
    <s v="SIN SOLICITUD"/>
    <s v="-"/>
    <x v="1"/>
    <s v="-"/>
    <x v="2"/>
    <s v="-"/>
  </r>
  <r>
    <s v="HRAEI-LPI-CC-452-2022"/>
    <s v="LABORATORIOS VANQUISH, S.A. DE C.V."/>
    <s v="HRAEI-MD1445"/>
    <s v="HRAEI-LPI-CC-452-2022HRAEI-MD1445"/>
    <s v="010.000.5084.01"/>
    <n v="25303030"/>
    <s v="TACROLIMUS. CÁPSULA CADA CÁPSULA CONTIENE: TACROLIMUS MONOHIDRATADO EQUIVALENTE A 1 MG DE TACROLIMUS ENVASE CON 100 CÁPSULAS."/>
    <s v="ENVASE CON 100 CÁPSULAS"/>
    <n v="399"/>
    <n v="4"/>
    <n v="10"/>
    <n v="1596"/>
    <n v="3990"/>
    <n v="0"/>
    <n v="10"/>
    <n v="0"/>
    <s v="CLAVE SOLICITADA"/>
    <n v="6"/>
    <x v="2"/>
    <n v="10"/>
    <x v="0"/>
    <n v="0"/>
  </r>
  <r>
    <s v="HRAEI-LPI-CC-361-1-2023"/>
    <s v="PROQUIGAMA, S.A. DE C.V."/>
    <s v="HRAEI-MD1442"/>
    <s v="HRAEI-LPI-CC-361-1-2023HRAEI-MD1442"/>
    <s v="010.000.5084.00"/>
    <n v="25303031"/>
    <s v="TACROLIMUS. CÁPSULA CADA CÁPSULA CONTIENE: TACROLIMUS MONOHIDRATADO EQUIVALENTE A 1 MG DE TACROLIMUS ENVASE CON 50 CÁPSULAS."/>
    <s v="ENVASE CON 50 CÁPSULAS"/>
    <n v="250"/>
    <n v="1"/>
    <n v="4"/>
    <n v="250"/>
    <n v="1000"/>
    <n v="0"/>
    <n v="1"/>
    <n v="0"/>
    <s v="CLAVE SOLICITADA"/>
    <n v="0"/>
    <x v="0"/>
    <n v="1"/>
    <x v="0"/>
    <n v="0"/>
  </r>
  <r>
    <s v="HRAEI-LPI-CC-272-2023"/>
    <s v="CARITAS PHARMA, S.A. DE C.V."/>
    <s v="HRAEI-MD1442"/>
    <s v="HRAEI-LPI-CC-272-2023HRAEI-MD1442"/>
    <s v="010.000.5084.00"/>
    <n v="25303031"/>
    <s v="TACROLIMUS. CÁPSULA CADA CÁPSULA CONTIENE: TACROLIMUS MONOHIDRATADO EQUIVALENTE A 1 MG DE TACROLIMUS ENVASE CON 50 CÁPSULAS."/>
    <s v="ENVASE CON 50 CÁPSULAS"/>
    <n v="250"/>
    <n v="3"/>
    <n v="6"/>
    <n v="750"/>
    <n v="1500"/>
    <n v="0"/>
    <s v="-"/>
    <s v="-"/>
    <s v="SIN SOLICITUD"/>
    <s v="-"/>
    <x v="1"/>
    <s v="-"/>
    <x v="2"/>
    <s v="-"/>
  </r>
  <r>
    <s v="HRAEI-LPI-CC-452-2022"/>
    <s v="LABORATORIOS VANQUISH, S.A. DE C.V."/>
    <s v="HRAEI-MD1442"/>
    <s v="HRAEI-LPI-CC-452-2022HRAEI-MD1442"/>
    <s v="010.000.5084.00"/>
    <n v="25303031"/>
    <s v="TACROLIMUS. CÁPSULA CADA CÁPSULA CONTIENE: TACROLIMUS MONOHIDRATADO EQUIVALENTE A 1 MG DE TACROLIMUS ENVASE CON 50 CÁPSULAS."/>
    <s v="ENVASE CON 50 CÁPSULAS"/>
    <n v="169"/>
    <n v="7"/>
    <n v="16"/>
    <n v="1183"/>
    <n v="2704"/>
    <n v="0"/>
    <n v="16"/>
    <n v="16"/>
    <s v="CLAVE SOLICITADA"/>
    <n v="9"/>
    <x v="2"/>
    <n v="0"/>
    <x v="1"/>
    <n v="2704"/>
  </r>
  <r>
    <s v="HRAEI-LPI-CC-276-2023"/>
    <s v="COMERCIALIZADORA DE PRODUCTOS INSTITUCIONALES, S.A. DE C.V."/>
    <s v="HRAEI-MD1452"/>
    <s v="HRAEI-LPI-CC-27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4.78"/>
    <n v="2"/>
    <n v="3"/>
    <n v="49.56"/>
    <n v="74.34"/>
    <n v="0"/>
    <n v="2"/>
    <n v="2"/>
    <s v="CLAVE SOLICITADA"/>
    <n v="0"/>
    <x v="0"/>
    <n v="0"/>
    <x v="1"/>
    <n v="49.56"/>
  </r>
  <r>
    <s v="HRAEI-LPI-CC-022-2023"/>
    <s v="SAGO MEDICAL SERVICE, S.A. DE C.V."/>
    <s v="HRAEI-MD1452"/>
    <s v="HRAEI-LPI-CC-022-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3.9"/>
    <n v="1"/>
    <n v="1"/>
    <n v="23.9"/>
    <n v="23.9"/>
    <n v="0"/>
    <s v="-"/>
    <s v="-"/>
    <s v="SIN SOLICITUD"/>
    <s v="-"/>
    <x v="1"/>
    <s v="-"/>
    <x v="2"/>
    <s v="-"/>
  </r>
  <r>
    <s v="HRAEI-LPI-CC-016-2023"/>
    <s v="COMERCIALIZADORA DE PRODUCTOS INSTITUCIONALES, S.A. DE C.V."/>
    <s v="HRAEI-MD1452"/>
    <s v="HRAEI-LPI-CC-01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
    <n v="2"/>
    <n v="3"/>
    <n v="44"/>
    <n v="66"/>
    <n v="0"/>
    <n v="3"/>
    <n v="3"/>
    <s v="CLAVE SOLICITADA"/>
    <n v="1"/>
    <x v="2"/>
    <n v="0"/>
    <x v="1"/>
    <n v="66"/>
  </r>
  <r>
    <s v="HRAEI-LPI-CC-034-2023"/>
    <s v="AUROVIDA FARMACÉUTICA, S.A. DE C.V."/>
    <s v="HRAEI-MD1452"/>
    <s v="HRAEI-LPI-CC-034-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399999999999899"/>
    <n v="1"/>
    <n v="2"/>
    <n v="22.399999999999899"/>
    <n v="44.799999999999798"/>
    <n v="0"/>
    <n v="2"/>
    <n v="0"/>
    <s v="CLAVE SOLICITADA"/>
    <n v="1"/>
    <x v="2"/>
    <n v="2"/>
    <x v="0"/>
    <n v="0"/>
  </r>
  <r>
    <s v="HRAEI-LPI-CC-015-2023"/>
    <s v="PRODUCTOS E INSUMOS PARA LA SALUD, S.A. DE C.V."/>
    <s v="HRAEI-MD1457"/>
    <s v="HRAEI-LPI-CC-015-2023HRAEI-MD1457"/>
    <s v="010.000.5278.00"/>
    <n v="25302018"/>
    <s v="TEICOPLANINA. SOLUCIÓN INYECTABLE CADA FRASCO ÁMPULA CON POLVO CONTIENE: TEICOPLANINA 200 MG ENVASE CON UN FRASCO ÁMPULA Y DILUYENTE CON 3 ML."/>
    <s v="ENVASE CON UN FRASCO ÁMPULA Y DILUYENTE CON 3 ML"/>
    <n v="210.69"/>
    <n v="47"/>
    <n v="117"/>
    <n v="9902.43"/>
    <n v="24650.73"/>
    <n v="0"/>
    <n v="117"/>
    <n v="117"/>
    <s v="CLAVE SOLICITADA"/>
    <n v="70"/>
    <x v="2"/>
    <n v="0"/>
    <x v="1"/>
    <n v="24650.73"/>
  </r>
  <r>
    <s v="HRAEI-LPI-CC-335-1-2023"/>
    <s v="MEDILIVER, S.A. DE C.V."/>
    <s v="HRAEI-MD1458"/>
    <s v="HRAEI-LPI-CC-335-1-2023HRAEI-MD1458"/>
    <s v="010.000.2540.00"/>
    <n v="25302022"/>
    <s v="TELMISARTÁN. TABLETA CADA TABLETA CONTIENE: TELMISARTÁN 40 MG ENVASE CON 30 TABLETAS."/>
    <s v="ENVASE CON 30 TABLETAS"/>
    <n v="19.05"/>
    <n v="3"/>
    <n v="7"/>
    <n v="57.150000000000006"/>
    <n v="133.35"/>
    <n v="0"/>
    <n v="3"/>
    <n v="0"/>
    <s v="CLAVE SOLICITADA"/>
    <n v="0"/>
    <x v="0"/>
    <n v="3"/>
    <x v="0"/>
    <n v="0"/>
  </r>
  <r>
    <s v="HRAEI-AD-CC-524-2022"/>
    <s v="PROQUIGAMA, S.A. DE C.V."/>
    <s v="HRAEI-MD1458"/>
    <s v="HRAEI-AD-CC-524-2022HRAEI-MD1458"/>
    <s v="010.000.2540.00"/>
    <n v="25302022"/>
    <s v="TELMISARTÁN. TABLETA CADA TABLETA CONTIENE: TELMISARTÁN 40 MG ENVASE CON 30 TABLETAS."/>
    <s v="ENVASE CON 30 TABLETAS"/>
    <n v="30"/>
    <n v="5"/>
    <n v="12"/>
    <n v="150"/>
    <n v="360"/>
    <n v="0"/>
    <n v="12"/>
    <n v="12"/>
    <s v="CLAVE SOLICITADA"/>
    <n v="7"/>
    <x v="2"/>
    <n v="0"/>
    <x v="1"/>
    <n v="360"/>
  </r>
  <r>
    <s v="HRAEI-LPI-CC-300-2023"/>
    <s v="FARMAHOME, S. A. P. I. DE C.V."/>
    <s v="HRAEI-MD1465"/>
    <s v="HRAEI-LPI-CC-300-2023HRAEI-MD1465"/>
    <s v="010.000.5465.02"/>
    <n v="25303051"/>
    <s v="TEMOZOLOMIDA. CÁPSULA CADA CÁPSULA CONTIENE: TEMOZOLOMIDA 20 MG ENVASE CON 20 CÁPSULAS"/>
    <s v="ENVASE CON 20 CÁPSULAS"/>
    <n v="703.8"/>
    <n v="17"/>
    <n v="41"/>
    <n v="11964.599999999999"/>
    <n v="28855.8"/>
    <n v="0"/>
    <s v="-"/>
    <s v="-"/>
    <s v="SIN SOLICITUD"/>
    <s v="-"/>
    <x v="1"/>
    <s v="-"/>
    <x v="2"/>
    <s v="-"/>
  </r>
  <r>
    <s v="HRAEI-LPI-CC-464-2022"/>
    <s v="AMAROX PHARMA, S.A. DE C.V."/>
    <s v="HRAEI-MD1465"/>
    <s v="HRAEI-LPI-CC-464-2022HRAEI-MD1465"/>
    <s v="010.000.5465.02"/>
    <n v="25303051"/>
    <s v="TEMOZOLOMIDA. CÁPSULA CADA CÁPSULA CONTIENE: TEMOZOLOMIDA 20 MG ENVASE CON 20 CÁPSULAS"/>
    <s v="ENVASE CON 20 CÁPSULAS"/>
    <n v="879.75"/>
    <n v="28"/>
    <n v="68"/>
    <n v="24633"/>
    <n v="59823"/>
    <n v="0"/>
    <s v="-"/>
    <s v="-"/>
    <s v="SIN SOLICITUD"/>
    <s v="-"/>
    <x v="1"/>
    <s v="-"/>
    <x v="2"/>
    <s v="-"/>
  </r>
  <r>
    <s v="HRAEI-LPI-CC-268-2023"/>
    <s v="BOEHRINGER INGELHEIM MEXICO, S.A. DE C.V."/>
    <s v="HRAEI-MD1466"/>
    <s v="HRAEI-LPI-CC-268-2023HRAEI-MD1466"/>
    <s v="010.000.5117.00"/>
    <n v="25302028"/>
    <s v="TENECTEPLASA. SOLUCIÓN INYECTABLE CADA FRASCO ÁMPULA CONTIENE: TENECTEPLASA 50 MG (10000 U) ENVASE CON FRASCO ÁMPULA Y JERINGA PRELLENADA CON 10 ML DE AGUA INYECTABLE."/>
    <s v="ENVASE CON FRASCO ÁMPULA Y JERINGA PRELLENADA CON 10 ML DE AGUA INYECTABLE"/>
    <n v="11711.66"/>
    <n v="4"/>
    <n v="8"/>
    <n v="46846.64"/>
    <n v="93693.28"/>
    <n v="0"/>
    <n v="4"/>
    <n v="0"/>
    <s v="CLAVE SOLICITADA"/>
    <n v="0"/>
    <x v="0"/>
    <n v="4"/>
    <x v="0"/>
    <n v="0"/>
  </r>
  <r>
    <s v="HRAEI-LPI-CC-288-2023"/>
    <s v="ELEMENTCO, S. A. P. I. DE C.V."/>
    <s v="HRAEI-MD1468"/>
    <s v="HRAEI-LPI-CC-28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6.03"/>
    <n v="13"/>
    <n v="32"/>
    <n v="338.39"/>
    <n v="832.96"/>
    <n v="0"/>
    <s v="-"/>
    <s v="-"/>
    <s v="SIN SOLICITUD"/>
    <s v="-"/>
    <x v="1"/>
    <s v="-"/>
    <x v="2"/>
    <s v="-"/>
  </r>
  <r>
    <s v="HRAEI-AD-CC-138-2023"/>
    <s v="EF DESARROLLO E INVESTIGACIONES, S.A. DE C.V."/>
    <s v="HRAEI-MD1468"/>
    <s v="HRAEI-AD-CC-13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5"/>
    <n v="2"/>
    <n v="4"/>
    <n v="50"/>
    <n v="100"/>
    <n v="0"/>
    <s v="-"/>
    <s v="-"/>
    <s v="SIN SOLICITUD"/>
    <s v="-"/>
    <x v="1"/>
    <s v="-"/>
    <x v="2"/>
    <s v="-"/>
  </r>
  <r>
    <s v="HRAEI-LPI-CC-267-1-2023"/>
    <s v="BIOSISTEMAS Y SEGURIDAD PRIVADA, S.A. DE C.V."/>
    <s v="HRAEI-MD1475"/>
    <s v="HRAEI-LPI-CC-267-1-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3.55"/>
    <n v="116"/>
    <n v="288"/>
    <n v="22451.800000000003"/>
    <n v="55742.400000000001"/>
    <n v="0"/>
    <n v="116"/>
    <n v="116"/>
    <s v="CLAVE SOLICITADA"/>
    <n v="0"/>
    <x v="0"/>
    <n v="0"/>
    <x v="1"/>
    <n v="22451.800000000003"/>
  </r>
  <r>
    <s v="HRAEI-LPI-CC-020-2023"/>
    <s v="COMPAÑIA INTERNACIONAL MÉDICA, S.A. DE C.V."/>
    <s v="HRAEI-MD1475"/>
    <s v="HRAEI-LPI-CC-020-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220"/>
    <n v="312"/>
    <n v="780"/>
    <n v="68640"/>
    <n v="171600"/>
    <n v="0"/>
    <n v="500"/>
    <n v="500"/>
    <s v="CLAVE SOLICITADA"/>
    <n v="188"/>
    <x v="2"/>
    <n v="0"/>
    <x v="1"/>
    <n v="110000"/>
  </r>
  <r>
    <s v="HRAEI-LPI-CC-312-1-2023"/>
    <s v="GRUPO FARMACEUTICO TOTALFARMA,S.A DE C.V."/>
    <s v="HRAEI-MD0010"/>
    <s v="HRAEI-LPI-CC-312-1-2023HRAEI-MD0010"/>
    <s v="010.000.4407.00"/>
    <n v="25302047"/>
    <s v="TETRACAÍNA. SOLUCIÓN OFTÁLMICA CADA ML CONTIENE: CLORHIDRATO DE TETRACAÍNA 5.0 MG ENVASE CON GOTERO INTEGRAL CON 10 ML."/>
    <s v="ENVASE CON GOTERO INTEGRAL CON 10 ML"/>
    <n v="44.71"/>
    <n v="10"/>
    <n v="24"/>
    <n v="447.1"/>
    <n v="1073.04"/>
    <n v="0"/>
    <s v="-"/>
    <s v="-"/>
    <s v="SIN SOLICITUD"/>
    <s v="-"/>
    <x v="1"/>
    <s v="-"/>
    <x v="2"/>
    <s v="-"/>
  </r>
  <r>
    <s v="HRAEI-AD-CC-528-2022"/>
    <s v="GRUPO FARMACEUTICO TOTALFARMA, S.A. DE C.V."/>
    <s v="HRAEI-MD0010"/>
    <s v="HRAEI-AD-CC-528-2022HRAEI-MD0010"/>
    <s v="010.000.4407.00"/>
    <n v="25302047"/>
    <s v="TETRACAÍNA. SOLUCIÓN OFTÁLMICA CADA ML CONTIENE: CLORHIDRATO DE TETRACAÍNA 5.0 MG ENVASE CON GOTERO INTEGRAL CON 10 ML."/>
    <s v="ENVASE CON GOTERO INTEGRAL CON 10 ML"/>
    <n v="44.71"/>
    <n v="16"/>
    <n v="39"/>
    <n v="715.36"/>
    <n v="1743.69"/>
    <n v="0"/>
    <n v="16"/>
    <n v="16"/>
    <s v="CLAVE SOLICITADA"/>
    <n v="0"/>
    <x v="0"/>
    <n v="0"/>
    <x v="1"/>
    <n v="715.36"/>
  </r>
  <r>
    <s v="HRAEI-LPI-CC-259-1-2023"/>
    <s v="ARMSTRONG LABORATORIOS DE MEXICO, S.A. DE C.V."/>
    <s v="HRAEI-MD1480"/>
    <s v="HRAEI-LPI-CC-259-1-2023HRAEI-MD1480"/>
    <s v="010.000.1022.00"/>
    <n v="25302051"/>
    <s v="TIAMAZOL. TABLETA CADA TABLETA CONTIENE: TIAMAZOL 5 MG. ENVASE CON 20 TABLETAS."/>
    <s v="ENVASE CON 20 TABLETAS"/>
    <n v="20.5"/>
    <n v="10"/>
    <n v="23"/>
    <n v="205"/>
    <n v="471.5"/>
    <n v="0"/>
    <n v="10"/>
    <n v="0"/>
    <s v="CLAVE SOLICITADA"/>
    <n v="0"/>
    <x v="0"/>
    <n v="10"/>
    <x v="0"/>
    <n v="0"/>
  </r>
  <r>
    <s v="HRAEI-LPI-CC-264-2023"/>
    <s v="BERNA MEDICAMENTOS, S.A. DE C.V."/>
    <s v="HRAEI-MD1480"/>
    <s v="HRAEI-LPI-CC-264-2023HRAEI-MD1480"/>
    <s v="010.000.1022.00"/>
    <n v="25302051"/>
    <s v="TIAMAZOL. TABLETA CADA TABLETA CONTIENE: TIAMAZOL 5 MG. ENVASE CON 20 TABLETAS."/>
    <s v="ENVASE CON 20 TABLETAS"/>
    <n v="20.56"/>
    <n v="6"/>
    <n v="15"/>
    <n v="123.35999999999999"/>
    <n v="308.39999999999998"/>
    <n v="0"/>
    <n v="6"/>
    <n v="0"/>
    <s v="CLAVE SOLICITADA"/>
    <n v="0"/>
    <x v="0"/>
    <n v="6"/>
    <x v="0"/>
    <n v="0"/>
  </r>
  <r>
    <s v="HRAEI-LPI-CC-438-2022"/>
    <s v="TECNOFARMA, S.A. DE C.V."/>
    <s v="HRAEI-MD1480"/>
    <s v="HRAEI-LPI-CC-438-2022HRAEI-MD1480"/>
    <s v="010.000.1022.00"/>
    <n v="25302051"/>
    <s v="TIAMAZOL. TABLETA CADA TABLETA CONTIENE: TIAMAZOL 5 MG. ENVASE CON 20 TABLETAS."/>
    <s v="ENVASE CON 20 TABLETAS"/>
    <n v="21.6"/>
    <n v="25"/>
    <n v="62"/>
    <n v="540"/>
    <n v="1339.2"/>
    <n v="0"/>
    <n v="25"/>
    <n v="25"/>
    <s v="CLAVE SOLICITADA"/>
    <n v="0"/>
    <x v="0"/>
    <n v="0"/>
    <x v="1"/>
    <n v="540"/>
  </r>
  <r>
    <s v="HRAEI-LPI-CC-252-2023"/>
    <s v="ALTERNAVIDA, S.A. DE C.V."/>
    <s v="HRAEI-MD1485"/>
    <s v="HRAEI-LPI-CC-252-2023HRAEI-MD1485"/>
    <s v="010.000.4590.00"/>
    <n v="25302059"/>
    <s v="TIGECICLINA. SOLUCIÓN INYECTABLE CADA FRASCO ÁMPULA CON LIOFILIZADO CONTIENE: TIGECICLINA 50 MG ENVASE CON UN FRASCO ÁMPULA."/>
    <s v="ENVASE CON UN FRASCO ÁMPULA"/>
    <n v="185"/>
    <n v="29"/>
    <n v="72"/>
    <n v="5365"/>
    <n v="13320"/>
    <n v="0"/>
    <n v="72"/>
    <n v="0"/>
    <s v="CLAVE SOLICITADA"/>
    <n v="43"/>
    <x v="2"/>
    <n v="72"/>
    <x v="0"/>
    <n v="0"/>
  </r>
  <r>
    <s v="HRAEI-LPI-CC-009-2023"/>
    <s v="ADMINISTRADORA DE MARCAS FARMACÉUTICAS, S.A. DE C.V."/>
    <s v="HRAEI-MD1485"/>
    <s v="HRAEI-LPI-CC-009-2023HRAEI-MD1485"/>
    <s v="010.000.4590.00"/>
    <n v="25302059"/>
    <s v="TIGECICLINA. SOLUCIÓN INYECTABLE CADA FRASCO ÁMPULA CON LIOFILIZADO CONTIENE: TIGECICLINA 50 MG ENVASE CON UN FRASCO ÁMPULA."/>
    <s v="ENVASE CON UN FRASCO ÁMPULA"/>
    <n v="83.689999999999898"/>
    <n v="47"/>
    <n v="117"/>
    <n v="3933.4299999999953"/>
    <n v="9791.7299999999886"/>
    <n v="0"/>
    <n v="117"/>
    <n v="117"/>
    <s v="CLAVE SOLICITADA"/>
    <n v="70"/>
    <x v="2"/>
    <n v="0"/>
    <x v="1"/>
    <n v="9791.7299999999886"/>
  </r>
  <r>
    <s v="HRAEI-LPI-CC-461-2022"/>
    <s v="DARIER, S.A. DE C.V."/>
    <s v="HRAEI-MD0011"/>
    <s v="HRAEI-LPI-CC-461-2022HRAEI-MD0011"/>
    <s v="010.000.2858.00"/>
    <n v="25302061"/>
    <s v="TIMOLOL. SOLUCIÓN OFTÁLMICA CADA ML CONTIENE: MALEATO DE TIMOLOL EQUIVALENTE A 5 MG DE TIMOLOL. ENVASE CON GOTERO INTEGRAL CON 5 ML."/>
    <s v="ENVASE CON GOTERO INTEGRAL CON 5 ML"/>
    <n v="49"/>
    <n v="7"/>
    <n v="16"/>
    <n v="343"/>
    <n v="784"/>
    <n v="0"/>
    <s v="-"/>
    <s v="-"/>
    <s v="SIN SOLICITUD"/>
    <s v="-"/>
    <x v="1"/>
    <s v="-"/>
    <x v="2"/>
    <s v="-"/>
  </r>
  <r>
    <s v="HRAEI-AD-CC-532-2022"/>
    <s v="PHARMA TYCSA, S.A. DE C.V."/>
    <s v="HRAEI-MD1487"/>
    <s v="HRAEI-AD-CC-532-2022HRAEI-MD1487"/>
    <s v="040.000.0221.00"/>
    <n v="25302065"/>
    <s v="TIOPENTAL SÓDICO. SOLUCIÓN INYECTABLE CADA FRASCO ÁMPULA CON POLVO CONTIENE: TIOPENTAL SÓDICO 0.5 G ENVASE CON FRASCO ÁMPULA Y DILUYENTE CON 20 ML."/>
    <s v="ENVASE CON FRASCO ÁMPULA Y DILUYENTE CON 20 ML"/>
    <n v="205"/>
    <n v="312"/>
    <n v="780"/>
    <n v="63960"/>
    <n v="159900"/>
    <n v="0"/>
    <n v="312"/>
    <n v="0"/>
    <s v="CLAVE SOLICITADA"/>
    <n v="0"/>
    <x v="0"/>
    <n v="312"/>
    <x v="0"/>
    <n v="0"/>
  </r>
  <r>
    <s v="HRAEI-LPI-CC-436-2022"/>
    <s v="COMERCIALIZADORA ARVIEN, S.A. DE C.V."/>
    <s v="HRAEI-MD1494"/>
    <s v="HRAEI-LPI-CC-436-2022HRAEI-MD1494"/>
    <s v="010.000.1005.00"/>
    <n v="25302080"/>
    <s v="TIROXINA - TRIYODOTIRONINA. TABLETA CADA TABLETA CONTIENE: TIROXINA 100 µG. TRIYODOTIRONINA 20 µG. ENVASE CON 50 TABLETAS."/>
    <s v="ENVASE CON 50 TABLETAS"/>
    <n v="221.5"/>
    <n v="1"/>
    <n v="2"/>
    <n v="221.5"/>
    <n v="443"/>
    <n v="0"/>
    <s v="-"/>
    <s v="-"/>
    <s v="SIN SOLICITUD"/>
    <s v="-"/>
    <x v="1"/>
    <s v="-"/>
    <x v="2"/>
    <s v="-"/>
  </r>
  <r>
    <s v="HRAEI-LPI-CC-437-2022"/>
    <s v="COMPAÑIA INTERNACIONAL MÉDICA, S.A. DE C.V."/>
    <s v="HRAEI-MD1494"/>
    <s v="HRAEI-LPI-CC-437-2022HRAEI-MD1494"/>
    <s v="010.000.1005.00"/>
    <n v="25302080"/>
    <s v="TIROXINA - TRIYODOTIRONINA. TABLETA CADA TABLETA CONTIENE: TIROXINA 100 µG. TRIYODOTIRONINA 20 µG. ENVASE CON 50 TABLETAS."/>
    <s v="ENVASE CON 50 TABLETAS"/>
    <n v="233.41"/>
    <n v="1"/>
    <n v="2"/>
    <n v="233.41"/>
    <n v="466.82"/>
    <n v="0"/>
    <s v="-"/>
    <s v="-"/>
    <s v="SIN SOLICITUD"/>
    <s v="-"/>
    <x v="1"/>
    <s v="-"/>
    <x v="2"/>
    <s v="-"/>
  </r>
  <r>
    <s v="HRAEI-LPI-CC-474-2022"/>
    <s v="PRODUCTOS CIENTIFICOS, S.A. DE C.V."/>
    <s v="HRAEI-MD1495"/>
    <s v="HRAEI-LPI-CC-474-2022HRAEI-MD1495"/>
    <s v="010.000.5337.00"/>
    <n v="25303073"/>
    <s v="TOBRAMICINA. SOLUCIÓN PARA NEBULIZADOR CADA AMPOLLETA CONTIENE: TOBRAMICINA 300 MG ENVASE CON 14 SOBRES. CADA SOBRE CON 4 AMPOLLETAS DE 5 ML CADA UNA."/>
    <s v="ENVASE CON 14 SOBRES. CADA SOBRE CON 4 AMPOLLETAS DE 5 ML CADA UNA"/>
    <n v="16500"/>
    <n v="55"/>
    <n v="136"/>
    <n v="907500"/>
    <n v="2244000"/>
    <n v="0"/>
    <s v="-"/>
    <s v="-"/>
    <s v="SIN SOLICITUD"/>
    <s v="-"/>
    <x v="1"/>
    <s v="-"/>
    <x v="2"/>
    <s v="-"/>
  </r>
  <r>
    <s v="HRAEI-LPI-CC-027-2023"/>
    <s v="ULTRA LABORATORIOS, S.A. DE C.V."/>
    <s v="HRAEI-MD1502"/>
    <s v="HRAEI-LPI-CC-027-2023HRAEI-MD1502"/>
    <s v="010.000.5363.00"/>
    <n v="25303077"/>
    <s v="TOPIRAMATO. TABLETACADA TABLETA CONTIENE:TOPIRAMATO 100 MGENVASE CON 60 TABLETAS."/>
    <s v="ENVASE CON 60 TABLETAS"/>
    <n v="55"/>
    <n v="4"/>
    <n v="8"/>
    <n v="220"/>
    <n v="440"/>
    <n v="0"/>
    <n v="4"/>
    <n v="0"/>
    <s v="CLAVE SOLICITADA"/>
    <n v="0"/>
    <x v="0"/>
    <n v="4"/>
    <x v="0"/>
    <n v="0"/>
  </r>
  <r>
    <s v="HRAEI-LPI-CC-021-2023"/>
    <s v="PROQUIGAMA, S.A. DE C.V."/>
    <s v="HRAEI-MD1502"/>
    <s v="HRAEI-LPI-CC-021-2023HRAEI-MD1502"/>
    <s v="010.000.5363.00"/>
    <n v="25303077"/>
    <s v="TOPIRAMATO. TABLETACADA TABLETA CONTIENE:TOPIRAMATO 100 MGENVASE CON 60 TABLETAS."/>
    <s v="ENVASE CON 60 TABLETAS"/>
    <n v="58.8"/>
    <n v="1"/>
    <n v="3"/>
    <n v="58.8"/>
    <n v="176.39999999999998"/>
    <n v="0"/>
    <n v="3"/>
    <n v="3"/>
    <s v="CLAVE SOLICITADA"/>
    <n v="2"/>
    <x v="2"/>
    <n v="0"/>
    <x v="1"/>
    <n v="176.39999999999998"/>
  </r>
  <r>
    <s v="HRAEI-AD-CC-347-1-2022"/>
    <s v="ABBVIE FARMACÉUTICA, S.A. DE C.V. (ALLERGAN, S.A. DE C.V. FUSIÓN)"/>
    <s v="HRAEI-MD2205"/>
    <s v="HRAEI-AD-CC-347-1-2022HRAEI-MD2205"/>
    <s v="010.000.5666.00"/>
    <n v="25303080"/>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ENVASE CON UN FRASCO ÁMPULA"/>
    <n v="1989.1"/>
    <n v="56"/>
    <n v="140"/>
    <n v="111389.59999999999"/>
    <n v="278474"/>
    <n v="0"/>
    <n v="140"/>
    <n v="140"/>
    <s v="CLAVE SOLICITADA"/>
    <n v="84"/>
    <x v="2"/>
    <n v="0"/>
    <x v="1"/>
    <n v="278474"/>
  </r>
  <r>
    <s v="HRAEI-LPI-CC-284-2023"/>
    <s v="DISTRIBUIDORA GAMRO, S.A. DE C.V."/>
    <s v="HRAEI-MD2198"/>
    <s v="HRAEI-LPI-CC-284-2023HRAEI-MD2198"/>
    <s v="040.000.6140.00"/>
    <n v="25303312"/>
    <s v="TRAMADOL TABLETA DE LIBERACIÓN PROLONGADA CADA TABLETA DE LIBERACIÓN PROLONGADA CONTIENE: CLORHIDRATO DE TRAMADOL 150 MG ENVASE CON 10 TABLETAS DE LIBERACIÓN PROLONGADA."/>
    <s v="ENVASE CON 10 TABLETAS"/>
    <n v="156"/>
    <n v="39"/>
    <n v="96"/>
    <n v="6084"/>
    <n v="14976"/>
    <n v="0"/>
    <s v="-"/>
    <s v="-"/>
    <s v="SIN SOLICITUD"/>
    <s v="-"/>
    <x v="1"/>
    <s v="-"/>
    <x v="2"/>
    <s v="-"/>
  </r>
  <r>
    <s v="HRAEI-LPI-CC-052-2023"/>
    <s v="FARMACEUTICOS MAYPO, S.A. DE C.V."/>
    <s v="HRAEI-MD2198"/>
    <s v="HRAEI-LPI-CC-052-2023HRAEI-MD2198"/>
    <s v="040.000.6140.00"/>
    <n v="25303312"/>
    <s v="TRAMADOL TABLETA DE LIBERACIÓN PROLONGADA CADA TABLETA DE LIBERACIÓN PROLONGADA CONTIENE: CLORHIDRATO DE TRAMADOL 150 MG ENVASE CON 10 TABLETAS DE LIBERACIÓN PROLONGADA."/>
    <s v="ENVASE CON 10 TABLETAS"/>
    <n v="176"/>
    <n v="63"/>
    <n v="156"/>
    <n v="11088"/>
    <n v="27456"/>
    <n v="0"/>
    <s v="-"/>
    <s v="-"/>
    <s v="SIN SOLICITUD"/>
    <s v="-"/>
    <x v="1"/>
    <s v="-"/>
    <x v="2"/>
    <s v="-"/>
  </r>
  <r>
    <s v="HRAEI-LPI-CC-284-2023"/>
    <s v="DISTRIBUIDORA GAMRO, S.A. DE C.V."/>
    <s v="HRAEI-MD2200"/>
    <s v="HRAEI-LPI-CC-284-2023HRAEI-MD2200"/>
    <s v="040.000.6141.01"/>
    <n v="25303315"/>
    <s v="TRAMADOL TABLETA DE LIBERACIÓN PROLONGADA CADA TABLETA DE LIBERACIÓN PROLONGADA CONTIENE: CLORHIDRATO DE TRAMADOL 200 MG ENVASE CON 30 TABLETAS DE LIBERACIÓN PROLONGADA."/>
    <s v="ENVASE CON 30 TABLETAS DE LIBERACIÓN PROLONGADA"/>
    <n v="671"/>
    <n v="20"/>
    <n v="48"/>
    <n v="13420"/>
    <n v="32208"/>
    <n v="0"/>
    <s v="-"/>
    <s v="-"/>
    <s v="SIN SOLICITUD"/>
    <s v="-"/>
    <x v="1"/>
    <s v="-"/>
    <x v="2"/>
    <s v="-"/>
  </r>
  <r>
    <s v="HRAEI-LPI-CC-443-2022"/>
    <s v="COMERCIALIZADORA PHARMACEUTICA COMPHARMA, S.A. DE C.V."/>
    <s v="HRAEI-MD2200"/>
    <s v="HRAEI-LPI-CC-443-2022HRAEI-MD2200"/>
    <s v="040.000.6141.01"/>
    <n v="25303315"/>
    <s v="TRAMADOL TABLETA DE LIBERACIÓN PROLONGADA CADA TABLETA DE LIBERACIÓN PROLONGADA CONTIENE: CLORHIDRATO DE TRAMADOL 200 MG ENVASE CON 30 TABLETAS DE LIBERACIÓN PROLONGADA."/>
    <s v="ENVASE CON 30 TABLETAS DE LIBERACIÓN PROLONGADA"/>
    <n v="666"/>
    <n v="19"/>
    <n v="47"/>
    <n v="12654"/>
    <n v="31302"/>
    <n v="0"/>
    <s v="-"/>
    <s v="-"/>
    <s v="SIN SOLICITUD"/>
    <s v="-"/>
    <x v="1"/>
    <s v="-"/>
    <x v="2"/>
    <s v="-"/>
  </r>
  <r>
    <s v="HRAEI-LPI-CC-485-2022"/>
    <s v="FARMACEUTICOS MAYPO, S.A. DE C.V."/>
    <s v="HRAEI-MD2200"/>
    <s v="HRAEI-LPI-CC-485-2022HRAEI-MD2200"/>
    <s v="040.000.6141.01"/>
    <n v="25303315"/>
    <s v="TRAMADOL TABLETA DE LIBERACIÓN PROLONGADA CADA TABLETA DE LIBERACIÓN PROLONGADA CONTIENE: CLORHIDRATO DE TRAMADOL 200 MG ENVASE CON 30 TABLETAS DE LIBERACIÓN PROLONGADA."/>
    <s v="ENVASE CON 30 TABLETAS DE LIBERACIÓN PROLONGADA"/>
    <n v="704.79"/>
    <n v="13"/>
    <n v="31"/>
    <n v="9162.27"/>
    <n v="21848.489999999998"/>
    <n v="0"/>
    <s v="-"/>
    <s v="-"/>
    <s v="SIN SOLICITUD"/>
    <s v="-"/>
    <x v="1"/>
    <s v="-"/>
    <x v="2"/>
    <s v="-"/>
  </r>
  <r>
    <s v="HRAEI-LPI-CC-376-2023"/>
    <s v="ZAGAPHARM, S.A. DE C.V."/>
    <s v="HRAEI-MD1511"/>
    <s v="HRAEI-LPI-CC-376-2023HRAEI-MD1511"/>
    <s v="040.000.2106.00"/>
    <n v="25302097"/>
    <s v="TRAMADOL.  SOLUCIÓN INYECTABLE CADA AMPOLLETA CONTIENE: CLORHIDRATO DE TRAMADOL 100 MG ENVASE CON 5 AMPOLLETAS DE 2 ML."/>
    <s v="ENVASE CON 5 AMPOLLETAS DE 2 ML"/>
    <n v="17.149999999999999"/>
    <n v="1920"/>
    <n v="4800"/>
    <n v="32928"/>
    <n v="82320"/>
    <n v="0"/>
    <s v="-"/>
    <s v="-"/>
    <s v="SIN SOLICITUD"/>
    <s v="-"/>
    <x v="1"/>
    <s v="-"/>
    <x v="2"/>
    <s v="-"/>
  </r>
  <r>
    <s v="HRAEI-LPI-CC-440-2022"/>
    <s v="LABORATORIOS PISA, S.A. DE C.V."/>
    <s v="HRAEI-MD1511"/>
    <s v="HRAEI-LPI-CC-440-2022HRAEI-MD1511"/>
    <s v="040.000.2106.00"/>
    <n v="25302097"/>
    <s v="TRAMADOL.  SOLUCIÓN INYECTABLE CADA AMPOLLETA CONTIENE: CLORHIDRATO DE TRAMADOL 100 MG ENVASE CON 5 AMPOLLETAS DE 2 ML."/>
    <s v="ENVASE CON 5 AMPOLLETAS DE 2 ML"/>
    <n v="14.02"/>
    <n v="3120"/>
    <n v="7800"/>
    <n v="43742.400000000001"/>
    <n v="109356"/>
    <n v="0"/>
    <n v="7800"/>
    <n v="7800"/>
    <s v="CLAVE SOLICITADA"/>
    <n v="4680"/>
    <x v="2"/>
    <n v="0"/>
    <x v="1"/>
    <n v="109356"/>
  </r>
  <r>
    <s v="HRAEI-LPI-CC-361-1-2023"/>
    <s v="PROQUIGAMA, S.A. DE C.V."/>
    <s v="HRAEI-MD1512"/>
    <s v="HRAEI-LPI-CC-361-1-2023HRAEI-MD1512"/>
    <s v="040.000.2096.00"/>
    <n v="25302099"/>
    <s v="TRAMADOL-PARACETAMOL.  TABLETA CADA TABLETA CONTIENE: CLORHIDRATO DE TRAMADOL 37.5 MG PARACETAMOL 325.0 MG ENVASE CON 20 TABLETAS."/>
    <s v="ENVASE CON 20 TABLETAS"/>
    <n v="16.5"/>
    <n v="8"/>
    <n v="19"/>
    <n v="132"/>
    <n v="313.5"/>
    <n v="0"/>
    <n v="8"/>
    <n v="0"/>
    <s v="CLAVE SOLICITADA"/>
    <n v="0"/>
    <x v="0"/>
    <n v="8"/>
    <x v="0"/>
    <n v="0"/>
  </r>
  <r>
    <s v="HRAEI-LPI-CC-440-2022"/>
    <s v="LABORATORIOS PISA, S.A. DE C.V."/>
    <s v="HRAEI-MD1512"/>
    <s v="HRAEI-LPI-CC-440-2022HRAEI-MD1512"/>
    <s v="040.000.2096.00"/>
    <n v="25302099"/>
    <s v="TRAMADOL-PARACETAMOL.  TABLETA CADA TABLETA CONTIENE: CLORHIDRATO DE TRAMADOL 37.5 MG PARACETAMOL 325.0 MG ENVASE CON 20 TABLETAS."/>
    <s v="ENVASE CON 20 TABLETAS"/>
    <n v="11.68"/>
    <n v="32"/>
    <n v="78"/>
    <n v="373.76"/>
    <n v="911.04"/>
    <n v="0"/>
    <n v="32"/>
    <n v="32"/>
    <s v="CLAVE SOLICITADA"/>
    <n v="0"/>
    <x v="0"/>
    <n v="0"/>
    <x v="1"/>
    <n v="373.76"/>
  </r>
  <r>
    <s v="HRAEI-LPI-CC-276-2023"/>
    <s v="COMERCIALIZADORA DE PRODUCTOS INSTITUCIONALES, S.A. DE C.V."/>
    <s v="HRAEI-MD1515"/>
    <s v="HRAEI-LPI-CC-276-2023HRAEI-MD1515"/>
    <s v="010.000.4418.00"/>
    <n v="25302105"/>
    <s v="TRAVOPROST. SOLUCIÓN OFTÁLMICA CADA ML CONTIENE: TRAVOPROST 40 µG ENVASE CON UN FRASCO GOTERO CON 2.5 ML."/>
    <s v="ENVASE CON UN FRASCO GOTERO CON 2.5 ML"/>
    <n v="47.88"/>
    <n v="2"/>
    <n v="3"/>
    <n v="95.76"/>
    <n v="143.64000000000001"/>
    <n v="0"/>
    <s v="-"/>
    <s v="-"/>
    <s v="SIN SOLICITUD"/>
    <s v="-"/>
    <x v="1"/>
    <s v="-"/>
    <x v="2"/>
    <s v="-"/>
  </r>
  <r>
    <s v="HRAEI-LPI-CC-312-1-2023"/>
    <s v="GRUPO FARMACEUTICO TOTALFARMA,S.A DE C.V."/>
    <s v="HRAEI-MD1515"/>
    <s v="HRAEI-LPI-CC-312-1-2023HRAEI-MD1515"/>
    <s v="010.000.4418.00"/>
    <n v="25302105"/>
    <s v="TRAVOPROST. SOLUCIÓN OFTÁLMICA CADA ML CONTIENE: TRAVOPROST 40 µG ENVASE CON UN FRASCO GOTERO CON 2.5 ML."/>
    <s v="ENVASE CON UN FRASCO GOTERO CON 2.5 ML"/>
    <n v="50"/>
    <n v="1"/>
    <n v="2"/>
    <n v="50"/>
    <n v="100"/>
    <n v="0"/>
    <s v="-"/>
    <s v="-"/>
    <s v="SIN SOLICITUD"/>
    <s v="-"/>
    <x v="1"/>
    <s v="-"/>
    <x v="2"/>
    <s v="-"/>
  </r>
  <r>
    <s v="HRAEI-LPI-CC-420-2022"/>
    <s v="COMERCIALIZADORA DE PRODUCTOS INSTITUCIONALES, S.A. DE C.V."/>
    <s v="HRAEI-MD1515"/>
    <s v="HRAEI-LPI-CC-420-2022HRAEI-MD1515"/>
    <s v="010.000.4418.00"/>
    <n v="25302105"/>
    <s v="TRAVOPROST. SOLUCIÓN OFTÁLMICA CADA ML CONTIENE: TRAVOPROST 40 µG ENVASE CON UN FRASCO GOTERO CON 2.5 ML."/>
    <s v="ENVASE CON UN FRASCO GOTERO CON 2.5 ML"/>
    <n v="39.9"/>
    <n v="4"/>
    <n v="8"/>
    <n v="159.6"/>
    <n v="319.2"/>
    <n v="0"/>
    <s v="-"/>
    <s v="-"/>
    <s v="SIN SOLICITUD"/>
    <s v="-"/>
    <x v="1"/>
    <s v="-"/>
    <x v="2"/>
    <s v="-"/>
  </r>
  <r>
    <s v="HRAEI-AD-CC-099-2023-A"/>
    <s v="PROFESSIONAL PHARMACY OCCIDENTE, S.A. DE C.V."/>
    <s v="HRAEI-MD1524"/>
    <s v="HRAEI-AD-CC-099-2023-AHRAEI-MD1524"/>
    <s v="010.000.5255.00"/>
    <n v="25302115"/>
    <s v="TRIMETOPRIMA Y SULFAMETOXAZOL. SOLUCIÓN INYECTABLE CADA AMPOLLETA CONTIENE: TRIMETOPRIMA 160 MG SULFAMETOXAZOL 800 MG ENVASE CON 6 AMPOLLETAS CON 3 ML."/>
    <s v="ENVASE CON 6 AMPOLLETAS CON 3 ML"/>
    <n v="60.58"/>
    <n v="156"/>
    <n v="390"/>
    <n v="9450.48"/>
    <n v="23626.2"/>
    <n v="0"/>
    <n v="390"/>
    <n v="390"/>
    <s v="CLAVE SOLICITADA"/>
    <n v="234"/>
    <x v="2"/>
    <n v="0"/>
    <x v="1"/>
    <n v="23626.2"/>
  </r>
  <r>
    <s v="HRAEI-LPI-CC-266-2023"/>
    <s v="BIORESEARCH DE MEXICO, S.A. DE C.V."/>
    <s v="HRAEI-MD1522"/>
    <s v="HRAEI-LPI-CC-266-2023HRAEI-MD1522"/>
    <s v="010.000.1903.00"/>
    <n v="25302117"/>
    <s v="TRIMETOPRIMA-SULFAMETOXAZOL. COMPRIMIDO O TABLETA CADA COMPRIMIDO O TABLETA CONTIENE: TRIMETOPRIMA 80 MG SULFAMETOXAZOL 400 MG ENVASE CON 20 COMPRIMIDOS O TABLETAS."/>
    <s v="ENVASE CON 20 COMPRIMIDOS O TABLETAS"/>
    <n v="9.1"/>
    <n v="96"/>
    <n v="240"/>
    <n v="873.59999999999991"/>
    <n v="2184"/>
    <n v="0"/>
    <s v="-"/>
    <s v="-"/>
    <s v="SIN SOLICITUD"/>
    <s v="-"/>
    <x v="1"/>
    <s v="-"/>
    <x v="2"/>
    <s v="-"/>
  </r>
  <r>
    <s v="HRAEI-LPI-CC-427-2022"/>
    <s v="SAGO MEDICAL SERVICE, S.A. DE C.V."/>
    <s v="HRAEI-MD1522"/>
    <s v="HRAEI-LPI-CC-427-2022HRAEI-MD1522"/>
    <s v="010.000.1903.00"/>
    <n v="25302117"/>
    <s v="TRIMETOPRIMA-SULFAMETOXAZOL. COMPRIMIDO O TABLETA CADA COMPRIMIDO O TABLETA CONTIENE: TRIMETOPRIMA 80 MG SULFAMETOXAZOL 400 MG ENVASE CON 20 COMPRIMIDOS O TABLETAS."/>
    <s v="ENVASE CON 20 COMPRIMIDOS O TABLETAS"/>
    <n v="9"/>
    <n v="94"/>
    <n v="234"/>
    <n v="846"/>
    <n v="2106"/>
    <n v="0"/>
    <s v="-"/>
    <s v="-"/>
    <s v="SIN SOLICITUD"/>
    <s v="-"/>
    <x v="1"/>
    <s v="-"/>
    <x v="2"/>
    <s v="-"/>
  </r>
  <r>
    <s v="HRAEI-LPI-CC-459-2022"/>
    <s v="IMPORTADORA Y MANUFACTURERA BRULUART, S.A."/>
    <s v="HRAEI-MD1522"/>
    <s v="HRAEI-LPI-CC-459-2022HRAEI-MD1522"/>
    <s v="010.000.1903.00"/>
    <n v="25302117"/>
    <s v="TRIMETOPRIMA-SULFAMETOXAZOL. COMPRIMIDO O TABLETA CADA COMPRIMIDO O TABLETA CONTIENE: TRIMETOPRIMA 80 MG SULFAMETOXAZOL 400 MG ENVASE CON 20 COMPRIMIDOS O TABLETAS."/>
    <s v="ENVASE CON 20 COMPRIMIDOS O TABLETAS"/>
    <n v="9.1999999999999993"/>
    <n v="62"/>
    <n v="156"/>
    <n v="570.4"/>
    <n v="1435.1999999999998"/>
    <n v="0"/>
    <s v="-"/>
    <s v="-"/>
    <s v="SIN SOLICITUD"/>
    <s v="-"/>
    <x v="1"/>
    <s v="-"/>
    <x v="2"/>
    <s v="-"/>
  </r>
  <r>
    <s v="HRAEI-LPI-CC-266-2023"/>
    <s v="BIORESEARCH DE MEXICO, S.A. DE C.V."/>
    <s v="HRAEI-MD1523"/>
    <s v="HRAEI-LPI-CC-266-2023HRAEI-MD1523"/>
    <s v="010.000.1904.00"/>
    <n v="25302116"/>
    <s v="TRIMETOPRIMA-SULFAMETOXAZOL. SUSPENSIÓN ORAL CADA 5 ML CONTIENEN: TRIMETOPRIMA 40 MG SULFAMETOXAZOL 200 MG ENVASE CON 120 ML Y DOSIFICADOR."/>
    <s v="ENVASE CON 120 ML Y DOSIFICADOR"/>
    <n v="9.1999999999999993"/>
    <n v="1"/>
    <n v="2"/>
    <n v="9.1999999999999993"/>
    <n v="18.399999999999999"/>
    <n v="0"/>
    <s v="-"/>
    <s v="-"/>
    <s v="SIN SOLICITUD"/>
    <s v="-"/>
    <x v="1"/>
    <s v="-"/>
    <x v="2"/>
    <s v="-"/>
  </r>
  <r>
    <s v="HRAEI-LPI-CC-010-2023"/>
    <s v="BIORESEARCH DE MÉXICO, S.A. DE C.V."/>
    <s v="HRAEI-MD1523"/>
    <s v="HRAEI-LPI-CC-010-2023HRAEI-MD1523"/>
    <s v="010.000.1904.00"/>
    <n v="25302116"/>
    <s v="TRIMETOPRIMA-SULFAMETOXAZOL. SUSPENSIÓN ORAL CADA 5 ML CONTIENEN: TRIMETOPRIMA 40 MG SULFAMETOXAZOL 200 MG ENVASE CON 120 ML Y DOSIFICADOR."/>
    <s v="ENVASE CON 120 ML Y DOSIFICADOR"/>
    <n v="9"/>
    <n v="2"/>
    <n v="3"/>
    <n v="18"/>
    <n v="27"/>
    <n v="0"/>
    <n v="2"/>
    <n v="2"/>
    <s v="CLAVE SOLICITADA"/>
    <n v="0"/>
    <x v="0"/>
    <n v="0"/>
    <x v="1"/>
    <n v="18"/>
  </r>
  <r>
    <s v="HRAEI-LPI-CC-304-1-2023"/>
    <s v="GABAME, S.A. DE C.V."/>
    <s v="HRAEI-MD1527"/>
    <s v="HRAEI-LPI-CC-304-1-2023HRAEI-MD1527"/>
    <s v="010.000.4114.00"/>
    <n v="25302123"/>
    <s v="TRINITRATO DE GLICERILO. SOLUCIÓN INYECTABLE CADA FRASCO ÁMPULA CONTIENE: TRINITRATO DE GLICERILO 50 MG ENVASE CON UN FRASCO ÁMPULA DE 10 ML."/>
    <s v="ENVASE CON UN FRASCO ÁMPULA DE 10 ML"/>
    <n v="340.8"/>
    <n v="8"/>
    <n v="20"/>
    <n v="2726.4"/>
    <n v="6816"/>
    <n v="0"/>
    <n v="8"/>
    <n v="0"/>
    <s v="CLAVE SOLICITADA"/>
    <n v="0"/>
    <x v="0"/>
    <n v="8"/>
    <x v="0"/>
    <n v="0"/>
  </r>
  <r>
    <s v="HRAEI-LPI-CC-026-2023"/>
    <s v="FRESENIUS KABI MÉXICO, S.A. DE C.V."/>
    <s v="HRAEI-MD1527"/>
    <s v="HRAEI-LPI-CC-026-2023HRAEI-MD1527"/>
    <s v="010.000.4114.00"/>
    <n v="25302123"/>
    <s v="TRINITRATO DE GLICERILO. SOLUCIÓN INYECTABLE CADA FRASCO ÁMPULA CONTIENE: TRINITRATO DE GLICERILO 50 MG ENVASE CON UN FRASCO ÁMPULA DE 10 ML."/>
    <s v="ENVASE CON UN FRASCO ÁMPULA DE 10 ML"/>
    <n v="347.44"/>
    <n v="14"/>
    <n v="33"/>
    <n v="4864.16"/>
    <n v="11465.52"/>
    <n v="0"/>
    <n v="14"/>
    <n v="14"/>
    <s v="CLAVE SOLICITADA"/>
    <n v="0"/>
    <x v="0"/>
    <n v="0"/>
    <x v="1"/>
    <n v="4864.16"/>
  </r>
  <r>
    <s v="HRAEI-LPI-CC-432-2022"/>
    <s v="ABASTO Y SUMINISTRO EN FARMACOS GADEC, S.A. DE C.V."/>
    <s v="HRAEI-MD2201"/>
    <s v="HRAEI-LPI-CC-432-2022HRAEI-MD2201"/>
    <s v="010.000.4409.00"/>
    <n v="25303091"/>
    <s v="TROPICAMIDA. SOLUCIÓN OFTÁLMICA CADA 100 ML CONTIENEN: TROPICAMIDA 1 G ENVASE CON GOTERO INTEGRAL CON 5 ML"/>
    <s v="ENVASE CON GOTERO INTEGRAL CON 5 ML"/>
    <n v="125.8"/>
    <n v="19"/>
    <n v="47"/>
    <n v="2390.1999999999998"/>
    <n v="5912.5999999999995"/>
    <n v="0"/>
    <s v="-"/>
    <s v="-"/>
    <s v="SIN SOLICITUD"/>
    <s v="-"/>
    <x v="1"/>
    <s v="-"/>
    <x v="2"/>
    <s v="-"/>
  </r>
  <r>
    <s v="HRAEI-AD-CC-538-2022"/>
    <s v="NOVO NORDISK, S.A. DE C.V."/>
    <s v="HRAEI-MD2203"/>
    <s v="HRAEI-AD-CC-538-2022HRAEI-MD2203"/>
    <s v="010.000.6063.00"/>
    <n v="25303095"/>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ENVASE CON UN FRASCO ÁMPULA CON POLVO LIOFILIZADO UNA JERINGA PRELLENADA CON 4 ML DE DILUYENTE Y EQUIPO PARA ADMINISTRACIÓN"/>
    <n v="1528.8"/>
    <n v="48"/>
    <n v="118"/>
    <n v="73382.399999999994"/>
    <n v="180398.4"/>
    <n v="0"/>
    <n v="118"/>
    <n v="0"/>
    <s v="CLAVE SOLICITADA"/>
    <n v="70"/>
    <x v="2"/>
    <n v="118"/>
    <x v="0"/>
    <n v="0"/>
  </r>
  <r>
    <s v="HRAEI-AD-CC-538-2022"/>
    <s v="NOVO NORDISK, S.A. DE C.V."/>
    <s v="HRAEI-MD2204"/>
    <s v="HRAEI-AD-CC-538-2022HRAEI-MD2204"/>
    <s v="010.000.6061.00"/>
    <n v="25303098"/>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ENVASE CON UN FRASCO ÁMPULA CON POLVO LIOFILIZADO UNA JERINGA PRELLENADA CON 4 ML DE DILUYENTE Y EQUIPO PARA ADMINISTRACIÓN"/>
    <n v="382.2"/>
    <n v="156"/>
    <n v="390"/>
    <n v="59623.199999999997"/>
    <n v="149058"/>
    <n v="0"/>
    <n v="390"/>
    <n v="0"/>
    <s v="CLAVE SOLICITADA"/>
    <n v="234"/>
    <x v="2"/>
    <n v="390"/>
    <x v="0"/>
    <n v="0"/>
  </r>
  <r>
    <s v="HRAEI-AD-CC-538-2022"/>
    <s v="NOVO NORDISK, S.A. DE C.V."/>
    <s v="HRAEI-MD2237"/>
    <s v="HRAEI-AD-CC-538-2022HRAEI-MD2237"/>
    <s v="010.000.6062.00"/>
    <n v="25303100"/>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ENVASE CON UN FRASCO ÁMPULA CON POLVO LIOFILIZADO UNA JERINGA PRELLENADA CON 4 ML DE DILUYENTE Y EQUIPO PARA ADMINISTRACIÓN"/>
    <n v="764.4"/>
    <n v="437"/>
    <n v="1092"/>
    <n v="334042.8"/>
    <n v="834724.79999999993"/>
    <n v="0"/>
    <n v="1092"/>
    <n v="0"/>
    <s v="CLAVE SOLICITADA"/>
    <n v="655"/>
    <x v="2"/>
    <n v="1092"/>
    <x v="0"/>
    <n v="0"/>
  </r>
  <r>
    <s v="HRAEI-LPI-CC-319-2023"/>
    <s v="JANSSEN-CILAG DE MEXICO, S. DE R.L. DE C.V."/>
    <s v="HRAEI-MD2308"/>
    <s v="HRAEI-LPI-CC-319-2023HRAEI-MD2308"/>
    <s v="010.000.5695.01"/>
    <n v="25303102"/>
    <s v="USTEKINUMAB. SOLUCION INYECTABLE. CADA FRASCO ÁMPULA CONTIENE: USTEKINUMAB 45 MG ENVASE CON UNA JERINGA PRELLENADA CON 0.5 ML"/>
    <s v="ENVASE CON UNA JERINGA PRELLENADA CON 0.5 ML"/>
    <n v="34189"/>
    <n v="8"/>
    <n v="20"/>
    <n v="273512"/>
    <n v="683780"/>
    <n v="0"/>
    <s v="-"/>
    <s v="-"/>
    <s v="SIN SOLICITUD"/>
    <s v="-"/>
    <x v="1"/>
    <s v="-"/>
    <x v="2"/>
    <s v="-"/>
  </r>
  <r>
    <s v="HRAEI-LPI-CC-372-2023"/>
    <s v="ULTRA LABORATORIOS, S.A. DE C.V."/>
    <s v="HRAEI-MD1602"/>
    <s v="HRAEI-LPI-CC-372-2023HRAEI-MD1602"/>
    <s v="010.000.4373.00"/>
    <n v="25302192"/>
    <s v="VALGANCICLOVIR. COMPRIMIDO CADA COMPRIMIDO CONTIENE: CLORHIDRATO DE VALGANCICLOVIR EQUIVALENTE A 450 MG DE VALGANCICLOVIR. ENVASE CON 60 COMPRIMIDOS"/>
    <s v="ENVASE CON 60 COMPRIMIDOS"/>
    <n v="1400"/>
    <n v="2"/>
    <n v="5"/>
    <n v="2800"/>
    <n v="7000"/>
    <n v="0"/>
    <n v="2"/>
    <n v="0"/>
    <s v="CLAVE SOLICITADA"/>
    <n v="0"/>
    <x v="0"/>
    <n v="2"/>
    <x v="0"/>
    <n v="0"/>
  </r>
  <r>
    <s v="HRAEI-LPI-CC-042-2023"/>
    <s v="AMAROX PHARMA, S.A. DE C.V."/>
    <s v="HRAEI-MD1602"/>
    <s v="HRAEI-LPI-CC-042-2023HRAEI-MD1602"/>
    <s v="010.000.4373.00"/>
    <n v="25302192"/>
    <s v="VALGANCICLOVIR. COMPRIMIDO CADA COMPRIMIDO CONTIENE: CLORHIDRATO DE VALGANCICLOVIR EQUIVALENTE A 450 MG DE VALGANCICLOVIR. ENVASE CON 60 COMPRIMIDOS"/>
    <s v="ENVASE CON 60 COMPRIMIDOS"/>
    <n v="893"/>
    <n v="2"/>
    <n v="4"/>
    <n v="1786"/>
    <n v="3572"/>
    <n v="0"/>
    <s v="-"/>
    <s v="-"/>
    <s v="SIN SOLICITUD"/>
    <s v="-"/>
    <x v="1"/>
    <s v="-"/>
    <x v="2"/>
    <s v="-"/>
  </r>
  <r>
    <s v="HRAEI-LPI-CC-022-2023"/>
    <s v="SAGO MEDICAL SERVICE, S.A. DE C.V."/>
    <s v="HRAEI-MD1602"/>
    <s v="HRAEI-LPI-CC-022-2023HRAEI-MD1602"/>
    <s v="010.000.4373.00"/>
    <n v="25302192"/>
    <s v="VALGANCICLOVIR. COMPRIMIDO CADA COMPRIMIDO CONTIENE: CLORHIDRATO DE VALGANCICLOVIR EQUIVALENTE A 450 MG DE VALGANCICLOVIR. ENVASE CON 60 COMPRIMIDOS"/>
    <s v="ENVASE CON 60 COMPRIMIDOS"/>
    <n v="1003"/>
    <n v="2"/>
    <n v="5"/>
    <n v="2006"/>
    <n v="5015"/>
    <n v="0"/>
    <n v="2"/>
    <n v="0"/>
    <s v="CLAVE SOLICITADA"/>
    <n v="0"/>
    <x v="0"/>
    <n v="2"/>
    <x v="0"/>
    <n v="0"/>
  </r>
  <r>
    <s v="HRAEI-LPI-CC-312-1-2023"/>
    <s v="GRUPO FARMACEUTICO TOTALFARMA,S.A DE C.V."/>
    <s v="HRAEI-MD1604"/>
    <s v="HRAEI-LPI-CC-312-1-2023HRAEI-MD1604"/>
    <s v="010.000.2623.00"/>
    <n v="25302194"/>
    <s v="VALPROATO DE MAGNESIO. SOLUCIÓN CADA ML CONTIENE: VALPROATO DE MAGNESIO EQUIVALENTE A 186 MG DE ÁCIDO VALPROICO. ENVASE CON 40 ML."/>
    <s v="ENVASE CON 40 ML"/>
    <n v="46.2"/>
    <n v="2"/>
    <n v="6"/>
    <n v="92.4"/>
    <n v="277.20000000000005"/>
    <n v="0"/>
    <n v="2"/>
    <n v="0"/>
    <s v="CLAVE SOLICITADA"/>
    <n v="0"/>
    <x v="0"/>
    <n v="2"/>
    <x v="0"/>
    <n v="0"/>
  </r>
  <r>
    <s v="HRAEI-LPI-CC-353-1-2023"/>
    <s v="PRODIFAM, S.A. DE C.V."/>
    <s v="HRAEI-MD1605"/>
    <s v="HRAEI-LPI-CC-353-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8.78"/>
    <n v="4"/>
    <n v="8"/>
    <n v="115.12"/>
    <n v="230.24"/>
    <n v="0"/>
    <n v="4"/>
    <n v="0"/>
    <s v="CLAVE SOLICITADA"/>
    <n v="0"/>
    <x v="0"/>
    <n v="4"/>
    <x v="0"/>
    <n v="0"/>
  </r>
  <r>
    <s v="HRAEI-LPI-CC-259-1-2023"/>
    <s v="ARMSTRONG LABORATORIOS DE MEXICO, S.A. DE C.V."/>
    <s v="HRAEI-MD1605"/>
    <s v="HRAEI-LPI-CC-259-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9"/>
    <n v="2"/>
    <n v="6"/>
    <n v="58"/>
    <n v="174"/>
    <n v="0"/>
    <n v="2"/>
    <n v="0"/>
    <s v="CLAVE SOLICITADA"/>
    <n v="0"/>
    <x v="0"/>
    <n v="2"/>
    <x v="0"/>
    <n v="0"/>
  </r>
  <r>
    <s v="HRAEI-LPI-CC-435-2022"/>
    <s v="ADMINISTRADORA DE MARCAS FARMACÉUTICAS, S.A. DE C.V."/>
    <s v="HRAEI-MD1605"/>
    <s v="HRAEI-LPI-CC-435-2022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33"/>
    <n v="9"/>
    <n v="22"/>
    <n v="297"/>
    <n v="726"/>
    <n v="0"/>
    <n v="9"/>
    <n v="9"/>
    <s v="CLAVE SOLICITADA"/>
    <n v="0"/>
    <x v="0"/>
    <n v="0"/>
    <x v="1"/>
    <n v="297"/>
  </r>
  <r>
    <s v="HRAEI-LPI-CC-259-1-2023"/>
    <s v="ARMSTRONG LABORATORIOS DE MEXICO, S.A. DE C.V."/>
    <s v="HRAEI-MD1606"/>
    <s v="HRAEI-LPI-CC-259-1-2023HRAEI-MD1606"/>
    <s v="010.000.5359.00"/>
    <n v="25302196"/>
    <s v="VALPROATO DE MAGNESIO. TABLETA DE LIBERACIÓN PROLONGADA. CADA TABLETA CONTIENE: VALPROATO DE MAGNESIO 600 MG ENVASE CON 30 TABLETAS."/>
    <s v="ENVASE CON 30 TABLETAS"/>
    <n v="47"/>
    <n v="11"/>
    <n v="26"/>
    <n v="517"/>
    <n v="1222"/>
    <n v="0"/>
    <n v="11"/>
    <n v="0"/>
    <s v="CLAVE SOLICITADA"/>
    <n v="0"/>
    <x v="0"/>
    <n v="11"/>
    <x v="0"/>
    <n v="0"/>
  </r>
  <r>
    <s v="HRAEI-LPI-CC-090-2023"/>
    <s v="ARMSTRONG LABORATORIOS DE MÉXICO, S.A. DE C.V."/>
    <s v="HRAEI-MD1606"/>
    <s v="HRAEI-LPI-CC-090-2023HRAEI-MD1606"/>
    <s v="010.000.5359.00"/>
    <n v="25302196"/>
    <s v="VALPROATO DE MAGNESIO. TABLETA DE LIBERACIÓN PROLONGADA. CADA TABLETA CONTIENE: VALPROATO DE MAGNESIO 600 MG ENVASE CON 30 TABLETAS."/>
    <s v="ENVASE CON 30 TABLETAS"/>
    <n v="48.5"/>
    <n v="7"/>
    <n v="17"/>
    <n v="339.5"/>
    <n v="824.5"/>
    <n v="0"/>
    <n v="7"/>
    <n v="0"/>
    <s v="CLAVE SOLICITADA"/>
    <n v="0"/>
    <x v="0"/>
    <n v="7"/>
    <x v="0"/>
    <n v="0"/>
  </r>
  <r>
    <s v="HRAEI-LPI-CC-008-2023"/>
    <s v="PRODIFAM, S.A. DE C.V."/>
    <s v="HRAEI-MD1606"/>
    <s v="HRAEI-LPI-CC-008-2023HRAEI-MD1606"/>
    <s v="010.000.5359.00"/>
    <n v="25302196"/>
    <s v="VALPROATO DE MAGNESIO. TABLETA DE LIBERACIÓN PROLONGADA. CADA TABLETA CONTIENE: VALPROATO DE MAGNESIO 600 MG ENVASE CON 30 TABLETAS."/>
    <s v="ENVASE CON 30 TABLETAS"/>
    <n v="47.4299999999999"/>
    <n v="11"/>
    <n v="26"/>
    <n v="521.72999999999888"/>
    <n v="1233.1799999999973"/>
    <n v="0"/>
    <n v="26"/>
    <n v="26"/>
    <s v="CLAVE SOLICITADA"/>
    <n v="15"/>
    <x v="2"/>
    <n v="0"/>
    <x v="1"/>
    <n v="1233.1799999999973"/>
  </r>
  <r>
    <s v="HRAEI-LPI-CC-430-2022"/>
    <s v="COMERCIALIZADORA PENTAMED, S.A. DE C.V."/>
    <s v="HRAEI-MD1607"/>
    <s v="HRAEI-LPI-CC-430-2022HRAEI-MD1607"/>
    <s v="010.000.5471.00"/>
    <n v="25302198"/>
    <s v="VALPROATO SEMISÓDICO. CÁPSULA CADA CÁPSULA CONTIENE: VALPROATO SEMISÓDICO EQUIVALENTE A 125 MG DE ÁCIDO VALPRÓICO ENVASE CON 60 CÁPSULAS."/>
    <s v="ENVASE CON 60 CÁPSULAS"/>
    <n v="360.5"/>
    <n v="2"/>
    <n v="5"/>
    <n v="721"/>
    <n v="1802.5"/>
    <n v="0"/>
    <n v="2"/>
    <n v="2"/>
    <s v="CLAVE SOLICITADA"/>
    <n v="0"/>
    <x v="0"/>
    <n v="0"/>
    <x v="1"/>
    <n v="721"/>
  </r>
  <r>
    <s v="HRAEI-LPI-CC-259-1-2023"/>
    <s v="ARMSTRONG LABORATORIOS DE MEXICO, S.A. DE C.V."/>
    <s v="HRAEI-MD1608"/>
    <s v="HRAEI-LPI-CC-259-1-2023HRAEI-MD1608"/>
    <s v="010.000.5488.00"/>
    <n v="25302199"/>
    <s v="VALPROATO SEMISÓDICO. COMPRIMIDO CON CAPA ENTÉRICA CADA COMPRIMIDO CONTIENE: VALPROATO SEMISÓDICO EQUIVALENTE A 250 MG DE ÁCIDO VALPROICO. ENVASE CON 30 COMPRIMIDOS."/>
    <s v="ENVASE CON 30 COMPRIMIDOS"/>
    <n v="41.5"/>
    <n v="6"/>
    <n v="15"/>
    <n v="249"/>
    <n v="622.5"/>
    <n v="0"/>
    <n v="6"/>
    <n v="0"/>
    <s v="CLAVE SOLICITADA"/>
    <n v="0"/>
    <x v="0"/>
    <n v="6"/>
    <x v="0"/>
    <n v="0"/>
  </r>
  <r>
    <s v="HRAEI-LPI-CC-037-1-2023"/>
    <s v="ALTERNAVIDA, S.A. DE C.V."/>
    <s v="HRAEI-MD1608"/>
    <s v="HRAEI-LPI-CC-037-1-2023HRAEI-MD1608"/>
    <s v="010.000.5488.00"/>
    <n v="25302199"/>
    <s v="VALPROATO SEMISÓDICO. COMPRIMIDO CON CAPA ENTÉRICA CADA COMPRIMIDO CONTIENE: VALPROATO SEMISÓDICO EQUIVALENTE A 250 MG DE ÁCIDO VALPROICO. ENVASE CON 30 COMPRIMIDOS."/>
    <s v="ENVASE CON 30 COMPRIMIDOS"/>
    <n v="41.799999999999898"/>
    <n v="4"/>
    <n v="10"/>
    <n v="167.19999999999959"/>
    <n v="417.99999999999898"/>
    <n v="0"/>
    <n v="4"/>
    <n v="0"/>
    <s v="CLAVE SOLICITADA"/>
    <n v="0"/>
    <x v="0"/>
    <n v="4"/>
    <x v="0"/>
    <n v="0"/>
  </r>
  <r>
    <s v="HRAEI-LPI-CC-021-2023"/>
    <s v="PROQUIGAMA, S.A. DE C.V."/>
    <s v="HRAEI-MD1608"/>
    <s v="HRAEI-LPI-CC-021-2023HRAEI-MD1608"/>
    <s v="010.000.5488.00"/>
    <n v="25302199"/>
    <s v="VALPROATO SEMISÓDICO. COMPRIMIDO CON CAPA ENTÉRICA CADA COMPRIMIDO CONTIENE: VALPROATO SEMISÓDICO EQUIVALENTE A 250 MG DE ÁCIDO VALPROICO. ENVASE CON 30 COMPRIMIDOS."/>
    <s v="ENVASE CON 30 COMPRIMIDOS"/>
    <n v="45"/>
    <n v="6"/>
    <n v="15"/>
    <n v="270"/>
    <n v="675"/>
    <n v="0"/>
    <n v="6"/>
    <n v="0"/>
    <s v="CLAVE SOLICITADA"/>
    <n v="0"/>
    <x v="0"/>
    <n v="6"/>
    <x v="0"/>
    <n v="0"/>
  </r>
  <r>
    <s v="HRAEI-LPI-CC-354-1-2023"/>
    <s v="PRODUCTOS E INSUMOS PARA LA SALUD, S.A. DE C.V."/>
    <s v="HRAEI-MD1610"/>
    <s v="HRAEI-LPI-CC-354-1-2023HRAEI-MD1610"/>
    <s v="010.000.4251.00"/>
    <n v="25302204"/>
    <s v="VANCOMICINA. SOLUCIÓN INYECTABLE CADA FRASCO ÁMPULA CON POLVO CONTIENE: CLORHIDRATO DE VANCOMICINA EQUIVALENTE A 500 MG DE VANCOMICINA. ENVASE CON UN FRASCO ÁMPULA."/>
    <s v="ENVASE CON UN FRASCO ÁMPULA"/>
    <n v="32"/>
    <n v="576"/>
    <n v="1440"/>
    <n v="18432"/>
    <n v="46080"/>
    <n v="0"/>
    <n v="576"/>
    <n v="576"/>
    <s v="CLAVE SOLICITADA"/>
    <n v="0"/>
    <x v="0"/>
    <n v="0"/>
    <x v="1"/>
    <n v="18432"/>
  </r>
  <r>
    <s v="HRAEI-LPI-CC-255-1-2023"/>
    <s v="AMAROX PHARMA, S.A. DE C.V."/>
    <s v="HRAEI-MD1610"/>
    <s v="HRAEI-LPI-CC-255-1-2023HRAEI-MD1610"/>
    <s v="010.000.4251.00"/>
    <n v="25302204"/>
    <s v="VANCOMICINA. SOLUCIÓN INYECTABLE CADA FRASCO ÁMPULA CON POLVO CONTIENE: CLORHIDRATO DE VANCOMICINA EQUIVALENTE A 500 MG DE VANCOMICINA. ENVASE CON UN FRASCO ÁMPULA."/>
    <s v="ENVASE CON UN FRASCO ÁMPULA"/>
    <n v="31.8"/>
    <n v="2880"/>
    <n v="7200"/>
    <n v="91584"/>
    <n v="228960"/>
    <n v="0"/>
    <n v="7200"/>
    <n v="0"/>
    <s v="CLAVE SOLICITADA"/>
    <n v="4320"/>
    <x v="2"/>
    <n v="7200"/>
    <x v="0"/>
    <n v="0"/>
  </r>
  <r>
    <s v="HRAEI-LPI-CC-428-2022"/>
    <s v="PHARMA TYCSA, S.A. DE C.V."/>
    <s v="HRAEI-MD1610"/>
    <s v="HRAEI-LPI-CC-428-2022HRAEI-MD1610"/>
    <s v="010.000.4251.00"/>
    <n v="25302204"/>
    <s v="VANCOMICINA. SOLUCIÓN INYECTABLE CADA FRASCO ÁMPULA CON POLVO CONTIENE: CLORHIDRATO DE VANCOMICINA EQUIVALENTE A 500 MG DE VANCOMICINA. ENVASE CON UN FRASCO ÁMPULA."/>
    <s v="ENVASE CON UN FRASCO ÁMPULA"/>
    <n v="34.049999999999997"/>
    <n v="3744"/>
    <n v="9360"/>
    <n v="127483.19999999998"/>
    <n v="318708"/>
    <n v="0"/>
    <n v="3744"/>
    <n v="3744"/>
    <s v="CLAVE SOLICITADA"/>
    <n v="0"/>
    <x v="0"/>
    <n v="0"/>
    <x v="1"/>
    <n v="127483.19999999998"/>
  </r>
  <r>
    <s v="HRAEI-LPI-CC-420-2022"/>
    <s v="COMERCIALIZADORA DE PRODUCTOS INSTITUCIONALES, S.A. DE C.V."/>
    <s v="HRAEI-MD1610"/>
    <s v="HRAEI-LPI-CC-420-2022HRAEI-MD1610"/>
    <s v="010.000.4251.00"/>
    <n v="25302204"/>
    <s v="VANCOMICINA. SOLUCIÓN INYECTABLE CADA FRASCO ÁMPULA CON POLVO CONTIENE: CLORHIDRATO DE VANCOMICINA EQUIVALENTE A 500 MG DE VANCOMICINA. ENVASE CON UN FRASCO ÁMPULA."/>
    <s v="ENVASE CON UN FRASCO ÁMPULA"/>
    <n v="33.81"/>
    <n v="5616"/>
    <n v="14040"/>
    <n v="189876.96000000002"/>
    <n v="474692.4"/>
    <n v="0"/>
    <n v="6000"/>
    <n v="6000"/>
    <s v="CLAVE SOLICITADA"/>
    <n v="384"/>
    <x v="2"/>
    <n v="0"/>
    <x v="1"/>
    <n v="202860"/>
  </r>
  <r>
    <s v="HRAEI-LPI-CC-465-1-2022"/>
    <s v="ESEOTRES PHARMA, S.A.P.I. DE C.V."/>
    <s v="HRAEI-MD1618"/>
    <s v="HRAEI-LPI-CC-465-1-2022HRAEI-MD1618"/>
    <s v="010.000.4154.00"/>
    <n v="25302215"/>
    <s v="VASOPRESINA. SOLUCIÓN INYECTABLE CADA AMPOLLETA CONTIENE: VASOPRESINA 20 UI ENVASE CON UNA AMPOLLETA."/>
    <s v="ENVASE CON UNA AMPOLLETA"/>
    <n v="207"/>
    <n v="625"/>
    <n v="1562"/>
    <n v="129375"/>
    <n v="323334"/>
    <n v="0"/>
    <n v="1562"/>
    <n v="1562"/>
    <s v="CLAVE SOLICITADA"/>
    <n v="937"/>
    <x v="2"/>
    <n v="0"/>
    <x v="1"/>
    <n v="323334"/>
  </r>
  <r>
    <s v="HRAEI-LPI-CC-312-1-2023"/>
    <s v="GRUPO FARMACEUTICO TOTALFARMA,S.A DE C.V."/>
    <s v="HRAEI-MD1619"/>
    <s v="HRAEI-LPI-CC-312-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260"/>
    <n v="58"/>
    <n v="144"/>
    <n v="73080"/>
    <n v="181440"/>
    <n v="0"/>
    <n v="58"/>
    <n v="0"/>
    <s v="CLAVE SOLICITADA"/>
    <n v="0"/>
    <x v="0"/>
    <n v="58"/>
    <x v="0"/>
    <n v="0"/>
  </r>
  <r>
    <s v="HRAEI-LPI-CC-267-1-2023"/>
    <s v="BIOSISTEMAS Y SEGURIDAD PRIVADA, S.A. DE C.V."/>
    <s v="HRAEI-MD1619"/>
    <s v="HRAEI-LPI-CC-267-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176.1099999999999"/>
    <n v="38"/>
    <n v="96"/>
    <n v="44692.179999999993"/>
    <n v="112906.56"/>
    <n v="0"/>
    <n v="38"/>
    <n v="38"/>
    <s v="CLAVE SOLICITADA"/>
    <n v="0"/>
    <x v="0"/>
    <n v="0"/>
    <x v="1"/>
    <n v="44692.179999999993"/>
  </r>
  <r>
    <s v="HRAEI-AD-CC-523-2022"/>
    <s v="BIOSISTEMAS Y SEGURIDAD PRIVADA, S.A. DE C.V."/>
    <s v="HRAEI-MD1619"/>
    <s v="HRAEI-AD-CC-523-2022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079"/>
    <n v="156"/>
    <n v="390"/>
    <n v="168324"/>
    <n v="420810"/>
    <n v="0"/>
    <n v="50"/>
    <n v="50"/>
    <s v="CLAVE SOLICITADA"/>
    <n v="-106"/>
    <x v="3"/>
    <n v="0"/>
    <x v="1"/>
    <n v="53950"/>
  </r>
  <r>
    <s v="HRAEI-AD-CC-231-2023"/>
    <s v="ABBVIE FARMACEUTICOS, S.A. DE C.V."/>
    <s v="HRAEI-MD2117"/>
    <s v="HRAEI-AD-CC-231-2023HRAEI-MD2117"/>
    <s v="010.000.6226.00"/>
    <n v="25303477"/>
    <s v="VENETOCLAX, TABLETA, CADA TABLETA CONTIENE: 10, 50 O 100 MG DE VENETOCLAX, EXCIPIENTE CBP 1 TABLETA, MANTENIMIENTO. CAJA CON UN FRASCO CON 120 TABLETAS DE 100 MG"/>
    <s v="CAJA CON UN FRASCO CON 120 TABLETAS DE 100 MG"/>
    <n v="116268.6"/>
    <n v="2"/>
    <n v="5"/>
    <n v="232537.2"/>
    <n v="581343"/>
    <n v="0"/>
    <n v="5"/>
    <n v="5"/>
    <s v="CLAVE SOLICITADA"/>
    <n v="3"/>
    <x v="2"/>
    <n v="0"/>
    <x v="1"/>
    <n v="581343"/>
  </r>
  <r>
    <s v="HRAEI-AD-CC-358-2022"/>
    <s v="ABBVIE FARMACÉUTICOS, S.A. DE C.V."/>
    <s v="HRAEI-MD2117"/>
    <s v="HRAEI-AD-CC-358-2022HRAEI-MD2117"/>
    <s v="010.000.6226.00"/>
    <n v="25303477"/>
    <s v="VENETOCLAX, TABLETA, CADA TABLETA CONTIENE: 10, 50 O 100 MG DE VENETOCLAX, EXCIPIENTE CBP 1 TABLETA, MANTENIMIENTO. CAJA CON UN FRASCO CON 120 TABLETAS DE 100 MG"/>
    <s v="CAJA CON UN FRASCO CON 120 TABLETAS DE 100 MG"/>
    <n v="116268.6"/>
    <n v="10"/>
    <n v="23"/>
    <n v="1162686"/>
    <n v="2674177.8000000003"/>
    <n v="0"/>
    <n v="23"/>
    <n v="23"/>
    <s v="CLAVE SOLICITADA"/>
    <n v="13"/>
    <x v="2"/>
    <n v="0"/>
    <x v="1"/>
    <n v="2674177.8000000003"/>
  </r>
  <r>
    <s v="HRAEI-LPI-CC-034-2023"/>
    <s v="AUROVIDA FARMACÉUTICA, S.A. DE C.V."/>
    <s v="HRAEI-MD1621"/>
    <s v="HRAEI-LPI-CC-034-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8.58"/>
    <n v="7"/>
    <n v="16"/>
    <n v="60.06"/>
    <n v="137.28"/>
    <n v="0"/>
    <n v="7"/>
    <n v="0"/>
    <s v="CLAVE SOLICITADA"/>
    <n v="0"/>
    <x v="0"/>
    <n v="7"/>
    <x v="0"/>
    <n v="0"/>
  </r>
  <r>
    <s v="HRAEI-LPI-CC-023-2023"/>
    <s v="TECNOFARMA, S.A. DE C.V."/>
    <s v="HRAEI-MD1622"/>
    <s v="HRAEI-LPI-CC-023-2023HRAEI-MD1622"/>
    <s v="010.000.0596.00"/>
    <n v="25302224"/>
    <s v="VERAPAMILO. GRAGEA O TABLETA RECUBIERTA CADA GRAGEA O TABLETA RECUBIERTA CONTIENE: CLORHIDRATO DE VERAPAMILO 80 MG ENVASE CON 20 GRAGEAS O TABLETAS RECUBIERTAS."/>
    <s v="ENVASE CON 20 GRAGEAS O TABLETAS RECUBIERTAS"/>
    <n v="8.0299999999999994"/>
    <n v="29"/>
    <n v="72"/>
    <n v="232.86999999999998"/>
    <n v="578.16"/>
    <n v="0"/>
    <s v="-"/>
    <s v="-"/>
    <s v="SIN SOLICITUD"/>
    <s v="-"/>
    <x v="1"/>
    <s v="-"/>
    <x v="2"/>
    <s v="-"/>
  </r>
  <r>
    <s v="HRAEI-LPI-CC-312-1-2023"/>
    <s v="GRUPO FARMACEUTICO TOTALFARMA,S.A DE C.V."/>
    <s v="HRAEI-MD1623"/>
    <s v="HRAEI-LPI-CC-312-1-2023HRAEI-MD1623"/>
    <s v="010.000.0598.00"/>
    <n v="25302225"/>
    <s v="VERAPAMILO. SOLUCIÓN INYECTABLE CADA AMPOLLETA CONTIENE: CLORHIDRATO DE VERAPAMILO 5 MG ENVASE CON 2 ML (2.5 MG/ML)."/>
    <s v="ENVASE CON 2 ML (25 MG/ML)"/>
    <n v="105"/>
    <n v="15"/>
    <n v="37"/>
    <n v="1575"/>
    <n v="3885"/>
    <n v="0"/>
    <n v="15"/>
    <n v="0"/>
    <s v="CLAVE SOLICITADA"/>
    <n v="0"/>
    <x v="0"/>
    <n v="15"/>
    <x v="0"/>
    <n v="0"/>
  </r>
  <r>
    <s v="HRAEI-LPI-CC-252-2023"/>
    <s v="ALTERNAVIDA, S.A. DE C.V."/>
    <s v="HRAEI-MD1623"/>
    <s v="HRAEI-LPI-CC-252-2023HRAEI-MD1623"/>
    <s v="010.000.0598.00"/>
    <n v="25302225"/>
    <s v="VERAPAMILO. SOLUCIÓN INYECTABLE CADA AMPOLLETA CONTIENE: CLORHIDRATO DE VERAPAMILO 5 MG ENVASE CON 2 ML (2.5 MG/ML)."/>
    <s v="ENVASE CON 2 ML (25 MG/ML)"/>
    <n v="110"/>
    <n v="10"/>
    <n v="24"/>
    <n v="1100"/>
    <n v="2640"/>
    <n v="0"/>
    <n v="10"/>
    <n v="10"/>
    <s v="CLAVE SOLICITADA"/>
    <n v="0"/>
    <x v="0"/>
    <n v="0"/>
    <x v="1"/>
    <n v="1100"/>
  </r>
  <r>
    <s v="HRAEI-LPI-CC-037-2023"/>
    <s v="ALTERNAVIDA, S.A. DE C.V."/>
    <s v="HRAEI-MD1623"/>
    <s v="HRAEI-LPI-CC-037-2023HRAEI-MD1623"/>
    <s v="010.000.0598.00"/>
    <n v="25302225"/>
    <s v="VERAPAMILO. SOLUCIÓN INYECTABLE CADA AMPOLLETA CONTIENE: CLORHIDRATO DE VERAPAMILO 5 MG ENVASE CON 2 ML (2.5 MG/ML)."/>
    <s v="ENVASE CON 2 ML (25 MG/ML)"/>
    <n v="110"/>
    <n v="16"/>
    <n v="40"/>
    <n v="1760"/>
    <n v="4400"/>
    <n v="0"/>
    <n v="16"/>
    <n v="0"/>
    <s v="CLAVE SOLICITADA"/>
    <n v="0"/>
    <x v="0"/>
    <n v="16"/>
    <x v="0"/>
    <n v="0"/>
  </r>
  <r>
    <s v="HRAEI-LPI-CC-019-2023"/>
    <s v="DARFARMA, S.A. DE C.V."/>
    <s v="HRAEI-MD1623"/>
    <s v="HRAEI-LPI-CC-019-2023HRAEI-MD1623"/>
    <s v="010.000.0598.00"/>
    <n v="25302225"/>
    <s v="VERAPAMILO. SOLUCIÓN INYECTABLE CADA AMPOLLETA CONTIENE: CLORHIDRATO DE VERAPAMILO 5 MG ENVASE CON 2 ML (2.5 MG/ML)."/>
    <s v="ENVASE CON 2 ML (25 MG/ML)"/>
    <n v="105"/>
    <n v="24"/>
    <n v="59"/>
    <n v="2520"/>
    <n v="6195"/>
    <n v="0"/>
    <n v="59"/>
    <n v="0"/>
    <s v="CLAVE SOLICITADA"/>
    <n v="35"/>
    <x v="2"/>
    <n v="59"/>
    <x v="0"/>
    <n v="0"/>
  </r>
  <r>
    <s v="HRAEI-LPI-CC-344-2023"/>
    <s v="NUCITEC, S.A. DE C.V."/>
    <s v="HRAEI-MD1638"/>
    <s v="HRAEI-LPI-CC-344-2023HRAEI-MD1638"/>
    <s v="010.000.1098.00"/>
    <n v="25302247"/>
    <s v="VITAMINAS A C Y D. SOLUCIÓN. CADA ML CONTIENE: PALMITATO DE RETINOL 7000 A 9000 UI. ÁCIDO ASCÓRBICO 80 A 125 MG. COLECALCIFEROL 1400 A 1800 UI. ENVASE CON 15 ML."/>
    <s v="ENVASE CON 15 ML"/>
    <n v="17.899999999999999"/>
    <n v="20"/>
    <n v="48"/>
    <n v="358"/>
    <n v="859.19999999999993"/>
    <n v="0"/>
    <n v="20"/>
    <n v="0"/>
    <s v="CLAVE SOLICITADA"/>
    <n v="0"/>
    <x v="0"/>
    <n v="20"/>
    <x v="0"/>
    <n v="0"/>
  </r>
  <r>
    <s v="HRAEI-LPI-CC-442-2022"/>
    <s v="NUCITEC, S.A. DE C.V."/>
    <s v="HRAEI-MD1638"/>
    <s v="HRAEI-LPI-CC-442-2022HRAEI-MD1638"/>
    <s v="010.000.1098.00"/>
    <n v="25302247"/>
    <s v="VITAMINAS A C Y D. SOLUCIÓN. CADA ML CONTIENE: PALMITATO DE RETINOL 7000 A 9000 UI. ÁCIDO ASCÓRBICO 80 A 125 MG. COLECALCIFEROL 1400 A 1800 UI. ENVASE CON 15 ML."/>
    <s v="ENVASE CON 15 ML"/>
    <n v="17.899999999999999"/>
    <n v="32"/>
    <n v="78"/>
    <n v="572.79999999999995"/>
    <n v="1396.1999999999998"/>
    <n v="0"/>
    <n v="32"/>
    <n v="32"/>
    <s v="CLAVE SOLICITADA"/>
    <n v="0"/>
    <x v="0"/>
    <n v="0"/>
    <x v="1"/>
    <n v="572.79999999999995"/>
  </r>
  <r>
    <s v="HRAEI-LPI-CC-309-2023"/>
    <s v="GLENMARK PHARMACEUTICALS MEXICO, S.A. DE C.V."/>
    <s v="HRAEI-MD1647"/>
    <s v="HRAEI-LPI-CC-309-2023HRAEI-MD1647"/>
    <s v="010.000.5318.00"/>
    <n v="25302257"/>
    <s v="VORICONAZOL. TABLETA CADA TABLETA CONTIENE: VORICONAZOL 200 MG ENVASE CON 14 TABLETAS."/>
    <s v="ENVASE CON 14 TABLETAS"/>
    <n v="875"/>
    <n v="10"/>
    <n v="24"/>
    <n v="8750"/>
    <n v="21000"/>
    <n v="0"/>
    <n v="10"/>
    <n v="10"/>
    <s v="CLAVE SOLICITADA"/>
    <n v="0"/>
    <x v="0"/>
    <n v="0"/>
    <x v="1"/>
    <n v="8750"/>
  </r>
  <r>
    <s v="HRAEI-AD-CC-530-1-2022"/>
    <s v="AUROVIDA FARMACÉUTICA, S.A. DE C.V."/>
    <s v="HRAEI-MD1647"/>
    <s v="HRAEI-AD-CC-530-1-2022HRAEI-MD1647"/>
    <s v="010.000.5318.00"/>
    <n v="25302257"/>
    <s v="VORICONAZOL. TABLETA CADA TABLETA CONTIENE: VORICONAZOL 200 MG ENVASE CON 14 TABLETAS."/>
    <s v="ENVASE CON 14 TABLETAS"/>
    <n v="580"/>
    <n v="16"/>
    <n v="39"/>
    <n v="9280"/>
    <n v="22620"/>
    <n v="0"/>
    <n v="39"/>
    <n v="0"/>
    <s v="CLAVE SOLICITADA"/>
    <n v="23"/>
    <x v="2"/>
    <n v="39"/>
    <x v="0"/>
    <n v="0"/>
  </r>
  <r>
    <s v="HRAEI-LPI-CC-166-2023"/>
    <s v="GLENMARK PHARMACEUTICALS MEXICO, S.A. DE C.V."/>
    <s v="HRAEI-MD1647"/>
    <s v="HRAEI-LPI-CC-166-2023HRAEI-MD1647"/>
    <s v="010.000.5318.00"/>
    <n v="25302257"/>
    <s v="VORICONAZOL. TABLETA CADA TABLETA CONTIENE: VORICONAZOL 200 MG ENVASE CON 14 TABLETAS."/>
    <s v="ENVASE CON 14 TABLETAS"/>
    <n v="875"/>
    <n v="16"/>
    <n v="39"/>
    <n v="14000"/>
    <n v="34125"/>
    <n v="0"/>
    <n v="39"/>
    <n v="39"/>
    <s v="CLAVE SOLICITADA"/>
    <n v="23"/>
    <x v="2"/>
    <n v="0"/>
    <x v="1"/>
    <n v="34125"/>
  </r>
  <r>
    <s v="HRAEI-AD-CC-104-2023"/>
    <s v="AUROVIDA FARMACÉUTICA, S.A. DE C.V."/>
    <s v="HRAEI-MD1646"/>
    <s v="HRAEI-AD-CC-104-2023HRAEI-MD1646"/>
    <s v="010.000.5317.00"/>
    <n v="25302258"/>
    <s v="VORICONAZOL. TABLETA CADA TABLETA CONTIENE: VORICONAZOL 50 MG ENVASE CON 14 TABLETAS."/>
    <s v="ENVASE CON 14 TABLETAS"/>
    <n v="1890"/>
    <n v="16"/>
    <n v="39"/>
    <n v="30240"/>
    <n v="73710"/>
    <n v="0"/>
    <n v="39"/>
    <n v="0"/>
    <s v="CLAVE SOLICITADA"/>
    <n v="23"/>
    <x v="2"/>
    <n v="39"/>
    <x v="0"/>
    <n v="0"/>
  </r>
  <r>
    <s v="HRAEI-LPI-CC-277-2023"/>
    <s v="COMERCIALIZADORA PENTAMED, S.A. DE C.V."/>
    <s v="HRAEI-MD1648"/>
    <s v="HRAEI-LPI-CC-277-2023HRAEI-MD1648"/>
    <s v="010.000.0623.00"/>
    <n v="25302260"/>
    <s v="WARFARINA. TABLETA CADA TABLETA CONTIENE: WARFARINA SÓDICA 5 MG ENVASE CON 25 TABLETAS."/>
    <s v="ENVASE CON 25 TABLETAS"/>
    <n v="59.78"/>
    <n v="1"/>
    <n v="2"/>
    <n v="59.78"/>
    <n v="119.56"/>
    <n v="0"/>
    <s v="-"/>
    <s v="-"/>
    <s v="SIN SOLICITUD"/>
    <s v="-"/>
    <x v="1"/>
    <s v="-"/>
    <x v="2"/>
    <s v="-"/>
  </r>
  <r>
    <s v="HRAEI-LPI-CC-430-2022"/>
    <s v="COMERCIALIZADORA PENTAMED, S.A. DE C.V."/>
    <s v="HRAEI-MD1648"/>
    <s v="HRAEI-LPI-CC-430-2022HRAEI-MD1648"/>
    <s v="010.000.0623.00"/>
    <n v="25302260"/>
    <s v="WARFARINA. TABLETA CADA TABLETA CONTIENE: WARFARINA SÓDICA 5 MG ENVASE CON 25 TABLETAS."/>
    <s v="ENVASE CON 25 TABLETAS"/>
    <n v="59.78"/>
    <n v="2"/>
    <n v="4"/>
    <n v="119.56"/>
    <n v="239.12"/>
    <n v="0"/>
    <s v="-"/>
    <s v="-"/>
    <s v="SIN SOLICITUD"/>
    <s v="-"/>
    <x v="1"/>
    <s v="-"/>
    <x v="2"/>
    <s v="-"/>
  </r>
</pivotCacheRecords>
</file>

<file path=xl/pivotCache/pivotCacheRecords3.xml><?xml version="1.0" encoding="utf-8"?>
<pivotCacheRecords xmlns="http://schemas.openxmlformats.org/spreadsheetml/2006/main" xmlns:r="http://schemas.openxmlformats.org/officeDocument/2006/relationships" count="987">
  <r>
    <n v="2024"/>
    <s v="MCSSA018786"/>
    <s v="LA-12-512-012000991-I-174-2023"/>
    <s v="RAMO 12"/>
    <n v="25301"/>
    <x v="0"/>
    <s v="APOLLO CORPORATION AP, S.A. DE C.V."/>
    <x v="0"/>
    <s v="HRAEI-LPI-CC-258-2023HRAEI-MD0036"/>
    <s v="010.000.2126.00"/>
    <n v="25300037"/>
    <s v="ACICLOVIR. COMPRIMIDO O TABLETA CADA COMPRIMIDO O TABLETA CONTIENE: ACICLOVIR 400 MG ENVASE CON 35 COMPRIMIDOS O TABLETAS."/>
    <s v="ENVASE CON 35 COMPRIMIDOS O TABLETAS"/>
    <n v="54.51"/>
    <n v="5"/>
    <n v="12"/>
    <n v="272.55"/>
    <n v="654.12"/>
    <n v="0"/>
    <n v="5"/>
    <n v="0"/>
    <s v="CLAVE SOLICITADA"/>
    <n v="0"/>
    <s v="MINIMO CUMPLIDO"/>
    <n v="5"/>
    <s v="SIN RECIBIR"/>
    <n v="0"/>
  </r>
  <r>
    <n v="2024"/>
    <s v="MCSSA018786"/>
    <s v="LA-012M7B997-E115-2022"/>
    <s v="RAMO 12"/>
    <n v="25301"/>
    <x v="1"/>
    <s v="AMAROX PHARMA, S.A. DE C.V."/>
    <x v="0"/>
    <s v="HRAEI-LPI-CC-464-2022HRAEI-MD0036"/>
    <s v="010.000.2126.00"/>
    <n v="25300037"/>
    <s v="ACICLOVIR. COMPRIMIDO O TABLETA CADA COMPRIMIDO O TABLETA CONTIENE: ACICLOVIR 400 MG ENVASE CON 35 COMPRIMIDOS O TABLETAS."/>
    <s v="ENVASE CON 35 COMPRIMIDOS O TABLETAS"/>
    <n v="51.81"/>
    <n v="3"/>
    <n v="8"/>
    <n v="155.43"/>
    <n v="414.48"/>
    <n v="0"/>
    <n v="3"/>
    <n v="0"/>
    <s v="CLAVE SOLICITADA"/>
    <n v="0"/>
    <s v="MINIMO CUMPLIDO"/>
    <n v="3"/>
    <s v="SIN RECIBIR"/>
    <n v="0"/>
  </r>
  <r>
    <n v="2024"/>
    <s v="MCSSA018786"/>
    <s v="LA-12-512-012000991-I-174-2023"/>
    <s v="RAMO 12"/>
    <n v="25301"/>
    <x v="2"/>
    <s v="BUFFINGTON S DE MEXICO, S.A. DE C.V."/>
    <x v="1"/>
    <s v="HRAEI-LPI-CC-270-2023HRAEI-MD0078"/>
    <s v="010.000.1344.00"/>
    <n v="25300102"/>
    <s v="ALBENDAZOL. TABLETA CADA TABLETA CONTIENE: ALBENDAZOL 200 MG ENVASE CON 2 TABLETAS."/>
    <s v="ENVASE CON 2 TABLETAS"/>
    <n v="5.93"/>
    <n v="1"/>
    <n v="2"/>
    <n v="5.93"/>
    <n v="11.86"/>
    <n v="0"/>
    <n v="1"/>
    <n v="0"/>
    <s v="CLAVE SOLICITADA"/>
    <n v="0"/>
    <s v="MINIMO CUMPLIDO"/>
    <n v="1"/>
    <s v="SIN RECIBIR"/>
    <n v="0"/>
  </r>
  <r>
    <n v="2024"/>
    <s v="MCSSA018786"/>
    <s v="AA-012M7B997-E158-2022"/>
    <s v="RAMO 12"/>
    <n v="25301"/>
    <x v="3"/>
    <s v="APOYO ONCOLOGICO, MEDICO Y ORTOPEDIA DEL NORESTE, S.A. DE C.V."/>
    <x v="1"/>
    <s v="HRAEI-AD-CC-526-2022HRAEI-MD0078"/>
    <s v="010.000.1344.00"/>
    <n v="25300102"/>
    <s v="ALBENDAZOL. TABLETA CADA TABLETA CONTIENE: ALBENDAZOL 200 MG ENVASE CON 2 TABLETAS."/>
    <s v="ENVASE CON 2 TABLETAS"/>
    <n v="12.8"/>
    <n v="2"/>
    <n v="5"/>
    <n v="25.6"/>
    <n v="64"/>
    <n v="0"/>
    <n v="2"/>
    <n v="2"/>
    <s v="CLAVE SOLICITADA"/>
    <n v="0"/>
    <s v="MINIMO CUMPLIDO"/>
    <n v="0"/>
    <s v="RECIBIDO TOTAL"/>
    <n v="25.6"/>
  </r>
  <r>
    <n v="2024"/>
    <s v="MCSSA018786"/>
    <s v="LA-012M7B997-E115-2022"/>
    <s v="RAMO 12"/>
    <n v="25301"/>
    <x v="4"/>
    <s v="ALVARTIS PHARMA, S.A. DE C.V."/>
    <x v="2"/>
    <s v="HRAEI-LPI-CC-422-1-2022HRAEI-MD0116"/>
    <s v="010.000.5439.00"/>
    <n v="25300159"/>
    <s v="AMIFOSTINA. SOLUCIÓN INYECTABLE. CADA FRASCO ÁMPULA CONTIENE: AMIFOSTINA (BASE ANHIDRA) 500 MG ENVASE CON UN FRASCO ÁMPULA."/>
    <s v="ENVASE CON UN FRASCO ÁMPULA"/>
    <n v="3958"/>
    <n v="2"/>
    <n v="4"/>
    <n v="7916"/>
    <n v="15832"/>
    <n v="0"/>
    <n v="2"/>
    <n v="2"/>
    <s v="CLAVE SOLICITADA"/>
    <n v="0"/>
    <s v="MINIMO CUMPLIDO"/>
    <n v="0"/>
    <s v="RECIBIDO TOTAL"/>
    <n v="7916"/>
  </r>
  <r>
    <n v="2024"/>
    <s v="MCSSA018786"/>
    <s v="LA-012M7B997-E115-2022"/>
    <s v="RAMO 12"/>
    <n v="25301"/>
    <x v="5"/>
    <s v="DISTRIBUIDOR MEDICO TECNOMED, S.A. DE C.V."/>
    <x v="3"/>
    <s v="HRAEI-LPI-CC-419-RA-2022HRAEI-MD0117"/>
    <s v="010.000.1956.00"/>
    <n v="25302386"/>
    <s v="AMIKACINA. SOLUCIÓN INYECTABLE. CADA AMPOLLETA O FRASCO ÁMPULA CONTIENE: SULFATO DE AMIKACINA EQUIVALENTE A 500 MG DE AMIKACINA. ENVASE CON 1 AMPOLLETA O FRASCO ÁMPULA CON 2 ML."/>
    <s v="ENVASE CON 1 AMPOLLETA O FRASCO ÁMPULA CON 2 ML"/>
    <n v="9.09"/>
    <n v="15"/>
    <n v="36"/>
    <n v="136.35"/>
    <n v="327.24"/>
    <n v="0"/>
    <n v="15"/>
    <n v="0"/>
    <s v="CLAVE SOLICITADA"/>
    <n v="0"/>
    <s v="MINIMO CUMPLIDO"/>
    <n v="15"/>
    <s v="SIN RECIBIR"/>
    <n v="0"/>
  </r>
  <r>
    <n v="2024"/>
    <s v="MCSSA018786"/>
    <s v="LA-12-512-012000991-I-174-2023"/>
    <s v="RAMO 12"/>
    <n v="25301"/>
    <x v="6"/>
    <s v="GABAME, S.A. DE C.V."/>
    <x v="4"/>
    <s v="HRAEI-LPI-CC-304-1-2023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152"/>
    <n v="2880"/>
    <n v="12326.4"/>
    <n v="30815.999999999996"/>
    <n v="0"/>
    <n v="1152"/>
    <n v="0"/>
    <s v="CLAVE SOLICITADA"/>
    <n v="0"/>
    <s v="MINIMO CUMPLIDO"/>
    <n v="1152"/>
    <s v="SIN RECIBIR"/>
    <n v="0"/>
  </r>
  <r>
    <n v="2024"/>
    <s v="MCSSA018786"/>
    <s v="LA-012M7B997-E115-2022"/>
    <s v="RAMO 12"/>
    <n v="25301"/>
    <x v="1"/>
    <s v="AMAROX PHARMA, S.A. DE C.V."/>
    <x v="5"/>
    <s v="HRAEI-LPI-CC-464-2022HRAEI-MD0212"/>
    <s v="010.000.4448.00"/>
    <n v="25300367"/>
    <s v="BORTEZOMIB. SOLUCIÓN INYECTABLE CADA FRASCO ÁMPULA CON LIOFILIZADO CONTIENE: BORTEZOMIB 3.5 MG ENVASE CON UN FRASCO ÁMPULA."/>
    <s v="ENVASE CON UN FRASCO ÁMPULA"/>
    <n v="326.7"/>
    <n v="31"/>
    <n v="78"/>
    <n v="10127.699999999999"/>
    <n v="25482.6"/>
    <n v="0"/>
    <n v="31"/>
    <n v="0"/>
    <s v="CLAVE SOLICITADA"/>
    <n v="0"/>
    <s v="MINIMO CUMPLIDO"/>
    <n v="31"/>
    <s v="SIN RECIBIR"/>
    <n v="0"/>
  </r>
  <r>
    <n v="2024"/>
    <s v="MCSSA018786"/>
    <s v="LA-012M7B997-E115-2022"/>
    <s v="RAMO 12"/>
    <n v="25301"/>
    <x v="7"/>
    <s v="BIORESEARCH DE MÉXICO, S.A. DE C.V."/>
    <x v="6"/>
    <s v="HRAEI-LPI-CC-431-2022HRAEI-MD0246"/>
    <s v="010.000.1006.00"/>
    <n v="25300411"/>
    <s v="CALCIO. COMPRIMIDO EFERVESCENTE CADA COMPRIMIDO CONTIENE: LACTATO GLUCONATO DE CALCIO 2.94 G. CARBONATO DE CALCIO 300 MG. EQUIVALENTE A 500 MG DE CALCIO IONIZABLE. ENVASE CON 12 COMPRIMIDOS."/>
    <s v="ENVASE CON 12 COMPRIMIDOS"/>
    <n v="23.5"/>
    <n v="38"/>
    <n v="94"/>
    <n v="893"/>
    <n v="2209"/>
    <n v="0"/>
    <n v="38"/>
    <n v="0"/>
    <s v="CLAVE SOLICITADA"/>
    <n v="0"/>
    <s v="MINIMO CUMPLIDO"/>
    <n v="38"/>
    <s v="SIN RECIBIR"/>
    <n v="0"/>
  </r>
  <r>
    <n v="2024"/>
    <s v="MCSSA018786"/>
    <s v="LA-012M7B997-E115-2022"/>
    <s v="RAMO 12"/>
    <n v="25301"/>
    <x v="8"/>
    <s v="COMERCIALIZADORA DE PRODUCTOS INSTITUCIONALES, S.A. DE C.V."/>
    <x v="7"/>
    <s v="HRAEI-LPI-CC-420-2022HRAEI-MD0250"/>
    <s v="010.000.1095.00"/>
    <n v="25300415"/>
    <s v="CALCITRIOL. CÁPSULA DE GELATINA BLANDA CADA CÁPSULA CONTIENE: CALCITRIOL 0.25 µG. ENVASE CON 50 CÁPSULAS."/>
    <s v="ENVASE CON 50 CÁPSULAS"/>
    <n v="23.2"/>
    <n v="2"/>
    <n v="3"/>
    <n v="46.4"/>
    <n v="69.599999999999994"/>
    <n v="0"/>
    <n v="2"/>
    <n v="0"/>
    <s v="CLAVE SOLICITADA"/>
    <n v="0"/>
    <s v="MINIMO CUMPLIDO"/>
    <n v="2"/>
    <s v="SIN RECIBIR"/>
    <n v="0"/>
  </r>
  <r>
    <n v="2024"/>
    <s v="MCSSA018786"/>
    <s v="LA-12-512-012000991-I-174-2023"/>
    <s v="RAMO 12"/>
    <n v="25301"/>
    <x v="9"/>
    <s v="BIORESEARCH DE MEXICO, S.A. DE C.V."/>
    <x v="8"/>
    <s v="HRAEI-LPI-CC-266-2023HRAEI-MD0258"/>
    <s v="040.000.2609.00"/>
    <n v="25300425"/>
    <s v="CARBAMAZEPINA. SUSPENSIÓN ORAL. CADA 5 ML CONTIENEN: CARBAMAZEPINA 100 MG ENVASE CON 120 ML Y DOSIFICADOR DE 5 ML."/>
    <s v="ENVASE CON 120 ML Y DOSIFICADOR DE 5 ML"/>
    <n v="20"/>
    <n v="1"/>
    <n v="2"/>
    <n v="20"/>
    <n v="40"/>
    <n v="0"/>
    <n v="1"/>
    <n v="0"/>
    <s v="CLAVE SOLICITADA"/>
    <n v="0"/>
    <s v="MINIMO CUMPLIDO"/>
    <n v="1"/>
    <s v="SIN RECIBIR"/>
    <n v="0"/>
  </r>
  <r>
    <n v="2024"/>
    <s v="MCSSA018786"/>
    <s v="LA-12-M7B-012M7B997-I-1-2023"/>
    <s v="RAMO 12"/>
    <n v="25301"/>
    <x v="10"/>
    <s v="BIORESEARCH DE MÉXICO, S.A. DE C.V."/>
    <x v="8"/>
    <s v="HRAEI-LPI-CC-010-2023HRAEI-MD0258"/>
    <s v="040.000.2609.00"/>
    <n v="25300425"/>
    <s v="CARBAMAZEPINA. SUSPENSIÓN ORAL. CADA 5 ML CONTIENEN: CARBAMAZEPINA 100 MG ENVASE CON 120 ML Y DOSIFICADOR DE 5 ML."/>
    <s v="ENVASE CON 120 ML Y DOSIFICADOR DE 5 ML"/>
    <n v="18.510000000000002"/>
    <n v="2"/>
    <n v="3"/>
    <n v="37.020000000000003"/>
    <n v="55.53"/>
    <n v="0"/>
    <n v="2"/>
    <n v="0"/>
    <s v="CLAVE SOLICITADA"/>
    <n v="0"/>
    <s v="MINIMO CUMPLIDO"/>
    <n v="2"/>
    <s v="SIN RECIBIR"/>
    <n v="0"/>
  </r>
  <r>
    <n v="2024"/>
    <s v="MCSSA018786"/>
    <s v="LA-12-512-012000991-I-174-2023"/>
    <s v="RAMO 12"/>
    <n v="25301"/>
    <x v="9"/>
    <s v="BIORESEARCH DE MEXICO, S.A. DE C.V."/>
    <x v="9"/>
    <s v="HRAEI-LPI-CC-266-2023HRAEI-MD0257"/>
    <s v="040.000.2608.00"/>
    <n v="25300426"/>
    <s v="CARBAMAZEPINA. TABLETA. CADA TABLETA CONTIENE: CARBAMAZEPINA 200 MG ENVASE CON 20 TABLETAS."/>
    <s v="ENVASE CON 20 TABLETAS"/>
    <n v="17.5"/>
    <n v="4"/>
    <n v="8"/>
    <n v="70"/>
    <n v="140"/>
    <n v="0"/>
    <n v="4"/>
    <n v="0"/>
    <s v="CLAVE SOLICITADA"/>
    <n v="0"/>
    <s v="MINIMO CUMPLIDO"/>
    <n v="4"/>
    <s v="SIN RECIBIR"/>
    <n v="0"/>
  </r>
  <r>
    <n v="2024"/>
    <s v="MCSSA018786"/>
    <s v="LA-12-512-012000991-I-174-2023"/>
    <s v="RAMO 12"/>
    <n v="25301"/>
    <x v="11"/>
    <s v="LABORATORIOS SOLFRAN, S.A."/>
    <x v="9"/>
    <s v="HRAEI-LPI-CC-325-2023HRAEI-MD0257"/>
    <s v="040.000.2608.00"/>
    <n v="25300426"/>
    <s v="CARBAMAZEPINA. TABLETA. CADA TABLETA CONTIENE: CARBAMAZEPINA 200 MG ENVASE CON 20 TABLETAS."/>
    <s v="ENVASE CON 20 TABLETAS"/>
    <n v="18.100000000000001"/>
    <n v="2"/>
    <n v="6"/>
    <n v="36.200000000000003"/>
    <n v="108.60000000000001"/>
    <n v="0"/>
    <n v="2"/>
    <n v="0"/>
    <s v="CLAVE SOLICITADA"/>
    <n v="0"/>
    <s v="MINIMO CUMPLIDO"/>
    <n v="2"/>
    <s v="SIN RECIBIR"/>
    <n v="0"/>
  </r>
  <r>
    <n v="2024"/>
    <s v="MCSSA018786"/>
    <s v="LA-012M7B997-E115-2022"/>
    <s v="RAMO 12"/>
    <n v="25301"/>
    <x v="12"/>
    <s v="PRODUCTOS LUDICA, S.A. DE C.V."/>
    <x v="9"/>
    <s v="HRAEI-LPI-CC-499-2022HRAEI-MD0257"/>
    <s v="040.000.2608.00"/>
    <n v="25300426"/>
    <s v="CARBAMAZEPINA. TABLETA. CADA TABLETA CONTIENE: CARBAMAZEPINA 200 MG ENVASE CON 20 TABLETAS."/>
    <s v="ENVASE CON 20 TABLETAS"/>
    <n v="18.54"/>
    <n v="2"/>
    <n v="4"/>
    <n v="37.08"/>
    <n v="74.16"/>
    <n v="0"/>
    <n v="2"/>
    <n v="0"/>
    <s v="CLAVE SOLICITADA"/>
    <n v="0"/>
    <s v="MINIMO CUMPLIDO"/>
    <n v="2"/>
    <s v="SIN RECIBIR"/>
    <n v="0"/>
  </r>
  <r>
    <n v="2024"/>
    <s v="MCSSA018786"/>
    <s v="LA-12-512-012000991-I-174-2023"/>
    <s v="RAMO 12"/>
    <n v="25301"/>
    <x v="13"/>
    <s v="COMPAÑIA INTERNACIONAL MEDICA, S.A. DE C.V."/>
    <x v="10"/>
    <s v="HRAEI-LPI-CC-279-1-2023HRAEI-MD0270"/>
    <s v="010.000.1939.00"/>
    <n v="25300447"/>
    <s v="CEFALEXINA. TABLETA O CÁPSULA. CADA TABLETA O CÁPSULA CONTIENE: CEFALEXINA MONOHIDRATADA EQUIVALENTE A 500 MG DE CEFALEXINA. ENVASE CON 20 TABLETAS O CÁPSULAS."/>
    <s v="ENVASE CON 20 TABLETAS O CÁPSULAS"/>
    <n v="38"/>
    <n v="6"/>
    <n v="13"/>
    <n v="228"/>
    <n v="494"/>
    <n v="0"/>
    <n v="6"/>
    <n v="6"/>
    <s v="CLAVE SOLICITADA"/>
    <n v="0"/>
    <s v="MINIMO CUMPLIDO"/>
    <n v="0"/>
    <s v="RECIBIDO TOTAL"/>
    <n v="228"/>
  </r>
  <r>
    <n v="2024"/>
    <s v="MCSSA018786"/>
    <s v="LA-12-512-012000991-I-174-2023"/>
    <s v="RAMO 12"/>
    <n v="25301"/>
    <x v="13"/>
    <s v="COMPAÑIA INTERNACIONAL MEDICA, S.A. DE C.V."/>
    <x v="11"/>
    <s v="HRAEI-LPI-CC-279-1-2023HRAEI-MD0295"/>
    <s v="010.000.4306.00"/>
    <n v="25300480"/>
    <s v="CICLOSPORINA. CAPSULA DE GELATINA BLANDA. CADA CÁPSULA CONTIENE: CICLOSPORINA MODIFICADA O CICLOSPORINA EN MICROEMULSIÓN 25 MG. ENVASE CON 50 CÁPSULAS."/>
    <s v="ENVASE CON 50 CÁPSULAS"/>
    <n v="132.38"/>
    <n v="20"/>
    <n v="48"/>
    <n v="2647.6"/>
    <n v="6354.24"/>
    <n v="0"/>
    <n v="20"/>
    <n v="20"/>
    <s v="CLAVE SOLICITADA"/>
    <n v="0"/>
    <s v="MINIMO CUMPLIDO"/>
    <n v="0"/>
    <s v="RECIBIDO TOTAL"/>
    <n v="2647.6"/>
  </r>
  <r>
    <n v="2024"/>
    <s v="MCSSA018786"/>
    <s v="LA-12-512-012000991-I-174-2023"/>
    <s v="RAMO 12"/>
    <n v="25301"/>
    <x v="14"/>
    <s v="NOVARTIS FARMACEUTICA, S.A. DE C.V."/>
    <x v="12"/>
    <s v="HRAEI-LPI-CC-342-2023HRAEI-MD0297"/>
    <s v="010.000.4294.00"/>
    <n v="25300481"/>
    <s v="CICLOSPORINA. EMULSIÓN ORAL CADA ML CONTIENE: CICLOSPORINA MODIFICADA O CICLOSPORINA EN MICROEMULSIÓN 100 MG. ENVASE CON 50 ML Y PIPETA DOSIFICADORA."/>
    <s v="ENVASE CON 50 ML Y PIPETA DOSIFICADORA"/>
    <n v="151.51"/>
    <n v="10"/>
    <n v="24"/>
    <n v="1515.1"/>
    <n v="3636.24"/>
    <n v="0"/>
    <s v="-"/>
    <s v="-"/>
    <s v="SIN SOLICITUD"/>
    <s v="-"/>
    <s v="MINIMO SIN SOLICITUD"/>
    <s v="-"/>
    <s v="SIN SOLICITUD"/>
    <s v="-"/>
  </r>
  <r>
    <n v="2024"/>
    <s v="MCSSA018786"/>
    <s v="LA-012M7B997-E115-2022"/>
    <s v="RAMO 12"/>
    <n v="25301"/>
    <x v="15"/>
    <s v="NOVARTIS FARMACÉUTICA, S.A. DE C.V."/>
    <x v="12"/>
    <s v="HRAEI-LPI-CC-468-2022HRAEI-MD0297"/>
    <s v="010.000.4294.00"/>
    <n v="25300481"/>
    <s v="CICLOSPORINA. EMULSIÓN ORAL CADA ML CONTIENE: CICLOSPORINA MODIFICADA O CICLOSPORINA EN MICROEMULSIÓN 100 MG. ENVASE CON 50 ML Y PIPETA DOSIFICADORA."/>
    <s v="ENVASE CON 50 ML Y PIPETA DOSIFICADORA"/>
    <n v="151.51"/>
    <n v="16"/>
    <n v="39"/>
    <n v="2424.16"/>
    <n v="5908.8899999999994"/>
    <n v="0"/>
    <s v="-"/>
    <s v="-"/>
    <s v="SIN SOLICITUD"/>
    <s v="-"/>
    <s v="MINIMO SIN SOLICITUD"/>
    <s v="-"/>
    <s v="SIN SOLICITUD"/>
    <s v="-"/>
  </r>
  <r>
    <n v="2024"/>
    <s v="MCSSA018786"/>
    <s v="LA-12-512-012000991-I-174-2023"/>
    <s v="RAMO 47"/>
    <n v="25301"/>
    <x v="16"/>
    <s v="PROQUÍMICA Y ALTA ESPECIALIDAD MÉDICA, S.A. DE C.V."/>
    <x v="13"/>
    <s v="HRAEI-LPI-CC-396-2023HRAEI-MD0308"/>
    <s v="010.000.4259.00"/>
    <n v="25302464"/>
    <s v="CIPROFLOXACINO. SOLUCIÓN INYECTABLE CADA 100 ML CONTIENE: LACTATO O CLORHIDRATO DE CIPROFLOXACINO EQUIVALENTE A 200 MG DE CIPROFLOXACINO. ENVASE CON 100 ML."/>
    <s v="ENVASE CON 100 ML"/>
    <n v="12.38"/>
    <n v="96"/>
    <n v="240"/>
    <n v="1188.48"/>
    <n v="2971.2000000000003"/>
    <m/>
    <n v="240"/>
    <n v="0"/>
    <s v="CLAVE SOLICITADA"/>
    <n v="144"/>
    <s v="MINIMO SUPERADO"/>
    <n v="240"/>
    <s v="SIN RECIBIR"/>
    <n v="0"/>
  </r>
  <r>
    <n v="2024"/>
    <s v="MCSSA018786"/>
    <s v="LA-12-M7B-012M7B997-I-1-2023"/>
    <s v="RAMO 12"/>
    <n v="25301"/>
    <x v="17"/>
    <s v="COMERCIALIZADORA PHARMACEUTICA COMPHARMA, S.A. DE C.V."/>
    <x v="14"/>
    <s v="HRAEI-LPI-CC-038-2023HRAEI-MD0314"/>
    <s v="010.000.4061.00"/>
    <n v="25300507"/>
    <s v="CISATRACURIO BESILATO DE. SOLUCIÓN INYECTABLECADA ML CONTIENE:BESILATO DE CISATRACURIOEQUIVALENTE A 2 MGDE CISATRACURIOENVASE CON 1 AMPOLLETA CON 5 ML."/>
    <s v="ENVASE CON 1 AMPOLLETA CON 5 ML"/>
    <n v="37"/>
    <n v="936"/>
    <n v="2340"/>
    <n v="34632"/>
    <n v="86580"/>
    <n v="0"/>
    <n v="936"/>
    <n v="0"/>
    <s v="CLAVE SOLICITADA"/>
    <n v="0"/>
    <s v="MINIMO CUMPLIDO"/>
    <n v="936"/>
    <s v="SIN RECIBIR"/>
    <n v="0"/>
  </r>
  <r>
    <n v="2024"/>
    <s v="MCSSA018786"/>
    <s v="LA-12-512-012000991-I-174-2023"/>
    <s v="RAMO 12"/>
    <n v="25301"/>
    <x v="0"/>
    <s v="APOLLO CORPORATION AP, S.A. DE C.V."/>
    <x v="15"/>
    <s v="HRAEI-LPI-CC-258-2023HRAEI-MD0321"/>
    <s v="010.000.1973.00"/>
    <n v="25300519"/>
    <s v="CLINDAMICINA. SOLUCIÓN INYECTABLE CADA AMPOLLETA CONTIENE: FOSFATO DE CLINDAMICINA EQUIVALENTE A 300 MG DE CLINDAMICINA. ENVASE AMPOLLETA CON 2 ML."/>
    <s v="ENVASE AMPOLLETA CON 2 ML"/>
    <n v="5.3"/>
    <n v="692"/>
    <n v="1730"/>
    <n v="3667.6"/>
    <n v="9169"/>
    <n v="0"/>
    <n v="692"/>
    <n v="0"/>
    <s v="CLAVE SOLICITADA"/>
    <n v="0"/>
    <s v="MINIMO CUMPLIDO"/>
    <n v="692"/>
    <s v="SIN RECIBIR"/>
    <n v="0"/>
  </r>
  <r>
    <n v="2024"/>
    <s v="MCSSA018786"/>
    <s v="LA-12-M7B-012M7B997-I-1-2023"/>
    <s v="RAMO 12"/>
    <n v="25301"/>
    <x v="18"/>
    <s v="PRODIFAM, S.A. DE C.V."/>
    <x v="16"/>
    <s v="HRAEI-LPI-CC-008-2023HRAEI-MD0354"/>
    <s v="010.000.0524.00"/>
    <n v="25300569"/>
    <s v="CLORURO DE POTASIO. SOLUCIÓN INYECTABLE. CADA AMPOLLETA CONTIENE: CLORURO DE POTASIO 1.49 G. (20 MEQ DE POTASIO, 20 MEQ DE CLORO) ENVASE CON 50 AMPOLLETAS CON 10 ML"/>
    <s v="ENVASE CON 50 AMPOLLETAS CON 10 ML"/>
    <n v="77.319999999999894"/>
    <n v="156"/>
    <n v="390"/>
    <n v="12061.919999999984"/>
    <n v="30154.799999999959"/>
    <n v="0"/>
    <n v="156"/>
    <n v="0"/>
    <s v="CLAVE SOLICITADA"/>
    <n v="0"/>
    <s v="MINIMO CUMPLIDO"/>
    <n v="156"/>
    <s v="SIN RECIBIR"/>
    <n v="0"/>
  </r>
  <r>
    <n v="2024"/>
    <s v="MCSSA018786"/>
    <s v="LA-12-512-012000991-I-174-2023"/>
    <s v="RAMO 12"/>
    <n v="25301"/>
    <x v="13"/>
    <s v="COMPAÑIA INTERNACIONAL MEDICA, S.A. DE C.V."/>
    <x v="17"/>
    <s v="HRAEI-LPI-CC-279-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
    <n v="3"/>
    <n v="6"/>
    <n v="28.049999999999997"/>
    <n v="56.099999999999994"/>
    <n v="0"/>
    <n v="3"/>
    <n v="0"/>
    <s v="CLAVE SOLICITADA"/>
    <n v="0"/>
    <s v="MINIMO CUMPLIDO"/>
    <n v="3"/>
    <s v="SIN RECIBIR"/>
    <n v="0"/>
  </r>
  <r>
    <n v="2024"/>
    <s v="MCSSA018786"/>
    <s v="LA-12-512-012000991-I-174-2023"/>
    <s v="RAMO 12"/>
    <n v="25301"/>
    <x v="19"/>
    <s v="PRODUCTOS LUDICA, S.A. DE C.V."/>
    <x v="17"/>
    <s v="HRAEI-LPI-CC-357-1-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9.3510000000000009"/>
    <n v="1"/>
    <n v="2"/>
    <n v="9.3510000000000009"/>
    <n v="18.702000000000002"/>
    <n v="0"/>
    <s v="-"/>
    <s v="-"/>
    <s v="SIN SOLICITUD"/>
    <s v="-"/>
    <s v="MINIMO SIN SOLICITUD"/>
    <s v="-"/>
    <s v="SIN SOLICITUD"/>
    <s v="-"/>
  </r>
  <r>
    <n v="2024"/>
    <s v="MCSSA018786"/>
    <s v="LA-012M7B997-E115-2022"/>
    <s v="RAMO 12"/>
    <n v="25301"/>
    <x v="20"/>
    <s v="IMPORTADORA Y MANUFACTURERA BRULUART, S.A."/>
    <x v="17"/>
    <s v="HRAEI-LPI-CC-459-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
    <n v="7"/>
    <n v="16"/>
    <n v="70"/>
    <n v="160"/>
    <n v="0"/>
    <s v="-"/>
    <s v="-"/>
    <s v="SIN SOLICITUD"/>
    <s v="-"/>
    <s v="MINIMO SIN SOLICITUD"/>
    <s v="-"/>
    <s v="SIN SOLICITUD"/>
    <s v="-"/>
  </r>
  <r>
    <n v="2024"/>
    <s v="MCSSA018786"/>
    <s v="LA-012M7B997-E115-2022"/>
    <s v="RAMO 12"/>
    <n v="25301"/>
    <x v="7"/>
    <s v="BIORESEARCH DE MÉXICO, S.A. DE C.V."/>
    <x v="17"/>
    <s v="HRAEI-LPI-CC-431-2022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10.48"/>
    <n v="4"/>
    <n v="11"/>
    <n v="41.92"/>
    <n v="115.28"/>
    <n v="0"/>
    <n v="4"/>
    <n v="0"/>
    <s v="CLAVE SOLICITADA"/>
    <n v="0"/>
    <s v="MINIMO CUMPLIDO"/>
    <n v="4"/>
    <s v="SIN RECIBIR"/>
    <n v="0"/>
  </r>
  <r>
    <n v="2024"/>
    <s v="MCSSA018786"/>
    <s v="LA-12-512-012000991-I-174-2023"/>
    <s v="RAMO 12"/>
    <n v="25301"/>
    <x v="21"/>
    <s v="PRODIFAM, S.A. DE C.V."/>
    <x v="18"/>
    <s v="HRAEI-LPI-CC-353-1-2023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3.52"/>
    <n v="5801"/>
    <n v="14501"/>
    <n v="20419.52"/>
    <n v="51043.519999999997"/>
    <n v="0"/>
    <n v="5801"/>
    <n v="0"/>
    <s v="CLAVE SOLICITADA"/>
    <n v="0"/>
    <s v="MINIMO CUMPLIDO"/>
    <n v="5801"/>
    <s v="SIN RECIBIR"/>
    <n v="0"/>
  </r>
  <r>
    <n v="2024"/>
    <s v="MCSSA018786"/>
    <s v="LA-12-512-012000991-I-174-2023"/>
    <s v="RAMO 12"/>
    <n v="25301"/>
    <x v="22"/>
    <s v="FARMAHOME, S. A. P. I. DE C.V."/>
    <x v="19"/>
    <s v="HRAEI-LPI-CC-300-2023HRAEI-MD0429"/>
    <s v="010.000.2176.00"/>
    <n v="25300665"/>
    <s v="DEXAMETASONA. SOLUCIÓN OFTÁLMICA. CADA 100 ML CONTIENEN: FOSFATO DE DEXAMETASONA 0.1 G ENVASE CON FRASCO GOTERO CON 5 ML."/>
    <s v="ENVASE CON FRASCO GOTERO CON 5 ML"/>
    <n v="49.47"/>
    <n v="9"/>
    <n v="21"/>
    <n v="445.23"/>
    <n v="1038.8699999999999"/>
    <n v="0"/>
    <s v="-"/>
    <s v="-"/>
    <s v="SIN SOLICITUD"/>
    <s v="-"/>
    <s v="MINIMO SIN SOLICITUD"/>
    <s v="-"/>
    <s v="SIN SOLICITUD"/>
    <s v="-"/>
  </r>
  <r>
    <n v="2024"/>
    <s v="MCSSA018786"/>
    <s v="LA-12-512-012000991-I-174-2023"/>
    <s v="RAMO 12"/>
    <n v="25301"/>
    <x v="23"/>
    <s v="MEDIVIDA, S.A. DE C.V."/>
    <x v="20"/>
    <s v="HRAEI-LPI-CC-336-1-2023HRAEI-MD0438"/>
    <s v="010.000.0247.01"/>
    <n v="25302522"/>
    <s v="DEXMEDETOMIDINA SOLUCIÓN INYECTABLE. CADA FRASCO ÁMPULA CONTIENE: CLORHIDRATO DE DEXMEDETOMIDINA 200 µG ENVASE CON 5 FRASCO ÁMPULA"/>
    <s v="ENVASE CON 5 FRASCO ÁMPULA"/>
    <n v="98.2"/>
    <n v="460"/>
    <n v="1152"/>
    <n v="45172"/>
    <n v="113126.40000000001"/>
    <n v="0"/>
    <n v="460"/>
    <n v="0"/>
    <s v="CLAVE SOLICITADA"/>
    <n v="0"/>
    <s v="MINIMO CUMPLIDO"/>
    <n v="460"/>
    <s v="SIN RECIBIR"/>
    <n v="0"/>
  </r>
  <r>
    <n v="2024"/>
    <s v="MCSSA018786"/>
    <s v="LA-12-512-012000991-I-174-2023"/>
    <s v="RAMO 12"/>
    <n v="25301"/>
    <x v="24"/>
    <s v="COMERCIALIZADORA DE MULTIPLES PRODUCTOS ZAGAL, S.A. DE C.V."/>
    <x v="21"/>
    <s v="HRAEI-LPI-CC-275-2023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81.09"/>
    <n v="68"/>
    <n v="168"/>
    <n v="5514.12"/>
    <n v="13623.12"/>
    <n v="0"/>
    <s v="-"/>
    <s v="-"/>
    <s v="SIN SOLICITUD"/>
    <s v="-"/>
    <s v="MINIMO SIN SOLICITUD"/>
    <s v="-"/>
    <s v="SIN SOLICITUD"/>
    <s v="-"/>
  </r>
  <r>
    <n v="2024"/>
    <s v="MCSSA018786"/>
    <s v="LA-12-512-012000991-I-174-2023"/>
    <s v="RAMO 12"/>
    <n v="25301"/>
    <x v="24"/>
    <s v="COMERCIALIZADORA DE MULTIPLES PRODUCTOS ZAGAL, S.A. DE C.V."/>
    <x v="22"/>
    <s v="HRAEI-LPI-CC-275-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71"/>
    <n v="384"/>
    <n v="960"/>
    <n v="6416.64"/>
    <n v="16041.6"/>
    <n v="0"/>
    <s v="-"/>
    <s v="-"/>
    <s v="SIN SOLICITUD"/>
    <s v="-"/>
    <s v="MINIMO SIN SOLICITUD"/>
    <s v="-"/>
    <s v="SIN SOLICITUD"/>
    <s v="-"/>
  </r>
  <r>
    <n v="2024"/>
    <s v="MCSSA018786"/>
    <s v="LA-012M7B997-E115-2022"/>
    <s v="RAMO 12"/>
    <n v="25301"/>
    <x v="25"/>
    <s v="GRUPO GESBER, S.A. DE C.V."/>
    <x v="22"/>
    <s v="HRAEI-LPI-CC-475-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5.92"/>
    <n v="655"/>
    <n v="1638"/>
    <n v="10427.6"/>
    <n v="26076.959999999999"/>
    <n v="0"/>
    <s v="-"/>
    <s v="-"/>
    <s v="SIN SOLICITUD"/>
    <s v="-"/>
    <s v="MINIMO SIN SOLICITUD"/>
    <s v="-"/>
    <s v="SIN SOLICITUD"/>
    <s v="-"/>
  </r>
  <r>
    <n v="2024"/>
    <s v="MCSSA018786"/>
    <s v="LA-12-512-012000991-I-174-2023"/>
    <s v="RAMO 12"/>
    <n v="25301"/>
    <x v="0"/>
    <s v="APOLLO CORPORATION AP, S.A. DE C.V."/>
    <x v="23"/>
    <s v="HRAEI-LPI-CC-258-2023HRAEI-MD0526"/>
    <s v="010.000.4224.00"/>
    <n v="25300798"/>
    <s v="ENOXAPARINA. SOLUCIÓN INYECTABLE CADA JERINGA CONTIENE ENOXAPARINA SÓDICA 60 MG ENVASE CON 2 JERINGAS. DE 0.6 ML"/>
    <s v="ENVASE CON 2 JERINGAS. DE 0.6 ML"/>
    <n v="149.62"/>
    <n v="922"/>
    <n v="2304"/>
    <n v="137949.64000000001"/>
    <n v="344724.47999999998"/>
    <n v="0"/>
    <n v="922"/>
    <n v="0"/>
    <s v="CLAVE SOLICITADA"/>
    <n v="0"/>
    <s v="MINIMO CUMPLIDO"/>
    <n v="922"/>
    <s v="SIN RECIBIR"/>
    <n v="0"/>
  </r>
  <r>
    <n v="2024"/>
    <s v="MCSSA018786"/>
    <s v="LA-12-512-012000991-I-174-2023"/>
    <s v="RAMO 12"/>
    <n v="25301"/>
    <x v="9"/>
    <s v="BIORESEARCH DE MEXICO, S.A. DE C.V."/>
    <x v="24"/>
    <s v="HRAEI-LPI-CC-266-2023HRAEI-MD0627"/>
    <s v="010.000.2331.00"/>
    <n v="25300928"/>
    <s v="FENAZOPIRIDINA. TABLETA CADA TABLETA CONTIENE: CLORHIDRATO DE FENAZOPIRIDINA 100 MG ENVASE CON 20 TABLETAS."/>
    <s v="ENVASE CON 20 TABLETAS"/>
    <n v="9.0399999999999991"/>
    <n v="4"/>
    <n v="10"/>
    <n v="36.159999999999997"/>
    <n v="90.399999999999991"/>
    <n v="0"/>
    <n v="4"/>
    <n v="0"/>
    <s v="CLAVE SOLICITADA"/>
    <n v="0"/>
    <s v="MINIMO CUMPLIDO"/>
    <n v="4"/>
    <s v="SIN RECIBIR"/>
    <n v="0"/>
  </r>
  <r>
    <n v="2024"/>
    <s v="MCSSA018786"/>
    <s v="LA-12-512-012000991-I-174-2023"/>
    <s v="RAMO 12"/>
    <n v="25301"/>
    <x v="2"/>
    <s v="BUFFINGTON S DE MEXICO, S.A. DE C.V."/>
    <x v="25"/>
    <s v="HRAEI-LPI-CC-270-2023HRAEI-MD0702"/>
    <s v="010.000.2307.00"/>
    <n v="25301035"/>
    <s v="FUROSEMIDA. TABLETA. CADA TABLETA CONTIENE: FUROSEMIDA 40 MG ENVASE CON 20 TABLETAS."/>
    <s v="ENVASE CON 20 TABLETAS"/>
    <n v="4.13"/>
    <n v="12"/>
    <n v="29"/>
    <n v="49.56"/>
    <n v="119.77"/>
    <n v="0"/>
    <n v="12"/>
    <n v="0"/>
    <s v="CLAVE SOLICITADA"/>
    <n v="0"/>
    <s v="MINIMO CUMPLIDO"/>
    <n v="12"/>
    <s v="SIN RECIBIR"/>
    <n v="0"/>
  </r>
  <r>
    <n v="2024"/>
    <s v="MCSSA018786"/>
    <s v="LA-12-512-012000991-I-174-2023"/>
    <s v="RAMO 12"/>
    <n v="25301"/>
    <x v="26"/>
    <s v="LABORATORIOS VIDAR, S.A. DE C.V."/>
    <x v="25"/>
    <s v="HRAEI-LPI-CC-328-2023HRAEI-MD0702"/>
    <s v="010.000.2307.00"/>
    <n v="25301035"/>
    <s v="FUROSEMIDA. TABLETA. CADA TABLETA CONTIENE: FUROSEMIDA 40 MG ENVASE CON 20 TABLETAS."/>
    <s v="ENVASE CON 20 TABLETAS"/>
    <n v="4.5"/>
    <n v="8"/>
    <n v="19"/>
    <n v="36"/>
    <n v="85.5"/>
    <n v="0"/>
    <s v="-"/>
    <s v="-"/>
    <s v="SIN SOLICITUD"/>
    <s v="-"/>
    <s v="MINIMO SIN SOLICITUD"/>
    <s v="-"/>
    <s v="SIN SOLICITUD"/>
    <s v="-"/>
  </r>
  <r>
    <n v="2024"/>
    <s v="MCSSA018786"/>
    <s v="LA-012M7B997-E115-2022"/>
    <s v="RAMO 12"/>
    <n v="25301"/>
    <x v="27"/>
    <s v="ADMINISTRADORA DE MARCAS FARMACÉUTICAS, S.A. DE C.V."/>
    <x v="26"/>
    <s v="HRAEI-LPI-CC-435-2022HRAEI-MD0760"/>
    <s v="010.000.0621.00"/>
    <n v="25301103"/>
    <s v="HEPARINA. SOLUCIÓN INYECTABLE CADA FRASCO ÁMPULA CONTIENE: HEPARINA SÓDICA EQUIVALENTE A 10 000 UI DE HEPARINA. ENVASE CON 50 FRASCOS ÁMPULA CON 10 ML (1000 UI/ML)"/>
    <s v="ENVASE CON 50 FRASCOS ÁMPULA CON 10 ML (1000 UI/ML)"/>
    <n v="2400"/>
    <n v="41"/>
    <n v="101"/>
    <n v="98400"/>
    <n v="242400"/>
    <n v="0"/>
    <n v="41"/>
    <n v="0"/>
    <s v="CLAVE SOLICITADA"/>
    <n v="0"/>
    <s v="MINIMO CUMPLIDO"/>
    <n v="41"/>
    <s v="SIN RECIBIR"/>
    <n v="0"/>
  </r>
  <r>
    <n v="2024"/>
    <s v="MCSSA018786"/>
    <s v="LA-012M7B997-E115-2022"/>
    <s v="RAMO 12"/>
    <n v="25301"/>
    <x v="27"/>
    <s v="ADMINISTRADORA DE MARCAS FARMACÉUTICAS, S.A. DE C.V."/>
    <x v="27"/>
    <s v="HRAEI-LPI-CC-435-2022HRAEI-MD0761"/>
    <s v="010.000.0622.00"/>
    <n v="25301104"/>
    <s v="HEPARINA. SOLUCIÓN INYECTABLE CADA FRASCO ÁMPULA CONTIENE: HEPARINA SÓDICA EQUIVALENTE A 25 000 UI DE HEPARINA. ENVASE CON 50 FRASCOS ÁMPULA CON 5 ML (5 000 UI/ML)."/>
    <s v="ENVASE CON 50 FRASCOS ÁMPULA CON 5 ML (5 000 UI/ML)"/>
    <n v="4400"/>
    <n v="10"/>
    <n v="23"/>
    <n v="44000"/>
    <n v="101200"/>
    <n v="0"/>
    <n v="10"/>
    <n v="0"/>
    <s v="CLAVE SOLICITADA"/>
    <n v="0"/>
    <s v="MINIMO CUMPLIDO"/>
    <n v="10"/>
    <s v="SIN RECIBIR"/>
    <n v="0"/>
  </r>
  <r>
    <n v="2024"/>
    <s v="MCSSA018786"/>
    <s v="LA-12-512-012000991-I-174-2023"/>
    <s v="RAMO 12"/>
    <n v="25301"/>
    <x v="28"/>
    <s v="ASOFARMA DE MEXICO, S.A. DE C.V."/>
    <x v="28"/>
    <s v="HRAEI-LPI-CC-261-2023HRAEI-MD2088"/>
    <s v="010.000.6019.00"/>
    <n v="25302674"/>
    <s v="HIALURONATO DE SODIO. SOLUCIÓN INYECTABLE. CADA JERINGA PRELLENADA CONTIENE: HIALURONATO DE SODIO 25 MG ENVASE CON UNA JERINGA PRELLENADA CON 2.5 ML."/>
    <s v="ENVASE CON UNA JERINGA PRELLENADA CON 25 ML"/>
    <n v="579.15"/>
    <n v="16"/>
    <n v="40"/>
    <n v="9266.4"/>
    <n v="23166"/>
    <n v="0"/>
    <s v="-"/>
    <s v="-"/>
    <s v="SIN SOLICITUD"/>
    <s v="-"/>
    <s v="MINIMO SIN SOLICITUD"/>
    <s v="-"/>
    <s v="SIN SOLICITUD"/>
    <s v="-"/>
  </r>
  <r>
    <n v="2024"/>
    <s v="MCSSA018786"/>
    <s v="LA-012M7B997-E115-2022"/>
    <s v="RAMO 12"/>
    <n v="25301"/>
    <x v="27"/>
    <s v="ADMINISTRADORA DE MARCAS FARMACÉUTICAS, S.A. DE C.V."/>
    <x v="29"/>
    <s v="HRAEI-LPI-CC-435-2022HRAEI-MD0768"/>
    <s v="010.000.2301.00"/>
    <n v="25301112"/>
    <s v="HIDROCLOROTIAZIDA. TABLETA CADA TABLETA CONTIENE: HIDROCLOROTIAZIDA 25 MG ENVASE CON 20 TABLETAS."/>
    <s v="ENVASE CON 20 TABLETAS"/>
    <n v="6.69"/>
    <n v="11"/>
    <n v="27"/>
    <n v="73.59"/>
    <n v="180.63000000000002"/>
    <n v="0"/>
    <n v="11"/>
    <n v="11"/>
    <s v="CLAVE SOLICITADA"/>
    <n v="0"/>
    <s v="MINIMO CUMPLIDO"/>
    <n v="0"/>
    <s v="RECIBIDO TOTAL"/>
    <n v="73.59"/>
  </r>
  <r>
    <n v="2024"/>
    <s v="MCSSA018786"/>
    <s v="LA-12-512-012000991-I-174-2023"/>
    <s v="RAMO 12"/>
    <n v="25301"/>
    <x v="29"/>
    <s v="COMERCIALIZADORA DE PRODUCTOS INSTITUCIONALES, S.A. DE C.V."/>
    <x v="30"/>
    <s v="HRAEI-LPI-CC-276-2023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756"/>
    <n v="27"/>
    <n v="67"/>
    <n v="20412"/>
    <n v="50652"/>
    <n v="0"/>
    <s v="-"/>
    <s v="-"/>
    <s v="SIN SOLICITUD"/>
    <s v="-"/>
    <s v="MINIMO SIN SOLICITUD"/>
    <s v="-"/>
    <s v="SIN SOLICITUD"/>
    <s v="-"/>
  </r>
  <r>
    <n v="2024"/>
    <s v="MCSSA018786"/>
    <s v="LA-12-512-012000991-I-174-2023"/>
    <s v="RAMO 12"/>
    <n v="25301"/>
    <x v="30"/>
    <s v="DISTRIBUIDORA INTERNACIONAL DE MEDICAMENTOS Y EQUIPO MEDICO, S.A. DE C.V."/>
    <x v="31"/>
    <s v="HRAEI-LPI-CC-286-2023HRAEI-MD0827"/>
    <s v="010.000.4158.00"/>
    <n v="25302740"/>
    <s v="INSULINA GLARGINA. SOLUCIÓN INYECTABLE CADA ML DE SOLUCIÓN CONTIENE: INSULINA GLARGINA 3.64 MG EQUIVALENTE A 100.0 UI DE INSULINA HUMANA. ENVASE CON UN FRASCO ÁMPULA CON 10 ML."/>
    <s v="ENVASE CON UN FRASCO ÁMPULA CON 10 ML"/>
    <n v="94.22"/>
    <n v="16"/>
    <n v="40"/>
    <n v="1507.52"/>
    <n v="3768.8"/>
    <n v="0"/>
    <s v="-"/>
    <s v="-"/>
    <s v="SIN SOLICITUD"/>
    <s v="-"/>
    <s v="MINIMO SIN SOLICITUD"/>
    <s v="-"/>
    <s v="SIN SOLICITUD"/>
    <s v="-"/>
  </r>
  <r>
    <n v="2024"/>
    <s v="MCSSA018786"/>
    <s v="LA-12-512-012000991-I-174-2023"/>
    <s v="RAMO 12"/>
    <n v="25301"/>
    <x v="31"/>
    <s v="NOVO NORDISK MEXICO, S.A. DE C.V."/>
    <x v="32"/>
    <s v="HRAEI-LPI-CC-343-2023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0"/>
    <n v="128"/>
    <n v="320"/>
    <n v="7680"/>
    <n v="19200"/>
    <n v="0"/>
    <s v="-"/>
    <s v="-"/>
    <s v="SIN SOLICITUD"/>
    <s v="-"/>
    <s v="MINIMO SIN SOLICITUD"/>
    <s v="-"/>
    <s v="SIN SOLICITUD"/>
    <s v="-"/>
  </r>
  <r>
    <n v="2024"/>
    <s v="MCSSA018786"/>
    <s v="LA-012M7B997-E115-2022"/>
    <s v="RAMO 12"/>
    <n v="25301"/>
    <x v="32"/>
    <s v="BIOSISTEMAS Y SEGURIDAD PRIVADA, S.A. DE C.V."/>
    <x v="32"/>
    <s v="HRAEI-LPI-CC-441-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66"/>
    <n v="2"/>
    <n v="4"/>
    <n v="133.32"/>
    <n v="266.64"/>
    <n v="0"/>
    <s v="-"/>
    <s v="-"/>
    <s v="SIN SOLICITUD"/>
    <s v="-"/>
    <s v="MINIMO SIN SOLICITUD"/>
    <s v="-"/>
    <s v="SIN SOLICITUD"/>
    <s v="-"/>
  </r>
  <r>
    <n v="2024"/>
    <s v="MCSSA018786"/>
    <s v="LA-12-512-012000991-I-174-2023"/>
    <s v="RAMO 12"/>
    <n v="25301"/>
    <x v="0"/>
    <s v="APOLLO CORPORATION AP, S.A. DE C.V."/>
    <x v="33"/>
    <s v="HRAEI-LPI-CC-258-2023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52.33"/>
    <n v="80"/>
    <n v="200"/>
    <n v="4186.3999999999996"/>
    <n v="10466"/>
    <n v="0"/>
    <n v="80"/>
    <n v="0"/>
    <s v="CLAVE SOLICITADA"/>
    <n v="0"/>
    <s v="MINIMO CUMPLIDO"/>
    <n v="80"/>
    <s v="SIN RECIBIR"/>
    <n v="0"/>
  </r>
  <r>
    <n v="2024"/>
    <s v="MCSSA018786"/>
    <s v="LA-12-512-012000991-I-174-2023"/>
    <s v="RAMO 12"/>
    <n v="25301"/>
    <x v="33"/>
    <s v="GRUPO FARMACEUTICO TOTALFARMA,S.A DE C.V."/>
    <x v="34"/>
    <s v="HRAEI-LPI-CC-312-1-2023HRAEI-MD0852"/>
    <s v="010.000.2187.00"/>
    <n v="25301221"/>
    <s v="IPRATROPIO. SOLUCIÓN CADA 100 ML CONTIENEN: BROMURO DE IPRATROPIO MONOHIDRATADO EQUIVALENTE A 25 MG DE BROMURO DE IPRATROPIO. ENVASE CON FRASCO ÁMPULA CON 20 ML."/>
    <s v="ENVASE CON FRASCO ÁMPULA CON 20 ML"/>
    <n v="24.5"/>
    <n v="20"/>
    <n v="48"/>
    <n v="490"/>
    <n v="1176"/>
    <n v="0"/>
    <n v="20"/>
    <n v="0"/>
    <s v="CLAVE SOLICITADA"/>
    <n v="0"/>
    <s v="MINIMO CUMPLIDO"/>
    <n v="20"/>
    <s v="SIN RECIBIR"/>
    <n v="0"/>
  </r>
  <r>
    <n v="2024"/>
    <s v="MCSSA018786"/>
    <s v="LA-12-512-012000991-I-174-2023"/>
    <s v="RAMO 12"/>
    <n v="25301"/>
    <x v="34"/>
    <s v="MEDILIVER, S.A. DE C.V."/>
    <x v="35"/>
    <s v="HRAEI-LPI-CC-335-1-2023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9.94"/>
    <n v="364"/>
    <n v="910"/>
    <n v="10898.16"/>
    <n v="27245.4"/>
    <n v="0"/>
    <s v="-"/>
    <s v="-"/>
    <s v="SIN SOLICITUD"/>
    <s v="-"/>
    <s v="MINIMO SIN SOLICITUD"/>
    <s v="-"/>
    <s v="SIN SOLICITUD"/>
    <s v="-"/>
  </r>
  <r>
    <n v="2024"/>
    <s v="MCSSA018786"/>
    <s v="LA-12-512-012000991-I-174-2023"/>
    <s v="RAMO 12"/>
    <n v="25301"/>
    <x v="0"/>
    <s v="APOLLO CORPORATION AP, S.A. DE C.V."/>
    <x v="36"/>
    <s v="HRAEI-LPI-CC-258-2023HRAEI-MD0880"/>
    <s v="010.000.3422.00"/>
    <n v="25302763"/>
    <s v="KETOROLACO SOLUCION INYECTABLE CADA FRASCO ÁMPULA O AMPOLLETA CONTIENE: KETOROLACO-TROMETAMINA 30 MG ENVASE CON 3 FRASCOS ÁMPULA O 3 AMPOLLETAS DE 1 ML."/>
    <s v="ENVASE CON 3 FRASCOS ÁMPULA O 3 AMPOLLETAS DE 1 ML"/>
    <n v="4.1900000000000004"/>
    <n v="1387"/>
    <n v="3467"/>
    <n v="5811.5300000000007"/>
    <n v="14526.730000000001"/>
    <n v="0"/>
    <n v="1387"/>
    <n v="0"/>
    <s v="CLAVE SOLICITADA"/>
    <n v="0"/>
    <s v="MINIMO CUMPLIDO"/>
    <n v="1387"/>
    <s v="SIN RECIBIR"/>
    <n v="0"/>
  </r>
  <r>
    <n v="2024"/>
    <s v="MCSSA018786"/>
    <s v="LA-12-512-012000991-I-174-2023"/>
    <s v="RAMO 12"/>
    <n v="25301"/>
    <x v="35"/>
    <s v="FARMACENTER, S.A. DE C.V."/>
    <x v="37"/>
    <s v="HRAEI-LPI-CC-297-2023HRAEI-MD2170"/>
    <s v="010.000.6099.00"/>
    <n v="25303226"/>
    <s v="LACTULOSA. JARABE. CADA 100 ML CONTIENEN: LACTULOSA 66.70 G ENVASE CON 120 ML Y MEDIDA DOSIFICADORA (0.667 G/ML)."/>
    <s v="ENVASE CON 120 ML Y MEDIDA DOSIFICADORA (0.667 G/ML)"/>
    <n v="45.88"/>
    <n v="70"/>
    <n v="173"/>
    <n v="3211.6000000000004"/>
    <n v="7937.2400000000007"/>
    <n v="0"/>
    <n v="70"/>
    <n v="0"/>
    <s v="CLAVE SOLICITADA"/>
    <n v="0"/>
    <s v="MINIMO CUMPLIDO"/>
    <n v="70"/>
    <s v="SIN RECIBIR"/>
    <n v="0"/>
  </r>
  <r>
    <n v="2024"/>
    <s v="MCSSA018786"/>
    <s v="LA-12-512-012000991-I-174-2023"/>
    <s v="RAMO 12"/>
    <n v="25301"/>
    <x v="36"/>
    <s v="PROQUIGAMA, S.A. DE C.V."/>
    <x v="37"/>
    <s v="HRAEI-LPI-CC-361-1-2023HRAEI-MD2170"/>
    <s v="010.000.6099.00"/>
    <n v="25303226"/>
    <s v="LACTULOSA. JARABE. CADA 100 ML CONTIENEN: LACTULOSA 66.70 G ENVASE CON 120 ML Y MEDIDA DOSIFICADORA (0.667 G/ML)."/>
    <s v="ENVASE CON 120 ML Y MEDIDA DOSIFICADORA (0.667 G/ML)"/>
    <n v="47.85"/>
    <n v="46"/>
    <n v="115"/>
    <n v="2201.1"/>
    <n v="5502.75"/>
    <n v="0"/>
    <n v="46"/>
    <n v="0"/>
    <s v="CLAVE SOLICITADA"/>
    <n v="0"/>
    <s v="MINIMO CUMPLIDO"/>
    <n v="46"/>
    <s v="SIN RECIBIR"/>
    <n v="0"/>
  </r>
  <r>
    <n v="2024"/>
    <s v="MCSSA018786"/>
    <s v="LA-12-M7B-012M7B997-I-1-2023"/>
    <s v="RAMO 12"/>
    <n v="25301"/>
    <x v="37"/>
    <s v="ABASTO Y SUMINISTRO EN FARMACOS GADEC, S.A. DE C.V."/>
    <x v="37"/>
    <s v="HRAEI-LPI-CC-047-2023HRAEI-MD2170"/>
    <s v="010.000.6099.00"/>
    <n v="25303226"/>
    <s v="LACTULOSA. JARABE. CADA 100 ML CONTIENEN: LACTULOSA 66.70 G ENVASE CON 120 ML Y MEDIDA DOSIFICADORA (0.667 G/ML)."/>
    <s v="ENVASE CON 120 ML Y MEDIDA DOSIFICADORA (0.667 G/ML)"/>
    <n v="48"/>
    <n v="113"/>
    <n v="281"/>
    <n v="5424"/>
    <n v="13488"/>
    <n v="0"/>
    <n v="113"/>
    <n v="0"/>
    <s v="CLAVE SOLICITADA"/>
    <n v="0"/>
    <s v="MINIMO CUMPLIDO"/>
    <n v="113"/>
    <s v="SIN RECIBIR"/>
    <n v="0"/>
  </r>
  <r>
    <n v="2024"/>
    <s v="MCSSA018786"/>
    <s v="LA-12-512-012000991-I-174-2023"/>
    <s v="RAMO 12"/>
    <n v="25301"/>
    <x v="38"/>
    <s v="ULTRA LABORATORIOS, S.A. DE C.V."/>
    <x v="38"/>
    <s v="HRAEI-LPI-CC-372-2023HRAEI-MD0920"/>
    <s v="010.000.2616.00"/>
    <n v="25301308"/>
    <s v="LEVETIRACETAM. SOLUCIÓN ORAL CADA 100 ML CONTIENEN: LEVETIRACETAM 10 G ENVASE CON 300 ML (100 MG/ML)"/>
    <s v="ENVASE CON 300 ML (100 MG/ML)"/>
    <n v="114"/>
    <n v="3"/>
    <n v="7"/>
    <n v="342"/>
    <n v="798"/>
    <n v="0"/>
    <n v="3"/>
    <n v="0"/>
    <s v="CLAVE SOLICITADA"/>
    <n v="0"/>
    <s v="MINIMO CUMPLIDO"/>
    <n v="3"/>
    <s v="SIN RECIBIR"/>
    <n v="0"/>
  </r>
  <r>
    <n v="2024"/>
    <s v="MCSSA018786"/>
    <s v="LA-12-512-012000991-I-174-2023"/>
    <s v="RAMO 12"/>
    <n v="25301"/>
    <x v="13"/>
    <s v="COMPAÑIA INTERNACIONAL MEDICA, S.A. DE C.V."/>
    <x v="38"/>
    <s v="HRAEI-LPI-CC-279-1-2023HRAEI-MD0920"/>
    <s v="010.000.2616.00"/>
    <n v="25301308"/>
    <s v="LEVETIRACETAM. SOLUCIÓN ORAL CADA 100 ML CONTIENEN: LEVETIRACETAM 10 G ENVASE CON 300 ML (100 MG/ML)"/>
    <s v="ENVASE CON 300 ML (100 MG/ML)"/>
    <n v="115"/>
    <n v="2"/>
    <n v="4"/>
    <n v="230"/>
    <n v="460"/>
    <n v="0"/>
    <n v="2"/>
    <n v="2"/>
    <s v="CLAVE SOLICITADA"/>
    <n v="0"/>
    <s v="MINIMO CUMPLIDO"/>
    <n v="0"/>
    <s v="RECIBIDO TOTAL"/>
    <n v="230"/>
  </r>
  <r>
    <n v="2024"/>
    <s v="MCSSA018786"/>
    <s v="LA-12-512-012000991-I-174-2023"/>
    <s v="RAMO 12"/>
    <n v="25301"/>
    <x v="39"/>
    <s v="AMAROX PHARMA, S.A. DE C.V."/>
    <x v="39"/>
    <s v="HRAEI-LPI-CC-255-1-2023HRAEI-MD0919"/>
    <s v="010.000.2618.00"/>
    <n v="25301309"/>
    <s v="LEVETIRACETAM. TABLETA CADA TABLETA CONTIENE: LEVETIRACETAM 1 000 MG ENVASE CON 30 TABLETAS."/>
    <s v="ENVASE CON 30 TABLETAS"/>
    <n v="55.6"/>
    <n v="24"/>
    <n v="58"/>
    <n v="1334.4"/>
    <n v="3224.8"/>
    <n v="0"/>
    <s v="-"/>
    <s v="-"/>
    <s v="SIN SOLICITUD"/>
    <s v="-"/>
    <s v="MINIMO SIN SOLICITUD"/>
    <s v="-"/>
    <s v="SIN SOLICITUD"/>
    <s v="-"/>
  </r>
  <r>
    <n v="2024"/>
    <s v="MCSSA018786"/>
    <s v="LA-12-M7B-012M7B997-I-1-2023"/>
    <s v="RAMO 12"/>
    <n v="25301"/>
    <x v="40"/>
    <s v="AUROVIDA FARMACÉUTICA, S.A. DE C.V."/>
    <x v="39"/>
    <s v="HRAEI-LPI-CC-034-2023HRAEI-MD0919"/>
    <s v="010.000.2618.00"/>
    <n v="25301309"/>
    <s v="LEVETIRACETAM. TABLETA CADA TABLETA CONTIENE: LEVETIRACETAM 1 000 MG ENVASE CON 30 TABLETAS."/>
    <s v="ENVASE CON 30 TABLETAS"/>
    <n v="56.96"/>
    <n v="19"/>
    <n v="47"/>
    <n v="1082.24"/>
    <n v="2677.12"/>
    <n v="0"/>
    <n v="19"/>
    <n v="0"/>
    <s v="CLAVE SOLICITADA"/>
    <n v="0"/>
    <s v="MINIMO CUMPLIDO"/>
    <n v="19"/>
    <s v="SIN RECIBIR"/>
    <n v="0"/>
  </r>
  <r>
    <n v="2024"/>
    <s v="MCSSA018786"/>
    <s v="LA-12-512-012000991-I-174-2023"/>
    <s v="RAMO 12"/>
    <n v="25301"/>
    <x v="21"/>
    <s v="PRODIFAM, S.A. DE C.V."/>
    <x v="40"/>
    <s v="HRAEI-LPI-CC-353-1-2023HRAEI-MD0970"/>
    <s v="010.000.4184.00"/>
    <n v="25301376"/>
    <s v="LOPERAMIDA. COMPRIMIDO TABLETA O GRAGEA. CADA COMPRIMIDO TABLETA O GRAGEA CONTIENE: CLORHIDRATO DE LOPERAMIDA 2 MG. ENVASE CON 12 COMPRIMIDOS TABLETAS O GRAGEAS."/>
    <s v="ENVASE CON 12 COMPRIMIDOS TABLETAS O GRAGEAS"/>
    <n v="4.74"/>
    <n v="42"/>
    <n v="105"/>
    <n v="199.08"/>
    <n v="497.70000000000005"/>
    <n v="0"/>
    <n v="42"/>
    <n v="0"/>
    <s v="CLAVE SOLICITADA"/>
    <n v="0"/>
    <s v="MINIMO CUMPLIDO"/>
    <n v="42"/>
    <s v="SIN RECIBIR"/>
    <n v="0"/>
  </r>
  <r>
    <n v="2024"/>
    <s v="MCSSA018786"/>
    <s v="LA-12-512-012000991-I-174-2023"/>
    <s v="RAMO 12"/>
    <n v="25301"/>
    <x v="33"/>
    <s v="GRUPO FARMACEUTICO TOTALFARMA,S.A DE C.V."/>
    <x v="41"/>
    <s v="HRAEI-LPI-CC-312-1-2023HRAEI-MD1006"/>
    <s v="010.000.5292.00"/>
    <n v="25302808"/>
    <s v="MEROPENEM. SOLUCIÓN INYECTABLE CADA FRASCO ÁMPULA CON POLVO CONTIENE: MEROPENEM TRIHIDRATADO EQUIVALENTE A 1 G DE MEROPENEM. ENVASE CON 1 FRASCO ÁMPULA."/>
    <s v="ENVASE CON 1 FRASCO ÁMPULA"/>
    <n v="82.22"/>
    <n v="4032"/>
    <n v="10080"/>
    <n v="331511.03999999998"/>
    <n v="828777.6"/>
    <n v="0"/>
    <n v="4032"/>
    <n v="0"/>
    <s v="CLAVE SOLICITADA"/>
    <n v="0"/>
    <s v="MINIMO CUMPLIDO"/>
    <n v="4032"/>
    <s v="SIN RECIBIR"/>
    <n v="0"/>
  </r>
  <r>
    <n v="2024"/>
    <s v="MCSSA018786"/>
    <s v="LA-12-512-012000991-I-174-2023"/>
    <s v="RAMO 12"/>
    <n v="25301"/>
    <x v="41"/>
    <s v="FARMA LEAL, S.A. DE C.V."/>
    <x v="41"/>
    <s v="HRAEI-LPI-CC-296-1-2023HRAEI-MD1006"/>
    <s v="010.000.5292.00"/>
    <n v="25302808"/>
    <s v="MEROPENEM. SOLUCIÓN INYECTABLE CADA FRASCO ÁMPULA CON POLVO CONTIENE: MEROPENEM TRIHIDRATADO EQUIVALENTE A 1 G DE MEROPENEM. ENVASE CON 1 FRASCO ÁMPULA."/>
    <s v="ENVASE CON 1 FRASCO ÁMPULA"/>
    <n v="79.08"/>
    <n v="2688"/>
    <n v="6720"/>
    <n v="212567.04000000001"/>
    <n v="531417.59999999998"/>
    <n v="0"/>
    <n v="2688"/>
    <n v="0"/>
    <s v="CLAVE SOLICITADA"/>
    <n v="0"/>
    <s v="MINIMO CUMPLIDO"/>
    <n v="2688"/>
    <s v="SIN RECIBIR"/>
    <n v="0"/>
  </r>
  <r>
    <n v="2024"/>
    <s v="MCSSA018786"/>
    <s v="LA-12-512-012000991-I-174-2023"/>
    <s v="RAMO 12"/>
    <n v="25301"/>
    <x v="42"/>
    <s v="ZERIFAR, S.A. DE C.V."/>
    <x v="42"/>
    <s v="HRAEI-LPI-CC-377-2023HRAEI-MD1021"/>
    <s v="010.000.0108.00"/>
    <n v="25301442"/>
    <s v="METAMIZOL SODICO. COMPRIMIDO CADA COMPRIMIDO CONTIENE: METAMIZOL SÓDICO 500 MG. ENVASE CON 10 COMPRIMIDOS."/>
    <s v="ENVASE CON 10 COMPRIMIDOS"/>
    <n v="4.4000000000000004"/>
    <n v="5"/>
    <n v="12"/>
    <n v="22"/>
    <n v="52.800000000000004"/>
    <n v="0"/>
    <s v="-"/>
    <s v="-"/>
    <s v="SIN SOLICITUD"/>
    <s v="-"/>
    <s v="MINIMO SIN SOLICITUD"/>
    <s v="-"/>
    <s v="SIN SOLICITUD"/>
    <s v="-"/>
  </r>
  <r>
    <n v="2024"/>
    <s v="MCSSA018786"/>
    <s v="LA-12-512-012000991-I-174-2023"/>
    <s v="RAMO 47"/>
    <n v="25301"/>
    <x v="16"/>
    <s v="PROQUÍMICA Y ALTA ESPECIALIDAD MÉDICA, S.A. DE C.V."/>
    <x v="43"/>
    <s v="HRAEI-LPI-CC-396-2023HRAEI-MD1052"/>
    <s v="010.000.1311.00"/>
    <n v="25301480"/>
    <s v="METRONIDAZOL. SOLUCIÓN INYECTABLE CADA 100 ML CONTIENEN: METRONIDAZOL 500 MG ENVASE CON 100 ML."/>
    <s v="ENVASE CON 100 ML"/>
    <n v="9.85"/>
    <n v="2832"/>
    <n v="7080"/>
    <n v="27895.200000000001"/>
    <n v="69738"/>
    <m/>
    <n v="2832"/>
    <n v="0"/>
    <s v="CLAVE SOLICITADA"/>
    <n v="0"/>
    <s v="MINIMO CUMPLIDO"/>
    <n v="2832"/>
    <s v="SIN RECIBIR"/>
    <n v="0"/>
  </r>
  <r>
    <n v="2024"/>
    <s v="MCSSA018786"/>
    <s v="LA-12-512-012000991-I-174-2023"/>
    <s v="RAMO 12"/>
    <n v="25301"/>
    <x v="43"/>
    <s v="FARMACEUTICA MEDIKAMENTA, S.A. DE C.V."/>
    <x v="44"/>
    <s v="HRAEI-LPI-CC-298-2023HRAEI-MD2147"/>
    <s v="010.000.6034.00"/>
    <n v="25302832"/>
    <s v="MIFEPRISTONA. TABLETA. CADA TABLETA CONTIENE: MIFEPRISTONA 200 MG. ENVASE CON UNA TABLETA."/>
    <s v="ENVASE CON UNA TABLETA"/>
    <n v="750"/>
    <n v="3"/>
    <n v="6"/>
    <n v="2250"/>
    <n v="4500"/>
    <n v="0"/>
    <n v="3"/>
    <n v="0"/>
    <s v="CLAVE SOLICITADA"/>
    <n v="0"/>
    <s v="MINIMO CUMPLIDO"/>
    <n v="3"/>
    <s v="SIN RECIBIR"/>
    <n v="0"/>
  </r>
  <r>
    <n v="2024"/>
    <s v="MCSSA018786"/>
    <s v="LA-012M7B997-E115-2022"/>
    <s v="RAMO 12"/>
    <n v="25301"/>
    <x v="44"/>
    <s v="FARMACEUTICA MEDIKAMENTA, S.A. DE C.V."/>
    <x v="44"/>
    <s v="HRAEI-LPI-CC-481-2022HRAEI-MD2147"/>
    <s v="010.000.6034.00"/>
    <n v="25302832"/>
    <s v="MIFEPRISTONA. TABLETA. CADA TABLETA CONTIENE: MIFEPRISTONA 200 MG. ENVASE CON UNA TABLETA."/>
    <s v="ENVASE CON UNA TABLETA"/>
    <n v="750"/>
    <n v="4"/>
    <n v="10"/>
    <n v="3000"/>
    <n v="7500"/>
    <n v="0"/>
    <n v="4"/>
    <n v="0"/>
    <s v="CLAVE SOLICITADA"/>
    <n v="0"/>
    <s v="MINIMO CUMPLIDO"/>
    <n v="4"/>
    <s v="SIN RECIBIR"/>
    <n v="0"/>
  </r>
  <r>
    <n v="2024"/>
    <s v="MCSSA018786"/>
    <s v="LA-12-512-012000991-I-174-2023"/>
    <s v="RAMO 47"/>
    <n v="25301"/>
    <x v="45"/>
    <s v="SAGO MEDICAL SERVICE, S.A. DE C.V."/>
    <x v="45"/>
    <s v="HRAEI-LPI-CC-397-2023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2"/>
    <n v="5"/>
    <n v="154.44"/>
    <n v="386.1"/>
    <m/>
    <s v="-"/>
    <s v="-"/>
    <s v="SIN SOLICITUD"/>
    <s v="-"/>
    <s v="MINIMO SIN SOLICITUD"/>
    <s v="-"/>
    <s v="SIN SOLICITUD"/>
    <s v="-"/>
  </r>
  <r>
    <n v="2024"/>
    <s v="MCSSA018786"/>
    <s v="LA-12-512-012000991-I-174-2023"/>
    <s v="RAMO 12"/>
    <n v="25301"/>
    <x v="46"/>
    <s v="TAKEDA MEXICO, S.A. DE C.V."/>
    <x v="46"/>
    <s v="HRAEI-LPI-CC-371-2023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16"/>
    <n v="39"/>
    <n v="10760"/>
    <n v="26227.5"/>
    <n v="0"/>
    <n v="16"/>
    <n v="0"/>
    <s v="CLAVE SOLICITADA"/>
    <n v="0"/>
    <s v="MINIMO CUMPLIDO"/>
    <n v="16"/>
    <s v="SIN RECIBIR"/>
    <n v="0"/>
  </r>
  <r>
    <n v="2024"/>
    <s v="MCSSA018786"/>
    <s v="AA-012M7B997-E151-2022"/>
    <s v="RAMO 12"/>
    <n v="25301"/>
    <x v="47"/>
    <s v="TAKEDA MÉXICO, S.A. DE C.V."/>
    <x v="46"/>
    <s v="HRAEI-AD-CC-540-2022HRAEI-MD2235"/>
    <s v="010.000.5850.00"/>
    <n v="25302887"/>
    <s v="OCTOCOG ALFA (FACTOR VIII DE LA COAGULACIÓN SANGUÍNEA HUMANA RECOMBINANTE ADNR). SOLUCIÓN INYECTABLE CADA FRASCO ÁMPULA CON LIOFILIZADO CONTIENE: OCTOCOG ALFA 250 UI ENVASE CON UN FRASCO ÁMPULA CON LIOFILIZADO UN FRASCO ÁMPULA CON 5 ML DE DILUYENTE Y UN EQUIPO PARA LA RECONSTITUCIÓN"/>
    <s v="ENVASE CON UN FRASCO ÁMPULA CON LIOFILIZADO UN FRASCO ÁMPULA CON 5 ML DE DILUYENTE Y UN EQUIPO PARA LA RECONSTITUCIÓN"/>
    <n v="672.5"/>
    <n v="26"/>
    <n v="64"/>
    <n v="17485"/>
    <n v="43040"/>
    <n v="0"/>
    <n v="26"/>
    <n v="26"/>
    <s v="CLAVE SOLICITADA"/>
    <n v="0"/>
    <s v="MINIMO CUMPLIDO"/>
    <n v="0"/>
    <s v="RECIBIDO TOTAL"/>
    <n v="17485"/>
  </r>
  <r>
    <n v="2024"/>
    <s v="MCSSA018786"/>
    <s v="LA-12-512-012000991-I-174-2023"/>
    <s v="RAMO 12"/>
    <n v="25301"/>
    <x v="33"/>
    <s v="GRUPO FARMACEUTICO TOTALFARMA,S.A DE C.V."/>
    <x v="47"/>
    <s v="HRAEI-LPI-CC-312-1-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37"/>
    <n v="5760"/>
    <n v="14400"/>
    <n v="123091.20000000001"/>
    <n v="307728"/>
    <n v="0"/>
    <n v="5760"/>
    <n v="0"/>
    <s v="CLAVE SOLICITADA"/>
    <n v="0"/>
    <s v="MINIMO CUMPLIDO"/>
    <n v="5760"/>
    <s v="SIN RECIBIR"/>
    <n v="0"/>
  </r>
  <r>
    <n v="2024"/>
    <s v="MCSSA018786"/>
    <s v="LA-12-512-012000991-I-174-2023"/>
    <s v="RAMO 12"/>
    <n v="25301"/>
    <x v="48"/>
    <s v="IARE DE OCCIDENTE, S.A. DE C.V."/>
    <x v="47"/>
    <s v="HRAEI-LPI-CC-314-2023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1.56"/>
    <n v="3840"/>
    <n v="9600"/>
    <n v="82790.399999999994"/>
    <n v="206976"/>
    <n v="0"/>
    <n v="3840"/>
    <n v="0"/>
    <s v="CLAVE SOLICITADA"/>
    <n v="0"/>
    <s v="MINIMO CUMPLIDO"/>
    <n v="3840"/>
    <s v="SIN RECIBIR"/>
    <n v="0"/>
  </r>
  <r>
    <n v="2024"/>
    <s v="MCSSA018786"/>
    <s v="LA-012M7B997-E115-2022"/>
    <s v="RAMO 12"/>
    <n v="25301"/>
    <x v="49"/>
    <s v="PARTICIPACIÓN CONJUNTA DE SANOFI PASTEUR, S.A. DE C.V. CON SANOFI-AVENTIS DE MÉXICO, S.A. DE C.V."/>
    <x v="48"/>
    <s v="HRAEI-LPI-CC-418-1-2022HRAEI-MD1209"/>
    <s v="010.000.0104.00"/>
    <n v="25301688"/>
    <s v="PARACETAMOL. TABLETA CADA TABLETA CONTIENE: PARACETAMOL 500 MG. ENVASE CON 10 TABLETAS."/>
    <s v="ENVASE CON 10 TABLETAS"/>
    <n v="3.03"/>
    <n v="94"/>
    <n v="234"/>
    <n v="284.82"/>
    <n v="709.02"/>
    <n v="0"/>
    <n v="94"/>
    <n v="94"/>
    <s v="CLAVE SOLICITADA"/>
    <n v="0"/>
    <s v="MINIMO CUMPLIDO"/>
    <n v="0"/>
    <s v="RECIBIDO TOTAL"/>
    <n v="284.82"/>
  </r>
  <r>
    <n v="2024"/>
    <s v="MCSSA018786"/>
    <s v="LA-12-512-012000991-I-174-2023"/>
    <s v="RAMO 47"/>
    <n v="25301"/>
    <x v="50"/>
    <s v="BIOSISTEMAS Y SEGURIDAD PRIVADA, S.A. DE C.V."/>
    <x v="49"/>
    <s v="HRAEI-LPI-CC-267-1-2023HRAEI-MD1291"/>
    <s v="010.000.0539.00"/>
    <n v="25301804"/>
    <s v="PROPRANOLOL. TABLETA CADA TABLETA CONTIENE: CLORHIDRATO DE PROPRANOLOL 10 MG ENVASE CON 30 TABLETAS."/>
    <s v="ENVASE CON 30 TABLETAS"/>
    <n v="38.909999999999997"/>
    <n v="4"/>
    <n v="8"/>
    <n v="155.63999999999999"/>
    <n v="311.27999999999997"/>
    <m/>
    <n v="4"/>
    <n v="0"/>
    <s v="CLAVE SOLICITADA"/>
    <n v="0"/>
    <s v="MINIMO CUMPLIDO"/>
    <n v="4"/>
    <s v="SIN RECIBIR"/>
    <n v="0"/>
  </r>
  <r>
    <n v="2024"/>
    <s v="MCSSA018786"/>
    <s v="LA-12-512-012000991-I-174-2023"/>
    <s v="RAMO 12"/>
    <n v="25301"/>
    <x v="51"/>
    <s v="ZAGAPHARM, S.A. DE C.V."/>
    <x v="50"/>
    <s v="HRAEI-LPI-CC-376-2023HRAEI-MD1323"/>
    <s v="040.000.3258.00"/>
    <n v="25301858"/>
    <s v="RISPERIDONA. TABLETA CADA TABLETA CONTIENE: RISPERIDONA 2 MG ENVASE CON 40 TABLETAS."/>
    <s v="ENVASE CON 40 TABLETAS"/>
    <n v="49.97"/>
    <n v="12"/>
    <n v="29"/>
    <n v="599.64"/>
    <n v="1449.1299999999999"/>
    <n v="0"/>
    <n v="12"/>
    <n v="0"/>
    <s v="CLAVE SOLICITADA"/>
    <n v="0"/>
    <s v="MINIMO CUMPLIDO"/>
    <n v="12"/>
    <s v="SIN RECIBIR"/>
    <n v="0"/>
  </r>
  <r>
    <n v="2024"/>
    <s v="MCSSA018786"/>
    <s v="AA-012M7B997-E112-2022"/>
    <s v="RAMO 12"/>
    <n v="25301"/>
    <x v="52"/>
    <s v="BAYER DE MÉXICO, S.A. DE C.V."/>
    <x v="51"/>
    <s v="HRAEI-AD-CC-327-2022HRAEI-MD1331"/>
    <s v="010.000.5544.00"/>
    <n v="25302978"/>
    <s v="RIVAROXABÁN. COMPRIMIDO CADA COMPRIMIDO CONTIENE: RIVAROXABÁN 10 MG ENVASE CON 10 COMPRIMIDOS"/>
    <s v="ENVASE CON 10 COMPRIMIDOS"/>
    <n v="244.22"/>
    <n v="19"/>
    <n v="47"/>
    <n v="4640.18"/>
    <n v="11478.34"/>
    <n v="0"/>
    <n v="19"/>
    <n v="0"/>
    <s v="CLAVE SOLICITADA"/>
    <n v="0"/>
    <s v="MINIMO CUMPLIDO"/>
    <n v="19"/>
    <s v="SIN RECIBIR"/>
    <n v="0"/>
  </r>
  <r>
    <n v="2024"/>
    <s v="MCSSA018786"/>
    <s v="LA-12-512-012000991-I-174-2023"/>
    <s v="RAMO 12"/>
    <n v="25301"/>
    <x v="21"/>
    <s v="PRODIFAM, S.A. DE C.V."/>
    <x v="52"/>
    <s v="HRAEI-LPI-CC-353-1-2023HRAEI-MD1336"/>
    <s v="010.000.4059.00"/>
    <n v="25301868"/>
    <s v="ROCURONIO BROMURO DE. SOLUCIÓN INYECTABLE CADA AMPOLLETA O FRASCO ÁMPULA CONTIENE: BROMURO DE ROCURONIO 50 MG ENVASE CON 12 AMPOLLETAS O FRASCOS ÁMPULA DE 5 ML."/>
    <s v="ENVASE CON 12 AMPOLLETAS O FRASCOS ÁMPULA DE 5 ML"/>
    <n v="425.11"/>
    <n v="77"/>
    <n v="192"/>
    <n v="32733.47"/>
    <n v="81621.119999999995"/>
    <n v="0"/>
    <n v="77"/>
    <n v="0"/>
    <s v="CLAVE SOLICITADA"/>
    <n v="0"/>
    <s v="MINIMO CUMPLIDO"/>
    <n v="77"/>
    <s v="SIN RECIBIR"/>
    <n v="0"/>
  </r>
  <r>
    <n v="2024"/>
    <s v="MCSSA018786"/>
    <s v="LA-012M7B997-E115-2022"/>
    <s v="RAMO 12"/>
    <n v="25301"/>
    <x v="1"/>
    <s v="AMAROX PHARMA, S.A. DE C.V."/>
    <x v="53"/>
    <s v="HRAEI-LPI-CC-464-2022HRAEI-MD1366"/>
    <s v="040.000.4484.00"/>
    <n v="25301899"/>
    <s v="SERTRALINA. CÁPSULA O TABLETA CADA CÁPSULA O TABLETA CONTIENE: CLORHIDRATO DE SERTRALINA EQUIVALENTE A 50 MG DE SERTRALINA. ENVASE CON 14 CÁPSULAS O TABLETAS."/>
    <s v="ENVASE CON 14 CÁPSULAS O TABLETAS"/>
    <n v="14.85"/>
    <n v="8"/>
    <n v="19"/>
    <n v="118.8"/>
    <n v="282.14999999999998"/>
    <n v="0"/>
    <n v="8"/>
    <n v="0"/>
    <s v="CLAVE SOLICITADA"/>
    <n v="0"/>
    <s v="MINIMO CUMPLIDO"/>
    <n v="8"/>
    <s v="SIN RECIBIR"/>
    <n v="0"/>
  </r>
  <r>
    <n v="2024"/>
    <s v="MCSSA018786"/>
    <s v="AA-012M7B997-E151-2022"/>
    <s v="RAMO 12"/>
    <n v="25301"/>
    <x v="53"/>
    <s v="OCTAPHARMA, S.A. DE C.V."/>
    <x v="54"/>
    <s v="HRAEI-AD-CC-539-2022HRAEI-MD2240"/>
    <s v="010.000.6218.00"/>
    <n v="25303470"/>
    <s v="SIMOCTOCOG ALFA. SOLUCIÓN INYECTABLE EL FRASCO ÁMPULA CON POLVO LIOFILIZADO CONTIENE: SIMOCTOCOG ALFA 1000 UI ENVASE CON FRASCO ÁMPULA CON 1000 UI DE POLVO LIOFILIZADO, UNA JERINGA PRELLENADA CON 2.5 ML DE DILUYENTE Y UN ADAPTADOR DE FRASCO ÁMPULA ESTÉRIL PARA RECONSTITUCIÓN Y UNA AGUJA MARIPOSA."/>
    <s v="ENVASE CON FRASCO ÁMPULA CON 1000 UI DE POLVO LIOFILIZADO, UNA JERINGA PRELLENADA CON 25 ML DE DILUYENTE Y UN ADAPTADOR DE FRASCO ÁMPULA ESTÉRIL PARA RECONSTITUCIÓN Y UNA AGUJA MARIPOSA"/>
    <n v="2016"/>
    <n v="85"/>
    <n v="211"/>
    <n v="171360"/>
    <n v="425376"/>
    <n v="0"/>
    <n v="85"/>
    <n v="0"/>
    <s v="CLAVE SOLICITADA"/>
    <n v="0"/>
    <s v="MINIMO CUMPLIDO"/>
    <n v="85"/>
    <s v="SIN RECIBIR"/>
    <n v="0"/>
  </r>
  <r>
    <n v="2024"/>
    <s v="MCSSA018786"/>
    <s v="AA-012M7B997-E151-2022"/>
    <s v="RAMO 12"/>
    <n v="25301"/>
    <x v="53"/>
    <s v="OCTAPHARMA, S.A. DE C.V."/>
    <x v="55"/>
    <s v="HRAEI-AD-CC-539-2022HRAEI-MD2238"/>
    <s v="010.000.6216.00"/>
    <n v="25303468"/>
    <s v="SIMOCTOCOG ALFA. SOLUCIÓN INYECTABLE EL FRASCO ÁMPULA CON POLVO LIOFILIZADO CONTIENE: SIMOCTOCOG ALFA 250 UI ENVASE CON FRASCO ÁMPULA CON 250 UI DE POLVO LIOFILIZADO, UNA JERINGA PRELLENADA CON 2.5 ML DE DILUYENTE Y UN ADAPTADOR DE FRASCO ÁMPULA ESTÉRIL PARA RECONSTITUCIÓN Y UNA AGUJA MARIPOSA."/>
    <s v="ENVASE CON FRASCO ÁMPULA CON 250 UI DE POLVO LIOFILIZADO, UNA JERINGA PRELLENADA CON 25 ML DE DILUYENTE Y UN ADAPTADOR DE FRASCO ÁMPULA ESTÉRIL PARA RECONSTITUCIÓN Y UNA AGUJA MARIPOSA"/>
    <n v="711"/>
    <n v="18"/>
    <n v="43"/>
    <n v="12798"/>
    <n v="30573"/>
    <n v="0"/>
    <n v="18"/>
    <n v="0"/>
    <s v="CLAVE SOLICITADA"/>
    <n v="0"/>
    <s v="MINIMO CUMPLIDO"/>
    <n v="18"/>
    <s v="SIN RECIBIR"/>
    <n v="0"/>
  </r>
  <r>
    <n v="2024"/>
    <s v="MCSSA018786"/>
    <s v="AA-012M7B997-E151-2022"/>
    <s v="RAMO 12"/>
    <n v="25301"/>
    <x v="53"/>
    <s v="OCTAPHARMA, S.A. DE C.V."/>
    <x v="56"/>
    <s v="HRAEI-AD-CC-539-2022HRAEI-MD2239"/>
    <s v="010.000.6217.00"/>
    <n v="25303469"/>
    <s v="SIMOCTOCOG ALFA. SOLUCIÓN INYECTABLE EL FRASCO ÁMPULA CON POLVO LIOFILIZADO CONTIENE: SIMOCTOCOG ALFA 500 UI ENVASE CON FRASCO ÁMPULA CON 500 UI DE POLVO LIOFILIZADO, UNA JERINGA PRELLENADA CON 2.5 ML DE DILUYENTE Y UN ADAPTADOR DE FRASCO ÁMPULA ESTÉRIL PARA RECONSTITUCIÓN Y UNA AGUJA MARIPOSA."/>
    <s v="ENVASE CON FRASCO ÁMPULA CON 500 UI DE POLVO LIOFILIZADO, UNA JERINGA PRELLENADA CON 25 ML DE DILUYENTE Y UN ADAPTADOR DE FRASCO ÁMPULA ESTÉRIL PARA RECONSTITUCIÓN Y UNA AGUJA MARIPOSA"/>
    <n v="1008"/>
    <n v="22"/>
    <n v="53"/>
    <n v="22176"/>
    <n v="53424"/>
    <n v="0"/>
    <n v="22"/>
    <n v="0"/>
    <s v="CLAVE SOLICITADA"/>
    <n v="0"/>
    <s v="MINIMO CUMPLIDO"/>
    <n v="22"/>
    <s v="SIN RECIBIR"/>
    <n v="0"/>
  </r>
  <r>
    <n v="2024"/>
    <s v="MCSSA018786"/>
    <s v="LA-12-512-012000991-I-174-2023"/>
    <s v="RAMO 12"/>
    <n v="25301"/>
    <x v="54"/>
    <s v="ALUR TEK S DE, R.L. DE C.V."/>
    <x v="57"/>
    <s v="HRAEI-LPI-CC-253-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7.36"/>
    <n v="76"/>
    <n v="192"/>
    <n v="14999.36"/>
    <n v="37893.120000000003"/>
    <n v="0"/>
    <n v="76"/>
    <n v="76"/>
    <s v="CLAVE SOLICITADA"/>
    <n v="0"/>
    <s v="MINIMO CUMPLIDO"/>
    <n v="0"/>
    <s v="RECIBIDO TOTAL"/>
    <n v="14999.36"/>
  </r>
  <r>
    <n v="2024"/>
    <s v="MCSSA018786"/>
    <s v="LA-12-512-012000991-I-174-2023"/>
    <s v="RAMO 12"/>
    <n v="25301"/>
    <x v="38"/>
    <s v="ULTRA LABORATORIOS, S.A. DE C.V."/>
    <x v="58"/>
    <s v="HRAEI-LPI-CC-372-2023HRAEI-MD1502"/>
    <s v="010.000.5363.00"/>
    <n v="25303077"/>
    <s v="TOPIRAMATO. TABLETACADA TABLETA CONTIENE:TOPIRAMATO 100 MGENVASE CON 60 TABLETAS."/>
    <s v="ENVASE CON 60 TABLETAS"/>
    <n v="55"/>
    <n v="4"/>
    <n v="10"/>
    <n v="220"/>
    <n v="550"/>
    <n v="0"/>
    <n v="4"/>
    <n v="0"/>
    <s v="CLAVE SOLICITADA"/>
    <n v="0"/>
    <s v="MINIMO CUMPLIDO"/>
    <n v="4"/>
    <s v="SIN RECIBIR"/>
    <n v="0"/>
  </r>
  <r>
    <n v="2024"/>
    <s v="MCSSA018786"/>
    <s v="LA-12-M7B-012M7B997-I-1-2023"/>
    <s v="RAMO 12"/>
    <n v="25301"/>
    <x v="40"/>
    <s v="AUROVIDA FARMACÉUTICA, S.A. DE C.V."/>
    <x v="58"/>
    <s v="HRAEI-LPI-CC-034-2023HRAEI-MD1502"/>
    <s v="010.000.5363.00"/>
    <n v="25303077"/>
    <s v="TOPIRAMATO. TABLETACADA TABLETA CONTIENE:TOPIRAMATO 100 MGENVASE CON 60 TABLETAS."/>
    <s v="ENVASE CON 60 TABLETAS"/>
    <n v="58"/>
    <n v="2"/>
    <n v="5"/>
    <n v="116"/>
    <n v="290"/>
    <n v="0"/>
    <n v="2"/>
    <n v="0"/>
    <s v="CLAVE SOLICITADA"/>
    <n v="0"/>
    <s v="MINIMO CUMPLIDO"/>
    <n v="2"/>
    <s v="SIN RECIBIR"/>
    <n v="0"/>
  </r>
  <r>
    <n v="2024"/>
    <s v="MCSSA018786"/>
    <s v="LA-12-512-012000991-I-174-2023"/>
    <s v="RAMO 12"/>
    <n v="25301"/>
    <x v="51"/>
    <s v="ZAGAPHARM, S.A. DE C.V."/>
    <x v="59"/>
    <s v="HRAEI-LPI-CC-376-2023HRAEI-MD1512"/>
    <s v="040.000.2096.00"/>
    <n v="25302099"/>
    <s v="TRAMADOL-PARACETAMOL.  TABLETA CADA TABLETA CONTIENE: CLORHIDRATO DE TRAMADOL 37.5 MG PARACETAMOL 325.0 MG ENVASE CON 20 TABLETAS."/>
    <s v="ENVASE CON 20 TABLETAS"/>
    <n v="15.8"/>
    <n v="12"/>
    <n v="29"/>
    <n v="189.60000000000002"/>
    <n v="458.20000000000005"/>
    <n v="0"/>
    <n v="12"/>
    <n v="0"/>
    <s v="CLAVE SOLICITADA"/>
    <n v="0"/>
    <s v="MINIMO CUMPLIDO"/>
    <n v="12"/>
    <s v="SIN RECIBIR"/>
    <n v="0"/>
  </r>
  <r>
    <n v="2024"/>
    <s v="MCSSA018786"/>
    <s v="LA-12-512-012000991-I-174-2023"/>
    <s v="RAMO 12"/>
    <n v="25301"/>
    <x v="35"/>
    <s v="FARMACENTER, S.A. DE C.V."/>
    <x v="60"/>
    <s v="HRAEI-LPI-CC-297-2023HRAEI-MD1604"/>
    <s v="010.000.2623.00"/>
    <n v="25302194"/>
    <s v="VALPROATO DE MAGNESIO. SOLUCIÓN CADA ML CONTIENE: VALPROATO DE MAGNESIO EQUIVALENTE A 186 MG DE ÁCIDO VALPROICO. ENVASE CON 40 ML."/>
    <s v="ENVASE CON 40 ML"/>
    <n v="44.25"/>
    <n v="4"/>
    <n v="8"/>
    <n v="177"/>
    <n v="354"/>
    <n v="0"/>
    <n v="4"/>
    <n v="0"/>
    <s v="CLAVE SOLICITADA"/>
    <n v="0"/>
    <s v="MINIMO CUMPLIDO"/>
    <n v="4"/>
    <s v="SIN RECIBIR"/>
    <n v="0"/>
  </r>
  <r>
    <n v="2024"/>
    <s v="MCSSA018786"/>
    <s v="LA-012M7B997-E115-2022"/>
    <s v="RAMO 12"/>
    <n v="25301"/>
    <x v="27"/>
    <s v="ADMINISTRADORA DE MARCAS FARMACÉUTICAS, S.A. DE C.V."/>
    <x v="60"/>
    <s v="HRAEI-LPI-CC-435-2022HRAEI-MD1604"/>
    <s v="010.000.2623.00"/>
    <n v="25302194"/>
    <s v="VALPROATO DE MAGNESIO. SOLUCIÓN CADA ML CONTIENE: VALPROATO DE MAGNESIO EQUIVALENTE A 186 MG DE ÁCIDO VALPROICO. ENVASE CON 40 ML."/>
    <s v="ENVASE CON 40 ML"/>
    <n v="42.5"/>
    <n v="10"/>
    <n v="23"/>
    <n v="425"/>
    <n v="977.5"/>
    <n v="0"/>
    <n v="10"/>
    <n v="10"/>
    <s v="CLAVE SOLICITADA"/>
    <n v="0"/>
    <s v="MINIMO CUMPLIDO"/>
    <n v="0"/>
    <s v="RECIBIDO TOTAL"/>
    <n v="425"/>
  </r>
  <r>
    <n v="2024"/>
    <s v="MCSSA018786"/>
    <s v="LA-12-512-012000991-I-174-2023"/>
    <s v="RAMO 12"/>
    <n v="25301"/>
    <x v="55"/>
    <s v="MEDIGROUP DEL PACIFICO, S.A. DE C.V."/>
    <x v="61"/>
    <s v="HRAEI-LPI-CC-334-2023HRAEI-MD1607"/>
    <s v="010.000.5471.00"/>
    <n v="25302198"/>
    <s v="VALPROATO SEMISÓDICO. CÁPSULA CADA CÁPSULA CONTIENE: VALPROATO SEMISÓDICO EQUIVALENTE A 125 MG DE ÁCIDO VALPRÓICO ENVASE CON 60 CÁPSULAS."/>
    <s v="ENVASE CON 60 CÁPSULAS"/>
    <n v="360.5"/>
    <n v="2"/>
    <n v="3"/>
    <n v="721"/>
    <n v="1081.5"/>
    <n v="0"/>
    <n v="2"/>
    <n v="0"/>
    <s v="CLAVE SOLICITADA"/>
    <n v="0"/>
    <s v="MINIMO CUMPLIDO"/>
    <n v="2"/>
    <s v="SIN RECIBIR"/>
    <n v="0"/>
  </r>
  <r>
    <n v="2024"/>
    <s v="MCSSA018786"/>
    <s v="LA-12-M7B-012M7B997-I-1-2023"/>
    <s v="RAMO 12"/>
    <n v="25301"/>
    <x v="40"/>
    <s v="AUROVIDA FARMACÉUTICA, S.A. DE C.V."/>
    <x v="62"/>
    <s v="HRAEI-LPI-CC-034-2023HRAEI-MD1603"/>
    <s v="010.000.2630.00"/>
    <n v="25302200"/>
    <s v="VALPROATO SEMISÓDICO. TABLETA DE LIBERACIÓN PROLONGADA. CADA TABLETA DE LIBERACIÓN PROLONGADA CONTIENE: VALPROATO SEMISÓDICO EQUIVALENTE A 500 MG DE ÁCIDO VALPROICO ENVASE CON 30 TABLETAS DE LIBERACIÓN PROLONGADA."/>
    <s v="ENVASE CON 30 TABLETAS DE LIBERACIÓN PROLONGADA"/>
    <n v="68.459999999999894"/>
    <n v="85"/>
    <n v="212"/>
    <n v="5819.0999999999913"/>
    <n v="14513.519999999977"/>
    <n v="0"/>
    <n v="10"/>
    <n v="0"/>
    <s v="CLAVE SOLICITADA"/>
    <n v="-75"/>
    <s v="MINIMO NO CUMPLIDO"/>
    <n v="10"/>
    <s v="SIN RECIBIR"/>
    <n v="0"/>
  </r>
  <r>
    <n v="2024"/>
    <s v="MCSSA018786"/>
    <s v="LA-12-512-012000991-I-174-2023"/>
    <s v="RAMO 12"/>
    <n v="25301"/>
    <x v="23"/>
    <s v="MEDIVIDA, S.A. DE C.V."/>
    <x v="63"/>
    <s v="HRAEI-LPI-CC-336-1-2023HRAEI-MD1610"/>
    <s v="010.000.4251.00"/>
    <n v="25302204"/>
    <s v="VANCOMICINA. SOLUCIÓN INYECTABLE CADA FRASCO ÁMPULA CON POLVO CONTIENE: CLORHIDRATO DE VANCOMICINA EQUIVALENTE A 500 MG DE VANCOMICINA. ENVASE CON UN FRASCO ÁMPULA."/>
    <s v="ENVASE CON UN FRASCO ÁMPULA"/>
    <n v="32"/>
    <n v="2304"/>
    <n v="5760"/>
    <n v="73728"/>
    <n v="184320"/>
    <n v="0"/>
    <n v="2034"/>
    <n v="0"/>
    <s v="CLAVE SOLICITADA"/>
    <n v="-270"/>
    <s v="MINIMO NO CUMPLIDO"/>
    <n v="2034"/>
    <s v="SIN RECIBIR"/>
    <n v="0"/>
  </r>
  <r>
    <n v="2024"/>
    <s v="MCSSA018786"/>
    <s v="LA-12-512-012000991-I-174-2023"/>
    <s v="RAMO 12"/>
    <n v="25301"/>
    <x v="41"/>
    <s v="FARMA LEAL, S.A. DE C.V."/>
    <x v="64"/>
    <s v="HRAEI-LPI-CC-296-1-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14.87"/>
    <n v="4"/>
    <n v="10"/>
    <n v="59.48"/>
    <n v="148.69999999999999"/>
    <n v="0"/>
    <n v="4"/>
    <n v="0"/>
    <s v="CLAVE SOLICITADA"/>
    <n v="0"/>
    <s v="MINIMO CUMPLIDO"/>
    <n v="4"/>
    <s v="SIN RECIBIR"/>
    <n v="0"/>
  </r>
  <r>
    <n v="2024"/>
    <s v="MCSSA018786"/>
    <s v="AA-012M7B997-E133-2022"/>
    <s v="RAMO 12"/>
    <n v="25301"/>
    <x v="56"/>
    <s v="BRISTOL-MYERS SQUIBB DE MÉXICO, S DE R.L. DE C.V."/>
    <x v="65"/>
    <s v="HRAEI-AD-CC-349-2022HRAEI-MD1976"/>
    <s v="010.000.5820.00"/>
    <n v="25302346"/>
    <s v="ABATACEPT. SOLUCIÓN INYECTABLE CADA JERINGA PRE-LLENADA CONTIENE: ABATACEPT 125 MG ENVASE CON 4 JERINGAS PRE-LLENADAS CON 1 ML CADA UNA (125 MG/ML)."/>
    <s v="ENVASE CON 4 JERINGAS PRE-LLENADAS CON 1 ML CADA UNA (125 MG/ML)"/>
    <n v="8200"/>
    <n v="28"/>
    <n v="69"/>
    <n v="229600"/>
    <n v="565800"/>
    <n v="0"/>
    <n v="69"/>
    <n v="69"/>
    <s v="CLAVE SOLICITADA"/>
    <n v="41"/>
    <s v="MINIMO SUPERADO"/>
    <n v="0"/>
    <s v="RECIBIDO TOTAL"/>
    <n v="565800"/>
  </r>
  <r>
    <n v="2024"/>
    <s v="MCSSA018786"/>
    <s v="AA-12-512-012000991-T-176-2023  "/>
    <s v="RAMO 12"/>
    <n v="25301"/>
    <x v="57"/>
    <s v="ASTRAZENECA, S.A. DE C.V."/>
    <x v="66"/>
    <s v="HRAEI-AD-CC-233-2023HRAEI-MD2126"/>
    <s v="010.000.6327.00"/>
    <n v="25303907"/>
    <s v="ACALABRUTINIB. CÁPSULA. CADA CÁPSULA CONTIENE: ACALABRUTINIB 100 MG. CAJA CON 56 CÁPSULAS."/>
    <s v="CAJA CON 56 CÁPSULAS"/>
    <n v="144825"/>
    <n v="16"/>
    <n v="38"/>
    <n v="2317200"/>
    <n v="5503350"/>
    <n v="0"/>
    <n v="16"/>
    <n v="16"/>
    <s v="CLAVE SOLICITADA"/>
    <n v="0"/>
    <s v="MINIMO CUMPLIDO"/>
    <n v="0"/>
    <s v="RECIBIDO TOTAL"/>
    <n v="2317200"/>
  </r>
  <r>
    <n v="2024"/>
    <s v="MCSSA018786"/>
    <s v="AA-012M7B997-E133-2022"/>
    <s v="RAMO 12"/>
    <n v="25301"/>
    <x v="58"/>
    <s v="ASTRA ZENECA, S.A. DE C.V."/>
    <x v="66"/>
    <s v="HRAEI-AD-CC-350-2022HRAEI-MD2126"/>
    <s v="010.000.6327.00"/>
    <n v="25300367"/>
    <s v="ACALABRUTINIB. CÁPSULA. CADA CÁPSULA CONTIENE: ACALABRUTINIB 100 MG. CAJA CON 56 CÁPSULAS."/>
    <s v="CAJA CON 56 CÁPSULAS"/>
    <n v="144825"/>
    <n v="25"/>
    <n v="62"/>
    <n v="3620625"/>
    <n v="8979150"/>
    <n v="0"/>
    <n v="25"/>
    <n v="25"/>
    <s v="CLAVE SOLICITADA"/>
    <n v="0"/>
    <s v="MINIMO CUMPLIDO"/>
    <n v="0"/>
    <s v="RECIBIDO TOTAL"/>
    <n v="3620625"/>
  </r>
  <r>
    <n v="2024"/>
    <s v="MCSSA018786"/>
    <s v="LA-12-512-012000991-I-174-2023"/>
    <s v="RAMO 12"/>
    <n v="25301"/>
    <x v="59"/>
    <s v="COMERCIALIZADORA PENTAMED, S.A. DE C.V."/>
    <x v="67"/>
    <s v="HRAEI-LPI-CC-277-2023HRAEI-MD0027"/>
    <s v="010.000.0624.01"/>
    <n v="25302354"/>
    <s v="ACENOCUMAROL. TABLETA CADA TABLETA CONTIENE: ACENOCUMAROL 4 MG. ENVASE CON 30 TABLETAS."/>
    <s v="ENVASE CON 30 TABLETAS"/>
    <n v="35.97"/>
    <n v="2"/>
    <n v="3"/>
    <n v="71.94"/>
    <n v="107.91"/>
    <n v="0"/>
    <n v="2"/>
    <n v="0"/>
    <s v="CLAVE SOLICITADA"/>
    <n v="0"/>
    <s v="MINIMO CUMPLIDO"/>
    <n v="2"/>
    <s v="SIN RECIBIR"/>
    <n v="0"/>
  </r>
  <r>
    <n v="2024"/>
    <s v="MCSSA018786"/>
    <s v="AA-012M7B997-E158-2022"/>
    <s v="RAMO 12"/>
    <n v="25301"/>
    <x v="60"/>
    <s v="PRODUCTOS FARMACEUTICOS, S.A. DE C.V."/>
    <x v="67"/>
    <s v="HRAEI-AD-CC-525-2022HRAEI-MD0027"/>
    <s v="010.000.0624.01"/>
    <n v="25302354"/>
    <s v="ACENOCUMAROL. TABLETA CADA TABLETA CONTIENE: ACENOCUMAROL 4 MG. ENVASE CON 30 TABLETAS."/>
    <s v="ENVASE CON 30 TABLETAS"/>
    <n v="36.299999999999997"/>
    <n v="2"/>
    <n v="5"/>
    <n v="72.599999999999994"/>
    <n v="181.5"/>
    <n v="0"/>
    <n v="3"/>
    <n v="3"/>
    <s v="CLAVE SOLICITADA"/>
    <n v="1"/>
    <s v="MINIMO SUPERADO"/>
    <n v="0"/>
    <s v="RECIBIDO TOTAL"/>
    <n v="108.89999999999999"/>
  </r>
  <r>
    <n v="2024"/>
    <s v="MCSSA018786"/>
    <s v="LA-12-512-012000991-I-174-2023"/>
    <s v="RAMO 12"/>
    <n v="25301"/>
    <x v="33"/>
    <s v="GRUPO FARMACEUTICO TOTALFARMA,S.A DE C.V."/>
    <x v="68"/>
    <s v="HRAEI-LPI-CC-312-1-2023HRAEI-MD0031"/>
    <s v="010.000.2302.00"/>
    <n v="25300029"/>
    <s v="ACETAZOLAMIDA. TABLETA CADA TABLETA CONTIENE: ACETAZOLAMIDA 250 MG ENVASE CON 20 TABLETAS."/>
    <s v="ENVASE CON 20 TABLETAS"/>
    <n v="100"/>
    <n v="18"/>
    <n v="43"/>
    <n v="1800"/>
    <n v="4300"/>
    <n v="0"/>
    <s v="-"/>
    <s v="-"/>
    <s v="SIN SOLICITUD"/>
    <s v="-"/>
    <s v="MINIMO SIN SOLICITUD"/>
    <s v="-"/>
    <s v="SIN SOLICITUD"/>
    <s v="-"/>
  </r>
  <r>
    <n v="2024"/>
    <s v="MCSSA018786"/>
    <s v="LA-12-M7B-012M7B997-I-1-2023"/>
    <s v="RAMO 12"/>
    <n v="25301"/>
    <x v="61"/>
    <s v="DARFARMA, S.A. DE C.V."/>
    <x v="68"/>
    <s v="HRAEI-LPI-CC-019-2023HRAEI-MD0031"/>
    <s v="010.000.2302.00"/>
    <n v="25300029"/>
    <s v="ACETAZOLAMIDA. TABLETA CADA TABLETA CONTIENE: ACETAZOLAMIDA 250 MG ENVASE CON 20 TABLETAS."/>
    <s v="ENVASE CON 20 TABLETAS"/>
    <n v="100"/>
    <n v="17"/>
    <n v="42"/>
    <n v="1700"/>
    <n v="4200"/>
    <n v="0"/>
    <n v="5"/>
    <n v="0"/>
    <s v="CLAVE SOLICITADA"/>
    <n v="-12"/>
    <s v="MINIMO NO CUMPLIDO"/>
    <n v="5"/>
    <s v="SIN RECIBIR"/>
    <n v="0"/>
  </r>
  <r>
    <n v="2024"/>
    <s v="MCSSA018786"/>
    <s v="LA-12-M7B-012M7B997-I-1-2023"/>
    <s v="RAMO 12"/>
    <n v="25301"/>
    <x v="37"/>
    <s v="ABASTO Y SUMINISTRO EN FARMACOS GADEC, S.A. DE C.V."/>
    <x v="68"/>
    <s v="HRAEI-LPI-CC-047-2023HRAEI-MD0031"/>
    <s v="010.000.2302.00"/>
    <n v="25300029"/>
    <s v="ACETAZOLAMIDA. TABLETA CADA TABLETA CONTIENE: ACETAZOLAMIDA 250 MG ENVASE CON 20 TABLETAS."/>
    <s v="ENVASE CON 20 TABLETAS"/>
    <n v="105"/>
    <n v="11"/>
    <n v="28"/>
    <n v="1155"/>
    <n v="2940"/>
    <n v="0"/>
    <n v="11"/>
    <n v="11"/>
    <s v="CLAVE SOLICITADA"/>
    <n v="0"/>
    <s v="MINIMO CUMPLIDO"/>
    <n v="0"/>
    <s v="RECIBIDO TOTAL"/>
    <n v="1155"/>
  </r>
  <r>
    <n v="2024"/>
    <s v="MCSSA018786"/>
    <s v="LA-12-512-012000991-I-174-2023"/>
    <s v="RAMO 12"/>
    <n v="25301"/>
    <x v="33"/>
    <s v="GRUPO FARMACEUTICO TOTALFARMA,S.A DE C.V."/>
    <x v="69"/>
    <s v="HRAEI-LPI-CC-312-1-2023HRAEI-MD0038"/>
    <s v="010.000.4263.00"/>
    <n v="25300036"/>
    <s v="ACICLOVIR. COMPRIMIDO O TABLETA CADA COMPRIMIDO O TABLETA CONTIENE: ACICLOVIR 200 MG ENVASE CON 25 COMPRIMIDOS O TABLETAS."/>
    <s v="ENVASE CON 25 COMPRIMIDOS O TABLETAS"/>
    <n v="16.66"/>
    <n v="6"/>
    <n v="14"/>
    <n v="99.960000000000008"/>
    <n v="233.24"/>
    <n v="0"/>
    <s v="-"/>
    <s v="-"/>
    <s v="SIN SOLICITUD"/>
    <s v="-"/>
    <s v="MINIMO SIN SOLICITUD"/>
    <s v="-"/>
    <s v="SIN SOLICITUD"/>
    <s v="-"/>
  </r>
  <r>
    <n v="2024"/>
    <s v="MCSSA018786"/>
    <s v="AA-012M7B997-E158-2022"/>
    <s v="RAMO 12"/>
    <n v="25301"/>
    <x v="62"/>
    <s v="GRUPO FARMACEUTICO TOTALFARMA, S.A. DE C.V."/>
    <x v="69"/>
    <s v="HRAEI-AD-CC-528-2022HRAEI-MD0038"/>
    <s v="010.000.4263.00"/>
    <n v="25300036"/>
    <s v="ACICLOVIR. COMPRIMIDO O TABLETA CADA COMPRIMIDO O TABLETA CONTIENE: ACICLOVIR 200 MG ENVASE CON 25 COMPRIMIDOS O TABLETAS."/>
    <s v="ENVASE CON 25 COMPRIMIDOS O TABLETAS"/>
    <n v="16.66"/>
    <n v="10"/>
    <n v="23"/>
    <n v="166.6"/>
    <n v="383.18"/>
    <n v="0"/>
    <n v="23"/>
    <n v="23"/>
    <s v="CLAVE SOLICITADA"/>
    <n v="13"/>
    <s v="MINIMO SUPERADO"/>
    <n v="0"/>
    <s v="RECIBIDO TOTAL"/>
    <n v="383.18"/>
  </r>
  <r>
    <n v="2024"/>
    <s v="MCSSA018786"/>
    <s v="LA-012M7B997-E115-2022"/>
    <s v="RAMO 12"/>
    <n v="25301"/>
    <x v="63"/>
    <s v="IARE DE OCCIDENTE, S.A. DE C.V."/>
    <x v="0"/>
    <s v="HRAEI-LPI-CC-425-2022HRAEI-MD0036"/>
    <s v="010.000.2126.00"/>
    <n v="25300037"/>
    <s v="ACICLOVIR. COMPRIMIDO O TABLETA CADA COMPRIMIDO O TABLETA CONTIENE: ACICLOVIR 400 MG ENVASE CON 35 COMPRIMIDOS O TABLETAS."/>
    <s v="ENVASE CON 35 COMPRIMIDOS O TABLETAS"/>
    <n v="56.78"/>
    <n v="5"/>
    <n v="11"/>
    <n v="283.89999999999998"/>
    <n v="624.58000000000004"/>
    <n v="0"/>
    <n v="11"/>
    <n v="11"/>
    <s v="CLAVE SOLICITADA"/>
    <n v="6"/>
    <s v="MINIMO SUPERADO"/>
    <n v="0"/>
    <s v="RECIBIDO TOTAL"/>
    <n v="624.58000000000004"/>
  </r>
  <r>
    <n v="2024"/>
    <s v="MCSSA018786"/>
    <s v="LA-12-M7B-012M7B997-I-1-2023"/>
    <s v="RAMO 12"/>
    <n v="25301"/>
    <x v="64"/>
    <s v="ALVARTIS PHARMA, S.A. DE C.V."/>
    <x v="70"/>
    <s v="HRAEI-LPI-CC-044-2023HRAEI-MD0039"/>
    <s v="010.000.4264.00"/>
    <n v="25300038"/>
    <s v="ACICLOVIR. SOLUCIÓN INYECTABLE CADA FRASCO ÁMPULA CON LIOFILIZADO CONTIENE: ACICLOVIR SÓDICO EQUIVALENTE A 250 MG DE ACICLOVIR. ENVASE CON 5 FRASCOS ÁMPULA."/>
    <s v="ENVASE CON 5 FRASCOS ÁMPULA"/>
    <n v="164.789999999999"/>
    <n v="156"/>
    <n v="390"/>
    <n v="25707.239999999845"/>
    <n v="64268.099999999606"/>
    <n v="0"/>
    <n v="390"/>
    <n v="390"/>
    <s v="CLAVE SOLICITADA"/>
    <n v="234"/>
    <s v="MINIMO SUPERADO"/>
    <n v="0"/>
    <s v="RECIBIDO TOTAL"/>
    <n v="64268.099999999606"/>
  </r>
  <r>
    <n v="2024"/>
    <s v="MCSSA018786"/>
    <s v="LA-012M7B997-E115-2022"/>
    <s v="RAMO 12"/>
    <n v="25301"/>
    <x v="65"/>
    <s v="DARIER, S.A. DE C.V."/>
    <x v="71"/>
    <s v="HRAEI-LPI-CC-461-2022HRAEI-MD0037"/>
    <s v="010.000.2830.00"/>
    <n v="25300039"/>
    <s v="ACICLOVIR. UNGÜENTO OFTÁLMICO CADA 100 GRAMOS CONTIENEN ACICLOVIR 3 G ENVASE CON 4.5 G."/>
    <s v="ENVASE CON 45 G"/>
    <n v="69.900000000000006"/>
    <n v="4"/>
    <n v="8"/>
    <n v="279.60000000000002"/>
    <n v="559.20000000000005"/>
    <n v="0"/>
    <s v="-"/>
    <s v="-"/>
    <s v="SIN SOLICITUD"/>
    <s v="-"/>
    <s v="MINIMO SIN SOLICITUD"/>
    <s v="-"/>
    <s v="SIN SOLICITUD"/>
    <s v="-"/>
  </r>
  <r>
    <n v="2024"/>
    <s v="MCSSA018786"/>
    <s v="LA-12-512-012000991-I-174-2023"/>
    <s v="RAMO 12"/>
    <n v="25301"/>
    <x v="21"/>
    <s v="PRODIFAM, S.A. DE C.V."/>
    <x v="72"/>
    <s v="HRAEI-LPI-CC-353-1-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10.39"/>
    <n v="11"/>
    <n v="26"/>
    <n v="114.29"/>
    <n v="270.14"/>
    <n v="0"/>
    <n v="11"/>
    <n v="11"/>
    <s v="CLAVE SOLICITADA"/>
    <n v="0"/>
    <s v="MINIMO CUMPLIDO"/>
    <n v="0"/>
    <s v="RECIBIDO TOTAL"/>
    <n v="114.29"/>
  </r>
  <r>
    <n v="2024"/>
    <s v="MCSSA018786"/>
    <s v="AA-12-M7B-012M7B997-I-24-2023 "/>
    <s v="RAMO 12"/>
    <n v="25301"/>
    <x v="66"/>
    <s v="PRODIFAM, S.A. DE C.V."/>
    <x v="72"/>
    <s v="HRAEI-AD-CC-098-2023HRAEI-MD0041"/>
    <s v="010.000.0103.00"/>
    <n v="25300042"/>
    <s v="ÁCIDO ACETILSALICILICO. TABLETA SOLUBLE O EFERVESCENTE CADA TABLETA SOLUBLE O EFERVESCENTE CONTIENE: ACIDO ACETILSALICÍLICO 300 MG. ENVASE CON 20 TABLETAS SOLUBLES O EFERVESCENTES."/>
    <s v="ENVASE CON 20 TABLETAS SOLUBLES O EFERVESCENTES"/>
    <n v="7.85"/>
    <n v="18"/>
    <n v="43"/>
    <n v="141.29999999999998"/>
    <n v="337.55"/>
    <n v="0"/>
    <n v="43"/>
    <n v="43"/>
    <s v="CLAVE SOLICITADA"/>
    <n v="25"/>
    <s v="MINIMO SUPERADO"/>
    <n v="0"/>
    <s v="RECIBIDO TOTAL"/>
    <n v="337.55"/>
  </r>
  <r>
    <n v="2024"/>
    <s v="MCSSA018786"/>
    <s v="LA-12-512-012000991-I-174-2023"/>
    <s v="RAMO 12"/>
    <n v="25301"/>
    <x v="21"/>
    <s v="PRODIFAM, S.A. DE C.V."/>
    <x v="73"/>
    <s v="HRAEI-LPI-CC-353-1-2023HRAEI-MD0040"/>
    <s v="010.000.0101.00"/>
    <n v="25300041"/>
    <s v="ÁCIDO ACETILSALICILICO. TABLETA. CADA TABLETA CONTIENE: ACIDO ACETILSALICÍLICO 500 MG. ENVASE CON 20 TABLETAS."/>
    <s v="ENVASE CON 20 TABLETAS"/>
    <n v="6.44"/>
    <n v="12"/>
    <n v="29"/>
    <n v="77.28"/>
    <n v="186.76000000000002"/>
    <n v="0"/>
    <s v="-"/>
    <s v="-"/>
    <s v="SIN SOLICITUD"/>
    <s v="-"/>
    <s v="MINIMO SIN SOLICITUD"/>
    <s v="-"/>
    <s v="SIN SOLICITUD"/>
    <s v="-"/>
  </r>
  <r>
    <n v="2024"/>
    <s v="MCSSA018786"/>
    <s v="LA-12-M7B-012M7B997-I-1-2023"/>
    <s v="RAMO 12"/>
    <n v="25301"/>
    <x v="18"/>
    <s v="PRODIFAM, S.A. DE C.V."/>
    <x v="73"/>
    <s v="HRAEI-LPI-CC-008-2023HRAEI-MD0040"/>
    <s v="010.000.0101.00"/>
    <n v="25300041"/>
    <s v="ÁCIDO ACETILSALICILICO. TABLETA. CADA TABLETA CONTIENE: ACIDO ACETILSALICÍLICO 500 MG. ENVASE CON 20 TABLETAS."/>
    <s v="ENVASE CON 20 TABLETAS"/>
    <n v="5.9599999999999902"/>
    <n v="20"/>
    <n v="48"/>
    <n v="119.1999999999998"/>
    <n v="286.07999999999953"/>
    <n v="0"/>
    <n v="48"/>
    <n v="48"/>
    <s v="CLAVE SOLICITADA"/>
    <n v="28"/>
    <s v="MINIMO SUPERADO"/>
    <n v="0"/>
    <s v="RECIBIDO TOTAL"/>
    <n v="286.07999999999953"/>
  </r>
  <r>
    <n v="2024"/>
    <s v="MCSSA018786"/>
    <s v="LA-12-M7B-012M7B997-I-1-2023"/>
    <s v="RAMO 12"/>
    <n v="25301"/>
    <x v="67"/>
    <s v="ESPECIALISTAS EN FARMACOS DEL NORTE, S.A. DE C.V."/>
    <x v="74"/>
    <s v="HRAEI-LPI-CC-028-2023HRAEI-MD0049"/>
    <s v="010.000.1706.01"/>
    <n v="25302359"/>
    <s v="ÁCIDO FÓLICO. TABLETA. CADA TABLETA CONTIENE: ÁCIDO FÓLICO 5 MG ENVASE CON 92 TABLETAS."/>
    <s v="ENVASE CON 92 TABLETAS"/>
    <n v="17.91"/>
    <n v="8"/>
    <n v="20"/>
    <n v="143.28"/>
    <n v="358.2"/>
    <n v="0"/>
    <n v="20"/>
    <n v="20"/>
    <s v="CLAVE SOLICITADA"/>
    <n v="12"/>
    <s v="MINIMO SUPERADO"/>
    <n v="0"/>
    <s v="RECIBIDO TOTAL"/>
    <n v="358.2"/>
  </r>
  <r>
    <n v="2024"/>
    <s v="MCSSA018786"/>
    <s v="LA-012M7B997-E115-2022"/>
    <s v="RAMO 12"/>
    <n v="25301"/>
    <x v="68"/>
    <s v="TECNOFARMA, S.A. DE C.V."/>
    <x v="75"/>
    <s v="HRAEI-LPI-CC-438-2022HRAEI-MD1736"/>
    <s v="010.000.5233.00"/>
    <n v="25300059"/>
    <s v="ÁCIDO FOLÍNICO. TABLETA CADA TABLETA CONTIENE: FOLINATO CÁLCICO EQUIVALENTE A 15 MG DE ÁCIDO FOLÍNICO ENVASE CON 12 TABLETAS."/>
    <s v="ENVASE CON 12 TABLETAS"/>
    <n v="232.2"/>
    <n v="34"/>
    <n v="84"/>
    <n v="7894.7999999999993"/>
    <n v="19504.8"/>
    <n v="0"/>
    <n v="34"/>
    <n v="34"/>
    <s v="CLAVE SOLICITADA"/>
    <n v="0"/>
    <s v="MINIMO CUMPLIDO"/>
    <n v="0"/>
    <s v="RECIBIDO TOTAL"/>
    <n v="7894.7999999999993"/>
  </r>
  <r>
    <n v="2024"/>
    <s v="MCSSA018786"/>
    <s v="LA-12-512-012000991-I-174-2023"/>
    <s v="RAMO 12"/>
    <n v="25301"/>
    <x v="34"/>
    <s v="MEDILIVER, S.A. DE C.V."/>
    <x v="76"/>
    <s v="HRAEI-LPI-CC-335-1-2023HRAEI-MD0056"/>
    <s v="010.000.5306.00"/>
    <n v="25300062"/>
    <s v="ÁCIDO MICOFENÓLICO. COMPRIMIDO CADA COMPRIMIDO CONTIENE: MICOFENOLATO DE MOFETILO 500 MG ENVASE CON 50 COMPRIMIDOS"/>
    <s v="ENVASE CON 50 COMPRIMIDOS"/>
    <n v="202.47"/>
    <n v="15"/>
    <n v="36"/>
    <n v="3037.05"/>
    <n v="7288.92"/>
    <n v="0"/>
    <s v="-"/>
    <s v="-"/>
    <s v="SIN SOLICITUD"/>
    <s v="-"/>
    <s v="MINIMO SIN SOLICITUD"/>
    <s v="-"/>
    <s v="SIN SOLICITUD"/>
    <s v="-"/>
  </r>
  <r>
    <n v="2024"/>
    <s v="MCSSA018786"/>
    <s v="LA-12-512-012000991-I-174-2023"/>
    <s v="RAMO 12"/>
    <n v="25301"/>
    <x v="39"/>
    <s v="AMAROX PHARMA, S.A. DE C.V."/>
    <x v="76"/>
    <s v="HRAEI-LPI-CC-255-1-2023HRAEI-MD0056"/>
    <s v="010.000.5306.00"/>
    <n v="25300062"/>
    <s v="ÁCIDO MICOFENÓLICO. COMPRIMIDO CADA COMPRIMIDO CONTIENE: MICOFENOLATO DE MOFETILO 500 MG ENVASE CON 50 COMPRIMIDOS"/>
    <s v="ENVASE CON 50 COMPRIMIDOS"/>
    <n v="199.8"/>
    <n v="9"/>
    <n v="24"/>
    <n v="1798.2"/>
    <n v="4795.2000000000007"/>
    <n v="0"/>
    <s v="-"/>
    <s v="-"/>
    <s v="SIN SOLICITUD"/>
    <s v="-"/>
    <s v="MINIMO SIN SOLICITUD"/>
    <s v="-"/>
    <s v="SIN SOLICITUD"/>
    <s v="-"/>
  </r>
  <r>
    <n v="2024"/>
    <s v="MCSSA018786"/>
    <s v="LA-012M7B997-E115-2022"/>
    <s v="RAMO 12"/>
    <n v="25301"/>
    <x v="69"/>
    <s v="CARITAS PHARMA, S.A. DE C.V."/>
    <x v="76"/>
    <s v="HRAEI-LPI-CC-471-2022HRAEI-MD0056"/>
    <s v="010.000.5306.00"/>
    <n v="25300062"/>
    <s v="ÁCIDO MICOFENÓLICO. COMPRIMIDO CADA COMPRIMIDO CONTIENE: MICOFENOLATO DE MOFETILO 500 MG ENVASE CON 50 COMPRIMIDOS"/>
    <s v="ENVASE CON 50 COMPRIMIDOS"/>
    <n v="224.47"/>
    <n v="2"/>
    <n v="6"/>
    <n v="448.94"/>
    <n v="1346.82"/>
    <n v="0"/>
    <s v="-"/>
    <s v="-"/>
    <s v="SIN SOLICITUD"/>
    <s v="-"/>
    <s v="MINIMO SIN SOLICITUD"/>
    <s v="-"/>
    <s v="SIN SOLICITUD"/>
    <s v="-"/>
  </r>
  <r>
    <n v="2024"/>
    <s v="MCSSA018786"/>
    <s v="AA-012M7B997-E158-2022"/>
    <s v="RAMO 12"/>
    <n v="25301"/>
    <x v="70"/>
    <s v="AMAROX PHARMA, S.A. DE C.V."/>
    <x v="76"/>
    <s v="HRAEI-AD-CC-531-2022HRAEI-MD0056"/>
    <s v="010.000.5306.00"/>
    <n v="25300062"/>
    <s v="ÁCIDO MICOFENÓLICO. COMPRIMIDO CADA COMPRIMIDO CONTIENE: MICOFENOLATO DE MOFETILO 500 MG ENVASE CON 50 COMPRIMIDOS"/>
    <s v="ENVASE CON 50 COMPRIMIDOS"/>
    <n v="169.99"/>
    <n v="22"/>
    <n v="55"/>
    <n v="3739.78"/>
    <n v="9349.4500000000007"/>
    <n v="0"/>
    <n v="22"/>
    <n v="22"/>
    <s v="CLAVE SOLICITADA"/>
    <n v="0"/>
    <s v="MINIMO CUMPLIDO"/>
    <n v="0"/>
    <s v="RECIBIDO TOTAL"/>
    <n v="3739.78"/>
  </r>
  <r>
    <n v="2024"/>
    <s v="MCSSA018786"/>
    <s v="AA-12-512-012000991-T-176-2023  "/>
    <s v="RAMO 12"/>
    <n v="25301"/>
    <x v="71"/>
    <s v="NOVARTIS FARMACEUTICA, S.A. DE C.V."/>
    <x v="77"/>
    <s v="HRAEI-AD-CC-241-2023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16"/>
    <n v="40"/>
    <n v="44668"/>
    <n v="111670"/>
    <n v="0"/>
    <n v="16"/>
    <n v="16"/>
    <s v="CLAVE SOLICITADA"/>
    <n v="0"/>
    <s v="MINIMO CUMPLIDO"/>
    <n v="0"/>
    <s v="RECIBIDO TOTAL"/>
    <n v="44668"/>
  </r>
  <r>
    <n v="2024"/>
    <s v="MCSSA018786"/>
    <s v="AA-012M7B997-E133-2022"/>
    <s v="RAMO 12"/>
    <n v="25301"/>
    <x v="72"/>
    <s v="NOVARTIS FARMACÉUTICA, S.A. DE C.V."/>
    <x v="77"/>
    <s v="HRAEI-AD-CC-341-2022HRAEI-MD0055"/>
    <s v="010.000.5303.00"/>
    <n v="25300064"/>
    <s v="ÁCIDO MICOFENÓLICO. GRAGEA CON CAPA ENTÉRICA O TABLETA DE LIBERACIÓN PROLONGADA. CADA GRAGEA CON CAPA ENTÉRICA O TABLETA DE LIBERACIÓN PROLONGADA CONTIENE: MICOFENOLATO SÓDICO EQUIVALENTE A 360 MG DE ÁCIDO MICOFENÓLICO. ENVASE CON 120 GRAGEAS CON CAPA ENTÉRICA O TABLETAS DE LIBERACIÓN PROLONGADA."/>
    <s v="ENVASE CON 120 GRAGEAS"/>
    <n v="2791.75"/>
    <n v="4"/>
    <n v="8"/>
    <n v="11167"/>
    <n v="22334"/>
    <n v="0"/>
    <n v="4"/>
    <n v="4"/>
    <s v="CLAVE SOLICITADA"/>
    <n v="0"/>
    <s v="MINIMO CUMPLIDO"/>
    <n v="0"/>
    <s v="RECIBIDO TOTAL"/>
    <n v="11167"/>
  </r>
  <r>
    <n v="2024"/>
    <s v="MCSSA018786"/>
    <s v="LA-12-512-012000991-I-174-2023"/>
    <s v="RAMO 12"/>
    <n v="25301"/>
    <x v="73"/>
    <s v="VANTAGE SERVICIOS INTEGRALES DE SALUD, S.A. DE C.V."/>
    <x v="78"/>
    <s v="HRAEI-LPI-CC-374-2023HRAEI-MD2249"/>
    <s v="010.000.7021.01"/>
    <n v="25303943"/>
    <s v="ÁCIDO TRANEXÁMICO. SOLUCIÓN INYECTABLE. CADA ML DE SOLUCIÓN ESTÉRIL PARA INYECCIÓN INTRAVENOSA CONTIENE: ÁCIDO TRANEXÁMICO 100 MG. VEHÍCULO C.B.P. 1 ML. CAJA CON 10 VIALES DE 10 ML."/>
    <s v="CAJA CON 10 VIALES DE 10 ML"/>
    <n v="8700"/>
    <n v="1"/>
    <n v="3"/>
    <n v="8700"/>
    <n v="26100"/>
    <n v="0"/>
    <n v="1"/>
    <n v="0"/>
    <s v="CLAVE SOLICITADA"/>
    <n v="0"/>
    <s v="MINIMO CUMPLIDO"/>
    <n v="1"/>
    <s v="SIN RECIBIR"/>
    <n v="0"/>
  </r>
  <r>
    <n v="2024"/>
    <s v="MCSSA018786"/>
    <s v="AA-012M7B997-E133-2022"/>
    <s v="RAMO 12"/>
    <n v="25301"/>
    <x v="74"/>
    <s v="SOLUCIONES EN LIDERAZGO FARMACÉUTICO, S.A. DE C.V."/>
    <x v="78"/>
    <s v="HRAEI-AD-CC-363-2022HRAEI-MD2249"/>
    <s v="010.000.7021.01"/>
    <n v="25303447"/>
    <s v="ÁCIDO TRANEXÁMICO. SOLUCIÓN INYECTABLE. CADA ML DE SOLUCIÓN ESTÉRIL PARA INYECCIÓN INTRAVENOSA CONTIENE: ÁCIDO TRANEXÁMICO 100 MG. VEHÍCULO C.B.P. 1 ML. CAJA CON 10 VIALES DE 10 ML."/>
    <s v="CAJA CON 10 VIALES DE 10 ML"/>
    <n v="14250"/>
    <n v="10"/>
    <n v="23"/>
    <n v="142500"/>
    <n v="327750"/>
    <n v="0"/>
    <n v="23"/>
    <n v="23"/>
    <s v="CLAVE SOLICITADA"/>
    <n v="13"/>
    <s v="MINIMO SUPERADO"/>
    <n v="0"/>
    <s v="RECIBIDO TOTAL"/>
    <n v="327750"/>
  </r>
  <r>
    <n v="2024"/>
    <s v="MCSSA018786"/>
    <s v="LA-12-512-012000991-I-174-2023"/>
    <s v="RAMO 12"/>
    <n v="25301"/>
    <x v="75"/>
    <s v="GRUPO BIOJEMA, S.A. DE C.V."/>
    <x v="79"/>
    <s v="HRAEI-LPI-CC-311-1-2023HRAEI-MD0062"/>
    <s v="010.000.4185.00"/>
    <n v="25300075"/>
    <s v="ÁCIDO URSODEOXICÓLICO. CÁPSULA CADA CÁPSULA CONTIENE: ÁCIDO URSODEOXICÓLICO 250 MG ENVASE CON 50 CÁPSULAS"/>
    <s v="ENVASE CON 50 CÁPSULAS"/>
    <n v="180"/>
    <n v="13"/>
    <n v="32"/>
    <n v="2340"/>
    <n v="5760"/>
    <n v="0"/>
    <s v="-"/>
    <s v="-"/>
    <s v="SIN SOLICITUD"/>
    <s v="-"/>
    <s v="MINIMO SIN SOLICITUD"/>
    <s v="-"/>
    <s v="SIN SOLICITUD"/>
    <s v="-"/>
  </r>
  <r>
    <n v="2024"/>
    <s v="MCSSA018786"/>
    <s v="LA-12-M7B-012M7B997-I-1-2023"/>
    <s v="RAMO 12"/>
    <n v="25301"/>
    <x v="76"/>
    <s v="PROQUIGAMA, S.A. DE C.V."/>
    <x v="79"/>
    <s v="HRAEI-LPI-CC-021-2023HRAEI-MD0062"/>
    <s v="010.000.4185.00"/>
    <n v="25300075"/>
    <s v="ÁCIDO URSODEOXICÓLICO. CÁPSULA CADA CÁPSULA CONTIENE: ÁCIDO URSODEOXICÓLICO 250 MG ENVASE CON 50 CÁPSULAS"/>
    <s v="ENVASE CON 50 CÁPSULAS"/>
    <n v="167"/>
    <n v="214"/>
    <n v="533"/>
    <n v="35738"/>
    <n v="89011"/>
    <n v="0"/>
    <s v="-"/>
    <s v="-"/>
    <s v="SIN SOLICITUD"/>
    <s v="-"/>
    <s v="MINIMO SIN SOLICITUD"/>
    <s v="-"/>
    <s v="SIN SOLICITUD"/>
    <s v="-"/>
  </r>
  <r>
    <n v="2024"/>
    <s v="MCSSA018786"/>
    <s v="LA-012M7B997-E115-2022"/>
    <s v="RAMO 12"/>
    <n v="25301"/>
    <x v="77"/>
    <s v="ALTERNAVIDA, S.A. DE C.V."/>
    <x v="80"/>
    <s v="HRAEI-LPI-CC-451-2022HRAEI-MD0064"/>
    <s v="010.000.2620.00"/>
    <n v="25300077"/>
    <s v="ÁCIDO VALPROICO. CÁPSULA CADA CÁPSULA CONTIENE: ÁCIDO VALPROICO 250 MG ENVASE CON 60 CÁPSULAS."/>
    <s v="ENVASE CON 60 CÁPSULAS"/>
    <n v="139"/>
    <n v="24"/>
    <n v="60"/>
    <n v="3336"/>
    <n v="8340"/>
    <n v="0"/>
    <s v="-"/>
    <s v="-"/>
    <s v="SIN SOLICITUD"/>
    <s v="-"/>
    <s v="MINIMO SIN SOLICITUD"/>
    <s v="-"/>
    <s v="SIN SOLICITUD"/>
    <s v="-"/>
  </r>
  <r>
    <n v="2024"/>
    <s v="MCSSA018786"/>
    <s v="LA-012M7B997-E115-2022"/>
    <s v="RAMO 12"/>
    <n v="25301"/>
    <x v="63"/>
    <s v="IARE DE OCCIDENTE, S.A. DE C.V."/>
    <x v="81"/>
    <s v="HRAEI-LPI-CC-425-2022HRAEI-MD0065"/>
    <s v="010.000.5468.00"/>
    <n v="25300079"/>
    <s v="ÁCIDO ZOLEDRÓNICO. SOLUCIÓN INYECTABLE CADA FRASCO ÁMPULA CON 5 ML CONTIENE: ACIDO ZOLEDRÓNICO MONOHIDRATADO EQUIVALENTE A 4.0 MG DE ÁCIDO ZOLEDRÓNICO ENVASE CON UN FRASCO ÁMPULA."/>
    <s v="ENVASE CON UN FRASCO ÁMPULA"/>
    <n v="48.19"/>
    <n v="32"/>
    <n v="78"/>
    <n v="1542.08"/>
    <n v="3758.8199999999997"/>
    <n v="0"/>
    <n v="32"/>
    <n v="32"/>
    <s v="CLAVE SOLICITADA"/>
    <n v="0"/>
    <s v="MINIMO CUMPLIDO"/>
    <n v="0"/>
    <s v="RECIBIDO TOTAL"/>
    <n v="1542.08"/>
  </r>
  <r>
    <n v="2024"/>
    <s v="MCSSA018786"/>
    <s v="LA-12-512-012000991-I-174-2023"/>
    <s v="RAMO 47"/>
    <n v="25301"/>
    <x v="78"/>
    <s v="AMGEN MEXICO, S.A. DE C.V."/>
    <x v="82"/>
    <s v="HRAEI-LPI-CC-257-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691.79"/>
    <n v="16"/>
    <n v="40"/>
    <n v="11068.64"/>
    <n v="27671.599999999999"/>
    <m/>
    <n v="16"/>
    <n v="0"/>
    <s v="CLAVE SOLICITADA"/>
    <n v="0"/>
    <s v="MINIMO CUMPLIDO"/>
    <n v="16"/>
    <s v="SIN RECIBIR"/>
    <n v="0"/>
  </r>
  <r>
    <n v="2024"/>
    <s v="MCSSA018786"/>
    <s v="LA-12-M7B-012M7B997-I-1-2023"/>
    <s v="RAMO 12"/>
    <n v="25301"/>
    <x v="79"/>
    <s v="AMGEN MÉXICO, S.A. DE C.V."/>
    <x v="82"/>
    <s v="HRAEI-LPI-CC-081-2023HRAEI-MD2286"/>
    <s v="010.000.4512.02"/>
    <n v="25302363"/>
    <s v="ADALIMUMAB. SOLUCIÓN INYECTABLE CADA FRASCO ÁMPULA O JERINGA PRELLENADA O JERINGA PRELLENADA EN AUTOINYECTOR CON 0.8 ML CONTIENEN: ADALIMUMAB 40 MG ENVASE CON UNA JERINGA PRELLENADA EN AUTOINYECTOR."/>
    <s v="ENVASE CON UNA JERINGA PRELLENADA EN AUTOINYECTOR"/>
    <n v="734.29999999999905"/>
    <n v="7"/>
    <n v="19"/>
    <n v="5140.0999999999931"/>
    <n v="13951.699999999983"/>
    <n v="0"/>
    <n v="7"/>
    <n v="7"/>
    <s v="CLAVE SOLICITADA"/>
    <n v="0"/>
    <s v="MINIMO CUMPLIDO"/>
    <n v="0"/>
    <s v="RECIBIDO TOTAL"/>
    <n v="5140.0999999999931"/>
  </r>
  <r>
    <n v="2024"/>
    <s v="MCSSA018786"/>
    <s v="LA-12-512-012000991-I-174-2023"/>
    <s v="RAMO 12"/>
    <n v="25301"/>
    <x v="78"/>
    <s v="AMGEN MEXICO, S.A. DE C.V."/>
    <x v="83"/>
    <s v="HRAEI-LPI-CC-257-1-2023HRAEI-MD2273"/>
    <s v="010.000.4512.03"/>
    <n v="25303248"/>
    <s v="ADALIMUMAB. SOLUCIÓN INYECTABLE. CADA JERINGA PRELLENADA EN AUTOINYECTOR CON 0.4 ML CONTIENE: ADALIMUMAB 40 MG ENVASE CON UNA JERINGA PRELLENADA EN AUTOINYECTOR."/>
    <s v="ENVASE CON UNA JERINGA PRELLENADA EN AUTOINYECTOR"/>
    <n v="691.79"/>
    <n v="16"/>
    <n v="40"/>
    <n v="11068.64"/>
    <n v="27671.599999999999"/>
    <n v="0"/>
    <n v="16"/>
    <n v="0"/>
    <s v="CLAVE SOLICITADA"/>
    <n v="0"/>
    <s v="MINIMO CUMPLIDO"/>
    <n v="16"/>
    <s v="SIN RECIBIR"/>
    <n v="0"/>
  </r>
  <r>
    <n v="2024"/>
    <s v="MCSSA018786"/>
    <s v="LA-12-M7B-012M7B997-I-1-2023"/>
    <s v="RAMO 12"/>
    <n v="25301"/>
    <x v="80"/>
    <s v="ABBVIE FARMACÉUTICOS, S.A. DE C.V."/>
    <x v="83"/>
    <s v="HRAEI-LPI-CC-048-2023HRAEI-MD2273"/>
    <s v="010.000.4512.03"/>
    <n v="25303248"/>
    <s v="ADALIMUMAB. SOLUCIÓN INYECTABLE. CADA JERINGA PRELLENADA EN AUTOINYECTOR CON 0.4 ML CONTIENE: ADALIMUMAB 40 MG ENVASE CON UNA JERINGA PRELLENADA EN AUTOINYECTOR."/>
    <s v="ENVASE CON UNA JERINGA PRELLENADA EN AUTOINYECTOR"/>
    <n v="692.78999999999905"/>
    <n v="12"/>
    <n v="28"/>
    <n v="8313.4799999999886"/>
    <n v="19398.119999999974"/>
    <n v="0"/>
    <n v="12"/>
    <n v="12"/>
    <s v="CLAVE SOLICITADA"/>
    <n v="0"/>
    <s v="MINIMO CUMPLIDO"/>
    <n v="0"/>
    <s v="RECIBIDO TOTAL"/>
    <n v="8313.4799999999886"/>
  </r>
  <r>
    <n v="2024"/>
    <s v="MCSSA018786"/>
    <s v="LA-12-512-012000991-I-174-2023"/>
    <s v="RAMO 12"/>
    <n v="25301"/>
    <x v="81"/>
    <s v="ALVARTIS PHARMA, S.A. DE C.V."/>
    <x v="84"/>
    <s v="HRAEI-LPI-CC-254-2023HRAEI-MD0068"/>
    <s v="010.000.5099.00"/>
    <n v="25300085"/>
    <s v="ADENOSINA. SOLUCIÓN INYECTABLE CADA FRASCO ÁMPULA CONTIENE: ADENOSINA 6 MG ENVASE CON 6 FRASCOS ÁMPULA CON 2 ML."/>
    <s v="ENVASE CON 6 FRASCOS ÁMPULA CON 2 ML"/>
    <n v="414"/>
    <n v="20"/>
    <n v="49"/>
    <n v="8280"/>
    <n v="20286"/>
    <n v="0"/>
    <n v="20"/>
    <n v="20"/>
    <s v="CLAVE SOLICITADA"/>
    <n v="0"/>
    <s v="MINIMO CUMPLIDO"/>
    <n v="0"/>
    <s v="RECIBIDO TOTAL"/>
    <n v="8280"/>
  </r>
  <r>
    <n v="2024"/>
    <s v="MCSSA018786"/>
    <s v="LA-12-M7B-012M7B997-I-1-2023"/>
    <s v="RAMO 12"/>
    <n v="25301"/>
    <x v="64"/>
    <s v="ALVARTIS PHARMA, S.A. DE C.V."/>
    <x v="84"/>
    <s v="HRAEI-LPI-CC-044-2023HRAEI-MD0068"/>
    <s v="010.000.5099.00"/>
    <n v="25300085"/>
    <s v="ADENOSINA. SOLUCIÓN INYECTABLE CADA FRASCO ÁMPULA CONTIENE: ADENOSINA 6 MG ENVASE CON 6 FRASCOS ÁMPULA CON 2 ML."/>
    <s v="ENVASE CON 6 FRASCOS ÁMPULA CON 2 ML"/>
    <n v="417"/>
    <n v="32"/>
    <n v="80"/>
    <n v="13344"/>
    <n v="33360"/>
    <n v="0"/>
    <n v="32"/>
    <n v="32"/>
    <s v="CLAVE SOLICITADA"/>
    <n v="0"/>
    <s v="MINIMO CUMPLIDO"/>
    <n v="0"/>
    <s v="RECIBIDO TOTAL"/>
    <n v="13344"/>
  </r>
  <r>
    <n v="2024"/>
    <s v="MCSSA018786"/>
    <s v="LA-12-512-012000991-I-174-2023"/>
    <s v="RAMO 12"/>
    <n v="25301"/>
    <x v="82"/>
    <s v="FARMACEUTICOS MAYPO, S.A. DE C.V."/>
    <x v="85"/>
    <s v="HRAEI-LPI-CC-299-2023HRAEI-MD2309"/>
    <s v="010.000.5995.00"/>
    <n v="25302364"/>
    <s v="AFLIBERCEPT. SOLUCIÓN INYECTABLE CADA MILILITRO CONTIENE: AFLIBERCEPT 40 MG ENVASE CON FRASCO ÁMPULA CON 0.278 ML (40 MG/ML)."/>
    <s v="ENVASE CON FRASCO ÁMPULA CON 0.278 ML (40 MG/ML)"/>
    <n v="7880.03"/>
    <n v="16"/>
    <n v="40"/>
    <n v="126080.48"/>
    <n v="315201.2"/>
    <n v="0"/>
    <n v="40"/>
    <n v="40"/>
    <s v="CLAVE SOLICITADA"/>
    <n v="24"/>
    <s v="MINIMO SUPERADO"/>
    <n v="0"/>
    <s v="RECIBIDO TOTAL"/>
    <n v="315201.2"/>
  </r>
  <r>
    <n v="2024"/>
    <s v="MCSSA018786"/>
    <s v="LA-12-512-012000991-I-174-2023"/>
    <s v="RAMO 12"/>
    <n v="25301"/>
    <x v="34"/>
    <s v="MEDILIVER, S.A. DE C.V."/>
    <x v="86"/>
    <s v="HRAEI-LPI-CC-335-1-2023HRAEI-MD0072"/>
    <s v="010.000.3675.00"/>
    <n v="25300092"/>
    <s v="AGUA INYECTABLE. SOLUCIÓN INYECTABLE CADA ENVASE CONTIENE: AGUA INYECTABLE 500 ML ENVASE CON 500 ML."/>
    <s v="ENVASE CON 500 ML"/>
    <n v="10.23"/>
    <n v="7799"/>
    <n v="19497"/>
    <n v="79783.77"/>
    <n v="199454.31"/>
    <n v="0"/>
    <n v="7799"/>
    <n v="7799"/>
    <s v="CLAVE SOLICITADA"/>
    <n v="0"/>
    <s v="MINIMO CUMPLIDO"/>
    <n v="0"/>
    <s v="RECIBIDO TOTAL"/>
    <n v="79783.77"/>
  </r>
  <r>
    <n v="2024"/>
    <s v="MCSSA018786"/>
    <s v="LA-12-M7B-012M7B997-I-1-2023"/>
    <s v="RAMO 12"/>
    <n v="25301"/>
    <x v="18"/>
    <s v="PRODIFAM, S.A. DE C.V."/>
    <x v="86"/>
    <s v="HRAEI-LPI-CC-008-2023HRAEI-MD0072"/>
    <s v="010.000.3675.00"/>
    <n v="25300092"/>
    <s v="AGUA INYECTABLE. SOLUCIÓN INYECTABLE CADA ENVASE CONTIENE: AGUA INYECTABLE 500 ML ENVASE CON 500 ML."/>
    <s v="ENVASE CON 500 ML"/>
    <n v="10.3499999999999"/>
    <n v="12673"/>
    <n v="31682"/>
    <n v="131165.54999999874"/>
    <n v="327908.69999999681"/>
    <n v="0"/>
    <n v="12684"/>
    <n v="12684"/>
    <s v="CLAVE SOLICITADA"/>
    <n v="11"/>
    <s v="MINIMO SUPERADO"/>
    <n v="0"/>
    <s v="RECIBIDO TOTAL"/>
    <n v="131279.39999999874"/>
  </r>
  <r>
    <n v="2024"/>
    <s v="MCSSA018786"/>
    <s v="LA-12-512-012000991-I-174-2023"/>
    <s v="RAMO 12"/>
    <n v="25301"/>
    <x v="21"/>
    <s v="PRODIFAM, S.A. DE C.V."/>
    <x v="1"/>
    <s v="HRAEI-LPI-CC-353-1-2023HRAEI-MD0078"/>
    <s v="010.000.1344.00"/>
    <n v="25300102"/>
    <s v="ALBENDAZOL. TABLETA CADA TABLETA CONTIENE: ALBENDAZOL 200 MG ENVASE CON 2 TABLETAS."/>
    <s v="ENVASE CON 2 TABLETAS"/>
    <n v="5.97"/>
    <n v="1"/>
    <n v="1"/>
    <n v="5.97"/>
    <n v="5.97"/>
    <n v="0"/>
    <n v="1"/>
    <n v="0"/>
    <s v="CLAVE SOLICITADA"/>
    <n v="0"/>
    <s v="MINIMO CUMPLIDO"/>
    <n v="1"/>
    <s v="SIN RECIBIR"/>
    <n v="0"/>
  </r>
  <r>
    <n v="2024"/>
    <s v="MCSSA018786"/>
    <s v="LA-12-512-012000991-I-174-2023"/>
    <s v="RAMO 12"/>
    <n v="25301"/>
    <x v="83"/>
    <s v="PRODUCTOS ROCHE, S.A. DE C.V."/>
    <x v="87"/>
    <s v="HRAEI-LPI-CC-358-2023HRAEI-MD0084"/>
    <s v="010.000.5330.00"/>
    <n v="25300108"/>
    <s v="ALFA-DORNASA. SOLUCIÓN PARA INHALACIÓN CADA AMPOLLETA CONTIENE: ALFA-DORNASA 2.5 MG ENVASE CON 6 AMPOLLETAS DE 2.5 ML."/>
    <s v="ENVASE CON 6 AMPOLLETAS DE 2.5 ML"/>
    <n v="3661"/>
    <n v="2"/>
    <n v="5"/>
    <n v="7322"/>
    <n v="18305"/>
    <n v="0"/>
    <s v="-"/>
    <s v="-"/>
    <s v="SIN SOLICITUD"/>
    <s v="-"/>
    <s v="MINIMO SIN SOLICITUD"/>
    <s v="-"/>
    <s v="SIN SOLICITUD"/>
    <s v="-"/>
  </r>
  <r>
    <n v="2024"/>
    <s v="MCSSA018786"/>
    <s v="AA-12-M7B-012M7B997-I-36-2023"/>
    <s v="RAMO 12"/>
    <n v="25301"/>
    <x v="84"/>
    <s v="PRODUCTOS ROCHE, S.A. DE C.V."/>
    <x v="87"/>
    <s v="HRAEI-AD-CC-144-2023HRAEI-MD0084"/>
    <s v="010.000.5330.00"/>
    <n v="25300108"/>
    <s v="ALFA-DORNASA. SOLUCIÓN PARA INHALACIÓN CADA AMPOLLETA CONTIENE: ALFA-DORNASA 2.5 MG ENVASE CON 6 AMPOLLETAS DE 2.5 ML."/>
    <s v="ENVASE CON 6 AMPOLLETAS DE 2.5 ML"/>
    <n v="3661"/>
    <n v="4"/>
    <n v="9"/>
    <n v="14644"/>
    <n v="32949"/>
    <n v="0"/>
    <n v="9"/>
    <n v="9"/>
    <s v="CLAVE SOLICITADA"/>
    <n v="5"/>
    <s v="MINIMO SUPERADO"/>
    <n v="0"/>
    <s v="RECIBIDO TOTAL"/>
    <n v="32949"/>
  </r>
  <r>
    <n v="2024"/>
    <s v="MCSSA018786"/>
    <s v="LA-12-M7B-012M7B997-I-1-2023"/>
    <s v="RAMO 12"/>
    <n v="25301"/>
    <x v="85"/>
    <s v="FRESENIUS KABI MÉXICO, S.A. DE C.V."/>
    <x v="88"/>
    <s v="HRAEI-LPI-CC-026-2023HRAEI-MD0102"/>
    <s v="010.000.3666.01"/>
    <n v="25302374"/>
    <s v="ALMIDÓN. SOLUCIÓN INYECTABLE AL 6 % CADA 100 ML CONTIENEN: POLI (O-2 HIDROXIETIL)-ALMIDÓN (130000 DALTONS) O HIDROXIETIL ALMIDÓN (130/0.4) 6 G ENVASE CON 500 ML."/>
    <s v="ENVASE CON 500 ML"/>
    <n v="84.84"/>
    <n v="184"/>
    <n v="458"/>
    <n v="15610.560000000001"/>
    <n v="38856.720000000001"/>
    <n v="0"/>
    <n v="184"/>
    <n v="184"/>
    <s v="CLAVE SOLICITADA"/>
    <n v="0"/>
    <s v="MINIMO CUMPLIDO"/>
    <n v="0"/>
    <s v="RECIBIDO TOTAL"/>
    <n v="15610.560000000001"/>
  </r>
  <r>
    <n v="2024"/>
    <s v="MCSSA018786"/>
    <s v="LA-12-512-012000991-I-174-2023"/>
    <s v="RAMO 12"/>
    <n v="25301"/>
    <x v="86"/>
    <s v="MEDICA FARMA ARCAR, S.A. DE C.V."/>
    <x v="89"/>
    <s v="HRAEI-LPI-CC-332-1-2023HRAEI-MD0105"/>
    <s v="010.000.3451.00"/>
    <n v="25300141"/>
    <s v="ALOPURINOL. TABLETA. CADA TABLETA CONTIENE: ALOPURINOL 300 MG. ENVASE CON 20 TABLETAS."/>
    <s v="ENVASE CON 20 TABLETAS"/>
    <n v="12"/>
    <n v="10"/>
    <n v="25"/>
    <n v="120"/>
    <n v="300"/>
    <n v="0"/>
    <n v="10"/>
    <n v="0"/>
    <s v="CLAVE SOLICITADA"/>
    <n v="0"/>
    <s v="MINIMO CUMPLIDO"/>
    <n v="10"/>
    <s v="SIN RECIBIR"/>
    <n v="0"/>
  </r>
  <r>
    <n v="2024"/>
    <s v="MCSSA018786"/>
    <s v="LA-12-512-012000991-I-174-2023"/>
    <s v="RAMO 12"/>
    <n v="25301"/>
    <x v="9"/>
    <s v="BIORESEARCH DE MEXICO, S.A. DE C.V."/>
    <x v="89"/>
    <s v="HRAEI-LPI-CC-266-2023HRAEI-MD0105"/>
    <s v="010.000.3451.00"/>
    <n v="25300141"/>
    <s v="ALOPURINOL. TABLETA. CADA TABLETA CONTIENE: ALOPURINOL 300 MG. ENVASE CON 20 TABLETAS."/>
    <s v="ENVASE CON 20 TABLETAS"/>
    <n v="13"/>
    <n v="7"/>
    <n v="17"/>
    <n v="91"/>
    <n v="221"/>
    <n v="0"/>
    <n v="17"/>
    <n v="17"/>
    <s v="CLAVE SOLICITADA"/>
    <n v="10"/>
    <s v="MINIMO SUPERADO"/>
    <n v="0"/>
    <s v="RECIBIDO TOTAL"/>
    <n v="221"/>
  </r>
  <r>
    <n v="2024"/>
    <s v="MCSSA018786"/>
    <s v="LA-12-M7B-012M7B997-I-1-2023"/>
    <s v="RAMO 12"/>
    <n v="25301"/>
    <x v="18"/>
    <s v="PRODIFAM, S.A. DE C.V."/>
    <x v="89"/>
    <s v="HRAEI-LPI-CC-008-2023HRAEI-MD0105"/>
    <s v="010.000.3451.00"/>
    <n v="25300141"/>
    <s v="ALOPURINOL. TABLETA. CADA TABLETA CONTIENE: ALOPURINOL 300 MG. ENVASE CON 20 TABLETAS."/>
    <s v="ENVASE CON 20 TABLETAS"/>
    <n v="13.4199999999999"/>
    <n v="17"/>
    <n v="41"/>
    <n v="228.13999999999831"/>
    <n v="550.21999999999593"/>
    <n v="0"/>
    <n v="17"/>
    <n v="17"/>
    <s v="CLAVE SOLICITADA"/>
    <n v="0"/>
    <s v="MINIMO CUMPLIDO"/>
    <n v="0"/>
    <s v="RECIBIDO TOTAL"/>
    <n v="228.13999999999831"/>
  </r>
  <r>
    <n v="2024"/>
    <s v="MCSSA018786"/>
    <s v="LA-12-M7B-012M7B997-I-1-2023"/>
    <s v="RAMO 12"/>
    <n v="25301"/>
    <x v="10"/>
    <s v="BIORESEARCH DE MÉXICO, S.A. DE C.V."/>
    <x v="89"/>
    <s v="HRAEI-LPI-CC-010-2023HRAEI-MD0105"/>
    <s v="010.000.3451.00"/>
    <n v="25300141"/>
    <s v="ALOPURINOL. TABLETA. CADA TABLETA CONTIENE: ALOPURINOL 300 MG. ENVASE CON 20 TABLETAS."/>
    <s v="ENVASE CON 20 TABLETAS"/>
    <n v="13.4499999999999"/>
    <n v="11"/>
    <n v="28"/>
    <n v="147.94999999999891"/>
    <n v="376.59999999999718"/>
    <n v="0"/>
    <n v="11"/>
    <n v="11"/>
    <s v="CLAVE SOLICITADA"/>
    <n v="0"/>
    <s v="MINIMO CUMPLIDO"/>
    <n v="0"/>
    <s v="RECIBIDO TOTAL"/>
    <n v="147.94999999999891"/>
  </r>
  <r>
    <n v="2024"/>
    <s v="MCSSA018786"/>
    <s v="LA-12-512-012000991-I-174-2023"/>
    <s v="RAMO 12"/>
    <n v="25301"/>
    <x v="51"/>
    <s v="ZAGAPHARM, S.A. DE C.V."/>
    <x v="90"/>
    <s v="HRAEI-LPI-CC-376-2023HRAEI-MD0106"/>
    <s v="040.000.2499.00"/>
    <n v="25300144"/>
    <s v="ALPRAZOLAM. TABLETA CADA TABLETA CONTIENE: ALPRAZOLAM 2.0 MG ENVASE CON 30 TABLETAS."/>
    <s v="ENVASE CON 30 TABLETAS"/>
    <n v="15.2"/>
    <n v="2"/>
    <n v="5"/>
    <n v="30.4"/>
    <n v="76"/>
    <n v="0"/>
    <s v="-"/>
    <s v="-"/>
    <s v="SIN SOLICITUD"/>
    <s v="-"/>
    <s v="MINIMO SIN SOLICITUD"/>
    <s v="-"/>
    <s v="SIN SOLICITUD"/>
    <s v="-"/>
  </r>
  <r>
    <n v="2024"/>
    <s v="MCSSA018786"/>
    <s v="LA-12-M7B-012M7B997-I-1-2023"/>
    <s v="RAMO 12"/>
    <n v="25301"/>
    <x v="87"/>
    <s v="HISA FARMACEUTICA, S.A. DE C.V."/>
    <x v="90"/>
    <s v="HRAEI-LPI-CC-053-2023HRAEI-MD0106"/>
    <s v="040.000.2499.00"/>
    <n v="25300144"/>
    <s v="ALPRAZOLAM. TABLETA CADA TABLETA CONTIENE: ALPRAZOLAM 2.0 MG ENVASE CON 30 TABLETAS."/>
    <s v="ENVASE CON 30 TABLETAS"/>
    <n v="8.1099999999999905"/>
    <n v="4"/>
    <n v="8"/>
    <n v="32.439999999999962"/>
    <n v="64.879999999999924"/>
    <n v="0"/>
    <s v="-"/>
    <s v="-"/>
    <s v="SIN SOLICITUD"/>
    <s v="-"/>
    <s v="MINIMO SIN SOLICITUD"/>
    <s v="-"/>
    <s v="SIN SOLICITUD"/>
    <s v="-"/>
  </r>
  <r>
    <n v="2024"/>
    <s v="MCSSA018786"/>
    <s v="LA-12-512-012000991-I-174-2023"/>
    <s v="RAMO 12"/>
    <n v="25301"/>
    <x v="88"/>
    <s v="LABORATORIOS VANQUISH, S.A. DE C.V."/>
    <x v="91"/>
    <s v="HRAEI-LPI-CC-327-2023HRAEI-MD2310"/>
    <s v="010.000.6051.00"/>
    <n v="25302379"/>
    <s v="ALPROSTADIL. SOLUCION INYECTABLE CADA AMPOLLETA CONTIENE: ALPROSTADIL 500 µG. ENVASE CON 5 AMPOLLETAS CON 1 ML CADA UNA (500 µG/ML)."/>
    <s v="ENVASE CON 5 AMPOLLETAS CON 1 ML CADA UNA (500 µG/ML)"/>
    <n v="25990"/>
    <n v="16"/>
    <n v="40"/>
    <n v="415840"/>
    <n v="1039600"/>
    <n v="0"/>
    <s v="-"/>
    <s v="-"/>
    <s v="SIN SOLICITUD"/>
    <s v="-"/>
    <s v="MINIMO SIN SOLICITUD"/>
    <s v="-"/>
    <s v="SIN SOLICITUD"/>
    <s v="-"/>
  </r>
  <r>
    <n v="2024"/>
    <s v="MCSSA018786"/>
    <s v="LA-12-512-012000991-I-174-2023"/>
    <s v="RAMO 12"/>
    <n v="25301"/>
    <x v="89"/>
    <s v="PINT PHARMA, S. A. P. I. DE C.V."/>
    <x v="92"/>
    <s v="HRAEI-LPI-CC-351-2023HRAEI-MD1972"/>
    <s v="010.000.5631.01"/>
    <n v="25303186"/>
    <s v="ALPROSTADIL. SOLUCIÓN INYECTABLE. CADA AMPOLLETA CON LIOFILIZADO O SOLUCIÓN CONTIENE: ALPROSTADIL 20 µG. ENVASE CON 5 AMPOLLETAS CON 1 ML DE SOLUCIÓN CADA UNA (20 µG/ML)."/>
    <s v="CAJA CON  LIOFILIZADO"/>
    <n v="6000"/>
    <n v="16"/>
    <n v="40"/>
    <n v="96000"/>
    <n v="240000"/>
    <n v="0"/>
    <s v="-"/>
    <s v="-"/>
    <s v="SIN SOLICITUD"/>
    <s v="-"/>
    <s v="MINIMO SIN SOLICITUD"/>
    <s v="-"/>
    <s v="SIN SOLICITUD"/>
    <s v="-"/>
  </r>
  <r>
    <n v="2024"/>
    <s v="MCSSA018786"/>
    <s v="LA-012M7B997-E115-2022"/>
    <s v="RAMO 12"/>
    <n v="25301"/>
    <x v="90"/>
    <s v="ABASTECEDORA DE INSUMOS PARA LA SALUD, S.A. DE C.V."/>
    <x v="93"/>
    <s v="HRAEI-LPI-CC-444-2022HRAEI-MD0112"/>
    <s v="010.000.1224.00"/>
    <n v="25302380"/>
    <s v="ALUMINIO Y MAGNESIO. SUSPENSIÓN ORAL CADA 100 ML CONTIENEN: HIDRÓXIDO DE ALUMINIO 3.7 G HIDRÓXIDO DE MAGNESIO 4.0 G O TRISILICATO DE MAGNESIO: 8.9 G ENVASE CON 240 ML Y DOSIFICADOR."/>
    <s v="ENVASE CON 240 ML Y DOSIFICADOR"/>
    <n v="31.6"/>
    <n v="1"/>
    <n v="2"/>
    <n v="31.6"/>
    <n v="63.2"/>
    <n v="0"/>
    <s v="-"/>
    <s v="-"/>
    <s v="SIN SOLICITUD"/>
    <s v="-"/>
    <s v="MINIMO SIN SOLICITUD"/>
    <s v="-"/>
    <s v="SIN SOLICITUD"/>
    <s v="-"/>
  </r>
  <r>
    <n v="2024"/>
    <s v="MCSSA018786"/>
    <s v="LA-012M7B997-E115-2022"/>
    <s v="RAMO 12"/>
    <n v="25301"/>
    <x v="91"/>
    <s v="LABORATORIOS SOLFRAN, S.A."/>
    <x v="93"/>
    <s v="HRAEI-LPI-CC-495-2022HRAEI-MD0112"/>
    <s v="010.000.1224.00"/>
    <n v="25302380"/>
    <s v="ALUMINIO Y MAGNESIO. SUSPENSIÓN ORAL CADA 100 ML CONTIENEN: HIDRÓXIDO DE ALUMINIO 3.7 G HIDRÓXIDO DE MAGNESIO 4.0 G O TRISILICATO DE MAGNESIO: 8.9 G ENVASE CON 240 ML Y DOSIFICADOR."/>
    <s v="ENVASE CON 240 ML Y DOSIFICADOR"/>
    <n v="31.6"/>
    <n v="1"/>
    <n v="1"/>
    <n v="31.6"/>
    <n v="31.6"/>
    <n v="0"/>
    <n v="1"/>
    <n v="0"/>
    <s v="CLAVE SOLICITADA"/>
    <n v="0"/>
    <s v="MINIMO CUMPLIDO"/>
    <n v="1"/>
    <s v="SIN RECIBIR"/>
    <n v="0"/>
  </r>
  <r>
    <n v="2024"/>
    <s v="MCSSA018786"/>
    <s v="LA-12-512-012000991-I-174-2023"/>
    <s v="RAMO 12"/>
    <n v="25301"/>
    <x v="11"/>
    <s v="LABORATORIOS SOLFRAN, S.A."/>
    <x v="94"/>
    <s v="HRAEI-LPI-CC-325-2023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50"/>
    <n v="17"/>
    <n v="41"/>
    <n v="850"/>
    <n v="2050"/>
    <n v="0"/>
    <s v="-"/>
    <s v="-"/>
    <s v="SIN SOLICITUD"/>
    <s v="-"/>
    <s v="MINIMO SIN SOLICITUD"/>
    <s v="-"/>
    <s v="SIN SOLICITUD"/>
    <s v="-"/>
  </r>
  <r>
    <n v="2024"/>
    <s v="MCSSA018786"/>
    <s v="LA-012M7B997-E115-2022"/>
    <s v="RAMO 12"/>
    <n v="25301"/>
    <x v="92"/>
    <s v="COMERCIALIZADORA PHARMACEUTICA COMPHARMA, S.A. DE C.V."/>
    <x v="94"/>
    <s v="HRAEI-LPI-CC-443-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49"/>
    <n v="14"/>
    <n v="33"/>
    <n v="664.86"/>
    <n v="1567.17"/>
    <n v="0"/>
    <s v="-"/>
    <s v="-"/>
    <s v="SIN SOLICITUD"/>
    <s v="-"/>
    <s v="MINIMO SIN SOLICITUD"/>
    <s v="-"/>
    <s v="SIN SOLICITUD"/>
    <s v="-"/>
  </r>
  <r>
    <n v="2024"/>
    <s v="MCSSA018786"/>
    <s v="LA-012M7B997-E115-2022"/>
    <s v="RAMO 12"/>
    <n v="25301"/>
    <x v="90"/>
    <s v="ABASTECEDORA DE INSUMOS PARA LA SALUD, S.A. DE C.V."/>
    <x v="94"/>
    <s v="HRAEI-LPI-CC-444-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8"/>
    <n v="20"/>
    <n v="380"/>
    <n v="950"/>
    <n v="0"/>
    <s v="-"/>
    <s v="-"/>
    <s v="SIN SOLICITUD"/>
    <s v="-"/>
    <s v="MINIMO SIN SOLICITUD"/>
    <s v="-"/>
    <s v="SIN SOLICITUD"/>
    <s v="-"/>
  </r>
  <r>
    <n v="2024"/>
    <s v="MCSSA018786"/>
    <s v="LA-012M7B997-E115-2022"/>
    <s v="RAMO 12"/>
    <n v="25301"/>
    <x v="91"/>
    <s v="LABORATORIOS SOLFRAN, S.A."/>
    <x v="94"/>
    <s v="HRAEI-LPI-CC-495-2022HRAEI-MD0111"/>
    <s v="010.000.1223.00"/>
    <n v="25302381"/>
    <s v="ALUMINIO Y MAGNESIO. TABLETA MASTICABLE CADA TABLETA MASTICABLE CONTIENE: HIDRÓXIDO DE ALUMINIO 200 MG HIDRÓXIDO DE MAGNESIO 200 MG O TRISILICATO DE MAGNESIO: 447.3 MG ENVASE CON 50 TABLETAS MASTICABLES."/>
    <s v="ENVASE CON 50 TABLETAS MASTICABLES"/>
    <n v="47.5"/>
    <n v="5"/>
    <n v="13"/>
    <n v="237.5"/>
    <n v="617.5"/>
    <n v="0"/>
    <s v="-"/>
    <s v="-"/>
    <s v="SIN SOLICITUD"/>
    <s v="-"/>
    <s v="MINIMO SIN SOLICITUD"/>
    <s v="-"/>
    <s v="SIN SOLICITUD"/>
    <s v="-"/>
  </r>
  <r>
    <n v="2024"/>
    <s v="MCSSA018786"/>
    <s v="LA-12-512-012000991-I-174-2023"/>
    <s v="RAMO 12"/>
    <n v="25301"/>
    <x v="6"/>
    <s v="GABAME, S.A. DE C.V."/>
    <x v="95"/>
    <s v="HRAEI-LPI-CC-304-1-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538"/>
    <n v="240"/>
    <n v="600"/>
    <n v="369120"/>
    <n v="922800"/>
    <n v="0"/>
    <n v="240"/>
    <n v="0"/>
    <s v="CLAVE SOLICITADA"/>
    <n v="0"/>
    <s v="MINIMO CUMPLIDO"/>
    <n v="240"/>
    <s v="SIN RECIBIR"/>
    <n v="0"/>
  </r>
  <r>
    <n v="2024"/>
    <s v="MCSSA018786"/>
    <s v="LA-12-512-012000991-I-174-2023"/>
    <s v="RAMO 12"/>
    <n v="25301"/>
    <x v="93"/>
    <s v="ESPECIFICOS STENDHAL, S.A. DE C.V."/>
    <x v="95"/>
    <s v="HRAEI-LPI-CC-293-2023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160"/>
    <n v="400"/>
    <n v="259200"/>
    <n v="648000"/>
    <n v="0"/>
    <n v="160"/>
    <n v="160"/>
    <s v="CLAVE SOLICITADA"/>
    <n v="0"/>
    <s v="MINIMO CUMPLIDO"/>
    <n v="0"/>
    <s v="RECIBIDO TOTAL"/>
    <n v="259200"/>
  </r>
  <r>
    <n v="2024"/>
    <s v="MCSSA018786"/>
    <s v="LA-012M7B997-E115-2022"/>
    <s v="RAMO 12"/>
    <n v="25301"/>
    <x v="94"/>
    <s v="ESPECIFICOS STENDHAL, S.A. DE C.V."/>
    <x v="95"/>
    <s v="HRAEI-LPI-CC-484-2022HRAEI-MD2083"/>
    <s v="010.000.6122.00"/>
    <n v="25303284"/>
    <s v="AMFOTERICINA B LIPOSOMAL. SOLUCIÓN INYECTABLE. CADA FRASCO ÁMPULA CON LIOFILIZADO CONTIENE: AMFOTERICINA B LIPOSOMAL 50 MG. ENVASE CON 1 FRASCO ÁMPULA CON LIOFILIZADO UN FRASCO ÁMPULA CON O SIN 12 ML. DE DILUYENTE UN FILTRO DE 5 MICRAS."/>
    <s v="ENVASE CON 1 FRASCO ÁMPULA CON LIOFILIZADO UN FRASCO ÁMPULA CON O SIN 12 ML"/>
    <n v="1620"/>
    <n v="650"/>
    <n v="1625"/>
    <n v="1053000"/>
    <n v="2632500"/>
    <n v="0"/>
    <n v="1625"/>
    <n v="1625"/>
    <s v="CLAVE SOLICITADA"/>
    <n v="975"/>
    <s v="MINIMO SUPERADO"/>
    <n v="0"/>
    <s v="RECIBIDO TOTAL"/>
    <n v="2632500"/>
  </r>
  <r>
    <n v="2024"/>
    <s v="MCSSA018786"/>
    <s v="AA-12-M7B-012M7B997-I-24-2023 "/>
    <s v="RAMO 12"/>
    <n v="25301"/>
    <x v="95"/>
    <s v="PROFESSIONAL PHARMACY OCCIDENTE, S.A. DE C.V."/>
    <x v="96"/>
    <s v="HRAEI-AD-CC-099-2023-AHRAEI-MD0119"/>
    <s v="010.000.1957.00"/>
    <n v="25302384"/>
    <s v="AMIKACINA. SOLUCIÓN INYECTABLE CADA AMPOLLETA O FRASCO ÁMPULA CONTIENE: SULFATO DE AMIKACINA EQUIVALENTE A 100 MG DE AMIKACINA. ENVASE CON 1 AMPOLLETA O FRASCO ÁMPULA CON 2 ML."/>
    <s v="ENVASE CON 1 AMPOLLETA O FRASCO ÁMPULA CON 2 ML"/>
    <n v="4.38"/>
    <n v="219"/>
    <n v="546"/>
    <n v="959.22"/>
    <n v="2391.48"/>
    <n v="0"/>
    <n v="546"/>
    <n v="546"/>
    <s v="CLAVE SOLICITADA"/>
    <n v="327"/>
    <s v="MINIMO SUPERADO"/>
    <n v="0"/>
    <s v="RECIBIDO TOTAL"/>
    <n v="2391.48"/>
  </r>
  <r>
    <n v="2024"/>
    <s v="MCSSA018786"/>
    <s v="LA-012M7B997-E115-2022"/>
    <s v="RAMO 12"/>
    <n v="25301"/>
    <x v="63"/>
    <s v="IARE DE OCCIDENTE, S.A. DE C.V."/>
    <x v="97"/>
    <s v="HRAEI-LPI-CC-425-2022HRAEI-MD0118"/>
    <s v="010.000.1956.01"/>
    <n v="25302385"/>
    <s v="AMIKACINA. SOLUCIÓN INYECTABLE CADA AMPOLLETA O FRASCO ÁMPULA CONTIENE: SULFATO DE AMIKACINA EQUIVALENTE A 500 MG DE AMIKACINA. ENVASE CON 2 AMPOLLETAS O FRASCO ÁMPULA CON 2 ML."/>
    <s v="ENVASE CON 2 AMPOLLETAS O FRASCO ÁMPULA CON 2 ML"/>
    <n v="18.91"/>
    <n v="555"/>
    <n v="1386"/>
    <n v="10495.05"/>
    <n v="26209.26"/>
    <n v="0"/>
    <n v="555"/>
    <n v="555"/>
    <s v="CLAVE SOLICITADA"/>
    <n v="0"/>
    <s v="MINIMO CUMPLIDO"/>
    <n v="0"/>
    <s v="RECIBIDO TOTAL"/>
    <n v="10495.05"/>
  </r>
  <r>
    <n v="2024"/>
    <s v="MCSSA018786"/>
    <s v="LA-012M7B997-E115-2022"/>
    <s v="RAMO 12"/>
    <n v="25301"/>
    <x v="96"/>
    <s v="PROFESSIONAL PHARMACY OCCIDENTE, S.A. DE C.V."/>
    <x v="98"/>
    <s v="HRAEI-LPI-CC-423-2022HRAEI-MD0126"/>
    <s v="010.000.0426.00"/>
    <n v="25300173"/>
    <s v="AMINOFILINA. SOLUCIÓN INYECTABLE. CADA AMPOLLETA CONTIENE: AMINOFILINA 250 MG. ENVASE CON 5 AMPOLLETAS DE 10 ML."/>
    <s v="ENVASE CON 5 AMPOLLETAS DE 10 ML"/>
    <n v="30.47"/>
    <n v="20"/>
    <n v="51"/>
    <n v="609.4"/>
    <n v="1553.97"/>
    <n v="0"/>
    <s v="-"/>
    <s v="-"/>
    <s v="SIN SOLICITUD"/>
    <s v="-"/>
    <s v="MINIMO SIN SOLICITUD"/>
    <s v="-"/>
    <s v="SIN SOLICITUD"/>
    <s v="-"/>
  </r>
  <r>
    <n v="2024"/>
    <s v="MCSSA018786"/>
    <s v="LA-012M7B997-E115-2022"/>
    <s v="RAMO 12"/>
    <n v="25301"/>
    <x v="97"/>
    <s v="PHARMA TYCSA, S.A. DE C.V."/>
    <x v="98"/>
    <s v="HRAEI-LPI-CC-428-2022HRAEI-MD0126"/>
    <s v="010.000.0426.00"/>
    <n v="25300173"/>
    <s v="AMINOFILINA. SOLUCIÓN INYECTABLE. CADA AMPOLLETA CONTIENE: AMINOFILINA 250 MG. ENVASE CON 5 AMPOLLETAS DE 10 ML."/>
    <s v="ENVASE CON 5 AMPOLLETAS DE 10 ML"/>
    <n v="29.75"/>
    <n v="14"/>
    <n v="34"/>
    <n v="416.5"/>
    <n v="1011.5"/>
    <n v="0"/>
    <s v="-"/>
    <s v="-"/>
    <s v="SIN SOLICITUD"/>
    <s v="-"/>
    <s v="MINIMO SIN SOLICITUD"/>
    <s v="-"/>
    <s v="SIN SOLICITUD"/>
    <s v="-"/>
  </r>
  <r>
    <n v="2024"/>
    <s v="MCSSA018786"/>
    <s v="LA-12-512-012000991-I-174-2023"/>
    <s v="RAMO 12"/>
    <n v="25301"/>
    <x v="29"/>
    <s v="COMERCIALIZADORA DE PRODUCTOS INSTITUCIONALES, S.A. DE C.V."/>
    <x v="99"/>
    <s v="HRAEI-LPI-CC-276-2023HRAEI-MD0127"/>
    <s v="010.000.4107.00"/>
    <n v="25300175"/>
    <s v="AMIODARONA. SOLUCIÓN INYECTABLE. CADA AMPOLLETA CONTIENE: CLORHIDRATO DE AMIODARONA 150 MG ENVASE CON 6 AMPOLLETAS DE 3 ML."/>
    <s v="ENVASE CON 6 AMPOLLETAS DE 3 ML"/>
    <n v="113.85"/>
    <n v="39"/>
    <n v="96"/>
    <n v="4440.1499999999996"/>
    <n v="10929.599999999999"/>
    <n v="0"/>
    <n v="39"/>
    <n v="39"/>
    <s v="CLAVE SOLICITADA"/>
    <n v="0"/>
    <s v="MINIMO CUMPLIDO"/>
    <n v="0"/>
    <s v="RECIBIDO TOTAL"/>
    <n v="4440.1499999999996"/>
  </r>
  <r>
    <n v="2024"/>
    <s v="MCSSA018786"/>
    <s v="LA-12-M7B-012M7B997-I-1-2023"/>
    <s v="RAMO 12"/>
    <n v="25301"/>
    <x v="98"/>
    <s v="COMERCIALIZADORA DE PRODUCTOS INSTITUCIONALES, S.A. DE C.V."/>
    <x v="99"/>
    <s v="HRAEI-LPI-CC-016-2023HRAEI-MD0127"/>
    <s v="010.000.4107.00"/>
    <n v="25300175"/>
    <s v="AMIODARONA. SOLUCIÓN INYECTABLE. CADA AMPOLLETA CONTIENE: CLORHIDRATO DE AMIODARONA 150 MG ENVASE CON 6 AMPOLLETAS DE 3 ML."/>
    <s v="ENVASE CON 6 AMPOLLETAS DE 3 ML"/>
    <n v="110"/>
    <n v="63"/>
    <n v="156"/>
    <n v="6930"/>
    <n v="17160"/>
    <n v="0"/>
    <n v="63"/>
    <n v="63"/>
    <s v="CLAVE SOLICITADA"/>
    <n v="0"/>
    <s v="MINIMO CUMPLIDO"/>
    <n v="0"/>
    <s v="RECIBIDO TOTAL"/>
    <n v="6930"/>
  </r>
  <r>
    <n v="2024"/>
    <s v="MCSSA018786"/>
    <s v="LA-12-512-012000991-I-174-2023"/>
    <s v="RAMO 12"/>
    <n v="25301"/>
    <x v="99"/>
    <s v="ARMSTRONG LABORATORIOS DE MEXICO, S.A. DE C.V."/>
    <x v="100"/>
    <s v="HRAEI-LPI-CC-259-1-2023HRAEI-MD0128"/>
    <s v="010.000.4110.00"/>
    <n v="25300176"/>
    <s v="AMIODARONA. TABLETA. CADA TABLETA CONTIENE: CLORHIDRATO DE AMIODARONA 200 MG. ENVASE CON 20 TABLETAS."/>
    <s v="ENVASE CON 20 TABLETAS"/>
    <n v="31.5"/>
    <n v="4"/>
    <n v="10"/>
    <n v="126"/>
    <n v="315"/>
    <n v="0"/>
    <n v="4"/>
    <n v="0"/>
    <s v="CLAVE SOLICITADA"/>
    <n v="0"/>
    <s v="MINIMO CUMPLIDO"/>
    <n v="4"/>
    <s v="SIN RECIBIR"/>
    <n v="0"/>
  </r>
  <r>
    <n v="2024"/>
    <s v="MCSSA018786"/>
    <s v="AA-012M7B997-E158-2022"/>
    <s v="RAMO 12"/>
    <n v="25301"/>
    <x v="100"/>
    <s v="AUROVIDA FARMACÉUTICA, S.A. DE C.V."/>
    <x v="100"/>
    <s v="HRAEI-AD-CC-530-2022HRAEI-MD0128"/>
    <s v="010.000.4110.00"/>
    <n v="25300176"/>
    <s v="AMIODARONA. TABLETA. CADA TABLETA CONTIENE: CLORHIDRATO DE AMIODARONA 200 MG. ENVASE CON 20 TABLETAS."/>
    <s v="ENVASE CON 20 TABLETAS"/>
    <n v="32.94"/>
    <n v="7"/>
    <n v="16"/>
    <n v="230.57999999999998"/>
    <n v="527.04"/>
    <n v="0"/>
    <n v="16"/>
    <n v="0"/>
    <s v="CLAVE SOLICITADA"/>
    <n v="9"/>
    <s v="MINIMO SUPERADO"/>
    <n v="16"/>
    <s v="SIN RECIBIR"/>
    <n v="0"/>
  </r>
  <r>
    <n v="2024"/>
    <s v="MCSSA018786"/>
    <s v="LA-012M7B997-E115-2022"/>
    <s v="RAMO 12"/>
    <n v="25301"/>
    <x v="101"/>
    <s v="NATURALMEDIC QUIM, S.A. DE C.V."/>
    <x v="101"/>
    <s v="HRAEI-LPI-CC-487-2022HRAEI-MD2192"/>
    <s v="010.000.6300.00"/>
    <n v="25303537"/>
    <s v="AMOXICILINA / ÁCIDO CLAVULÁNICO. SUSPENSIÓN ORAL CADA FRASCO CON POLVO CONTIENE: AMOXICILINA TRIHIDRATADA EQUIVALENTE A 6.0 G DE AMOXICILINA. CLAVULANATO DE POTASIO EQUIVALENTE A 0.429 MG DE ÁCIDO CLAVULÁNICO. ENVASE CON 100 ML, CADA 5 ML DE SUSPENSIÓN CONTIENEN EL EQUIVALENTE A 600 MG DE AMOXICILINA Y 42.9 MG DE ÁCIDO CLAVULÁNICO"/>
    <s v="ENVASE CON 100 ML"/>
    <n v="198.84"/>
    <n v="1"/>
    <n v="1"/>
    <n v="198.84"/>
    <n v="198.84"/>
    <n v="0"/>
    <s v="-"/>
    <s v="-"/>
    <s v="SIN SOLICITUD"/>
    <s v="-"/>
    <s v="MINIMO SIN SOLICITUD"/>
    <s v="-"/>
    <s v="SIN SOLICITUD"/>
    <s v="-"/>
  </r>
  <r>
    <n v="2024"/>
    <s v="MCSSA018786"/>
    <s v="LA-12-512-012000991-I-174-2023"/>
    <s v="RAMO 12"/>
    <n v="25301"/>
    <x v="13"/>
    <s v="COMPAÑIA INTERNACIONAL MEDICA, S.A. DE C.V."/>
    <x v="102"/>
    <s v="HRAEI-LPI-CC-279-1-2023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9.7"/>
    <n v="16"/>
    <n v="40"/>
    <n v="475.2"/>
    <n v="1188"/>
    <n v="0"/>
    <s v="-"/>
    <s v="-"/>
    <s v="SIN SOLICITUD"/>
    <s v="-"/>
    <s v="MINIMO SIN SOLICITUD"/>
    <s v="-"/>
    <s v="SIN SOLICITUD"/>
    <s v="-"/>
  </r>
  <r>
    <n v="2024"/>
    <s v="MCSSA018786"/>
    <s v="LA-012M7B997-E115-2022"/>
    <s v="RAMO 12"/>
    <n v="25301"/>
    <x v="102"/>
    <s v="BRULUAGSA, S.A. DE C.V."/>
    <x v="102"/>
    <s v="HRAEI-LPI-CC-426-2022HRAEI-MD0138"/>
    <s v="010.000.2129.00"/>
    <n v="25300184"/>
    <s v="AMOXICILINA ACIDO CLAVULÁNICO. SUSPENSIÓN ORAL CADA FRASCO CON POLVO CONTIENE: AMOXICILINA TRIHIDRATADA EQUIVALENTE A 1.5 G DE AMOXICILINA. CLAVULANATO DE POTASIO EQUIVALENTE A 375 MG DE ÁCIDO CLAVULÁNICO. ENVASE CON 60 ML CADA 5 ML CON 125 MG DE AMOXICILINA Y 31.25 MG ÁCIDO CLAVULÁNICO."/>
    <s v="ENVASE CON 60 ML"/>
    <n v="28"/>
    <n v="26"/>
    <n v="65"/>
    <n v="728"/>
    <n v="1820"/>
    <n v="0"/>
    <s v="-"/>
    <s v="-"/>
    <s v="SIN SOLICITUD"/>
    <s v="-"/>
    <s v="MINIMO SIN SOLICITUD"/>
    <s v="-"/>
    <s v="SIN SOLICITUD"/>
    <s v="-"/>
  </r>
  <r>
    <n v="2024"/>
    <s v="MCSSA018786"/>
    <s v="LA-12-512-012000991-I-174-2023"/>
    <s v="RAMO 12"/>
    <n v="25301"/>
    <x v="13"/>
    <s v="COMPAÑIA INTERNACIONAL MEDICA, S.A. DE C.V."/>
    <x v="103"/>
    <s v="HRAEI-LPI-CC-279-1-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51.75"/>
    <n v="8"/>
    <n v="20"/>
    <n v="414"/>
    <n v="1035"/>
    <n v="0"/>
    <s v="-"/>
    <s v="-"/>
    <s v="SIN SOLICITUD"/>
    <s v="-"/>
    <s v="MINIMO SIN SOLICITUD"/>
    <s v="-"/>
    <s v="SIN SOLICITUD"/>
    <s v="-"/>
  </r>
  <r>
    <n v="2024"/>
    <s v="MCSSA018786"/>
    <s v="AA-12-M7B-012M7B997-I-24-2023 "/>
    <s v="RAMO 12"/>
    <n v="25301"/>
    <x v="103"/>
    <s v="BRULUAGSA, S.A. DE C.V."/>
    <x v="103"/>
    <s v="HRAEI-AD-CC-100-2023HRAEI-MD0136"/>
    <s v="010.000.2230.01"/>
    <n v="25302394"/>
    <s v="AMOXICILINA ACIDO CLAVULÁNICO. TABLETA CADA TABLETA CONTIENE: AMOXICILINA TRIHIDRATADA EQUIVALENTE A 500 MG DE AMOXILINA. CLAVULANATO DE POTASIO EQUIVALENTE A 125 MG DE ÁCIDO CLAVULÁNICO. ENVASE CON 16 TABLETAS."/>
    <s v="ENVASE CON 16 TABLETAS"/>
    <n v="47"/>
    <n v="14"/>
    <n v="33"/>
    <n v="658"/>
    <n v="1551"/>
    <n v="0"/>
    <n v="33"/>
    <n v="33"/>
    <s v="CLAVE SOLICITADA"/>
    <n v="19"/>
    <s v="MINIMO SUPERADO"/>
    <n v="0"/>
    <s v="RECIBIDO TOTAL"/>
    <n v="1551"/>
  </r>
  <r>
    <n v="2024"/>
    <s v="MCSSA018786"/>
    <s v="LA-12-512-012000991-I-174-2023"/>
    <s v="RAMO 12"/>
    <n v="25301"/>
    <x v="13"/>
    <s v="COMPAÑIA INTERNACIONAL MEDICA, S.A. DE C.V."/>
    <x v="104"/>
    <s v="HRAEI-LPI-CC-279-1-2023HRAEI-MD0133"/>
    <s v="010.000.2128.00"/>
    <n v="25302395"/>
    <s v="AMOXICILINA. CÁPSULA CADA CÁPSULA CONTIENE: AMOXICILINA TRIHIDRATADA EQUIVALENTE A 500 MG DE AMOXICILINA. ENVASE CON 12 CÁPSULAS."/>
    <s v="ENVASE CON 12 CÁPSULAS"/>
    <n v="19.2"/>
    <n v="1"/>
    <n v="2"/>
    <n v="19.2"/>
    <n v="38.4"/>
    <n v="0"/>
    <n v="1"/>
    <n v="1"/>
    <s v="CLAVE SOLICITADA"/>
    <n v="0"/>
    <s v="MINIMO CUMPLIDO"/>
    <n v="0"/>
    <s v="RECIBIDO TOTAL"/>
    <n v="19.2"/>
  </r>
  <r>
    <n v="2024"/>
    <s v="MCSSA018786"/>
    <s v="LA-012M7B997-E115-2022"/>
    <s v="RAMO 12"/>
    <n v="25301"/>
    <x v="104"/>
    <s v="COMPAÑIA INTERNACIONAL MÉDICA, S.A. DE C.V."/>
    <x v="104"/>
    <s v="HRAEI-LPI-CC-437-2022HRAEI-MD0133"/>
    <s v="010.000.2128.00"/>
    <n v="25302395"/>
    <s v="AMOXICILINA. CÁPSULA CADA CÁPSULA CONTIENE: AMOXICILINA TRIHIDRATADA EQUIVALENTE A 500 MG DE AMOXICILINA. ENVASE CON 12 CÁPSULAS."/>
    <s v="ENVASE CON 12 CÁPSULAS"/>
    <n v="16.170000000000002"/>
    <n v="1"/>
    <n v="1"/>
    <n v="16.170000000000002"/>
    <n v="16.170000000000002"/>
    <n v="0"/>
    <n v="1"/>
    <n v="1"/>
    <s v="CLAVE SOLICITADA"/>
    <n v="0"/>
    <s v="MINIMO CUMPLIDO"/>
    <n v="0"/>
    <s v="RECIBIDO TOTAL"/>
    <n v="16.170000000000002"/>
  </r>
  <r>
    <n v="2024"/>
    <s v="MCSSA018786"/>
    <s v="LA-012M7B997-E115-2022"/>
    <s v="RAMO 12"/>
    <n v="25301"/>
    <x v="105"/>
    <s v="MICRO PHARMACEUTICALS MÉXICO, S. DE R.L. DE C.V."/>
    <x v="104"/>
    <s v="HRAEI-LPI-CC-498-2022HRAEI-MD0133"/>
    <s v="010.000.2128.00"/>
    <n v="25302395"/>
    <s v="AMOXICILINA. CÁPSULA CADA CÁPSULA CONTIENE: AMOXICILINA TRIHIDRATADA EQUIVALENTE A 500 MG DE AMOXICILINA. ENVASE CON 12 CÁPSULAS."/>
    <s v="ENVASE CON 12 CÁPSULAS"/>
    <n v="16.21"/>
    <n v="1"/>
    <n v="1"/>
    <n v="16.21"/>
    <n v="16.21"/>
    <n v="0"/>
    <n v="1"/>
    <n v="1"/>
    <s v="CLAVE SOLICITADA"/>
    <n v="0"/>
    <s v="MINIMO CUMPLIDO"/>
    <n v="0"/>
    <s v="RECIBIDO TOTAL"/>
    <n v="16.21"/>
  </r>
  <r>
    <n v="2024"/>
    <s v="MCSSA018786"/>
    <s v="LA-012M7B997-E115-2022"/>
    <s v="RAMO 12"/>
    <n v="25301"/>
    <x v="102"/>
    <s v="BRULUAGSA, S.A. DE C.V."/>
    <x v="104"/>
    <s v="HRAEI-LPI-CC-426-2022HRAEI-MD0133"/>
    <s v="010.000.2128.00"/>
    <n v="25302395"/>
    <s v="AMOXICILINA. CÁPSULA CADA CÁPSULA CONTIENE: AMOXICILINA TRIHIDRATADA EQUIVALENTE A 500 MG DE AMOXICILINA. ENVASE CON 12 CÁPSULAS."/>
    <s v="ENVASE CON 12 CÁPSULAS"/>
    <n v="15.5"/>
    <n v="1"/>
    <n v="2"/>
    <n v="15.5"/>
    <n v="31"/>
    <n v="0"/>
    <n v="2"/>
    <n v="0"/>
    <s v="CLAVE SOLICITADA"/>
    <n v="1"/>
    <s v="MINIMO SUPERADO"/>
    <n v="2"/>
    <s v="SIN RECIBIR"/>
    <n v="0"/>
  </r>
  <r>
    <n v="2024"/>
    <s v="MCSSA018786"/>
    <s v="LA-12-512-012000991-I-174-2023"/>
    <s v="RAMO 12"/>
    <n v="25301"/>
    <x v="41"/>
    <s v="FARMA LEAL, S.A. DE C.V."/>
    <x v="105"/>
    <s v="HRAEI-LPI-CC-296-1-2023HRAEI-MD0132"/>
    <s v="010.000.2127.00"/>
    <n v="25302397"/>
    <s v="AMOXICILINA. SUSPENSIÓN ORAL CADA FRASCO CON POLVO CONTIENE: AMOXICILINA TRIHIDRATADA EQUIVALENTE A 7.5 G DE AMOXICILINA. ENVASE CON POLVO PARA 75 ML (500 MG/5 ML)."/>
    <s v="ENVASE CON POLVO PARA 75 ML (500 MG/5 ML)"/>
    <n v="20.5"/>
    <n v="1"/>
    <n v="2"/>
    <n v="20.5"/>
    <n v="41"/>
    <n v="0"/>
    <s v="-"/>
    <s v="-"/>
    <s v="SIN SOLICITUD"/>
    <s v="-"/>
    <s v="MINIMO SIN SOLICITUD"/>
    <s v="-"/>
    <s v="SIN SOLICITUD"/>
    <s v="-"/>
  </r>
  <r>
    <n v="2024"/>
    <s v="MCSSA018786"/>
    <s v="LA-012M7B997-E115-2022"/>
    <s v="RAMO 12"/>
    <n v="25301"/>
    <x v="102"/>
    <s v="BRULUAGSA, S.A. DE C.V."/>
    <x v="105"/>
    <s v="HRAEI-LPI-CC-426-2022HRAEI-MD0132"/>
    <s v="010.000.2127.00"/>
    <n v="25302397"/>
    <s v="AMOXICILINA. SUSPENSIÓN ORAL CADA FRASCO CON POLVO CONTIENE: AMOXICILINA TRIHIDRATADA EQUIVALENTE A 7.5 G DE AMOXICILINA. ENVASE CON POLVO PARA 75 ML (500 MG/5 ML)."/>
    <s v="ENVASE CON POLVO PARA 75 ML (500 MG/5 ML)"/>
    <n v="22"/>
    <n v="2"/>
    <n v="4"/>
    <n v="44"/>
    <n v="88"/>
    <n v="0"/>
    <s v="-"/>
    <s v="-"/>
    <s v="SIN SOLICITUD"/>
    <s v="-"/>
    <s v="MINIMO SIN SOLICITUD"/>
    <s v="-"/>
    <s v="SIN SOLICITUD"/>
    <s v="-"/>
  </r>
  <r>
    <n v="2024"/>
    <s v="MCSSA018786"/>
    <s v="AA-012M7B997-E158-2022"/>
    <s v="RAMO 12"/>
    <n v="25301"/>
    <x v="106"/>
    <s v="GABAME, S.A. DE C.V."/>
    <x v="4"/>
    <s v="HRAEI-AD-CC-527-2022HRAEI-MD0141"/>
    <s v="010.000.1931.00"/>
    <n v="25300189"/>
    <s v="AMPICILINA. SOLUCIÓN INYECTABLE CADA FRASCO ÁMPULA CON POLVO CONTIENE: AMPICILINA SÓDICA EQUIVALENTE A 500 MG DE AMPICILINA. ENVASE CON UN FRASCO ÁMPULA Y 2 ML DE DILUYENTE."/>
    <s v="ENVASE CON UN FRASCO ÁMPULA Y 2 ML DE DILUYENTE"/>
    <n v="10.7"/>
    <n v="1872"/>
    <n v="4680"/>
    <n v="20030.399999999998"/>
    <n v="50076"/>
    <n v="0"/>
    <n v="4680"/>
    <n v="4680"/>
    <s v="CLAVE SOLICITADA"/>
    <n v="2808"/>
    <s v="MINIMO SUPERADO"/>
    <n v="0"/>
    <s v="RECIBIDO TOTAL"/>
    <n v="50076"/>
  </r>
  <r>
    <n v="2024"/>
    <s v="MCSSA018786"/>
    <s v="LA-12-512-012000991-I-174-2023"/>
    <s v="RAMO 12"/>
    <n v="25301"/>
    <x v="107"/>
    <s v="PRODUCTOS E INSUMOS PARA LA SALUD, S.A. DE C.V."/>
    <x v="106"/>
    <s v="HRAEI-LPI-CC-35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71"/>
    <n v="5"/>
    <n v="11"/>
    <n v="9753.5499999999993"/>
    <n v="21457.81"/>
    <n v="0"/>
    <n v="4"/>
    <n v="4"/>
    <s v="CLAVE SOLICITADA"/>
    <n v="-1"/>
    <s v="MINIMO NO CUMPLIDO"/>
    <n v="0"/>
    <s v="RECIBIDO TOTAL"/>
    <n v="7802.84"/>
  </r>
  <r>
    <n v="2024"/>
    <s v="MCSSA018786"/>
    <s v="LA-12-512-012000991-I-174-2023"/>
    <s v="RAMO 12"/>
    <n v="25301"/>
    <x v="33"/>
    <s v="GRUPO FARMACEUTICO TOTALFARMA,S.A DE C.V."/>
    <x v="106"/>
    <s v="HRAEI-LPI-CC-312-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1950.69"/>
    <n v="6"/>
    <n v="14"/>
    <n v="11704.14"/>
    <n v="27309.66"/>
    <n v="0"/>
    <n v="6"/>
    <n v="0"/>
    <s v="CLAVE SOLICITADA"/>
    <n v="0"/>
    <s v="MINIMO CUMPLIDO"/>
    <n v="6"/>
    <s v="SIN RECIBIR"/>
    <n v="0"/>
  </r>
  <r>
    <n v="2024"/>
    <s v="MCSSA018786"/>
    <s v="LA-12-512-012000991-I-174-2023"/>
    <s v="RAMO 12"/>
    <n v="25301"/>
    <x v="6"/>
    <s v="GABAME, S.A. DE C.V."/>
    <x v="106"/>
    <s v="HRAEI-LPI-CC-304-1-2023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2138"/>
    <n v="1"/>
    <n v="2"/>
    <n v="2138"/>
    <n v="4276"/>
    <n v="0"/>
    <n v="1"/>
    <n v="0"/>
    <s v="CLAVE SOLICITADA"/>
    <n v="0"/>
    <s v="MINIMO CUMPLIDO"/>
    <n v="1"/>
    <s v="SIN RECIBIR"/>
    <n v="0"/>
  </r>
  <r>
    <n v="2024"/>
    <s v="MCSSA018786"/>
    <s v="LA-012M7B997-E115-2022"/>
    <s v="RAMO 12"/>
    <n v="25301"/>
    <x v="108"/>
    <s v="SYNTHON MÉXICO, S.A. DE C.V."/>
    <x v="106"/>
    <s v="HRAEI-LPI-CC-486-2022HRAEI-MD2069"/>
    <s v="010.000.6168.00"/>
    <n v="25303401"/>
    <s v="ANESTESIA SUGAMMADEX. SOLUCIÓN INYECTABLE. CADA FRASCO ÁMPULA CONTIENE: SUGAMMADEX SÓDICO EQUIVALENTE A 200 MG DE SUGAMMADEX ENVASE CON 10 FRASCOS ÁMPULA CON 2 ML DE SOLUCIÓN CADA UNO (100 MG/ML)."/>
    <s v="ENVASE CON 10 FRASCOS ÁMPULA CON 2 ML DE SOLUCIÓN CADA UNO (100 MG/ML)"/>
    <n v="3987.62"/>
    <n v="18"/>
    <n v="44"/>
    <n v="71777.16"/>
    <n v="175455.28"/>
    <n v="0"/>
    <n v="44"/>
    <n v="0"/>
    <s v="CLAVE SOLICITADA"/>
    <n v="26"/>
    <s v="MINIMO SUPERADO"/>
    <n v="44"/>
    <s v="SIN RECIBIR"/>
    <n v="0"/>
  </r>
  <r>
    <n v="2024"/>
    <s v="MCSSA018786"/>
    <s v="AA-012M7B997-E133-2022"/>
    <s v="RAMO 12"/>
    <n v="25301"/>
    <x v="109"/>
    <s v="JANSSEN-CILAG DE MÉXICO"/>
    <x v="107"/>
    <s v="HRAEI-AD-CC-352-2022HRAEI-MD2214"/>
    <s v="010.000.6350.00"/>
    <n v="25302771"/>
    <s v="APALUTAMIDA. TABLETA CADA TABLETA CONTIENE: APALUTAMIDA 60 MG. ENVASE CON 120 TABLETAS"/>
    <s v="ENVASE CON 120 TABLETAS"/>
    <n v="41225"/>
    <n v="78"/>
    <n v="195"/>
    <n v="3215550"/>
    <n v="8038875"/>
    <n v="0"/>
    <n v="78"/>
    <n v="78"/>
    <s v="CLAVE SOLICITADA"/>
    <n v="0"/>
    <s v="MINIMO CUMPLIDO"/>
    <n v="0"/>
    <s v="RECIBIDO TOTAL"/>
    <n v="3215550"/>
  </r>
  <r>
    <n v="2024"/>
    <s v="MCSSA018786"/>
    <s v="LA-12-512-012000991-I-174-2023"/>
    <s v="RAMO 12"/>
    <n v="25301"/>
    <x v="21"/>
    <s v="PRODIFAM, S.A. DE C.V."/>
    <x v="108"/>
    <s v="HRAEI-LPI-CC-353-1-2023HRAEI-MD0164"/>
    <s v="010.000.5106.00"/>
    <n v="25300291"/>
    <s v="ATORVASTATINA. TABLETA CADA TABLETA CONTIENE: ATORVASTATINA CÁLCICA TRIHIDRATADA EQUIVALENTE A 20 MG DE ATORVASTATINA. ENVASE CON 10 TABLETAS."/>
    <s v="ENVASE CON 10 TABLETAS"/>
    <n v="11.11"/>
    <n v="125"/>
    <n v="312"/>
    <n v="1388.75"/>
    <n v="3466.3199999999997"/>
    <n v="0"/>
    <n v="125"/>
    <n v="0"/>
    <s v="CLAVE SOLICITADA"/>
    <n v="0"/>
    <s v="MINIMO CUMPLIDO"/>
    <n v="125"/>
    <s v="SIN RECIBIR"/>
    <n v="0"/>
  </r>
  <r>
    <n v="2024"/>
    <s v="MCSSA018786"/>
    <s v="LA-12-512-012000991-I-174-2023"/>
    <s v="RAMO 12"/>
    <n v="25301"/>
    <x v="110"/>
    <s v="MEXIND PHARMA, S.A. DE C.V."/>
    <x v="108"/>
    <s v="HRAEI-LPI-CC-338-2023HRAEI-MD0164"/>
    <s v="010.000.5106.00"/>
    <n v="25300291"/>
    <s v="ATORVASTATINA. TABLETA CADA TABLETA CONTIENE: ATORVASTATINA CÁLCICA TRIHIDRATADA EQUIVALENTE A 20 MG DE ATORVASTATINA. ENVASE CON 10 TABLETAS."/>
    <s v="ENVASE CON 10 TABLETAS"/>
    <n v="10.33"/>
    <n v="83"/>
    <n v="208"/>
    <n v="857.39"/>
    <n v="2148.64"/>
    <n v="0"/>
    <n v="83"/>
    <n v="0"/>
    <s v="CLAVE SOLICITADA"/>
    <n v="0"/>
    <s v="MINIMO CUMPLIDO"/>
    <n v="83"/>
    <s v="SIN RECIBIR"/>
    <n v="0"/>
  </r>
  <r>
    <n v="2024"/>
    <s v="MCSSA018786"/>
    <s v="LA-012M7B997-E115-2022"/>
    <s v="RAMO 12"/>
    <n v="25301"/>
    <x v="111"/>
    <s v="PHARMA MANAGEMENT AND INNOVATION, S.A. DE C.V."/>
    <x v="108"/>
    <s v="HRAEI-LPI-CC-472-2022HRAEI-MD0164"/>
    <s v="010.000.5106.00"/>
    <n v="25300291"/>
    <s v="ATORVASTATINA. TABLETA CADA TABLETA CONTIENE: ATORVASTATINA CÁLCICA TRIHIDRATADA EQUIVALENTE A 20 MG DE ATORVASTATINA. ENVASE CON 10 TABLETAS."/>
    <s v="ENVASE CON 10 TABLETAS"/>
    <n v="12.5"/>
    <n v="290"/>
    <n v="725"/>
    <n v="3625"/>
    <n v="9062.5"/>
    <n v="0"/>
    <n v="725"/>
    <n v="0"/>
    <s v="CLAVE SOLICITADA"/>
    <n v="435"/>
    <s v="MINIMO SUPERADO"/>
    <n v="725"/>
    <s v="SIN RECIBIR"/>
    <n v="0"/>
  </r>
  <r>
    <n v="2024"/>
    <s v="MCSSA018786"/>
    <s v="LA-12-512-012000991-I-174-2023"/>
    <s v="RAMO 12"/>
    <n v="25301"/>
    <x v="29"/>
    <s v="COMERCIALIZADORA DE PRODUCTOS INSTITUCIONALES, S.A. DE C.V."/>
    <x v="109"/>
    <s v="HRAEI-LPI-CC-276-2023HRAEI-MD0167"/>
    <s v="010.000.0204.00"/>
    <n v="25300296"/>
    <s v="ATROPINA. SOLUCION INYECTABLE CADA AMPOLLETA CONTIENE: SULFATO DE ATROPINA 1 MG. ENVASE CON 50 AMPOLLETAS CON 1 ML."/>
    <s v="ENVASE CON 50 AMPOLLETAS CON 1 ML"/>
    <n v="225.49"/>
    <n v="12"/>
    <n v="28"/>
    <n v="2705.88"/>
    <n v="6313.72"/>
    <n v="0"/>
    <n v="12"/>
    <n v="12"/>
    <s v="CLAVE SOLICITADA"/>
    <n v="0"/>
    <s v="MINIMO CUMPLIDO"/>
    <n v="0"/>
    <s v="RECIBIDO TOTAL"/>
    <n v="2705.88"/>
  </r>
  <r>
    <n v="2024"/>
    <s v="MCSSA018786"/>
    <s v="LA-012M7B997-E115-2022"/>
    <s v="RAMO 12"/>
    <n v="25301"/>
    <x v="8"/>
    <s v="COMERCIALIZADORA DE PRODUCTOS INSTITUCIONALES, S.A. DE C.V."/>
    <x v="109"/>
    <s v="HRAEI-LPI-CC-420-2022HRAEI-MD0167"/>
    <s v="010.000.0204.00"/>
    <n v="25300296"/>
    <s v="ATROPINA. SOLUCION INYECTABLE CADA AMPOLLETA CONTIENE: SULFATO DE ATROPINA 1 MG. ENVASE CON 50 AMPOLLETAS CON 1 ML."/>
    <s v="ENVASE CON 50 AMPOLLETAS CON 1 ML"/>
    <n v="196.08"/>
    <n v="19"/>
    <n v="46"/>
    <n v="3725.5200000000004"/>
    <n v="9019.68"/>
    <n v="0"/>
    <n v="19"/>
    <n v="19"/>
    <s v="CLAVE SOLICITADA"/>
    <n v="0"/>
    <s v="MINIMO CUMPLIDO"/>
    <n v="0"/>
    <s v="RECIBIDO TOTAL"/>
    <n v="3725.5200000000004"/>
  </r>
  <r>
    <n v="2024"/>
    <s v="MCSSA018786"/>
    <s v="LA-12-512-012000991-I-174-2023"/>
    <s v="RAMO 12"/>
    <n v="25301"/>
    <x v="33"/>
    <s v="GRUPO FARMACEUTICO TOTALFARMA,S.A DE C.V."/>
    <x v="110"/>
    <s v="HRAEI-LPI-CC-312-1-2023HRAEI-MD0168"/>
    <s v="010.000.2872.00"/>
    <n v="25300298"/>
    <s v="ATROPINA. SOLUCIÓN OFTÁLMICA CADA ML CONTIENE: SULFATO DE ATROPINA 10 MG ENVASE CON GOTERO INTEGRAL CON 15 ML."/>
    <s v="ENVASE CON GOTERO INTEGRAL CON 15 ML"/>
    <n v="178.84"/>
    <n v="6"/>
    <n v="14"/>
    <n v="1073.04"/>
    <n v="2503.7600000000002"/>
    <n v="0"/>
    <n v="6"/>
    <n v="0"/>
    <s v="CLAVE SOLICITADA"/>
    <n v="0"/>
    <s v="MINIMO CUMPLIDO"/>
    <n v="6"/>
    <s v="SIN RECIBIR"/>
    <n v="0"/>
  </r>
  <r>
    <n v="2024"/>
    <s v="MCSSA018786"/>
    <s v="AA-012M7B997-E158-2022"/>
    <s v="RAMO 12"/>
    <n v="25301"/>
    <x v="112"/>
    <s v="LABORATORIOS DE BIOLÓGICOS Y REACTIVOS DE MÉXICO, S.A. DE C.V."/>
    <x v="111"/>
    <s v="HRAEI-AD-CC-529-2022HRAEI-MD2296"/>
    <s v="010.000.2872.01"/>
    <n v="25300298"/>
    <s v="ATROPINA. SOLUCIÓN OFTÁLMICA CADA ML CONTIENE: SULFATO DE ATROPINA 10 MG ENVASE CON GOTERO INTEGRAL CON 5 ML."/>
    <s v="ENVASE CON GOTERO INTEGRAL CON 5 ML"/>
    <n v="67.7"/>
    <n v="10"/>
    <n v="23"/>
    <n v="677"/>
    <n v="1557.1000000000001"/>
    <n v="0"/>
    <s v="-"/>
    <s v="-"/>
    <s v="SIN SOLICITUD"/>
    <s v="-"/>
    <s v="MINIMO SIN SOLICITUD"/>
    <s v="-"/>
    <s v="SIN SOLICITUD"/>
    <s v="-"/>
  </r>
  <r>
    <n v="2024"/>
    <s v="MCSSA018786"/>
    <s v="AA-012M7B997-E133-2022"/>
    <s v="RAMO 12"/>
    <n v="25301"/>
    <x v="113"/>
    <s v="PFIZER, S.A. DE C.V."/>
    <x v="112"/>
    <s v="HRAEI-AD-CC-342-2022HRAEI-MD2268"/>
    <s v="010.000.6006.00"/>
    <n v="25302407"/>
    <s v="AXITINIB. TABLETA. CADA TABLETA CONTIENE: AXITINIB 5 MG. ENVASE CON 60 TABLETAS."/>
    <s v="ENVASE CON 60 TABLETAS"/>
    <n v="42078.54"/>
    <n v="38"/>
    <n v="94"/>
    <n v="1598984.52"/>
    <n v="3955382.7600000002"/>
    <n v="0"/>
    <n v="38"/>
    <n v="38"/>
    <s v="CLAVE SOLICITADA"/>
    <n v="0"/>
    <s v="MINIMO CUMPLIDO"/>
    <n v="0"/>
    <s v="RECIBIDO TOTAL"/>
    <n v="1598984.52"/>
  </r>
  <r>
    <n v="2024"/>
    <s v="MCSSA018786"/>
    <s v="LA-12-512-012000991-I-174-2023"/>
    <s v="RAMO 12"/>
    <n v="25301"/>
    <x v="39"/>
    <s v="AMAROX PHARMA, S.A. DE C.V."/>
    <x v="113"/>
    <s v="HRAEI-LPI-CC-255-1-2023HRAEI-MD1918"/>
    <s v="010.000.5887.00"/>
    <n v="25302408"/>
    <s v="AZACITIDINA SUSPENSIÓN INYECTABLE CADA FRASCO ÁMPULA CON LIOFILIZADO CONTIENE: AZACITIDINA 100 MG. ENVASE CON UN FRASCO ÁMPULA CON LIOFILIZADO."/>
    <s v="ENVASE CON UN FRASCO ÁMPULA CON LIOFILIZADO"/>
    <n v="1100"/>
    <n v="20"/>
    <n v="48"/>
    <n v="22000"/>
    <n v="52800"/>
    <n v="0"/>
    <n v="48"/>
    <n v="0"/>
    <s v="CLAVE SOLICITADA"/>
    <n v="28"/>
    <s v="MINIMO SUPERADO"/>
    <n v="48"/>
    <s v="SIN RECIBIR"/>
    <n v="0"/>
  </r>
  <r>
    <n v="2024"/>
    <s v="MCSSA018786"/>
    <s v="LA-012M7B997-E115-2022"/>
    <s v="RAMO 12"/>
    <n v="25301"/>
    <x v="114"/>
    <s v="ULSA TECH, S.A. DE C.V."/>
    <x v="113"/>
    <s v="HRAEI-LPI-CC-480-2022HRAEI-MD1918"/>
    <s v="010.000.5887.00"/>
    <n v="25302408"/>
    <s v="AZACITIDINA SUSPENSIÓN INYECTABLE CADA FRASCO ÁMPULA CON LIOFILIZADO CONTIENE: AZACITIDINA 100 MG. ENVASE CON UN FRASCO ÁMPULA CON LIOFILIZADO."/>
    <s v="ENVASE CON UN FRASCO ÁMPULA CON LIOFILIZADO"/>
    <n v="4650"/>
    <n v="32"/>
    <n v="78"/>
    <n v="148800"/>
    <n v="362700"/>
    <n v="0"/>
    <n v="78"/>
    <n v="78"/>
    <s v="CLAVE SOLICITADA"/>
    <n v="46"/>
    <s v="MINIMO SUPERADO"/>
    <n v="0"/>
    <s v="RECIBIDO TOTAL"/>
    <n v="362700"/>
  </r>
  <r>
    <n v="2024"/>
    <s v="MCSSA018786"/>
    <s v="LA-12-512-012000991-I-174-2023"/>
    <s v="RAMO 12"/>
    <n v="25301"/>
    <x v="115"/>
    <s v="ALTERNAVIDA, S.A. DE C.V."/>
    <x v="114"/>
    <s v="HRAEI-LPI-CC-252-2023HRAEI-MD0171"/>
    <s v="010.000.3461.00"/>
    <n v="25300304"/>
    <s v="AZATIOPRINA. TABLETA CADA TABLETA CONTIENE: AZATIOPRINA 50 MG ENVASE CON 50 TABLETAS."/>
    <s v="ENVASE CON 50 TABLETAS"/>
    <n v="165"/>
    <n v="16"/>
    <n v="40"/>
    <n v="2640"/>
    <n v="6600"/>
    <n v="0"/>
    <n v="40"/>
    <n v="0"/>
    <s v="CLAVE SOLICITADA"/>
    <n v="24"/>
    <s v="MINIMO SUPERADO"/>
    <n v="40"/>
    <s v="SIN RECIBIR"/>
    <n v="0"/>
  </r>
  <r>
    <n v="2024"/>
    <s v="MCSSA018786"/>
    <s v="LA-012M7B997-E115-2022"/>
    <s v="RAMO 12"/>
    <n v="25301"/>
    <x v="116"/>
    <s v="LABORATORIOS VANQUISH, S.A. DE C.V."/>
    <x v="114"/>
    <s v="HRAEI-LPI-CC-452-2022HRAEI-MD0171"/>
    <s v="010.000.3461.00"/>
    <n v="25300304"/>
    <s v="AZATIOPRINA. TABLETA CADA TABLETA CONTIENE: AZATIOPRINA 50 MG ENVASE CON 50 TABLETAS."/>
    <s v="ENVASE CON 50 TABLETAS"/>
    <n v="169"/>
    <n v="19"/>
    <n v="47"/>
    <n v="3211"/>
    <n v="7943"/>
    <n v="0"/>
    <s v="-"/>
    <s v="-"/>
    <s v="SIN SOLICITUD"/>
    <s v="-"/>
    <s v="MINIMO SIN SOLICITUD"/>
    <s v="-"/>
    <s v="SIN SOLICITUD"/>
    <s v="-"/>
  </r>
  <r>
    <n v="2024"/>
    <s v="MCSSA018786"/>
    <s v="LA-12-512-012000991-I-174-2023"/>
    <s v="RAMO 12"/>
    <n v="25301"/>
    <x v="13"/>
    <s v="COMPAÑIA INTERNACIONAL MEDICA, S.A. DE C.V."/>
    <x v="115"/>
    <s v="HRAEI-LPI-CC-279-1-2023HRAEI-MD0172"/>
    <s v="010.000.1969.00"/>
    <n v="25302411"/>
    <s v="AZITROMICINA. TABLETA CADA TABLETA CONTIENE: AZITROMICINA DIHIDRATADA EQUIVALENTE A 500 MG DE AZITROMICINA ENVASE CON 3 TABLETAS."/>
    <s v="ENVASE CON 3 TABLETAS"/>
    <n v="12.98"/>
    <n v="172"/>
    <n v="429"/>
    <n v="2232.56"/>
    <n v="5568.42"/>
    <n v="0"/>
    <s v="-"/>
    <s v="-"/>
    <s v="SIN SOLICITUD"/>
    <s v="-"/>
    <s v="MINIMO SIN SOLICITUD"/>
    <s v="-"/>
    <s v="SIN SOLICITUD"/>
    <s v="-"/>
  </r>
  <r>
    <n v="2024"/>
    <s v="MCSSA018786"/>
    <s v="LA-12-M7B-012M7B997-I-1-2023"/>
    <s v="RAMO 12"/>
    <n v="25301"/>
    <x v="117"/>
    <s v="COMPAÑIA INTERNACIONAL MÉDICA, S.A. DE C.V."/>
    <x v="115"/>
    <s v="HRAEI-LPI-CC-020-2023HRAEI-MD0172"/>
    <s v="010.000.1969.00"/>
    <n v="25302411"/>
    <s v="AZITROMICINA. TABLETA CADA TABLETA CONTIENE: AZITROMICINA DIHIDRATADA EQUIVALENTE A 500 MG DE AZITROMICINA ENVASE CON 3 TABLETAS."/>
    <s v="ENVASE CON 3 TABLETAS"/>
    <n v="11.3"/>
    <n v="279"/>
    <n v="697"/>
    <n v="3152.7000000000003"/>
    <n v="7876.1"/>
    <n v="0"/>
    <n v="100"/>
    <n v="100"/>
    <s v="CLAVE SOLICITADA"/>
    <n v="-179"/>
    <s v="MINIMO NO CUMPLIDO"/>
    <n v="0"/>
    <s v="RECIBIDO TOTAL"/>
    <n v="1130"/>
  </r>
  <r>
    <n v="2024"/>
    <s v="MCSSA018786"/>
    <s v="AA-012M7B997-E133-2022"/>
    <s v="RAMO 12"/>
    <n v="25301"/>
    <x v="72"/>
    <s v="NOVARTIS FARMACÉUTICA, S.A. DE C.V."/>
    <x v="116"/>
    <s v="HRAEI-AD-CC-341-2022HRAEI-MD0177"/>
    <s v="010.000.5308.01"/>
    <n v="25302416"/>
    <s v="BASILIXIMAB. SOLUCIÓN INYECTABLE CADA FRASCO ÁMPULA CON LIOFILIZADO CONTIENE: BASILIXIMA 20 MG ENVASE CON 2 FRASCOS ÁMPULA Y 2 AMPOLLETAS CON 5 ML DE DILUYENTE."/>
    <s v="ENVASE CON 2 FRASCOS ÁMPULA Y 2 AMPOLLETAS CON 5 ML DE DILUYENTE"/>
    <n v="27432.01"/>
    <n v="2"/>
    <n v="3"/>
    <n v="54864.02"/>
    <n v="82296.03"/>
    <n v="0"/>
    <n v="2"/>
    <n v="0"/>
    <s v="CLAVE SOLICITADA"/>
    <n v="0"/>
    <s v="MINIMO CUMPLIDO"/>
    <n v="2"/>
    <s v="SIN RECIBIR"/>
    <n v="0"/>
  </r>
  <r>
    <n v="2024"/>
    <s v="MCSSA018786"/>
    <s v="AA-12-M7B-012M7B997-I-36-2023"/>
    <s v="RAMO 12"/>
    <n v="25301"/>
    <x v="118"/>
    <s v="FARMACEUTICA HISPANOAMERICANA, S.A. DE C.V."/>
    <x v="117"/>
    <s v="HRAEI-AD-CC-140-2023HRAEI-MD0179"/>
    <s v="010.000.2508.00"/>
    <n v="25302417"/>
    <s v="BECLOMETASONA DIPROPIONATO DE. SUSPENSIÓN EN AEROSOL. CADA INHALACIÓN CONTIENE: DIPROPIONATO DE BECLOMETASONA 250 µG ENVASE CON DISPOSITIVO INHALADOR PARA 200 DOSIS"/>
    <s v="ENVASE CON DISPOSITIVO INHALADOR PARA 200 DOSIS"/>
    <n v="49.69"/>
    <n v="16"/>
    <n v="39"/>
    <n v="795.04"/>
    <n v="1937.9099999999999"/>
    <n v="0"/>
    <n v="39"/>
    <n v="39"/>
    <s v="CLAVE SOLICITADA"/>
    <n v="23"/>
    <s v="MINIMO SUPERADO"/>
    <n v="0"/>
    <s v="RECIBIDO TOTAL"/>
    <n v="1937.9099999999999"/>
  </r>
  <r>
    <n v="2024"/>
    <s v="MCSSA018786"/>
    <s v="LA-012M7B997-E115-2022"/>
    <s v="RAMO 12"/>
    <n v="25301"/>
    <x v="96"/>
    <s v="PROFESSIONAL PHARMACY OCCIDENTE, S.A. DE C.V."/>
    <x v="118"/>
    <s v="HRAEI-LPI-CC-423-2022HRAEI-MD0186"/>
    <s v="010.000.1921.00"/>
    <n v="25300326"/>
    <s v="BENCILPENICILINA SÓDICA CRISTALINA. SOLUCIÓN INYECTABLE CADA FRASCO ÁMPULA CON POLVO CONTIENE: BENCILPENICILINA SÓDICA CRISTALINA EQUIVALENTE A 1000 000 UI DE BENCILPENICILINA. ENVASE CON UN FRASCO ÁMPULA CON O SIN 2 ML DE DILUYENTE."/>
    <s v="ENVASE CON UN FRASCO ÁMPULA CON O SIN 2 ML DE DILUYENTE"/>
    <n v="8.99"/>
    <n v="7"/>
    <n v="16"/>
    <n v="62.93"/>
    <n v="143.84"/>
    <n v="0"/>
    <s v="-"/>
    <s v="-"/>
    <s v="SIN SOLICITUD"/>
    <s v="-"/>
    <s v="MINIMO SIN SOLICITUD"/>
    <s v="-"/>
    <s v="SIN SOLICITUD"/>
    <s v="-"/>
  </r>
  <r>
    <n v="2024"/>
    <s v="MCSSA018786"/>
    <s v="AA-012M7B997-E133-2022"/>
    <s v="RAMO 12"/>
    <n v="25301"/>
    <x v="119"/>
    <s v="PROFESSIONAL PHARMACY OCCIDENTE, S.A. DE C.V."/>
    <x v="119"/>
    <s v="HRAEI-AD-CC-361-2022HRAEI-MD2125"/>
    <s v="010.000.6325.00"/>
    <n v="25303719"/>
    <s v="BENDAMUSTINA. SOLUCIÓN INYECTABLE. CADA FRASCO ÁMPULA CONTIENE: CLORHIDRATO DE BENDAMUSTINA 100 MG/4 ML. ENVASE CON 1 FRASCO ÁMPULA."/>
    <s v="ENVASE CON 1 FRASCO ÁMPULA"/>
    <n v="6150.44"/>
    <n v="110"/>
    <n v="273"/>
    <n v="676548.39999999991"/>
    <n v="1679070.1199999999"/>
    <n v="0"/>
    <n v="273"/>
    <n v="273"/>
    <s v="CLAVE SOLICITADA"/>
    <n v="163"/>
    <s v="MINIMO SUPERADO"/>
    <n v="0"/>
    <s v="RECIBIDO TOTAL"/>
    <n v="1679070.1199999999"/>
  </r>
  <r>
    <n v="2024"/>
    <s v="MCSSA018786"/>
    <s v="LA-12-512-012000991-I-174-2023"/>
    <s v="RAMO 12"/>
    <n v="25301"/>
    <x v="6"/>
    <s v="GABAME, S.A. DE C.V."/>
    <x v="120"/>
    <s v="HRAEI-LPI-CC-304-1-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08"/>
    <n v="4"/>
    <n v="9"/>
    <n v="48.32"/>
    <n v="108.72"/>
    <n v="0"/>
    <s v="-"/>
    <s v="-"/>
    <s v="SIN SOLICITUD"/>
    <s v="-"/>
    <s v="MINIMO SIN SOLICITUD"/>
    <s v="-"/>
    <s v="SIN SOLICITUD"/>
    <s v="-"/>
  </r>
  <r>
    <n v="2024"/>
    <s v="MCSSA018786"/>
    <s v="LA-12-M7B-012M7B997-I-1-2023"/>
    <s v="RAMO 12"/>
    <n v="25301"/>
    <x v="120"/>
    <s v="GABAME, S.A. DE C.V."/>
    <x v="120"/>
    <s v="HRAEI-LPI-CC-030-2023HRAEI-MD0188"/>
    <s v="010.000.1925.00"/>
    <n v="25300330"/>
    <s v="BENZATINA BENCILPENICILINA. SUSPENSIÓN INYECTABLE CADA FRASCO ÁMPULA CON POLVO CONTIENE: BENZATINA BENCILPENICILINA EQUIVALENTE A 1 200 000 UI DE BENCILPENICILINA. ENVASE CON UN FRASCO ÁMPULA Y 5 ML DE DILUYENTE."/>
    <s v="ENVASE CON UN FRASCO ÁMPULA Y 5 ML DE DILUYENTE"/>
    <n v="12.3499999999999"/>
    <n v="6"/>
    <n v="14"/>
    <n v="74.099999999999397"/>
    <n v="172.89999999999861"/>
    <n v="0"/>
    <n v="14"/>
    <n v="14"/>
    <s v="CLAVE SOLICITADA"/>
    <n v="8"/>
    <s v="MINIMO SUPERADO"/>
    <n v="0"/>
    <s v="RECIBIDO TOTAL"/>
    <n v="172.89999999999861"/>
  </r>
  <r>
    <n v="2024"/>
    <s v="MCSSA018786"/>
    <s v="LA-12-512-012000991-I-174-2023"/>
    <s v="RAMO 12"/>
    <n v="25301"/>
    <x v="21"/>
    <s v="PRODIFAM, S.A. DE C.V."/>
    <x v="121"/>
    <s v="HRAEI-LPI-CC-353-1-2023HRAEI-MD0194"/>
    <s v="010.000.2433.00"/>
    <n v="25300336"/>
    <s v="BENZONATATO. PERLA O CÁPSULA CADA PERLA O CÁPSULA CONTIENE: BENZONATATO 100 MG ENVASE CON 20 PERLAS O CÁPSULAS."/>
    <s v="ENVASE CON 20 PERLAS O CÁPSULAS"/>
    <n v="16.93"/>
    <n v="4"/>
    <n v="8"/>
    <n v="67.72"/>
    <n v="135.44"/>
    <n v="0"/>
    <n v="4"/>
    <n v="0"/>
    <s v="CLAVE SOLICITADA"/>
    <n v="0"/>
    <s v="MINIMO CUMPLIDO"/>
    <n v="4"/>
    <s v="SIN RECIBIR"/>
    <n v="0"/>
  </r>
  <r>
    <n v="2024"/>
    <s v="MCSSA018786"/>
    <s v="LA-12-512-012000991-I-174-2023"/>
    <s v="RAMO 12"/>
    <n v="25301"/>
    <x v="13"/>
    <s v="COMPAÑIA INTERNACIONAL MEDICA, S.A. DE C.V."/>
    <x v="121"/>
    <s v="HRAEI-LPI-CC-279-1-2023HRAEI-MD0194"/>
    <s v="010.000.2433.00"/>
    <n v="25300336"/>
    <s v="BENZONATATO. PERLA O CÁPSULA CADA PERLA O CÁPSULA CONTIENE: BENZONATATO 100 MG ENVASE CON 20 PERLAS O CÁPSULAS."/>
    <s v="ENVASE CON 20 PERLAS O CÁPSULAS"/>
    <n v="18.11"/>
    <n v="2"/>
    <n v="6"/>
    <n v="36.22"/>
    <n v="108.66"/>
    <n v="0"/>
    <s v="-"/>
    <s v="-"/>
    <s v="SIN SOLICITUD"/>
    <s v="-"/>
    <s v="MINIMO SIN SOLICITUD"/>
    <s v="-"/>
    <s v="SIN SOLICITUD"/>
    <s v="-"/>
  </r>
  <r>
    <n v="2024"/>
    <s v="MCSSA018786"/>
    <s v="LA-012M7B997-E115-2022"/>
    <s v="RAMO 12"/>
    <n v="25301"/>
    <x v="104"/>
    <s v="COMPAÑIA INTERNACIONAL MÉDICA, S.A. DE C.V."/>
    <x v="121"/>
    <s v="HRAEI-LPI-CC-437-2022HRAEI-MD0194"/>
    <s v="010.000.2433.00"/>
    <n v="25300336"/>
    <s v="BENZONATATO. PERLA O CÁPSULA CADA PERLA O CÁPSULA CONTIENE: BENZONATATO 100 MG ENVASE CON 20 PERLAS O CÁPSULAS."/>
    <s v="ENVASE CON 20 PERLAS O CÁPSULAS"/>
    <n v="17.25"/>
    <n v="9"/>
    <n v="22"/>
    <n v="155.25"/>
    <n v="379.5"/>
    <n v="0"/>
    <s v="-"/>
    <s v="-"/>
    <s v="SIN SOLICITUD"/>
    <s v="-"/>
    <s v="MINIMO SIN SOLICITUD"/>
    <s v="-"/>
    <s v="SIN SOLICITUD"/>
    <s v="-"/>
  </r>
  <r>
    <n v="2024"/>
    <s v="MCSSA018786"/>
    <s v="LA-12-512-012000991-I-174-2023"/>
    <s v="RAMO 12"/>
    <n v="25301"/>
    <x v="13"/>
    <s v="COMPAÑIA INTERNACIONAL MEDICA, S.A. DE C.V."/>
    <x v="122"/>
    <s v="HRAEI-LPI-CC-279-1-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7.82"/>
    <n v="68"/>
    <n v="168"/>
    <n v="531.76"/>
    <n v="1313.76"/>
    <n v="0"/>
    <n v="68"/>
    <n v="68"/>
    <s v="CLAVE SOLICITADA"/>
    <n v="0"/>
    <s v="MINIMO CUMPLIDO"/>
    <n v="0"/>
    <s v="RECIBIDO TOTAL"/>
    <n v="531.76"/>
  </r>
  <r>
    <n v="2024"/>
    <s v="MCSSA018786"/>
    <s v="LA-12-M7B-012M7B997-I-1-2023"/>
    <s v="RAMO 12"/>
    <n v="25301"/>
    <x v="117"/>
    <s v="COMPAÑIA INTERNACIONAL MÉDICA, S.A. DE C.V."/>
    <x v="122"/>
    <s v="HRAEI-LPI-CC-020-2023HRAEI-MD0198"/>
    <s v="010.000.2141.00"/>
    <n v="25300345"/>
    <s v="BETAMETASONA. SOLUCIÓN INYECTABLE CADA AMPOLLETA O FRASCO ÁMPULA CONTIENE: FOSFATO SÓDICO DE BETAMETASONA 5.3 MG EQUIVALENTE A 4 MG DE BETAMETASONA. ENVASE CON UN FRASCO ÁMPULA O UNA AMPOLLETA CON 1 ML."/>
    <s v="ENVASE CON UN FRASCO ÁMPULA O UNA AMPOLLETA CON 1 ML"/>
    <n v="6.7999999999999901"/>
    <n v="110"/>
    <n v="273"/>
    <n v="747.99999999999886"/>
    <n v="1856.3999999999974"/>
    <n v="0"/>
    <n v="273"/>
    <n v="273"/>
    <s v="CLAVE SOLICITADA"/>
    <n v="163"/>
    <s v="MINIMO SUPERADO"/>
    <n v="0"/>
    <s v="RECIBIDO TOTAL"/>
    <n v="1856.3999999999974"/>
  </r>
  <r>
    <n v="2024"/>
    <s v="MCSSA018786"/>
    <s v="AA-12-M7B-012M7B997-I-24-2023 "/>
    <s v="RAMO 12"/>
    <n v="25301"/>
    <x v="95"/>
    <s v="PROFESSIONAL PHARMACY OCCIDENTE, S.A. DE C.V."/>
    <x v="123"/>
    <s v="HRAEI-AD-CC-099-2023-AHRAEI-MD0207"/>
    <s v="010.000.3619.00"/>
    <n v="25300357"/>
    <s v="BICARBONATO DE SODIO. SOLUCIÓN INYECTABLE AL 7.5% CADA AMPOLLETA CONTIENE: BICARBONATO DE SODIO 0.75 G ENVASE CON 50 AMPOLLETAS DE 10 ML. CADA AMPOLLETA CON 10 ML CONTIENE: BICARBONATO DE SODIO 8.9 MEQ"/>
    <s v="ENVASE CON 50 AMPOLLETAS DE 10 ML"/>
    <n v="247.52"/>
    <n v="116"/>
    <n v="289"/>
    <n v="28712.32"/>
    <n v="71533.279999999999"/>
    <n v="0"/>
    <n v="289"/>
    <n v="289"/>
    <s v="CLAVE SOLICITADA"/>
    <n v="173"/>
    <s v="MINIMO SUPERADO"/>
    <n v="0"/>
    <s v="RECIBIDO TOTAL"/>
    <n v="71533.279999999999"/>
  </r>
  <r>
    <n v="2024"/>
    <s v="MCSSA018786"/>
    <s v="AA-12-M7B-012M7B997-I-24-2023 "/>
    <s v="RAMO 12"/>
    <n v="25301"/>
    <x v="121"/>
    <s v="COMERCIALIZADORA DE PRODUCTOS INSTITUCIONALES, S.A. DE C.V."/>
    <x v="124"/>
    <s v="HRAEI-AD-CC-102-2023HRAEI-MD0206"/>
    <s v="010.000.3618.00"/>
    <n v="25300358"/>
    <s v="BICARBONATO DE SODIO. SOLUCIÓN INYECTABLE AL 7.5% CADA FRASCO ÁMPULA CONTIENE: BICARBONATO DE SODIO 3.75 G ENVASE CON FRASCO ÁMPULA DE 50 ML. EL ENVASE CON 50 ML CONTIENE: BICARBONATO DE SODIO 44.5 MEQ"/>
    <s v="ENVASE CON FRASCO ÁMPULA DE 50 ML"/>
    <n v="47.64"/>
    <n v="1404"/>
    <n v="3510"/>
    <n v="66886.559999999998"/>
    <n v="167216.4"/>
    <n v="0"/>
    <n v="2000"/>
    <n v="2000"/>
    <s v="CLAVE SOLICITADA"/>
    <n v="596"/>
    <s v="MINIMO SUPERADO"/>
    <n v="0"/>
    <s v="RECIBIDO TOTAL"/>
    <n v="95280"/>
  </r>
  <r>
    <n v="2024"/>
    <s v="MCSSA018786"/>
    <s v="AA-012M7B997-E133-2022"/>
    <s v="RAMO 12"/>
    <n v="25301"/>
    <x v="122"/>
    <s v="AMGEN MÉXICO, S.A. DE C.V."/>
    <x v="125"/>
    <s v="HRAEI-AD-CC-346-2022HRAEI-MD2101"/>
    <s v="010.000.6096.00"/>
    <n v="25303238"/>
    <s v="BLINATUMOMAB. SOLUCIÓN INYECTABLE CADA FRASCO ÁMPULA CON POLVO LIOFILIZADO CONTIENE: BLINATUMOMAB 35 µG ENVASE CON UN FRASCO ÁMPULA CON POLVO LIOFILIZADO Y UN FRASCO ÁMPULA CON SOLUCIÓN ESTABILIZADORA IV."/>
    <s v="ENVASE CON UN FRASCO ÁMPULA CON POLVO LIOFILIZADO Y UN FRASCO ÁMPULA CON SOLUCIÓN ESTABILIZADORA IV"/>
    <n v="27695.78"/>
    <n v="240"/>
    <n v="600"/>
    <n v="6646987.1999999993"/>
    <n v="16617468"/>
    <n v="0"/>
    <n v="600"/>
    <n v="600"/>
    <s v="CLAVE SOLICITADA"/>
    <n v="360"/>
    <s v="MINIMO SUPERADO"/>
    <n v="0"/>
    <s v="RECIBIDO TOTAL"/>
    <n v="16617468"/>
  </r>
  <r>
    <n v="2024"/>
    <s v="MCSSA018786"/>
    <s v="LA-12-512-012000991-I-174-2023"/>
    <s v="RAMO 12"/>
    <n v="25301"/>
    <x v="39"/>
    <s v="AMAROX PHARMA, S.A. DE C.V."/>
    <x v="5"/>
    <s v="HRAEI-LPI-CC-255-1-2023HRAEI-MD0212"/>
    <s v="010.000.4448.00"/>
    <n v="25300367"/>
    <s v="BORTEZOMIB. SOLUCIÓN INYECTABLE CADA FRASCO ÁMPULA CON LIOFILIZADO CONTIENE: BORTEZOMIB 3.5 MG ENVASE CON UN FRASCO ÁMPULA."/>
    <s v="ENVASE CON UN FRASCO ÁMPULA"/>
    <n v="249"/>
    <n v="9"/>
    <n v="24"/>
    <n v="2241"/>
    <n v="5976"/>
    <n v="0"/>
    <n v="24"/>
    <n v="0"/>
    <s v="CLAVE SOLICITADA"/>
    <n v="15"/>
    <s v="MINIMO SUPERADO"/>
    <n v="24"/>
    <s v="SIN RECIBIR"/>
    <n v="0"/>
  </r>
  <r>
    <n v="2024"/>
    <s v="MCSSA018786"/>
    <s v="LA-012M7B997-E115-2022"/>
    <s v="RAMO 12"/>
    <n v="25301"/>
    <x v="77"/>
    <s v="ALTERNAVIDA, S.A. DE C.V."/>
    <x v="5"/>
    <s v="HRAEI-LPI-CC-451-2022HRAEI-MD0212"/>
    <s v="010.000.4448.00"/>
    <n v="25300367"/>
    <s v="BORTEZOMIB. SOLUCIÓN INYECTABLE CADA FRASCO ÁMPULA CON LIOFILIZADO CONTIENE: BORTEZOMIB 3.5 MG ENVASE CON UN FRASCO ÁMPULA."/>
    <s v="ENVASE CON UN FRASCO ÁMPULA"/>
    <n v="320"/>
    <n v="47"/>
    <n v="117"/>
    <n v="15040"/>
    <n v="37440"/>
    <n v="0"/>
    <n v="47"/>
    <n v="47"/>
    <s v="CLAVE SOLICITADA"/>
    <n v="0"/>
    <s v="MINIMO CUMPLIDO"/>
    <n v="0"/>
    <s v="RECIBIDO TOTAL"/>
    <n v="15040"/>
  </r>
  <r>
    <n v="2024"/>
    <s v="MCSSA018786"/>
    <s v="AA-12-512-012000991-T-176-2023  "/>
    <s v="RAMO 12"/>
    <n v="25301"/>
    <x v="123"/>
    <s v="TAKEDA MEXICO, S.A. DE C.V."/>
    <x v="126"/>
    <s v="HRAEI-AD-CC-244-2023HRAEI-MD2060"/>
    <s v="010.000.6085.00"/>
    <n v="25303184"/>
    <s v="BRENTUXIMAB VEDOTIN. SOLUCIÓN INYECTABLE CADA FRASCO ÁMPULA CON POLVO LIOFILIZADO CONTIENE: BRENTUXIMAB VEDOTIN 50 MG ENVASE CON UN FRASCO ÁMPULA CON POLVO LIOFILIZADO."/>
    <s v="ENVASE CON UN FRASCO ÁMPULA CON POLVO LIOFILIZADO"/>
    <n v="61378.2"/>
    <n v="78"/>
    <n v="193"/>
    <n v="4787499.5999999996"/>
    <n v="11845992.6"/>
    <n v="0"/>
    <n v="193"/>
    <n v="193"/>
    <s v="CLAVE SOLICITADA"/>
    <n v="115"/>
    <s v="MINIMO SUPERADO"/>
    <n v="0"/>
    <s v="RECIBIDO TOTAL"/>
    <n v="11845992.6"/>
  </r>
  <r>
    <n v="2024"/>
    <s v="MCSSA018786"/>
    <s v="AA-012M7B997-E133-2022"/>
    <s v="RAMO 12"/>
    <n v="25301"/>
    <x v="124"/>
    <s v="TAKEDA MÉXICO, S.A. DE C.V."/>
    <x v="126"/>
    <s v="HRAEI-AD-CC-356-2022HRAEI-MD2060"/>
    <s v="010.000.6085.00"/>
    <n v="25303184"/>
    <s v="BRENTUXIMAB VEDOTIN. SOLUCIÓN INYECTABLE CADA FRASCO ÁMPULA CON POLVO LIOFILIZADO CONTIENE: BRENTUXIMAB VEDOTIN 50 MG ENVASE CON UN FRASCO ÁMPULA CON POLVO LIOFILIZADO."/>
    <s v="ENVASE CON UN FRASCO ÁMPULA CON POLVO LIOFILIZADO"/>
    <n v="61378.2"/>
    <n v="63"/>
    <n v="156"/>
    <n v="3866826.5999999996"/>
    <n v="9574999.1999999993"/>
    <n v="0"/>
    <n v="156"/>
    <n v="156"/>
    <s v="CLAVE SOLICITADA"/>
    <n v="93"/>
    <s v="MINIMO SUPERADO"/>
    <n v="0"/>
    <s v="RECIBIDO TOTAL"/>
    <n v="9574999.1999999993"/>
  </r>
  <r>
    <n v="2024"/>
    <s v="MCSSA018786"/>
    <s v="AA-12-M7B-012M7B997-I-5-2023"/>
    <s v="RAMO 12"/>
    <n v="25301"/>
    <x v="125"/>
    <s v="ABBVIE FARMACÉUTICA, S.A. DE C.V. (ALLERGAN, S.A. DE C.V. FUSIÓN)"/>
    <x v="127"/>
    <s v="HRAEI-AD-CC-534-1-2022HRAEI-MD0216"/>
    <s v="010.000.4420.00"/>
    <n v="25300370"/>
    <s v="BRIMONIDINA - TIMOLOL. SOLUCIÓN OFTÁLMICA CADA MILILITRO CONTIENE: TARTRATO DE BRIMONIDINA 2.00 MG MALEATO DE TIMOLOL 6.80 MG ENVASE CON GOTERO INTEGRAL CON 5 ML."/>
    <s v="ENVASE CON GOTERO INTEGRAL CON 5 ML"/>
    <n v="266.67"/>
    <n v="4"/>
    <n v="8"/>
    <n v="1066.68"/>
    <n v="2133.36"/>
    <n v="0"/>
    <s v="-"/>
    <s v="-"/>
    <s v="SIN SOLICITUD"/>
    <s v="-"/>
    <s v="MINIMO SIN SOLICITUD"/>
    <s v="-"/>
    <s v="SIN SOLICITUD"/>
    <s v="-"/>
  </r>
  <r>
    <n v="2024"/>
    <s v="MCSSA018786"/>
    <s v="LA-12-512-012000991-I-174-2023"/>
    <s v="RAMO 12"/>
    <n v="25301"/>
    <x v="126"/>
    <s v="MICRO PHARMACEUTICALS MEXICO, S. DE R.L. DE C.V."/>
    <x v="128"/>
    <s v="HRAEI-LPI-CC-339-2023HRAEI-MD0215"/>
    <s v="010.000.4413.00"/>
    <n v="25300371"/>
    <s v="BRIMONIDINA. SOLUCIÓN OFTÁLMICA CADA ML CONTIENE: TARTRATO DE BRIMONIDINA 2.0 MG ENVASE CON FRASCO GOTERO CON 5 ML."/>
    <s v="ENVASE CON FRASCO GOTERO CON 5 ML"/>
    <n v="669.99"/>
    <n v="2"/>
    <n v="5"/>
    <n v="1339.98"/>
    <n v="3349.95"/>
    <n v="0"/>
    <s v="-"/>
    <s v="-"/>
    <s v="SIN SOLICITUD"/>
    <s v="-"/>
    <s v="MINIMO SIN SOLICITUD"/>
    <s v="-"/>
    <s v="SIN SOLICITUD"/>
    <s v="-"/>
  </r>
  <r>
    <n v="2024"/>
    <s v="MCSSA018786"/>
    <s v="LA-12-M7B-012M7B997-I-1-2023"/>
    <s v="RAMO 12"/>
    <n v="25301"/>
    <x v="37"/>
    <s v="ABASTO Y SUMINISTRO EN FARMACOS GADEC, S.A. DE C.V."/>
    <x v="128"/>
    <s v="HRAEI-LPI-CC-047-2023HRAEI-MD0215"/>
    <s v="010.000.4413.00"/>
    <n v="25300371"/>
    <s v="BRIMONIDINA. SOLUCIÓN OFTÁLMICA CADA ML CONTIENE: TARTRATO DE BRIMONIDINA 2.0 MG ENVASE CON FRASCO GOTERO CON 5 ML."/>
    <s v="ENVASE CON FRASCO GOTERO CON 5 ML"/>
    <n v="654.07000000000005"/>
    <n v="4"/>
    <n v="8"/>
    <n v="2616.2800000000002"/>
    <n v="5232.5600000000004"/>
    <n v="0"/>
    <s v="-"/>
    <s v="-"/>
    <s v="SIN SOLICITUD"/>
    <s v="-"/>
    <s v="MINIMO SIN SOLICITUD"/>
    <s v="-"/>
    <s v="SIN SOLICITUD"/>
    <s v="-"/>
  </r>
  <r>
    <n v="2024"/>
    <s v="MCSSA018786"/>
    <s v="LA-12-512-012000991-I-174-2023"/>
    <s v="RAMO 12"/>
    <n v="25301"/>
    <x v="51"/>
    <s v="ZAGAPHARM, S.A. DE C.V."/>
    <x v="129"/>
    <s v="HRAEI-LPI-CC-376-2023HRAEI-MD0217"/>
    <s v="040.000.4482.00"/>
    <n v="25300373"/>
    <s v="BROMAZEPAM. COMPRIMIDO CADA COMPRIMIDO CONTIENE: BROMAZEPAM 3 MG ENVASE CON 30 COMPRIMIDOS."/>
    <s v="ENVASE CON 30 COMPRIMIDOS"/>
    <n v="61.9"/>
    <n v="1"/>
    <n v="2"/>
    <n v="61.9"/>
    <n v="123.8"/>
    <n v="0"/>
    <s v="-"/>
    <s v="-"/>
    <s v="SIN SOLICITUD"/>
    <s v="-"/>
    <s v="MINIMO SIN SOLICITUD"/>
    <s v="-"/>
    <s v="SIN SOLICITUD"/>
    <s v="-"/>
  </r>
  <r>
    <n v="2024"/>
    <s v="MCSSA018786"/>
    <s v="AA-12-M7B-012M7B997-I-24-2023 "/>
    <s v="RAMO 12"/>
    <n v="25301"/>
    <x v="127"/>
    <s v="HISA FARMACEUTICA, S.A. DE C.V."/>
    <x v="129"/>
    <s v="HRAEI-AD-CC-105-2023HRAEI-MD0217"/>
    <s v="040.000.4482.00"/>
    <n v="25300373"/>
    <s v="BROMAZEPAM. COMPRIMIDO CADA COMPRIMIDO CONTIENE: BROMAZEPAM 3 MG ENVASE CON 30 COMPRIMIDOS."/>
    <s v="ENVASE CON 30 COMPRIMIDOS"/>
    <n v="49.73"/>
    <n v="2"/>
    <n v="3"/>
    <n v="99.46"/>
    <n v="149.19"/>
    <n v="0"/>
    <s v="-"/>
    <s v="-"/>
    <s v="SIN SOLICITUD"/>
    <s v="-"/>
    <s v="MINIMO SIN SOLICITUD"/>
    <s v="-"/>
    <s v="SIN SOLICITUD"/>
    <s v="-"/>
  </r>
  <r>
    <n v="2024"/>
    <s v="MCSSA018786"/>
    <s v="AA-12-M7B-012M7B997-I-99-2023"/>
    <s v="RAMO 12"/>
    <n v="25301"/>
    <x v="128"/>
    <s v="ZAGAPHARM, S.A. DE C.V."/>
    <x v="129"/>
    <s v="HRAEI-AD-CC-192-2023 HRAEI-MD0217"/>
    <s v="040.000.4482.00"/>
    <n v="25300373"/>
    <s v="BROMAZEPAM. COMPRIMIDO CADA COMPRIMIDO CONTIENE: BROMAZEPAM 3 MG ENVASE CON 30 COMPRIMIDOS."/>
    <s v="ENVASE CON 30 COMPRIMIDOS"/>
    <n v="55.08"/>
    <n v="2"/>
    <n v="3"/>
    <n v="110.16"/>
    <n v="165.24"/>
    <n v="0"/>
    <s v="-"/>
    <s v="-"/>
    <s v="SIN SOLICITUD"/>
    <s v="-"/>
    <s v="MINIMO SIN SOLICITUD"/>
    <s v="-"/>
    <s v="SIN SOLICITUD"/>
    <s v="-"/>
  </r>
  <r>
    <n v="2024"/>
    <s v="MCSSA018786"/>
    <s v="LA-12-512-012000991-I-174-2023"/>
    <s v="RAMO 12"/>
    <n v="25301"/>
    <x v="22"/>
    <s v="FARMAHOME, S. A. P. I. DE C.V."/>
    <x v="130"/>
    <s v="HRAEI-LPI-CC-300-2023HRAEI-MD1489"/>
    <s v="010.000.2262.00"/>
    <n v="25302070"/>
    <s v="BROMURO DE TIOTROPIO. POLVO. CADA CÁPSULA CONTIENE: BROMURO DE TIOTROPIO MONOHIDRATADO EQUIVALENTE A 18 µG DE TIOTROPIO. ENVASE CON 30 CÁPSULAS Y DISPOSITIVO INHALADOR."/>
    <s v="ENVASE CON 30 CÁPSULAS Y DISPOSITIVO INHALADOR"/>
    <n v="142.19"/>
    <n v="1"/>
    <n v="2"/>
    <n v="142.19"/>
    <n v="284.38"/>
    <n v="0"/>
    <s v="-"/>
    <s v="-"/>
    <s v="SIN SOLICITUD"/>
    <s v="-"/>
    <s v="MINIMO SIN SOLICITUD"/>
    <s v="-"/>
    <s v="SIN SOLICITUD"/>
    <s v="-"/>
  </r>
  <r>
    <n v="2024"/>
    <s v="MCSSA018786"/>
    <s v="AA-012M7B997-E133-2022"/>
    <s v="RAMO 12"/>
    <n v="25301"/>
    <x v="129"/>
    <s v="BOERINGER INGELHEIM MÉXICO, S.A. DE C.V."/>
    <x v="130"/>
    <s v="HRAEI-AD-CC-338-2022HRAEI-MD1489"/>
    <s v="010.000.2262.00"/>
    <n v="25302070"/>
    <s v="BROMURO DE TIOTROPIO. POLVO. CADA CÁPSULA CONTIENE: BROMURO DE TIOTROPIO MONOHIDRATADO EQUIVALENTE A 18 µG DE TIOTROPIO. ENVASE CON 30 CÁPSULAS Y DISPOSITIVO INHALADOR."/>
    <s v="ENVASE CON 30 CÁPSULAS Y DISPOSITIVO INHALADOR"/>
    <n v="292.89999999999998"/>
    <n v="2"/>
    <n v="3"/>
    <n v="585.79999999999995"/>
    <n v="878.69999999999993"/>
    <n v="0"/>
    <s v="-"/>
    <s v="-"/>
    <s v="SIN SOLICITUD"/>
    <s v="-"/>
    <s v="MINIMO SIN SOLICITUD"/>
    <s v="-"/>
    <s v="SIN SOLICITUD"/>
    <s v="-"/>
  </r>
  <r>
    <n v="2024"/>
    <s v="MCSSA018786"/>
    <s v="LA-12-512-012000991-I-174-2023"/>
    <s v="RAMO 12"/>
    <n v="25301"/>
    <x v="82"/>
    <s v="FARMACEUTICOS MAYPO, S.A. DE C.V."/>
    <x v="131"/>
    <s v="HRAEI-LPI-CC-299-2023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1"/>
    <n v="270"/>
    <n v="270"/>
    <n v="0"/>
    <s v="-"/>
    <s v="-"/>
    <s v="SIN SOLICITUD"/>
    <s v="-"/>
    <s v="MINIMO SIN SOLICITUD"/>
    <s v="-"/>
    <s v="SIN SOLICITUD"/>
    <s v="-"/>
  </r>
  <r>
    <n v="2024"/>
    <s v="MCSSA018786"/>
    <s v="LA-012M7B997-E115-2022"/>
    <s v="RAMO 12"/>
    <n v="25301"/>
    <x v="130"/>
    <s v="FARMACEUTICOS MAYPO, S.A. DE C.V."/>
    <x v="131"/>
    <s v="HRAEI-LPI-CC-485-2022HRAEI-MD2174"/>
    <s v="010.000.6150.00"/>
    <n v="25303339"/>
    <s v="BUDESONIDA. AEROSOL PARA INHALACION BUCAL. CADA GRAMO CONTIENE: BUDESONIDA 4.285 MG ENVASE PRESURIZADO CON 200 DOSIS DE 200 µG CADA UNA Y DISPOSITIVO INHALADOR."/>
    <s v="ENVASE PRESURIZADO CON 200 DOSIS DE 200 µG CADA UNA Y DISPOSITIVO INHALADOR"/>
    <n v="270"/>
    <n v="1"/>
    <n v="2"/>
    <n v="270"/>
    <n v="540"/>
    <n v="0"/>
    <s v="-"/>
    <s v="-"/>
    <s v="SIN SOLICITUD"/>
    <s v="-"/>
    <s v="MINIMO SIN SOLICITUD"/>
    <s v="-"/>
    <s v="SIN SOLICITUD"/>
    <s v="-"/>
  </r>
  <r>
    <n v="2024"/>
    <s v="MCSSA018786"/>
    <s v="LA-12-M7B-012M7B997-I-1-2023"/>
    <s v="RAMO 12"/>
    <n v="25301"/>
    <x v="131"/>
    <s v="NATURALMEDIC QUIM, S.A. DE C.V."/>
    <x v="132"/>
    <s v="HRAEI-LPI-CC-046-2023HRAEI-MD0225"/>
    <s v="010.000.4334.00"/>
    <n v="25300385"/>
    <s v="BUDESONIDA. POLVO. CADA DOSIS CONTIENE: BUDESONIDA (MICRONIZADA) 100 µG. ENVASE CON 200 DOSIS Y DISPOSITIVO INHALADOR."/>
    <s v="ENVASE CON 200 DOSIS Y DISPOSITIVO INHALADOR"/>
    <n v="127.51"/>
    <n v="45"/>
    <n v="112"/>
    <n v="5737.95"/>
    <n v="14281.12"/>
    <n v="0"/>
    <s v="-"/>
    <s v="-"/>
    <s v="SIN SOLICITUD"/>
    <s v="-"/>
    <s v="MINIMO SIN SOLICITUD"/>
    <s v="-"/>
    <s v="SIN SOLICITUD"/>
    <s v="-"/>
  </r>
  <r>
    <n v="2024"/>
    <s v="MCSSA018786"/>
    <s v="LA-12-512-012000991-I-174-2023"/>
    <s v="RAMO 12"/>
    <n v="25301"/>
    <x v="6"/>
    <s v="GABAME, S.A. DE C.V."/>
    <x v="133"/>
    <s v="HRAEI-LPI-CC-304-1-2023HRAEI-MD0223"/>
    <s v="010.000.4333.00"/>
    <n v="25302435"/>
    <s v="BUDESONIDA. SUSPENSIÓN PARA NEBULIZAR. CADA ENVASE CONTIENE: BUDESONIDA (MICRONIZADA) 0.500 MG. ENVASE CON 5 ENVASES CON 2 ML."/>
    <s v="ENVASE CON 5 ENVASES CON 2 ML"/>
    <n v="45.8"/>
    <n v="384"/>
    <n v="960"/>
    <n v="17587.199999999997"/>
    <n v="43968"/>
    <n v="0"/>
    <n v="384"/>
    <n v="0"/>
    <s v="CLAVE SOLICITADA"/>
    <n v="0"/>
    <s v="MINIMO CUMPLIDO"/>
    <n v="384"/>
    <s v="SIN RECIBIR"/>
    <n v="0"/>
  </r>
  <r>
    <n v="2024"/>
    <s v="MCSSA018786"/>
    <s v="LA-12-M7B-012M7B997-I-1-2023"/>
    <s v="RAMO 12"/>
    <n v="25301"/>
    <x v="132"/>
    <s v="ASTRA ZENECA, S.A. DE C.V."/>
    <x v="133"/>
    <s v="HRAEI-LPI-CC-018-2023HRAEI-MD0223"/>
    <s v="010.000.4333.00"/>
    <n v="25302435"/>
    <s v="BUDESONIDA. SUSPENSIÓN PARA NEBULIZAR. CADA ENVASE CONTIENE: BUDESONIDA (MICRONIZADA) 0.500 MG. ENVASE CON 5 ENVASES CON 2 ML."/>
    <s v="ENVASE CON 5 ENVASES CON 2 ML"/>
    <n v="51.2899999999999"/>
    <n v="624"/>
    <n v="1560"/>
    <n v="32004.959999999937"/>
    <n v="80012.399999999849"/>
    <n v="0"/>
    <n v="624"/>
    <n v="624"/>
    <s v="CLAVE SOLICITADA"/>
    <n v="0"/>
    <s v="MINIMO CUMPLIDO"/>
    <n v="0"/>
    <s v="RECIBIDO TOTAL"/>
    <n v="32004.959999999937"/>
  </r>
  <r>
    <n v="2024"/>
    <s v="MCSSA018786"/>
    <s v="LA-12-512-012000991-I-174-2023"/>
    <s v="RAMO 12"/>
    <n v="25301"/>
    <x v="6"/>
    <s v="GABAME, S.A. DE C.V."/>
    <x v="134"/>
    <s v="HRAEI-LPI-CC-304-1-2023HRAEI-MD0221"/>
    <s v="010.000.4332.00"/>
    <n v="25302433"/>
    <s v="BUDESONIDA. SUSPENSIÓN. PARA NEBULIZAR.  CADA ENVASE CONTIENE: BUDESONIDA (MICRONIZADA) 0.250 MG. ENVASE CON 5 ENVASES CON 2 ML."/>
    <s v="ENVASE CON 5 ENVASES CON 2 ML"/>
    <n v="46.8"/>
    <n v="25"/>
    <n v="61"/>
    <n v="1170"/>
    <n v="2854.7999999999997"/>
    <n v="0"/>
    <n v="25"/>
    <n v="0"/>
    <s v="CLAVE SOLICITADA"/>
    <n v="0"/>
    <s v="MINIMO CUMPLIDO"/>
    <n v="25"/>
    <s v="SIN RECIBIR"/>
    <n v="0"/>
  </r>
  <r>
    <n v="2024"/>
    <s v="MCSSA018786"/>
    <s v="LA-12-M7B-012M7B997-I-1-2023"/>
    <s v="RAMO 12"/>
    <n v="25301"/>
    <x v="132"/>
    <s v="ASTRA ZENECA, S.A. DE C.V."/>
    <x v="134"/>
    <s v="HRAEI-LPI-CC-018-2023HRAEI-MD0221"/>
    <s v="010.000.4332.00"/>
    <n v="25302433"/>
    <s v="BUDESONIDA. SUSPENSIÓN. PARA NEBULIZAR.  CADA ENVASE CONTIENE: BUDESONIDA (MICRONIZADA) 0.250 MG. ENVASE CON 5 ENVASES CON 2 ML."/>
    <s v="ENVASE CON 5 ENVASES CON 2 ML"/>
    <n v="49.299999999999898"/>
    <n v="40"/>
    <n v="99"/>
    <n v="1971.9999999999959"/>
    <n v="4880.6999999999898"/>
    <n v="0"/>
    <n v="40"/>
    <n v="40"/>
    <s v="CLAVE SOLICITADA"/>
    <n v="0"/>
    <s v="MINIMO CUMPLIDO"/>
    <n v="0"/>
    <s v="RECIBIDO TOTAL"/>
    <n v="1971.9999999999959"/>
  </r>
  <r>
    <n v="2024"/>
    <s v="MCSSA018786"/>
    <s v="LA-12-M7B-012M7B997-I-1-2023"/>
    <s v="RAMO 12"/>
    <n v="25301"/>
    <x v="132"/>
    <s v="ASTRA ZENECA, S.A. DE C.V."/>
    <x v="135"/>
    <s v="HRAEI-LPI-CC-018-2023HRAEI-MD0229"/>
    <s v="010.000.0446.00"/>
    <n v="25300382"/>
    <s v="BUDESONIDA-FORMOTEROL. POLVO. CADA GRAMO CONTIENE: BUDESONIDA 180 MG. FUMARATO DE FORMOTEROL DIHIDRATADO 5 MG. ENVASE CON FRASCO INHALADOR DOSIFICADOR CON 60 DOSIS CON 160 µG/4.5 µG CADA UNA."/>
    <s v="ENVASE CON FRASCO INHALADOR DOSIFICADOR CON 60 DOSIS"/>
    <n v="94.099999999999895"/>
    <n v="8"/>
    <n v="19"/>
    <n v="752.79999999999916"/>
    <n v="1787.899999999998"/>
    <n v="0"/>
    <s v="-"/>
    <s v="-"/>
    <s v="SIN SOLICITUD"/>
    <s v="-"/>
    <s v="MINIMO SIN SOLICITUD"/>
    <s v="-"/>
    <s v="SIN SOLICITUD"/>
    <s v="-"/>
  </r>
  <r>
    <n v="2024"/>
    <s v="MCSSA018786"/>
    <s v="LA-12-M7B-012M7B997-I-1-2023"/>
    <s v="RAMO 12"/>
    <n v="25301"/>
    <x v="132"/>
    <s v="ASTRA ZENECA, S.A. DE C.V."/>
    <x v="136"/>
    <s v="HRAEI-LPI-CC-018-2023HRAEI-MD0228"/>
    <s v="010.000.0445.00"/>
    <n v="25300383"/>
    <s v="BUDESONIDA-FORMOTEROL. POLVO. CADA GRAMO CONTIENE: BUDESONIDA 90 MG. FUMARATO DE FORMOTEROL DIHIDRATADO 5 MG. ENVASE CON FRASCO INHALADOR DOSIFICADOR CON 60 DOSIS CON 80 µG /4.5 µG CADA UNA."/>
    <s v="ENVASE CON FRASCO INHALADOR DOSIFICADOR CON 60 DOSIS CON 80 µG /45 µG CADA UNA"/>
    <n v="215.379999999999"/>
    <n v="66"/>
    <n v="163"/>
    <n v="14215.079999999934"/>
    <n v="35106.939999999835"/>
    <n v="0"/>
    <s v="-"/>
    <s v="-"/>
    <s v="SIN SOLICITUD"/>
    <s v="-"/>
    <s v="MINIMO SIN SOLICITUD"/>
    <s v="-"/>
    <s v="SIN SOLICITUD"/>
    <s v="-"/>
  </r>
  <r>
    <n v="2024"/>
    <s v="MCSSA018786"/>
    <s v="LA-012M7B997-E115-2022"/>
    <s v="RAMO 12"/>
    <n v="25301"/>
    <x v="63"/>
    <s v="IARE DE OCCIDENTE, S.A. DE C.V."/>
    <x v="137"/>
    <s v="HRAEI-LPI-CC-425-2022HRAEI-MD0231"/>
    <s v="010.000.0271.00"/>
    <n v="25300392"/>
    <s v="BUPIVACAÍNA. SOLUCIÓN INYECTABLE CADA ML CONTIENE: CLORHIDRATO DE BUPIVACAÍNA 5 MG ENVASE CON 30 ML."/>
    <s v="ENVASE CON 30 ML"/>
    <n v="25.49"/>
    <n v="115"/>
    <n v="287"/>
    <n v="2931.35"/>
    <n v="7315.6299999999992"/>
    <n v="0"/>
    <n v="30"/>
    <n v="30"/>
    <s v="CLAVE SOLICITADA"/>
    <n v="-85"/>
    <s v="MINIMO NO CUMPLIDO"/>
    <n v="0"/>
    <s v="RECIBIDO TOTAL"/>
    <n v="764.69999999999993"/>
  </r>
  <r>
    <n v="2024"/>
    <s v="MCSSA018786"/>
    <s v="LA-12-M7B-012M7B997-I-1-2023"/>
    <s v="RAMO 12"/>
    <n v="25301"/>
    <x v="133"/>
    <s v="ADMINISTRADORA DE MARCAS FARMACÉUTICAS, S.A. DE C.V."/>
    <x v="138"/>
    <s v="HRAEI-LPI-CC-009-2023HRAEI-MD0232"/>
    <s v="010.000.4055.00"/>
    <n v="25302436"/>
    <s v="BUPIVACAÍNA. SOLUCIÓN INYECTABLE. CADA AMPOLLETA CONTIENE: CLORHIDRATO DE BUPIVACAÍNA 15 MG DEXTROSA ANHÍDRA O GLUCOSA ANHÍDRA 240 MG Ó GLUCOSA MONOHIDRATADA EQUIVALENTE A 240 MG DE GLUCOSA ANHÍDRA. ENVASE CON 5 AMPOLLETAS CON 3 ML."/>
    <s v="ENVASE CON 5 AMPOLLETAS"/>
    <n v="17.23"/>
    <n v="146"/>
    <n v="364"/>
    <n v="2515.58"/>
    <n v="6271.72"/>
    <n v="0"/>
    <n v="364"/>
    <n v="364"/>
    <s v="CLAVE SOLICITADA"/>
    <n v="218"/>
    <s v="MINIMO SUPERADO"/>
    <n v="0"/>
    <s v="RECIBIDO TOTAL"/>
    <n v="6271.72"/>
  </r>
  <r>
    <n v="2024"/>
    <s v="MCSSA018786"/>
    <s v="LA-12-512-012000991-I-174-2023"/>
    <s v="RAMO 12"/>
    <n v="25301"/>
    <x v="82"/>
    <s v="FARMACEUTICOS MAYPO, S.A. DE C.V."/>
    <x v="139"/>
    <s v="HRAEI-LPI-CC-299-2023HRAEI-MD0234"/>
    <s v="040.000.2098.00"/>
    <n v="25300394"/>
    <s v="BUPRENORFINA PARCHE CADA PARCHE CONTIENE: BUPRENORFINA 20 MG ENVASE CON 4 PARCHES.."/>
    <s v="ENVASE CON 4 PARCHES"/>
    <n v="284.5"/>
    <n v="29"/>
    <n v="72"/>
    <n v="8250.5"/>
    <n v="20484"/>
    <n v="0"/>
    <s v="-"/>
    <s v="-"/>
    <s v="SIN SOLICITUD"/>
    <s v="-"/>
    <s v="MINIMO SIN SOLICITUD"/>
    <s v="-"/>
    <s v="SIN SOLICITUD"/>
    <s v="-"/>
  </r>
  <r>
    <n v="2024"/>
    <s v="MCSSA018786"/>
    <s v="LA-12-M7B-012M7B997-I-1-2023"/>
    <s v="RAMO 12"/>
    <n v="25301"/>
    <x v="134"/>
    <s v="FARMACEUTICOS MAYPO, S.A. DE C.V."/>
    <x v="139"/>
    <s v="HRAEI-LPI-CC-052-2023HRAEI-MD0234"/>
    <s v="040.000.2098.00"/>
    <n v="25300394"/>
    <s v="BUPRENORFINA PARCHE CADA PARCHE CONTIENE: BUPRENORFINA 20 MG ENVASE CON 4 PARCHES.."/>
    <s v="ENVASE CON 4 PARCHES"/>
    <n v="284.22000000000003"/>
    <n v="47"/>
    <n v="117"/>
    <n v="13358.340000000002"/>
    <n v="33253.740000000005"/>
    <n v="0"/>
    <n v="117"/>
    <n v="117"/>
    <s v="CLAVE SOLICITADA"/>
    <n v="70"/>
    <s v="MINIMO SUPERADO"/>
    <n v="0"/>
    <s v="RECIBIDO TOTAL"/>
    <n v="33253.740000000005"/>
  </r>
  <r>
    <n v="2024"/>
    <s v="MCSSA018786"/>
    <s v="LA-12-512-012000991-I-174-2023"/>
    <s v="RAMO 12"/>
    <n v="25301"/>
    <x v="82"/>
    <s v="FARMACEUTICOS MAYPO, S.A. DE C.V."/>
    <x v="140"/>
    <s v="HRAEI-LPI-CC-299-2023HRAEI-MD0233"/>
    <s v="040.000.2097.00"/>
    <n v="25300395"/>
    <s v="BUPRENORFINA PARCHE CADA PARCHE CONTIENE: BUPRENORFINA 30 MG ENVASE CON 4 PARCHES.."/>
    <s v="ENVASE CON 4 PARCHES"/>
    <n v="364.08"/>
    <n v="29"/>
    <n v="72"/>
    <n v="10558.32"/>
    <n v="26213.759999999998"/>
    <n v="0"/>
    <s v="-"/>
    <s v="-"/>
    <s v="SIN SOLICITUD"/>
    <s v="-"/>
    <s v="MINIMO SIN SOLICITUD"/>
    <s v="-"/>
    <s v="SIN SOLICITUD"/>
    <s v="-"/>
  </r>
  <r>
    <n v="2024"/>
    <s v="MCSSA018786"/>
    <s v="LA-12-M7B-012M7B997-I-1-2023"/>
    <s v="RAMO 12"/>
    <n v="25301"/>
    <x v="134"/>
    <s v="FARMACEUTICOS MAYPO, S.A. DE C.V."/>
    <x v="140"/>
    <s v="HRAEI-LPI-CC-052-2023HRAEI-MD0233"/>
    <s v="040.000.2097.00"/>
    <n v="25300395"/>
    <s v="BUPRENORFINA PARCHE CADA PARCHE CONTIENE: BUPRENORFINA 30 MG ENVASE CON 4 PARCHES.."/>
    <s v="ENVASE CON 4 PARCHES"/>
    <n v="364.07999999999902"/>
    <n v="47"/>
    <n v="117"/>
    <n v="17111.759999999955"/>
    <n v="42597.359999999884"/>
    <n v="0"/>
    <n v="117"/>
    <n v="117"/>
    <s v="CLAVE SOLICITADA"/>
    <n v="70"/>
    <s v="MINIMO SUPERADO"/>
    <n v="0"/>
    <s v="RECIBIDO TOTAL"/>
    <n v="42597.359999999884"/>
  </r>
  <r>
    <n v="2024"/>
    <s v="MCSSA018786"/>
    <s v="LA-12-512-012000991-I-174-2023"/>
    <s v="RAMO 12"/>
    <n v="25301"/>
    <x v="51"/>
    <s v="ZAGAPHARM, S.A. DE C.V."/>
    <x v="141"/>
    <s v="HRAEI-LPI-CC-376-2023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8.65"/>
    <n v="96"/>
    <n v="240"/>
    <n v="2750.3999999999996"/>
    <n v="6876"/>
    <n v="0"/>
    <s v="-"/>
    <s v="-"/>
    <s v="SIN SOLICITUD"/>
    <s v="-"/>
    <s v="MINIMO SIN SOLICITUD"/>
    <s v="-"/>
    <s v="SIN SOLICITUD"/>
    <s v="-"/>
  </r>
  <r>
    <n v="2024"/>
    <s v="MCSSA018786"/>
    <s v="LA-012M7B997-E115-2022"/>
    <s v="RAMO 12"/>
    <n v="25301"/>
    <x v="104"/>
    <s v="COMPAÑIA INTERNACIONAL MÉDICA, S.A. DE C.V."/>
    <x v="141"/>
    <s v="HRAEI-LPI-CC-437-2022HRAEI-MD0237"/>
    <s v="040.000.4026.00"/>
    <n v="25300396"/>
    <s v="BUPRENORFINA SOLUCIÓN INYECTABLE CADA AMPOLLETA O FRASCO ÁMPULA CONTIENE: CLORHIDRATO DE BUPRENORFINA EQUIVALENTE A 0.3 MG DE BUPRENORFINA. ENVASE CON 6 AMPOLLETAS O FRASCOS ÁMPULA CON 1 ML."/>
    <s v="ENVASE CON 6 AMPOLLETAS O FRASCOS ÁMPULA CON 1 ML"/>
    <n v="22.85"/>
    <n v="156"/>
    <n v="390"/>
    <n v="3564.6000000000004"/>
    <n v="8911.5"/>
    <n v="0"/>
    <n v="156"/>
    <n v="156"/>
    <s v="CLAVE SOLICITADA"/>
    <n v="0"/>
    <s v="MINIMO CUMPLIDO"/>
    <n v="0"/>
    <s v="RECIBIDO TOTAL"/>
    <n v="3564.6000000000004"/>
  </r>
  <r>
    <n v="2024"/>
    <s v="MCSSA018786"/>
    <s v="LA-12-512-012000991-I-174-2023"/>
    <s v="RAMO 12"/>
    <n v="25301"/>
    <x v="135"/>
    <s v="HISA FARMACEUTICA, S.A. DE C.V."/>
    <x v="142"/>
    <s v="HRAEI-LPI-CC-313-1-2023HRAEI-MD0240"/>
    <s v="010.000.1206.00"/>
    <n v="25302441"/>
    <s v="BUTILHIOSCINA O HIOSCINA. GRAGEA O TABLETA CADA GRAGEA O TABLETA CONTIENE: BROMURO DE BUTILHIOSCINA O BUTILBROMURO DE HIOSCINA 10 MG ENVASE CON 10 GRAGEAS O TABLETAS."/>
    <s v="ENVASE CON 10 GRAGEAS O TABLETAS"/>
    <n v="7.35"/>
    <n v="13"/>
    <n v="32"/>
    <n v="95.55"/>
    <n v="235.2"/>
    <n v="0"/>
    <n v="13"/>
    <n v="0"/>
    <s v="CLAVE SOLICITADA"/>
    <n v="0"/>
    <s v="MINIMO CUMPLIDO"/>
    <n v="13"/>
    <s v="SIN RECIBIR"/>
    <n v="0"/>
  </r>
  <r>
    <n v="2024"/>
    <s v="MCSSA018786"/>
    <s v="LA-12-M7B-012M7B997-I-1-2023"/>
    <s v="RAMO 12"/>
    <n v="25301"/>
    <x v="18"/>
    <s v="PRODIFAM, S.A. DE C.V."/>
    <x v="142"/>
    <s v="HRAEI-LPI-CC-008-2023HRAEI-MD0240"/>
    <s v="010.000.1206.00"/>
    <n v="25302441"/>
    <s v="BUTILHIOSCINA O HIOSCINA. GRAGEA O TABLETA CADA GRAGEA O TABLETA CONTIENE: BROMURO DE BUTILHIOSCINA O BUTILBROMURO DE HIOSCINA 10 MG ENVASE CON 10 GRAGEAS O TABLETAS."/>
    <s v="ENVASE CON 10 GRAGEAS O TABLETAS"/>
    <n v="5.73"/>
    <n v="22"/>
    <n v="53"/>
    <n v="126.06"/>
    <n v="303.69"/>
    <n v="0"/>
    <n v="53"/>
    <n v="53"/>
    <s v="CLAVE SOLICITADA"/>
    <n v="31"/>
    <s v="MINIMO SUPERADO"/>
    <n v="0"/>
    <s v="RECIBIDO TOTAL"/>
    <n v="303.69"/>
  </r>
  <r>
    <n v="2024"/>
    <s v="MCSSA018786"/>
    <s v="LA-12-M7B-012M7B997-I-1-2023"/>
    <s v="RAMO 12"/>
    <n v="25301"/>
    <x v="18"/>
    <s v="PRODIFAM, S.A. DE C.V."/>
    <x v="143"/>
    <s v="HRAEI-LPI-CC-008-2023HRAEI-MD0241"/>
    <s v="010.000.1207.00"/>
    <n v="25302442"/>
    <s v="BUTILHIOSCINA O HIOSCINA. SOLUCIÓN INYECTABLE CADA AMPOLLETA CONTIENE: BROMURO DE BUTILHIOSCINA O BUTILBROMURO DE HIOSCINA 20 MG ENVASE CON 3 AMPOLLETAS DE 1 ML."/>
    <s v="ENVASE CON 3 AMPOLLETAS DE 1 ML"/>
    <n v="9.2200000000000006"/>
    <n v="335"/>
    <n v="837"/>
    <n v="3088.7000000000003"/>
    <n v="7717.14"/>
    <n v="0"/>
    <n v="837"/>
    <n v="837"/>
    <s v="CLAVE SOLICITADA"/>
    <n v="502"/>
    <s v="MINIMO SUPERADO"/>
    <n v="0"/>
    <s v="RECIBIDO TOTAL"/>
    <n v="7717.14"/>
  </r>
  <r>
    <n v="2024"/>
    <s v="MCSSA018786"/>
    <s v="LA-12-512-012000991-I-174-2023"/>
    <s v="RAMO 12"/>
    <n v="25301"/>
    <x v="9"/>
    <s v="BIORESEARCH DE MEXICO, S.A. DE C.V."/>
    <x v="6"/>
    <s v="HRAEI-LPI-CC-266-2023HRAEI-MD0246"/>
    <s v="010.000.1006.00"/>
    <n v="25300411"/>
    <s v="CALCIO. COMPRIMIDO EFERVESCENTE CADA COMPRIMIDO CONTIENE: LACTATO GLUCONATO DE CALCIO 2.94 G. CARBONATO DE CALCIO 300 MG. EQUIVALENTE A 500 MG DE CALCIO IONIZABLE. ENVASE CON 12 COMPRIMIDOS."/>
    <s v="ENVASE CON 12 COMPRIMIDOS"/>
    <n v="22.5"/>
    <n v="35"/>
    <n v="86"/>
    <n v="787.5"/>
    <n v="1935"/>
    <n v="0"/>
    <n v="86"/>
    <n v="86"/>
    <s v="CLAVE SOLICITADA"/>
    <n v="51"/>
    <s v="MINIMO SUPERADO"/>
    <n v="0"/>
    <s v="RECIBIDO TOTAL"/>
    <n v="1935"/>
  </r>
  <r>
    <n v="2024"/>
    <s v="MCSSA018786"/>
    <s v="LA-12-512-012000991-I-174-2023"/>
    <s v="RAMO 12"/>
    <n v="25301"/>
    <x v="73"/>
    <s v="VANTAGE SERVICIOS INTEGRALES DE SALUD, S.A. DE C.V."/>
    <x v="6"/>
    <s v="HRAEI-LPI-CC-374-2023HRAEI-MD0246"/>
    <s v="010.000.1006.00"/>
    <n v="25300411"/>
    <s v="CALCIO. COMPRIMIDO EFERVESCENTE CADA COMPRIMIDO CONTIENE: LACTATO GLUCONATO DE CALCIO 2.94 G. CARBONATO DE CALCIO 300 MG. EQUIVALENTE A 500 MG DE CALCIO IONIZABLE. ENVASE CON 12 COMPRIMIDOS."/>
    <s v="ENVASE CON 12 COMPRIMIDOS"/>
    <n v="22.501000000000001"/>
    <n v="23"/>
    <n v="58"/>
    <n v="517.52300000000002"/>
    <n v="1305.058"/>
    <n v="0"/>
    <s v="-"/>
    <s v="-"/>
    <s v="SIN SOLICITUD"/>
    <s v="-"/>
    <s v="MINIMO SIN SOLICITUD"/>
    <s v="-"/>
    <s v="SIN SOLICITUD"/>
    <s v="-"/>
  </r>
  <r>
    <n v="2024"/>
    <s v="MCSSA018786"/>
    <s v="LA-012M7B997-E115-2022"/>
    <s v="RAMO 12"/>
    <n v="25301"/>
    <x v="136"/>
    <s v="VANTAGE SERVICIOS INTEGRALES DE SALUD, S.A. DE C.V."/>
    <x v="6"/>
    <s v="HRAEI-LPI-CC-434-2022HRAEI-MD0246"/>
    <s v="010.000.1006.00"/>
    <n v="25300411"/>
    <s v="CALCIO. COMPRIMIDO EFERVESCENTE CADA COMPRIMIDO CONTIENE: LACTATO GLUCONATO DE CALCIO 2.94 G. CARBONATO DE CALCIO 300 MG. EQUIVALENTE A 500 MG DE CALCIO IONIZABLE. ENVASE CON 12 COMPRIMIDOS."/>
    <s v="ENVASE CON 12 COMPRIMIDOS"/>
    <n v="22.5"/>
    <n v="56"/>
    <n v="140"/>
    <n v="1260"/>
    <n v="3150"/>
    <n v="0"/>
    <n v="56"/>
    <n v="56"/>
    <s v="CLAVE SOLICITADA"/>
    <n v="0"/>
    <s v="MINIMO CUMPLIDO"/>
    <n v="0"/>
    <s v="RECIBIDO TOTAL"/>
    <n v="1260"/>
  </r>
  <r>
    <n v="2024"/>
    <s v="MCSSA018786"/>
    <s v="LA-12-512-012000991-I-174-2023"/>
    <s v="RAMO 12"/>
    <n v="25301"/>
    <x v="29"/>
    <s v="COMERCIALIZADORA DE PRODUCTOS INSTITUCIONALES, S.A. DE C.V."/>
    <x v="7"/>
    <s v="HRAEI-LPI-CC-276-2023HRAEI-MD0250"/>
    <s v="010.000.1095.00"/>
    <n v="25300415"/>
    <s v="CALCITRIOL. CÁPSULA DE GELATINA BLANDA CADA CÁPSULA CONTIENE: CALCITRIOL 0.25 µG. ENVASE CON 50 CÁPSULAS."/>
    <s v="ENVASE CON 50 CÁPSULAS"/>
    <n v="24.36"/>
    <n v="1"/>
    <n v="2"/>
    <n v="24.36"/>
    <n v="48.72"/>
    <n v="0"/>
    <n v="2"/>
    <n v="2"/>
    <s v="CLAVE SOLICITADA"/>
    <n v="1"/>
    <s v="MINIMO SUPERADO"/>
    <n v="0"/>
    <s v="RECIBIDO TOTAL"/>
    <n v="48.72"/>
  </r>
  <r>
    <n v="2024"/>
    <s v="MCSSA018786"/>
    <s v="LA-12-512-012000991-I-174-2023"/>
    <s v="RAMO 12"/>
    <n v="25301"/>
    <x v="9"/>
    <s v="BIORESEARCH DE MEXICO, S.A. DE C.V."/>
    <x v="144"/>
    <s v="HRAEI-LPI-CC-266-2023HRAEI-MD0255"/>
    <s v="010.000.0574.00"/>
    <n v="25300423"/>
    <s v="CAPTOPRIL. TABLETA CADA TABLETA CONTIENE: CAPTOPRIL 25 MG ENVASE CON 30 TABLETAS."/>
    <s v="ENVASE CON 30 TABLETAS"/>
    <n v="6.25"/>
    <n v="20"/>
    <n v="50"/>
    <n v="125"/>
    <n v="312.5"/>
    <n v="0"/>
    <s v="-"/>
    <s v="-"/>
    <s v="SIN SOLICITUD"/>
    <s v="-"/>
    <s v="MINIMO SIN SOLICITUD"/>
    <s v="-"/>
    <s v="SIN SOLICITUD"/>
    <s v="-"/>
  </r>
  <r>
    <n v="2024"/>
    <s v="MCSSA018786"/>
    <s v="LA-12-512-012000991-I-174-2023"/>
    <s v="RAMO 12"/>
    <n v="25301"/>
    <x v="29"/>
    <s v="COMERCIALIZADORA DE PRODUCTOS INSTITUCIONALES, S.A. DE C.V."/>
    <x v="144"/>
    <s v="HRAEI-LPI-CC-276-2023HRAEI-MD0255"/>
    <s v="010.000.0574.00"/>
    <n v="25300423"/>
    <s v="CAPTOPRIL. TABLETA CADA TABLETA CONTIENE: CAPTOPRIL 25 MG ENVASE CON 30 TABLETAS."/>
    <s v="ENVASE CON 30 TABLETAS"/>
    <n v="6.32"/>
    <n v="14"/>
    <n v="33"/>
    <n v="88.48"/>
    <n v="208.56"/>
    <n v="0"/>
    <s v="-"/>
    <s v="-"/>
    <s v="SIN SOLICITUD"/>
    <s v="-"/>
    <s v="MINIMO SIN SOLICITUD"/>
    <s v="-"/>
    <s v="SIN SOLICITUD"/>
    <s v="-"/>
  </r>
  <r>
    <n v="2024"/>
    <s v="MCSSA018786"/>
    <s v="LA-012M7B997-E115-2022"/>
    <s v="RAMO 12"/>
    <n v="25301"/>
    <x v="137"/>
    <s v="SAGO MEDICAL SERVICE, S.A. DE C.V."/>
    <x v="144"/>
    <s v="HRAEI-LPI-CC-427-2022HRAEI-MD0255"/>
    <s v="010.000.0574.00"/>
    <n v="25300423"/>
    <s v="CAPTOPRIL. TABLETA CADA TABLETA CONTIENE: CAPTOPRIL 25 MG ENVASE CON 30 TABLETAS."/>
    <s v="ENVASE CON 30 TABLETAS"/>
    <n v="6"/>
    <n v="54"/>
    <n v="135"/>
    <n v="324"/>
    <n v="810"/>
    <n v="0"/>
    <n v="54"/>
    <n v="54"/>
    <s v="CLAVE SOLICITADA"/>
    <n v="0"/>
    <s v="MINIMO CUMPLIDO"/>
    <n v="0"/>
    <s v="RECIBIDO TOTAL"/>
    <n v="324"/>
  </r>
  <r>
    <n v="2024"/>
    <s v="MCSSA018786"/>
    <s v="LA-012M7B997-E115-2022"/>
    <s v="RAMO 12"/>
    <n v="25301"/>
    <x v="90"/>
    <s v="ABASTECEDORA DE INSUMOS PARA LA SALUD, S.A. DE C.V."/>
    <x v="9"/>
    <s v="HRAEI-LPI-CC-444-2022HRAEI-MD0257"/>
    <s v="040.000.2608.00"/>
    <n v="25300426"/>
    <s v="CARBAMAZEPINA. TABLETA. CADA TABLETA CONTIENE: CARBAMAZEPINA 200 MG ENVASE CON 20 TABLETAS."/>
    <s v="ENVASE CON 20 TABLETAS"/>
    <n v="18"/>
    <n v="5"/>
    <n v="12"/>
    <n v="90"/>
    <n v="216"/>
    <n v="0"/>
    <n v="5"/>
    <n v="5"/>
    <s v="CLAVE SOLICITADA"/>
    <n v="0"/>
    <s v="MINIMO CUMPLIDO"/>
    <n v="0"/>
    <s v="RECIBIDO TOTAL"/>
    <n v="90"/>
  </r>
  <r>
    <n v="2024"/>
    <s v="MCSSA018786"/>
    <s v="LA-012M7B997-E115-2022"/>
    <s v="RAMO 12"/>
    <n v="25301"/>
    <x v="91"/>
    <s v="LABORATORIOS SOLFRAN, S.A."/>
    <x v="9"/>
    <s v="HRAEI-LPI-CC-495-2022HRAEI-MD0257"/>
    <s v="040.000.2608.00"/>
    <n v="25300426"/>
    <s v="CARBAMAZEPINA. TABLETA. CADA TABLETA CONTIENE: CARBAMAZEPINA 200 MG ENVASE CON 20 TABLETAS."/>
    <s v="ENVASE CON 20 TABLETAS"/>
    <n v="18"/>
    <n v="3"/>
    <n v="7"/>
    <n v="54"/>
    <n v="126"/>
    <n v="0"/>
    <n v="7"/>
    <n v="0"/>
    <s v="CLAVE SOLICITADA"/>
    <n v="4"/>
    <s v="MINIMO SUPERADO"/>
    <n v="7"/>
    <s v="SIN RECIBIR"/>
    <n v="0"/>
  </r>
  <r>
    <n v="2024"/>
    <s v="MCSSA018786"/>
    <s v="LA-12-512-012000991-I-174-2023"/>
    <s v="RAMO 12"/>
    <n v="25301"/>
    <x v="13"/>
    <s v="COMPAÑIA INTERNACIONAL MEDICA, S.A. DE C.V."/>
    <x v="145"/>
    <s v="HRAEI-LPI-CC-279-1-2023HRAEI-MD0259"/>
    <s v="010.000.1541.00"/>
    <n v="25302452"/>
    <s v="CARBETOCINA. SOLUCIÓN INYECTABLE CADA AMPOLLETA O FRASCO ÁMPULA CONTIENE: CARBETOCINA 100 µG. ENVASE CON UNA AMPOLLETA O FRASCO ÁMPULA."/>
    <s v="ENVASE CON UNA AMPOLLETA O FRASCO ÁMPULA"/>
    <n v="18.29"/>
    <n v="116"/>
    <n v="288"/>
    <n v="2121.64"/>
    <n v="5267.5199999999995"/>
    <n v="0"/>
    <n v="116"/>
    <n v="0"/>
    <s v="CLAVE SOLICITADA"/>
    <n v="0"/>
    <s v="MINIMO CUMPLIDO"/>
    <n v="116"/>
    <s v="SIN RECIBIR"/>
    <n v="0"/>
  </r>
  <r>
    <n v="2024"/>
    <s v="MCSSA018786"/>
    <s v="LA-12-M7B-012M7B997-I-1-2023"/>
    <s v="RAMO 12"/>
    <n v="25301"/>
    <x v="138"/>
    <s v="DISTRIBUIDOR MEDICO TECNOMED, S.A. DE C.V."/>
    <x v="145"/>
    <s v="HRAEI-LPI-CC-014-2023HRAEI-MD0259"/>
    <s v="010.000.1541.00"/>
    <n v="25302452"/>
    <s v="CARBETOCINA. SOLUCIÓN INYECTABLE CADA AMPOLLETA O FRASCO ÁMPULA CONTIENE: CARBETOCINA 100 µG. ENVASE CON UNA AMPOLLETA O FRASCO ÁMPULA."/>
    <s v="ENVASE CON UNA AMPOLLETA O FRASCO ÁMPULA"/>
    <n v="11.25"/>
    <n v="188"/>
    <n v="468"/>
    <n v="2115"/>
    <n v="5265"/>
    <n v="0"/>
    <n v="468"/>
    <n v="0"/>
    <s v="CLAVE SOLICITADA"/>
    <n v="280"/>
    <s v="MINIMO SUPERADO"/>
    <n v="468"/>
    <s v="SIN RECIBIR"/>
    <n v="0"/>
  </r>
  <r>
    <n v="2024"/>
    <s v="MCSSA018786"/>
    <s v="LA-012M7B997-E115-2022"/>
    <s v="RAMO 12"/>
    <n v="25301"/>
    <x v="90"/>
    <s v="ABASTECEDORA DE INSUMOS PARA LA SALUD, S.A. DE C.V."/>
    <x v="146"/>
    <s v="HRAEI-LPI-CC-444-2022HRAEI-MD0261"/>
    <s v="010.000.2242.00"/>
    <n v="25300431"/>
    <s v="CARBÓN ACTIVADO. POLVO. CADA ENVASE CONTIENE: CARBÓN ACTIVADO 1 KG ENVASE CON UN KG. (PARA USO EN SERES HUMANOS)."/>
    <s v="ENVASE CON UN KG"/>
    <n v="1500"/>
    <n v="4"/>
    <n v="8"/>
    <n v="6000"/>
    <n v="12000"/>
    <n v="0"/>
    <s v="-"/>
    <s v="-"/>
    <s v="SIN SOLICITUD"/>
    <s v="-"/>
    <s v="MINIMO SIN SOLICITUD"/>
    <s v="-"/>
    <s v="SIN SOLICITUD"/>
    <s v="-"/>
  </r>
  <r>
    <n v="2024"/>
    <s v="MCSSA018786"/>
    <s v="AA-12-512-012000991-T-176-2023  "/>
    <s v="RAMO 12"/>
    <n v="25301"/>
    <x v="139"/>
    <s v="AMGEN MÉXICO, S.A. DE C.V."/>
    <x v="147"/>
    <s v="HRAEI-AD-CC-232-2023HRAEI-MD2063"/>
    <s v="010.000.6086.00"/>
    <n v="25303185"/>
    <s v="CARFILZOMIB. SOLUCIÓN INYECTABLE. CADA FRASCO ÁMPULA CON POLVO LIOFILIZADO CONTIENE: CARFILZOMIB 60 MG ENVASE CON FRASCO ÁMPULA CON POLVO LIOFILIZADO."/>
    <s v="ENVASE CON FRASCO ÁMPULA CON POLVO LIOFILIZADO"/>
    <n v="11383.31"/>
    <n v="13"/>
    <n v="34"/>
    <n v="147983.03"/>
    <n v="387032.54"/>
    <n v="0"/>
    <n v="34"/>
    <n v="34"/>
    <s v="CLAVE SOLICITADA"/>
    <n v="21"/>
    <s v="MINIMO SUPERADO"/>
    <n v="0"/>
    <s v="RECIBIDO TOTAL"/>
    <n v="387032.54"/>
  </r>
  <r>
    <n v="2024"/>
    <s v="MCSSA018786"/>
    <s v="AA-012M7B997-E133-2022"/>
    <s v="RAMO 12"/>
    <n v="25301"/>
    <x v="122"/>
    <s v="AMGEN MÉXICO, S.A. DE C.V."/>
    <x v="147"/>
    <s v="HRAEI-AD-CC-346-2022HRAEI-MD2063"/>
    <s v="010.000.6086.00"/>
    <n v="25303185"/>
    <s v="CARFILZOMIB. SOLUCIÓN INYECTABLE. CADA FRASCO ÁMPULA CON POLVO LIOFILIZADO CONTIENE: CARFILZOMIB 60 MG ENVASE CON FRASCO ÁMPULA CON POLVO LIOFILIZADO."/>
    <s v="ENVASE CON FRASCO ÁMPULA CON POLVO LIOFILIZADO"/>
    <n v="11383.31"/>
    <n v="112"/>
    <n v="280"/>
    <n v="1274930.72"/>
    <n v="3187326.8"/>
    <n v="0"/>
    <n v="280"/>
    <n v="280"/>
    <s v="CLAVE SOLICITADA"/>
    <n v="168"/>
    <s v="MINIMO SUPERADO"/>
    <n v="0"/>
    <s v="RECIBIDO TOTAL"/>
    <n v="3187326.8"/>
  </r>
  <r>
    <n v="2024"/>
    <s v="MCSSA018786"/>
    <s v="LA-12-M7B-012M7B997-I-1-2023"/>
    <s v="RAMO 12"/>
    <n v="25301"/>
    <x v="140"/>
    <s v="AYUSH PHARMA, S.A. DE C.V."/>
    <x v="148"/>
    <s v="HRAEI-LPI-CC-029-2023HRAEI-MD0263"/>
    <s v="010.000.1758.00"/>
    <n v="25300435"/>
    <s v="CARMUSTINA. SOLUCIÓN INYECTABLE. CADA FRASCO ÁMPULA CON LIOFILIZADO CONTIENE: CARMUSTINA 100 MG ENVASE CON UN FRASCO ÁMPULA Y DILUYENTE ESTÉRIL (ETANOL ABSOLUTO) 3 ML."/>
    <s v="ENVASE CON UN FRASCO ÁMPULA Y DILUYENTE ESTÉRIL (ETANOL ABSOLUTO) 3 ML"/>
    <n v="8250"/>
    <n v="25"/>
    <n v="62"/>
    <n v="206250"/>
    <n v="511500"/>
    <n v="0"/>
    <n v="25"/>
    <n v="25"/>
    <s v="CLAVE SOLICITADA"/>
    <n v="0"/>
    <s v="MINIMO CUMPLIDO"/>
    <n v="0"/>
    <s v="RECIBIDO TOTAL"/>
    <n v="206250"/>
  </r>
  <r>
    <n v="2024"/>
    <s v="MCSSA018786"/>
    <s v="LA-012M7B997-E115-2022"/>
    <s v="RAMO 12"/>
    <n v="25301"/>
    <x v="141"/>
    <s v="MOKSHA8 FARMACEUTICA, S. DE R.L. DE C.V."/>
    <x v="149"/>
    <s v="HRAEI-LPI-CC-458-2022HRAEI-MD0264"/>
    <s v="010.000.2545.00"/>
    <n v="25300437"/>
    <s v="CARVEDILOL. TABLETA. CADA TABLETA CONTIENE: CARVEDILOL 6.250 MG ENVASE CON 14 TABLETAS."/>
    <s v="ENVASE CON 14 TABLETAS"/>
    <n v="102.85"/>
    <n v="7"/>
    <n v="16"/>
    <n v="719.94999999999993"/>
    <n v="1645.6"/>
    <n v="0"/>
    <n v="16"/>
    <n v="0"/>
    <s v="CLAVE SOLICITADA"/>
    <n v="9"/>
    <s v="MINIMO SUPERADO"/>
    <n v="16"/>
    <s v="SIN RECIBIR"/>
    <n v="0"/>
  </r>
  <r>
    <n v="2024"/>
    <s v="MCSSA018786"/>
    <s v="LA-12-512-012000991-I-174-2023"/>
    <s v="RAMO 12"/>
    <n v="25301"/>
    <x v="33"/>
    <s v="GRUPO FARMACEUTICO TOTALFARMA,S.A DE C.V."/>
    <x v="150"/>
    <s v="HRAEI-LPI-CC-312-1-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5.5"/>
    <n v="96"/>
    <n v="240"/>
    <n v="47568"/>
    <n v="118920"/>
    <n v="0"/>
    <s v="-"/>
    <s v="-"/>
    <s v="SIN SOLICITUD"/>
    <s v="-"/>
    <s v="MINIMO SIN SOLICITUD"/>
    <s v="-"/>
    <s v="SIN SOLICITUD"/>
    <s v="-"/>
  </r>
  <r>
    <n v="2024"/>
    <s v="MCSSA018786"/>
    <s v="LA-12-M7B-012M7B997-I-1-2023"/>
    <s v="RAMO 12"/>
    <n v="25301"/>
    <x v="64"/>
    <s v="ALVARTIS PHARMA, S.A. DE C.V."/>
    <x v="150"/>
    <s v="HRAEI-LPI-CC-044-2023HRAEI-MD1765"/>
    <s v="010.000.5313.00"/>
    <n v="25300441"/>
    <s v="CASPOFUNGINA. SOLUCIÓN INYECTABLE. CADA FRASCO ÁMPULA CON POLVO CONTIENE: ACETATO DE CASPOFUNGINA EQUIVALENTE A 50 MG DE CASPOFUNGINA. ENVASE CON FRASCO ÁMPULA CON POLVO PARA 10.5 ML (5 MG/ML)."/>
    <s v="ENVASE CON FRASCO ÁMPULA CON POLVO PARA 105 ML (5 MG/ML)"/>
    <n v="490"/>
    <n v="156"/>
    <n v="390"/>
    <n v="76440"/>
    <n v="191100"/>
    <n v="0"/>
    <s v="-"/>
    <s v="-"/>
    <s v="SIN SOLICITUD"/>
    <s v="-"/>
    <s v="MINIMO SIN SOLICITUD"/>
    <s v="-"/>
    <s v="SIN SOLICITUD"/>
    <s v="-"/>
  </r>
  <r>
    <n v="2024"/>
    <s v="MCSSA018786"/>
    <s v="LA-12-512-012000991-I-174-2023"/>
    <s v="RAMO 12"/>
    <n v="25301"/>
    <x v="13"/>
    <s v="COMPAÑIA INTERNACIONAL MEDICA, S.A. DE C.V."/>
    <x v="151"/>
    <s v="HRAEI-LPI-CC-279-1-2023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375"/>
    <n v="96"/>
    <n v="240"/>
    <n v="132000"/>
    <n v="330000"/>
    <n v="0"/>
    <s v="-"/>
    <s v="-"/>
    <s v="SIN SOLICITUD"/>
    <s v="-"/>
    <s v="MINIMO SIN SOLICITUD"/>
    <s v="-"/>
    <s v="SIN SOLICITUD"/>
    <s v="-"/>
  </r>
  <r>
    <n v="2024"/>
    <s v="MCSSA018786"/>
    <s v="LA-012M7B997-E115-2022"/>
    <s v="RAMO 12"/>
    <n v="25301"/>
    <x v="63"/>
    <s v="IARE DE OCCIDENTE, S.A. DE C.V."/>
    <x v="151"/>
    <s v="HRAEI-LPI-CC-425-2022HRAEI-MD0266"/>
    <s v="010.000.5314.00"/>
    <n v="25300442"/>
    <s v="CASPOFUNGINA. SOLUCIÓN INYECTABLE. CADA FRASCO ÁMPULA CON POLVO CONTIENE: ACETATO DE CASPOFUNGINA EQUIVALENTE A 70 MG DE CASPOFUNGINA. ENVASE CON FRASCO ÁMPULA CON POLVO PARA 10.5 ML (7 MG/ML)."/>
    <s v="ENVASE CON FRASCO ÁMPULA CON POLVO PARA 105 ML (7 MG/ML)"/>
    <n v="1011.62"/>
    <n v="156"/>
    <n v="390"/>
    <n v="157812.72"/>
    <n v="394531.8"/>
    <n v="0"/>
    <n v="390"/>
    <n v="387"/>
    <s v="CLAVE SOLICITADA"/>
    <n v="234"/>
    <s v="MINIMO SUPERADO"/>
    <n v="3"/>
    <s v="RECIBIDO PARCIAL"/>
    <n v="391496.94"/>
  </r>
  <r>
    <n v="2024"/>
    <s v="MCSSA018786"/>
    <s v="LA-12-512-012000991-I-174-2023"/>
    <s v="RAMO 12"/>
    <n v="25301"/>
    <x v="110"/>
    <s v="MEXIND PHARMA, S.A. DE C.V."/>
    <x v="10"/>
    <s v="HRAEI-LPI-CC-338-2023HRAEI-MD0270"/>
    <s v="010.000.1939.00"/>
    <n v="25300447"/>
    <s v="CEFALEXINA. TABLETA O CÁPSULA. CADA TABLETA O CÁPSULA CONTIENE: CEFALEXINA MONOHIDRATADA EQUIVALENTE A 500 MG DE CEFALEXINA. ENVASE CON 20 TABLETAS O CÁPSULAS."/>
    <s v="ENVASE CON 20 TABLETAS O CÁPSULAS"/>
    <n v="32.450000000000003"/>
    <n v="3"/>
    <n v="9"/>
    <n v="97.350000000000009"/>
    <n v="292.05"/>
    <n v="0"/>
    <n v="3"/>
    <n v="0"/>
    <s v="CLAVE SOLICITADA"/>
    <n v="0"/>
    <s v="MINIMO CUMPLIDO"/>
    <n v="3"/>
    <s v="SIN RECIBIR"/>
    <n v="0"/>
  </r>
  <r>
    <n v="2024"/>
    <s v="MCSSA018786"/>
    <s v="LA-012M7B997-E115-2022"/>
    <s v="RAMO 12"/>
    <n v="25301"/>
    <x v="68"/>
    <s v="TECNOFARMA, S.A. DE C.V."/>
    <x v="10"/>
    <s v="HRAEI-LPI-CC-438-2022HRAEI-MD0270"/>
    <s v="010.000.1939.00"/>
    <n v="25300447"/>
    <s v="CEFALEXINA. TABLETA O CÁPSULA. CADA TABLETA O CÁPSULA CONTIENE: CEFALEXINA MONOHIDRATADA EQUIVALENTE A 500 MG DE CEFALEXINA. ENVASE CON 20 TABLETAS O CÁPSULAS."/>
    <s v="ENVASE CON 20 TABLETAS O CÁPSULAS"/>
    <n v="33.479999999999997"/>
    <n v="9"/>
    <n v="22"/>
    <n v="301.32"/>
    <n v="736.56"/>
    <n v="0"/>
    <n v="9"/>
    <n v="0"/>
    <s v="CLAVE SOLICITADA"/>
    <n v="0"/>
    <s v="MINIMO CUMPLIDO"/>
    <n v="9"/>
    <s v="SIN RECIBIR"/>
    <n v="0"/>
  </r>
  <r>
    <n v="2024"/>
    <s v="MCSSA018786"/>
    <s v="LA-012M7B997-E115-2022"/>
    <s v="RAMO 12"/>
    <n v="25301"/>
    <x v="102"/>
    <s v="BRULUAGSA, S.A. DE C.V."/>
    <x v="10"/>
    <s v="HRAEI-LPI-CC-426-2022HRAEI-MD0270"/>
    <s v="010.000.1939.00"/>
    <n v="25300447"/>
    <s v="CEFALEXINA. TABLETA O CÁPSULA. CADA TABLETA O CÁPSULA CONTIENE: CEFALEXINA MONOHIDRATADA EQUIVALENTE A 500 MG DE CEFALEXINA. ENVASE CON 20 TABLETAS O CÁPSULAS."/>
    <s v="ENVASE CON 20 TABLETAS O CÁPSULAS"/>
    <n v="33.6"/>
    <n v="6"/>
    <n v="15"/>
    <n v="201.60000000000002"/>
    <n v="504"/>
    <n v="0"/>
    <n v="15"/>
    <n v="0"/>
    <s v="CLAVE SOLICITADA"/>
    <n v="9"/>
    <s v="MINIMO SUPERADO"/>
    <n v="15"/>
    <s v="SIN RECIBIR"/>
    <n v="0"/>
  </r>
  <r>
    <n v="2024"/>
    <s v="MCSSA018786"/>
    <s v="LA-12-512-012000991-I-174-2023"/>
    <s v="RAMO 12"/>
    <n v="25301"/>
    <x v="6"/>
    <s v="GABAME, S.A. DE C.V."/>
    <x v="152"/>
    <s v="HRAEI-LPI-CC-304-1-2023HRAEI-MD0271"/>
    <s v="010.000.5256.00"/>
    <n v="25300449"/>
    <s v="CEFALOTINA. SOLUCIÓN INYECTABLE. CADA FRASCO ÁMPULA CON POLVO CONTIENE: CEFALOTINA SÓDICA EQUIVALENTE A 1 G DE CEFALOTINA. ENVASE CON UN FRASCO ÁMPULA Y 5 ML DE DILUYENTE."/>
    <s v="ENVASE CON UN FRASCO ÁMPULA Y 5 ML DE DILUYENTE"/>
    <n v="19.079999999999998"/>
    <n v="960"/>
    <n v="2400"/>
    <n v="18316.8"/>
    <n v="45791.999999999993"/>
    <n v="0"/>
    <n v="960"/>
    <n v="0"/>
    <s v="CLAVE SOLICITADA"/>
    <n v="0"/>
    <s v="MINIMO CUMPLIDO"/>
    <n v="960"/>
    <s v="SIN RECIBIR"/>
    <n v="0"/>
  </r>
  <r>
    <n v="2024"/>
    <s v="MCSSA018786"/>
    <s v="AA-012M7B997-E158-2022"/>
    <s v="RAMO 12"/>
    <n v="25301"/>
    <x v="100"/>
    <s v="AUROVIDA FARMACÉUTICA, S.A. DE C.V."/>
    <x v="152"/>
    <s v="HRAEI-AD-CC-530-2022HRAEI-MD0271"/>
    <s v="010.000.5256.00"/>
    <n v="25300449"/>
    <s v="CEFALOTINA. SOLUCIÓN INYECTABLE. CADA FRASCO ÁMPULA CON POLVO CONTIENE: CEFALOTINA SÓDICA EQUIVALENTE A 1 G DE CEFALOTINA. ENVASE CON UN FRASCO ÁMPULA Y 5 ML DE DILUYENTE."/>
    <s v="ENVASE CON UN FRASCO ÁMPULA Y 5 ML DE DILUYENTE"/>
    <n v="18.95"/>
    <n v="1560"/>
    <n v="3900"/>
    <n v="29562"/>
    <n v="73905"/>
    <n v="0"/>
    <n v="3900"/>
    <n v="0"/>
    <s v="CLAVE SOLICITADA"/>
    <n v="2340"/>
    <s v="MINIMO SUPERADO"/>
    <n v="3900"/>
    <s v="SIN RECIBIR"/>
    <n v="0"/>
  </r>
  <r>
    <n v="2024"/>
    <s v="MCSSA018786"/>
    <s v="LA-12-M7B-012M7B997-I-1-2023"/>
    <s v="RAMO 12"/>
    <n v="25301"/>
    <x v="142"/>
    <s v="LABORATORIOS JAYOR, S.A. DE C.V."/>
    <x v="153"/>
    <s v="HRAEI-LPI-CC-043-2-2023HRAEI-MD0274"/>
    <s v="010.000.5295.01"/>
    <n v="25302453"/>
    <s v="CEFEPIMA. SOLUCIÓN INYECTABLE. CADA FRASCO ÁMPULA CONTIENE: CLORHIDRATO MONOHIDRATADO DE CEFEPIMA EQUIVALENTE A 1 G DE CEFEPIMA. ENVASE CON UN FRASCO ÁMPULA Y AMPOLLETA CON 10 ML DE DILUYENTE."/>
    <s v="ENVASE CON UN FRASCO ÁMPULA Y AMPOLLETA CON 10 ML DE DILUYENTE"/>
    <n v="24.5"/>
    <n v="2496"/>
    <n v="6240"/>
    <n v="61152"/>
    <n v="152880"/>
    <n v="0"/>
    <n v="6240"/>
    <n v="6240"/>
    <s v="CLAVE SOLICITADA"/>
    <n v="3744"/>
    <s v="MINIMO SUPERADO"/>
    <n v="0"/>
    <s v="RECIBIDO TOTAL"/>
    <n v="152880"/>
  </r>
  <r>
    <n v="2024"/>
    <s v="MCSSA018786"/>
    <s v="LA-012M7B997-E115-2022"/>
    <s v="RAMO 12"/>
    <n v="25301"/>
    <x v="96"/>
    <s v="PROFESSIONAL PHARMACY OCCIDENTE, S.A. DE C.V."/>
    <x v="154"/>
    <s v="HRAEI-LPI-CC-423-2022HRAEI-MD0275"/>
    <s v="010.000.1935.00"/>
    <n v="25300454"/>
    <s v="CEFOTAXIMA. SOLUCIÓN INYECTABLE. CADA FRASCO ÁMPULA CON POLVO CONTIENE: CEFOTAXIMA SÓDICA EQUIVALENTE A 1 G DE CEFOTAXIMA. ENVASE CON UN FRASCO ÁMPULA Y 4 ML DE DILUYENTE."/>
    <s v="ENVASE CON UN FRASCO ÁMPULA Y 4 ML DE DILUYENTE"/>
    <n v="15.25"/>
    <n v="2496"/>
    <n v="6240"/>
    <n v="38064"/>
    <n v="95160"/>
    <n v="0"/>
    <n v="6240"/>
    <n v="2496"/>
    <s v="CLAVE SOLICITADA"/>
    <n v="3744"/>
    <s v="MINIMO SUPERADO"/>
    <n v="3744"/>
    <s v="RECIBIDO PARCIAL"/>
    <n v="38064"/>
  </r>
  <r>
    <n v="2024"/>
    <s v="MCSSA018786"/>
    <s v="LA-12-M7B-012M7B997-I-1-2023"/>
    <s v="RAMO 12"/>
    <n v="25301"/>
    <x v="142"/>
    <s v="LABORATORIOS JAYOR, S.A. DE C.V."/>
    <x v="155"/>
    <s v="HRAEI-LPI-CC-043-2-2023HRAEI-MD0278"/>
    <s v="010.000.4254.00"/>
    <n v="25300459"/>
    <s v="CEFTAZIDIMA. SOLUCIÓN INYECTABLE. CADA FRASCO ÁMPULA CON POLVO CONTIENE: CEFTAZIDIMA PENTAHIDRATADA EQUIVALENTE A 1 G DE CEFTAZIDIMA. ENVASE CON UN FRASCO ÁMPULA Y 3 ML DE DILUYENTE."/>
    <s v="ENVASE CON UN FRASCO ÁMPULA Y 3 ML DE DILUYENTE"/>
    <n v="18.05"/>
    <n v="780"/>
    <n v="1950"/>
    <n v="14079"/>
    <n v="35197.5"/>
    <n v="0"/>
    <n v="780"/>
    <n v="780"/>
    <s v="CLAVE SOLICITADA"/>
    <n v="0"/>
    <s v="MINIMO CUMPLIDO"/>
    <n v="0"/>
    <s v="RECIBIDO TOTAL"/>
    <n v="14079"/>
  </r>
  <r>
    <n v="2024"/>
    <s v="MCSSA018786"/>
    <s v="LA-12-512-012000991-I-174-2023"/>
    <s v="RAMO 12"/>
    <n v="25301"/>
    <x v="143"/>
    <s v="MERCK SHARP &amp; DOHME COMERCIALIZADORA, S. DE R.L. DE C.V."/>
    <x v="156"/>
    <s v="HRAEI-LPI-CC-337-2023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4"/>
    <n v="10"/>
    <n v="76231.92"/>
    <n v="190579.8"/>
    <n v="0"/>
    <n v="4"/>
    <n v="4"/>
    <s v="CLAVE SOLICITADA"/>
    <n v="0"/>
    <s v="MINIMO CUMPLIDO"/>
    <n v="0"/>
    <s v="RECIBIDO TOTAL"/>
    <n v="76231.92"/>
  </r>
  <r>
    <n v="2024"/>
    <s v="MCSSA018786"/>
    <s v="AA-012M7B997-E112-2022"/>
    <s v="RAMO 12"/>
    <n v="25301"/>
    <x v="144"/>
    <s v="MERCK SHARP &amp; DOHME COMERCIALIZADORA, S. DE R.L. DE C.V."/>
    <x v="156"/>
    <s v="HRAEI-AD-CC-330-2022HRAEI-MD2209"/>
    <s v="010.000.6198.00"/>
    <n v="25303444"/>
    <s v="CEFTOLOZANO/TAZOBACTAM. SOLUCIÓN INYECTABLE. CADA FRASCO ÁMPULA CONTIENE: SULFATO DE CEFTOLOZANO EQUIVALENTE A 1000.00 MG DE CEFTOLOZANO TAZOBACTAM SÓDICO EQUIVALENTE A 500.0 MG DE TAZOBACTAM ENVASE CON 10 FRASCOS ÁMPULA."/>
    <s v="ENVASE CON 10 FRASCOS ÁMPULA"/>
    <n v="19057.98"/>
    <n v="7"/>
    <n v="16"/>
    <n v="133405.85999999999"/>
    <n v="304927.68"/>
    <n v="0"/>
    <n v="16"/>
    <n v="0"/>
    <s v="CLAVE SOLICITADA"/>
    <n v="9"/>
    <s v="MINIMO SUPERADO"/>
    <n v="16"/>
    <s v="SIN RECIBIR"/>
    <n v="0"/>
  </r>
  <r>
    <n v="2024"/>
    <s v="MCSSA018786"/>
    <s v="LA-12-512-012000991-I-174-2023"/>
    <s v="RAMO 12"/>
    <n v="25301"/>
    <x v="34"/>
    <s v="MEDILIVER, S.A. DE C.V."/>
    <x v="157"/>
    <s v="HRAEI-LPI-CC-335-1-2023HRAEI-MD0279"/>
    <s v="010.000.1937.00"/>
    <n v="25300461"/>
    <s v="CEFTRIAXONA. SOLUCIÓN INYECTABLE. CADA FRASCO ÁMPULA CON POLVO CONTIENE: CEFTRIAXONA SÓDICA EQUIVALENTE A 1 G DE CEFTRIAXONA. ENVASE CON UN FRASCO ÁMPULA Y 10 ML DE DILUYENTE."/>
    <s v="ENVASE CON UN FRASCO ÁMPULA Y 10 ML DE DILUYENTE"/>
    <n v="11.24"/>
    <n v="6201"/>
    <n v="15501"/>
    <n v="69699.240000000005"/>
    <n v="174231.24"/>
    <n v="0"/>
    <n v="6201"/>
    <n v="0"/>
    <s v="CLAVE SOLICITADA"/>
    <n v="0"/>
    <s v="MINIMO CUMPLIDO"/>
    <n v="6201"/>
    <s v="SIN RECIBIR"/>
    <n v="0"/>
  </r>
  <r>
    <n v="2024"/>
    <s v="MCSSA018786"/>
    <s v="LA-012M7B997-E115-2022"/>
    <s v="RAMO 12"/>
    <n v="25301"/>
    <x v="63"/>
    <s v="IARE DE OCCIDENTE, S.A. DE C.V."/>
    <x v="157"/>
    <s v="HRAEI-LPI-CC-425-2022HRAEI-MD0279"/>
    <s v="010.000.1937.00"/>
    <n v="25300461"/>
    <s v="CEFTRIAXONA. SOLUCIÓN INYECTABLE. CADA FRASCO ÁMPULA CON POLVO CONTIENE: CEFTRIAXONA SÓDICA EQUIVALENTE A 1 G DE CEFTRIAXONA. ENVASE CON UN FRASCO ÁMPULA Y 10 ML DE DILUYENTE."/>
    <s v="ENVASE CON UN FRASCO ÁMPULA Y 10 ML DE DILUYENTE"/>
    <n v="14.98"/>
    <n v="10076"/>
    <n v="25189"/>
    <n v="150938.48000000001"/>
    <n v="377331.22000000003"/>
    <n v="0"/>
    <n v="25189"/>
    <n v="25189"/>
    <s v="CLAVE SOLICITADA"/>
    <n v="15113"/>
    <s v="MINIMO SUPERADO"/>
    <n v="0"/>
    <s v="RECIBIDO TOTAL"/>
    <n v="377331.22000000003"/>
  </r>
  <r>
    <n v="2024"/>
    <s v="MCSSA018786"/>
    <s v="LA-012M7B997-E115-2022"/>
    <s v="RAMO 12"/>
    <n v="25301"/>
    <x v="5"/>
    <s v="DISTRIBUIDOR MEDICO TECNOMED, S.A. DE C.V."/>
    <x v="158"/>
    <s v="HRAEI-LPI-CC-419-RA-2022HRAEI-MD0282"/>
    <s v="010.000.5264.01"/>
    <n v="25302457"/>
    <s v="CEFUROXIMA. SOLUCIÓN O SUSPENSIÓN INYECTABLE. CADA FRASCO ÁMPULA CON POLVO CONTIENE: CEFUROXIMA SÓDICA EQUIVALENTE A 750 MG DE CEFUROXIMA. ENVASE CON UN FRASCO ÁMPULA Y ENVASE CON 5 ML DE DILUYENTE"/>
    <s v="ENVASE CON UN FRASCO ÁMPULA Y ENVASE CON 5 ML DE DILUYENTE"/>
    <n v="25.94"/>
    <n v="84"/>
    <n v="210"/>
    <n v="2178.96"/>
    <n v="5447.4000000000005"/>
    <n v="0"/>
    <n v="210"/>
    <n v="210"/>
    <s v="CLAVE SOLICITADA"/>
    <n v="126"/>
    <s v="MINIMO SUPERADO"/>
    <n v="0"/>
    <s v="RECIBIDO TOTAL"/>
    <n v="5447.4000000000005"/>
  </r>
  <r>
    <n v="2024"/>
    <s v="MCSSA018786"/>
    <s v="LA-12-512-012000991-I-174-2023"/>
    <s v="RAMO 12"/>
    <n v="25301"/>
    <x v="39"/>
    <s v="AMAROX PHARMA, S.A. DE C.V."/>
    <x v="159"/>
    <s v="HRAEI-LPI-CC-255-1-2023HRAEI-MD0284"/>
    <s v="010.000.5506.00"/>
    <n v="25300466"/>
    <s v="CELECOXIB. CÁPSULA. CADA CÁPSULA CONTIENE: CELECOXIB 200 MG. ENVASE CON 10 CÁPSULAS."/>
    <s v="ENVASE CON 10 CÁPSULAS"/>
    <n v="12.4"/>
    <n v="2"/>
    <n v="5"/>
    <n v="24.8"/>
    <n v="62"/>
    <n v="0"/>
    <n v="5"/>
    <n v="0"/>
    <s v="CLAVE SOLICITADA"/>
    <n v="3"/>
    <s v="MINIMO SUPERADO"/>
    <n v="5"/>
    <s v="SIN RECIBIR"/>
    <n v="0"/>
  </r>
  <r>
    <n v="2024"/>
    <s v="MCSSA018786"/>
    <s v="LA-012M7B997-E115-2022"/>
    <s v="RAMO 12"/>
    <n v="25301"/>
    <x v="1"/>
    <s v="AMAROX PHARMA, S.A. DE C.V."/>
    <x v="159"/>
    <s v="HRAEI-LPI-CC-464-2022HRAEI-MD0284"/>
    <s v="010.000.5506.00"/>
    <n v="25300466"/>
    <s v="CELECOXIB. CÁPSULA. CADA CÁPSULA CONTIENE: CELECOXIB 200 MG. ENVASE CON 10 CÁPSULAS."/>
    <s v="ENVASE CON 10 CÁPSULAS"/>
    <n v="17.350000000000001"/>
    <n v="4"/>
    <n v="8"/>
    <n v="69.400000000000006"/>
    <n v="138.80000000000001"/>
    <n v="0"/>
    <s v="-"/>
    <s v="-"/>
    <s v="SIN SOLICITUD"/>
    <s v="-"/>
    <s v="MINIMO SIN SOLICITUD"/>
    <s v="-"/>
    <s v="SIN SOLICITUD"/>
    <s v="-"/>
  </r>
  <r>
    <n v="2024"/>
    <s v="MCSSA018786"/>
    <s v="LA-12-512-012000991-I-174-2023"/>
    <s v="RAMO 12"/>
    <n v="25301"/>
    <x v="59"/>
    <s v="COMERCIALIZADORA PENTAMED, S.A. DE C.V."/>
    <x v="160"/>
    <s v="HRAEI-LPI-CC-277-2023HRAEI-MD1931"/>
    <s v="010.000.5795.00"/>
    <n v="25302458"/>
    <s v="CERTOLIZUMAB PEGOL. SOLUCIÓN INYECTABLE CADA JERINGA PRELLENADA CONTIENE: CERTOLIZUMAB PEGOL 200 MG ENVASE CON 2 JERINGAS. PRELLENADAS CON 1 ML"/>
    <s v="ENVASE CON 2 JERINGAS PRELLENADAS CON 1 ML"/>
    <n v="7242.82"/>
    <n v="160"/>
    <n v="400"/>
    <n v="1158851.2"/>
    <n v="2897128"/>
    <n v="0"/>
    <n v="50"/>
    <n v="50"/>
    <s v="CLAVE SOLICITADA"/>
    <n v="-110"/>
    <s v="MINIMO NO CUMPLIDO"/>
    <n v="0"/>
    <s v="RECIBIDO TOTAL"/>
    <n v="362141"/>
  </r>
  <r>
    <n v="2024"/>
    <s v="MCSSA018786"/>
    <s v="LA-12-M7B-012M7B997-I-1-2023"/>
    <s v="RAMO 12"/>
    <n v="25301"/>
    <x v="117"/>
    <s v="COMPAÑIA INTERNACIONAL MÉDICA, S.A. DE C.V."/>
    <x v="161"/>
    <s v="HRAEI-LPI-CC-020-2023HRAEI-MD0294"/>
    <s v="010.000.4298.00"/>
    <n v="25300479"/>
    <s v="CICLOSPORINA. CÁPSULA DE GELATINA BLANDA. CADA CÁPSULA CONTIENE: CICLOSPORINA MODIFICADA O CICLOSPORINA EN MICROEMULSIÓN 100 MG ENVASE CON 50 CÁPSULAS."/>
    <s v="ENVASE CON 50 CÁPSULAS"/>
    <n v="280"/>
    <n v="13"/>
    <n v="31"/>
    <n v="3640"/>
    <n v="8680"/>
    <n v="0"/>
    <n v="31"/>
    <n v="31"/>
    <s v="CLAVE SOLICITADA"/>
    <n v="18"/>
    <s v="MINIMO SUPERADO"/>
    <n v="0"/>
    <s v="RECIBIDO TOTAL"/>
    <n v="8680"/>
  </r>
  <r>
    <n v="2024"/>
    <s v="MCSSA018786"/>
    <s v="LA-012M7B997-E115-2022"/>
    <s v="RAMO 12"/>
    <n v="25301"/>
    <x v="104"/>
    <s v="COMPAÑIA INTERNACIONAL MÉDICA, S.A. DE C.V."/>
    <x v="11"/>
    <s v="HRAEI-LPI-CC-437-2022HRAEI-MD0295"/>
    <s v="010.000.4306.00"/>
    <n v="25300480"/>
    <s v="CICLOSPORINA. CAPSULA DE GELATINA BLANDA. CADA CÁPSULA CONTIENE: CICLOSPORINA MODIFICADA O CICLOSPORINA EN MICROEMULSIÓN 25 MG. ENVASE CON 50 CÁPSULAS."/>
    <s v="ENVASE CON 50 CÁPSULAS"/>
    <n v="120.35"/>
    <n v="32"/>
    <n v="78"/>
    <n v="3851.2"/>
    <n v="9387.2999999999993"/>
    <n v="0"/>
    <n v="32"/>
    <n v="32"/>
    <s v="CLAVE SOLICITADA"/>
    <n v="0"/>
    <s v="MINIMO CUMPLIDO"/>
    <n v="0"/>
    <s v="RECIBIDO TOTAL"/>
    <n v="3851.2"/>
  </r>
  <r>
    <n v="2024"/>
    <s v="MCSSA018786"/>
    <s v="LA-12-512-012000991-I-174-2023"/>
    <s v="RAMO 12"/>
    <n v="25301"/>
    <x v="21"/>
    <s v="PRODIFAM, S.A. DE C.V."/>
    <x v="162"/>
    <s v="HRAEI-LPI-CC-353-1-2023HRAEI-MD0301"/>
    <s v="010.000.2247.00"/>
    <n v="25300488"/>
    <s v="CINITAPRIDA. COMPRIMIDO CADA COMPRIMIDO CONTIENE BITARTRATO DE CINITAPRIDA EQUIVALENTE A 1 MG DE CINITAPRIDA. ENVASE CON 25 COMPRIMIDOS."/>
    <s v="ENVASE CON 25 COMPRIMIDOS"/>
    <n v="6.23"/>
    <n v="17"/>
    <n v="41"/>
    <n v="105.91000000000001"/>
    <n v="255.43"/>
    <n v="0"/>
    <n v="17"/>
    <n v="0"/>
    <s v="CLAVE SOLICITADA"/>
    <n v="0"/>
    <s v="MINIMO CUMPLIDO"/>
    <n v="17"/>
    <s v="SIN RECIBIR"/>
    <n v="0"/>
  </r>
  <r>
    <n v="2024"/>
    <s v="MCSSA018786"/>
    <s v="LA-12-M7B-012M7B997-I-1-2023"/>
    <s v="RAMO 12"/>
    <n v="25301"/>
    <x v="145"/>
    <s v="ABASTECEDORA DE INSUMOS PARA LA SALUD, S.A. DE C.V."/>
    <x v="162"/>
    <s v="HRAEI-LPI-CC-032-2023HRAEI-MD0301"/>
    <s v="010.000.2247.00"/>
    <n v="25300488"/>
    <s v="CINITAPRIDA. COMPRIMIDO CADA COMPRIMIDO CONTIENE BITARTRATO DE CINITAPRIDA EQUIVALENTE A 1 MG DE CINITAPRIDA. ENVASE CON 25 COMPRIMIDOS."/>
    <s v="ENVASE CON 25 COMPRIMIDOS"/>
    <n v="7"/>
    <n v="17"/>
    <n v="41"/>
    <n v="119"/>
    <n v="287"/>
    <n v="0"/>
    <n v="17"/>
    <n v="17"/>
    <s v="CLAVE SOLICITADA"/>
    <n v="0"/>
    <s v="MINIMO CUMPLIDO"/>
    <n v="0"/>
    <s v="RECIBIDO TOTAL"/>
    <n v="119"/>
  </r>
  <r>
    <n v="2024"/>
    <s v="MCSSA018786"/>
    <s v="LA-12-M7B-012M7B997-I-1-2023"/>
    <s v="RAMO 12"/>
    <n v="25301"/>
    <x v="146"/>
    <s v="APS MEDICAMENTOS, S.A. DE C.V."/>
    <x v="162"/>
    <s v="HRAEI-LPI-CC-076-2023HRAEI-MD0301"/>
    <s v="010.000.2247.00"/>
    <n v="25300488"/>
    <s v="CINITAPRIDA. COMPRIMIDO CADA COMPRIMIDO CONTIENE BITARTRATO DE CINITAPRIDA EQUIVALENTE A 1 MG DE CINITAPRIDA. ENVASE CON 25 COMPRIMIDOS."/>
    <s v="ENVASE CON 25 COMPRIMIDOS"/>
    <n v="7.5499999999999901"/>
    <n v="11"/>
    <n v="27"/>
    <n v="83.049999999999898"/>
    <n v="203.84999999999974"/>
    <n v="0"/>
    <n v="11"/>
    <n v="0"/>
    <s v="CLAVE SOLICITADA"/>
    <n v="0"/>
    <s v="MINIMO CUMPLIDO"/>
    <n v="11"/>
    <s v="SIN RECIBIR"/>
    <n v="0"/>
  </r>
  <r>
    <n v="2024"/>
    <s v="MCSSA018786"/>
    <s v="LA-12-512-012000991-I-174-2023"/>
    <s v="RAMO 12"/>
    <n v="25301"/>
    <x v="86"/>
    <s v="MEDICA FARMA ARCAR, S.A. DE C.V."/>
    <x v="163"/>
    <s v="HRAEI-LPI-CC-332-1-2023HRAEI-MD0306"/>
    <s v="010.000.4255.00"/>
    <n v="25300494"/>
    <s v="CIPROFLOXACINO. CÁPSULA O TABLETA CADA CÁPSULA O TABLETA CONTIENE: CLORHIDRATO DE CIPROFLOXACINO MONOHIDRATADO EQUIVALENTE A 250 MG DE CIPROFLOXACINO. ENVASE CON 8 CÁPSULAS O TABLETAS."/>
    <s v="ENVASE CON 8 CÁPSULAS O TABLETAS"/>
    <n v="4.5"/>
    <n v="4"/>
    <n v="9"/>
    <n v="18"/>
    <n v="40.5"/>
    <n v="0"/>
    <n v="4"/>
    <n v="0"/>
    <s v="CLAVE SOLICITADA"/>
    <n v="0"/>
    <s v="MINIMO CUMPLIDO"/>
    <n v="4"/>
    <s v="SIN RECIBIR"/>
    <n v="0"/>
  </r>
  <r>
    <n v="2024"/>
    <s v="MCSSA018786"/>
    <s v="LA-012M7B997-E115-2022"/>
    <s v="RAMO 12"/>
    <n v="25301"/>
    <x v="137"/>
    <s v="SAGO MEDICAL SERVICE, S.A. DE C.V."/>
    <x v="163"/>
    <s v="HRAEI-LPI-CC-427-2022HRAEI-MD0306"/>
    <s v="010.000.4255.00"/>
    <n v="25300494"/>
    <s v="CIPROFLOXACINO. CÁPSULA O TABLETA CADA CÁPSULA O TABLETA CONTIENE: CLORHIDRATO DE CIPROFLOXACINO MONOHIDRATADO EQUIVALENTE A 250 MG DE CIPROFLOXACINO. ENVASE CON 8 CÁPSULAS O TABLETAS."/>
    <s v="ENVASE CON 8 CÁPSULAS O TABLETAS"/>
    <n v="5.57"/>
    <n v="4"/>
    <n v="8"/>
    <n v="22.28"/>
    <n v="44.56"/>
    <n v="0"/>
    <n v="8"/>
    <n v="4"/>
    <s v="CLAVE SOLICITADA"/>
    <n v="4"/>
    <s v="MINIMO SUPERADO"/>
    <n v="4"/>
    <s v="RECIBIDO PARCIAL"/>
    <n v="22.28"/>
  </r>
  <r>
    <n v="2024"/>
    <s v="MCSSA018786"/>
    <s v="LA-012M7B997-E115-2022"/>
    <s v="RAMO 12"/>
    <n v="25301"/>
    <x v="7"/>
    <s v="BIORESEARCH DE MÉXICO, S.A. DE C.V."/>
    <x v="163"/>
    <s v="HRAEI-LPI-CC-431-2022HRAEI-MD0306"/>
    <s v="010.000.4255.00"/>
    <n v="25300494"/>
    <s v="CIPROFLOXACINO. CÁPSULA O TABLETA CADA CÁPSULA O TABLETA CONTIENE: CLORHIDRATO DE CIPROFLOXACINO MONOHIDRATADO EQUIVALENTE A 250 MG DE CIPROFLOXACINO. ENVASE CON 8 CÁPSULAS O TABLETAS."/>
    <s v="ENVASE CON 8 CÁPSULAS O TABLETAS"/>
    <n v="5.85"/>
    <n v="2"/>
    <n v="6"/>
    <n v="11.7"/>
    <n v="35.099999999999994"/>
    <n v="0"/>
    <n v="6"/>
    <n v="6"/>
    <s v="CLAVE SOLICITADA"/>
    <n v="4"/>
    <s v="MINIMO SUPERADO"/>
    <n v="0"/>
    <s v="RECIBIDO TOTAL"/>
    <n v="35.099999999999994"/>
  </r>
  <r>
    <n v="2024"/>
    <s v="MCSSA018786"/>
    <s v="LA-012M7B997-E115-2022"/>
    <s v="RAMO 12"/>
    <n v="25301"/>
    <x v="63"/>
    <s v="IARE DE OCCIDENTE, S.A. DE C.V."/>
    <x v="13"/>
    <s v="HRAEI-LPI-CC-425-2022HRAEI-MD0308"/>
    <s v="010.000.4259.00"/>
    <n v="25302464"/>
    <s v="CIPROFLOXACINO. SOLUCIÓN INYECTABLE CADA 100 ML CONTIENE: LACTATO O CLORHIDRATO DE CIPROFLOXACINO EQUIVALENTE A 200 MG DE CIPROFLOXACINO. ENVASE CON 100 ML."/>
    <s v="ENVASE CON 100 ML"/>
    <n v="13.76"/>
    <n v="156"/>
    <n v="390"/>
    <n v="2146.56"/>
    <n v="5366.4"/>
    <n v="0"/>
    <n v="390"/>
    <n v="390"/>
    <s v="CLAVE SOLICITADA"/>
    <n v="234"/>
    <s v="MINIMO SUPERADO"/>
    <n v="0"/>
    <s v="RECIBIDO TOTAL"/>
    <n v="5366.4"/>
  </r>
  <r>
    <n v="2024"/>
    <s v="MCSSA018786"/>
    <s v="LA-12-512-012000991-I-174-2023"/>
    <s v="RAMO 12"/>
    <n v="25301"/>
    <x v="33"/>
    <s v="GRUPO FARMACEUTICO TOTALFARMA,S.A DE C.V."/>
    <x v="164"/>
    <s v="HRAEI-LPI-CC-312-1-2023HRAEI-MD0305"/>
    <s v="010.000.2174.00"/>
    <n v="25300496"/>
    <s v="CIPROFLOXACINO. SOLUCIÓN OFTÁLMICA CADA 1 ML CONTIENE: CLORHIDRATO DE CIPROFLOXACINO MONOHIDRATADO EQUIVALENTE A 3.0 MG DE CIPROFLOXACINO. ENVASE CON GOTERO INTEGRAL CON 5 ML."/>
    <s v="ENVASE CON GOTERO INTEGRAL CON 5 ML"/>
    <n v="32.93"/>
    <n v="20"/>
    <n v="49"/>
    <n v="658.6"/>
    <n v="1613.57"/>
    <n v="0"/>
    <n v="20"/>
    <n v="0"/>
    <s v="CLAVE SOLICITADA"/>
    <n v="0"/>
    <s v="MINIMO CUMPLIDO"/>
    <n v="20"/>
    <s v="SIN RECIBIR"/>
    <n v="0"/>
  </r>
  <r>
    <n v="2024"/>
    <s v="MCSSA018786"/>
    <s v="LA-012M7B997-E115-2022"/>
    <s v="RAMO 12"/>
    <n v="25301"/>
    <x v="147"/>
    <s v="DORIAN RUBISSEL MAZARIEGOS SOLIS"/>
    <x v="164"/>
    <s v="HRAEI-LPI-CC-455-2022HRAEI-MD0305"/>
    <s v="010.000.2174.00"/>
    <n v="25300496"/>
    <s v="CIPROFLOXACINO. SOLUCIÓN OFTÁLMICA CADA 1 ML CONTIENE: CLORHIDRATO DE CIPROFLOXACINO MONOHIDRATADO EQUIVALENTE A 3.0 MG DE CIPROFLOXACINO. ENVASE CON GOTERO INTEGRAL CON 5 ML."/>
    <s v="ENVASE CON GOTERO INTEGRAL CON 5 ML"/>
    <n v="10"/>
    <n v="32"/>
    <n v="80"/>
    <n v="320"/>
    <n v="800"/>
    <n v="0"/>
    <n v="32"/>
    <n v="0"/>
    <s v="CLAVE SOLICITADA"/>
    <n v="0"/>
    <s v="MINIMO CUMPLIDO"/>
    <n v="32"/>
    <s v="SIN RECIBIR"/>
    <n v="0"/>
  </r>
  <r>
    <n v="2024"/>
    <s v="MCSSA018786"/>
    <s v="LA-12-512-012000991-I-174-2023"/>
    <s v="RAMO 12"/>
    <n v="25301"/>
    <x v="29"/>
    <s v="COMERCIALIZADORA DE PRODUCTOS INSTITUCIONALES, S.A. DE C.V."/>
    <x v="14"/>
    <s v="HRAEI-LPI-CC-276-2023HRAEI-MD0314"/>
    <s v="010.000.4061.00"/>
    <n v="25300507"/>
    <s v="CISATRACURIO BESILATO DE. SOLUCIÓN INYECTABLECADA ML CONTIENE:BESILATO DE CISATRACURIOEQUIVALENTE A 2 MGDE CISATRACURIOENVASE CON 1 AMPOLLETA CON 5 ML."/>
    <s v="ENVASE CON 1 AMPOLLETA CON 5 ML"/>
    <n v="45.73"/>
    <n v="960"/>
    <n v="2400"/>
    <n v="43900.799999999996"/>
    <n v="109751.99999999999"/>
    <n v="0"/>
    <n v="2400"/>
    <n v="2400"/>
    <s v="CLAVE SOLICITADA"/>
    <n v="1440"/>
    <s v="MINIMO SUPERADO"/>
    <n v="0"/>
    <s v="RECIBIDO TOTAL"/>
    <n v="109751.99999999999"/>
  </r>
  <r>
    <n v="2024"/>
    <s v="MCSSA018786"/>
    <s v="LA-12-M7B-012M7B997-I-1-2023"/>
    <s v="RAMO 12"/>
    <n v="25301"/>
    <x v="98"/>
    <s v="COMERCIALIZADORA DE PRODUCTOS INSTITUCIONALES, S.A. DE C.V."/>
    <x v="14"/>
    <s v="HRAEI-LPI-CC-016-2023HRAEI-MD0314"/>
    <s v="010.000.4061.00"/>
    <n v="25300507"/>
    <s v="CISATRACURIO BESILATO DE. SOLUCIÓN INYECTABLECADA ML CONTIENE:BESILATO DE CISATRACURIOEQUIVALENTE A 2 MGDE CISATRACURIOENVASE CON 1 AMPOLLETA CON 5 ML."/>
    <s v="ENVASE CON 1 AMPOLLETA CON 5 ML"/>
    <n v="40.119999999999898"/>
    <n v="624"/>
    <n v="1560"/>
    <n v="25034.879999999936"/>
    <n v="62587.199999999844"/>
    <n v="0"/>
    <n v="1560"/>
    <n v="1560"/>
    <s v="CLAVE SOLICITADA"/>
    <n v="936"/>
    <s v="MINIMO SUPERADO"/>
    <n v="0"/>
    <s v="RECIBIDO TOTAL"/>
    <n v="62587.199999999844"/>
  </r>
  <r>
    <n v="2024"/>
    <s v="MCSSA018786"/>
    <s v="LA-12-512-012000991-I-174-2023"/>
    <s v="RAMO 12"/>
    <n v="25301"/>
    <x v="82"/>
    <s v="FARMACEUTICOS MAYPO, S.A. DE C.V."/>
    <x v="165"/>
    <s v="HRAEI-LPI-CC-299-2023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56"/>
    <n v="140"/>
    <n v="157595.76"/>
    <n v="393989.4"/>
    <n v="0"/>
    <s v="-"/>
    <s v="-"/>
    <s v="SIN SOLICITUD"/>
    <s v="-"/>
    <s v="MINIMO SIN SOLICITUD"/>
    <s v="-"/>
    <s v="SIN SOLICITUD"/>
    <s v="-"/>
  </r>
  <r>
    <n v="2024"/>
    <s v="MCSSA018786"/>
    <s v="AA-012M7B997-E133-2022"/>
    <s v="RAMO 12"/>
    <n v="25301"/>
    <x v="148"/>
    <s v="CHIESI MÉXICO, S.A. DE C.V."/>
    <x v="165"/>
    <s v="HRAEI-AD-CC-355-2022HRAEI-MD1971"/>
    <s v="010.000.6083.01"/>
    <n v="25303183"/>
    <s v="CITRATO DE CAFEÍNA. SOLUCIÓN INYECTABLE SOLUCIÓN ORAL CADA MILILITRO CONTIENE: CITRATO DE CAFEÍNA 20 MG EQUIVALENTE A 10 MG DE CAFEÍNA. ENVASE CON 10 FRASCOS ÁMPULA CON1 ML (10 MG DE CAFEÍNA/1 ML)."/>
    <s v="ENVASE CON 10 FRASCOS ÁMPULA CON1 ML (10 MG DE CAFEÍNA/1 ML)"/>
    <n v="2814.21"/>
    <n v="68"/>
    <n v="170"/>
    <n v="191366.28"/>
    <n v="478415.7"/>
    <n v="0"/>
    <n v="170"/>
    <n v="170"/>
    <s v="CLAVE SOLICITADA"/>
    <n v="102"/>
    <s v="MINIMO SUPERADO"/>
    <n v="0"/>
    <s v="RECIBIDO TOTAL"/>
    <n v="478415.7"/>
  </r>
  <r>
    <n v="2024"/>
    <s v="MCSSA018786"/>
    <s v="LA-12-512-012000991-I-174-2023"/>
    <s v="RAMO 12"/>
    <n v="25301"/>
    <x v="88"/>
    <s v="LABORATORIOS VANQUISH, S.A. DE C.V."/>
    <x v="166"/>
    <s v="HRAEI-LPI-CC-327-2023HRAEI-MD2295"/>
    <s v="010.000.6322.00"/>
    <n v="25303718"/>
    <s v="CLADRIBINA. COMPRIMIDO ORAL. CADA COMPRIMIDO CONTIENE: CLADRIBINA 10 MG. CAJA DE CARTÓN CON 1 COMPRIMIDO."/>
    <s v="CAJA DE CARTÓN CON 1 COMPRIMIDO"/>
    <n v="39680"/>
    <n v="2"/>
    <n v="3"/>
    <n v="79360"/>
    <n v="119040"/>
    <n v="0"/>
    <s v="-"/>
    <s v="-"/>
    <s v="SIN SOLICITUD"/>
    <s v="-"/>
    <s v="MINIMO SIN SOLICITUD"/>
    <s v="-"/>
    <s v="SIN SOLICITUD"/>
    <s v="-"/>
  </r>
  <r>
    <n v="2024"/>
    <s v="MCSSA018786"/>
    <s v="LA-12-512-012000991-I-174-2023"/>
    <s v="RAMO 12"/>
    <n v="25301"/>
    <x v="29"/>
    <s v="COMERCIALIZADORA DE PRODUCTOS INSTITUCIONALES, S.A. DE C.V."/>
    <x v="166"/>
    <s v="HRAEI-LPI-CC-276-2023HRAEI-MD2295"/>
    <s v="010.000.6322.00"/>
    <n v="25303718"/>
    <s v="CLADRIBINA. COMPRIMIDO ORAL. CADA COMPRIMIDO CONTIENE: CLADRIBINA 10 MG. CAJA DE CARTÓN CON 1 COMPRIMIDO."/>
    <s v="CAJA DE CARTÓN CON 1 COMPRIMIDO"/>
    <n v="42749"/>
    <n v="1"/>
    <n v="2"/>
    <n v="42749"/>
    <n v="85498"/>
    <n v="0"/>
    <s v="-"/>
    <s v="-"/>
    <s v="SIN SOLICITUD"/>
    <s v="-"/>
    <s v="MINIMO SIN SOLICITUD"/>
    <s v="-"/>
    <s v="SIN SOLICITUD"/>
    <s v="-"/>
  </r>
  <r>
    <n v="2024"/>
    <s v="MCSSA018786"/>
    <s v="LA-12-512-012000991-I-174-2023"/>
    <s v="RAMO 12"/>
    <n v="25301"/>
    <x v="33"/>
    <s v="GRUPO FARMACEUTICO TOTALFARMA,S.A DE C.V."/>
    <x v="166"/>
    <s v="HRAEI-LPI-CC-312-1-2023HRAEI-MD2295"/>
    <s v="010.000.6322.00"/>
    <n v="25303718"/>
    <s v="CLADRIBINA. COMPRIMIDO ORAL. CADA COMPRIMIDO CONTIENE: CLADRIBINA 10 MG. CAJA DE CARTÓN CON 1 COMPRIMIDO."/>
    <s v="CAJA DE CARTÓN CON 1 COMPRIMIDO"/>
    <n v="42962.75"/>
    <n v="1"/>
    <n v="1"/>
    <n v="42962.75"/>
    <n v="42962.75"/>
    <n v="0"/>
    <s v="-"/>
    <s v="-"/>
    <s v="SIN SOLICITUD"/>
    <s v="-"/>
    <s v="MINIMO SIN SOLICITUD"/>
    <s v="-"/>
    <s v="SIN SOLICITUD"/>
    <s v="-"/>
  </r>
  <r>
    <n v="2024"/>
    <s v="MCSSA018786"/>
    <s v="LA-12-512-012000991-I-174-2023"/>
    <s v="RAMO 12"/>
    <n v="25301"/>
    <x v="21"/>
    <s v="PRODIFAM, S.A. DE C.V."/>
    <x v="167"/>
    <s v="HRAEI-LPI-CC-353-1-2023HRAEI-MD0320"/>
    <s v="010.000.2132.00"/>
    <n v="25300515"/>
    <s v="CLARITROMICINA. TABLETA CADA TABLETA CONTIENE: CLARITROMICINA 250 MG ENVASE CON 10 TABLETAS."/>
    <s v="ENVASE CON 10 TABLETAS"/>
    <n v="69.88"/>
    <n v="72"/>
    <n v="180"/>
    <n v="5031.3599999999997"/>
    <n v="12578.4"/>
    <n v="0"/>
    <n v="72"/>
    <n v="0"/>
    <s v="CLAVE SOLICITADA"/>
    <n v="0"/>
    <s v="MINIMO CUMPLIDO"/>
    <n v="72"/>
    <s v="SIN RECIBIR"/>
    <n v="0"/>
  </r>
  <r>
    <n v="2024"/>
    <s v="MCSSA018786"/>
    <s v="LA-012M7B997-E115-2022"/>
    <s v="RAMO 12"/>
    <n v="25301"/>
    <x v="8"/>
    <s v="COMERCIALIZADORA DE PRODUCTOS INSTITUCIONALES, S.A. DE C.V."/>
    <x v="167"/>
    <s v="HRAEI-LPI-CC-420-2022HRAEI-MD0320"/>
    <s v="010.000.2132.00"/>
    <n v="25300515"/>
    <s v="CLARITROMICINA. TABLETA CADA TABLETA CONTIENE: CLARITROMICINA 250 MG ENVASE CON 10 TABLETAS."/>
    <s v="ENVASE CON 10 TABLETAS"/>
    <n v="79.97"/>
    <n v="117"/>
    <n v="292"/>
    <n v="9356.49"/>
    <n v="23351.239999999998"/>
    <n v="0"/>
    <n v="117"/>
    <n v="117"/>
    <s v="CLAVE SOLICITADA"/>
    <n v="0"/>
    <s v="MINIMO CUMPLIDO"/>
    <n v="0"/>
    <s v="RECIBIDO TOTAL"/>
    <n v="9356.49"/>
  </r>
  <r>
    <n v="2024"/>
    <s v="MCSSA018786"/>
    <s v="LA-12-512-012000991-I-174-2023"/>
    <s v="RAMO 12"/>
    <n v="25301"/>
    <x v="34"/>
    <s v="MEDILIVER, S.A. DE C.V."/>
    <x v="168"/>
    <s v="HRAEI-LPI-CC-335-1-2023HRAEI-MD0323"/>
    <s v="010.000.2133.00"/>
    <n v="25300517"/>
    <s v="CLINDAMICINA. CÁPSULA CADA CÁPSULA CONTIENE: CLORHIDRATO DE CLINDAMICINA EQUIVALENTE A 300 MG DE CLINDAMICINA. ENVASE CON 16 CÁPSULAS."/>
    <s v="ENVASE CON 16 CÁPSULAS"/>
    <n v="22"/>
    <n v="4"/>
    <n v="10"/>
    <n v="88"/>
    <n v="220"/>
    <n v="0"/>
    <n v="4"/>
    <n v="0"/>
    <s v="CLAVE SOLICITADA"/>
    <n v="0"/>
    <s v="MINIMO CUMPLIDO"/>
    <n v="4"/>
    <s v="SIN RECIBIR"/>
    <n v="0"/>
  </r>
  <r>
    <n v="2024"/>
    <s v="MCSSA018786"/>
    <s v="LA-012M7B997-E115-2022"/>
    <s v="RAMO 12"/>
    <n v="25301"/>
    <x v="104"/>
    <s v="COMPAÑIA INTERNACIONAL MÉDICA, S.A. DE C.V."/>
    <x v="168"/>
    <s v="HRAEI-LPI-CC-437-2022HRAEI-MD0323"/>
    <s v="010.000.2133.00"/>
    <n v="25300517"/>
    <s v="CLINDAMICINA. CÁPSULA CADA CÁPSULA CONTIENE: CLORHIDRATO DE CLINDAMICINA EQUIVALENTE A 300 MG DE CLINDAMICINA. ENVASE CON 16 CÁPSULAS."/>
    <s v="ENVASE CON 16 CÁPSULAS"/>
    <n v="25"/>
    <n v="7"/>
    <n v="16"/>
    <n v="175"/>
    <n v="400"/>
    <n v="0"/>
    <n v="7"/>
    <n v="7"/>
    <s v="CLAVE SOLICITADA"/>
    <n v="0"/>
    <s v="MINIMO CUMPLIDO"/>
    <n v="0"/>
    <s v="RECIBIDO TOTAL"/>
    <n v="175"/>
  </r>
  <r>
    <n v="2024"/>
    <s v="MCSSA018786"/>
    <s v="LA-012M7B997-E115-2022"/>
    <s v="RAMO 12"/>
    <n v="25301"/>
    <x v="5"/>
    <s v="DISTRIBUIDOR MEDICO TECNOMED, S.A. DE C.V."/>
    <x v="15"/>
    <s v="HRAEI-LPI-CC-419-RA-2022HRAEI-MD0321"/>
    <s v="010.000.1973.00"/>
    <n v="25300519"/>
    <s v="CLINDAMICINA. SOLUCIÓN INYECTABLE CADA AMPOLLETA CONTIENE: FOSFATO DE CLINDAMICINA EQUIVALENTE A 300 MG DE CLINDAMICINA. ENVASE AMPOLLETA CON 2 ML."/>
    <s v="ENVASE AMPOLLETA CON 2 ML"/>
    <n v="4.8600000000000003"/>
    <n v="1125"/>
    <n v="2811"/>
    <n v="5467.5"/>
    <n v="13661.460000000001"/>
    <n v="0"/>
    <n v="1125"/>
    <n v="1125"/>
    <s v="CLAVE SOLICITADA"/>
    <n v="0"/>
    <s v="MINIMO CUMPLIDO"/>
    <n v="0"/>
    <s v="RECIBIDO TOTAL"/>
    <n v="5467.5"/>
  </r>
  <r>
    <n v="2024"/>
    <s v="MCSSA018786"/>
    <s v="LA-12-512-012000991-I-174-2023"/>
    <s v="RAMO 12"/>
    <n v="25301"/>
    <x v="51"/>
    <s v="ZAGAPHARM, S.A. DE C.V."/>
    <x v="169"/>
    <s v="HRAEI-LPI-CC-376-2023HRAEI-MD0330"/>
    <s v="040.000.2613.00"/>
    <n v="25300530"/>
    <s v="CLONAZEPAM. SOLUCIÓN. CADA ML CONTIENE: CLONAZEPAM 2.5 MG ENVASE CON 10 ML Y GOTERO INTEGRAL."/>
    <s v="ENVASE CON 10 ML Y GOTERO INTEGRAL"/>
    <n v="38"/>
    <n v="96"/>
    <n v="240"/>
    <n v="3648"/>
    <n v="9120"/>
    <n v="0"/>
    <s v="-"/>
    <s v="-"/>
    <s v="SIN SOLICITUD"/>
    <s v="-"/>
    <s v="MINIMO SIN SOLICITUD"/>
    <s v="-"/>
    <s v="SIN SOLICITUD"/>
    <s v="-"/>
  </r>
  <r>
    <n v="2024"/>
    <s v="MCSSA018786"/>
    <s v="AA-12-M7B-012M7B997-I-24-2023 "/>
    <s v="RAMO 12"/>
    <n v="25301"/>
    <x v="66"/>
    <s v="PRODIFAM, S.A. DE C.V."/>
    <x v="169"/>
    <s v="HRAEI-AD-CC-098-2023HRAEI-MD0330"/>
    <s v="040.000.2613.00"/>
    <n v="25300530"/>
    <s v="CLONAZEPAM. SOLUCIÓN. CADA ML CONTIENE: CLONAZEPAM 2.5 MG ENVASE CON 10 ML Y GOTERO INTEGRAL."/>
    <s v="ENVASE CON 10 ML Y GOTERO INTEGRAL"/>
    <n v="22.12"/>
    <n v="156"/>
    <n v="390"/>
    <n v="3450.7200000000003"/>
    <n v="8626.8000000000011"/>
    <n v="0"/>
    <s v="-"/>
    <s v="-"/>
    <s v="SIN SOLICITUD"/>
    <s v="-"/>
    <s v="MINIMO SIN SOLICITUD"/>
    <s v="-"/>
    <s v="SIN SOLICITUD"/>
    <s v="-"/>
  </r>
  <r>
    <n v="2024"/>
    <s v="MCSSA018786"/>
    <s v="LA-012M7B997-E115-2022"/>
    <s v="RAMO 12"/>
    <n v="25301"/>
    <x v="49"/>
    <s v="PARTICIPACIÓN CONJUNTA DE SANOFI PASTEUR, S.A. DE C.V. CON SANOFI-AVENTIS DE MÉXICO, S.A. DE C.V."/>
    <x v="170"/>
    <s v="HRAEI-LPI-CC-418-1-2022HRAEI-MD0329"/>
    <s v="040.000.2612.00"/>
    <n v="25300532"/>
    <s v="CLONAZEPAM. TABLETA CADA TABLETA CONTIENE: CLONAZEPAM 2 MG ENVASE CON 30 TABLETAS."/>
    <s v="ENVASE CON 30 TABLETAS"/>
    <n v="8.98"/>
    <n v="47"/>
    <n v="117"/>
    <n v="422.06"/>
    <n v="1050.6600000000001"/>
    <n v="0"/>
    <s v="-"/>
    <s v="-"/>
    <s v="SIN SOLICITUD"/>
    <s v="-"/>
    <s v="MINIMO SIN SOLICITUD"/>
    <s v="-"/>
    <s v="SIN SOLICITUD"/>
    <s v="-"/>
  </r>
  <r>
    <n v="2024"/>
    <s v="MCSSA018786"/>
    <s v="AA-12-M7B-012M7B997-I-24-2023 "/>
    <s v="RAMO 12"/>
    <n v="25301"/>
    <x v="66"/>
    <s v="PRODIFAM, S.A. DE C.V."/>
    <x v="171"/>
    <s v="HRAEI-AD-CC-098-2023HRAEI-MD0333"/>
    <s v="010.000.4028.00"/>
    <n v="25300536"/>
    <s v="CLONIXINATO DE LISINA SOLUCIÓN INYECTABLE CADA AMPOLLETA CONTIENE: CLONIXINATO DE LISINA 100 MG ENVASE CON 5 AMPOLLETAS DE 2 ML."/>
    <s v="ENVASE CON 5 AMPOLLETAS DE 2 ML"/>
    <n v="25.83"/>
    <n v="640"/>
    <n v="1599"/>
    <n v="16531.199999999997"/>
    <n v="41302.17"/>
    <n v="0"/>
    <n v="1599"/>
    <n v="640"/>
    <s v="CLAVE SOLICITADA"/>
    <n v="959"/>
    <s v="MINIMO SUPERADO"/>
    <n v="959"/>
    <s v="RECIBIDO PARCIAL"/>
    <n v="16531.199999999997"/>
  </r>
  <r>
    <n v="2024"/>
    <s v="MCSSA018786"/>
    <s v="LA-12-512-012000991-I-174-2023"/>
    <s v="RAMO 12"/>
    <n v="25301"/>
    <x v="9"/>
    <s v="BIORESEARCH DE MEXICO, S.A. DE C.V."/>
    <x v="172"/>
    <s v="HRAEI-LPI-CC-266-2023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9"/>
    <n v="22"/>
    <n v="188.64000000000001"/>
    <n v="461.12"/>
    <n v="0"/>
    <n v="9"/>
    <n v="0"/>
    <s v="CLAVE SOLICITADA"/>
    <n v="0"/>
    <s v="MINIMO CUMPLIDO"/>
    <n v="9"/>
    <s v="SIN RECIBIR"/>
    <n v="0"/>
  </r>
  <r>
    <n v="2024"/>
    <s v="MCSSA018786"/>
    <s v="LA-012M7B997-E115-2022"/>
    <s v="RAMO 12"/>
    <n v="25301"/>
    <x v="137"/>
    <s v="SAGO MEDICAL SERVICE, S.A. DE C.V."/>
    <x v="172"/>
    <s v="HRAEI-LPI-CC-427-2022HRAEI-MD0336"/>
    <s v="010.000.4246.01"/>
    <n v="25302467"/>
    <s v="CLOPIDOGREL. GRAGEA O TABLETA. CADA GRAGEA O TABLETA CONTIENE: BISULFATO DE CLOPIDOGREL O BISULFATO DE CLOPIDOGREL (POLIMORFO FORMA 2) EQUIVALENTE A 75 MG DE CLOPIDOGREL. ENVASE CON 28 GRAGEAS O TABLETAS"/>
    <s v="ENVASE CON 28 GRAGEAS O TABLETAS"/>
    <n v="20.96"/>
    <n v="15"/>
    <n v="36"/>
    <n v="314.40000000000003"/>
    <n v="754.56000000000006"/>
    <n v="0"/>
    <n v="15"/>
    <n v="15"/>
    <s v="CLAVE SOLICITADA"/>
    <n v="0"/>
    <s v="MINIMO CUMPLIDO"/>
    <n v="0"/>
    <s v="RECIBIDO TOTAL"/>
    <n v="314.40000000000003"/>
  </r>
  <r>
    <n v="2024"/>
    <s v="MCSSA018786"/>
    <s v="LA-12-512-012000991-I-174-2023"/>
    <s v="RAMO 12"/>
    <n v="25301"/>
    <x v="33"/>
    <s v="GRUPO FARMACEUTICO TOTALFARMA,S.A DE C.V."/>
    <x v="173"/>
    <s v="HRAEI-LPI-CC-312-1-2023HRAEI-MD0343"/>
    <s v="010.000.2821.00"/>
    <n v="25300546"/>
    <s v="CLORANFENICOL. SOLUCIÓN OFTÁLMICA. CADA ML CONTIENE: CLORANFENICOL LEVÓGIRO 5 MG ENVASE CON GOTERO INTEGRAL CON 15 ML."/>
    <s v="ENVASE CON GOTERO INTEGRAL CON 15 ML"/>
    <n v="26.65"/>
    <n v="58"/>
    <n v="144"/>
    <n v="1545.6999999999998"/>
    <n v="3837.6"/>
    <n v="0"/>
    <n v="58"/>
    <n v="0"/>
    <s v="CLAVE SOLICITADA"/>
    <n v="0"/>
    <s v="MINIMO CUMPLIDO"/>
    <n v="58"/>
    <s v="SIN RECIBIR"/>
    <n v="0"/>
  </r>
  <r>
    <n v="2024"/>
    <s v="MCSSA018786"/>
    <s v="AA-012M7B997-E158-2022"/>
    <s v="RAMO 12"/>
    <n v="25301"/>
    <x v="112"/>
    <s v="LABORATORIOS DE BIOLÓGICOS Y REACTIVOS DE MÉXICO, S.A. DE C.V."/>
    <x v="173"/>
    <s v="HRAEI-AD-CC-529-2022HRAEI-MD0343"/>
    <s v="010.000.2821.00"/>
    <n v="25300546"/>
    <s v="CLORANFENICOL. SOLUCIÓN OFTÁLMICA. CADA ML CONTIENE: CLORANFENICOL LEVÓGIRO 5 MG ENVASE CON GOTERO INTEGRAL CON 15 ML."/>
    <s v="ENVASE CON GOTERO INTEGRAL CON 15 ML"/>
    <n v="26.65"/>
    <n v="94"/>
    <n v="234"/>
    <n v="2505.1"/>
    <n v="6236.0999999999995"/>
    <n v="0"/>
    <n v="150"/>
    <n v="0"/>
    <s v="CLAVE SOLICITADA"/>
    <n v="56"/>
    <s v="MINIMO SUPERADO"/>
    <n v="150"/>
    <s v="SIN RECIBIR"/>
    <n v="0"/>
  </r>
  <r>
    <n v="2024"/>
    <s v="MCSSA018786"/>
    <s v="LA-12-512-012000991-I-174-2023"/>
    <s v="RAMO 12"/>
    <n v="25301"/>
    <x v="22"/>
    <s v="FARMAHOME, S. A. P. I. DE C.V."/>
    <x v="174"/>
    <s v="HRAEI-LPI-CC-300-2023HRAEI-MD0342"/>
    <s v="010.000.2822.00"/>
    <n v="25300548"/>
    <s v="CLORANFENICOL. UNGÜENTO OFTÁLMICO. CADA G CONTIENE: CLORANFENICOL LEVÓGIRO 5 MG ENVASE CON 5 G."/>
    <s v="ENVASE CON 5 G"/>
    <n v="51"/>
    <n v="2"/>
    <n v="5"/>
    <n v="102"/>
    <n v="255"/>
    <n v="0"/>
    <s v="-"/>
    <s v="-"/>
    <s v="SIN SOLICITUD"/>
    <s v="-"/>
    <s v="MINIMO SIN SOLICITUD"/>
    <s v="-"/>
    <s v="SIN SOLICITUD"/>
    <s v="-"/>
  </r>
  <r>
    <n v="2024"/>
    <s v="MCSSA018786"/>
    <s v="LA-012M7B997-E115-2022"/>
    <s v="RAMO 12"/>
    <n v="25301"/>
    <x v="65"/>
    <s v="DARIER, S.A. DE C.V."/>
    <x v="174"/>
    <s v="HRAEI-LPI-CC-461-2022HRAEI-MD0342"/>
    <s v="010.000.2822.00"/>
    <n v="25300548"/>
    <s v="CLORANFENICOL. UNGÜENTO OFTÁLMICO. CADA G CONTIENE: CLORANFENICOL LEVÓGIRO 5 MG ENVASE CON 5 G."/>
    <s v="ENVASE CON 5 G"/>
    <n v="85"/>
    <n v="4"/>
    <n v="8"/>
    <n v="340"/>
    <n v="680"/>
    <n v="0"/>
    <s v="-"/>
    <s v="-"/>
    <s v="SIN SOLICITUD"/>
    <s v="-"/>
    <s v="MINIMO SIN SOLICITUD"/>
    <s v="-"/>
    <s v="SIN SOLICITUD"/>
    <s v="-"/>
  </r>
  <r>
    <n v="2024"/>
    <s v="MCSSA018786"/>
    <s v="LA-12-512-012000991-I-174-2023"/>
    <s v="RAMO 12"/>
    <n v="25301"/>
    <x v="29"/>
    <s v="COMERCIALIZADORA DE PRODUCTOS INSTITUCIONALES, S.A. DE C.V."/>
    <x v="175"/>
    <s v="HRAEI-LPI-CC-276-2023HRAEI-MD0345"/>
    <s v="010.000.0402.00"/>
    <n v="25300556"/>
    <s v="CLORFENAMINA. TABLETA. CADA TABLETA CONTIENE: MALEATO DE CLORFENAMINA 4.0 MG ENVASE CON 20 TABLETAS."/>
    <s v="ENVASE CON 20 TABLETAS"/>
    <n v="8.6199999999999992"/>
    <n v="9"/>
    <n v="21"/>
    <n v="77.58"/>
    <n v="181.01999999999998"/>
    <n v="0"/>
    <n v="2"/>
    <n v="2"/>
    <s v="CLAVE SOLICITADA"/>
    <n v="-7"/>
    <s v="MINIMO NO CUMPLIDO"/>
    <n v="0"/>
    <s v="RECIBIDO TOTAL"/>
    <n v="17.239999999999998"/>
  </r>
  <r>
    <n v="2024"/>
    <s v="MCSSA018786"/>
    <s v="LA-012M7B997-E115-2022"/>
    <s v="RAMO 12"/>
    <n v="25301"/>
    <x v="92"/>
    <s v="COMERCIALIZADORA PHARMACEUTICA COMPHARMA, S.A. DE C.V."/>
    <x v="175"/>
    <s v="HRAEI-LPI-CC-443-2022HRAEI-MD0345"/>
    <s v="010.000.0402.00"/>
    <n v="25300556"/>
    <s v="CLORFENAMINA. TABLETA. CADA TABLETA CONTIENE: MALEATO DE CLORFENAMINA 4.0 MG ENVASE CON 20 TABLETAS."/>
    <s v="ENVASE CON 20 TABLETAS"/>
    <n v="8.98"/>
    <n v="6"/>
    <n v="14"/>
    <n v="53.88"/>
    <n v="125.72"/>
    <n v="0"/>
    <s v="-"/>
    <s v="-"/>
    <s v="SIN SOLICITUD"/>
    <s v="-"/>
    <s v="MINIMO SIN SOLICITUD"/>
    <s v="-"/>
    <s v="SIN SOLICITUD"/>
    <s v="-"/>
  </r>
  <r>
    <n v="2024"/>
    <s v="MCSSA018786"/>
    <s v="LA-012M7B997-E115-2022"/>
    <s v="RAMO 12"/>
    <n v="25301"/>
    <x v="102"/>
    <s v="BRULUAGSA, S.A. DE C.V."/>
    <x v="175"/>
    <s v="HRAEI-LPI-CC-426-2022HRAEI-MD0345"/>
    <s v="010.000.0402.00"/>
    <n v="25300556"/>
    <s v="CLORFENAMINA. TABLETA. CADA TABLETA CONTIENE: MALEATO DE CLORFENAMINA 4.0 MG ENVASE CON 20 TABLETAS."/>
    <s v="ENVASE CON 20 TABLETAS"/>
    <n v="8.5"/>
    <n v="8"/>
    <n v="20"/>
    <n v="68"/>
    <n v="170"/>
    <n v="0"/>
    <n v="8"/>
    <n v="0"/>
    <s v="CLAVE SOLICITADA"/>
    <n v="0"/>
    <s v="MINIMO CUMPLIDO"/>
    <n v="8"/>
    <s v="SIN RECIBIR"/>
    <n v="0"/>
  </r>
  <r>
    <n v="2024"/>
    <s v="MCSSA018786"/>
    <s v="LA-12-512-012000991-I-174-2023"/>
    <s v="RAMO 12"/>
    <n v="25301"/>
    <x v="21"/>
    <s v="PRODIFAM, S.A. DE C.V."/>
    <x v="176"/>
    <s v="HRAEI-LPI-CC-353-1-2023HRAEI-MD0353"/>
    <s v="010.000.0561.00"/>
    <n v="25300566"/>
    <s v="CLORTALIDONA. TABLETA. CADA TABLETA CONTIENE: CLORTALIDONA 50 MG ENVASE CON 20 TABLETAS."/>
    <s v="ENVASE CON 20 TABLETAS"/>
    <n v="7.65"/>
    <n v="1"/>
    <n v="2"/>
    <n v="7.65"/>
    <n v="15.3"/>
    <n v="0"/>
    <n v="1"/>
    <n v="0"/>
    <s v="CLAVE SOLICITADA"/>
    <n v="0"/>
    <s v="MINIMO CUMPLIDO"/>
    <n v="1"/>
    <s v="SIN RECIBIR"/>
    <n v="0"/>
  </r>
  <r>
    <n v="2024"/>
    <s v="MCSSA018786"/>
    <s v="LA-12-M7B-012M7B997-I-1-2023"/>
    <s v="RAMO 12"/>
    <n v="25301"/>
    <x v="10"/>
    <s v="BIORESEARCH DE MÉXICO, S.A. DE C.V."/>
    <x v="176"/>
    <s v="HRAEI-LPI-CC-010-2023HRAEI-MD0353"/>
    <s v="010.000.0561.00"/>
    <n v="25300566"/>
    <s v="CLORTALIDONA. TABLETA. CADA TABLETA CONTIENE: CLORTALIDONA 50 MG ENVASE CON 20 TABLETAS."/>
    <s v="ENVASE CON 20 TABLETAS"/>
    <n v="7.29"/>
    <n v="2"/>
    <n v="3"/>
    <n v="14.58"/>
    <n v="21.87"/>
    <n v="0"/>
    <n v="2"/>
    <n v="2"/>
    <s v="CLAVE SOLICITADA"/>
    <n v="0"/>
    <s v="MINIMO CUMPLIDO"/>
    <n v="0"/>
    <s v="RECIBIDO TOTAL"/>
    <n v="14.58"/>
  </r>
  <r>
    <n v="2024"/>
    <s v="MCSSA018786"/>
    <s v="LA-12-512-012000991-I-174-2023"/>
    <s v="RAMO 12"/>
    <n v="25301"/>
    <x v="149"/>
    <s v="BAXTER, S.A. DE C.V."/>
    <x v="177"/>
    <s v="HRAEI-LPI-CC-263-2023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10"/>
    <n v="131"/>
    <n v="327"/>
    <n v="1310"/>
    <n v="3270"/>
    <n v="0"/>
    <n v="131"/>
    <n v="0"/>
    <s v="CLAVE SOLICITADA"/>
    <n v="0"/>
    <s v="MINIMO CUMPLIDO"/>
    <n v="131"/>
    <s v="SIN RECIBIR"/>
    <n v="0"/>
  </r>
  <r>
    <n v="2024"/>
    <s v="MCSSA018786"/>
    <s v="LA-012M7B997-E115-2022"/>
    <s v="RAMO 12"/>
    <n v="25301"/>
    <x v="63"/>
    <s v="IARE DE OCCIDENTE, S.A. DE C.V."/>
    <x v="177"/>
    <s v="HRAEI-LPI-CC-425-2022HRAEI-MD1067"/>
    <s v="010.000.3612.00"/>
    <n v="25300582"/>
    <s v="CLORURO DE SODIO Y GLUCOSA. SOLUCIÓN INYECTABLE CADA 100 ML CONTIENEN: CLORURO DE SODIO 0.9 G GLUCOSA ANHIDRA O GLUCOSA 5.0 G Ó GLUCOSA MONOHIDRATADA EQUIVALENTE A 5.0 G DE GLUCOSA ENVASE CON 500 ML. CONTIENE: SODIO 77 MEQ CLORURO 77 MEQ GLUCOSA 25 G"/>
    <s v="ENVASE CON 500 ML"/>
    <n v="8.4600000000000009"/>
    <n v="213"/>
    <n v="532"/>
    <n v="1801.9800000000002"/>
    <n v="4500.72"/>
    <n v="0"/>
    <n v="240"/>
    <n v="240"/>
    <s v="CLAVE SOLICITADA"/>
    <n v="27"/>
    <s v="MINIMO SUPERADO"/>
    <n v="0"/>
    <s v="RECIBIDO TOTAL"/>
    <n v="2030.4"/>
  </r>
  <r>
    <n v="2024"/>
    <s v="MCSSA018786"/>
    <s v="LA-12-512-012000991-I-174-2023"/>
    <s v="RAMO 12"/>
    <n v="25301"/>
    <x v="149"/>
    <s v="BAXTER, S.A. DE C.V."/>
    <x v="178"/>
    <s v="HRAEI-LPI-CC-263-2023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3"/>
    <n v="188"/>
    <n v="468"/>
    <n v="2444"/>
    <n v="6084"/>
    <n v="0"/>
    <n v="188"/>
    <n v="0"/>
    <s v="CLAVE SOLICITADA"/>
    <n v="0"/>
    <s v="MINIMO CUMPLIDO"/>
    <n v="188"/>
    <s v="SIN RECIBIR"/>
    <n v="0"/>
  </r>
  <r>
    <n v="2024"/>
    <s v="MCSSA018786"/>
    <s v="LA-012M7B997-E115-2022"/>
    <s v="RAMO 12"/>
    <n v="25301"/>
    <x v="63"/>
    <s v="IARE DE OCCIDENTE, S.A. DE C.V."/>
    <x v="178"/>
    <s v="HRAEI-LPI-CC-425-2022HRAEI-MD0366"/>
    <s v="010.000.3613.00"/>
    <n v="25300584"/>
    <s v="CLORURO DE SODIO Y GLUCOSA. SOLUCIÓN INYECTABLE CADA 100 ML CONTIENEN: CLORURO DE SODIO 0.9 G GLUCOSA ANHIDRA O GLUCOSA 5.0 G Ó GLUCOSA MONOHIDRATADA EQUIVALENTE A 5.0 G DE GLUCOSA. ENVASE CON 1 000 ML. CONTIENE: SODIO 154.0 MEQ CLORURO 154.0 MEQ GLUCOSA 50.0 G"/>
    <s v="ENVASE CON 1 000 ML"/>
    <n v="12.97"/>
    <n v="305"/>
    <n v="761"/>
    <n v="3955.8500000000004"/>
    <n v="9870.17"/>
    <n v="0"/>
    <n v="360"/>
    <n v="360"/>
    <s v="CLAVE SOLICITADA"/>
    <n v="55"/>
    <s v="MINIMO SUPERADO"/>
    <n v="0"/>
    <s v="RECIBIDO TOTAL"/>
    <n v="4669.2"/>
  </r>
  <r>
    <n v="2024"/>
    <s v="MCSSA018786"/>
    <s v="LA-12-512-012000991-I-174-2023"/>
    <s v="RAMO 12"/>
    <n v="25301"/>
    <x v="149"/>
    <s v="BAXTER, S.A. DE C.V."/>
    <x v="179"/>
    <s v="HRAEI-LPI-CC-263-2023HRAEI-MD0362"/>
    <s v="010.000.3610.00"/>
    <n v="25300576"/>
    <s v="CLORURO DE SODIO. SOLUCIÓN INYECTABLE AL 0.9%. CADA 100 ML CONTIENEN: CLORURO DE SODIO 0.9 G AGUA INYECTABLE 100 ML ENVASE CON 1 000 ML. CONTIENE: SODIO 154 MEQ. CLORURO 154 MEQ."/>
    <s v="ENVASE CON 1 000 ML"/>
    <n v="10.4"/>
    <n v="4800"/>
    <n v="12000"/>
    <n v="49920"/>
    <n v="124800"/>
    <n v="0"/>
    <n v="4800"/>
    <n v="0"/>
    <s v="CLAVE SOLICITADA"/>
    <n v="0"/>
    <s v="MINIMO CUMPLIDO"/>
    <n v="4800"/>
    <s v="SIN RECIBIR"/>
    <n v="0"/>
  </r>
  <r>
    <n v="2024"/>
    <s v="MCSSA018786"/>
    <s v="LA-12-512-012000991-I-174-2023"/>
    <s v="RAMO 12"/>
    <n v="25301"/>
    <x v="34"/>
    <s v="MEDILIVER, S.A. DE C.V."/>
    <x v="179"/>
    <s v="HRAEI-LPI-CC-335-1-2023HRAEI-MD0362"/>
    <s v="010.000.3610.00"/>
    <n v="25300576"/>
    <s v="CLORURO DE SODIO. SOLUCIÓN INYECTABLE AL 0.9%. CADA 100 ML CONTIENEN: CLORURO DE SODIO 0.9 G AGUA INYECTABLE 100 ML ENVASE CON 1 000 ML. CONTIENE: SODIO 154 MEQ. CLORURO 154 MEQ."/>
    <s v="ENVASE CON 1 000 ML"/>
    <n v="10.87"/>
    <n v="3200"/>
    <n v="8000"/>
    <n v="34784"/>
    <n v="86960"/>
    <n v="0"/>
    <n v="3200"/>
    <n v="0"/>
    <s v="CLAVE SOLICITADA"/>
    <n v="0"/>
    <s v="MINIMO CUMPLIDO"/>
    <n v="3200"/>
    <s v="SIN RECIBIR"/>
    <n v="0"/>
  </r>
  <r>
    <n v="2024"/>
    <s v="MCSSA018786"/>
    <s v="LA-012M7B997-E115-2022"/>
    <s v="RAMO 12"/>
    <n v="25301"/>
    <x v="63"/>
    <s v="IARE DE OCCIDENTE, S.A. DE C.V."/>
    <x v="179"/>
    <s v="HRAEI-LPI-CC-425-2022HRAEI-MD0362"/>
    <s v="010.000.3610.00"/>
    <n v="25300576"/>
    <s v="CLORURO DE SODIO. SOLUCIÓN INYECTABLE AL 0.9%. CADA 100 ML CONTIENEN: CLORURO DE SODIO 0.9 G AGUA INYECTABLE 100 ML ENVASE CON 1 000 ML. CONTIENE: SODIO 154 MEQ. CLORURO 154 MEQ."/>
    <s v="ENVASE CON 1 000 ML"/>
    <n v="10.66"/>
    <n v="7865"/>
    <n v="19662"/>
    <n v="83840.899999999994"/>
    <n v="209596.92"/>
    <n v="0"/>
    <n v="12000"/>
    <n v="12000"/>
    <s v="CLAVE SOLICITADA"/>
    <n v="4135"/>
    <s v="MINIMO SUPERADO"/>
    <n v="0"/>
    <s v="RECIBIDO TOTAL"/>
    <n v="127920"/>
  </r>
  <r>
    <n v="2024"/>
    <s v="MCSSA018786"/>
    <s v="LA-12-512-012000991-I-174-2023"/>
    <s v="RAMO 12"/>
    <n v="25301"/>
    <x v="149"/>
    <s v="BAXTER, S.A. DE C.V."/>
    <x v="180"/>
    <s v="HRAEI-LPI-CC-263-2023HRAEI-MD0356"/>
    <s v="010.000.3627.00"/>
    <n v="25300575"/>
    <s v="CLORURO DE SODIO. SOLUCIÓN INYECTABLE AL 0.9%. CADA 100 ML CONTIENEN: CLORURO DE SODIO 0.9 G AGUA INYECTABLE 100 ML ENVASE CON 100 ML."/>
    <s v="ENVASE CON 100 ML"/>
    <n v="8.8000000000000007"/>
    <n v="40800"/>
    <n v="102000"/>
    <n v="359040"/>
    <n v="897600.00000000012"/>
    <n v="0"/>
    <n v="40800"/>
    <n v="40800"/>
    <s v="CLAVE SOLICITADA"/>
    <n v="0"/>
    <s v="MINIMO CUMPLIDO"/>
    <n v="0"/>
    <s v="RECIBIDO TOTAL"/>
    <n v="359040"/>
  </r>
  <r>
    <n v="2024"/>
    <s v="MCSSA018786"/>
    <s v="LA-012M7B997-E115-2022"/>
    <s v="RAMO 12"/>
    <n v="25301"/>
    <x v="63"/>
    <s v="IARE DE OCCIDENTE, S.A. DE C.V."/>
    <x v="180"/>
    <s v="HRAEI-LPI-CC-425-2022HRAEI-MD0356"/>
    <s v="010.000.3627.00"/>
    <n v="25300575"/>
    <s v="CLORURO DE SODIO. SOLUCIÓN INYECTABLE AL 0.9%. CADA 100 ML CONTIENEN: CLORURO DE SODIO 0.9 G AGUA INYECTABLE 100 ML ENVASE CON 100 ML."/>
    <s v="ENVASE CON 100 ML"/>
    <n v="5.6"/>
    <n v="53238"/>
    <n v="133093"/>
    <n v="298132.8"/>
    <n v="745320.79999999993"/>
    <n v="0"/>
    <n v="133093"/>
    <n v="133093"/>
    <s v="CLAVE SOLICITADA"/>
    <n v="79855"/>
    <s v="MINIMO SUPERADO"/>
    <n v="0"/>
    <s v="RECIBIDO TOTAL"/>
    <n v="745320.79999999993"/>
  </r>
  <r>
    <n v="2024"/>
    <s v="MCSSA018786"/>
    <s v="LA-12-512-012000991-I-174-2023"/>
    <s v="RAMO 12"/>
    <n v="25301"/>
    <x v="149"/>
    <s v="BAXTER, S.A. DE C.V."/>
    <x v="181"/>
    <s v="HRAEI-LPI-CC-263-2023HRAEI-MD0360"/>
    <s v="010.000.3608.00"/>
    <n v="25302474"/>
    <s v="CLORURO DE SODIO. SOLUCIÓN INYECTABLE AL 0.9%. CADA 100 ML CONTIENEN: CLORURO DE SODIO 0.9 G AGUA INYECTABLE 100 ML ENVASE CON 250 ML. CONTIENE: SODIO 38.5 MEQ. CLORURO 38.5 MEQ."/>
    <s v="ENVASE CON 250 ML"/>
    <n v="6.6"/>
    <n v="1248"/>
    <n v="3120"/>
    <n v="8236.7999999999993"/>
    <n v="20592"/>
    <n v="0"/>
    <n v="1248"/>
    <n v="1248"/>
    <s v="CLAVE SOLICITADA"/>
    <n v="0"/>
    <s v="MINIMO CUMPLIDO"/>
    <n v="0"/>
    <s v="RECIBIDO TOTAL"/>
    <n v="8236.7999999999993"/>
  </r>
  <r>
    <n v="2024"/>
    <s v="MCSSA018786"/>
    <s v="LA-12-512-012000991-I-174-2023"/>
    <s v="RAMO 12"/>
    <n v="25301"/>
    <x v="34"/>
    <s v="MEDILIVER, S.A. DE C.V."/>
    <x v="181"/>
    <s v="HRAEI-LPI-CC-335-1-2023HRAEI-MD0360"/>
    <s v="010.000.3608.00"/>
    <n v="25302474"/>
    <s v="CLORURO DE SODIO. SOLUCIÓN INYECTABLE AL 0.9%. CADA 100 ML CONTIENEN: CLORURO DE SODIO 0.9 G AGUA INYECTABLE 100 ML ENVASE CON 250 ML. CONTIENE: SODIO 38.5 MEQ. CLORURO 38.5 MEQ."/>
    <s v="ENVASE CON 250 ML"/>
    <n v="7.04"/>
    <n v="832"/>
    <n v="2080"/>
    <n v="5857.28"/>
    <n v="14643.2"/>
    <n v="0"/>
    <n v="832"/>
    <n v="832"/>
    <s v="CLAVE SOLICITADA"/>
    <n v="0"/>
    <s v="MINIMO CUMPLIDO"/>
    <n v="0"/>
    <s v="RECIBIDO TOTAL"/>
    <n v="5857.28"/>
  </r>
  <r>
    <n v="2024"/>
    <s v="MCSSA018786"/>
    <s v="LA-012M7B997-E115-2022"/>
    <s v="RAMO 12"/>
    <n v="25301"/>
    <x v="63"/>
    <s v="IARE DE OCCIDENTE, S.A. DE C.V."/>
    <x v="181"/>
    <s v="HRAEI-LPI-CC-425-2022HRAEI-MD0360"/>
    <s v="010.000.3608.00"/>
    <n v="25302474"/>
    <s v="CLORURO DE SODIO. SOLUCIÓN INYECTABLE AL 0.9%. CADA 100 ML CONTIENEN: CLORURO DE SODIO 0.9 G AGUA INYECTABLE 100 ML ENVASE CON 250 ML. CONTIENE: SODIO 38.5 MEQ. CLORURO 38.5 MEQ."/>
    <s v="ENVASE CON 250 ML"/>
    <n v="6.87"/>
    <n v="10688"/>
    <n v="26720"/>
    <n v="73426.559999999998"/>
    <n v="183566.4"/>
    <n v="0"/>
    <n v="14400"/>
    <n v="14400"/>
    <s v="CLAVE SOLICITADA"/>
    <n v="3712"/>
    <s v="MINIMO SUPERADO"/>
    <n v="0"/>
    <s v="RECIBIDO TOTAL"/>
    <n v="98928"/>
  </r>
  <r>
    <n v="2024"/>
    <s v="MCSSA018786"/>
    <s v="LA-12-M7B-012M7B997-I-1-2023"/>
    <s v="RAMO 12"/>
    <n v="25301"/>
    <x v="85"/>
    <s v="FRESENIUS KABI MÉXICO, S.A. DE C.V."/>
    <x v="182"/>
    <s v="HRAEI-LPI-CC-026-2023HRAEI-MD0358"/>
    <s v="010.000.3626.00"/>
    <n v="25302473"/>
    <s v="CLORURO DE SODIO. SOLUCIÓN INYECTABLE AL 0.9%. CADA 100 ML CONTIENEN: CLORURO DE SODIO 0.9 G AGUA INYECTABLE 100 ML ENVASE CON 50 ML."/>
    <s v="ENVASE CON 50 ML"/>
    <n v="3.92"/>
    <n v="26206"/>
    <n v="65514"/>
    <n v="102727.52"/>
    <n v="256814.88"/>
    <n v="0"/>
    <n v="26206"/>
    <n v="26206"/>
    <s v="CLAVE SOLICITADA"/>
    <n v="0"/>
    <s v="MINIMO CUMPLIDO"/>
    <n v="0"/>
    <s v="RECIBIDO TOTAL"/>
    <n v="102727.52"/>
  </r>
  <r>
    <n v="2024"/>
    <s v="MCSSA018786"/>
    <s v="LA-12-512-012000991-I-174-2023"/>
    <s v="RAMO 12"/>
    <n v="25301"/>
    <x v="149"/>
    <s v="BAXTER, S.A. DE C.V."/>
    <x v="183"/>
    <s v="HRAEI-LPI-CC-263-2023HRAEI-MD0361"/>
    <s v="010.000.3609.00"/>
    <n v="25302471"/>
    <s v="CLORURO DE SODIO. SOLUCIÓN INYECTABLE AL 0.9%. CADA 100 ML CONTIENEN: CLORURO DE SODIO 0.9 G AGUA INYECTABLE 100 ML ENVASE CON 500 ML. CONTIENE: SODIO 77 MEQ. CLORURO 77 MEQ."/>
    <s v="ENVASE CON 500 ML"/>
    <n v="7.4"/>
    <n v="5280"/>
    <n v="13200"/>
    <n v="39072"/>
    <n v="97680"/>
    <n v="0"/>
    <n v="5280"/>
    <n v="0"/>
    <s v="CLAVE SOLICITADA"/>
    <n v="0"/>
    <s v="MINIMO CUMPLIDO"/>
    <n v="5280"/>
    <s v="SIN RECIBIR"/>
    <n v="0"/>
  </r>
  <r>
    <n v="2024"/>
    <s v="MCSSA018786"/>
    <s v="LA-12-512-012000991-I-174-2023"/>
    <s v="RAMO 12"/>
    <n v="25301"/>
    <x v="34"/>
    <s v="MEDILIVER, S.A. DE C.V."/>
    <x v="183"/>
    <s v="HRAEI-LPI-CC-335-1-2023HRAEI-MD0361"/>
    <s v="010.000.3609.00"/>
    <n v="25302471"/>
    <s v="CLORURO DE SODIO. SOLUCIÓN INYECTABLE AL 0.9%. CADA 100 ML CONTIENEN: CLORURO DE SODIO 0.9 G AGUA INYECTABLE 100 ML ENVASE CON 500 ML. CONTIENE: SODIO 77 MEQ. CLORURO 77 MEQ."/>
    <s v="ENVASE CON 500 ML"/>
    <n v="7.75"/>
    <n v="3520"/>
    <n v="8800"/>
    <n v="27280"/>
    <n v="68200"/>
    <n v="0"/>
    <n v="3520"/>
    <n v="0"/>
    <s v="CLAVE SOLICITADA"/>
    <n v="0"/>
    <s v="MINIMO CUMPLIDO"/>
    <n v="3520"/>
    <s v="SIN RECIBIR"/>
    <n v="0"/>
  </r>
  <r>
    <n v="2024"/>
    <s v="MCSSA018786"/>
    <s v="LA-012M7B997-E115-2022"/>
    <s v="RAMO 12"/>
    <n v="25301"/>
    <x v="63"/>
    <s v="IARE DE OCCIDENTE, S.A. DE C.V."/>
    <x v="183"/>
    <s v="HRAEI-LPI-CC-425-2022HRAEI-MD0361"/>
    <s v="010.000.3609.00"/>
    <n v="25302471"/>
    <s v="CLORURO DE SODIO. SOLUCIÓN INYECTABLE AL 0.9%. CADA 100 ML CONTIENEN: CLORURO DE SODIO 0.9 G AGUA INYECTABLE 100 ML ENVASE CON 500 ML. CONTIENE: SODIO 77 MEQ. CLORURO 77 MEQ."/>
    <s v="ENVASE CON 500 ML"/>
    <n v="7.56"/>
    <n v="9339"/>
    <n v="23347"/>
    <n v="70602.84"/>
    <n v="176503.31999999998"/>
    <n v="0"/>
    <n v="12000"/>
    <n v="12000"/>
    <s v="CLAVE SOLICITADA"/>
    <n v="2661"/>
    <s v="MINIMO SUPERADO"/>
    <n v="0"/>
    <s v="RECIBIDO TOTAL"/>
    <n v="90720"/>
  </r>
  <r>
    <n v="2024"/>
    <s v="MCSSA018786"/>
    <s v="LA-12-M7B-012M7B997-I-1-2023"/>
    <s v="RAMO 12"/>
    <n v="25301"/>
    <x v="18"/>
    <s v="PRODIFAM, S.A. DE C.V."/>
    <x v="184"/>
    <s v="HRAEI-LPI-CC-008-2023HRAEI-MD0359"/>
    <s v="010.000.5386.00"/>
    <n v="25300580"/>
    <s v="CLORURO DE SODIO. SOLUCIÓN INYECTABLE AL 17.7%. CADA ML CONTIENE: CLORURO DE SODIO 0.177 G ENVASE CON CIEN AMPOLLETAS DE 10 ML."/>
    <s v="ENVASE CON CIEN AMPOLLETAS DE 10 ML"/>
    <n v="168.879999999999"/>
    <n v="28"/>
    <n v="70"/>
    <n v="4728.6399999999721"/>
    <n v="11821.599999999929"/>
    <n v="0"/>
    <n v="28"/>
    <n v="28"/>
    <s v="CLAVE SOLICITADA"/>
    <n v="0"/>
    <s v="MINIMO CUMPLIDO"/>
    <n v="0"/>
    <s v="RECIBIDO TOTAL"/>
    <n v="4728.6399999999721"/>
  </r>
  <r>
    <n v="2024"/>
    <s v="MCSSA018786"/>
    <s v="LA-12-512-012000991-I-174-2023"/>
    <s v="RAMO 12"/>
    <n v="25301"/>
    <x v="39"/>
    <s v="AMAROX PHARMA, S.A. DE C.V."/>
    <x v="185"/>
    <s v="HRAEI-LPI-CC-255-1-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177.6"/>
    <n v="576"/>
    <n v="1440"/>
    <n v="102297.59999999999"/>
    <n v="255744"/>
    <n v="0"/>
    <n v="576"/>
    <n v="0"/>
    <s v="CLAVE SOLICITADA"/>
    <n v="0"/>
    <s v="MINIMO CUMPLIDO"/>
    <n v="576"/>
    <s v="SIN RECIBIR"/>
    <n v="0"/>
  </r>
  <r>
    <n v="2024"/>
    <s v="MCSSA018786"/>
    <s v="LA-12-M7B-012M7B997-I-1-2023"/>
    <s v="RAMO 12"/>
    <n v="25301"/>
    <x v="150"/>
    <s v="ALTERNAVIDA, S.A. DE C.V."/>
    <x v="185"/>
    <s v="HRAEI-LPI-CC-037-2023HRAEI-MD1932"/>
    <s v="010.000.5865.00"/>
    <n v="25302480"/>
    <s v="COLISTIMETATO. SOLUCIÓN INYECTABLE CADA FRASCO ÁMPULA CON LIOFILIZADO CONTIENE: COLISTIMETATO SÓDICO EQUIVALENTE A 150 MG DE COLISTIMETATO ENVASE CON UN FRASCO ÁMPULA CON LIOFILIZADO."/>
    <s v="ENVASE CON UN FRASCO ÁMPULA CON LIOFILIZADO"/>
    <n v="279"/>
    <n v="936"/>
    <n v="2340"/>
    <n v="261144"/>
    <n v="652860"/>
    <n v="0"/>
    <n v="936"/>
    <n v="936"/>
    <s v="CLAVE SOLICITADA"/>
    <n v="0"/>
    <s v="MINIMO CUMPLIDO"/>
    <n v="0"/>
    <s v="RECIBIDO TOTAL"/>
    <n v="261144"/>
  </r>
  <r>
    <n v="2024"/>
    <s v="MCSSA018786"/>
    <s v="LA-12-512-012000991-I-174-2023"/>
    <s v="RAMO 12"/>
    <n v="25301"/>
    <x v="9"/>
    <s v="BIORESEARCH DE MEXICO, S.A. DE C.V."/>
    <x v="17"/>
    <s v="HRAEI-LPI-CC-266-2023HRAEI-MD0374"/>
    <s v="010.000.2714.00"/>
    <n v="25300598"/>
    <s v="COMPLEJO B. TABLETA COMPRIMIDO O CÁPSULA. CADA TABLETA COMPRIMIDO O CÁPSULA CONTIENE: MONONITRATO O CLORHIDRATO DE TIAMINA 100 MG. CLORHIDRATO DE PIRIDOXINA 5 MG. CIANOCOBALAMINA 50 µG ENVASE CON 30 TABLETAS COMPRIMIDOS O CÁPSULAS."/>
    <s v="ENVASE CON 30 TABLETAS COMPRIMIDOS O CÁPSULAS"/>
    <n v="8.8000000000000007"/>
    <n v="4"/>
    <n v="8"/>
    <n v="35.200000000000003"/>
    <n v="70.400000000000006"/>
    <n v="0"/>
    <n v="8"/>
    <n v="8"/>
    <s v="CLAVE SOLICITADA"/>
    <n v="4"/>
    <s v="MINIMO SUPERADO"/>
    <n v="0"/>
    <s v="RECIBIDO TOTAL"/>
    <n v="70.400000000000006"/>
  </r>
  <r>
    <n v="2024"/>
    <s v="MCSSA018786"/>
    <s v="LA-12-512-012000991-I-174-2023"/>
    <s v="RAMO 12"/>
    <n v="25301"/>
    <x v="151"/>
    <s v="CSL BEHRING, S.A. DE C.V."/>
    <x v="186"/>
    <s v="HRAEI-LPI-CC-281-2023HRAEI-MD2052"/>
    <s v="010.000.6102.00"/>
    <n v="25303230"/>
    <s v="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
    <s v="ENVASE CON UN FRASCO ÁMPULA CON LIOFILIZADO FRASCO ÁMPULA CON 20 ML DE DILUYENTE Y UN DISPOSITIVO DE TRANSFERENCIA"/>
    <n v="6860.67"/>
    <n v="6"/>
    <n v="16"/>
    <n v="41164.020000000004"/>
    <n v="109770.72"/>
    <n v="0"/>
    <n v="16"/>
    <n v="0"/>
    <s v="CLAVE SOLICITADA"/>
    <n v="10"/>
    <s v="MINIMO SUPERADO"/>
    <n v="16"/>
    <s v="SIN RECIBIR"/>
    <n v="0"/>
  </r>
  <r>
    <n v="2024"/>
    <s v="MCSSA018786"/>
    <s v="AA-012M7B997-E133-2022"/>
    <s v="RAMO 12"/>
    <n v="25301"/>
    <x v="113"/>
    <s v="PFIZER, S.A. DE C.V."/>
    <x v="187"/>
    <s v="HRAEI-AD-CC-342-2022HRAEI-MD2269"/>
    <s v="010.000.5771.00"/>
    <n v="25302495"/>
    <s v="CRIZOTINIB. CÁPSULA CADA CÁPSULA CONTIENE: CRIZOTINIB 250 MG ENVASE CON 60 CÁPSULAS"/>
    <s v="ENVASE CON 60 CÁPSULAS"/>
    <n v="75545.600000000006"/>
    <n v="10"/>
    <n v="23"/>
    <n v="755456"/>
    <n v="1737548.8"/>
    <n v="0"/>
    <n v="10"/>
    <n v="0"/>
    <s v="CLAVE SOLICITADA"/>
    <n v="0"/>
    <s v="MINIMO CUMPLIDO"/>
    <n v="10"/>
    <s v="SIN RECIBIR"/>
    <n v="0"/>
  </r>
  <r>
    <n v="2024"/>
    <s v="MCSSA018786"/>
    <s v="LA-12-512-012000991-I-174-2023"/>
    <s v="RAMO 47"/>
    <n v="25301"/>
    <x v="45"/>
    <s v="SAGO MEDICAL SERVICE, S.A. DE C.V."/>
    <x v="188"/>
    <s v="HRAEI-LPI-CC-397-2023HRAEI-MD0395"/>
    <s v="010.000.5466.00"/>
    <n v="25300624"/>
    <s v="CULTIVO BCG. SUSPENSIÓN CADA FRASCO CON LIOFILIZADO CONTIENE: MYCOBACTERIUM BOVIS (BCG) CEPA DANESA 1331 30 MG ENVASE CON 4 FRASCOS ÁMPULA."/>
    <s v="ENVASE CON 4 FRASCOS ÁMPULA"/>
    <n v="6948.92"/>
    <n v="9"/>
    <n v="21"/>
    <n v="62540.28"/>
    <n v="145927.32"/>
    <m/>
    <s v="-"/>
    <s v="-"/>
    <s v="SIN SOLICITUD"/>
    <s v="-"/>
    <s v="MINIMO SIN SOLICITUD"/>
    <s v="-"/>
    <s v="SIN SOLICITUD"/>
    <s v="-"/>
  </r>
  <r>
    <n v="2024"/>
    <s v="MCSSA018786"/>
    <s v="LA-012M7B997-E115-2022"/>
    <s v="RAMO 12"/>
    <n v="25301"/>
    <x v="152"/>
    <s v="GAMS SOLUTIONS, S.A. DE C.V."/>
    <x v="188"/>
    <s v="HRAEI-LPI-CC-470-2022HRAEI-MD0395"/>
    <s v="010.000.5466.00"/>
    <n v="25300624"/>
    <s v="CULTIVO BCG. SUSPENSIÓN CADA FRASCO CON LIOFILIZADO CONTIENE: MYCOBACTERIUM BOVIS (BCG) CEPA DANESA 1331 30 MG ENVASE CON 4 FRASCOS ÁMPULA."/>
    <s v="ENVASE CON 4 FRASCOS ÁMPULA"/>
    <n v="6800"/>
    <n v="14"/>
    <n v="34"/>
    <n v="95200"/>
    <n v="231200"/>
    <n v="0"/>
    <n v="14"/>
    <n v="14"/>
    <s v="CLAVE SOLICITADA"/>
    <n v="0"/>
    <s v="MINIMO CUMPLIDO"/>
    <n v="0"/>
    <s v="RECIBIDO TOTAL"/>
    <n v="95200"/>
  </r>
  <r>
    <n v="2024"/>
    <s v="MCSSA018786"/>
    <s v="LA-12-512-012000991-I-174-2023"/>
    <s v="RAMO 12"/>
    <n v="25301"/>
    <x v="153"/>
    <s v="BOEHRINGER INGELHEIM MEXICO, S.A. DE C.V."/>
    <x v="189"/>
    <s v="HRAEI-LPI-CC-268-2023HRAEI-MD0398"/>
    <s v="010.000.5552.00"/>
    <n v="25302301"/>
    <s v="DABIGATRÁN ETEXILATO. CÁPSULA CADA CÁPSULA CONTIENE: DABIGATRÁN ETEXILATO MESILATO EQUIVALENTE A 110 MG DE DABIGATRÁN ETEXILATO ENVASE CON 30 CÁPSULAS."/>
    <s v="ENVASE CON 30 CÁPSULAS"/>
    <n v="598.30999999999995"/>
    <n v="1"/>
    <n v="1"/>
    <n v="598.30999999999995"/>
    <n v="598.30999999999995"/>
    <n v="0"/>
    <s v="-"/>
    <s v="-"/>
    <s v="SIN SOLICITUD"/>
    <s v="-"/>
    <s v="MINIMO SIN SOLICITUD"/>
    <s v="-"/>
    <s v="SIN SOLICITUD"/>
    <s v="-"/>
  </r>
  <r>
    <n v="2024"/>
    <s v="MCSSA018786"/>
    <s v="AA-012M7B997-E133-2022"/>
    <s v="RAMO 12"/>
    <n v="25301"/>
    <x v="129"/>
    <s v="BOERINGER INGELHEIM MÉXICO, S.A. DE C.V."/>
    <x v="189"/>
    <s v="HRAEI-AD-CC-338-2022HRAEI-MD0398"/>
    <s v="010.000.5552.00"/>
    <n v="25302301"/>
    <s v="DABIGATRÁN ETEXILATO. CÁPSULA CADA CÁPSULA CONTIENE: DABIGATRÁN ETEXILATO MESILATO EQUIVALENTE A 110 MG DE DABIGATRÁN ETEXILATO ENVASE CON 30 CÁPSULAS."/>
    <s v="ENVASE CON 30 CÁPSULAS"/>
    <n v="575.29999999999995"/>
    <n v="1"/>
    <n v="2"/>
    <n v="575.29999999999995"/>
    <n v="1150.5999999999999"/>
    <n v="0"/>
    <s v="-"/>
    <s v="-"/>
    <s v="SIN SOLICITUD"/>
    <s v="-"/>
    <s v="MINIMO SIN SOLICITUD"/>
    <s v="-"/>
    <s v="SIN SOLICITUD"/>
    <s v="-"/>
  </r>
  <r>
    <n v="2024"/>
    <s v="MCSSA018786"/>
    <s v="AA-012M7B997-E133-2022"/>
    <s v="RAMO 12"/>
    <n v="25301"/>
    <x v="129"/>
    <s v="BOERINGER INGELHEIM MÉXICO, S.A. DE C.V."/>
    <x v="190"/>
    <s v="HRAEI-AD-CC-338-2022HRAEI-MD2070"/>
    <s v="010.000.5552.01"/>
    <n v="25302302"/>
    <s v="DABIGATRÁN ETEXILATO. CÁPSULA CADA CÁPSULA CONTIENE: DABIGATRÁN ETEXILATO MESILATO EQUIVALENTE A 110 MG DE DABIGATRÁN ETEXILATO ENVASE CON 60 CÁPSULAS."/>
    <s v="ENVASE CON 60 CÁPSULAS"/>
    <n v="1150.5999999999999"/>
    <n v="1"/>
    <n v="2"/>
    <n v="1150.5999999999999"/>
    <n v="2301.1999999999998"/>
    <n v="0"/>
    <s v="-"/>
    <s v="-"/>
    <s v="SIN SOLICITUD"/>
    <s v="-"/>
    <s v="MINIMO SIN SOLICITUD"/>
    <s v="-"/>
    <s v="SIN SOLICITUD"/>
    <s v="-"/>
  </r>
  <r>
    <n v="2024"/>
    <s v="MCSSA018786"/>
    <s v="AA-012M7B997-E112-2022"/>
    <s v="RAMO 12"/>
    <n v="25301"/>
    <x v="154"/>
    <s v="BOERINGER INGELHEIM MÉXICO, S.A. DE C.V."/>
    <x v="191"/>
    <s v="HRAEI-AD-CC-329-2022HRAEI-MD2159"/>
    <s v="010.000.5935.00"/>
    <n v="25302300"/>
    <s v="DABIGATRÁN. CÁPSULA CADA CÁPSULA CONTIENE: DABIGATRÁN ETEXILATO MESILATO EQUIVALENTE A 150 MG DE DABIGATRÁN ETEXILATO ENVASE CON 60 CÁPSULAS."/>
    <s v="ENVASE CON 60 CÁPSULAS"/>
    <n v="1150.5999999999999"/>
    <n v="1"/>
    <n v="1"/>
    <n v="1150.5999999999999"/>
    <n v="1150.5999999999999"/>
    <n v="0"/>
    <s v="-"/>
    <s v="-"/>
    <s v="SIN SOLICITUD"/>
    <s v="-"/>
    <s v="MINIMO SIN SOLICITUD"/>
    <s v="-"/>
    <s v="SIN SOLICITUD"/>
    <s v="-"/>
  </r>
  <r>
    <n v="2024"/>
    <s v="MCSSA018786"/>
    <s v="AA-12-512-012000991-T-176-2023  "/>
    <s v="RAMO 12"/>
    <n v="25301"/>
    <x v="155"/>
    <s v="JANSSEN-CILAG DE MÉXICO, S. DE R.L. DE C.V."/>
    <x v="192"/>
    <s v="HRAEI-AD-CC-238-2023HRAEI-MD2114"/>
    <s v="010.000.6207.00"/>
    <n v="25303565"/>
    <s v="DARATUMUMAB. SOLUCIÓN INYECTABLE CADA FRASCO ÁMPULA CONTIENE: DARATUMUMAB 100.00 MG ENVASE CON FRASCO ÁMPULA CON 100 MG EN 5 ML (20 MG/ML)."/>
    <s v="ENVASE CON FRASCO ÁMPULA CON 100 MG EN 5 ML (20 MG/ML)"/>
    <n v="7203.76"/>
    <n v="5"/>
    <n v="14"/>
    <n v="36018.800000000003"/>
    <n v="100852.64"/>
    <n v="0"/>
    <n v="14"/>
    <n v="14"/>
    <s v="CLAVE SOLICITADA"/>
    <n v="9"/>
    <s v="MINIMO SUPERADO"/>
    <n v="0"/>
    <s v="RECIBIDO TOTAL"/>
    <n v="100852.64"/>
  </r>
  <r>
    <n v="2024"/>
    <s v="MCSSA018786"/>
    <s v="AA-012M7B997-E133-2022"/>
    <s v="RAMO 12"/>
    <n v="25301"/>
    <x v="109"/>
    <s v="JANSSEN-CILAG DE MÉXICO"/>
    <x v="192"/>
    <s v="HRAEI-AD-CC-352-2022HRAEI-MD2114"/>
    <s v="010.000.6207.00"/>
    <n v="25303565"/>
    <s v="DARATUMUMAB. SOLUCIÓN INYECTABLE CADA FRASCO ÁMPULA CONTIENE: DARATUMUMAB 100.00 MG ENVASE CON FRASCO ÁMPULA CON 100 MG EN 5 ML (20 MG/ML)."/>
    <s v="ENVASE CON FRASCO ÁMPULA CON 100 MG EN 5 ML (20 MG/ML)"/>
    <n v="7203.76"/>
    <n v="47"/>
    <n v="117"/>
    <n v="338576.72000000003"/>
    <n v="842839.92"/>
    <n v="0"/>
    <n v="117"/>
    <n v="100"/>
    <s v="CLAVE SOLICITADA"/>
    <n v="70"/>
    <s v="MINIMO SUPERADO"/>
    <n v="17"/>
    <s v="RECIBIDO PARCIAL"/>
    <n v="720376"/>
  </r>
  <r>
    <n v="2024"/>
    <s v="MCSSA018786"/>
    <s v="AA-12-512-012000991-T-176-2023  "/>
    <s v="RAMO 12"/>
    <n v="25301"/>
    <x v="155"/>
    <s v="JANSSEN-CILAG DE MÉXICO, S. DE R.L. DE C.V."/>
    <x v="193"/>
    <s v="HRAEI-AD-CC-238-2023HRAEI-MD2115"/>
    <s v="010.000.6208.00"/>
    <n v="25303566"/>
    <s v="DARATUMUMAB. SOLUCION INYECTABLE CADA FRASCO ÁMPULA CONTIENE: DARATUMUMAB 400.00 MG ENVASE CON FRASCO ÁMPULA CON 400 MG EN 20 ML (20 MG/ML)."/>
    <s v="ENVASE CON FRASCO ÁMPULA CON 400 MG EN 20 ML (20 MG/ML)"/>
    <n v="28815.040000000001"/>
    <n v="8"/>
    <n v="19"/>
    <n v="230520.32000000001"/>
    <n v="547485.76"/>
    <n v="0"/>
    <n v="19"/>
    <n v="19"/>
    <s v="CLAVE SOLICITADA"/>
    <n v="11"/>
    <s v="MINIMO SUPERADO"/>
    <n v="0"/>
    <s v="RECIBIDO TOTAL"/>
    <n v="547485.76"/>
  </r>
  <r>
    <n v="2024"/>
    <s v="MCSSA018786"/>
    <s v="AA-012M7B997-E133-2022"/>
    <s v="RAMO 12"/>
    <n v="25301"/>
    <x v="109"/>
    <s v="JANSSEN-CILAG DE MÉXICO"/>
    <x v="193"/>
    <s v="HRAEI-AD-CC-352-2022HRAEI-MD2115"/>
    <s v="010.000.6208.00"/>
    <n v="25303566"/>
    <s v="DARATUMUMAB. SOLUCION INYECTABLE CADA FRASCO ÁMPULA CONTIENE: DARATUMUMAB 400.00 MG ENVASE CON FRASCO ÁMPULA CON 400 MG EN 20 ML (20 MG/ML)."/>
    <s v="ENVASE CON FRASCO ÁMPULA CON 400 MG EN 20 ML (20 MG/ML)"/>
    <n v="28815.040000000001"/>
    <n v="63"/>
    <n v="156"/>
    <n v="1815347.52"/>
    <n v="4495146.24"/>
    <n v="0"/>
    <n v="156"/>
    <n v="100"/>
    <s v="CLAVE SOLICITADA"/>
    <n v="93"/>
    <s v="MINIMO SUPERADO"/>
    <n v="56"/>
    <s v="RECIBIDO PARCIAL"/>
    <n v="2881504"/>
  </r>
  <r>
    <n v="2024"/>
    <s v="MCSSA018786"/>
    <s v="LA-12-M7B-012M7B997-I-1-2023"/>
    <s v="RAMO 12"/>
    <n v="25301"/>
    <x v="140"/>
    <s v="AYUSH PHARMA, S.A. DE C.V."/>
    <x v="194"/>
    <s v="HRAEI-LPI-CC-029-2023HRAEI-MD1997"/>
    <s v="010.000.2205.00"/>
    <n v="25300643"/>
    <s v="DEFERASIROX. COMPRIMIDO. CADA COMPRIMIDO CONTIENE: DEFERASIROX 250 MG ENVASE CON 28 COMPRIMIDOS"/>
    <s v="ENVASE CON 28 COMPRIMIDOS"/>
    <n v="1650"/>
    <n v="3"/>
    <n v="6"/>
    <n v="4950"/>
    <n v="9900"/>
    <n v="0"/>
    <s v="-"/>
    <s v="-"/>
    <s v="SIN SOLICITUD"/>
    <s v="-"/>
    <s v="MINIMO SIN SOLICITUD"/>
    <s v="-"/>
    <s v="SIN SOLICITUD"/>
    <s v="-"/>
  </r>
  <r>
    <n v="2024"/>
    <s v="MCSSA018786"/>
    <s v="LA-12-512-012000991-I-174-2023"/>
    <s v="RAMO 12"/>
    <n v="25301"/>
    <x v="78"/>
    <s v="AMGEN MEXICO, S.A. DE C.V."/>
    <x v="195"/>
    <s v="HRAEI-LPI-CC-257-1-2023HRAEI-MD2093"/>
    <s v="010.000.6013.00"/>
    <n v="25302514"/>
    <s v="DENOSUMAB. SOLUCIÓN INYECTABLE. CADA FRASCO ÁMPULA CONTIENE: DENOSUMAB 120 MG ENVASE CON UN FRASCO ÁMPULA CON 1.7 ML."/>
    <s v="ENVASE CON UN FRASCO ÁMPULA CON 17 ML"/>
    <n v="6047.19"/>
    <n v="5"/>
    <n v="14"/>
    <n v="30235.949999999997"/>
    <n v="84660.659999999989"/>
    <n v="0"/>
    <n v="14"/>
    <n v="14"/>
    <s v="CLAVE SOLICITADA"/>
    <n v="9"/>
    <s v="MINIMO SUPERADO"/>
    <n v="0"/>
    <s v="RECIBIDO TOTAL"/>
    <n v="84660.659999999989"/>
  </r>
  <r>
    <n v="2024"/>
    <s v="MCSSA018786"/>
    <s v="AA-012M7B997-E133-2022"/>
    <s v="RAMO 12"/>
    <n v="25301"/>
    <x v="122"/>
    <s v="AMGEN MÉXICO, S.A. DE C.V."/>
    <x v="195"/>
    <s v="HRAEI-AD-CC-346-2022HRAEI-MD2093"/>
    <s v="010.000.6013.00"/>
    <n v="25302514"/>
    <s v="DENOSUMAB. SOLUCIÓN INYECTABLE. CADA FRASCO ÁMPULA CONTIENE: DENOSUMAB 120 MG ENVASE CON UN FRASCO ÁMPULA CON 1.7 ML."/>
    <s v="ENVASE CON UN FRASCO ÁMPULA CON 17 ML"/>
    <n v="6047.19"/>
    <n v="47"/>
    <n v="117"/>
    <n v="284217.93"/>
    <n v="707521.23"/>
    <n v="0"/>
    <n v="117"/>
    <n v="117"/>
    <s v="CLAVE SOLICITADA"/>
    <n v="70"/>
    <s v="MINIMO SUPERADO"/>
    <n v="0"/>
    <s v="RECIBIDO TOTAL"/>
    <n v="707521.23"/>
  </r>
  <r>
    <n v="2024"/>
    <s v="MCSSA018786"/>
    <s v="LA-12-512-012000991-I-174-2023"/>
    <s v="RAMO 12"/>
    <n v="25301"/>
    <x v="23"/>
    <s v="MEDIVIDA, S.A. DE C.V."/>
    <x v="196"/>
    <s v="HRAEI-LPI-CC-336-1-2023HRAEI-MD0421"/>
    <s v="010.000.0234.00"/>
    <n v="25300651"/>
    <s v="DESFLURANO. LIQUIDO CADA ENVASE CONTIENE: DESFLURANO 240 ML. ENVASE CON 240 ML."/>
    <s v="ENVASE CON 240 ML"/>
    <n v="1810"/>
    <n v="23"/>
    <n v="57"/>
    <n v="41630"/>
    <n v="103170"/>
    <n v="0"/>
    <s v="-"/>
    <s v="-"/>
    <s v="SIN SOLICITUD"/>
    <s v="-"/>
    <s v="MINIMO SIN SOLICITUD"/>
    <s v="-"/>
    <s v="SIN SOLICITUD"/>
    <s v="-"/>
  </r>
  <r>
    <n v="2024"/>
    <s v="MCSSA018786"/>
    <s v="LA-12-M7B-012M7B997-I-1-2023"/>
    <s v="RAMO 12"/>
    <n v="25301"/>
    <x v="156"/>
    <s v="BAXTER, S.A. DE C.V."/>
    <x v="196"/>
    <s v="HRAEI-LPI-CC-012-2023HRAEI-MD0421"/>
    <s v="010.000.0234.00"/>
    <n v="25300651"/>
    <s v="DESFLURANO. LIQUIDO CADA ENVASE CONTIENE: DESFLURANO 240 ML. ENVASE CON 240 ML."/>
    <s v="ENVASE CON 240 ML"/>
    <n v="1946"/>
    <n v="37"/>
    <n v="92"/>
    <n v="72002"/>
    <n v="179032"/>
    <n v="0"/>
    <s v="-"/>
    <s v="-"/>
    <s v="SIN SOLICITUD"/>
    <s v="-"/>
    <s v="MINIMO SIN SOLICITUD"/>
    <s v="-"/>
    <s v="SIN SOLICITUD"/>
    <s v="-"/>
  </r>
  <r>
    <n v="2024"/>
    <s v="MCSSA018786"/>
    <s v="LA-12-M7B-012M7B997-I-1-2023"/>
    <s v="RAMO 12"/>
    <n v="25301"/>
    <x v="157"/>
    <s v="FERRING, S.A. DE C.V."/>
    <x v="197"/>
    <s v="HRAEI-LPI-CC-025-2023HRAEI-MD0424"/>
    <s v="010.000.5169.00"/>
    <n v="25300653"/>
    <s v="DESMOPRESINA. SOLUCIÓN INYECTABLE. CADA AMPOLLETA CONTIENE: ACETATO DE DESMOPRESINA 15 µG. ENVASE CON 5 AMPOLLETAS CON UN ML."/>
    <s v="ENVASE CON 5 AMPOLLETAS CON UN ML"/>
    <n v="1268.6300000000001"/>
    <n v="9"/>
    <n v="21"/>
    <n v="11417.670000000002"/>
    <n v="26641.230000000003"/>
    <n v="0"/>
    <n v="21"/>
    <n v="21"/>
    <s v="CLAVE SOLICITADA"/>
    <n v="12"/>
    <s v="MINIMO SUPERADO"/>
    <n v="0"/>
    <s v="RECIBIDO TOTAL"/>
    <n v="26641.230000000003"/>
  </r>
  <r>
    <n v="2024"/>
    <s v="MCSSA018786"/>
    <s v="LA-12-512-012000991-I-174-2023"/>
    <s v="RAMO 12"/>
    <n v="25301"/>
    <x v="158"/>
    <s v="FERRING, S.A. DE C.V."/>
    <x v="198"/>
    <s v="HRAEI-LPI-CC-302-2023HRAEI-MD0423"/>
    <s v="010.000.1099.00"/>
    <n v="25300656"/>
    <s v="DESMOPRESINA. TABLETA. CADA TABLETA CONTIENE: ACETATO DE DESMOPRESINA 0.2 MG. EQUIVALENTE A 178 µG DE DESMOPRESINA. ENVASE CON 30 TABLETAS."/>
    <s v="ENVASE CON 30 TABLETAS"/>
    <n v="682.57"/>
    <n v="1"/>
    <n v="2"/>
    <n v="682.57"/>
    <n v="1365.14"/>
    <n v="0"/>
    <s v="-"/>
    <s v="-"/>
    <s v="SIN SOLICITUD"/>
    <s v="-"/>
    <s v="MINIMO SIN SOLICITUD"/>
    <s v="-"/>
    <s v="SIN SOLICITUD"/>
    <s v="-"/>
  </r>
  <r>
    <n v="2024"/>
    <s v="MCSSA018786"/>
    <s v="LA-12-M7B-012M7B997-I-1-2023"/>
    <s v="RAMO 12"/>
    <n v="25301"/>
    <x v="157"/>
    <s v="FERRING, S.A. DE C.V."/>
    <x v="198"/>
    <s v="HRAEI-LPI-CC-025-2023HRAEI-MD0423"/>
    <s v="010.000.1099.00"/>
    <n v="25300656"/>
    <s v="DESMOPRESINA. TABLETA. CADA TABLETA CONTIENE: ACETATO DE DESMOPRESINA 0.2 MG. EQUIVALENTE A 178 µG DE DESMOPRESINA. ENVASE CON 30 TABLETAS."/>
    <s v="ENVASE CON 30 TABLETAS"/>
    <n v="682.57"/>
    <n v="2"/>
    <n v="3"/>
    <n v="1365.14"/>
    <n v="2047.71"/>
    <n v="0"/>
    <n v="1"/>
    <n v="1"/>
    <s v="CLAVE SOLICITADA"/>
    <n v="-1"/>
    <s v="MINIMO NO CUMPLIDO"/>
    <n v="0"/>
    <s v="RECIBIDO TOTAL"/>
    <n v="682.57"/>
  </r>
  <r>
    <n v="2024"/>
    <s v="MCSSA018786"/>
    <s v="LA-012M7B997-E115-2022"/>
    <s v="RAMO 12"/>
    <n v="25301"/>
    <x v="5"/>
    <s v="DISTRIBUIDOR MEDICO TECNOMED, S.A. DE C.V."/>
    <x v="18"/>
    <s v="HRAEI-LPI-CC-419-RA-2022HRAEI-MD0431"/>
    <s v="010.000.4241.00"/>
    <n v="25300664"/>
    <s v="DEXAMETASONA. SOLUCIÓN INYECTABLE. CADA FRASCO ÁMPULA O AMPOLLETA CONTIENE: FOSFATO SÓDICO DE DEXAMETASONA EQUIVALENTE A 8 MG DE FOSFATO DE DEXAMETASONA. ENVASE CON UN FRASCO ÁMPULA O AMPOLLETA CON 2 ML."/>
    <s v="ENVASE CON UN FRASCO ÁMPULA O AMPOLLETA CON 2 ML"/>
    <n v="2.92"/>
    <n v="9426"/>
    <n v="23565"/>
    <n v="27523.919999999998"/>
    <n v="68809.8"/>
    <n v="0"/>
    <n v="9426"/>
    <n v="9426"/>
    <s v="CLAVE SOLICITADA"/>
    <n v="0"/>
    <s v="MINIMO CUMPLIDO"/>
    <n v="0"/>
    <s v="RECIBIDO TOTAL"/>
    <n v="27523.919999999998"/>
  </r>
  <r>
    <n v="2024"/>
    <s v="MCSSA018786"/>
    <s v="AA-012M7B997-E158-2022"/>
    <s v="RAMO 12"/>
    <n v="25301"/>
    <x v="159"/>
    <s v="PROQUIGAMA, S.A. DE C.V."/>
    <x v="19"/>
    <s v="HRAEI-AD-CC-524-2022HRAEI-MD0429"/>
    <s v="010.000.2176.00"/>
    <n v="25300665"/>
    <s v="DEXAMETASONA. SOLUCIÓN OFTÁLMICA. CADA 100 ML CONTIENEN: FOSFATO DE DEXAMETASONA 0.1 G ENVASE CON FRASCO GOTERO CON 5 ML."/>
    <s v="ENVASE CON FRASCO GOTERO CON 5 ML"/>
    <n v="82.45"/>
    <n v="14"/>
    <n v="34"/>
    <n v="1154.3"/>
    <n v="2803.3"/>
    <n v="0"/>
    <n v="34"/>
    <n v="34"/>
    <s v="CLAVE SOLICITADA"/>
    <n v="20"/>
    <s v="MINIMO SUPERADO"/>
    <n v="0"/>
    <s v="RECIBIDO TOTAL"/>
    <n v="2803.3"/>
  </r>
  <r>
    <n v="2024"/>
    <s v="MCSSA018786"/>
    <s v="LA-12-512-012000991-I-174-2023"/>
    <s v="RAMO 12"/>
    <n v="25301"/>
    <x v="160"/>
    <s v="ALLEN LABORATORIOS, S.A. DE C.V."/>
    <x v="199"/>
    <s v="HRAEI-LPI-CC-251-2023HRAEI-MD0430"/>
    <s v="010.000.3432.00"/>
    <n v="25300666"/>
    <s v="DEXAMETASONA. TABLETA. CADA TABLETA CONTIENE DEXAMETASONA 0.5 MG ENVASE CON 30 TABLETAS."/>
    <s v="ENVASE CON 30 TABLETAS"/>
    <n v="13"/>
    <n v="32"/>
    <n v="79"/>
    <n v="416"/>
    <n v="1027"/>
    <n v="0"/>
    <n v="5"/>
    <n v="0"/>
    <s v="CLAVE SOLICITADA"/>
    <n v="-27"/>
    <s v="MINIMO NO CUMPLIDO"/>
    <n v="5"/>
    <s v="SIN RECIBIR"/>
    <n v="0"/>
  </r>
  <r>
    <n v="2024"/>
    <s v="MCSSA018786"/>
    <s v="LA-12-M7B-012M7B997-I-1-2023"/>
    <s v="RAMO 12"/>
    <n v="25301"/>
    <x v="161"/>
    <s v="ALLEN LABORATORIOS, S.A. DE C.V."/>
    <x v="199"/>
    <s v="HRAEI-LPI-CC-035-2023HRAEI-MD0430"/>
    <s v="010.000.3432.00"/>
    <n v="25300666"/>
    <s v="DEXAMETASONA. TABLETA. CADA TABLETA CONTIENE DEXAMETASONA 0.5 MG ENVASE CON 30 TABLETAS."/>
    <s v="ENVASE CON 30 TABLETAS"/>
    <n v="13"/>
    <n v="52"/>
    <n v="128"/>
    <n v="676"/>
    <n v="1664"/>
    <n v="0"/>
    <s v="-"/>
    <s v="-"/>
    <s v="SIN SOLICITUD"/>
    <s v="-"/>
    <s v="MINIMO SIN SOLICITUD"/>
    <s v="-"/>
    <s v="SIN SOLICITUD"/>
    <s v="-"/>
  </r>
  <r>
    <n v="2024"/>
    <s v="MCSSA018786"/>
    <s v="LA-12-512-012000991-I-174-2023"/>
    <s v="RAMO 12"/>
    <n v="25301"/>
    <x v="162"/>
    <s v="PRODUCTOS FARMACEUTICOS EKA, S.A. DE C.V."/>
    <x v="20"/>
    <s v="HRAEI-LPI-CC-355-2023HRAEI-MD0438"/>
    <s v="010.000.0247.01"/>
    <n v="25302522"/>
    <s v="DEXMEDETOMIDINA SOLUCIÓN INYECTABLE. CADA FRASCO ÁMPULA CONTIENE: CLORHIDRATO DE DEXMEDETOMIDINA 200 µG ENVASE CON 5 FRASCO ÁMPULA"/>
    <s v="ENVASE CON 5 FRASCO ÁMPULA"/>
    <n v="110"/>
    <n v="692"/>
    <n v="1728"/>
    <n v="76120"/>
    <n v="190080"/>
    <n v="0"/>
    <s v="-"/>
    <s v="-"/>
    <s v="SIN SOLICITUD"/>
    <s v="-"/>
    <s v="MINIMO SIN SOLICITUD"/>
    <s v="-"/>
    <s v="SIN SOLICITUD"/>
    <s v="-"/>
  </r>
  <r>
    <n v="2024"/>
    <s v="MCSSA018786"/>
    <s v="LA-012M7B997-E115-2022"/>
    <s v="RAMO 12"/>
    <n v="25301"/>
    <x v="4"/>
    <s v="ALVARTIS PHARMA, S.A. DE C.V."/>
    <x v="20"/>
    <s v="HRAEI-LPI-CC-422-1-2022HRAEI-MD0438"/>
    <s v="010.000.0247.01"/>
    <n v="25302522"/>
    <s v="DEXMEDETOMIDINA SOLUCIÓN INYECTABLE. CADA FRASCO ÁMPULA CONTIENE: CLORHIDRATO DE DEXMEDETOMIDINA 200 µG ENVASE CON 5 FRASCO ÁMPULA"/>
    <s v="ENVASE CON 5 FRASCO ÁMPULA"/>
    <n v="85.1"/>
    <n v="1123"/>
    <n v="2808"/>
    <n v="95567.299999999988"/>
    <n v="238960.8"/>
    <n v="0"/>
    <n v="1123"/>
    <n v="1123"/>
    <s v="CLAVE SOLICITADA"/>
    <n v="0"/>
    <s v="MINIMO CUMPLIDO"/>
    <n v="0"/>
    <s v="RECIBIDO TOTAL"/>
    <n v="95567.299999999988"/>
  </r>
  <r>
    <n v="2024"/>
    <s v="MCSSA018786"/>
    <s v="LA-012M7B997-E115-2022"/>
    <s v="RAMO 12"/>
    <n v="25301"/>
    <x v="63"/>
    <s v="IARE DE OCCIDENTE, S.A. DE C.V."/>
    <x v="20"/>
    <s v="HRAEI-LPI-CC-425-2022HRAEI-MD0438"/>
    <s v="010.000.0247.01"/>
    <n v="25302522"/>
    <s v="DEXMEDETOMIDINA SOLUCIÓN INYECTABLE. CADA FRASCO ÁMPULA CONTIENE: CLORHIDRATO DE DEXMEDETOMIDINA 200 µG ENVASE CON 5 FRASCO ÁMPULA"/>
    <s v="ENVASE CON 5 FRASCO ÁMPULA"/>
    <n v="93.06"/>
    <n v="749"/>
    <n v="1872"/>
    <n v="69701.94"/>
    <n v="174208.32"/>
    <n v="0"/>
    <n v="749"/>
    <n v="749"/>
    <s v="CLAVE SOLICITADA"/>
    <n v="0"/>
    <s v="MINIMO CUMPLIDO"/>
    <n v="0"/>
    <s v="RECIBIDO TOTAL"/>
    <n v="69701.94"/>
  </r>
  <r>
    <n v="2024"/>
    <s v="MCSSA018786"/>
    <s v="LA-012M7B997-E115-2022"/>
    <s v="RAMO 12"/>
    <n v="25301"/>
    <x v="96"/>
    <s v="PROFESSIONAL PHARMACY OCCIDENTE, S.A. DE C.V."/>
    <x v="200"/>
    <s v="HRAEI-LPI-CC-423-2022HRAEI-MD0442"/>
    <s v="010.000.0641.00"/>
    <n v="25300673"/>
    <s v="DEXTRÁN. SOLUCIÓN INYECTABLE AL 10%. CADA 100 MILILITROS CONTIENEN: DEXTRÁN (40 000): 10 G GLUCOSA 5 G ENVASE CON 500 ML."/>
    <s v="ENVASE CON 500 ML"/>
    <n v="269.79000000000002"/>
    <n v="25"/>
    <n v="62"/>
    <n v="6744.7500000000009"/>
    <n v="16726.98"/>
    <n v="0"/>
    <n v="25"/>
    <n v="25"/>
    <s v="CLAVE SOLICITADA"/>
    <n v="0"/>
    <s v="MINIMO CUMPLIDO"/>
    <n v="0"/>
    <s v="RECIBIDO TOTAL"/>
    <n v="6744.7500000000009"/>
  </r>
  <r>
    <n v="2024"/>
    <s v="MCSSA018786"/>
    <s v="AA-12-M7B-012M7B997-I-24-2023 "/>
    <s v="RAMO 12"/>
    <n v="25301"/>
    <x v="66"/>
    <s v="PRODIFAM, S.A. DE C.V."/>
    <x v="201"/>
    <s v="HRAEI-AD-CC-098-2023HRAEI-MD0447"/>
    <s v="040.000.0202.00"/>
    <n v="25300678"/>
    <s v="DIAZEPAM. SOLUCIÓN INYECTABLE. CADA AMPOLLETA CONTIENE: DIAZEPAM 10 MG ENVASE CON 50 AMPOLLETAS DE 2 ML."/>
    <s v="ENVASE CON 50 AMPOLLETAS DE 2 ML"/>
    <n v="280.86"/>
    <n v="32"/>
    <n v="78"/>
    <n v="8987.52"/>
    <n v="21907.08"/>
    <n v="0"/>
    <n v="32"/>
    <n v="32"/>
    <s v="CLAVE SOLICITADA"/>
    <n v="0"/>
    <s v="MINIMO CUMPLIDO"/>
    <n v="0"/>
    <s v="RECIBIDO TOTAL"/>
    <n v="8987.52"/>
  </r>
  <r>
    <n v="2024"/>
    <s v="MCSSA018786"/>
    <s v="LA-12-512-012000991-I-174-2023"/>
    <s v="RAMO 12"/>
    <n v="25301"/>
    <x v="107"/>
    <s v="PRODUCTOS E INSUMOS PARA LA SALUD, S.A. DE C.V."/>
    <x v="202"/>
    <s v="HRAEI-LPI-CC-354-1-2023HRAEI-MD0454"/>
    <s v="010.000.5501.00"/>
    <n v="25300690"/>
    <s v="DICLOFENACO. SOLUCIÓN INYECTABLE. CADA AMPOLLETA CONTIENE: DICLOFENACO SÓDICO 75 MG ENVASE CON 2 AMPOLLETAS CON 3 ML."/>
    <s v="ENVASE CON 2 AMPOLLETAS CON 3 ML"/>
    <n v="7.3"/>
    <n v="8"/>
    <n v="19"/>
    <n v="58.4"/>
    <n v="138.69999999999999"/>
    <n v="0"/>
    <n v="8"/>
    <n v="8"/>
    <s v="CLAVE SOLICITADA"/>
    <n v="0"/>
    <s v="MINIMO CUMPLIDO"/>
    <n v="0"/>
    <s v="RECIBIDO TOTAL"/>
    <n v="58.4"/>
  </r>
  <r>
    <n v="2024"/>
    <s v="MCSSA018786"/>
    <s v="LA-12-512-012000991-I-174-2023"/>
    <s v="RAMO 12"/>
    <n v="25301"/>
    <x v="21"/>
    <s v="PRODIFAM, S.A. DE C.V."/>
    <x v="202"/>
    <s v="HRAEI-LPI-CC-353-1-2023HRAEI-MD0454"/>
    <s v="010.000.5501.00"/>
    <n v="25300690"/>
    <s v="DICLOFENACO. SOLUCIÓN INYECTABLE. CADA AMPOLLETA CONTIENE: DICLOFENACO SÓDICO 75 MG ENVASE CON 2 AMPOLLETAS CON 3 ML."/>
    <s v="ENVASE CON 2 AMPOLLETAS CON 3 ML"/>
    <n v="7.38"/>
    <n v="5"/>
    <n v="13"/>
    <n v="36.9"/>
    <n v="95.94"/>
    <n v="0"/>
    <n v="13"/>
    <n v="13"/>
    <s v="CLAVE SOLICITADA"/>
    <n v="8"/>
    <s v="MINIMO SUPERADO"/>
    <n v="0"/>
    <s v="RECIBIDO TOTAL"/>
    <n v="95.94"/>
  </r>
  <r>
    <n v="2024"/>
    <s v="MCSSA018786"/>
    <s v="LA-012M7B997-E115-2022"/>
    <s v="RAMO 12"/>
    <n v="25301"/>
    <x v="5"/>
    <s v="DISTRIBUIDOR MEDICO TECNOMED, S.A. DE C.V."/>
    <x v="202"/>
    <s v="HRAEI-LPI-CC-419-RA-2022HRAEI-MD0454"/>
    <s v="010.000.5501.00"/>
    <n v="25300690"/>
    <s v="DICLOFENACO. SOLUCIÓN INYECTABLE. CADA AMPOLLETA CONTIENE: DICLOFENACO SÓDICO 75 MG ENVASE CON 2 AMPOLLETAS CON 3 ML."/>
    <s v="ENVASE CON 2 AMPOLLETAS CON 3 ML"/>
    <n v="7.01"/>
    <n v="22"/>
    <n v="53"/>
    <n v="154.22"/>
    <n v="371.53"/>
    <n v="0"/>
    <n v="22"/>
    <n v="22"/>
    <s v="CLAVE SOLICITADA"/>
    <n v="0"/>
    <s v="MINIMO CUMPLIDO"/>
    <n v="0"/>
    <s v="RECIBIDO TOTAL"/>
    <n v="154.22"/>
  </r>
  <r>
    <n v="2024"/>
    <s v="MCSSA018786"/>
    <s v="LA-012M7B997-E115-2022"/>
    <s v="RAMO 12"/>
    <n v="25301"/>
    <x v="102"/>
    <s v="BRULUAGSA, S.A. DE C.V."/>
    <x v="203"/>
    <s v="HRAEI-LPI-CC-426-2022HRAEI-MD0455"/>
    <s v="010.000.1926.00"/>
    <n v="25300693"/>
    <s v="DICLOXACILINA. CÁPSULA O COMPRIMIDO. CADA CÁPSULA O COMPRIMIDO CONTIENE: DICLOXACILINA SÓDICA 500 MG ENVASE CON 20 CÁPSULAS O COMPRIMIDOS."/>
    <s v="ENVASE CON 20 CÁPSULAS O COMPRIMIDOS"/>
    <n v="32"/>
    <n v="10"/>
    <n v="25"/>
    <n v="320"/>
    <n v="800"/>
    <n v="0"/>
    <s v="-"/>
    <s v="-"/>
    <s v="SIN SOLICITUD"/>
    <s v="-"/>
    <s v="MINIMO SIN SOLICITUD"/>
    <s v="-"/>
    <s v="SIN SOLICITUD"/>
    <s v="-"/>
  </r>
  <r>
    <n v="2024"/>
    <s v="MCSSA018786"/>
    <s v="AA-12-M7B-012M7B997-I-24-2023 "/>
    <s v="RAMO 12"/>
    <n v="25301"/>
    <x v="103"/>
    <s v="BRULUAGSA, S.A. DE C.V."/>
    <x v="204"/>
    <s v="HRAEI-AD-CC-100-2023HRAEI-MD0456"/>
    <s v="010.000.1927.00"/>
    <n v="25300695"/>
    <s v="DICLOXACILINA. SUSPENSIÓN ORAL. CADA 5 ML CONTIENEN: DICLOXACILINA SÓDICA 250 MG ENVASE CON POLVO PARA 60 ML Y DOSIFICADOR."/>
    <s v="ENVASE CON POLVO PARA 60 ML Y DOSIFICADOR"/>
    <n v="19"/>
    <n v="2"/>
    <n v="3"/>
    <n v="38"/>
    <n v="57"/>
    <n v="0"/>
    <n v="2"/>
    <n v="2"/>
    <s v="CLAVE SOLICITADA"/>
    <n v="0"/>
    <s v="MINIMO CUMPLIDO"/>
    <n v="0"/>
    <s v="RECIBIDO TOTAL"/>
    <n v="38"/>
  </r>
  <r>
    <n v="2024"/>
    <s v="MCSSA018786"/>
    <s v="LA-012M7B997-E115-2022"/>
    <s v="RAMO 12"/>
    <n v="25301"/>
    <x v="163"/>
    <s v="ESPECIALISTAS EN FARMACOS DEL NORTE, S.A. DE C.V."/>
    <x v="21"/>
    <s v="HRAEI-LPI-CC-460-2022HRAEI-MD0464"/>
    <s v="010.000.2739.00"/>
    <n v="25300707"/>
    <s v="DIETA POLIMERICA A BASE DE CASEINATO DE CALCIO O PROTEINAS GRASAS VITAMINAS MINERALES. POLVO CADA 100 GRAMOS CONTIENE: DENSIDAD ENERGÉTICA UNIDAD KCAL/ML MÍNIMO 0.99 MÁXIMO 1.06 CALORÍAS UNIDAD KCAL MÍNIMO 412.5 MÁXIMO 441.7 HIDRATOS DE CARBONO UNIDAD G MÍNIMO 58.50 MÁXIMO 68.00 PROTEÍNA: UNIDAD G MÍNIMO 15.80 MÁXIMO 17.50 HISTIDINA UNIDAD G MÍNIMO 0.40 MÁXIMO 0.5600 ISOLEUCINA UNIDAD G MÍNIMO 0.7035 MÁXIMO 1.0135 LEUCINA UNIDAD G MÍNIMO 1.4050 MÁXIMO 1.7670 LISINA UNIDAD G MÍNIMO 1.1080 MÁXIMO 1.4525 METIONINA UNIDAD G MÍNIMO 0.3925 MÁXIMO 0.5256 FENILALANINA UNIDAD G MÍNIMO 0.7810 MÁXIMO 0.9450 TREONINA UNIDAD G MÍNIMO 0.6466 MÁXIMO 0.8050 TRIPTOFANO UNIDAD G MÍNIMO 0.1833 MÁXIMO 0.2450 VALINA UNIDAD G MÍNIMO 0.8553 MÁXIMO 1.2950 ARGININA UNIDAD G MÍNIMO 0.6165 MÁXIMO 0.6650 ACIDO ASPÁRTICO UNIDAD G MÍNIMO 1.0500 MÁXIMO 1.2310 SERINA UNIDAD G MÍNIMO 0.8750 MÁXIMO 0.8910 ACIDO GLUTÁMICO UNIDAD G MÍNIMO 3.0100 MÁXIMO 3.3530 PROLINA UNIDAD G MÍNIMO 1.4700 MÁXIMO 1.5630  GLICINA UNIDAD G MÍNIMO 0.2800 MÁXIMO 0.3380 ALANINA UNIDAD G MÍNIMO 0.4375 MÁXIMO 0.4910 CISTINA UNIDAD G MÍNIMO 0.0980 MÁXIMO 0.7000 TIROSINA UNIDAD G MÍNIMO 0.7414 MÁXIMO 1.0150 GRASAS UNIDAD G MÍNIMO 9.0 MÁXIMO 15.80 ACIDOS GRASOS SATURADOS UNIDAD G MÍNIMO 0.96 MÁXIMO 2.30 ACIDO PALMÍTICO UNIDAD G MÍNIMO 0.67 MÁXIMO 1.77 ACIDO ESTEÁRICO UNIDAD G MÍNIMO 0.29 MÁXIMO 0.36 GRASOS INSATURADOS UNIDAD G MÍNIMO 7.20 MÁXIMO 12.62 LINOLEICO UNIDAD G MÍNIMO 5.8 MÁXIMO 8.50 LINOLÉNICO UNIDAD G MÍNIMO 0.20 MÁXIMO 0.20 OLEICO UNIDAD G MÍNIMO 1.20 MÁXIMO 4.00 RELACIÓN POLINSATURADOS/SATURADOS UNIDAD G MÍNIMO 0.11 MÁXIMO 8.20 COLESTEROL UNIDAD G MÍNIMO 0.00 MÁXIMO 0.02 VITAMINA A UNIDAD U.I. MÍNIMO 1028.0 MÁXIMO 1170.0 VITAMINA D UNIDAD U.I. MÍNIMO 90.10 MÁXIMO 96.00 VITAMINA E UNIDAD MG MÍNIMO 10.20 MÁXIMO 15.00 ACIDO ASCÓRBICO UNIDAD MG MÍNIMO 20.00 MÁXIMO 68.00 ACIDO FÓLICO UNIDAD µG MÍNIMO 122.00 MÁXIMO 200.00 TIAMINA UNIDAD MG MÍNIMO 0.70 MÁXIMO 0.72 RIBOFLAVINA UNIDAD MG MÍNIMO 0.70 MÁXIMO 0.80 NIACINA UNIDAD MG MÍNIMO 9.00 MÁXIMO 10.00 VITAMINA B6 UNIDAD MG MÍNIMO 0.90 MÁXIMO 1.00 VITAMINA B12 UNIDAD µG MÍNIMO 2.70 MÁXIMO 3.10 BIOTINA UNIDAD µG MÍNIMO 61.00 MÁXIMO 150.00 ACIDO PANTOTÉNICO UNIDAD MG MÍNIMO 2.40 MÁXIMO 5.00 VITAMINA K UNIDAD µG MÍNIMO 18.00 MÁXIMO 44.10 COLINA UNIDAD MG MÍNIMO 0.0 MÁXIMO 136.00 CALCIO UNIDAD MG MÍNIMO 225.20 MÁXIMO 325.20 FÓSFORO UNIDAD MG MÍNIMO 225.20 MÁXIMO 268.80 YODO UNIDAD µGMÍNIMO 34.00 MÁXIMO 44.00 HIERRO UNIDAD MG MÍNIMO 4.10 MÁXIMO 5.00 MAGNESIO UNIDAD MG MÍNIMO 90.10 MÁXIMO 105.00 COBRE UNIDAD MG MÍNIMO 0.50 MÁXIMO 0.52 ZINC UNIDAD MG MÍNIMO 4.30 MÁXIMO 5.40 MANGANESO UNIDAD MG MÍNIMO 0.90  MÁXIMO 1.20 POTASIO UNIDAD MG MÍNIMO 515.00 MÁXIMO 860.00 SODIO UNIDAD MG MÍNIMO 130.00 MÁXIMO 360.00 CLORO UNIDAD MG MÍNIMO 300.00 MÁXIMO 610.00 SELENIO UNIDAD µG MÍNIMO 0.0 MÁXIMO 19.00 CROMO UNIDAD µG MÍNIMO 0.0 MÁXIMO 22.5 MOLIBDENO UNIDAD µG MÍNIMO 0.0 MÁXIMO 38.00 ENVASE CON 400 - 454 GRAMOS CON O SIN SABOR."/>
    <s v="ENVASE CON 400 - 454 GRAMOS CON O SIN SABOR"/>
    <n v="77.900000000000006"/>
    <n v="110"/>
    <n v="273"/>
    <n v="8569"/>
    <n v="21266.7"/>
    <n v="0"/>
    <n v="110"/>
    <n v="110"/>
    <s v="CLAVE SOLICITADA"/>
    <n v="0"/>
    <s v="MINIMO CUMPLIDO"/>
    <n v="0"/>
    <s v="RECIBIDO TOTAL"/>
    <n v="8569"/>
  </r>
  <r>
    <n v="2024"/>
    <s v="MCSSA018786"/>
    <s v="LA-12-512-012000991-I-174-2023"/>
    <s v="RAMO 12"/>
    <n v="25301"/>
    <x v="164"/>
    <s v="NUCITEC, S.A. DE C.V."/>
    <x v="22"/>
    <s v="HRAEI-LPI-CC-344-2023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62"/>
    <n v="576"/>
    <n v="1440"/>
    <n v="9573.1200000000008"/>
    <n v="23932.800000000003"/>
    <n v="0"/>
    <n v="576"/>
    <n v="0"/>
    <s v="CLAVE SOLICITADA"/>
    <n v="0"/>
    <s v="MINIMO CUMPLIDO"/>
    <n v="576"/>
    <s v="SIN RECIBIR"/>
    <n v="0"/>
  </r>
  <r>
    <n v="2024"/>
    <s v="MCSSA018786"/>
    <s v="LA-012M7B997-E115-2022"/>
    <s v="RAMO 12"/>
    <n v="25301"/>
    <x v="165"/>
    <s v="NUCITEC, S.A. DE C.V."/>
    <x v="22"/>
    <s v="HRAEI-LPI-CC-442-2022HRAEI-MD0466"/>
    <s v="010.000.5392.00"/>
    <n v="25300709"/>
    <s v="DIETA POLIMERICA CON FIBRA. SUSPENSION ORAL O ENTERAL CADA 100ML CONTIENE:   PROTEÍNAS UNIDAD G MÍNIMO 3.69 MÁXIMO 3.74 LÍPIDOS UNIDAD G MÍNIMO 3.45 MÁXIMO 3.56 HIDRATOS DE CARBONO UNIDAD G MÍNIMO 11.90 MÁXIMO 15 FIBRA DIETARIA TOTAL UNIDAD G MÍNIMO 1.25 MÁXIMO 1.35 VITAMINA A UNIDAD UNIDAD UI MÍNIMO 359.3 MÁXIMO 400 VITAMINA D UNIDAD UI MÍNIMO 20.0 MÁXIMO 28.7 VITAMINA E UNIDAD UI MÍNIMO 2.8 MÁXIMO 3.3 VITAMINA K1 UNIDAD µG MÍNIMO 5.9 MÁXIMO 8 VITAMINA C UNIDAD MG MÍNIMO 14.0 MÁXIMO 21.6 TIAMINA B1 UNIDAD MG MÍNIMO 0.16 MÁXIMO 0.2 RIBOFLABINA B2 UNIDAD MG MÍNIMO 0.19 MÁXIMO 0.24 NIACINA UNIDAD MG MÍNIMO 2.16 MÁXIMO 2.8 VITAMINA B6 UNIDAD MG MÍNIMO 0.21 ACIDO FÓLICO UNIDAD  µG MÍNIMO 43.1 MÁXIMO 54 ACIDO PANTOTÉNICO UNIDAD MG MÍNIMO 1.0 MÁXIMO 1.4 VITAMINA B12 UNIDAD  µG MÍNIMO 0.68 MÁXIMO 0.8 BIOTINA UNIDAD  µG MÍNIMO 32.5 MÁXIMO 40 COLINA UNIDAD MG MÍNIMO 43.1 MÁXIMO 45.2 CALCIO UNIDAD MG MÍNIMO 65.5 MÁXIMO 66 FÓSFORO UNIDAD MG MÍNIMO 65.5 MÁXIMO 66 MAGNESIO UNIDAD MG MÍNIMO 26.7 MÁXIMO 31 ZINC UNIDAD MG MÍNIMO 1.3 MÁXIMO 1.5 HIERRO UNIDAD MG MÍNIMO 1.1 MÁXIMO 1.2 MANGANESO UNIDAD MG MÍNIMO 0.25 MÁXIMO 0.34 IODO UNIDAD  µG MÍNIMO 9 MÁXIMO 10 SODIO UNIDAD MG MÍNIMO 46.78 MÁXIMO 70.5 POTASIO UNIDAD MG MÍNIMO 117.1 MÁXIMO 157 CLORURO UNIDAD MG MÍNIMO 93.5 MÁXIMO 126 CROMO UNIDAD  µG MÍNIMO 3.74 MÁXIMO 6.7 MOLIBDENO UNIDAD  µG MÍNIMO 10.2 MÁXIMO 11.2 SELENIO UNIDAD  µG MÍNIMO 3.74 MÁXIMO 4.7 COBRE UNIDAD MG MÍNIMO 0.13 MÁXIMO 0.14 ENVASE CON 236 A 250 ML."/>
    <s v="ENVASE CON 236 A 250 M"/>
    <n v="16"/>
    <n v="437"/>
    <n v="1092"/>
    <n v="6992"/>
    <n v="17472"/>
    <n v="0"/>
    <n v="437"/>
    <n v="437"/>
    <s v="CLAVE SOLICITADA"/>
    <n v="0"/>
    <s v="MINIMO CUMPLIDO"/>
    <n v="0"/>
    <s v="RECIBIDO TOTAL"/>
    <n v="6992"/>
  </r>
  <r>
    <n v="2024"/>
    <s v="MCSSA018786"/>
    <s v="LA-12-512-012000991-I-174-2023"/>
    <s v="RAMO 47"/>
    <n v="25301"/>
    <x v="45"/>
    <s v="SAGO MEDICAL SERVICE, S.A. DE C.V."/>
    <x v="205"/>
    <s v="HRAEI-LPI-CC-397-2023HRAEI-MD0467"/>
    <s v="010.000.0406.00"/>
    <n v="25300714"/>
    <s v="DIFENHIDRAMINA. SOLUCIÓN INYECTABLE. CADA FRASCO ÁMPULA CONTIENE: CLORHIDRATO DE DIFENHIDRAMINA 100 MG. ENVASE CON FRASCO ÁMPULA DE 10 ML."/>
    <s v="ENVASE CON FRASCO ÁMPULA DE 10 ML"/>
    <n v="38.06"/>
    <n v="13"/>
    <n v="31"/>
    <n v="494.78000000000003"/>
    <n v="1179.8600000000001"/>
    <n v="0"/>
    <s v="-"/>
    <s v="-"/>
    <s v="SIN SOLICITUD"/>
    <s v="-"/>
    <s v="MINIMO SIN SOLICITUD"/>
    <s v="-"/>
    <s v="SIN SOLICITUD"/>
    <s v="-"/>
  </r>
  <r>
    <n v="2024"/>
    <s v="MCSSA018786"/>
    <s v="LA-12-512-012000991-I-174-2023"/>
    <s v="RAMO 47"/>
    <n v="25301"/>
    <x v="166"/>
    <s v="GADMAR, S.A. DE C.V."/>
    <x v="205"/>
    <s v="HRAEI-LPI-CC-398-2023HRAEI-MD0467"/>
    <s v="010.000.0406.00"/>
    <n v="25300714"/>
    <s v="DIFENHIDRAMINA. SOLUCIÓN INYECTABLE. CADA FRASCO ÁMPULA CONTIENE: CLORHIDRATO DE DIFENHIDRAMINA 100 MG. ENVASE CON FRASCO ÁMPULA DE 10 ML."/>
    <s v="ENVASE CON FRASCO ÁMPULA DE 10 ML"/>
    <n v="38.9"/>
    <n v="7"/>
    <n v="20"/>
    <n v="272.3"/>
    <n v="778"/>
    <n v="0"/>
    <s v="-"/>
    <s v="-"/>
    <s v="SIN SOLICITUD"/>
    <s v="-"/>
    <s v="MINIMO SIN SOLICITUD"/>
    <s v="-"/>
    <s v="SIN SOLICITUD"/>
    <s v="-"/>
  </r>
  <r>
    <n v="2024"/>
    <s v="MCSSA018786"/>
    <s v="LA-012M7B997-E115-2022"/>
    <s v="RAMO 12"/>
    <n v="25301"/>
    <x v="137"/>
    <s v="SAGO MEDICAL SERVICE, S.A. DE C.V."/>
    <x v="205"/>
    <s v="HRAEI-LPI-CC-427-2022HRAEI-MD0467"/>
    <s v="010.000.0406.00"/>
    <n v="25300714"/>
    <s v="DIFENHIDRAMINA. SOLUCIÓN INYECTABLE. CADA FRASCO ÁMPULA CONTIENE: CLORHIDRATO DE DIFENHIDRAMINA 100 MG. ENVASE CON FRASCO ÁMPULA DE 10 ML."/>
    <s v="ENVASE CON FRASCO ÁMPULA DE 10 ML"/>
    <n v="43.7"/>
    <n v="100"/>
    <n v="249"/>
    <n v="4370"/>
    <n v="10881.300000000001"/>
    <n v="0"/>
    <s v="-"/>
    <s v="-"/>
    <s v="SIN SOLICITUD"/>
    <s v="-"/>
    <s v="MINIMO SIN SOLICITUD"/>
    <s v="-"/>
    <s v="SIN SOLICITUD"/>
    <s v="-"/>
  </r>
  <r>
    <n v="2024"/>
    <s v="MCSSA018786"/>
    <s v="LA-012M7B997-E115-2022"/>
    <s v="RAMO 12"/>
    <n v="25301"/>
    <x v="8"/>
    <s v="COMERCIALIZADORA DE PRODUCTOS INSTITUCIONALES, S.A. DE C.V."/>
    <x v="205"/>
    <s v="HRAEI-LPI-CC-420-2022HRAEI-MD0467"/>
    <s v="010.000.0406.00"/>
    <n v="25300714"/>
    <s v="DIFENHIDRAMINA. SOLUCIÓN INYECTABLE. CADA FRASCO ÁMPULA CONTIENE: CLORHIDRATO DE DIFENHIDRAMINA 100 MG. ENVASE CON FRASCO ÁMPULA DE 10 ML."/>
    <s v="ENVASE CON FRASCO ÁMPULA DE 10 ML"/>
    <n v="46.92"/>
    <n v="66"/>
    <n v="166"/>
    <n v="3096.7200000000003"/>
    <n v="7788.72"/>
    <n v="0"/>
    <n v="166"/>
    <n v="166"/>
    <s v="CLAVE SOLICITADA"/>
    <n v="100"/>
    <s v="MINIMO SUPERADO"/>
    <n v="0"/>
    <s v="RECIBIDO TOTAL"/>
    <n v="7788.72"/>
  </r>
  <r>
    <n v="2024"/>
    <s v="MCSSA018786"/>
    <s v="LA-12-512-012000991-I-174-2023"/>
    <s v="RAMO 12"/>
    <n v="25301"/>
    <x v="167"/>
    <s v="LABORATORIOS MECCH, S.A. DE C.V."/>
    <x v="206"/>
    <s v="HRAEI-LPI-CC-323-2023HRAEI-MD0470"/>
    <s v="010.000.3112.00"/>
    <n v="25300716"/>
    <s v="DIFENIDOL. SOLUCIÓN INYECTABLE. CADA AMPOLLETA CONTIENE: CLORHIDRATO DE DIFENIDOL EQUIVALENTE A 40 MG DE DIFENIDOL ENVASE CON 2 AMPOLLETAS DE 2 ML."/>
    <s v="ENVASE CON 2 AMPOLLETAS DE 2 ML"/>
    <n v="6.38"/>
    <n v="10"/>
    <n v="24"/>
    <n v="63.8"/>
    <n v="153.12"/>
    <n v="0"/>
    <n v="10"/>
    <n v="10"/>
    <s v="CLAVE SOLICITADA"/>
    <n v="0"/>
    <s v="MINIMO CUMPLIDO"/>
    <n v="0"/>
    <s v="RECIBIDO TOTAL"/>
    <n v="63.8"/>
  </r>
  <r>
    <n v="2024"/>
    <s v="MCSSA018786"/>
    <s v="LA-012M7B997-E115-2022"/>
    <s v="RAMO 12"/>
    <n v="25301"/>
    <x v="5"/>
    <s v="DISTRIBUIDOR MEDICO TECNOMED, S.A. DE C.V."/>
    <x v="206"/>
    <s v="HRAEI-LPI-CC-419-RA-2022HRAEI-MD0470"/>
    <s v="010.000.3112.00"/>
    <n v="25300716"/>
    <s v="DIFENIDOL. SOLUCIÓN INYECTABLE. CADA AMPOLLETA CONTIENE: CLORHIDRATO DE DIFENIDOL EQUIVALENTE A 40 MG DE DIFENIDOL ENVASE CON 2 AMPOLLETAS DE 2 ML."/>
    <s v="ENVASE CON 2 AMPOLLETAS DE 2 ML"/>
    <n v="5.55"/>
    <n v="16"/>
    <n v="39"/>
    <n v="88.8"/>
    <n v="216.45"/>
    <n v="0"/>
    <n v="16"/>
    <n v="16"/>
    <s v="CLAVE SOLICITADA"/>
    <n v="0"/>
    <s v="MINIMO CUMPLIDO"/>
    <n v="0"/>
    <s v="RECIBIDO TOTAL"/>
    <n v="88.8"/>
  </r>
  <r>
    <n v="2024"/>
    <s v="MCSSA018786"/>
    <s v="LA-12-512-012000991-I-174-2023"/>
    <s v="RAMO 12"/>
    <n v="25301"/>
    <x v="99"/>
    <s v="ARMSTRONG LABORATORIOS DE MEXICO, S.A. DE C.V."/>
    <x v="207"/>
    <s v="HRAEI-LPI-CC-259-1-2023HRAEI-MD0472"/>
    <s v="010.000.0503.00"/>
    <n v="25300720"/>
    <s v="DIGOXINA. ELÍXIR. CADA ML CONTIENE: DIGOXINA 0.05 MG ENVASE CONTENIENDO 60 ML CON GOTERO CALIBRADO DE 1 ML INTEGRADO O ADJUNTO AL FRASCO Y LE SIRVE DE TAPA"/>
    <s v="ENVASE CONTENIENDO 60 ML"/>
    <n v="115.52"/>
    <n v="1"/>
    <n v="2"/>
    <n v="115.52"/>
    <n v="231.04"/>
    <n v="0"/>
    <s v="-"/>
    <s v="-"/>
    <s v="SIN SOLICITUD"/>
    <s v="-"/>
    <s v="MINIMO SIN SOLICITUD"/>
    <s v="-"/>
    <s v="SIN SOLICITUD"/>
    <s v="-"/>
  </r>
  <r>
    <n v="2024"/>
    <s v="MCSSA018786"/>
    <s v="LA-12-M7B-012M7B997-I-1-2023"/>
    <s v="RAMO 12"/>
    <n v="25301"/>
    <x v="61"/>
    <s v="DARFARMA, S.A. DE C.V."/>
    <x v="207"/>
    <s v="HRAEI-LPI-CC-019-2023HRAEI-MD0472"/>
    <s v="010.000.0503.00"/>
    <n v="25300720"/>
    <s v="DIGOXINA. ELÍXIR. CADA ML CONTIENE: DIGOXINA 0.05 MG ENVASE CONTENIENDO 60 ML CON GOTERO CALIBRADO DE 1 ML INTEGRADO O ADJUNTO AL FRASCO Y LE SIRVE DE TAPA"/>
    <s v="ENVASE CONTENIENDO 60 ML"/>
    <n v="142.62"/>
    <n v="1"/>
    <n v="1"/>
    <n v="142.62"/>
    <n v="142.62"/>
    <n v="0"/>
    <s v="-"/>
    <s v="-"/>
    <s v="SIN SOLICITUD"/>
    <s v="-"/>
    <s v="MINIMO SIN SOLICITUD"/>
    <s v="-"/>
    <s v="SIN SOLICITUD"/>
    <s v="-"/>
  </r>
  <r>
    <n v="2024"/>
    <s v="MCSSA018786"/>
    <s v="LA-12-M7B-012M7B997-I-1-2023"/>
    <s v="RAMO 12"/>
    <n v="25301"/>
    <x v="168"/>
    <s v="ARMSTRONG LABORATORIOS DE MÉXICO, S.A. DE C.V."/>
    <x v="207"/>
    <s v="HRAEI-LPI-CC-090-2023HRAEI-MD0472"/>
    <s v="010.000.0503.00"/>
    <n v="25300720"/>
    <s v="DIGOXINA. ELÍXIR. CADA ML CONTIENE: DIGOXINA 0.05 MG ENVASE CONTENIENDO 60 ML CON GOTERO CALIBRADO DE 1 ML INTEGRADO O ADJUNTO AL FRASCO Y LE SIRVE DE TAPA"/>
    <s v="ENVASE CONTENIENDO 60 ML CON GOTERO "/>
    <n v="129.66"/>
    <n v="1"/>
    <n v="2"/>
    <n v="129.66"/>
    <n v="259.32"/>
    <n v="0"/>
    <s v="-"/>
    <s v="-"/>
    <s v="SIN SOLICITUD"/>
    <s v="-"/>
    <s v="MINIMO SIN SOLICITUD"/>
    <s v="-"/>
    <s v="SIN SOLICITUD"/>
    <s v="-"/>
  </r>
  <r>
    <n v="2024"/>
    <s v="MCSSA018786"/>
    <s v="LA-012M7B997-E115-2022"/>
    <s v="RAMO 12"/>
    <n v="25301"/>
    <x v="96"/>
    <s v="PROFESSIONAL PHARMACY OCCIDENTE, S.A. DE C.V."/>
    <x v="208"/>
    <s v="HRAEI-LPI-CC-423-2022HRAEI-MD0473"/>
    <s v="010.000.0504.00"/>
    <n v="25300721"/>
    <s v="DIGOXINA. SOLUCIÓN INYECTABLE. CADA AMPOLLETA CONTIENE: DIGOXINA 0.5 MG ENVASE CON 6 AMPOLLETAS DE 2 ML."/>
    <s v="ENVASE CON 6 AMPOLLETAS DE 2 ML"/>
    <n v="57.84"/>
    <n v="10"/>
    <n v="23"/>
    <n v="578.40000000000009"/>
    <n v="1330.3200000000002"/>
    <n v="0"/>
    <s v="-"/>
    <s v="-"/>
    <s v="SIN SOLICITUD"/>
    <s v="-"/>
    <s v="MINIMO SIN SOLICITUD"/>
    <s v="-"/>
    <s v="SIN SOLICITUD"/>
    <s v="-"/>
  </r>
  <r>
    <n v="2024"/>
    <s v="MCSSA018786"/>
    <s v="LA-12-512-012000991-I-174-2023"/>
    <s v="RAMO 12"/>
    <n v="25301"/>
    <x v="29"/>
    <s v="COMERCIALIZADORA DE PRODUCTOS INSTITUCIONALES, S.A. DE C.V."/>
    <x v="209"/>
    <s v="HRAEI-LPI-CC-276-2023HRAEI-MD0180"/>
    <s v="010.000.0477.00"/>
    <n v="25300313"/>
    <s v="DIPROPIONATO DE BECLOMETASONA. SUSPENSIÓN EN AEROSOL. CADA INHALACIÓN CONTIENE: DIPROPIONATO DE BECLOMETASONA 50  µG. ENVASE CON DISPOSITIVO INHALADOR PARA 200 DOSIS."/>
    <s v="ENVASE CON DISPOSITIVO INHALADOR PARA 200 DOSIS"/>
    <n v="49.69"/>
    <n v="2"/>
    <n v="5"/>
    <n v="99.38"/>
    <n v="248.45"/>
    <n v="0"/>
    <s v="-"/>
    <s v="-"/>
    <s v="SIN SOLICITUD"/>
    <s v="-"/>
    <s v="MINIMO SIN SOLICITUD"/>
    <s v="-"/>
    <s v="SIN SOLICITUD"/>
    <s v="-"/>
  </r>
  <r>
    <n v="2024"/>
    <s v="MCSSA018786"/>
    <s v="LA-12-M7B-012M7B997-I-1-2023"/>
    <s v="RAMO 12"/>
    <n v="25301"/>
    <x v="98"/>
    <s v="COMERCIALIZADORA DE PRODUCTOS INSTITUCIONALES, S.A. DE C.V."/>
    <x v="209"/>
    <s v="HRAEI-LPI-CC-016-2023HRAEI-MD0180"/>
    <s v="010.000.0477.00"/>
    <n v="25300313"/>
    <s v="DIPROPIONATO DE BECLOMETASONA. SUSPENSIÓN EN AEROSOL. CADA INHALACIÓN CONTIENE: DIPROPIONATO DE BECLOMETASONA 50  µG. ENVASE CON DISPOSITIVO INHALADOR PARA 200 DOSIS."/>
    <s v="ENVASE CON DISPOSITIVO INHALADOR PARA 200 DOSIS"/>
    <n v="38"/>
    <n v="4"/>
    <n v="8"/>
    <n v="152"/>
    <n v="304"/>
    <n v="0"/>
    <n v="8"/>
    <n v="8"/>
    <s v="CLAVE SOLICITADA"/>
    <n v="4"/>
    <s v="MINIMO SUPERADO"/>
    <n v="0"/>
    <s v="RECIBIDO TOTAL"/>
    <n v="304"/>
  </r>
  <r>
    <n v="2024"/>
    <s v="MCSSA018786"/>
    <s v="AA-012M7B997-E158-2022"/>
    <s v="RAMO 12"/>
    <n v="25301"/>
    <x v="169"/>
    <s v="BIOSISTEMAS Y SEGURIDAD PRIVADA, S.A. DE C.V."/>
    <x v="210"/>
    <s v="HRAEI-AD-CC-523-2022HRAEI-MD0489"/>
    <s v="010.000.0615.00"/>
    <n v="25300746"/>
    <s v="DOBUTAMINA. SOLUCIÓN INYECTABLE. CADA FRASCO ÁMPULA O AMPOLLETA CONTIENE: CLORHIDRATO DE DOBUTAMINA EQUIVALENTE A 250 MG DE DOBUTAMINA. ENVASE CON 5 AMPOLLETAS CON 5 ML CADA UNA."/>
    <s v="ENVASE CON 5 AMPOLLETAS CON 5 ML CADA UNA"/>
    <n v="116"/>
    <n v="63"/>
    <n v="156"/>
    <n v="7308"/>
    <n v="18096"/>
    <n v="0"/>
    <n v="156"/>
    <n v="63"/>
    <s v="CLAVE SOLICITADA"/>
    <n v="93"/>
    <s v="MINIMO SUPERADO"/>
    <n v="93"/>
    <s v="RECIBIDO PARCIAL"/>
    <n v="7308"/>
  </r>
  <r>
    <n v="2024"/>
    <s v="MCSSA018786"/>
    <s v="LA-012M7B997-E115-2022"/>
    <s v="RAMO 12"/>
    <n v="25301"/>
    <x v="96"/>
    <s v="PROFESSIONAL PHARMACY OCCIDENTE, S.A. DE C.V."/>
    <x v="211"/>
    <s v="HRAEI-LPI-CC-423-2022HRAEI-MD0497"/>
    <s v="010.000.0614.00"/>
    <n v="25300754"/>
    <s v="DOPAMINA. SOLUCIÓN INYECTABLE CADA AMPOLLETA CONTIENE: CLORHIDRATO DE DOPAMINA 200 MG ENVASE CON 5 AMPOLLETAS CON 5 ML."/>
    <s v="ENVASE CON 5 AMPOLLETAS CON 5 ML"/>
    <n v="40.24"/>
    <n v="102"/>
    <n v="253"/>
    <n v="4104.4800000000005"/>
    <n v="10180.720000000001"/>
    <n v="0"/>
    <n v="102"/>
    <n v="0"/>
    <s v="CLAVE SOLICITADA"/>
    <n v="0"/>
    <s v="MINIMO CUMPLIDO"/>
    <n v="102"/>
    <s v="SIN RECIBIR"/>
    <n v="0"/>
  </r>
  <r>
    <n v="2024"/>
    <s v="MCSSA018786"/>
    <s v="LA-12-512-012000991-I-174-2023"/>
    <s v="RAMO 12"/>
    <n v="25301"/>
    <x v="135"/>
    <s v="HISA FARMACEUTICA, S.A. DE C.V."/>
    <x v="212"/>
    <s v="HRAEI-LPI-CC-313-1-2023HRAEI-MD0500"/>
    <s v="010.000.1940.00"/>
    <n v="25300760"/>
    <s v="DOXICICLINA. CÁPSULA O TABLETA CADA CÁPSULA O TABLETA CONTIENE: HICLATO DE DOXICICLINA EQUIVALENTE A 100 MG DE DOXICILINA. ENVASE CON 10 CÁPSULAS O TABLETAS."/>
    <s v="ENVASE CON 10 CÁPSULAS O TABLETAS"/>
    <n v="17.04"/>
    <n v="3"/>
    <n v="7"/>
    <n v="51.12"/>
    <n v="119.28"/>
    <n v="0"/>
    <n v="3"/>
    <n v="0"/>
    <s v="CLAVE SOLICITADA"/>
    <n v="0"/>
    <s v="MINIMO CUMPLIDO"/>
    <n v="3"/>
    <s v="SIN RECIBIR"/>
    <n v="0"/>
  </r>
  <r>
    <n v="2024"/>
    <s v="MCSSA018786"/>
    <s v="LA-12-512-012000991-I-174-2023"/>
    <s v="RAMO 12"/>
    <n v="25301"/>
    <x v="170"/>
    <s v="ELEMENTCO, S. A. P. I. DE C.V."/>
    <x v="212"/>
    <s v="HRAEI-LPI-CC-288-2023HRAEI-MD0500"/>
    <s v="010.000.1940.00"/>
    <n v="25300760"/>
    <s v="DOXICICLINA. CÁPSULA O TABLETA CADA CÁPSULA O TABLETA CONTIENE: HICLATO DE DOXICICLINA EQUIVALENTE A 100 MG DE DOXICILINA. ENVASE CON 10 CÁPSULAS O TABLETAS."/>
    <s v="ENVASE CON 10 CÁPSULAS O TABLETAS"/>
    <n v="15.7"/>
    <n v="5"/>
    <n v="11"/>
    <n v="78.5"/>
    <n v="172.7"/>
    <n v="0"/>
    <s v="-"/>
    <s v="-"/>
    <s v="SIN SOLICITUD"/>
    <s v="-"/>
    <s v="MINIMO SIN SOLICITUD"/>
    <s v="-"/>
    <s v="SIN SOLICITUD"/>
    <s v="-"/>
  </r>
  <r>
    <n v="2024"/>
    <s v="MCSSA018786"/>
    <s v="LA-12-M7B-012M7B997-I-1-2023"/>
    <s v="RAMO 12"/>
    <n v="25301"/>
    <x v="18"/>
    <s v="PRODIFAM, S.A. DE C.V."/>
    <x v="212"/>
    <s v="HRAEI-LPI-CC-008-2023HRAEI-MD0500"/>
    <s v="010.000.1940.00"/>
    <n v="25300760"/>
    <s v="DOXICICLINA. CÁPSULA O TABLETA CADA CÁPSULA O TABLETA CONTIENE: HICLATO DE DOXICICLINA EQUIVALENTE A 100 MG DE DOXICILINA. ENVASE CON 10 CÁPSULAS O TABLETAS."/>
    <s v="ENVASE CON 10 CÁPSULAS O TABLETAS"/>
    <n v="6.3499999999999899"/>
    <n v="12"/>
    <n v="30"/>
    <n v="76.199999999999875"/>
    <n v="190.49999999999969"/>
    <n v="0"/>
    <n v="12"/>
    <n v="12"/>
    <s v="CLAVE SOLICITADA"/>
    <n v="0"/>
    <s v="MINIMO CUMPLIDO"/>
    <n v="0"/>
    <s v="RECIBIDO TOTAL"/>
    <n v="76.199999999999875"/>
  </r>
  <r>
    <n v="2024"/>
    <s v="MCSSA018786"/>
    <s v="LA-012M7B997-E115-2022"/>
    <s v="RAMO 12"/>
    <n v="25301"/>
    <x v="137"/>
    <s v="SAGO MEDICAL SERVICE, S.A. DE C.V."/>
    <x v="213"/>
    <s v="HRAEI-LPI-CC-427-2022HRAEI-MD0501"/>
    <s v="010.000.1941.00"/>
    <n v="25300761"/>
    <s v="DOXICICLINA. CÁPSULA O TABLETA CADA CÁPSULA O TABLETA CONTIENE: HICLATO DE DOXICICLINA EQUIVALENTE A 50 MG DE DOXICILINA. ENVASE CON 28 CÁPSULAS O TABLETAS."/>
    <s v="ENVASE CON 28 CÁPSULAS O TABLETAS"/>
    <n v="195.4"/>
    <n v="4"/>
    <n v="10"/>
    <n v="781.6"/>
    <n v="1954"/>
    <n v="0"/>
    <s v="-"/>
    <s v="-"/>
    <s v="SIN SOLICITUD"/>
    <s v="-"/>
    <s v="MINIMO SIN SOLICITUD"/>
    <s v="-"/>
    <s v="SIN SOLICITUD"/>
    <s v="-"/>
  </r>
  <r>
    <n v="2024"/>
    <s v="MCSSA018786"/>
    <s v="AA-012M7B997-E133-2022"/>
    <s v="RAMO 12"/>
    <n v="25301"/>
    <x v="58"/>
    <s v="ASTRA ZENECA, S.A. DE C.V."/>
    <x v="214"/>
    <s v="HRAEI-AD-CC-350-2022HRAEI-MD2216"/>
    <s v="010.000.6324.00"/>
    <n v="25303728"/>
    <s v="DURVALUMAB. SOLUCIÓN INYECTABLE. CADA FRASCO ÁMPULA CONTIENE: DURVALUMAB 500MG. CAJA DE CARTÓN CON UN FRASCO ÁMPULA CON 500 MG/ 10 ML."/>
    <s v="CAJA DE CARTÓN CON UN FRASCO ÁMPULA CON 500 MG/ 10 ML"/>
    <n v="47438.46"/>
    <n v="47"/>
    <n v="117"/>
    <n v="2229607.62"/>
    <n v="5550299.8200000003"/>
    <n v="0"/>
    <n v="117"/>
    <n v="117"/>
    <s v="CLAVE SOLICITADA"/>
    <n v="70"/>
    <s v="MINIMO SUPERADO"/>
    <n v="0"/>
    <s v="RECIBIDO TOTAL"/>
    <n v="5550299.8200000003"/>
  </r>
  <r>
    <n v="2024"/>
    <s v="MCSSA018786"/>
    <s v="LA-012M7B997-E115-2022"/>
    <s v="RAMO 12"/>
    <n v="25301"/>
    <x v="171"/>
    <s v="ESEOTRES PHARMA, S.A.P.I. DE C.V."/>
    <x v="215"/>
    <s v="HRAEI-LPI-CC-465-1-2022HRAEI-MD0509"/>
    <s v="010.000.5319.01"/>
    <n v="25302547"/>
    <s v="DUTASTERIDA. CÁPSULA CADA CÁPSULA CONTIENE: DUTASTERIDA 0.5 MG ENVASE CON 90 CÁPSULAS."/>
    <s v="ENVASE CON 90 CÁPSULAS"/>
    <n v="327"/>
    <n v="68"/>
    <n v="169"/>
    <n v="22236"/>
    <n v="55263"/>
    <n v="0"/>
    <s v="-"/>
    <s v="-"/>
    <s v="SIN SOLICITUD"/>
    <s v="-"/>
    <s v="MINIMO SIN SOLICITUD"/>
    <s v="-"/>
    <s v="SIN SOLICITUD"/>
    <s v="-"/>
  </r>
  <r>
    <n v="2024"/>
    <s v="MCSSA018786"/>
    <s v="LA-012M7B997-E115-2022"/>
    <s v="RAMO 12"/>
    <n v="25301"/>
    <x v="104"/>
    <s v="COMPAÑIA INTERNACIONAL MÉDICA, S.A. DE C.V."/>
    <x v="216"/>
    <s v="HRAEI-LPI-CC-437-2022HRAEI-MD0513"/>
    <s v="040.000.2107.00"/>
    <n v="25300779"/>
    <s v="EFEDRINA. SOLUCIÓN INYECTABLE CADA AMPOLLETA CONTIENE: SULFATO DE EFEDRINA 50 MG ENVASE CON 100 AMPOLLETAS CON 2 ML. (25 MG/ML)"/>
    <s v="ENVASE CON 100 AMPOLLETAS CON 2 ML (25 MG/ML)"/>
    <n v="3937.76"/>
    <n v="4"/>
    <n v="8"/>
    <n v="15751.04"/>
    <n v="31502.080000000002"/>
    <n v="0"/>
    <n v="4"/>
    <n v="4"/>
    <s v="CLAVE SOLICITADA"/>
    <n v="0"/>
    <s v="MINIMO CUMPLIDO"/>
    <n v="0"/>
    <s v="RECIBIDO TOTAL"/>
    <n v="15751.04"/>
  </r>
  <r>
    <n v="2024"/>
    <s v="MCSSA018786"/>
    <s v="LA-12-512-012000991-I-174-2023"/>
    <s v="RAMO 12"/>
    <n v="25301"/>
    <x v="14"/>
    <s v="NOVARTIS FARMACEUTICA, S.A. DE C.V."/>
    <x v="217"/>
    <s v="HRAEI-LPI-CC-342-2023HRAEI-MD0518"/>
    <s v="010.000.5636.00"/>
    <n v="25302551"/>
    <s v="ELTROMBOPAG. TABLETA CADA TABLETA CONTIENE: ELTROMBOPAG OLAMINA EQUIVALENTE A 25 MG DE ELTROMBOPAG ENVASE CON 28 TABLETAS."/>
    <s v="ENVASE CON 28 TABLETAS"/>
    <n v="9445.9699999999993"/>
    <n v="32"/>
    <n v="79"/>
    <n v="302271.03999999998"/>
    <n v="746231.63"/>
    <n v="0"/>
    <s v="-"/>
    <s v="-"/>
    <s v="SIN SOLICITUD"/>
    <s v="-"/>
    <s v="MINIMO SIN SOLICITUD"/>
    <s v="-"/>
    <s v="SIN SOLICITUD"/>
    <s v="-"/>
  </r>
  <r>
    <n v="2024"/>
    <s v="MCSSA018786"/>
    <s v="AA-012M7B997-E133-2022"/>
    <s v="RAMO 12"/>
    <n v="25301"/>
    <x v="72"/>
    <s v="NOVARTIS FARMACÉUTICA, S.A. DE C.V."/>
    <x v="217"/>
    <s v="HRAEI-AD-CC-341-2022HRAEI-MD0518"/>
    <s v="010.000.5636.00"/>
    <n v="25302551"/>
    <s v="ELTROMBOPAG. TABLETA CADA TABLETA CONTIENE: ELTROMBOPAG OLAMINA EQUIVALENTE A 25 MG DE ELTROMBOPAG ENVASE CON 28 TABLETAS."/>
    <s v="ENVASE CON 28 TABLETAS"/>
    <n v="9445.9699999999993"/>
    <n v="52"/>
    <n v="128"/>
    <n v="491190.43999999994"/>
    <n v="1209084.1599999999"/>
    <n v="0"/>
    <n v="128"/>
    <n v="128"/>
    <s v="CLAVE SOLICITADA"/>
    <n v="76"/>
    <s v="MINIMO SUPERADO"/>
    <n v="0"/>
    <s v="RECIBIDO TOTAL"/>
    <n v="1209084.1599999999"/>
  </r>
  <r>
    <n v="2024"/>
    <s v="MCSSA018786"/>
    <s v="LA-12-512-012000991-I-174-2023"/>
    <s v="RAMO 12"/>
    <n v="25301"/>
    <x v="14"/>
    <s v="NOVARTIS FARMACEUTICA, S.A. DE C.V."/>
    <x v="218"/>
    <s v="HRAEI-LPI-CC-342-2023HRAEI-MD0519"/>
    <s v="010.000.5637.00"/>
    <n v="25302552"/>
    <s v="ELTROMBOPAG. TABLETA CADA TABLETA CONTIENE: ELTROMBOPAG OLAMINA EQUIVALENTE A 50 MG DE ELTROMBOPAG ENVASE CON 28 TABLETAS."/>
    <s v="ENVASE CON 28 TABLETAS"/>
    <n v="18891.919999999998"/>
    <n v="48"/>
    <n v="120"/>
    <n v="906812.15999999992"/>
    <n v="2267030.4"/>
    <n v="0"/>
    <s v="-"/>
    <s v="-"/>
    <s v="SIN SOLICITUD"/>
    <s v="-"/>
    <s v="MINIMO SIN SOLICITUD"/>
    <s v="-"/>
    <s v="SIN SOLICITUD"/>
    <s v="-"/>
  </r>
  <r>
    <n v="2024"/>
    <s v="MCSSA018786"/>
    <s v="AA-012M7B997-E133-2022"/>
    <s v="RAMO 12"/>
    <n v="25301"/>
    <x v="72"/>
    <s v="NOVARTIS FARMACÉUTICA, S.A. DE C.V."/>
    <x v="218"/>
    <s v="HRAEI-AD-CC-341-2022HRAEI-MD0519"/>
    <s v="010.000.5637.00"/>
    <n v="25302552"/>
    <s v="ELTROMBOPAG. TABLETA CADA TABLETA CONTIENE: ELTROMBOPAG OLAMINA EQUIVALENTE A 50 MG DE ELTROMBOPAG ENVASE CON 28 TABLETAS."/>
    <s v="ENVASE CON 28 TABLETAS"/>
    <n v="18891.919999999998"/>
    <n v="78"/>
    <n v="195"/>
    <n v="1473569.7599999998"/>
    <n v="3683924.3999999994"/>
    <n v="0"/>
    <n v="195"/>
    <n v="195"/>
    <s v="CLAVE SOLICITADA"/>
    <n v="117"/>
    <s v="MINIMO SUPERADO"/>
    <n v="0"/>
    <s v="RECIBIDO TOTAL"/>
    <n v="3683924.3999999994"/>
  </r>
  <r>
    <n v="2024"/>
    <s v="MCSSA018786"/>
    <s v="AA-012M7B997-E133-2022"/>
    <s v="RAMO 12"/>
    <n v="25301"/>
    <x v="172"/>
    <s v="PRODUCTOS ROCHE S.A. DE C.V."/>
    <x v="219"/>
    <s v="HRAEI-AD-CC-351-2022HRAEI-MD2112"/>
    <s v="010.000.6201.00"/>
    <n v="25303571"/>
    <s v="EMICIZUMAB. SOLUCION INYECTABLE CADA FRASCO ÁMPULA CONTIENE: EMICIZUMAB 105 MG CAJA CON FRASCO ÁMPULA CON 0.7 ML"/>
    <s v="CAJA CON FRASCO ÁMPULA CON 07 ML"/>
    <n v="102648"/>
    <n v="16"/>
    <n v="39"/>
    <n v="1642368"/>
    <n v="4003272"/>
    <n v="0"/>
    <n v="20"/>
    <n v="20"/>
    <s v="CLAVE SOLICITADA"/>
    <n v="4"/>
    <s v="MINIMO SUPERADO"/>
    <n v="0"/>
    <s v="RECIBIDO TOTAL"/>
    <n v="2052960"/>
  </r>
  <r>
    <n v="2024"/>
    <s v="MCSSA018786"/>
    <s v="AA-012M7B997-E133-2022"/>
    <s v="RAMO 12"/>
    <n v="25301"/>
    <x v="172"/>
    <s v="PRODUCTOS ROCHE S.A. DE C.V."/>
    <x v="220"/>
    <s v="HRAEI-AD-CC-351-2022HRAEI-MD2113"/>
    <s v="010.000.6202.00"/>
    <n v="25303572"/>
    <s v="EMICIZUMAB. SOLUCION INYECTABLE CADA FRASCO ÁMPULA CONTIENE: EMICIZUMAB 150 MG CAJA CON FRASCO ÁMPULA CON 1 ML"/>
    <s v="CAJA CON FRASCO ÁMPULA CON 1 ML"/>
    <n v="146640"/>
    <n v="94"/>
    <n v="234"/>
    <n v="13784160"/>
    <n v="34313760"/>
    <n v="0"/>
    <n v="40"/>
    <n v="40"/>
    <s v="CLAVE SOLICITADA"/>
    <n v="-54"/>
    <s v="MINIMO NO CUMPLIDO"/>
    <n v="0"/>
    <s v="RECIBIDO TOTAL"/>
    <n v="5865600"/>
  </r>
  <r>
    <n v="2024"/>
    <s v="MCSSA018786"/>
    <s v="AA-012M7B997-E133-2022"/>
    <s v="RAMO 12"/>
    <n v="25301"/>
    <x v="172"/>
    <s v="PRODUCTOS ROCHE S.A. DE C.V."/>
    <x v="221"/>
    <s v="HRAEI-AD-CC-351-2022HRAEI-MD2110"/>
    <s v="010.000.6199.00"/>
    <n v="25303569"/>
    <s v="EMICIZUMAB. SOLUCION INYECTABLE CADA FRASCO ÁMPULA CONTIENE: EMICIZUMAB 30 MG CAJA CON FRASCO ÁMPULA CON 1 ML"/>
    <s v="CAJA CON FRASCO ÁMPULA CON 1 ML"/>
    <n v="29328"/>
    <n v="10"/>
    <n v="23"/>
    <n v="293280"/>
    <n v="674544"/>
    <n v="0"/>
    <n v="23"/>
    <n v="23"/>
    <s v="CLAVE SOLICITADA"/>
    <n v="13"/>
    <s v="MINIMO SUPERADO"/>
    <n v="0"/>
    <s v="RECIBIDO TOTAL"/>
    <n v="674544"/>
  </r>
  <r>
    <n v="2024"/>
    <s v="MCSSA018786"/>
    <s v="AA-012M7B997-E133-2022"/>
    <s v="RAMO 12"/>
    <n v="25301"/>
    <x v="172"/>
    <s v="PRODUCTOS ROCHE S.A. DE C.V."/>
    <x v="222"/>
    <s v="HRAEI-AD-CC-351-2022HRAEI-MD2111"/>
    <s v="010.000.6200.00"/>
    <n v="25303570"/>
    <s v="EMICIZUMAB. SOLUCION INYECTABLE CADA FRASCO ÁMPULA CONTIENE: EMICIZUMAB 60 MG CAJA CON FRASCO ÁMPULA CON 0.4 ML"/>
    <s v="CAJA CON FRASCO ÁMPULA CON 04 ML"/>
    <n v="58656"/>
    <n v="7"/>
    <n v="16"/>
    <n v="410592"/>
    <n v="938496"/>
    <n v="0"/>
    <n v="16"/>
    <n v="16"/>
    <s v="CLAVE SOLICITADA"/>
    <n v="9"/>
    <s v="MINIMO SUPERADO"/>
    <n v="0"/>
    <s v="RECIBIDO TOTAL"/>
    <n v="938496"/>
  </r>
  <r>
    <n v="2024"/>
    <s v="MCSSA018786"/>
    <s v="LA-12-512-012000991-I-174-2023"/>
    <s v="RAMO 12"/>
    <n v="25301"/>
    <x v="9"/>
    <s v="BIORESEARCH DE MEXICO, S.A. DE C.V."/>
    <x v="223"/>
    <s v="HRAEI-LPI-CC-266-2023HRAEI-MD0522"/>
    <s v="010.000.2501.00"/>
    <n v="25300792"/>
    <s v="ENALAPRIL. CÁPSULA O TABLETA CADA CÁPSULA O TABLETA CONTIENE: MALEATO DE ENALAPRIL 10 MG. ENVASE CON 30 CÁPSULAS O TABLETAS."/>
    <s v="ENVASE CON 30 CÁPSULAS O TABLETAS"/>
    <n v="5.5"/>
    <n v="12"/>
    <n v="29"/>
    <n v="66"/>
    <n v="159.5"/>
    <n v="0"/>
    <n v="12"/>
    <n v="0"/>
    <s v="CLAVE SOLICITADA"/>
    <n v="0"/>
    <s v="MINIMO CUMPLIDO"/>
    <n v="12"/>
    <s v="SIN RECIBIR"/>
    <n v="0"/>
  </r>
  <r>
    <n v="2024"/>
    <s v="MCSSA018786"/>
    <s v="LA-012M7B997-E115-2022"/>
    <s v="RAMO 12"/>
    <n v="25301"/>
    <x v="7"/>
    <s v="BIORESEARCH DE MÉXICO, S.A. DE C.V."/>
    <x v="223"/>
    <s v="HRAEI-LPI-CC-431-2022HRAEI-MD0522"/>
    <s v="010.000.2501.00"/>
    <n v="25300792"/>
    <s v="ENALAPRIL. CÁPSULA O TABLETA CADA CÁPSULA O TABLETA CONTIENE: MALEATO DE ENALAPRIL 10 MG. ENVASE CON 30 CÁPSULAS O TABLETAS."/>
    <s v="ENVASE CON 30 CÁPSULAS O TABLETAS"/>
    <n v="5.89"/>
    <n v="19"/>
    <n v="47"/>
    <n v="111.91"/>
    <n v="276.83"/>
    <n v="0"/>
    <n v="19"/>
    <n v="19"/>
    <s v="CLAVE SOLICITADA"/>
    <n v="0"/>
    <s v="MINIMO CUMPLIDO"/>
    <n v="0"/>
    <s v="RECIBIDO TOTAL"/>
    <n v="111.91"/>
  </r>
  <r>
    <n v="2024"/>
    <s v="MCSSA018786"/>
    <s v="LA-12-512-012000991-I-174-2023"/>
    <s v="RAMO 12"/>
    <n v="25301"/>
    <x v="13"/>
    <s v="COMPAÑIA INTERNACIONAL MEDICA, S.A. DE C.V."/>
    <x v="224"/>
    <s v="HRAEI-LPI-CC-279-1-2023HRAEI-MD1742"/>
    <s v="010.000.6169.00"/>
    <n v="25303402"/>
    <s v="ENDOCRINOLOGÍA Y METABOLISMO LEVOTIROXINA SÓDICA. TABLETA. CADA TABLETA CONTIENE: LEVOTIROXINA SÓDICA 25 µG ENVASE CON 50 TABLETAS."/>
    <s v="ENVASE CON 50 TABLETAS"/>
    <n v="59.84"/>
    <n v="4"/>
    <n v="9"/>
    <n v="239.36"/>
    <n v="538.56000000000006"/>
    <n v="0"/>
    <s v="-"/>
    <s v="-"/>
    <s v="SIN SOLICITUD"/>
    <s v="-"/>
    <s v="MINIMO SIN SOLICITUD"/>
    <s v="-"/>
    <s v="SIN SOLICITUD"/>
    <s v="-"/>
  </r>
  <r>
    <n v="2024"/>
    <s v="MCSSA018786"/>
    <s v="LA-012M7B997-E115-2022"/>
    <s v="RAMO 12"/>
    <n v="25301"/>
    <x v="104"/>
    <s v="COMPAÑIA INTERNACIONAL MÉDICA, S.A. DE C.V."/>
    <x v="224"/>
    <s v="HRAEI-LPI-CC-437-2022HRAEI-MD1742"/>
    <s v="010.000.6169.00"/>
    <n v="25303402"/>
    <s v="ENDOCRINOLOGÍA Y METABOLISMO LEVOTIROXINA SÓDICA. TABLETA. CADA TABLETA CONTIENE: LEVOTIROXINA SÓDICA 25 µG ENVASE CON 50 TABLETAS."/>
    <s v="ENVASE CON 50 TABLETAS"/>
    <n v="59.84"/>
    <n v="6"/>
    <n v="14"/>
    <n v="359.04"/>
    <n v="837.76"/>
    <n v="0"/>
    <s v="-"/>
    <s v="-"/>
    <s v="SIN SOLICITUD"/>
    <s v="-"/>
    <s v="MINIMO SIN SOLICITUD"/>
    <s v="-"/>
    <s v="SIN SOLICITUD"/>
    <s v="-"/>
  </r>
  <r>
    <n v="2024"/>
    <s v="MCSSA018786"/>
    <s v="LA-12-512-012000991-I-174-2023"/>
    <s v="RAMO 12"/>
    <n v="25301"/>
    <x v="13"/>
    <s v="COMPAÑIA INTERNACIONAL MEDICA, S.A. DE C.V."/>
    <x v="225"/>
    <s v="HRAEI-LPI-CC-279-1-2023HRAEI-MD1743"/>
    <s v="010.000.6170.00"/>
    <n v="25303403"/>
    <s v="ENDOCRINOLOGÍA Y METABOLISMO LEVOTIROXINA SÓDICA. TABLETA. CADA TABLETA CONTIENE: LEVOTIROXINA SÓDICA 50 µG ENVASE CON 50 TABLETAS."/>
    <s v="ENVASE CON 50 TABLETAS"/>
    <n v="66"/>
    <n v="2"/>
    <n v="3"/>
    <n v="132"/>
    <n v="198"/>
    <n v="0"/>
    <n v="2"/>
    <n v="2"/>
    <s v="CLAVE SOLICITADA"/>
    <n v="0"/>
    <s v="MINIMO CUMPLIDO"/>
    <n v="0"/>
    <s v="RECIBIDO TOTAL"/>
    <n v="132"/>
  </r>
  <r>
    <n v="2024"/>
    <s v="MCSSA018786"/>
    <s v="LA-12-512-012000991-I-174-2023"/>
    <s v="RAMO 12"/>
    <n v="25301"/>
    <x v="99"/>
    <s v="ARMSTRONG LABORATORIOS DE MEXICO, S.A. DE C.V."/>
    <x v="225"/>
    <s v="HRAEI-LPI-CC-259-1-2023HRAEI-MD1743"/>
    <s v="010.000.6170.00"/>
    <n v="25303403"/>
    <s v="ENDOCRINOLOGÍA Y METABOLISMO LEVOTIROXINA SÓDICA. TABLETA. CADA TABLETA CONTIENE: LEVOTIROXINA SÓDICA 50 µG ENVASE CON 50 TABLETAS."/>
    <s v="ENVASE CON 50 TABLETAS"/>
    <n v="65"/>
    <n v="1"/>
    <n v="2"/>
    <n v="65"/>
    <n v="130"/>
    <n v="0"/>
    <s v="-"/>
    <s v="-"/>
    <s v="SIN SOLICITUD"/>
    <s v="-"/>
    <s v="MINIMO SIN SOLICITUD"/>
    <s v="-"/>
    <s v="SIN SOLICITUD"/>
    <s v="-"/>
  </r>
  <r>
    <n v="2024"/>
    <s v="MCSSA018786"/>
    <s v="LA-012M7B997-E115-2022"/>
    <s v="RAMO 12"/>
    <n v="25301"/>
    <x v="104"/>
    <s v="COMPAÑIA INTERNACIONAL MÉDICA, S.A. DE C.V."/>
    <x v="225"/>
    <s v="HRAEI-LPI-CC-437-2022HRAEI-MD1743"/>
    <s v="010.000.6170.00"/>
    <n v="25303403"/>
    <s v="ENDOCRINOLOGÍA Y METABOLISMO LEVOTIROXINA SÓDICA. TABLETA. CADA TABLETA CONTIENE: LEVOTIROXINA SÓDICA 50 µG ENVASE CON 50 TABLETAS."/>
    <s v="ENVASE CON 50 TABLETAS"/>
    <n v="66"/>
    <n v="2"/>
    <n v="5"/>
    <n v="132"/>
    <n v="330"/>
    <n v="0"/>
    <n v="2"/>
    <n v="2"/>
    <s v="CLAVE SOLICITADA"/>
    <n v="0"/>
    <s v="MINIMO CUMPLIDO"/>
    <n v="0"/>
    <s v="RECIBIDO TOTAL"/>
    <n v="132"/>
  </r>
  <r>
    <n v="2024"/>
    <s v="MCSSA018786"/>
    <s v="LA-012M7B997-E115-2022"/>
    <s v="RAMO 12"/>
    <n v="25301"/>
    <x v="173"/>
    <s v="ARMSTRONG LABORATORIOS DE MÉXICO, S.A. DE C.V."/>
    <x v="225"/>
    <s v="HRAEI-LPI-CC-497-2022HRAEI-MD1743"/>
    <s v="010.000.6170.00"/>
    <n v="25303403"/>
    <s v="ENDOCRINOLOGÍA Y METABOLISMO LEVOTIROXINA SÓDICA. TABLETA. CADA TABLETA CONTIENE: LEVOTIROXINA SÓDICA 50 µG ENVASE CON 50 TABLETAS."/>
    <s v="ENVASE CON 50 TABLETAS"/>
    <n v="70.290000000000006"/>
    <n v="2"/>
    <n v="4"/>
    <n v="140.58000000000001"/>
    <n v="281.16000000000003"/>
    <n v="0"/>
    <n v="3"/>
    <n v="0"/>
    <s v="CLAVE SOLICITADA"/>
    <n v="1"/>
    <s v="MINIMO SUPERADO"/>
    <n v="3"/>
    <s v="SIN RECIBIR"/>
    <n v="0"/>
  </r>
  <r>
    <n v="2024"/>
    <s v="MCSSA018786"/>
    <s v="LA-12-512-012000991-I-174-2023"/>
    <s v="RAMO 12"/>
    <n v="25301"/>
    <x v="174"/>
    <s v="MARCAS NESTLE, S.A. DE C.V."/>
    <x v="226"/>
    <s v="HRAEI-LPI-CC-331-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1"/>
    <n v="41.5"/>
    <n v="41.5"/>
    <n v="0"/>
    <s v="-"/>
    <s v="-"/>
    <s v="SIN SOLICITUD"/>
    <s v="-"/>
    <s v="MINIMO SIN SOLICITUD"/>
    <s v="-"/>
    <s v="SIN SOLICITUD"/>
    <s v="-"/>
  </r>
  <r>
    <n v="2024"/>
    <s v="MCSSA018786"/>
    <s v="LA-012M7B997-E115-2022"/>
    <s v="RAMO 12"/>
    <n v="25301"/>
    <x v="175"/>
    <s v="MARCAS NESTLE, S.A. DE C.V."/>
    <x v="226"/>
    <s v="HRAEI-LPI-CC-379-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41.5"/>
    <n v="1"/>
    <n v="2"/>
    <n v="41.5"/>
    <n v="83"/>
    <n v="0"/>
    <s v="-"/>
    <s v="-"/>
    <s v="SIN SOLICITUD"/>
    <s v="-"/>
    <s v="MINIMO SIN SOLICITUD"/>
    <s v="-"/>
    <s v="SIN SOLICITUD"/>
    <s v="-"/>
  </r>
  <r>
    <n v="2024"/>
    <s v="MCSSA018786"/>
    <s v="LA-012M7B997-E115-2022"/>
    <s v="RAMO 12"/>
    <n v="25301"/>
    <x v="176"/>
    <s v="SANULAC NUTRICION MÉXICO, S. DE R.L. DE C.V."/>
    <x v="226"/>
    <s v="HRAEI-LPI-CC-490-TA-2023HRAEI-MD1420"/>
    <s v="030.000.0011.00"/>
    <n v="25301969"/>
    <s v="ENERGÍA MÍNIMO /100 ML 60 KCAL,  MÁXIMO /100 ML70 KCAL; ENERGÍA  MÍNIMO /100 ML 250 KJ,  MÁXIMO /100 ML295 KJ. VITAMINAS. VITAMINA A (EXPRESADOS EN RETINOL). MÍNIMO/100 KCAL 200 U.I. O 60 µG, MÁXIMO/100 KCAL 2,5 µG O 100 U.I., NSR/100 KCAL. EN CASO DE PRODUCTOS EN POLVO DEBERÍA PROCURARSE CONSEGUIR NSR MÁS BAJO -; VITAMINA D MÍNIMO/100 KCAL 1 µG O 40 U.I., MÁXIMO/100 KCAL , NSR/100 KCAL EN CASO DE PRODUCTOS EN POLVO DEBERÍA PROCURARSE CONSEGUIR NSR MÁS BAJO-; VITAMINA C (ÁC. ASCÓRBICO) MÍNIMO/100 KCAL 10 MG, MÁXIMO/100 KCAL S. E., NSR/100 KCAL EN CASO DE PRODUCTOS EN POLVO DEBERÍA PROCURARSE CONSEGUIR NSR MÁS BAJO70 MG; VITAMINA B MÍNIMO/100 KCAL 60 µG, MÁXIMO/100 KCAL S. E., NSR/100 KCAL EN CASO DE PRODUCTOS EN POLVO DEBERÍA PROCURARSE CONSEGUIR NSR MÁS BAJO300 µG; TIAMINA (B1) MÍNIMO/100 KCAL 60 µG, MÁXIMO/100 KCAL S. E., NSR/100 KCAL EN CASO DE PRODUCTOS EN POLVO DEBERÍA PROCURARSE CONSEGUIR NSR MÁS BAJO300 µG; RIBOFLAVINA (B2)  MÍNIMO/100 KCAL 80 µG, MÁXIMO/100 KCAL S. E., NSR/100 KCAL EN CASO DE PRODUCTOS EN POLVO DEBERÍA PROCURARSE CONSEGUIR NSR MÁS BAJO500 µG; NIACINA (B3)  MÍNIMO/100 KCAL 300 µG, MÁXIMO/100 KCAL S. E., NSR/100 KCAL EN CASO DE PRODUCTOS EN POLVO DEBERÍA PROCURARSE CONSEGUIR NSR MÁS BAJO1 500 µG; PIRIDOXINA (B6)  MÍNIMO/100 KCAL 35 µG, MÁXIMO/100 KCAL S. E., NSR/100 KCAL EN CASO DE PRODUCTOS EN POLVO DEBERÍA PROCURARSE CONSEGUIR NSR MÁS BAJO175 µG; ÁCIDO FÓLICO (B9)  MÍNIMO/100 KCAL 10 µG, MÁXIMO/100 KCAL S. E., NSR/100 KCAL EN CASO DE PRODUCTOS EN POLVO DEBERÍA PROCURARSE CONSEGUIR NSR MÁS BAJO50 µG; ÁCIDO PANTOTÉNICO (B5)  MÍNIMO/100 KCAL 400 µG, MÁXIMO/100 KCAL S. E., NSR/100 KCAL EN CASO DE PRODUCTOS EN POLVO DEBERÍA PROCURARSE CONSEGUIR NSR MÁS BAJO2 000 µG; CIANOCOBALAMINA (B12)  MÍNIMO/100 KCAL 0,1 µG, MÁXIMO/100 KCAL S. E., NSR/100 KCAL EN CASO DE PRODUCTOS EN POLVO DEBERÍA PROCURARSE CONSEGUIR NSR MÁS BAJO1,5 µG; BIOTINA  (H) MÍNIMO/100 KCAL 1,5 µG, MÁXIMO/100 KCAL S. E., NSR/100 KCAL EN CASO DE PRODUCTOS EN POLVO DEBERÍA PROCURARSE CONSEGUIR NSR MÁS BAJO10 µG; VITAMINA K1  MÍNIMO/100 KCAL 4 µG, MÁXIMO/100 KCAL S. E., NSR/100 KCAL EN CASO DE PRODUCTOS EN POLVO DEBERÍA PROCURARSE CONSEGUIR NSR MÁS BAJO27 µG; VITAMINA E (ALFA TOCOFEROL EQUIVALENTE) MÍNIMO/100 KCAL 0,5 MG, MÁXIMO/100 KCAL S. E., NSR/100 KCAL EN CASO DE PRODUCTOS EN POLVO DEBERÍA PROCURARSE CONSEGUIR NSR MÁS BAJO5 MG; NUTRIMENTOS INORGÁNICOS (MINERALES Y ELEMENTOS TRAZA), SODIO (NA) MÍNIMO/100 KCAL 20 MG, MÁXIMO/100 KCAL 60 MG, NSR/100 KCAL -; POTASIO (K) MÍNIMO/100 KCAL 60 MG, MÁXIMO/100 KCAL 180 MG, NSR/100 KCAL -; CLORO (CL) MÍNIMO/100 KCAL 50 MG, MÁXIMO/100 KCAL 160 MG, NSR/100 KCAL -; CALCIO (CA) MÍNIMO/100 KCAL 50 MG, MÁXIMO/100 KCAL S. E., NSR/100 KCAL 140 MG; FÓSFORO (P) MÍNIMO/100 KCAL 25 MG, MÁXIMO/100 KCAL S. E., NSR/100 KCAL 100 MG; LA RELACIÓN CA:P MÍNIMO/100 KCAL 1:1, MÁXIMO/100 KCAL 2:1, NSR/100 KCAL -; MAGNESIO (MG) MÍNIMO/100 KCAL 5 MG, MÁXIMO/100 KCAL S. E., NSR/100 KCAL 15 MG; HIERRO (FE) MÍNIMO/100 KCAL 1 MG, MÁXIMO/100 KCAL 2 MG, NSR/100 KCAL -; YODO (I) MÍNIMO/100 KCAL 10 µG, MÁXIMO/100 KCAL S. E., NSR/100 KCAL 60 µG; COBRE (CU)MÍNIMO/100 KCAL 35 µG, MÁXIMO/100 KCAL S. E., NSR/100 KCAL 120 µG; CINC (ZN) MÍNIMO/100 KCAL 0,5 MG, MÁXIMO/100 KCAL S. E., NSR/100 KCAL 1,5 MG; MANGANESO (MN)MÍNIMO/100 KCAL 1 µG, MÁXIMO/100 KCAL S. E., NSR/100 KCAL 100 µG; SELENIO (SE)MÍNIMO/100 KCAL 1 µG, MÁXIMO/100 KCAL S. E., NSR/100 KCAL 9 µG; COLINA MÍNIMO/100 KCAL 14 MG, MÁXIMO/100 KCAL S. E., NSR/100 KCAL 50 MG; MIOINOSITOL (INOSITOL) MÍNIMO/100 KCAL 4 MG, MÁXIMO/100 KCAL S. E., NSR/100 KCAL 40 MG; L-CARNITINA (CARNITINA) MÍNIMO/100 KCAL 1,2 MG, MÁXIMO/100 KCAL 2,3 MG, NSR/100 KCAL -; TAURINA MÍNIMO/100 KCAL 4,7 MG, MÁXIMO/100 KCAL 12 MG, NSR/100 KCAL -; NUCLEÓTIDOS **) MÍNIMO/100 KCAL 1,9 MG, MÁXIMO/100 KCAL 16 MG, NSR/100 KCAL -; FUENTE DE PROTEÍNA. CONTENDRÁ LOS AMINOÁCIDOS ESENCIALES **. LÍPIDOS Y ÁCIDOS GRASOS. GRASAS MÍNIMO/100 KCAL 4,4 G, MÁXIMO/100 KCAL 6 G NSR/100 KCAL -; ARA MÍNIMO/100 KCAL 7 MG, MÁXIMO/100 KCAL S.E. NSR/100 KCAL -; DHA MÍNIMO/100 KCAL 7 MG, MÁXIMO/100 KCAL S.E. NSR/100 KCAL (0,5 % DE LOS ÁCIDOS GRASOS); RELACIÓN  ARA: DHA MÍNIMO/100 KCAL 1:1, MÁXIMO/100 KCAL 2:1 NSR/100 KCAL -; ÁCIDO LINOLEICO MÍNIMO/100 KCAL 300 MG, MÁXIMO/100 KCAL S. E. NSR/100 KCAL 1 400 MG; ÁCIDO ALFA-LINOLÉNICO MÍNIMO/100 KCAL 50 MG, MÁXIMO/100 KCAL S. E. NSR/100 KCAL -; HIDRATOS DE CARBONO. HIDRATOS DE CARBONO MÍNIMO/100 KCAL 9 G, MÁXIMO/100 KCAL 14 G NSR/100 KCAL -. DISPOSICIONES GENERALES. LA PROPORCIÓN DE ÁCIDO LINOLEICO/ALFA-LINOLÉNICO MÍNIMO 5:1, MÁXIMO 15:1 DE MANERA OPCIONAL, LA FUENTE DE PROTEÍNA PODRÁ CONTENER LOS AMINOÁCIDOS ESENCIALES (VALINA, LEUCINA, ISOLEUCINA, TREONINA, LISINA, METIONINA, FENILALANINA Y TRIPTÓFANO, Y OTROS, REGULADOS EN LA NORMA OFICIAL MEXICANA NOM-131-SSA1-2012) Y EN CASO DE SER ADICIONADOS SE LISTARÁN EN LA FICHA TÉCNICA. EL CONTENIDO DE ÁCIDOS GRASOS TRANS NO SERÁ SUPERIOR AL 3% DEL CONTENIDO TOTAL DE ÁCIDOS GRASOS EN LAS FÓRMULAS PARA LACTANTES. EN LAS FÓRMULAS PARA LACTANTES SÓLO PODRÁN AÑADIRSE ALMIDONES NATURALMENTE EXENTOS DE GLUTEN PRECOCIDOS Y/O GELATINIZADOS HASTA UN MÁXIMO DE 30% DEL CONTENIDO TOTAL DE HIDRATOS DE CARBONO Y HASTA UN MÁXIMO DE 2 G/100 ML. EN LAS FÓRMULAS PARA LACTANTES DEBE EVITARSE EL USO DE SACAROSA, ASÍ COMO LA ADICIÓN DE FRUCTOSA COMO INGREDIENTE, SALVO CUANDO SEA NECESARIO POR JUSTIFICACIÓN TECNOLÓGICA. EN LAS FÓRMULAS PARA LACTANTES PODRÁN AÑADIRSE OTROS NUTRIMENTOS/INGREDIENTES NORMALMENTE PRESENTES EN LA LECHE MATERNA O HUMANA EN CANTIDAD SUFICIENTE CON LA FINALIDAD DE LOGRAR EL EFECTO NUTRIMENTAL O FISIOLÓGICO DE ÉSTA, SOBRE LA BASE DE LAS CANTIDADES PRESENTES EN LA LECHE MATERNA Y PARA ASEGURARSE QUE SEA ADECUADO COMO FUENTE ÚNICA DE LA NUTRICIÓN DEL LACTANTE. SU IDONEIDAD E INOCUIDAD DEBE ESTAR DEMOSTRADA CIENTÍFICAMENTE. SE DEBE CONTAR CON EVIDENCIA CIENTÍFICA QUE DEMUESTRE LA UTILIDAD DE LOS NUTRIMENTOS/INGREDIENTES OPCIONALES QUE SE UTILICEN Y ESTAR A DISPOSICIÓN DE LA SECRETARÍA DE SALUD CUANDO ÉSTA LO SOLICITE. LAS FÓRMULAS QUE CONTENGAN MÁS DE 1,8 G DE PROTEÍNAS POR CADA 100 KCAL, DEBEN INCREMENTAR EL CONTENIDO DE PIRIDOXINA EN AL MENOS 15 µG DE PIRIDOXINA POR CADA GRAMO DE PROTEÍNA ARRIBA DE DICHO VALOR. EN LA FÓRMULA LISTA PARA SER CONSUMIDA DE ACUERDO CON LAS INSTRUCCIONES DESCRITAS EN LA ETIQUETA. SI SE AÑADE ÁCIDO DOCOSAHEXAENOICO (DHA), EL CONTENIDO DE ÁCIDO ARAQUIDÓNICO DEBE SER AL MENOS EL MISMO QUE EL DE DHA Y EL CONTENIDO DE ÁCIDO EICOSAPENTAENOICO (EPA) NO DEBE EXCEDER EL CONTENIDO DE DHA. ** OPCIONAL. S.E. SIN ESPECIFICACIÓN. NSR: NIVEL SUPERIOR DE REFERENCIA. ENVASE DESDE 360 G HASTA 454 G POLVO Y MEDIDA DOSIFICADORA."/>
    <s v=" ENVASE DESDE 360 G HASTA 454 G POLVO Y MEDIDA DOSIFICADORA"/>
    <n v="34.5"/>
    <n v="0"/>
    <n v="0"/>
    <n v="0"/>
    <n v="0"/>
    <n v="0"/>
    <s v="-"/>
    <s v="-"/>
    <s v="SIN SOLICITUD"/>
    <s v="-"/>
    <s v="MINIMO SIN SOLICITUD"/>
    <s v="-"/>
    <s v="SIN SOLICITUD"/>
    <s v="-"/>
  </r>
  <r>
    <n v="2024"/>
    <s v="MCSSA018786"/>
    <s v="LA-12-512-012000991-I-174-2023"/>
    <s v="RAMO 12"/>
    <n v="25301"/>
    <x v="115"/>
    <s v="ALTERNAVIDA, S.A. DE C.V."/>
    <x v="23"/>
    <s v="HRAEI-LPI-CC-252-2023HRAEI-MD0526"/>
    <s v="010.000.4224.00"/>
    <n v="25300798"/>
    <s v="ENOXAPARINA. SOLUCIÓN INYECTABLE CADA JERINGA CONTIENE ENOXAPARINA SÓDICA 60 MG ENVASE CON 2 JERINGAS. DE 0.6 ML"/>
    <s v="ENVASE CON 2 JERINGAS. DE 0.6 ML"/>
    <n v="151"/>
    <n v="614"/>
    <n v="1536"/>
    <n v="92714"/>
    <n v="231936"/>
    <n v="0"/>
    <n v="1536"/>
    <n v="0"/>
    <s v="CLAVE SOLICITADA"/>
    <n v="922"/>
    <s v="MINIMO SUPERADO"/>
    <n v="1536"/>
    <s v="SIN RECIBIR"/>
    <n v="0"/>
  </r>
  <r>
    <n v="2024"/>
    <s v="MCSSA018786"/>
    <s v="LA-012M7B997-E115-2022"/>
    <s v="RAMO 12"/>
    <n v="25301"/>
    <x v="96"/>
    <s v="PROFESSIONAL PHARMACY OCCIDENTE, S.A. DE C.V."/>
    <x v="23"/>
    <s v="HRAEI-LPI-CC-423-2022HRAEI-MD0526"/>
    <s v="010.000.4224.00"/>
    <n v="25300798"/>
    <s v="ENOXAPARINA. SOLUCIÓN INYECTABLE CADA JERINGA CONTIENE ENOXAPARINA SÓDICA 60 MG ENVASE CON 2 JERINGAS. DE 0.6 ML"/>
    <s v="ENVASE CON 2 JERINGAS. DE 0.6 ML"/>
    <n v="189.39"/>
    <n v="1498"/>
    <n v="3744"/>
    <n v="283706.21999999997"/>
    <n v="709076.15999999992"/>
    <n v="0"/>
    <n v="1498"/>
    <n v="1498"/>
    <s v="CLAVE SOLICITADA"/>
    <n v="0"/>
    <s v="MINIMO CUMPLIDO"/>
    <n v="0"/>
    <s v="RECIBIDO TOTAL"/>
    <n v="283706.21999999997"/>
  </r>
  <r>
    <n v="2024"/>
    <s v="MCSSA018786"/>
    <s v="LA-012M7B997-E115-2022"/>
    <s v="RAMO 12"/>
    <n v="25301"/>
    <x v="171"/>
    <s v="ESEOTRES PHARMA, S.A.P.I. DE C.V."/>
    <x v="23"/>
    <s v="HRAEI-LPI-CC-465-1-2022HRAEI-MD0526"/>
    <s v="010.000.4224.00"/>
    <n v="25300798"/>
    <s v="ENOXAPARINA. SOLUCIÓN INYECTABLE CADA JERINGA CONTIENE ENOXAPARINA SÓDICA 60 MG ENVASE CON 2 JERINGAS. DE 0.6 ML"/>
    <s v="ENVASE CON 2 JERINGAS. DE 0.6 ML"/>
    <n v="207"/>
    <n v="998"/>
    <n v="2496"/>
    <n v="206586"/>
    <n v="516672"/>
    <n v="0"/>
    <n v="998"/>
    <n v="998"/>
    <s v="CLAVE SOLICITADA"/>
    <n v="0"/>
    <s v="MINIMO CUMPLIDO"/>
    <n v="0"/>
    <s v="RECIBIDO TOTAL"/>
    <n v="206586"/>
  </r>
  <r>
    <n v="2024"/>
    <s v="MCSSA018786"/>
    <s v="LA-12-512-012000991-I-174-2023"/>
    <s v="RAMO 12"/>
    <n v="25301"/>
    <x v="115"/>
    <s v="ALTERNAVIDA, S.A. DE C.V."/>
    <x v="227"/>
    <s v="HRAEI-LPI-CC-252-2023HRAEI-MD0525"/>
    <s v="010.000.2154.00"/>
    <n v="25300797"/>
    <s v="ENOXAPARINA. SOLUCIÓN INYECTABLE CADA JERINGA CONTIENE: ENOXAPARINA SÓDICA 40 MG ENVASE CON 2 JERINGAS. DE 0.4 ML."/>
    <s v="ENVASE CON 2 JERINGAS. DE 0.4 ML"/>
    <n v="150"/>
    <n v="768"/>
    <n v="1920"/>
    <n v="115200"/>
    <n v="288000"/>
    <n v="0"/>
    <n v="1920"/>
    <n v="0"/>
    <s v="CLAVE SOLICITADA"/>
    <n v="1152"/>
    <s v="MINIMO SUPERADO"/>
    <n v="1920"/>
    <s v="SIN RECIBIR"/>
    <n v="0"/>
  </r>
  <r>
    <n v="2024"/>
    <s v="MCSSA018786"/>
    <s v="LA-12-512-012000991-I-174-2023"/>
    <s v="RAMO 12"/>
    <n v="25301"/>
    <x v="29"/>
    <s v="COMERCIALIZADORA DE PRODUCTOS INSTITUCIONALES, S.A. DE C.V."/>
    <x v="227"/>
    <s v="HRAEI-LPI-CC-276-2023HRAEI-MD0525"/>
    <s v="010.000.2154.00"/>
    <n v="25300797"/>
    <s v="ENOXAPARINA. SOLUCIÓN INYECTABLE CADA JERINGA CONTIENE: ENOXAPARINA SÓDICA 40 MG ENVASE CON 2 JERINGAS. DE 0.4 ML."/>
    <s v="ENVASE CON 2 JERINGAS. DE 0.4 ML"/>
    <n v="138.62"/>
    <n v="1152"/>
    <n v="2880"/>
    <n v="159690.23999999999"/>
    <n v="399225.60000000003"/>
    <n v="0"/>
    <n v="2880"/>
    <n v="2880"/>
    <s v="CLAVE SOLICITADA"/>
    <n v="1728"/>
    <s v="MINIMO SUPERADO"/>
    <n v="0"/>
    <s v="RECIBIDO TOTAL"/>
    <n v="399225.60000000003"/>
  </r>
  <r>
    <n v="2024"/>
    <s v="MCSSA018786"/>
    <s v="LA-012M7B997-E115-2022"/>
    <s v="RAMO 12"/>
    <n v="25301"/>
    <x v="96"/>
    <s v="PROFESSIONAL PHARMACY OCCIDENTE, S.A. DE C.V."/>
    <x v="227"/>
    <s v="HRAEI-LPI-CC-423-2022HRAEI-MD0525"/>
    <s v="010.000.2154.00"/>
    <n v="25300797"/>
    <s v="ENOXAPARINA. SOLUCIÓN INYECTABLE CADA JERINGA CONTIENE: ENOXAPARINA SÓDICA 40 MG ENVASE CON 2 JERINGAS. DE 0.4 ML."/>
    <s v="ENVASE CON 2 JERINGAS. DE 0.4 ML"/>
    <n v="151.62"/>
    <n v="3120"/>
    <n v="7800"/>
    <n v="473054.4"/>
    <n v="1182636"/>
    <n v="0"/>
    <n v="3120"/>
    <n v="3120"/>
    <s v="CLAVE SOLICITADA"/>
    <n v="0"/>
    <s v="MINIMO CUMPLIDO"/>
    <n v="0"/>
    <s v="RECIBIDO TOTAL"/>
    <n v="473054.4"/>
  </r>
  <r>
    <n v="2024"/>
    <s v="MCSSA018786"/>
    <s v="LA-012M7B997-E115-2022"/>
    <s v="RAMO 12"/>
    <n v="25301"/>
    <x v="96"/>
    <s v="PROFESSIONAL PHARMACY OCCIDENTE, S.A. DE C.V."/>
    <x v="228"/>
    <s v="HRAEI-LPI-CC-423-2022HRAEI-MD0532"/>
    <s v="010.000.0611.00"/>
    <n v="25300809"/>
    <s v="EPINEFRINA. SOLUCIÓN INYECTABLE CADA AMPOLLETA CONTIENE: EPINEFRINA 1 MG (1:1 000) ENVASE CON 50 AMPOLLETAS CON 1 ML."/>
    <s v="ENVASE CON 50 AMPOLLETAS CON 1 ML"/>
    <n v="189.56"/>
    <n v="129"/>
    <n v="322"/>
    <n v="24453.24"/>
    <n v="61038.32"/>
    <n v="0"/>
    <s v="-"/>
    <s v="-"/>
    <s v="SIN SOLICITUD"/>
    <s v="-"/>
    <s v="MINIMO SIN SOLICITUD"/>
    <s v="-"/>
    <s v="SIN SOLICITUD"/>
    <s v="-"/>
  </r>
  <r>
    <n v="2024"/>
    <s v="MCSSA018786"/>
    <s v="LA-12-512-012000991-I-174-2023"/>
    <s v="RAMO 12"/>
    <n v="25301"/>
    <x v="31"/>
    <s v="NOVO NORDISK MEXICO, S.A. DE C.V."/>
    <x v="229"/>
    <s v="HRAEI-LPI-CC-343-2023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
    <n v="2"/>
    <n v="22775.25"/>
    <n v="45550.5"/>
    <n v="0"/>
    <s v="-"/>
    <s v="-"/>
    <s v="SIN SOLICITUD"/>
    <s v="-"/>
    <s v="MINIMO SIN SOLICITUD"/>
    <s v="-"/>
    <s v="SIN SOLICITUD"/>
    <s v="-"/>
  </r>
  <r>
    <n v="2024"/>
    <s v="MCSSA018786"/>
    <s v="AA-012M7B997-E133-2022"/>
    <s v="RAMO 12"/>
    <n v="25301"/>
    <x v="177"/>
    <s v="NOVO NORDISK, S.A. DE C.V."/>
    <x v="229"/>
    <s v="HRAEI-AD-CC-339-2022HRAEI-MD2233"/>
    <s v="010.000.4245.02"/>
    <n v="25303246"/>
    <s v="EPTACOG ALFA (FACTOR DE COAGULACIÓN VII ALFA RECOMBINANTE). SOLUCIÓN INYECTABLE. CADA FRASCO ÁMPULA CON LIOFILIZADO CONTIENE: FACTOR DE COAGULACIÓN VII ALFA RECOMBINANTE 120 000 UI (2.4 MG) Ó 2 MG (100 KUI). ENVASE CON UN FRASCO ÁMPULA CON LIOFILIZADO (2 MG) Y JERINGA PRELLENADA CON 2.0 ML DE DILUYENTE Y UN ADAPTADOR DEL FRASCO ÁMPULA."/>
    <s v="ENVASE CON UN FRASCO ÁMPULA CON LIOFILIZADO (2 MG) Y JERINGA PRELLENADA CON 20 ML DE DILUYENTE Y UN ADAPTADOR DEL FRASCO ÁMPULA"/>
    <n v="22775.25"/>
    <n v="13"/>
    <n v="31"/>
    <n v="296078.25"/>
    <n v="706032.75"/>
    <n v="0"/>
    <n v="31"/>
    <n v="0"/>
    <s v="CLAVE SOLICITADA"/>
    <n v="18"/>
    <s v="MINIMO SUPERADO"/>
    <n v="31"/>
    <s v="SIN RECIBIR"/>
    <n v="0"/>
  </r>
  <r>
    <n v="2024"/>
    <s v="MCSSA018786"/>
    <s v="AA-012M7B997-E133-2022"/>
    <s v="RAMO 12"/>
    <n v="25301"/>
    <x v="177"/>
    <s v="NOVO NORDISK, S.A. DE C.V."/>
    <x v="230"/>
    <s v="HRAEI-AD-CC-339-2022HRAEI-MD2234"/>
    <s v="010.000.4250.02"/>
    <n v="25303247"/>
    <s v="EPTACOG ALFA (FACTOR DE COAGULACIÓN VII ALFA RECOMBINANTE). SOLUCIÓN INYECTABLE. CADA FRASCO ÁMPULA CON LIOFILIZADO CONTIENE: FACTOR DE COAGULACIÓN VII ALFA RECOMBINANTE 240 000 UI (4.8 MG) Ó 5 MG (250 KUI). ENVASE CON UN FRASCO ÁMPULA CON LIOFILIZADO (5 MG) Y JERINGA PRELLENADA CON 5.0 ML DE DILUYENTE Y UN ADAPTADOR DEL FRASCO ÁMPULA."/>
    <s v="ENVASE CON UN FRASCO ÁMPULA CON LIOFILIZADO (5 MG) Y JERINGA PRELLENADA CON 50 ML DE DILUYENTE Y UN ADAPTADOR DEL FRASCO ÁMPULA"/>
    <n v="56938.12"/>
    <n v="63"/>
    <n v="156"/>
    <n v="3587101.56"/>
    <n v="8882346.7200000007"/>
    <n v="0"/>
    <n v="63"/>
    <n v="0"/>
    <s v="CLAVE SOLICITADA"/>
    <n v="0"/>
    <s v="MINIMO CUMPLIDO"/>
    <n v="63"/>
    <s v="SIN RECIBIR"/>
    <n v="0"/>
  </r>
  <r>
    <n v="2024"/>
    <s v="MCSSA018786"/>
    <s v="AA-012M7B997-E133-2022"/>
    <s v="RAMO 12"/>
    <n v="25301"/>
    <x v="177"/>
    <s v="NOVO NORDISK, S.A. DE C.V."/>
    <x v="231"/>
    <s v="HRAEI-AD-CC-339-2022HRAEI-MD2266"/>
    <s v="010.000.4238.02"/>
    <n v="25303245"/>
    <s v="EPTACOG ALFA (FACTOR DE COAGULACIÓN VII ALFA RECOMBINANTE). SOLUCIÓN INYECTABLE. CADA FRASCO ÁMPULA CON LIOFILIZADO CONTIENE: FACTOR DE COAGULACIÓN VII ALFA RECOMBINANTE 60 000 UI (1.2 MG) Ó 1 MG (50 KUI).ENVASE CON UN FRASCO ÁMPULACON LIOFILIZADO (1 MG) Y JERINGA PRELLENADA CON 1.0 ML DE DILUYENTE Y UN ADAPTADOR DEL FRASCO ÁMPULA."/>
    <s v="ENVASE CON UN FRASCO ÁMPULACON LIOFILIZADO (1 MG) Y JERINGA PRELLENADA CON 10 ML DE DILUYENTE Y UN ADAPTADOR DEL FRASCO ÁMPULA"/>
    <n v="11387.62"/>
    <n v="13"/>
    <n v="31"/>
    <n v="148039.06"/>
    <n v="353016.22000000003"/>
    <n v="0"/>
    <n v="31"/>
    <n v="0"/>
    <s v="CLAVE SOLICITADA"/>
    <n v="18"/>
    <s v="MINIMO SUPERADO"/>
    <n v="31"/>
    <s v="SIN RECIBIR"/>
    <n v="0"/>
  </r>
  <r>
    <n v="2024"/>
    <s v="MCSSA018786"/>
    <s v="LA-12-512-012000991-I-174-2023"/>
    <s v="RAMO 12"/>
    <n v="25301"/>
    <x v="143"/>
    <s v="MERCK SHARP &amp; DOHME COMERCIALIZADORA, S. DE R.L. DE C.V."/>
    <x v="232"/>
    <s v="HRAEI-LPI-CC-337-2023HRAEI-MD0554"/>
    <s v="010.000.4301.00"/>
    <n v="25300833"/>
    <s v="ERTAPENEM. SOLUCIÓN INYECTABLE CADA FRASCO ÁMPULA CON LIOFILIZADO CONTIENE: ERTAPENEM SÓDICO EQUIVALENTE A 1 G DE ERTAPENEM ENVASE CON UN FRASCO ÁMPULA CON LIOFILIZADO."/>
    <s v="ENVASE CON UN FRASCO ÁMPULA CON LIOFILIZADO"/>
    <n v="363.05"/>
    <n v="320"/>
    <n v="800"/>
    <n v="116176"/>
    <n v="290440"/>
    <n v="0"/>
    <n v="320"/>
    <n v="320"/>
    <s v="CLAVE SOLICITADA"/>
    <n v="0"/>
    <s v="MINIMO CUMPLIDO"/>
    <n v="0"/>
    <s v="RECIBIDO TOTAL"/>
    <n v="116176"/>
  </r>
  <r>
    <n v="2024"/>
    <s v="MCSSA018786"/>
    <s v="LA-012M7B997-E115-2022"/>
    <s v="RAMO 12"/>
    <n v="25301"/>
    <x v="178"/>
    <s v="MERCK SHARP &amp; DOHME COMERCIALIZADORA, S. DE R.L. DE C.V."/>
    <x v="232"/>
    <s v="HRAEI-LPI-CC-469-2022HRAEI-MD0554"/>
    <s v="010.000.4301.00"/>
    <n v="25300833"/>
    <s v="ERTAPENEM. SOLUCIÓN INYECTABLE CADA FRASCO ÁMPULA CON LIOFILIZADO CONTIENE: ERTAPENEM SÓDICO EQUIVALENTE A 1 G DE ERTAPENEM ENVASE CON UN FRASCO ÁMPULA CON LIOFILIZADO."/>
    <s v="ENVASE CON UN FRASCO ÁMPULA CON LIOFILIZADO"/>
    <n v="363.05"/>
    <n v="468"/>
    <n v="1170"/>
    <n v="169907.4"/>
    <n v="424768.5"/>
    <n v="0"/>
    <n v="468"/>
    <n v="468"/>
    <s v="CLAVE SOLICITADA"/>
    <n v="0"/>
    <s v="MINIMO CUMPLIDO"/>
    <n v="0"/>
    <s v="RECIBIDO TOTAL"/>
    <n v="169907.4"/>
  </r>
  <r>
    <n v="2024"/>
    <s v="MCSSA018786"/>
    <s v="LA-12-512-012000991-I-174-2023"/>
    <s v="RAMO 12"/>
    <n v="25301"/>
    <x v="33"/>
    <s v="GRUPO FARMACEUTICO TOTALFARMA,S.A DE C.V."/>
    <x v="233"/>
    <s v="HRAEI-LPI-CC-312-1-2023HRAEI-MD0558"/>
    <s v="010.000.5105.00"/>
    <n v="25300838"/>
    <s v="ESMOLOL. SOLUCIÓN INYECTABLE CADA AMPOLLETA CONTIENE: CLORHIDRATO DE ESMOLOL 2.5 G ENVASE CON 2 AMPOLLETAS CON 10 ML. (250 MG/ML)."/>
    <s v="ENVASE CON 2 AMPOLLETAS CON 10 ML (250 MG/ML)"/>
    <n v="1472.69"/>
    <n v="20"/>
    <n v="48"/>
    <n v="29453.800000000003"/>
    <n v="70689.119999999995"/>
    <n v="0"/>
    <n v="20"/>
    <n v="0"/>
    <s v="CLAVE SOLICITADA"/>
    <n v="0"/>
    <s v="MINIMO CUMPLIDO"/>
    <n v="20"/>
    <s v="SIN RECIBIR"/>
    <n v="0"/>
  </r>
  <r>
    <n v="2024"/>
    <s v="MCSSA018786"/>
    <s v="LA-12-M7B-012M7B997-I-1-2023"/>
    <s v="RAMO 12"/>
    <n v="25301"/>
    <x v="179"/>
    <s v="REPUBLICA FARMACEUTICA, S.A. DE C.V."/>
    <x v="233"/>
    <s v="HRAEI-LPI-CC-082-2023HRAEI-MD0558"/>
    <s v="010.000.5105.00"/>
    <n v="25300838"/>
    <s v="ESMOLOL. SOLUCIÓN INYECTABLE CADA AMPOLLETA CONTIENE: CLORHIDRATO DE ESMOLOL 2.5 G ENVASE CON 2 AMPOLLETAS CON 10 ML. (250 MG/ML)."/>
    <s v="ENVASE CON 2 AMPOLLETAS CON 10 ML (250 MG/ML)"/>
    <n v="1333.3299999999899"/>
    <n v="13"/>
    <n v="31"/>
    <n v="17333.28999999987"/>
    <n v="41333.22999999969"/>
    <n v="0"/>
    <n v="13"/>
    <n v="0"/>
    <s v="CLAVE SOLICITADA"/>
    <n v="0"/>
    <s v="MINIMO CUMPLIDO"/>
    <n v="13"/>
    <s v="SIN RECIBIR"/>
    <n v="0"/>
  </r>
  <r>
    <n v="2024"/>
    <s v="MCSSA018786"/>
    <s v="LA-12-M7B-012M7B997-I-1-2023"/>
    <s v="RAMO 12"/>
    <n v="25301"/>
    <x v="61"/>
    <s v="DARFARMA, S.A. DE C.V."/>
    <x v="233"/>
    <s v="HRAEI-LPI-CC-019-2023HRAEI-MD0558"/>
    <s v="010.000.5105.00"/>
    <n v="25300838"/>
    <s v="ESMOLOL. SOLUCIÓN INYECTABLE CADA AMPOLLETA CONTIENE: CLORHIDRATO DE ESMOLOL 2.5 G ENVASE CON 2 AMPOLLETAS CON 10 ML. (250 MG/ML)."/>
    <s v="ENVASE CON 2 AMPOLLETAS CON 10 ML (250 MG/ML)"/>
    <n v="1297.69"/>
    <n v="19"/>
    <n v="47"/>
    <n v="24656.11"/>
    <n v="60991.43"/>
    <n v="0"/>
    <n v="47"/>
    <n v="0"/>
    <s v="CLAVE SOLICITADA"/>
    <n v="28"/>
    <s v="MINIMO SUPERADO"/>
    <n v="47"/>
    <s v="SIN RECIBIR"/>
    <n v="0"/>
  </r>
  <r>
    <n v="2024"/>
    <s v="MCSSA018786"/>
    <s v="LA-12-512-012000991-I-174-2023"/>
    <s v="RAMO 12"/>
    <n v="25301"/>
    <x v="38"/>
    <s v="ULTRA LABORATORIOS, S.A. DE C.V."/>
    <x v="234"/>
    <s v="HRAEI-LPI-CC-372-2023HRAEI-MD0560"/>
    <s v="010.000.5188.00"/>
    <n v="25300840"/>
    <s v="ESOMEPRAZOL. TABLETA CADA TABLETA CONTIENE: ESOMEPRAZOL MAGNÉSICO TRIHIDRATADO EQUIVALENTE A 40 MG DE ESOMEPRAZOL ENVASE CON 14 TABLETAS"/>
    <s v="ENVASE CON 14 TABLETAS"/>
    <n v="50.5"/>
    <n v="4"/>
    <n v="10"/>
    <n v="202"/>
    <n v="505"/>
    <n v="0"/>
    <n v="4"/>
    <n v="0"/>
    <s v="CLAVE SOLICITADA"/>
    <n v="0"/>
    <s v="MINIMO CUMPLIDO"/>
    <n v="4"/>
    <s v="SIN RECIBIR"/>
    <n v="0"/>
  </r>
  <r>
    <n v="2024"/>
    <s v="MCSSA018786"/>
    <s v="LA-12-M7B-012M7B997-I-1-2023"/>
    <s v="RAMO 12"/>
    <n v="25301"/>
    <x v="132"/>
    <s v="ASTRA ZENECA, S.A. DE C.V."/>
    <x v="234"/>
    <s v="HRAEI-LPI-CC-018-2023HRAEI-MD0560"/>
    <s v="010.000.5188.00"/>
    <n v="25300840"/>
    <s v="ESOMEPRAZOL. TABLETA CADA TABLETA CONTIENE: ESOMEPRAZOL MAGNÉSICO TRIHIDRATADO EQUIVALENTE A 40 MG DE ESOMEPRAZOL ENVASE CON 14 TABLETAS"/>
    <s v="ENVASE CON 14 TABLETAS"/>
    <n v="45.6"/>
    <n v="8"/>
    <n v="18"/>
    <n v="364.8"/>
    <n v="820.80000000000007"/>
    <n v="0"/>
    <n v="18"/>
    <n v="18"/>
    <s v="CLAVE SOLICITADA"/>
    <n v="10"/>
    <s v="MINIMO SUPERADO"/>
    <n v="0"/>
    <s v="RECIBIDO TOTAL"/>
    <n v="820.80000000000007"/>
  </r>
  <r>
    <n v="2024"/>
    <s v="MCSSA018786"/>
    <s v="LA-12-512-012000991-I-174-2023"/>
    <s v="RAMO 12"/>
    <n v="25301"/>
    <x v="180"/>
    <s v="PFIZER, S.A. DE C.V."/>
    <x v="235"/>
    <s v="HRAEI-LPI-CC-348-2023HRAEI-MD0562"/>
    <s v="010.000.2156.00"/>
    <n v="25300842"/>
    <s v="ESPIRONOLACTONA. TABLETA CADA TABLETA CONTIENE: ESPIRONOLACTONA 100 MG ENVASE CON 30 TABLETAS."/>
    <s v="ENVASE CON 30 TABLETAS"/>
    <n v="105.17"/>
    <n v="12"/>
    <n v="29"/>
    <n v="1262.04"/>
    <n v="3049.93"/>
    <n v="0"/>
    <s v="-"/>
    <s v="-"/>
    <s v="SIN SOLICITUD"/>
    <s v="-"/>
    <s v="MINIMO SIN SOLICITUD"/>
    <s v="-"/>
    <s v="SIN SOLICITUD"/>
    <s v="-"/>
  </r>
  <r>
    <n v="2024"/>
    <s v="MCSSA018786"/>
    <s v="LA-12-512-012000991-I-174-2023"/>
    <s v="RAMO 12"/>
    <n v="25301"/>
    <x v="88"/>
    <s v="LABORATORIOS VANQUISH, S.A. DE C.V."/>
    <x v="235"/>
    <s v="HRAEI-LPI-CC-327-2023HRAEI-MD0562"/>
    <s v="010.000.2156.00"/>
    <n v="25300842"/>
    <s v="ESPIRONOLACTONA. TABLETA CADA TABLETA CONTIENE: ESPIRONOLACTONA 100 MG ENVASE CON 30 TABLETAS."/>
    <s v="ENVASE CON 30 TABLETAS"/>
    <n v="99"/>
    <n v="8"/>
    <n v="19"/>
    <n v="792"/>
    <n v="1881"/>
    <n v="0"/>
    <s v="-"/>
    <s v="-"/>
    <s v="SIN SOLICITUD"/>
    <s v="-"/>
    <s v="MINIMO SIN SOLICITUD"/>
    <s v="-"/>
    <s v="SIN SOLICITUD"/>
    <s v="-"/>
  </r>
  <r>
    <n v="2024"/>
    <s v="MCSSA018786"/>
    <s v="LA-12-M7B-012M7B997-I-1-2023"/>
    <s v="RAMO 12"/>
    <n v="25301"/>
    <x v="181"/>
    <s v="PFIZER, S.A. DE C.V."/>
    <x v="235"/>
    <s v="HRAEI-LPI-CC-031-2023HRAEI-MD0562"/>
    <s v="010.000.2156.00"/>
    <n v="25300842"/>
    <s v="ESPIRONOLACTONA. TABLETA CADA TABLETA CONTIENE: ESPIRONOLACTONA 100 MG ENVASE CON 30 TABLETAS."/>
    <s v="ENVASE CON 30 TABLETAS"/>
    <n v="105.17"/>
    <n v="32"/>
    <n v="78"/>
    <n v="3365.44"/>
    <n v="8203.26"/>
    <n v="0"/>
    <n v="32"/>
    <n v="32"/>
    <s v="CLAVE SOLICITADA"/>
    <n v="0"/>
    <s v="MINIMO CUMPLIDO"/>
    <n v="0"/>
    <s v="RECIBIDO TOTAL"/>
    <n v="3365.44"/>
  </r>
  <r>
    <n v="2024"/>
    <s v="MCSSA018786"/>
    <s v="LA-12-512-012000991-I-174-2023"/>
    <s v="RAMO 12"/>
    <n v="25301"/>
    <x v="9"/>
    <s v="BIORESEARCH DE MEXICO, S.A. DE C.V."/>
    <x v="236"/>
    <s v="HRAEI-LPI-CC-266-2023HRAEI-MD0564"/>
    <s v="010.000.2304.01"/>
    <n v="25302581"/>
    <s v="ESPIRONOLACTONA. TABLETA CADA TABLETA CONTIENE: ESPIRONOLACTONA 25 MG ENVASE CON 30 TABLETAS."/>
    <s v="ENVASE CON 30 TABLETAS"/>
    <n v="15.5"/>
    <n v="10"/>
    <n v="23"/>
    <n v="155"/>
    <n v="356.5"/>
    <n v="0"/>
    <s v="-"/>
    <s v="-"/>
    <s v="SIN SOLICITUD"/>
    <s v="-"/>
    <s v="MINIMO SIN SOLICITUD"/>
    <s v="-"/>
    <s v="SIN SOLICITUD"/>
    <s v="-"/>
  </r>
  <r>
    <n v="2024"/>
    <s v="MCSSA018786"/>
    <s v="LA-12-512-012000991-I-174-2023"/>
    <s v="RAMO 12"/>
    <n v="25301"/>
    <x v="38"/>
    <s v="ULTRA LABORATORIOS, S.A. DE C.V."/>
    <x v="236"/>
    <s v="HRAEI-LPI-CC-372-2023HRAEI-MD0564"/>
    <s v="010.000.2304.01"/>
    <n v="25302581"/>
    <s v="ESPIRONOLACTONA. TABLETA CADA TABLETA CONTIENE: ESPIRONOLACTONA 25 MG ENVASE CON 30 TABLETAS."/>
    <s v="ENVASE CON 30 TABLETAS"/>
    <n v="16"/>
    <n v="6"/>
    <n v="15"/>
    <n v="96"/>
    <n v="240"/>
    <n v="0"/>
    <s v="-"/>
    <s v="-"/>
    <s v="SIN SOLICITUD"/>
    <s v="-"/>
    <s v="MINIMO SIN SOLICITUD"/>
    <s v="-"/>
    <s v="SIN SOLICITUD"/>
    <s v="-"/>
  </r>
  <r>
    <n v="2024"/>
    <s v="MCSSA018786"/>
    <s v="LA-12-M7B-012M7B997-I-1-2023"/>
    <s v="RAMO 12"/>
    <n v="25301"/>
    <x v="182"/>
    <s v="ULTRA LABORATORIOS, S.A. DE C.V."/>
    <x v="236"/>
    <s v="HRAEI-LPI-CC-027-2023HRAEI-MD0564"/>
    <s v="010.000.2304.01"/>
    <n v="25302581"/>
    <s v="ESPIRONOLACTONA. TABLETA CADA TABLETA CONTIENE: ESPIRONOLACTONA 25 MG ENVASE CON 30 TABLETAS."/>
    <s v="ENVASE CON 30 TABLETAS"/>
    <n v="16"/>
    <n v="10"/>
    <n v="25"/>
    <n v="160"/>
    <n v="400"/>
    <n v="0"/>
    <s v="-"/>
    <s v="-"/>
    <s v="SIN SOLICITUD"/>
    <s v="-"/>
    <s v="MINIMO SIN SOLICITUD"/>
    <s v="-"/>
    <s v="SIN SOLICITUD"/>
    <s v="-"/>
  </r>
  <r>
    <n v="2024"/>
    <s v="MCSSA018786"/>
    <s v="LA-12-M7B-012M7B997-I-1-2023"/>
    <s v="RAMO 12"/>
    <n v="25301"/>
    <x v="10"/>
    <s v="BIORESEARCH DE MÉXICO, S.A. DE C.V."/>
    <x v="236"/>
    <s v="HRAEI-LPI-CC-010-2023HRAEI-MD0564"/>
    <s v="010.000.2304.01"/>
    <n v="25302581"/>
    <s v="ESPIRONOLACTONA. TABLETA CADA TABLETA CONTIENE: ESPIRONOLACTONA 25 MG ENVASE CON 30 TABLETAS."/>
    <s v="ENVASE CON 30 TABLETAS"/>
    <n v="14.55"/>
    <n v="15"/>
    <n v="37"/>
    <n v="218.25"/>
    <n v="538.35"/>
    <n v="0"/>
    <n v="37"/>
    <n v="37"/>
    <s v="CLAVE SOLICITADA"/>
    <n v="22"/>
    <s v="MINIMO SUPERADO"/>
    <n v="0"/>
    <s v="RECIBIDO TOTAL"/>
    <n v="538.35"/>
  </r>
  <r>
    <n v="2024"/>
    <s v="MCSSA018786"/>
    <s v="LA-12-M7B-012M7B997-I-1-2023"/>
    <s v="RAMO 12"/>
    <n v="25301"/>
    <x v="182"/>
    <s v="ULTRA LABORATORIOS, S.A. DE C.V."/>
    <x v="237"/>
    <s v="HRAEI-LPI-CC-027-2023HRAEI-MD0584"/>
    <s v="010.000.1501.00"/>
    <n v="25303345"/>
    <s v="ESTRÓGENOS CONJUGADOS. GRAGEA O TABLETA CADA GRAGEA O TABLETA CONTIENE: ESTRÓGENOS CONJUGADOS DE ORIGEN EQUINO 0.625 MG ENVASE CON 42 GRAGEAS O TABLETAS."/>
    <s v="ENVASE CON 42 GRAGEAS O TABLETAS"/>
    <n v="380"/>
    <n v="1"/>
    <n v="1"/>
    <n v="380"/>
    <n v="380"/>
    <n v="0"/>
    <s v="-"/>
    <s v="-"/>
    <s v="SIN SOLICITUD"/>
    <s v="-"/>
    <s v="MINIMO SIN SOLICITUD"/>
    <s v="-"/>
    <s v="SIN SOLICITUD"/>
    <s v="-"/>
  </r>
  <r>
    <n v="2024"/>
    <s v="MCSSA018786"/>
    <s v="LA-12-512-012000991-I-174-2023"/>
    <s v="RAMO 12"/>
    <n v="25301"/>
    <x v="183"/>
    <s v="ORGANON COMERCIALIZADORA, S. DE R.L. DE C.V."/>
    <x v="238"/>
    <s v="HRAEI-LPI-CC-345-2023HRAEI-MD0595"/>
    <s v="010.000.3510.00"/>
    <n v="25300900"/>
    <s v="ETONOGESTREL. IMPLANTE EL IMPLANTE CONTIENE: ETONOGESTREL 68.0 MG ENVASE CON UN IMPLANTE Y APLICADOR."/>
    <s v="ENVASE CON UN IMPLANTE Y APLICADOR"/>
    <n v="1102.92"/>
    <n v="10"/>
    <n v="24"/>
    <n v="11029.2"/>
    <n v="26470.080000000002"/>
    <n v="0"/>
    <n v="24"/>
    <n v="24"/>
    <s v="CLAVE SOLICITADA"/>
    <n v="14"/>
    <s v="MINIMO SUPERADO"/>
    <n v="0"/>
    <s v="RECIBIDO TOTAL"/>
    <n v="26470.080000000002"/>
  </r>
  <r>
    <n v="2024"/>
    <s v="MCSSA018786"/>
    <s v="AA-12-M7B-012M7B997-I-33-2023"/>
    <s v="RAMO 12"/>
    <n v="25301"/>
    <x v="184"/>
    <s v="ORGANON COMERCIALIZADORA, S. DE R.L. DE C.V."/>
    <x v="238"/>
    <s v="HRAEI-AD-CC-132-2023HRAEI-MD0595"/>
    <s v="010.000.3510.00"/>
    <n v="25300900"/>
    <s v="ETONOGESTREL. IMPLANTE EL IMPLANTE CONTIENE: ETONOGESTREL 68.0 MG ENVASE CON UN IMPLANTE Y APLICADOR."/>
    <s v="ENVASE CON UN IMPLANTE Y APLICADOR"/>
    <n v="1102.92"/>
    <n v="4"/>
    <n v="9"/>
    <n v="4411.68"/>
    <n v="9926.2800000000007"/>
    <n v="0"/>
    <n v="9"/>
    <n v="9"/>
    <s v="CLAVE SOLICITADA"/>
    <n v="5"/>
    <s v="MINIMO SUPERADO"/>
    <n v="0"/>
    <s v="RECIBIDO TOTAL"/>
    <n v="9926.2800000000007"/>
  </r>
  <r>
    <n v="2024"/>
    <s v="MCSSA018786"/>
    <s v="AA-012M7B997-E133-2022"/>
    <s v="RAMO 12"/>
    <n v="25301"/>
    <x v="113"/>
    <s v="PFIZER, S.A. DE C.V."/>
    <x v="239"/>
    <s v="HRAEI-AD-CC-342-2022HRAEI-MD2267"/>
    <s v="010.000.5344.01"/>
    <n v="25302606"/>
    <s v="FACTOR IX O NONACOG ALFA SOLUCION INYECTABLE CADA FRASCO ÁMPULA CON LIOFILIZADO CONTIENE: FACTOR IX DE COAGULACIÓN RECOMBINANTE O NONACOG ALFA 1000 UI. ENVASE CON FRASCO ÁMPULA CON LIOFILIZADO, UNA JERINGA CON 5 ML DE DILUYENTE, UN EQUIPO DE INFUSIÓN, UN ADAPTADOR."/>
    <s v="ENVASE CON FRASCO ÁMPULA CON LIOFILIZADO, UNA JERINGA CON 5 ML DE DILUYENTE, UN EQUIPO DE INFUSIÓN, UN ADAPTADOR"/>
    <n v="6849.5"/>
    <n v="156"/>
    <n v="390"/>
    <n v="1068522"/>
    <n v="2671305"/>
    <n v="0"/>
    <n v="156"/>
    <n v="156"/>
    <s v="CLAVE SOLICITADA"/>
    <n v="0"/>
    <s v="MINIMO CUMPLIDO"/>
    <n v="0"/>
    <s v="RECIBIDO TOTAL"/>
    <n v="1068522"/>
  </r>
  <r>
    <n v="2024"/>
    <s v="MCSSA018786"/>
    <s v="LA-12-512-012000991-I-174-2023"/>
    <s v="RAMO 12"/>
    <n v="25301"/>
    <x v="180"/>
    <s v="PFIZER, S.A. DE C.V."/>
    <x v="240"/>
    <s v="HRAEI-LPI-CC-348-2023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12"/>
    <n v="29"/>
    <n v="41097"/>
    <n v="99317.75"/>
    <n v="0"/>
    <s v="-"/>
    <s v="-"/>
    <s v="SIN SOLICITUD"/>
    <s v="-"/>
    <s v="MINIMO SIN SOLICITUD"/>
    <s v="-"/>
    <s v="SIN SOLICITUD"/>
    <s v="-"/>
  </r>
  <r>
    <n v="2024"/>
    <s v="MCSSA018786"/>
    <s v="AA-012M7B997-E133-2022"/>
    <s v="RAMO 12"/>
    <n v="25301"/>
    <x v="113"/>
    <s v="PFIZER, S.A. DE C.V."/>
    <x v="240"/>
    <s v="HRAEI-AD-CC-342-2022HRAEI-MD2265"/>
    <s v="010.000.5343.01"/>
    <n v="25302607"/>
    <s v="FACTOR IX O NONACOG ALFA SOLUCION INYECTABLE CADA FRASCO ÁMPULA CON LIOFILIZADO CONTIENE: FACTOR IX DE COAGULACIÓN RECOMBINANTE O NONACOG ALFA 500 UI. ENVASE CON FRASCO ÁMPULA CON LIOFILIZADO, UNA JERINGA CON 5ML DE DILUYENTE, UN EQUIPO DE INFUSIÓN, UN ADAPTADOR."/>
    <s v="ENVASE CON FRASCO ÁMPULA CON LIOFILIZADO, UNA JERINGA CON 5ML DE DILUYENTE, UN EQUIPO DE INFUSIÓN, UN ADAPTADOR"/>
    <n v="3424.75"/>
    <n v="94"/>
    <n v="234"/>
    <n v="321926.5"/>
    <n v="801391.5"/>
    <n v="0"/>
    <n v="94"/>
    <n v="94"/>
    <s v="CLAVE SOLICITADA"/>
    <n v="0"/>
    <s v="MINIMO CUMPLIDO"/>
    <n v="0"/>
    <s v="RECIBIDO TOTAL"/>
    <n v="321926.5"/>
  </r>
  <r>
    <n v="2024"/>
    <s v="MCSSA018786"/>
    <s v="LA-012M7B997-E115-2022"/>
    <s v="RAMO 12"/>
    <n v="25301"/>
    <x v="185"/>
    <s v="VITASANITAS, S.A. DE C.V."/>
    <x v="241"/>
    <s v="HRAEI-LPI-CC-463-2022HRAEI-MD0619"/>
    <s v="010.000.5238.00"/>
    <n v="25300920"/>
    <s v="FACTOR IX. SOLUCIÓN INYECTABLE CADA FRASCO ÁMPULA CON LIOFILIZADO CONTIENE: FACTOR IX 400 A 600 UI ENVASE CON UN FRASCO ÁMPULA Y DILUYENTE."/>
    <s v="ENVASE CON UN FRASCO ÁMPULA Y DILUYENTE"/>
    <n v="1599"/>
    <n v="16"/>
    <n v="39"/>
    <n v="25584"/>
    <n v="62361"/>
    <n v="0"/>
    <n v="39"/>
    <n v="39"/>
    <s v="CLAVE SOLICITADA"/>
    <n v="23"/>
    <s v="MINIMO SUPERADO"/>
    <n v="0"/>
    <s v="RECIBIDO TOTAL"/>
    <n v="62361"/>
  </r>
  <r>
    <n v="2024"/>
    <s v="MCSSA018786"/>
    <s v="LA-012M7B997-E115-2022"/>
    <s v="RAMO 12"/>
    <n v="25301"/>
    <x v="186"/>
    <s v="OCTAPHARMA, S.A. DE C.V."/>
    <x v="242"/>
    <s v="HRAEI-LPI-CC-482-2022HRAEI-MD2264"/>
    <s v="010.000.6059.00"/>
    <n v="25302610"/>
    <s v="FACTOR VIII ANTIHEMOFILICO FACTOR DE VON WILLEBRAND. SOLUCION INYECTABLE CADA FRASCO ÁMPULA CON LIOFILIZADO CONTIENE: FACTOR VIII ANTIHEMOFÍLICO HUMANO 1000 UI FACTOR DE VON WILLEBRAND 1000 UI PROTEÍNA 15 MG ENVASE CON UN FRASCO ÁMPULA CON LIOFILIZADO Y UN FRASCO ÁMPULA CON 10 ML DE DILUYENTE."/>
    <s v="ENVASE CON UN FRASCO ÁMPULA CON LIOFILIZADO Y UN FRASCO ÁMPULA CON 10 ML DE DILUYENTE"/>
    <n v="4824"/>
    <n v="47"/>
    <n v="117"/>
    <n v="226728"/>
    <n v="564408"/>
    <n v="0"/>
    <n v="47"/>
    <n v="0"/>
    <s v="CLAVE SOLICITADA"/>
    <n v="0"/>
    <s v="MINIMO CUMPLIDO"/>
    <n v="47"/>
    <s v="SIN RECIBIR"/>
    <n v="0"/>
  </r>
  <r>
    <n v="2024"/>
    <s v="MCSSA018786"/>
    <s v="LA-012M7B997-E115-2022"/>
    <s v="RAMO 12"/>
    <n v="25301"/>
    <x v="186"/>
    <s v="OCTAPHARMA, S.A. DE C.V."/>
    <x v="243"/>
    <s v="HRAEI-LPI-CC-482-2022HRAEI-MD2263"/>
    <s v="010.000.6058.00"/>
    <n v="25302611"/>
    <s v="FACTOR VIIIANTIHEMOFILICO FACTOR DE VON WILLEBRAND. SOLUCION INYECTABLE CADA FRASCO ÁMPULA CON LIOFILIZADO CONTIENE: FACTOR VIII ANTIHEMOFÍLICO HUMANO 500 UI FACTOR DE VON WILLEBRAND 500 UI PROTEÍNA 7.5 MG ENVASE CON UN FRASCO ÁMPULA CON LIOFILIZADO Y UN FRASCO ÁMPULA CON 5 ML DE DILUYENTE."/>
    <s v="ENVASE CON UN FRASCO ÁMPULA CON LIOFILIZADO Y UN FRASCO ÁMPULA CON 5 ML DE DILUYENTE"/>
    <n v="2412"/>
    <n v="156"/>
    <n v="390"/>
    <n v="376272"/>
    <n v="940680"/>
    <n v="0"/>
    <s v="-"/>
    <s v="-"/>
    <s v="SIN SOLICITUD"/>
    <s v="-"/>
    <s v="MINIMO SIN SOLICITUD"/>
    <s v="-"/>
    <s v="SIN SOLICITUD"/>
    <s v="-"/>
  </r>
  <r>
    <n v="2024"/>
    <s v="MCSSA018786"/>
    <s v="LA-12-M7B-012M7B997-I-1-2023"/>
    <s v="RAMO 12"/>
    <n v="25301"/>
    <x v="10"/>
    <s v="BIORESEARCH DE MÉXICO, S.A. DE C.V."/>
    <x v="24"/>
    <s v="HRAEI-LPI-CC-010-2023HRAEI-MD0627"/>
    <s v="010.000.2331.00"/>
    <n v="25300928"/>
    <s v="FENAZOPIRIDINA. TABLETA CADA TABLETA CONTIENE: CLORHIDRATO DE FENAZOPIRIDINA 100 MG ENVASE CON 20 TABLETAS."/>
    <s v="ENVASE CON 20 TABLETAS"/>
    <n v="9.0399999999999903"/>
    <n v="7"/>
    <n v="16"/>
    <n v="63.27999999999993"/>
    <n v="144.63999999999984"/>
    <n v="0"/>
    <n v="16"/>
    <n v="16"/>
    <s v="CLAVE SOLICITADA"/>
    <n v="9"/>
    <s v="MINIMO SUPERADO"/>
    <n v="0"/>
    <s v="RECIBIDO TOTAL"/>
    <n v="144.63999999999984"/>
  </r>
  <r>
    <n v="2024"/>
    <s v="MCSSA018786"/>
    <s v="LA-12-M7B-012M7B997-I-1-2023"/>
    <s v="RAMO 12"/>
    <n v="25301"/>
    <x v="17"/>
    <s v="COMERCIALIZADORA PHARMACEUTICA COMPHARMA, S.A. DE C.V."/>
    <x v="244"/>
    <s v="HRAEI-LPI-CC-038-2023HRAEI-MD0632"/>
    <s v="010.000.2624.00"/>
    <n v="25300937"/>
    <s v="FENITOÍNA. SOLUCIÓN INYECTABLE CADA AMPOLLETA CONTIENE: FENITOÍNA SÓDICA 250 MG ENVASE CON UNA AMPOLLETA (250 MG/5 ML)"/>
    <s v="ENVASE CON UNA AMPOLLETA (250 MG/5 ML)"/>
    <n v="7.0999999999999899"/>
    <n v="998"/>
    <n v="2496"/>
    <n v="7085.7999999999902"/>
    <n v="17721.599999999973"/>
    <n v="0"/>
    <n v="998"/>
    <n v="0"/>
    <s v="CLAVE SOLICITADA"/>
    <n v="0"/>
    <s v="MINIMO CUMPLIDO"/>
    <n v="998"/>
    <s v="SIN RECIBIR"/>
    <n v="0"/>
  </r>
  <r>
    <n v="2024"/>
    <s v="MCSSA018786"/>
    <s v="LA-12-M7B-012M7B997-I-1-2023"/>
    <s v="RAMO 12"/>
    <n v="25301"/>
    <x v="117"/>
    <s v="COMPAÑIA INTERNACIONAL MÉDICA, S.A. DE C.V."/>
    <x v="244"/>
    <s v="HRAEI-LPI-CC-020-2023HRAEI-MD0632"/>
    <s v="010.000.2624.00"/>
    <n v="25300937"/>
    <s v="FENITOÍNA. SOLUCIÓN INYECTABLE CADA AMPOLLETA CONTIENE: FENITOÍNA SÓDICA 250 MG ENVASE CON UNA AMPOLLETA (250 MG/5 ML)"/>
    <s v="ENVASE CON UNA AMPOLLETA (250 MG/5 ML)"/>
    <n v="6.8499999999999899"/>
    <n v="1498"/>
    <n v="3744"/>
    <n v="10261.299999999985"/>
    <n v="25646.399999999961"/>
    <n v="0"/>
    <n v="3744"/>
    <n v="3744"/>
    <s v="CLAVE SOLICITADA"/>
    <n v="2246"/>
    <s v="MINIMO SUPERADO"/>
    <n v="0"/>
    <s v="RECIBIDO TOTAL"/>
    <n v="25646.399999999961"/>
  </r>
  <r>
    <n v="2024"/>
    <s v="MCSSA018786"/>
    <s v="LA-12-512-012000991-I-174-2023"/>
    <s v="RAMO 12"/>
    <n v="25301"/>
    <x v="9"/>
    <s v="BIORESEARCH DE MEXICO, S.A. DE C.V."/>
    <x v="245"/>
    <s v="HRAEI-LPI-CC-266-2023HRAEI-MD0635"/>
    <s v="010.000.0525.00"/>
    <n v="25300940"/>
    <s v="FENITOÍNA. TABLETA O CÁPSULA CADA TABLETA O CÁPSULA CONTIENE: FENITOÍNA SÓDICA 100 MG ENVASE CON 50 TABLETAS O CÁPSULAS."/>
    <s v="ENVASE CON 50 TABLETAS O CÁPSULAS"/>
    <n v="9.9"/>
    <n v="12"/>
    <n v="28"/>
    <n v="118.80000000000001"/>
    <n v="277.2"/>
    <n v="0"/>
    <s v="-"/>
    <s v="-"/>
    <s v="SIN SOLICITUD"/>
    <s v="-"/>
    <s v="MINIMO SIN SOLICITUD"/>
    <s v="-"/>
    <s v="SIN SOLICITUD"/>
    <s v="-"/>
  </r>
  <r>
    <n v="2024"/>
    <s v="MCSSA018786"/>
    <s v="LA-12-M7B-012M7B997-I-1-2023"/>
    <s v="RAMO 12"/>
    <n v="25301"/>
    <x v="10"/>
    <s v="BIORESEARCH DE MÉXICO, S.A. DE C.V."/>
    <x v="245"/>
    <s v="HRAEI-LPI-CC-010-2023HRAEI-MD0635"/>
    <s v="010.000.0525.00"/>
    <n v="25300940"/>
    <s v="FENITOÍNA. TABLETA O CÁPSULA CADA TABLETA O CÁPSULA CONTIENE: FENITOÍNA SÓDICA 100 MG ENVASE CON 50 TABLETAS O CÁPSULAS."/>
    <s v="ENVASE CON 50 TABLETAS O CÁPSULAS"/>
    <n v="9.9"/>
    <n v="19"/>
    <n v="46"/>
    <n v="188.1"/>
    <n v="455.40000000000003"/>
    <n v="0"/>
    <n v="46"/>
    <n v="46"/>
    <s v="CLAVE SOLICITADA"/>
    <n v="27"/>
    <s v="MINIMO SUPERADO"/>
    <n v="0"/>
    <s v="RECIBIDO TOTAL"/>
    <n v="455.40000000000003"/>
  </r>
  <r>
    <n v="2024"/>
    <s v="MCSSA018786"/>
    <s v="LA-12-512-012000991-I-174-2023"/>
    <s v="RAMO 12"/>
    <n v="25301"/>
    <x v="55"/>
    <s v="MEDIGROUP DEL PACIFICO, S.A. DE C.V."/>
    <x v="246"/>
    <s v="HRAEI-LPI-CC-334-2023HRAEI-MD0637"/>
    <s v="040.000.2601.00"/>
    <n v="25300943"/>
    <s v="FENOBARBITAL. TABLETA CADA TABLETA CONTIENE: FENOBARBITAL 100 MG ENVASE CON 20 TABLETAS."/>
    <s v="ENVASE CON 20 TABLETAS"/>
    <n v="32.549999999999997"/>
    <n v="2"/>
    <n v="3"/>
    <n v="65.099999999999994"/>
    <n v="97.649999999999991"/>
    <n v="0"/>
    <s v="-"/>
    <s v="-"/>
    <s v="SIN SOLICITUD"/>
    <s v="-"/>
    <s v="MINIMO SIN SOLICITUD"/>
    <s v="-"/>
    <s v="SIN SOLICITUD"/>
    <s v="-"/>
  </r>
  <r>
    <n v="2024"/>
    <s v="MCSSA018786"/>
    <s v="LA-012M7B997-E115-2022"/>
    <s v="RAMO 12"/>
    <n v="25301"/>
    <x v="187"/>
    <s v="MEDIGROUP DEL PACIFICO, S.A. DE C.V."/>
    <x v="246"/>
    <s v="HRAEI-LPI-CC-491-2022HRAEI-MD0637"/>
    <s v="040.000.2601.00"/>
    <n v="25300943"/>
    <s v="FENOBARBITAL. TABLETA CADA TABLETA CONTIENE: FENOBARBITAL 100 MG ENVASE CON 20 TABLETAS."/>
    <s v="ENVASE CON 20 TABLETAS"/>
    <n v="32.549999999999997"/>
    <n v="3"/>
    <n v="6"/>
    <n v="97.649999999999991"/>
    <n v="195.29999999999998"/>
    <n v="0"/>
    <s v="-"/>
    <s v="-"/>
    <s v="SIN SOLICITUD"/>
    <s v="-"/>
    <s v="MINIMO SIN SOLICITUD"/>
    <s v="-"/>
    <s v="SIN SOLICITUD"/>
    <s v="-"/>
  </r>
  <r>
    <n v="2024"/>
    <s v="MCSSA018786"/>
    <s v="AA-12-M7B-012M7B997-I-36-2023"/>
    <s v="RAMO 12"/>
    <n v="25301"/>
    <x v="188"/>
    <s v="LABORATORIOS VANQUISH, S.A. DE C.V."/>
    <x v="247"/>
    <s v="HRAEI-AD-CC-141-2023HRAEI-MD0640"/>
    <s v="040.000.0242.00"/>
    <n v="25300947"/>
    <s v="FENTANILO. SOLUCIÓN INYECTABLE CADA AMPOLLETA O FRASCO ÁMPULA CONTIENE: CITRATO DE FENTANILO EQUIVALENTE A 0.5 MG DE FENTANILO. ENVASE CON 6 AMPOLLETAS O FRASCOS ÁMPULA CON 10 ML."/>
    <s v="ENVASE CON 6 AMPOLLETAS O FRASCOS ÁMPULA CON 10 ML"/>
    <n v="269"/>
    <n v="3120"/>
    <n v="7800"/>
    <n v="839280"/>
    <n v="2098200"/>
    <n v="0"/>
    <n v="3120"/>
    <n v="3120"/>
    <s v="CLAVE SOLICITADA"/>
    <n v="0"/>
    <s v="MINIMO CUMPLIDO"/>
    <n v="0"/>
    <s v="RECIBIDO TOTAL"/>
    <n v="839280"/>
  </r>
  <r>
    <n v="2024"/>
    <s v="MCSSA018786"/>
    <s v="AA-012M7B997-E133-2022"/>
    <s v="RAMO 12"/>
    <n v="25301"/>
    <x v="189"/>
    <s v="LABORATORIO FARMACEUTICO LFB MÉXICO, S.A.P.I. DE C.V."/>
    <x v="248"/>
    <s v="HRAEI-AD-CC-353-2022HRAEI-MD2079"/>
    <s v="010.000.6070.00"/>
    <n v="25302615"/>
    <s v="FIBRINOGENO HUMANO. SOLUCION INYECTABLE CADA FRASCO ÁMPULA CON POLVO LIOFILIZADO CONTIENE: FIBRINÓGENO HUMANO 1.50 G ENVASE CON FRASCO ÁMPULA CON LIOFILIZADO Y UN FRASCO ÁMPULA CON 100 ML DE DILUYENTE"/>
    <s v="ENVASE CON FRASCO ÁMPULA CON LIOFILIZADO Y UN FRASCO ÁMPULA CON 100 ML DE DILUYENTE"/>
    <n v="27265"/>
    <n v="27"/>
    <n v="66"/>
    <n v="736155"/>
    <n v="1799490"/>
    <n v="0"/>
    <n v="66"/>
    <n v="66"/>
    <s v="CLAVE SOLICITADA"/>
    <n v="39"/>
    <s v="MINIMO SUPERADO"/>
    <n v="0"/>
    <s v="RECIBIDO TOTAL"/>
    <n v="1799490"/>
  </r>
  <r>
    <n v="2024"/>
    <s v="MCSSA018786"/>
    <s v="LA-012M7B997-E115-2022"/>
    <s v="RAMO 12"/>
    <n v="25301"/>
    <x v="77"/>
    <s v="ALTERNAVIDA, S.A. DE C.V."/>
    <x v="249"/>
    <s v="HRAEI-LPI-CC-451-2022HRAEI-MD0644"/>
    <s v="010.000.5432.00"/>
    <n v="25300952"/>
    <s v="FILGRASTIM. SOLUCIÓN INYECTABLE CADA FRASCO ÁMPULA O JERINGA CONTIENE: FILGRASTIM 300 µG ENVASE CON 5 FRASCOS ÁMPULA O JERINGAS."/>
    <s v="ENVASE CON 5 FRASCOS ÁMPULA O JERINGAS"/>
    <n v="380"/>
    <n v="312"/>
    <n v="780"/>
    <n v="118560"/>
    <n v="296400"/>
    <n v="0"/>
    <n v="780"/>
    <n v="780"/>
    <s v="CLAVE SOLICITADA"/>
    <n v="468"/>
    <s v="MINIMO SUPERADO"/>
    <n v="0"/>
    <s v="RECIBIDO TOTAL"/>
    <n v="296400"/>
  </r>
  <r>
    <n v="2024"/>
    <s v="MCSSA018786"/>
    <s v="AA-012M7B997-E133-2022"/>
    <s v="RAMO 12"/>
    <n v="25301"/>
    <x v="72"/>
    <s v="NOVARTIS FARMACÉUTICA, S.A. DE C.V."/>
    <x v="250"/>
    <s v="HRAEI-AD-CC-341-2022HRAEI-MD2208"/>
    <s v="010.000.5815.00"/>
    <n v="25302315"/>
    <s v="FINGOLIMOD. CÁPSULA CADA CÁPSULA CONTIENE: CLORHIDRATO DE FINGOLIMOD 0.56 MG EQUIVALENTE A 0.50 MG DE FINGOLIMOD ENVASE CON 28 CÁPSULAS"/>
    <s v="ENVASE CON 28 CÁPSULAS"/>
    <n v="17225.849999999999"/>
    <n v="4"/>
    <n v="10"/>
    <n v="68903.399999999994"/>
    <n v="172258.5"/>
    <n v="0"/>
    <n v="10"/>
    <n v="10"/>
    <s v="CLAVE SOLICITADA"/>
    <n v="6"/>
    <s v="MINIMO SUPERADO"/>
    <n v="0"/>
    <s v="RECIBIDO TOTAL"/>
    <n v="172258.5"/>
  </r>
  <r>
    <n v="2024"/>
    <s v="MCSSA018786"/>
    <s v="LA-012M7B997-E115-2022"/>
    <s v="RAMO 12"/>
    <n v="25301"/>
    <x v="5"/>
    <s v="DISTRIBUIDOR MEDICO TECNOMED, S.A. DE C.V."/>
    <x v="251"/>
    <s v="HRAEI-LPI-CC-419-RA-2022HRAEI-MD0647"/>
    <s v="010.000.0626.01"/>
    <n v="25302617"/>
    <s v="FITOMENADIONA. SOLUCIÓN O EMULSIÓN INYECTABLE CADA AMPOLLETA CONTIENE: FITOMENADIONA 10 MG ENVASE CON 5 AMPOLLETAS DE 1 ML."/>
    <s v="ENVASE CON 5 AMPOLLETAS DE 1 ML"/>
    <n v="28.33"/>
    <n v="56"/>
    <n v="138"/>
    <n v="1586.48"/>
    <n v="3909.54"/>
    <n v="0"/>
    <n v="138"/>
    <n v="138"/>
    <s v="CLAVE SOLICITADA"/>
    <n v="82"/>
    <s v="MINIMO SUPERADO"/>
    <n v="0"/>
    <s v="RECIBIDO TOTAL"/>
    <n v="3909.54"/>
  </r>
  <r>
    <n v="2024"/>
    <s v="MCSSA018786"/>
    <s v="LA-12-512-012000991-I-174-2023"/>
    <s v="RAMO 12"/>
    <n v="25301"/>
    <x v="9"/>
    <s v="BIORESEARCH DE MEXICO, S.A. DE C.V."/>
    <x v="252"/>
    <s v="HRAEI-LPI-CC-266-2023HRAEI-MD0650"/>
    <s v="010.000.5267.00"/>
    <n v="25300960"/>
    <s v="FLUCONAZOL. CÁPSULA O TABLETA CADA CÁPSULA O TABLETA CONTIENE: FLUCONAZOL 100 MG ENVASE CON 10 CÁPSULAS O TABLETAS."/>
    <s v="ENVASE CON 10 CÁPSULAS O TABLETAS"/>
    <n v="11.5"/>
    <n v="6"/>
    <n v="15"/>
    <n v="69"/>
    <n v="172.5"/>
    <n v="0"/>
    <n v="6"/>
    <n v="6"/>
    <s v="CLAVE SOLICITADA"/>
    <n v="0"/>
    <s v="MINIMO CUMPLIDO"/>
    <n v="0"/>
    <s v="RECIBIDO TOTAL"/>
    <n v="69"/>
  </r>
  <r>
    <n v="2024"/>
    <s v="MCSSA018786"/>
    <s v="LA-12-M7B-012M7B997-I-1-2023"/>
    <s v="RAMO 12"/>
    <n v="25301"/>
    <x v="10"/>
    <s v="BIORESEARCH DE MÉXICO, S.A. DE C.V."/>
    <x v="252"/>
    <s v="HRAEI-LPI-CC-010-2023HRAEI-MD0650"/>
    <s v="010.000.5267.00"/>
    <n v="25300960"/>
    <s v="FLUCONAZOL. CÁPSULA O TABLETA CADA CÁPSULA O TABLETA CONTIENE: FLUCONAZOL 100 MG ENVASE CON 10 CÁPSULAS O TABLETAS."/>
    <s v="ENVASE CON 10 CÁPSULAS O TABLETAS"/>
    <n v="10.33"/>
    <n v="10"/>
    <n v="25"/>
    <n v="103.3"/>
    <n v="258.25"/>
    <n v="0"/>
    <n v="25"/>
    <n v="25"/>
    <s v="CLAVE SOLICITADA"/>
    <n v="15"/>
    <s v="MINIMO SUPERADO"/>
    <n v="0"/>
    <s v="RECIBIDO TOTAL"/>
    <n v="258.25"/>
  </r>
  <r>
    <n v="2024"/>
    <s v="MCSSA018786"/>
    <s v="LA-12-M7B-012M7B997-I-1-2023"/>
    <s v="RAMO 12"/>
    <n v="25301"/>
    <x v="85"/>
    <s v="FRESENIUS KABI MÉXICO, S.A. DE C.V."/>
    <x v="253"/>
    <s v="HRAEI-LPI-CC-026-2023HRAEI-MD0651"/>
    <s v="010.000.2135.00"/>
    <n v="25300961"/>
    <s v="FLUCONAZOL. SOLUCIÓN INYECTABLE CADA FRASCO ÁMPULA CONTIENE: FLUCONAZOL 100 MG ENVASE CON UN FRASCO ÁMPULA CON 50 ML (2 MG/ML)"/>
    <s v="ENVASE CON UN FRASCO ÁMPULA CON 50 ML (2 MG/ML)"/>
    <n v="16.100000000000001"/>
    <n v="1560"/>
    <n v="3900"/>
    <n v="25116.000000000004"/>
    <n v="62790.000000000007"/>
    <n v="0"/>
    <n v="1560"/>
    <n v="1560"/>
    <s v="CLAVE SOLICITADA"/>
    <n v="0"/>
    <s v="MINIMO CUMPLIDO"/>
    <n v="0"/>
    <s v="RECIBIDO TOTAL"/>
    <n v="25116.000000000004"/>
  </r>
  <r>
    <n v="2024"/>
    <s v="MCSSA018786"/>
    <s v="AA-12-M7B-012M7B997-I-24-2023 "/>
    <s v="RAMO 12"/>
    <n v="25301"/>
    <x v="66"/>
    <s v="PRODIFAM, S.A. DE C.V."/>
    <x v="254"/>
    <s v="HRAEI-AD-CC-098-2023HRAEI-MD0664"/>
    <s v="010.000.4483.01"/>
    <n v="25302623"/>
    <s v="FLUOXETINA. CÁPSULA O TABLETA CADA CÁPSULA O TABLETA CONTIENE: CLORHIDRATO DE FLUOXETINA EQUIVALENTE A 20 MG DE FLUOXETINA. ENVASE CON 28 CÁPSULAS O TABLETAS."/>
    <s v="ENVASE CON 28 CÁPSULAS O TABLETAS"/>
    <n v="10.15"/>
    <n v="4"/>
    <n v="10"/>
    <n v="40.6"/>
    <n v="101.5"/>
    <n v="0"/>
    <n v="4"/>
    <n v="4"/>
    <s v="CLAVE SOLICITADA"/>
    <n v="0"/>
    <s v="MINIMO CUMPLIDO"/>
    <n v="0"/>
    <s v="RECIBIDO TOTAL"/>
    <n v="40.6"/>
  </r>
  <r>
    <n v="2024"/>
    <s v="MCSSA018786"/>
    <s v="LA-12-512-012000991-I-174-2023"/>
    <s v="RAMO 47"/>
    <n v="25301"/>
    <x v="16"/>
    <s v="PROQUÍMICA Y ALTA ESPECIALIDAD MÉDICA, S.A. DE C.V."/>
    <x v="255"/>
    <s v="HRAEI-LPI-CC-396-2023HRAEI-MD0670"/>
    <s v="010.000.0440.00"/>
    <n v="25300989"/>
    <s v="FLUTICASONA. SUSPENSIÓN EN AEROSOL. CADA DOSIS CONTIENE: PROPIONATO DE FLUTICASONA 50µG ENVASE CON UN FRASCO PRESURIZADO PARA 60 DOSIS"/>
    <s v="ENVASE CON UN FRASCO PRESURIZADO PARA 60 DOSIS"/>
    <n v="120"/>
    <n v="2"/>
    <n v="3"/>
    <n v="240"/>
    <n v="360"/>
    <m/>
    <n v="3"/>
    <n v="0"/>
    <s v="CLAVE SOLICITADA"/>
    <n v="1"/>
    <s v="MINIMO SUPERADO"/>
    <n v="3"/>
    <s v="SIN RECIBIR"/>
    <n v="0"/>
  </r>
  <r>
    <n v="2024"/>
    <s v="MCSSA018786"/>
    <s v="LA-12-M7B-012M7B997-I-1-2023"/>
    <s v="RAMO 12"/>
    <n v="25301"/>
    <x v="190"/>
    <s v="FARMACEUTICA HISPANOAMERICANA, S.A. DE C.V."/>
    <x v="255"/>
    <s v="HRAEI-LPI-CC-017-2023HRAEI-MD0670"/>
    <s v="010.000.0440.00"/>
    <n v="25300989"/>
    <s v="FLUTICASONA. SUSPENSIÓN EN AEROSOL. CADA DOSIS CONTIENE: PROPIONATO DE FLUTICASONA 50µG ENVASE CON UN FRASCO PRESURIZADO PARA 60 DOSIS"/>
    <s v="ENVASE CON UN FRASCO PRESURIZADO PARA 60 DOSIS"/>
    <n v="194.689999999999"/>
    <n v="2"/>
    <n v="5"/>
    <n v="389.37999999999801"/>
    <n v="973.44999999999504"/>
    <n v="0"/>
    <n v="5"/>
    <n v="0"/>
    <s v="CLAVE SOLICITADA"/>
    <n v="3"/>
    <s v="MINIMO SUPERADO"/>
    <n v="5"/>
    <s v="SIN RECIBIR"/>
    <n v="0"/>
  </r>
  <r>
    <n v="2024"/>
    <s v="MCSSA018786"/>
    <s v="LA-12-512-012000991-I-174-2023"/>
    <s v="RAMO 12"/>
    <n v="25301"/>
    <x v="191"/>
    <s v="ASPEN LABS, S.A. DE C.V."/>
    <x v="256"/>
    <s v="HRAEI-LPI-CC-262-2023HRAEI-MD0680"/>
    <s v="010.000.4220.00"/>
    <n v="25301003"/>
    <s v="FONDAPARINUX. SOLUCIÓN INYECTABLE CADA JERINGA CONTIENE: FONDAPARINUX SÓDICO 2.5 MG ENVASE CON 2 JERINGAS. PRELLENADAS"/>
    <s v="ENVASE CON 2 JERINGAS PRELLENADAS"/>
    <n v="737.1"/>
    <n v="480"/>
    <n v="1200"/>
    <n v="353808"/>
    <n v="884520"/>
    <n v="0"/>
    <s v="-"/>
    <s v="-"/>
    <s v="SIN SOLICITUD"/>
    <s v="-"/>
    <s v="MINIMO SIN SOLICITUD"/>
    <s v="-"/>
    <s v="SIN SOLICITUD"/>
    <s v="-"/>
  </r>
  <r>
    <n v="2024"/>
    <s v="MCSSA018786"/>
    <s v="LA-12-M7B-012M7B997-I-1-2023"/>
    <s v="RAMO 12"/>
    <n v="25301"/>
    <x v="192"/>
    <s v="ASPEN LABS, S.A. DE C.V."/>
    <x v="256"/>
    <s v="HRAEI-LPI-CC-040-2023HRAEI-MD0680"/>
    <s v="010.000.4220.00"/>
    <n v="25301003"/>
    <s v="FONDAPARINUX. SOLUCIÓN INYECTABLE CADA JERINGA CONTIENE: FONDAPARINUX SÓDICO 2.5 MG ENVASE CON 2 JERINGAS. PRELLENADAS"/>
    <s v="ENVASE CON 2 JERINGAS PRELLENADAS"/>
    <n v="737.1"/>
    <n v="1560"/>
    <n v="3900"/>
    <n v="1149876"/>
    <n v="2874690"/>
    <n v="0"/>
    <s v="-"/>
    <s v="-"/>
    <s v="SIN SOLICITUD"/>
    <s v="-"/>
    <s v="MINIMO SIN SOLICITUD"/>
    <s v="-"/>
    <s v="SIN SOLICITUD"/>
    <s v="-"/>
  </r>
  <r>
    <n v="2024"/>
    <s v="MCSSA018786"/>
    <s v="LA-12-M7B-012M7B997-I-1-2023"/>
    <s v="RAMO 12"/>
    <n v="25301"/>
    <x v="18"/>
    <s v="PRODIFAM, S.A. DE C.V."/>
    <x v="257"/>
    <s v="HRAEI-LPI-CC-008-2023HRAEI-MD0695"/>
    <s v="010.000.3617.00"/>
    <n v="25301023"/>
    <s v="FOSFATO DE POTASIO. SOLUCIÓN INYECTABLE. CADA AMPOLLETA CONTIENE: FOSFATO DE POTASIO DIBÁSICO 1.550 G FOSFATO DE POTASIO MONOBÁSICO 0.300 G (POTASIO 20 MEQ) (FOSFATO 20 MEQ) ENVASE CON 50 AMPOLLETAS CON 10 ML"/>
    <s v="ENVASE CON 50 AMPOLLETAS"/>
    <n v="267.98"/>
    <n v="63"/>
    <n v="156"/>
    <n v="16882.740000000002"/>
    <n v="41804.880000000005"/>
    <n v="0"/>
    <n v="63"/>
    <n v="63"/>
    <s v="CLAVE SOLICITADA"/>
    <n v="0"/>
    <s v="MINIMO CUMPLIDO"/>
    <n v="0"/>
    <s v="RECIBIDO TOTAL"/>
    <n v="16882.740000000002"/>
  </r>
  <r>
    <n v="2024"/>
    <s v="MCSSA018786"/>
    <s v="LA-012M7B997-E115-2022"/>
    <s v="RAMO 12"/>
    <n v="25301"/>
    <x v="5"/>
    <s v="DISTRIBUIDOR MEDICO TECNOMED, S.A. DE C.V."/>
    <x v="258"/>
    <s v="HRAEI-LPI-CC-419-RA-2022HRAEI-MD0696"/>
    <s v="010.000.1277.00"/>
    <n v="25301025"/>
    <s v="FOSFATO Y CITRATO DE SODIO. SOLUCIÓN. CADA 100 ML CONTIENEN: FOSFATO MONOSÓDICO 12 G CITRATO DE SODIO 10 G ENVASE CON 133 ML Y CÁNULA RECTAL."/>
    <s v="ENVASE CON 133 ML Y CÁNULA RECTAL"/>
    <n v="26.03"/>
    <n v="50"/>
    <n v="125"/>
    <n v="1301.5"/>
    <n v="3253.75"/>
    <n v="0"/>
    <n v="50"/>
    <n v="100"/>
    <s v="CLAVE SOLICITADA"/>
    <n v="0"/>
    <s v="MINIMO CUMPLIDO"/>
    <n v="-50"/>
    <s v="SIN RECIBIR"/>
    <n v="2603"/>
  </r>
  <r>
    <n v="2024"/>
    <s v="MCSSA018786"/>
    <s v="LA-12-M7B-012M7B997-I-1-2023"/>
    <s v="RAMO 12"/>
    <n v="25301"/>
    <x v="193"/>
    <s v="CHIESI MÉXICO, S.A. DE C.V."/>
    <x v="259"/>
    <s v="HRAEI-LPI-CC-049-2023HRAEI-MD0698"/>
    <s v="010.000.5335.01"/>
    <n v="25302646"/>
    <s v="FOSFOLÍPIDOS DE PULMÓN PORCINO. SUSPENSIÓN. CADA MILILITRO CONTIENE: FOSFOLÍPIDOS DE PULMÓN PORCINO 80 MG ENVASE CON 3 ML."/>
    <s v="ENVASE CON 3 ML"/>
    <n v="11107"/>
    <n v="34"/>
    <n v="84"/>
    <n v="377638"/>
    <n v="932988"/>
    <n v="0"/>
    <n v="50"/>
    <n v="50"/>
    <s v="CLAVE SOLICITADA"/>
    <n v="16"/>
    <s v="MINIMO SUPERADO"/>
    <n v="0"/>
    <s v="RECIBIDO TOTAL"/>
    <n v="555350"/>
  </r>
  <r>
    <n v="2024"/>
    <s v="MCSSA018786"/>
    <s v="LA-12-M7B-012M7B997-I-86-2023"/>
    <s v="RAMO 12"/>
    <n v="25301"/>
    <x v="194"/>
    <s v="LABORATORIOS VANQUISH, S.A. DE C.V."/>
    <x v="260"/>
    <s v="HRAEI-LPI-CC-189-2023HRAEI-MD2058"/>
    <s v="010.000.5880.00"/>
    <n v="25302316"/>
    <s v="FULVESTRANT. SOLUCIÓN INYECTABLE. CADA JERINGA PRELLENADA CONTIENE: FULVESTRANT 250 MG ENVASE CON 2 JERINGAS. PRELLENADAS CON 5 ML CADA UNA."/>
    <s v="ENVASE CON 2 JERINGAS PRELLENADAS CON 5 ML CADA UNA"/>
    <n v="2690"/>
    <n v="17"/>
    <n v="42"/>
    <n v="45730"/>
    <n v="112980"/>
    <n v="0"/>
    <n v="17"/>
    <n v="0"/>
    <s v="CLAVE SOLICITADA"/>
    <n v="0"/>
    <s v="MINIMO CUMPLIDO"/>
    <n v="17"/>
    <s v="SIN RECIBIR"/>
    <n v="0"/>
  </r>
  <r>
    <n v="2024"/>
    <s v="MCSSA018786"/>
    <s v="AA-012M7B997-E133-2022"/>
    <s v="RAMO 12"/>
    <n v="25301"/>
    <x v="58"/>
    <s v="ASTRA ZENECA, S.A. DE C.V."/>
    <x v="260"/>
    <s v="HRAEI-AD-CC-350-2022HRAEI-MD2058"/>
    <s v="010.000.5880.00"/>
    <n v="25302316"/>
    <s v="FULVESTRANT. SOLUCIÓN INYECTABLE. CADA JERINGA PRELLENADA CONTIENE: FULVESTRANT 250 MG ENVASE CON 2 JERINGAS. PRELLENADAS CON 5 ML CADA UNA."/>
    <s v="ENVASE CON 2 JERINGAS PRELLENADAS CON 5 ML CADA UNA"/>
    <n v="8760"/>
    <n v="17"/>
    <n v="42"/>
    <n v="148920"/>
    <n v="367920"/>
    <n v="0"/>
    <n v="42"/>
    <n v="42"/>
    <s v="CLAVE SOLICITADA"/>
    <n v="25"/>
    <s v="MINIMO SUPERADO"/>
    <n v="0"/>
    <s v="RECIBIDO TOTAL"/>
    <n v="367920"/>
  </r>
  <r>
    <n v="2024"/>
    <s v="MCSSA018786"/>
    <s v="LA-12-512-012000991-I-174-2023"/>
    <s v="RAMO 12"/>
    <n v="25301"/>
    <x v="9"/>
    <s v="BIORESEARCH DE MEXICO, S.A. DE C.V."/>
    <x v="261"/>
    <s v="HRAEI-LPI-CC-266-2023HRAEI-MD0699"/>
    <s v="010.000.1701.00"/>
    <n v="25301031"/>
    <s v="FUMARATO FERROSO. TABLETA. CADA TABLETA CONTIENE: FUMARATO FERROSO 200 MG EQUIVALENTE A 65.74 MG DE HIERRO ELEMENTAL. ENVASE CON 50 TABLETAS."/>
    <s v="ENVASE CON 50 TABLETAS"/>
    <n v="6.74"/>
    <n v="13"/>
    <n v="31"/>
    <n v="87.62"/>
    <n v="208.94"/>
    <n v="0"/>
    <s v="-"/>
    <s v="-"/>
    <s v="SIN SOLICITUD"/>
    <s v="-"/>
    <s v="MINIMO SIN SOLICITUD"/>
    <s v="-"/>
    <s v="SIN SOLICITUD"/>
    <s v="-"/>
  </r>
  <r>
    <n v="2024"/>
    <s v="MCSSA018786"/>
    <s v="LA-012M7B997-E115-2022"/>
    <s v="RAMO 12"/>
    <n v="25301"/>
    <x v="7"/>
    <s v="BIORESEARCH DE MÉXICO, S.A. DE C.V."/>
    <x v="261"/>
    <s v="HRAEI-LPI-CC-431-2022HRAEI-MD0699"/>
    <s v="010.000.1701.00"/>
    <n v="25301031"/>
    <s v="FUMARATO FERROSO. TABLETA. CADA TABLETA CONTIENE: FUMARATO FERROSO 200 MG EQUIVALENTE A 65.74 MG DE HIERRO ELEMENTAL. ENVASE CON 50 TABLETAS."/>
    <s v="ENVASE CON 50 TABLETAS"/>
    <n v="6.74"/>
    <n v="20"/>
    <n v="50"/>
    <n v="134.80000000000001"/>
    <n v="337"/>
    <n v="0"/>
    <s v="-"/>
    <s v="-"/>
    <s v="SIN SOLICITUD"/>
    <s v="-"/>
    <s v="MINIMO SIN SOLICITUD"/>
    <s v="-"/>
    <s v="SIN SOLICITUD"/>
    <s v="-"/>
  </r>
  <r>
    <n v="2024"/>
    <s v="MCSSA018786"/>
    <s v="LA-012M7B997-E115-2022"/>
    <s v="RAMO 12"/>
    <n v="25301"/>
    <x v="5"/>
    <s v="DISTRIBUIDOR MEDICO TECNOMED, S.A. DE C.V."/>
    <x v="262"/>
    <s v="HRAEI-LPI-CC-419-RA-2022HRAEI-MD0703"/>
    <s v="010.000.2308.00"/>
    <n v="25301033"/>
    <s v="FUROSEMIDA. SOLUCIÓN INYECTABLE. CADA AMPOLLETA CONTIENE: FUROSEMIDA 20 MG ENVASE CON 5 AMPOLLETAS DE 2 ML."/>
    <s v="ENVASE CON 5 AMPOLLETAS DE 2 ML"/>
    <n v="8.74"/>
    <n v="1379"/>
    <n v="3447"/>
    <n v="12052.460000000001"/>
    <n v="30126.780000000002"/>
    <n v="0"/>
    <n v="3447"/>
    <n v="3447"/>
    <s v="CLAVE SOLICITADA"/>
    <n v="2068"/>
    <s v="MINIMO SUPERADO"/>
    <n v="0"/>
    <s v="RECIBIDO TOTAL"/>
    <n v="30126.780000000002"/>
  </r>
  <r>
    <n v="2024"/>
    <s v="MCSSA018786"/>
    <s v="LA-012M7B997-E115-2022"/>
    <s v="RAMO 12"/>
    <n v="25301"/>
    <x v="137"/>
    <s v="SAGO MEDICAL SERVICE, S.A. DE C.V."/>
    <x v="25"/>
    <s v="HRAEI-LPI-CC-427-2022HRAEI-MD0702"/>
    <s v="010.000.2307.00"/>
    <n v="25301035"/>
    <s v="FUROSEMIDA. TABLETA. CADA TABLETA CONTIENE: FUROSEMIDA 40 MG ENVASE CON 20 TABLETAS."/>
    <s v="ENVASE CON 20 TABLETAS"/>
    <n v="4.2699999999999996"/>
    <n v="32"/>
    <n v="78"/>
    <n v="136.63999999999999"/>
    <n v="333.05999999999995"/>
    <n v="0"/>
    <n v="78"/>
    <n v="32"/>
    <s v="CLAVE SOLICITADA"/>
    <n v="46"/>
    <s v="MINIMO SUPERADO"/>
    <n v="46"/>
    <s v="RECIBIDO PARCIAL"/>
    <n v="136.63999999999999"/>
  </r>
  <r>
    <n v="2024"/>
    <s v="MCSSA018786"/>
    <s v="LA-12-512-012000991-I-174-2023"/>
    <s v="RAMO 12"/>
    <n v="25301"/>
    <x v="9"/>
    <s v="BIORESEARCH DE MEXICO, S.A. DE C.V."/>
    <x v="263"/>
    <s v="HRAEI-LPI-CC-266-2023HRAEI-MD0704"/>
    <s v="010.000.4359.00"/>
    <n v="25301037"/>
    <s v="GABAPENTINA. CÁPSULA. CADA CÁPSULA CONTIENE: GABAPENTINA 300 MG ENVASE CON 15 CÁPSULAS."/>
    <s v="ENVASE CON 15 CÁPSULAS"/>
    <n v="13"/>
    <n v="10"/>
    <n v="24"/>
    <n v="130"/>
    <n v="312"/>
    <n v="0"/>
    <n v="24"/>
    <n v="24"/>
    <s v="CLAVE SOLICITADA"/>
    <n v="14"/>
    <s v="MINIMO SUPERADO"/>
    <n v="0"/>
    <s v="RECIBIDO TOTAL"/>
    <n v="312"/>
  </r>
  <r>
    <n v="2024"/>
    <s v="MCSSA018786"/>
    <s v="LA-012M7B997-E115-2022"/>
    <s v="RAMO 12"/>
    <n v="25301"/>
    <x v="63"/>
    <s v="IARE DE OCCIDENTE, S.A. DE C.V."/>
    <x v="263"/>
    <s v="HRAEI-LPI-CC-425-2022HRAEI-MD0704"/>
    <s v="010.000.4359.00"/>
    <n v="25301037"/>
    <s v="GABAPENTINA. CÁPSULA. CADA CÁPSULA CONTIENE: GABAPENTINA 300 MG ENVASE CON 15 CÁPSULAS."/>
    <s v="ENVASE CON 15 CÁPSULAS"/>
    <n v="14.96"/>
    <n v="16"/>
    <n v="39"/>
    <n v="239.36"/>
    <n v="583.44000000000005"/>
    <n v="0"/>
    <n v="39"/>
    <n v="39"/>
    <s v="CLAVE SOLICITADA"/>
    <n v="23"/>
    <s v="MINIMO SUPERADO"/>
    <n v="0"/>
    <s v="RECIBIDO TOTAL"/>
    <n v="583.44000000000005"/>
  </r>
  <r>
    <n v="2024"/>
    <s v="MCSSA018786"/>
    <s v="LA-012M7B997-E115-2022"/>
    <s v="RAMO 12"/>
    <n v="25301"/>
    <x v="96"/>
    <s v="PROFESSIONAL PHARMACY OCCIDENTE, S.A. DE C.V."/>
    <x v="264"/>
    <s v="HRAEI-LPI-CC-423-2022HRAEI-MD0714"/>
    <s v="010.000.5268.00"/>
    <n v="25301042"/>
    <s v="GANCICLOVIR. SOLUCIÓN INYECTABLE. CADA FRASCO ÁMPULA CON LIOFILIZADO CONTIENE: GANCICLOVIR SÓDICO EQUIVALENTE A 500 MG DE GANCICLOVIR. ENVASE CON UN FRASCO ÁMPULA Y UNA AMPOLLETA CON 10 ML DE DILUYENTE."/>
    <s v="ENVASE CON UN FRASCO ÁMPULA Y UNA AMPOLLETA CON 10 ML DE DILUYENTE"/>
    <n v="138.01"/>
    <n v="34"/>
    <n v="84"/>
    <n v="4692.34"/>
    <n v="11592.84"/>
    <n v="0"/>
    <n v="84"/>
    <n v="34"/>
    <s v="CLAVE SOLICITADA"/>
    <n v="50"/>
    <s v="MINIMO SUPERADO"/>
    <n v="50"/>
    <s v="RECIBIDO PARCIAL"/>
    <n v="4692.34"/>
  </r>
  <r>
    <n v="2024"/>
    <s v="MCSSA018786"/>
    <s v="LA-012M7B997-E115-2022"/>
    <s v="RAMO 12"/>
    <n v="25301"/>
    <x v="96"/>
    <s v="PROFESSIONAL PHARMACY OCCIDENTE, S.A. DE C.V."/>
    <x v="265"/>
    <s v="HRAEI-LPI-CC-423-2022HRAEI-MD0718"/>
    <s v="010.000.1955.00"/>
    <n v="25301052"/>
    <s v="GENTAMICINA. SOLUCIÓN INYECTABLE. CADA AMPOLLETA CONTIENE: SULFATO DE GENTAMICINA EQUIVALENTE A 20 MG DE GENTAMICINA BASE. ENVASE CON AMPOLLETA CON 2 ML."/>
    <s v="ENVASE CON AMPOLLETA CON 2 ML"/>
    <n v="6.03"/>
    <n v="216"/>
    <n v="538"/>
    <n v="1302.48"/>
    <n v="3244.1400000000003"/>
    <n v="0"/>
    <n v="538"/>
    <n v="216"/>
    <s v="CLAVE SOLICITADA"/>
    <n v="322"/>
    <s v="MINIMO SUPERADO"/>
    <n v="322"/>
    <s v="RECIBIDO PARCIAL"/>
    <n v="1302.48"/>
  </r>
  <r>
    <n v="2024"/>
    <s v="MCSSA018786"/>
    <s v="AA-12-M7B-012M7B997-I-24-2023 "/>
    <s v="RAMO 12"/>
    <n v="25301"/>
    <x v="95"/>
    <s v="PROFESSIONAL PHARMACY OCCIDENTE, S.A. DE C.V."/>
    <x v="266"/>
    <s v="HRAEI-AD-CC-099-2023-AHRAEI-MD0717"/>
    <s v="010.000.1954.00"/>
    <n v="25301053"/>
    <s v="GENTAMICINA. SOLUCIÓN INYECTABLE. CADA AMPOLLETA CONTIENE: SULFATO DE GENTAMICINA EQUIVALENTE A 80 MG DE GENTAMICINA. ENVASE CON AMPOLLETA CON 2 ML."/>
    <s v="ENVASE CON AMPOLLETA CON 2 ML"/>
    <n v="5.15"/>
    <n v="312"/>
    <n v="780"/>
    <n v="1606.8000000000002"/>
    <n v="4017.0000000000005"/>
    <n v="0"/>
    <n v="780"/>
    <n v="780"/>
    <s v="CLAVE SOLICITADA"/>
    <n v="468"/>
    <s v="MINIMO SUPERADO"/>
    <n v="0"/>
    <s v="RECIBIDO TOTAL"/>
    <n v="4017.0000000000005"/>
  </r>
  <r>
    <n v="2024"/>
    <s v="MCSSA018786"/>
    <s v="AA-012M7B997-E151-2022"/>
    <s v="RAMO 12"/>
    <n v="25301"/>
    <x v="195"/>
    <s v="ABBVIE FARMACÉUTICOS, S.A. DE C.V."/>
    <x v="267"/>
    <s v="HRAEI-AD-CC-535-2022HRAEI-MD2037"/>
    <s v="010.000.6164.00"/>
    <n v="25303380"/>
    <s v="GLECAPREVIR/PIBRENTASVIR. TABLETA. CADA TABLETA CONTIENE: GLECAPREVIR 100 MG PIBRENTASVIR 40 MG ENVASE CON 4 CAJAS CADA UNA CON 7 TIRAS CON 3 TABLETAS CADA UNA."/>
    <s v="ENVASE CON 4 CAJAS"/>
    <n v="68250"/>
    <n v="1"/>
    <n v="2"/>
    <n v="68250"/>
    <n v="136500"/>
    <n v="0"/>
    <s v="-"/>
    <s v="-"/>
    <s v="SIN SOLICITUD"/>
    <s v="-"/>
    <s v="MINIMO SIN SOLICITUD"/>
    <s v="-"/>
    <s v="SIN SOLICITUD"/>
    <s v="-"/>
  </r>
  <r>
    <n v="2024"/>
    <s v="MCSSA018786"/>
    <s v="LA-12-512-012000991-I-174-2023"/>
    <s v="RAMO 12"/>
    <n v="25301"/>
    <x v="196"/>
    <s v="LABORATORIOS SILANES, S.A. DE C.V."/>
    <x v="268"/>
    <s v="HRAEI-LPI-CC-324-2023HRAEI-MD0725"/>
    <s v="010.000.1042.00"/>
    <n v="25301057"/>
    <s v="GLIBENCLAMIDA. TABLETA CADA TABLETA CONTIENE: GLIBENCLAMIDA 5 MG. ENVASE CON 50 TABLETAS."/>
    <s v="ENVASE CON 50 TABLETAS"/>
    <n v="3.85"/>
    <n v="2"/>
    <n v="5"/>
    <n v="7.7"/>
    <n v="19.25"/>
    <n v="0"/>
    <n v="2"/>
    <n v="0"/>
    <s v="CLAVE SOLICITADA"/>
    <n v="0"/>
    <s v="MINIMO CUMPLIDO"/>
    <n v="2"/>
    <s v="SIN RECIBIR"/>
    <n v="0"/>
  </r>
  <r>
    <n v="2024"/>
    <s v="MCSSA018786"/>
    <s v="LA-012M7B997-E115-2022"/>
    <s v="RAMO 12"/>
    <n v="25301"/>
    <x v="197"/>
    <s v="LABORATORIOS SILANES, S.A. DE C.V."/>
    <x v="268"/>
    <s v="HRAEI-LPI-CC-439-2022HRAEI-MD0725"/>
    <s v="010.000.1042.00"/>
    <n v="25301057"/>
    <s v="GLIBENCLAMIDA. TABLETA CADA TABLETA CONTIENE: GLIBENCLAMIDA 5 MG. ENVASE CON 50 TABLETAS."/>
    <s v="ENVASE CON 50 TABLETAS"/>
    <n v="3.85"/>
    <n v="4"/>
    <n v="8"/>
    <n v="15.4"/>
    <n v="30.8"/>
    <n v="0"/>
    <s v="-"/>
    <s v="-"/>
    <s v="SIN SOLICITUD"/>
    <s v="-"/>
    <s v="MINIMO SIN SOLICITUD"/>
    <s v="-"/>
    <s v="SIN SOLICITUD"/>
    <s v="-"/>
  </r>
  <r>
    <n v="2024"/>
    <s v="MCSSA018786"/>
    <s v="AA-12-M7B-012M7B997-I-24-2023 "/>
    <s v="RAMO 12"/>
    <n v="25301"/>
    <x v="95"/>
    <s v="PROFESSIONAL PHARMACY OCCIDENTE, S.A. DE C.V."/>
    <x v="269"/>
    <s v="HRAEI-AD-CC-099-2023-AHRAEI-MD0732"/>
    <s v="010.000.3620.00"/>
    <n v="25302662"/>
    <s v="GLUCONATO DE CALCIO. SOLUCIÓN INYECTABLE CADA AMPOLLETA CONTIENE: GLUCONATO DE CALCIO 1 G EQUIVALENTE A 0.093 G DE CALCIO IONIZABLE. ENVASE CON 50 AMPOLLETAS DE 10 ML"/>
    <s v="ENVASE CON 50 AMPOLLETAS DE 10 ML"/>
    <n v="234.92"/>
    <n v="90"/>
    <n v="224"/>
    <n v="21142.799999999999"/>
    <n v="52622.079999999994"/>
    <n v="0"/>
    <n v="224"/>
    <n v="224"/>
    <s v="CLAVE SOLICITADA"/>
    <n v="134"/>
    <s v="MINIMO SUPERADO"/>
    <n v="0"/>
    <s v="RECIBIDO TOTAL"/>
    <n v="52622.079999999994"/>
  </r>
  <r>
    <n v="2024"/>
    <s v="MCSSA018786"/>
    <s v="LA-012M7B997-E115-2022"/>
    <s v="RAMO 12"/>
    <n v="25301"/>
    <x v="63"/>
    <s v="IARE DE OCCIDENTE, S.A. DE C.V."/>
    <x v="270"/>
    <s v="HRAEI-LPI-CC-425-2022HRAEI-MD0735"/>
    <s v="010.000.3605.00"/>
    <n v="25301073"/>
    <s v="GLUCOSA. SOLUCIÓN INYECTABLE AL 10% CADA 100 ML CONTIENEN: GLUCOSA ANHIDRA O GLUCOSA 10 G Ó GLUCOSA MONOHIDRATADA EQUIVALENTE A 10.0 G DE GLUCOSA ENVASE CON 1 000 ML. CONTIENE: GLUCOSA 100.0 G"/>
    <s v="ENVASE CON 1 000 ML"/>
    <n v="13.54"/>
    <n v="487"/>
    <n v="1217"/>
    <n v="6593.98"/>
    <n v="16478.18"/>
    <n v="0"/>
    <n v="1217"/>
    <n v="600"/>
    <s v="CLAVE SOLICITADA"/>
    <n v="730"/>
    <s v="MINIMO SUPERADO"/>
    <n v="617"/>
    <s v="RECIBIDO PARCIAL"/>
    <n v="8123.9999999999991"/>
  </r>
  <r>
    <n v="2024"/>
    <s v="MCSSA018786"/>
    <s v="LA-12-512-012000991-I-174-2023"/>
    <s v="RAMO 12"/>
    <n v="25301"/>
    <x v="149"/>
    <s v="BAXTER, S.A. DE C.V."/>
    <x v="271"/>
    <s v="HRAEI-LPI-CC-263-2023HRAEI-MD0737"/>
    <s v="010.000.3604.00"/>
    <n v="25301074"/>
    <s v="GLUCOSA. SOLUCIÓN INYECTABLE AL 10% CADA 100 ML CONTIENEN: GLUCOSA ANHIDRA O GLUCOSA 10 G Ó GLUCOSA MONOHIDRATADA EQUIVALENTE A 10.0 G DE GLUCOSA ENVASE CON 500 ML. CONTIENE: GLUCOSA 50.0 G"/>
    <s v="ENVASE CON 500 ML"/>
    <n v="9.8000000000000007"/>
    <n v="370"/>
    <n v="924"/>
    <n v="3626.0000000000005"/>
    <n v="9055.2000000000007"/>
    <n v="0"/>
    <n v="370"/>
    <n v="0"/>
    <s v="CLAVE SOLICITADA"/>
    <n v="0"/>
    <s v="MINIMO CUMPLIDO"/>
    <n v="370"/>
    <s v="SIN RECIBIR"/>
    <n v="0"/>
  </r>
  <r>
    <n v="2024"/>
    <s v="MCSSA018786"/>
    <s v="LA-012M7B997-E115-2022"/>
    <s v="RAMO 12"/>
    <n v="25301"/>
    <x v="63"/>
    <s v="IARE DE OCCIDENTE, S.A. DE C.V."/>
    <x v="271"/>
    <s v="HRAEI-LPI-CC-425-2022HRAEI-MD0737"/>
    <s v="010.000.3604.00"/>
    <n v="25301074"/>
    <s v="GLUCOSA. SOLUCIÓN INYECTABLE AL 10% CADA 100 ML CONTIENEN: GLUCOSA ANHIDRA O GLUCOSA 10 G Ó GLUCOSA MONOHIDRATADA EQUIVALENTE A 10.0 G DE GLUCOSA ENVASE CON 500 ML. CONTIENE: GLUCOSA 50.0 G"/>
    <s v="ENVASE CON 500 ML"/>
    <n v="9.92"/>
    <n v="601"/>
    <n v="1502"/>
    <n v="5961.92"/>
    <n v="14899.84"/>
    <n v="0"/>
    <n v="1502"/>
    <n v="1502"/>
    <s v="CLAVE SOLICITADA"/>
    <n v="901"/>
    <s v="MINIMO SUPERADO"/>
    <n v="0"/>
    <s v="RECIBIDO TOTAL"/>
    <n v="14899.84"/>
  </r>
  <r>
    <n v="2024"/>
    <s v="MCSSA018786"/>
    <s v="LA-12-512-012000991-I-174-2023"/>
    <s v="RAMO 12"/>
    <n v="25301"/>
    <x v="149"/>
    <s v="BAXTER, S.A. DE C.V."/>
    <x v="272"/>
    <s v="HRAEI-LPI-CC-263-2023HRAEI-MD0738"/>
    <s v="010.000.3601.00"/>
    <n v="25302663"/>
    <s v="GLUCOSA. SOLUCIÓN INYECTABLE AL 5 % CADA 100 ML CONTIENE: GLUCOSA ANHIDRA O GLUCOSA 5 G Ó GLUCOSA MONOHIDRATADA EQUIVALENTE A 5.0 G DE GLUCOSA ENVASE CON 250 ML. CONTIENE: GLUCOSA 12.5 G"/>
    <s v="ENVASE CON 250 ML"/>
    <n v="7.2"/>
    <n v="1126"/>
    <n v="2815"/>
    <n v="8107.2"/>
    <n v="20268"/>
    <n v="0"/>
    <n v="1126"/>
    <n v="0"/>
    <s v="CLAVE SOLICITADA"/>
    <n v="0"/>
    <s v="MINIMO CUMPLIDO"/>
    <n v="1126"/>
    <s v="SIN RECIBIR"/>
    <n v="0"/>
  </r>
  <r>
    <n v="2024"/>
    <s v="MCSSA018786"/>
    <s v="LA-012M7B997-E115-2022"/>
    <s v="RAMO 12"/>
    <n v="25301"/>
    <x v="63"/>
    <s v="IARE DE OCCIDENTE, S.A. DE C.V."/>
    <x v="272"/>
    <s v="HRAEI-LPI-CC-425-2022HRAEI-MD0738"/>
    <s v="010.000.3601.00"/>
    <n v="25302663"/>
    <s v="GLUCOSA. SOLUCIÓN INYECTABLE AL 5 % CADA 100 ML CONTIENE: GLUCOSA ANHIDRA O GLUCOSA 5 G Ó GLUCOSA MONOHIDRATADA EQUIVALENTE A 5.0 G DE GLUCOSA ENVASE CON 250 ML. CONTIENE: GLUCOSA 12.5 G"/>
    <s v="ENVASE CON 250 ML"/>
    <n v="7.39"/>
    <n v="1830"/>
    <n v="4574"/>
    <n v="13523.699999999999"/>
    <n v="33801.86"/>
    <n v="0"/>
    <n v="2400"/>
    <n v="2400"/>
    <s v="CLAVE SOLICITADA"/>
    <n v="570"/>
    <s v="MINIMO SUPERADO"/>
    <n v="0"/>
    <s v="RECIBIDO TOTAL"/>
    <n v="17736"/>
  </r>
  <r>
    <n v="2024"/>
    <s v="MCSSA018786"/>
    <s v="LA-12-512-012000991-I-174-2023"/>
    <s v="RAMO 12"/>
    <n v="25301"/>
    <x v="149"/>
    <s v="BAXTER, S.A. DE C.V."/>
    <x v="273"/>
    <s v="HRAEI-LPI-CC-263-2023HRAEI-MD0741"/>
    <s v="010.000.3630.00"/>
    <n v="25301076"/>
    <s v="GLUCOSA. SOLUCIÓN INYECTABLE AL 5 % CADA 100 ML CONTIENE: GLUCOSA ANHIDRA O GLUCOSA 5 G Ó GLUCOSA MONOHIDRATADA EQUIVALENTE A 5.0 G DE GLUCOSA. ENVASE CON 500 ML. CONTIENE: GLUCOSA 25.0 G"/>
    <s v="ENVASE CON 500 ML"/>
    <n v="11.6"/>
    <n v="850"/>
    <n v="2124"/>
    <n v="9860"/>
    <n v="24638.399999999998"/>
    <n v="0"/>
    <n v="2124"/>
    <n v="2124"/>
    <s v="CLAVE SOLICITADA"/>
    <n v="1274"/>
    <s v="MINIMO SUPERADO"/>
    <n v="0"/>
    <s v="RECIBIDO TOTAL"/>
    <n v="24638.399999999998"/>
  </r>
  <r>
    <n v="2024"/>
    <s v="MCSSA018786"/>
    <s v="LA-012M7B997-E115-2022"/>
    <s v="RAMO 12"/>
    <n v="25301"/>
    <x v="96"/>
    <s v="PROFESSIONAL PHARMACY OCCIDENTE, S.A. DE C.V."/>
    <x v="273"/>
    <s v="HRAEI-LPI-CC-423-2022HRAEI-MD0741"/>
    <s v="010.000.3630.00"/>
    <n v="25301076"/>
    <s v="GLUCOSA. SOLUCIÓN INYECTABLE AL 5 % CADA 100 ML CONTIENE: GLUCOSA ANHIDRA O GLUCOSA 5 G Ó GLUCOSA MONOHIDRATADA EQUIVALENTE A 5.0 G DE GLUCOSA. ENVASE CON 500 ML. CONTIENE: GLUCOSA 25.0 G"/>
    <s v="ENVASE CON 500 ML"/>
    <n v="10.19"/>
    <n v="1382"/>
    <n v="3453"/>
    <n v="14082.58"/>
    <n v="35186.07"/>
    <n v="0"/>
    <n v="1382"/>
    <n v="0"/>
    <s v="CLAVE SOLICITADA"/>
    <n v="0"/>
    <s v="MINIMO CUMPLIDO"/>
    <n v="1382"/>
    <s v="SIN RECIBIR"/>
    <n v="0"/>
  </r>
  <r>
    <n v="2024"/>
    <s v="MCSSA018786"/>
    <s v="LA-12-512-012000991-I-174-2023"/>
    <s v="RAMO 12"/>
    <n v="25301"/>
    <x v="149"/>
    <s v="BAXTER, S.A. DE C.V."/>
    <x v="274"/>
    <s v="HRAEI-LPI-CC-263-2023HRAEI-MD0739"/>
    <s v="010.000.3603.00"/>
    <n v="25301075"/>
    <s v="GLUCOSA. SOLUCIÓN INYECTABLE AL 5% CADA 100 ML CONTIENEN: GLUCOSA ANHIDRA O GLUCOSA 5 G Ó GLUCOSA MONOHIDRATADA EQUIVALENTE A 5.0 G DE GLUCOSA ENVASE CON 1 000 ML. CONTIENE: GLUCOSA 50.0 G"/>
    <s v="ENVASE CON 1 000 ML"/>
    <n v="12"/>
    <n v="110"/>
    <n v="275"/>
    <n v="1320"/>
    <n v="3300"/>
    <n v="0"/>
    <n v="110"/>
    <n v="0"/>
    <s v="CLAVE SOLICITADA"/>
    <n v="0"/>
    <s v="MINIMO CUMPLIDO"/>
    <n v="110"/>
    <s v="SIN RECIBIR"/>
    <n v="0"/>
  </r>
  <r>
    <n v="2024"/>
    <s v="MCSSA018786"/>
    <s v="LA-12-512-012000991-I-174-2023"/>
    <s v="RAMO 12"/>
    <n v="25301"/>
    <x v="34"/>
    <s v="MEDILIVER, S.A. DE C.V."/>
    <x v="274"/>
    <s v="HRAEI-LPI-CC-335-1-2023HRAEI-MD0739"/>
    <s v="010.000.3603.00"/>
    <n v="25301075"/>
    <s v="GLUCOSA. SOLUCIÓN INYECTABLE AL 5% CADA 100 ML CONTIENEN: GLUCOSA ANHIDRA O GLUCOSA 5 G Ó GLUCOSA MONOHIDRATADA EQUIVALENTE A 5.0 G DE GLUCOSA ENVASE CON 1 000 ML. CONTIENE: GLUCOSA 50.0 G"/>
    <s v="ENVASE CON 1 000 ML"/>
    <n v="12.78"/>
    <n v="73"/>
    <n v="183"/>
    <n v="932.93999999999994"/>
    <n v="2338.7399999999998"/>
    <n v="0"/>
    <n v="73"/>
    <n v="0"/>
    <s v="CLAVE SOLICITADA"/>
    <n v="0"/>
    <s v="MINIMO CUMPLIDO"/>
    <n v="73"/>
    <s v="SIN RECIBIR"/>
    <n v="0"/>
  </r>
  <r>
    <n v="2024"/>
    <s v="MCSSA018786"/>
    <s v="LA-012M7B997-E115-2022"/>
    <s v="RAMO 12"/>
    <n v="25301"/>
    <x v="63"/>
    <s v="IARE DE OCCIDENTE, S.A. DE C.V."/>
    <x v="274"/>
    <s v="HRAEI-LPI-CC-425-2022HRAEI-MD0739"/>
    <s v="010.000.3603.00"/>
    <n v="25301075"/>
    <s v="GLUCOSA. SOLUCIÓN INYECTABLE AL 5% CADA 100 ML CONTIENEN: GLUCOSA ANHIDRA O GLUCOSA 5 G Ó GLUCOSA MONOHIDRATADA EQUIVALENTE A 5.0 G DE GLUCOSA ENVASE CON 1 000 ML. CONTIENE: GLUCOSA 50.0 G"/>
    <s v="ENVASE CON 1 000 ML"/>
    <n v="12.47"/>
    <n v="1490"/>
    <n v="3725"/>
    <n v="18580.3"/>
    <n v="46450.75"/>
    <n v="0"/>
    <n v="1800"/>
    <n v="1800"/>
    <s v="CLAVE SOLICITADA"/>
    <n v="310"/>
    <s v="MINIMO SUPERADO"/>
    <n v="0"/>
    <s v="RECIBIDO TOTAL"/>
    <n v="22446"/>
  </r>
  <r>
    <n v="2024"/>
    <s v="MCSSA018786"/>
    <s v="LA-12-512-012000991-I-174-2023"/>
    <s v="RAMO 12"/>
    <n v="25301"/>
    <x v="149"/>
    <s v="BAXTER, S.A. DE C.V."/>
    <x v="275"/>
    <s v="HRAEI-LPI-CC-263-2023HRAEI-MD0734"/>
    <s v="010.000.3625.00"/>
    <n v="25301077"/>
    <s v="GLUCOSA. SOLUCIÓN INYECTABLE AL 5% CADA 100 ML CONTIENEN: GLUCOSA ANHIDRA O GLUCOSA 5 G Ó GLUCOSA MONOHIDRATADA EQUIVALENTE A 5.0 G DE GLUCOSA. ENVASE CON 100 ML. CONTIENE: GLUCOSA 5.0 G"/>
    <s v="ENVASE CON 100 ML"/>
    <n v="7"/>
    <n v="1050"/>
    <n v="2625"/>
    <n v="7350"/>
    <n v="18375"/>
    <n v="0"/>
    <n v="1050"/>
    <n v="1050"/>
    <s v="CLAVE SOLICITADA"/>
    <n v="0"/>
    <s v="MINIMO CUMPLIDO"/>
    <n v="0"/>
    <s v="RECIBIDO TOTAL"/>
    <n v="7350"/>
  </r>
  <r>
    <n v="2024"/>
    <s v="MCSSA018786"/>
    <s v="LA-12-M7B-012M7B997-I-1-2023"/>
    <s v="RAMO 12"/>
    <n v="25301"/>
    <x v="85"/>
    <s v="FRESENIUS KABI MÉXICO, S.A. DE C.V."/>
    <x v="275"/>
    <s v="HRAEI-LPI-CC-026-2023HRAEI-MD0734"/>
    <s v="010.000.3625.00"/>
    <n v="25301077"/>
    <s v="GLUCOSA. SOLUCIÓN INYECTABLE AL 5% CADA 100 ML CONTIENEN: GLUCOSA ANHIDRA O GLUCOSA 5 G Ó GLUCOSA MONOHIDRATADA EQUIVALENTE A 5.0 G DE GLUCOSA. ENVASE CON 100 ML. CONTIENE: GLUCOSA 5.0 G"/>
    <s v="ENVASE CON 100 ML"/>
    <n v="5.94"/>
    <n v="1706"/>
    <n v="4265"/>
    <n v="10133.640000000001"/>
    <n v="25334.100000000002"/>
    <n v="0"/>
    <n v="1706"/>
    <n v="1706"/>
    <s v="CLAVE SOLICITADA"/>
    <n v="0"/>
    <s v="MINIMO CUMPLIDO"/>
    <n v="0"/>
    <s v="RECIBIDO TOTAL"/>
    <n v="10133.640000000001"/>
  </r>
  <r>
    <n v="2024"/>
    <s v="MCSSA018786"/>
    <s v="LA-12-M7B-012M7B997-I-1-2023"/>
    <s v="RAMO 12"/>
    <n v="25301"/>
    <x v="85"/>
    <s v="FRESENIUS KABI MÉXICO, S.A. DE C.V."/>
    <x v="276"/>
    <s v="HRAEI-LPI-CC-026-2023HRAEI-MD0740"/>
    <s v="010.000.3607.00"/>
    <n v="25301081"/>
    <s v="GLUCOSA. SOLUCIÓN INYECTABLE AL 50 % CADA 100 ML CONTIENEN: GLUCOSA ANHIDRA O GLUCOSA 50 G Ó GLUCOSA MONOHIDRATADA EQUIVALENTE A 50.0 G DE GLUCOSA ENVASE CON 50 ML. CONTIENE: GLUCOSA 25.0 G"/>
    <s v="ENVASE CON 50 ML"/>
    <n v="12.55"/>
    <n v="1700"/>
    <n v="4249"/>
    <n v="21335"/>
    <n v="53324.950000000004"/>
    <n v="0"/>
    <n v="4249"/>
    <n v="4249"/>
    <s v="CLAVE SOLICITADA"/>
    <n v="2549"/>
    <s v="MINIMO SUPERADO"/>
    <n v="0"/>
    <s v="RECIBIDO TOTAL"/>
    <n v="53324.950000000004"/>
  </r>
  <r>
    <n v="2024"/>
    <s v="MCSSA018786"/>
    <s v="LA-12-512-012000991-I-174-2023"/>
    <s v="RAMO 12"/>
    <n v="25301"/>
    <x v="198"/>
    <s v="GAMBARS DISTRIBUIDORA, S.A. DE C.V."/>
    <x v="277"/>
    <s v="HRAEI-LPI-CC-306-2023HRAEI-MD0006"/>
    <s v="040.000.3253.00"/>
    <n v="25301097"/>
    <s v="HALOPERIDOL. SOLUCIÓN INYECTABLE CADA AMPOLLETA CONTIENE: HALOPERIDOL 5 MG ENVASE CON 6 AMPOLLETAS (5 MG/ML)."/>
    <s v="ENVASE CON 6 AMPOLLETAS (5 MG/ML)"/>
    <n v="42.21"/>
    <n v="37"/>
    <n v="92"/>
    <n v="1561.77"/>
    <n v="3883.32"/>
    <n v="0"/>
    <n v="37"/>
    <n v="0"/>
    <s v="CLAVE SOLICITADA"/>
    <n v="0"/>
    <s v="MINIMO CUMPLIDO"/>
    <n v="37"/>
    <s v="SIN RECIBIR"/>
    <n v="0"/>
  </r>
  <r>
    <n v="2024"/>
    <s v="MCSSA018786"/>
    <s v="AA-12-M7B-012M7B997-I-24-2023 "/>
    <s v="RAMO 12"/>
    <n v="25301"/>
    <x v="66"/>
    <s v="PRODIFAM, S.A. DE C.V."/>
    <x v="277"/>
    <s v="HRAEI-AD-CC-098-2023HRAEI-MD0006"/>
    <s v="040.000.3253.00"/>
    <n v="25301097"/>
    <s v="HALOPERIDOL. SOLUCIÓN INYECTABLE CADA AMPOLLETA CONTIENE: HALOPERIDOL 5 MG ENVASE CON 6 AMPOLLETAS (5 MG/ML)."/>
    <s v="ENVASE CON 6 AMPOLLETAS (5 MG/ML)"/>
    <n v="37.130000000000003"/>
    <n v="47"/>
    <n v="117"/>
    <n v="1745.1100000000001"/>
    <n v="4344.21"/>
    <n v="0"/>
    <n v="117"/>
    <n v="47"/>
    <s v="CLAVE SOLICITADA"/>
    <n v="70"/>
    <s v="MINIMO SUPERADO"/>
    <n v="70"/>
    <s v="RECIBIDO PARCIAL"/>
    <n v="1745.1100000000001"/>
  </r>
  <r>
    <n v="2024"/>
    <s v="MCSSA018786"/>
    <s v="LA-12-512-012000991-I-174-2023"/>
    <s v="RAMO 12"/>
    <n v="25301"/>
    <x v="21"/>
    <s v="PRODIFAM, S.A. DE C.V."/>
    <x v="278"/>
    <s v="HRAEI-LPI-CC-353-1-2023HRAEI-MD0756"/>
    <s v="040.000.3251.00"/>
    <n v="25301099"/>
    <s v="HALOPERIDOL. TABLETA CADA TABLETA CONTIENE: HALOPERIDOL 5 MG ENVASE CON 20 TABLETAS."/>
    <s v="ENVASE CON 20 TABLETAS"/>
    <n v="15.12"/>
    <n v="3"/>
    <n v="6"/>
    <n v="45.36"/>
    <n v="90.72"/>
    <n v="0"/>
    <n v="3"/>
    <n v="0"/>
    <s v="CLAVE SOLICITADA"/>
    <n v="0"/>
    <s v="MINIMO CUMPLIDO"/>
    <n v="3"/>
    <s v="SIN RECIBIR"/>
    <n v="0"/>
  </r>
  <r>
    <n v="2024"/>
    <s v="MCSSA018786"/>
    <s v="LA-012M7B997-E115-2022"/>
    <s v="RAMO 12"/>
    <n v="25301"/>
    <x v="199"/>
    <s v="COMERCIALIZADORA PENTAMED, S.A. DE C.V."/>
    <x v="278"/>
    <s v="HRAEI-LPI-CC-430-2022HRAEI-MD0756"/>
    <s v="040.000.3251.00"/>
    <n v="25301099"/>
    <s v="HALOPERIDOL. TABLETA CADA TABLETA CONTIENE: HALOPERIDOL 5 MG ENVASE CON 20 TABLETAS."/>
    <s v="ENVASE CON 20 TABLETAS"/>
    <n v="16.2"/>
    <n v="4"/>
    <n v="10"/>
    <n v="64.8"/>
    <n v="162"/>
    <n v="0"/>
    <n v="4"/>
    <n v="4"/>
    <s v="CLAVE SOLICITADA"/>
    <n v="0"/>
    <s v="MINIMO CUMPLIDO"/>
    <n v="0"/>
    <s v="RECIBIDO TOTAL"/>
    <n v="64.8"/>
  </r>
  <r>
    <n v="2024"/>
    <s v="MCSSA018786"/>
    <s v="LA-12-512-012000991-I-174-2023"/>
    <s v="RAMO 12"/>
    <n v="25301"/>
    <x v="167"/>
    <s v="LABORATORIOS MECCH, S.A. DE C.V."/>
    <x v="26"/>
    <s v="HRAEI-LPI-CC-323-2023HRAEI-MD0760"/>
    <s v="010.000.0621.00"/>
    <n v="25301103"/>
    <s v="HEPARINA. SOLUCIÓN INYECTABLE CADA FRASCO ÁMPULA CONTIENE: HEPARINA SÓDICA EQUIVALENTE A 10 000 UI DE HEPARINA. ENVASE CON 50 FRASCOS ÁMPULA CON 10 ML (1000 UI/ML)"/>
    <s v="ENVASE CON 50 FRASCOS ÁMPULA CON 10 ML (1000 UI/ML)"/>
    <n v="2160"/>
    <n v="25"/>
    <n v="62"/>
    <n v="54000"/>
    <n v="133920"/>
    <n v="0"/>
    <n v="25"/>
    <n v="25"/>
    <s v="CLAVE SOLICITADA"/>
    <n v="0"/>
    <s v="MINIMO CUMPLIDO"/>
    <n v="0"/>
    <s v="RECIBIDO TOTAL"/>
    <n v="54000"/>
  </r>
  <r>
    <n v="2024"/>
    <s v="MCSSA018786"/>
    <s v="LA-12-512-012000991-I-174-2023"/>
    <s v="RAMO 12"/>
    <n v="25301"/>
    <x v="36"/>
    <s v="PROQUIGAMA, S.A. DE C.V."/>
    <x v="27"/>
    <s v="HRAEI-LPI-CC-361-1-2023HRAEI-MD0761"/>
    <s v="010.000.0622.00"/>
    <n v="25301104"/>
    <s v="HEPARINA. SOLUCIÓN INYECTABLE CADA FRASCO ÁMPULA CONTIENE: HEPARINA SÓDICA EQUIVALENTE A 25 000 UI DE HEPARINA. ENVASE CON 50 FRASCOS ÁMPULA CON 5 ML (5 000 UI/ML)."/>
    <s v="ENVASE CON 50 FRASCOS ÁMPULA CON 5 ML (5 000 UI/ML)"/>
    <n v="3999"/>
    <n v="6"/>
    <n v="14"/>
    <n v="23994"/>
    <n v="55986"/>
    <n v="0"/>
    <n v="6"/>
    <n v="0"/>
    <s v="CLAVE SOLICITADA"/>
    <n v="0"/>
    <s v="MINIMO CUMPLIDO"/>
    <n v="6"/>
    <s v="SIN RECIBIR"/>
    <n v="0"/>
  </r>
  <r>
    <n v="2024"/>
    <s v="MCSSA018786"/>
    <s v="AA-012M7B997-E158-2022"/>
    <s v="RAMO 12"/>
    <n v="25301"/>
    <x v="159"/>
    <s v="PROQUIGAMA, S.A. DE C.V."/>
    <x v="27"/>
    <s v="HRAEI-AD-CC-524-2022HRAEI-MD0761"/>
    <s v="010.000.0622.00"/>
    <n v="25301104"/>
    <s v="HEPARINA. SOLUCIÓN INYECTABLE CADA FRASCO ÁMPULA CONTIENE: HEPARINA SÓDICA EQUIVALENTE A 25 000 UI DE HEPARINA. ENVASE CON 50 FRASCOS ÁMPULA CON 5 ML (5 000 UI/ML)."/>
    <s v="ENVASE CON 50 FRASCOS ÁMPULA CON 5 ML (5 000 UI/ML)"/>
    <n v="3999"/>
    <n v="10"/>
    <n v="23"/>
    <n v="39990"/>
    <n v="91977"/>
    <n v="0"/>
    <n v="23"/>
    <n v="23"/>
    <s v="CLAVE SOLICITADA"/>
    <n v="13"/>
    <s v="MINIMO SUPERADO"/>
    <n v="0"/>
    <s v="RECIBIDO TOTAL"/>
    <n v="91977"/>
  </r>
  <r>
    <n v="2024"/>
    <s v="MCSSA018786"/>
    <s v="LA-12-M7B-012M7B997-I-1-2023"/>
    <s v="RAMO 12"/>
    <n v="25301"/>
    <x v="200"/>
    <s v="ASOFARMA DE MÉXICO, S.A. DE C.V."/>
    <x v="28"/>
    <s v="HRAEI-LPI-CC-051-2023HRAEI-MD2088"/>
    <s v="010.000.6019.00"/>
    <n v="25302674"/>
    <s v="HIALURONATO DE SODIO. SOLUCIÓN INYECTABLE. CADA JERINGA PRELLENADA CONTIENE: HIALURONATO DE SODIO 25 MG ENVASE CON UNA JERINGA PRELLENADA CON 2.5 ML."/>
    <s v="ENVASE CON UNA JERINGA PRELLENADA CON 25 ML"/>
    <n v="579.14999999999895"/>
    <n v="180"/>
    <n v="448"/>
    <n v="104246.99999999981"/>
    <n v="259459.19999999955"/>
    <n v="0"/>
    <n v="60"/>
    <n v="0"/>
    <s v="CLAVE SOLICITADA"/>
    <n v="-120"/>
    <s v="MINIMO NO CUMPLIDO"/>
    <n v="60"/>
    <s v="SIN RECIBIR"/>
    <n v="0"/>
  </r>
  <r>
    <n v="2024"/>
    <s v="MCSSA018786"/>
    <s v="LA-12-512-012000991-I-174-2023"/>
    <s v="RAMO 12"/>
    <n v="25301"/>
    <x v="29"/>
    <s v="COMERCIALIZADORA DE PRODUCTOS INSTITUCIONALES, S.A. DE C.V."/>
    <x v="279"/>
    <s v="HRAEI-LPI-CC-276-2023HRAEI-MD0765"/>
    <s v="010.000.4201.00"/>
    <n v="25301109"/>
    <s v="HIDRALAZINA. SOLUCIÓN INYECTABLE CADA AMPOLLETA O FRASCO ÁMPULA CONTIENE: CLORHIDRATO DE HIDRALAZINA 20 MG ENVASE CON 5 AMPOLLETAS O 5 FRASCOS ÁMPULA CON 1.0 ML"/>
    <s v="ENVASE CON 5 AMPOLLETAS O 5 FRASCOS ÁMPULA CON 1.0 ML"/>
    <n v="220.3"/>
    <n v="12"/>
    <n v="29"/>
    <n v="2643.6000000000004"/>
    <n v="6388.7000000000007"/>
    <n v="0"/>
    <n v="29"/>
    <n v="29"/>
    <s v="CLAVE SOLICITADA"/>
    <n v="17"/>
    <s v="MINIMO SUPERADO"/>
    <n v="0"/>
    <s v="RECIBIDO TOTAL"/>
    <n v="6388.7000000000007"/>
  </r>
  <r>
    <n v="2024"/>
    <s v="MCSSA018786"/>
    <s v="LA-012M7B997-E115-2022"/>
    <s v="RAMO 12"/>
    <n v="25301"/>
    <x v="8"/>
    <s v="COMERCIALIZADORA DE PRODUCTOS INSTITUCIONALES, S.A. DE C.V."/>
    <x v="279"/>
    <s v="HRAEI-LPI-CC-420-2022HRAEI-MD0765"/>
    <s v="010.000.4201.00"/>
    <n v="25301109"/>
    <s v="HIDRALAZINA. SOLUCIÓN INYECTABLE CADA AMPOLLETA O FRASCO ÁMPULA CONTIENE: CLORHIDRATO DE HIDRALAZINA 20 MG ENVASE CON 5 AMPOLLETAS O 5 FRASCOS ÁMPULA CON 1.0 ML"/>
    <s v="ENVASE CON 5 AMPOLLETAS O 5 FRASCOS ÁMPULA CON 1.0 ML"/>
    <n v="198.72"/>
    <n v="19"/>
    <n v="47"/>
    <n v="3775.68"/>
    <n v="9339.84"/>
    <n v="0"/>
    <n v="47"/>
    <n v="47"/>
    <s v="CLAVE SOLICITADA"/>
    <n v="28"/>
    <s v="MINIMO SUPERADO"/>
    <n v="0"/>
    <s v="RECIBIDO TOTAL"/>
    <n v="9339.84"/>
  </r>
  <r>
    <n v="2024"/>
    <s v="MCSSA018786"/>
    <s v="LA-12-512-012000991-I-174-2023"/>
    <s v="RAMO 12"/>
    <n v="25301"/>
    <x v="36"/>
    <s v="PROQUIGAMA, S.A. DE C.V."/>
    <x v="280"/>
    <s v="HRAEI-LPI-CC-361-1-2023HRAEI-MD0763"/>
    <s v="010.000.0570.00"/>
    <n v="25301110"/>
    <s v="HIDRALAZINA. TABLETA CADA TABLETA CONTIENE: CLORHIDRATO DE HIDRALAZINA 10 MG ENVASE CON 20 TABLETAS."/>
    <s v="ENVASE CON 20 TABLETAS"/>
    <n v="7.7"/>
    <n v="33"/>
    <n v="82"/>
    <n v="254.1"/>
    <n v="631.4"/>
    <n v="0"/>
    <n v="33"/>
    <n v="0"/>
    <s v="CLAVE SOLICITADA"/>
    <n v="0"/>
    <s v="MINIMO CUMPLIDO"/>
    <n v="33"/>
    <s v="SIN RECIBIR"/>
    <n v="0"/>
  </r>
  <r>
    <n v="2024"/>
    <s v="MCSSA018786"/>
    <s v="LA-12-M7B-012M7B997-I-1-2023"/>
    <s v="RAMO 12"/>
    <n v="25301"/>
    <x v="76"/>
    <s v="PROQUIGAMA, S.A. DE C.V."/>
    <x v="280"/>
    <s v="HRAEI-LPI-CC-021-2023HRAEI-MD0763"/>
    <s v="010.000.0570.00"/>
    <n v="25301110"/>
    <s v="HIDRALAZINA. TABLETA CADA TABLETA CONTIENE: CLORHIDRATO DE HIDRALAZINA 10 MG ENVASE CON 20 TABLETAS."/>
    <s v="ENVASE CON 20 TABLETAS"/>
    <n v="8.86"/>
    <n v="54"/>
    <n v="135"/>
    <n v="478.43999999999994"/>
    <n v="1196.0999999999999"/>
    <n v="0"/>
    <s v="-"/>
    <s v="-"/>
    <s v="SIN SOLICITUD"/>
    <s v="-"/>
    <s v="MINIMO SIN SOLICITUD"/>
    <s v="-"/>
    <s v="SIN SOLICITUD"/>
    <s v="-"/>
  </r>
  <r>
    <n v="2024"/>
    <s v="MCSSA018786"/>
    <s v="LA-12-512-012000991-I-174-2023"/>
    <s v="RAMO 12"/>
    <n v="25301"/>
    <x v="59"/>
    <s v="COMERCIALIZADORA PENTAMED, S.A. DE C.V."/>
    <x v="281"/>
    <s v="HRAEI-LPI-CC-277-2023HRAEI-MD0770"/>
    <s v="010.000.0813.00"/>
    <n v="25301114"/>
    <s v="HIDROCORTISONA. CREMA CADA G CONTIENE: 17 BUTIRATO DE HIDROCORTISONA 1 MG ENVASE CON 15 G."/>
    <s v="ENVASE CON 15 G"/>
    <n v="14.8"/>
    <n v="3"/>
    <n v="7"/>
    <n v="44.400000000000006"/>
    <n v="103.60000000000001"/>
    <n v="0"/>
    <s v="-"/>
    <s v="-"/>
    <s v="SIN SOLICITUD"/>
    <s v="-"/>
    <s v="MINIMO SIN SOLICITUD"/>
    <s v="-"/>
    <s v="SIN SOLICITUD"/>
    <s v="-"/>
  </r>
  <r>
    <n v="2024"/>
    <s v="MCSSA018786"/>
    <s v="LA-12-512-012000991-I-174-2023"/>
    <s v="RAMO 12"/>
    <n v="25301"/>
    <x v="36"/>
    <s v="PROQUIGAMA, S.A. DE C.V."/>
    <x v="281"/>
    <s v="HRAEI-LPI-CC-361-1-2023HRAEI-MD0770"/>
    <s v="010.000.0813.00"/>
    <n v="25301114"/>
    <s v="HIDROCORTISONA. CREMA CADA G CONTIENE: 17 BUTIRATO DE HIDROCORTISONA 1 MG ENVASE CON 15 G."/>
    <s v="ENVASE CON 15 G"/>
    <n v="15.4"/>
    <n v="2"/>
    <n v="5"/>
    <n v="30.8"/>
    <n v="77"/>
    <n v="0"/>
    <s v="-"/>
    <s v="-"/>
    <s v="SIN SOLICITUD"/>
    <s v="-"/>
    <s v="MINIMO SIN SOLICITUD"/>
    <s v="-"/>
    <s v="SIN SOLICITUD"/>
    <s v="-"/>
  </r>
  <r>
    <n v="2024"/>
    <s v="MCSSA018786"/>
    <s v="LA-12-M7B-012M7B997-I-1-2023"/>
    <s v="RAMO 12"/>
    <n v="25301"/>
    <x v="201"/>
    <s v="COMERCIALIZADORA PENTAMED, S.A. DE C.V."/>
    <x v="281"/>
    <s v="HRAEI-LPI-CC-024-2023HRAEI-MD0770"/>
    <s v="010.000.0813.00"/>
    <n v="25301114"/>
    <s v="HIDROCORTISONA. CREMA CADA G CONTIENE: 17 BUTIRATO DE HIDROCORTISONA 1 MG ENVASE CON 15 G."/>
    <s v="ENVASE CON 15 G"/>
    <n v="14.8"/>
    <n v="5"/>
    <n v="11"/>
    <n v="74"/>
    <n v="162.80000000000001"/>
    <n v="0"/>
    <s v="-"/>
    <s v="-"/>
    <s v="SIN SOLICITUD"/>
    <s v="-"/>
    <s v="MINIMO SIN SOLICITUD"/>
    <s v="-"/>
    <s v="SIN SOLICITUD"/>
    <s v="-"/>
  </r>
  <r>
    <n v="2024"/>
    <s v="MCSSA018786"/>
    <s v="LA-12-M7B-012M7B997-I-1-2023"/>
    <s v="RAMO 12"/>
    <n v="25301"/>
    <x v="61"/>
    <s v="DARFARMA, S.A. DE C.V."/>
    <x v="281"/>
    <s v="HRAEI-LPI-CC-019-2023HRAEI-MD0770"/>
    <s v="010.000.0813.00"/>
    <n v="25301114"/>
    <s v="HIDROCORTISONA. CREMA CADA G CONTIENE: 17 BUTIRATO DE HIDROCORTISONA 1 MG ENVASE CON 15 G."/>
    <s v="ENVASE CON 15 G"/>
    <n v="15.99"/>
    <n v="3"/>
    <n v="8"/>
    <n v="47.97"/>
    <n v="127.92"/>
    <n v="0"/>
    <s v="-"/>
    <s v="-"/>
    <s v="SIN SOLICITUD"/>
    <s v="-"/>
    <s v="MINIMO SIN SOLICITUD"/>
    <s v="-"/>
    <s v="SIN SOLICITUD"/>
    <s v="-"/>
  </r>
  <r>
    <n v="2024"/>
    <s v="MCSSA018786"/>
    <s v="LA-012M7B997-E115-2022"/>
    <s v="RAMO 12"/>
    <n v="25301"/>
    <x v="63"/>
    <s v="IARE DE OCCIDENTE, S.A. DE C.V."/>
    <x v="30"/>
    <s v="HRAEI-LPI-CC-425-2022HRAEI-MD0769"/>
    <s v="010.000.0474.00"/>
    <n v="25301115"/>
    <s v="HIDROCORTISONA. SOLUCIÓN INYECTABLE CADA FRASCO ÁMPULA CONTIENE: SUCCINATO SÓDICO DE HIDROCORTISONA EQUIVALENTE A 100 MG DE HIDROCORTISONA. ENVASE CON 50 FRASCOS ÁMPULA Y 50 AMPOLLETAS CON 2 ML DE DILUYENTE."/>
    <s v="ENVASE CON 50 FRASCOS ÁMPULA Y 50 AMPOLLETAS CON 2 ML DE DILUYENTE"/>
    <n v="650.38"/>
    <n v="44"/>
    <n v="109"/>
    <n v="28616.720000000001"/>
    <n v="70891.42"/>
    <n v="0"/>
    <n v="60"/>
    <n v="60"/>
    <s v="CLAVE SOLICITADA"/>
    <n v="16"/>
    <s v="MINIMO SUPERADO"/>
    <n v="0"/>
    <s v="RECIBIDO TOTAL"/>
    <n v="39022.800000000003"/>
  </r>
  <r>
    <n v="2024"/>
    <s v="MCSSA018786"/>
    <s v="LA-12-512-012000991-I-174-2023"/>
    <s v="RAMO 12"/>
    <n v="25301"/>
    <x v="33"/>
    <s v="GRUPO FARMACEUTICO TOTALFARMA,S.A DE C.V."/>
    <x v="282"/>
    <s v="HRAEI-LPI-CC-312-1-2023HRAEI-MD2087"/>
    <s v="010.000.6309.00"/>
    <n v="25303903"/>
    <s v="HIDROXICLOROQUINA. TABLETA CADA TABLETA CONTIENE: SULFATO DE HIDROXICLOROQUINA 200 MG. CAJA DE CARTÓN CON 20 TABLETAS EN ENVASE DE BURBUJA."/>
    <s v="CAJA DE CARTÓN CON 20 TABLETAS EN ENVASE DE BURBUJA"/>
    <n v="153.25"/>
    <n v="9"/>
    <n v="22"/>
    <n v="1379.25"/>
    <n v="3371.5"/>
    <n v="0"/>
    <s v="-"/>
    <s v="-"/>
    <s v="SIN SOLICITUD"/>
    <s v="-"/>
    <s v="MINIMO SIN SOLICITUD"/>
    <s v="-"/>
    <s v="SIN SOLICITUD"/>
    <s v="-"/>
  </r>
  <r>
    <n v="2024"/>
    <s v="MCSSA018786"/>
    <s v="LA-012M7B997-E115-2022"/>
    <s v="RAMO 12"/>
    <n v="25301"/>
    <x v="49"/>
    <s v="PARTICIPACIÓN CONJUNTA DE SANOFI PASTEUR, S.A. DE C.V. CON SANOFI-AVENTIS DE MÉXICO, S.A. DE C.V."/>
    <x v="282"/>
    <s v="HRAEI-LPI-CC-418-1-2022HRAEI-MD2087"/>
    <s v="010.000.6309.00"/>
    <n v="25303457"/>
    <s v="HIDROXICLOROQUINA. TABLETA CADA TABLETA CONTIENE: SULFATO DE HIDROXICLOROQUINA 200 MG. CAJA DE CARTÓN CON 20 TABLETAS EN ENVASE DE BURBUJA."/>
    <s v="CAJA DE CARTÓN CON 20 TABLETAS EN ENVASE DE BURBUJA"/>
    <n v="171.71"/>
    <n v="9"/>
    <n v="22"/>
    <n v="1545.39"/>
    <n v="3777.6200000000003"/>
    <n v="0"/>
    <n v="9"/>
    <n v="9"/>
    <s v="CLAVE SOLICITADA"/>
    <n v="0"/>
    <s v="MINIMO CUMPLIDO"/>
    <n v="0"/>
    <s v="RECIBIDO TOTAL"/>
    <n v="1545.39"/>
  </r>
  <r>
    <n v="2024"/>
    <s v="MCSSA018786"/>
    <s v="LA-012M7B997-E115-2022"/>
    <s v="RAMO 12"/>
    <n v="25301"/>
    <x v="8"/>
    <s v="COMERCIALIZADORA DE PRODUCTOS INSTITUCIONALES, S.A. DE C.V."/>
    <x v="282"/>
    <s v="HRAEI-LPI-CC-420-2022HRAEI-MD2087"/>
    <s v="010.000.6309.00"/>
    <n v="25303457"/>
    <s v="HIDROXICLOROQUINA. TABLETA CADA TABLETA CONTIENE: SULFATO DE HIDROXICLOROQUINA 200 MG. CAJA DE CARTÓN CON 20 TABLETAS EN ENVASE DE BURBUJA."/>
    <s v="CAJA DE CARTÓN CON 20 TABLETAS EN ENVASE DE BURBUJA"/>
    <n v="176.67"/>
    <n v="6"/>
    <n v="15"/>
    <n v="1060.02"/>
    <n v="2650.0499999999997"/>
    <n v="0"/>
    <n v="15"/>
    <n v="15"/>
    <s v="CLAVE SOLICITADA"/>
    <n v="9"/>
    <s v="MINIMO SUPERADO"/>
    <n v="0"/>
    <s v="RECIBIDO TOTAL"/>
    <n v="2650.0499999999997"/>
  </r>
  <r>
    <n v="2024"/>
    <s v="MCSSA018786"/>
    <s v="LA-12-512-012000991-I-174-2023"/>
    <s v="RAMO 12"/>
    <n v="25301"/>
    <x v="33"/>
    <s v="GRUPO FARMACEUTICO TOTALFARMA,S.A DE C.V."/>
    <x v="283"/>
    <s v="HRAEI-LPI-CC-312-1-2023HRAEI-MD0785"/>
    <s v="010.000.2814.00"/>
    <n v="25301144"/>
    <s v="HIPROMELOSA. SOLUCIÓN OFTÁLMICA AL 0.5% CADA ML CONTIENE: HIPROMELOSA 5 MG ENVASE CON GOTERO INTEGRAL CON 15 ML."/>
    <s v="ENVASE CON GOTERO INTEGRAL CON 15 ML"/>
    <n v="43"/>
    <n v="87"/>
    <n v="216"/>
    <n v="3741"/>
    <n v="9288"/>
    <n v="0"/>
    <n v="87"/>
    <n v="0"/>
    <s v="CLAVE SOLICITADA"/>
    <n v="0"/>
    <s v="MINIMO CUMPLIDO"/>
    <n v="87"/>
    <s v="SIN RECIBIR"/>
    <n v="0"/>
  </r>
  <r>
    <n v="2024"/>
    <s v="MCSSA018786"/>
    <s v="AA-012M7B997-E158-2022"/>
    <s v="RAMO 12"/>
    <n v="25301"/>
    <x v="62"/>
    <s v="GRUPO FARMACEUTICO TOTALFARMA, S.A. DE C.V."/>
    <x v="283"/>
    <s v="HRAEI-AD-CC-528-2022HRAEI-MD0785"/>
    <s v="010.000.2814.00"/>
    <n v="25301144"/>
    <s v="HIPROMELOSA. SOLUCIÓN OFTÁLMICA AL 0.5% CADA ML CONTIENE: HIPROMELOSA 5 MG ENVASE CON GOTERO INTEGRAL CON 15 ML."/>
    <s v="ENVASE CON GOTERO INTEGRAL CON 15 ML"/>
    <n v="43"/>
    <n v="141"/>
    <n v="352"/>
    <n v="6063"/>
    <n v="15136"/>
    <n v="0"/>
    <n v="141"/>
    <n v="141"/>
    <s v="CLAVE SOLICITADA"/>
    <n v="0"/>
    <s v="MINIMO CUMPLIDO"/>
    <n v="0"/>
    <s v="RECIBIDO TOTAL"/>
    <n v="6063"/>
  </r>
  <r>
    <n v="2024"/>
    <s v="MCSSA018786"/>
    <s v="AA-12-512-012000991-T-176-2023  "/>
    <s v="RAMO 12"/>
    <n v="25301"/>
    <x v="155"/>
    <s v="JANSSEN-CILAG DE MÉXICO, S. DE R.L. DE C.V."/>
    <x v="284"/>
    <s v="HRAEI-AD-CC-238-2023HRAEI-MD2097"/>
    <s v="010.000.6042.01"/>
    <n v="25302682"/>
    <s v="IBRUTINIB. CÁPSULA CADA CÁPSULA CONTIENE: IBRUTINIB: 140 MG. ENVASE CON 120 CÁPSULAS."/>
    <s v="ENVASE CON 120 CÁPSULAS"/>
    <n v="81040.429999999993"/>
    <n v="1"/>
    <n v="2"/>
    <n v="81040.429999999993"/>
    <n v="162080.85999999999"/>
    <n v="0"/>
    <n v="2"/>
    <n v="0"/>
    <s v="CLAVE SOLICITADA"/>
    <n v="1"/>
    <s v="MINIMO SUPERADO"/>
    <n v="2"/>
    <s v="SIN RECIBIR"/>
    <n v="0"/>
  </r>
  <r>
    <n v="2024"/>
    <s v="MCSSA018786"/>
    <s v="AA-012M7B997-E133-2022"/>
    <s v="RAMO 12"/>
    <n v="25301"/>
    <x v="109"/>
    <s v="JANSSEN-CILAG DE MÉXICO"/>
    <x v="284"/>
    <s v="HRAEI-AD-CC-352-2022HRAEI-MD2097"/>
    <s v="010.000.6042.01"/>
    <n v="25302682"/>
    <s v="IBRUTINIB. CÁPSULA CADA CÁPSULA CONTIENE: IBRUTINIB: 140 MG. ENVASE CON 120 CÁPSULAS."/>
    <s v="ENVASE CON 120 CÁPSULAS"/>
    <n v="81040.429999999993"/>
    <n v="2"/>
    <n v="4"/>
    <n v="162080.85999999999"/>
    <n v="324161.71999999997"/>
    <n v="0"/>
    <n v="4"/>
    <n v="4"/>
    <s v="CLAVE SOLICITADA"/>
    <n v="2"/>
    <s v="MINIMO SUPERADO"/>
    <n v="0"/>
    <s v="RECIBIDO TOTAL"/>
    <n v="324161.71999999997"/>
  </r>
  <r>
    <n v="2024"/>
    <s v="MCSSA018786"/>
    <s v="AA-012M7B997-E133-2022"/>
    <s v="RAMO 12"/>
    <n v="25301"/>
    <x v="202"/>
    <s v="RECORDATI RARE DISEASES, S.A. DE C.V."/>
    <x v="285"/>
    <s v="HRAEI-AD-CC-354-2022HRAEI-MD2043"/>
    <s v="010.000.6076.00"/>
    <n v="25302684"/>
    <s v="IBUPROFENO. SOLUCION INYECTABLE CADA AMPOLLETA CONTIENE: IBUPROFENO 10 MG ENVASE CON 4 AMPOLLETAS DE 2 ML (10 MG/2 ML)."/>
    <s v="ENVASE CON 4 AMPOLLETAS DE 2 ML (10 MG/2 ML)"/>
    <n v="14725"/>
    <n v="2"/>
    <n v="4"/>
    <n v="29450"/>
    <n v="58900"/>
    <n v="0"/>
    <s v="-"/>
    <s v="-"/>
    <s v="SIN SOLICITUD"/>
    <s v="-"/>
    <s v="MINIMO SIN SOLICITUD"/>
    <s v="-"/>
    <s v="SIN SOLICITUD"/>
    <s v="-"/>
  </r>
  <r>
    <n v="2024"/>
    <s v="MCSSA018786"/>
    <s v="LA-12-M7B-012M7B997-I-1-2023"/>
    <s v="RAMO 12"/>
    <n v="25301"/>
    <x v="142"/>
    <s v="LABORATORIOS JAYOR, S.A. DE C.V."/>
    <x v="286"/>
    <s v="HRAEI-LPI-CC-043-2-2023HRAEI-MD0800"/>
    <s v="010.000.5265.00"/>
    <n v="25302711"/>
    <s v="IMIPENEM Y CILASTATINA. SOLUCIÓN INYECTABLE CADA FRASCO ÁMPULA CON POLVO CONTIENE: IMIPENEM MONOHIDRATADO EQUIVALENTE A 500 MG DE IMIPENEM. CILASTATINA SÓDICA EQUIVALENTE A 500 MG DE CILASTATINA. ENVASE CON UN FRASCO ÁMPULA"/>
    <s v="ENVASE CON UN FRASCO ÁMPULA"/>
    <n v="51.8"/>
    <n v="312"/>
    <n v="780"/>
    <n v="16161.599999999999"/>
    <n v="40404"/>
    <n v="0"/>
    <n v="780"/>
    <n v="780"/>
    <s v="CLAVE SOLICITADA"/>
    <n v="468"/>
    <s v="MINIMO SUPERADO"/>
    <n v="0"/>
    <s v="RECIBIDO TOTAL"/>
    <n v="40404"/>
  </r>
  <r>
    <n v="2024"/>
    <s v="MCSSA018786"/>
    <s v="LA-12-512-012000991-I-174-2023"/>
    <s v="RAMO 12"/>
    <n v="25301"/>
    <x v="9"/>
    <s v="BIORESEARCH DE MEXICO, S.A. DE C.V."/>
    <x v="287"/>
    <s v="HRAEI-LPI-CC-266-2023HRAEI-MD0809"/>
    <s v="010.000.3413.00"/>
    <n v="25301173"/>
    <s v="INDOMETACINA. CÁPSULA CADA CÁPSULA CONTIENE: INDOMETACINA 25 MG ENVASE CON 30 CÁPSULAS."/>
    <s v="ENVASE CON 30 CÁPSULAS"/>
    <n v="10.6"/>
    <n v="79"/>
    <n v="197"/>
    <n v="837.4"/>
    <n v="2088.1999999999998"/>
    <n v="0"/>
    <s v="-"/>
    <s v="-"/>
    <s v="SIN SOLICITUD"/>
    <s v="-"/>
    <s v="MINIMO SIN SOLICITUD"/>
    <s v="-"/>
    <s v="SIN SOLICITUD"/>
    <s v="-"/>
  </r>
  <r>
    <n v="2024"/>
    <s v="MCSSA018786"/>
    <s v="LA-12-512-012000991-I-174-2023"/>
    <s v="RAMO 12"/>
    <n v="25301"/>
    <x v="13"/>
    <s v="COMPAÑIA INTERNACIONAL MEDICA, S.A. DE C.V."/>
    <x v="287"/>
    <s v="HRAEI-LPI-CC-279-1-2023HRAEI-MD0809"/>
    <s v="010.000.3413.00"/>
    <n v="25301173"/>
    <s v="INDOMETACINA. CÁPSULA CADA CÁPSULA CONTIENE: INDOMETACINA 25 MG ENVASE CON 30 CÁPSULAS."/>
    <s v="ENVASE CON 30 CÁPSULAS"/>
    <n v="11.5"/>
    <n v="53"/>
    <n v="132"/>
    <n v="609.5"/>
    <n v="1518"/>
    <n v="0"/>
    <s v="-"/>
    <s v="-"/>
    <s v="SIN SOLICITUD"/>
    <s v="-"/>
    <s v="MINIMO SIN SOLICITUD"/>
    <s v="-"/>
    <s v="SIN SOLICITUD"/>
    <s v="-"/>
  </r>
  <r>
    <n v="2024"/>
    <s v="MCSSA018786"/>
    <s v="LA-12-M7B-012M7B997-I-1-2023"/>
    <s v="RAMO 12"/>
    <n v="25301"/>
    <x v="10"/>
    <s v="BIORESEARCH DE MÉXICO, S.A. DE C.V."/>
    <x v="287"/>
    <s v="HRAEI-LPI-CC-010-2023HRAEI-MD0809"/>
    <s v="010.000.3413.00"/>
    <n v="25301173"/>
    <s v="INDOMETACINA. CÁPSULA CADA CÁPSULA CONTIENE: INDOMETACINA 25 MG ENVASE CON 30 CÁPSULAS."/>
    <s v="ENVASE CON 30 CÁPSULAS"/>
    <n v="8.9499999999999904"/>
    <n v="129"/>
    <n v="322"/>
    <n v="1154.5499999999988"/>
    <n v="2881.8999999999969"/>
    <n v="0"/>
    <s v="-"/>
    <s v="-"/>
    <s v="SIN SOLICITUD"/>
    <s v="-"/>
    <s v="MINIMO SIN SOLICITUD"/>
    <s v="-"/>
    <s v="SIN SOLICITUD"/>
    <s v="-"/>
  </r>
  <r>
    <n v="2024"/>
    <s v="MCSSA018786"/>
    <s v="LA-12-M7B-012M7B997-I-1-2023"/>
    <s v="RAMO 12"/>
    <n v="25301"/>
    <x v="203"/>
    <s v="IMPORTADORA Y MANUFACTURERA BRULUART, S.A."/>
    <x v="287"/>
    <s v="HRAEI-LPI-CC-079-2023HRAEI-MD0809"/>
    <s v="010.000.3413.00"/>
    <n v="25301173"/>
    <s v="INDOMETACINA. CÁPSULA CADA CÁPSULA CONTIENE: INDOMETACINA 25 MG ENVASE CON 30 CÁPSULAS."/>
    <s v="ENVASE CON 30 CÁPSULAS"/>
    <n v="9.5"/>
    <n v="86"/>
    <n v="214"/>
    <n v="817"/>
    <n v="2033"/>
    <n v="0"/>
    <s v="-"/>
    <s v="-"/>
    <s v="SIN SOLICITUD"/>
    <s v="-"/>
    <s v="MINIMO SIN SOLICITUD"/>
    <s v="-"/>
    <s v="SIN SOLICITUD"/>
    <s v="-"/>
  </r>
  <r>
    <n v="2024"/>
    <s v="MCSSA018786"/>
    <s v="LA-12-512-012000991-I-174-2023"/>
    <s v="RAMO 12"/>
    <n v="25301"/>
    <x v="33"/>
    <s v="GRUPO FARMACEUTICO TOTALFARMA,S.A DE C.V."/>
    <x v="288"/>
    <s v="HRAEI-LPI-CC-312-1-2023HRAEI-MD0808"/>
    <s v="010.000.3412.01"/>
    <n v="25302715"/>
    <s v="INDOMETACINA. SUPOSITORIO CADA SUPOSITORIO CONTIENE: INDOMETACINA 100 MG ENVASE CON 15 SUPOSITORIOS."/>
    <s v="ENVASE CON 15 SUPOSITORIOS"/>
    <n v="170"/>
    <n v="1"/>
    <n v="2"/>
    <n v="170"/>
    <n v="340"/>
    <n v="0"/>
    <s v="-"/>
    <s v="-"/>
    <s v="SIN SOLICITUD"/>
    <s v="-"/>
    <s v="MINIMO SIN SOLICITUD"/>
    <s v="-"/>
    <s v="SIN SOLICITUD"/>
    <s v="-"/>
  </r>
  <r>
    <n v="2024"/>
    <s v="MCSSA018786"/>
    <s v="AA-012M7B997-E158-2022"/>
    <s v="RAMO 12"/>
    <n v="25301"/>
    <x v="62"/>
    <s v="GRUPO FARMACEUTICO TOTALFARMA, S.A. DE C.V."/>
    <x v="288"/>
    <s v="HRAEI-AD-CC-528-2022HRAEI-MD0808"/>
    <s v="010.000.3412.01"/>
    <n v="25302715"/>
    <s v="INDOMETACINA. SUPOSITORIO CADA SUPOSITORIO CONTIENE: INDOMETACINA 100 MG ENVASE CON 15 SUPOSITORIOS."/>
    <s v="ENVASE CON 15 SUPOSITORIOS"/>
    <n v="140"/>
    <n v="2"/>
    <n v="4"/>
    <n v="280"/>
    <n v="560"/>
    <n v="0"/>
    <n v="4"/>
    <n v="4"/>
    <s v="CLAVE SOLICITADA"/>
    <n v="2"/>
    <s v="MINIMO SUPERADO"/>
    <n v="0"/>
    <s v="RECIBIDO TOTAL"/>
    <n v="560"/>
  </r>
  <r>
    <n v="2024"/>
    <s v="MCSSA018786"/>
    <s v="LA-12-M7B-012M7B997-I-1-2023"/>
    <s v="RAMO 12"/>
    <n v="25301"/>
    <x v="204"/>
    <s v="PARTICIPACIÓN CONJUNTA DE SANOFI PASTEUR, S.A. DE C.V. CON SANOFI-AVENTIS DE MÉXICO, S.A. DE C.V."/>
    <x v="289"/>
    <s v="HRAEI-LPI-CC-041-2023HRAEI-MD0815"/>
    <s v="010.000.4231.00"/>
    <n v="25301184"/>
    <s v="INMUNOGLOBULINA ANTILINFOCITOS T HUMANOS. SOLUCIÓN INYECTABLE CADA FRASCO ÁMPULA CONTIENE: INMUNOGLOBULINA ANTILINFOCITOS T HUMANOS OBTENIDA DE CONEJO 25 MG ENVASE CON FRASCO ÁMPULA CON POLVO LIOFILIZADO."/>
    <s v="ENVASE CON FRASCO ÁMPULA CON POLVO LIOFILIZADO"/>
    <n v="4138"/>
    <n v="23"/>
    <n v="56"/>
    <n v="95174"/>
    <n v="231728"/>
    <n v="0"/>
    <n v="23"/>
    <n v="0"/>
    <s v="CLAVE SOLICITADA"/>
    <n v="0"/>
    <s v="MINIMO CUMPLIDO"/>
    <n v="23"/>
    <s v="SIN RECIBIR"/>
    <n v="0"/>
  </r>
  <r>
    <n v="2024"/>
    <s v="MCSSA018786"/>
    <s v="LA-012M7B997-E115-2022"/>
    <s v="RAMO 12"/>
    <n v="25301"/>
    <x v="205"/>
    <s v="KEDRION MEXICANA, S.A. DE C.V."/>
    <x v="290"/>
    <s v="HRAEI-LPI-CC-473-2022HRAEI-MD2142"/>
    <s v="010.000.5240.00"/>
    <n v="25302724"/>
    <s v="INMUNOGLOBULINA G NO MODIFICADA. SOLUCIÓN INYECTABLE CADA FRASCO ÁMPULA CON LIOFILIZADO O SOLUCIÓN CONTIENEN: INMUNOGLOBULINA G NO MODIFICADA 6 G ENVASE CON UN FRASCO ÁMPULA CON 120 ML."/>
    <s v="ENVASE CON UN FRASCO ÁMPULA CON 120 ML"/>
    <n v="11923"/>
    <n v="94"/>
    <n v="234"/>
    <n v="1120762"/>
    <n v="2789982"/>
    <n v="0"/>
    <n v="94"/>
    <n v="94"/>
    <s v="CLAVE SOLICITADA"/>
    <n v="0"/>
    <s v="MINIMO CUMPLIDO"/>
    <n v="0"/>
    <s v="RECIBIDO TOTAL"/>
    <n v="1120762"/>
  </r>
  <r>
    <n v="2024"/>
    <s v="MCSSA018786"/>
    <s v="AA-012M7B997-E133-2022"/>
    <s v="RAMO 12"/>
    <n v="25301"/>
    <x v="177"/>
    <s v="NOVO NORDISK, S.A. DE C.V."/>
    <x v="291"/>
    <s v="HRAEI-AD-CC-339-2022HRAEI-MD2148"/>
    <s v="010.000.6117.01"/>
    <n v="25303279"/>
    <s v="INSULINA ASPARTA/INSULINA ASPARTA PROTAMINA. SUSPENSIÓN INYECTABLE CADA ML CONTIENE: INSULINA ASPARTA DE ORIGEN ADN RECOMBINANTE (30% DE INSULINA ASPARTA SOLUBLE Y 70% DE INSULINA ASPARTA PROTAMINA CRISTALINA) 100 U. ENVASE O CAJA DE CARTÓN CON 5 PLUMAS PRELLENADAS O PRECARGADAS CON 3 ML (100 U/ML)."/>
    <s v="ENVASE O CAJA DE CARTÓN CON 5 PLUMAS PRELLENADAS"/>
    <n v="592.5"/>
    <n v="4"/>
    <n v="8"/>
    <n v="2370"/>
    <n v="4740"/>
    <n v="0"/>
    <n v="4"/>
    <n v="4"/>
    <s v="CLAVE SOLICITADA"/>
    <n v="0"/>
    <s v="MINIMO CUMPLIDO"/>
    <n v="0"/>
    <s v="RECIBIDO TOTAL"/>
    <n v="2370"/>
  </r>
  <r>
    <n v="2024"/>
    <s v="MCSSA018786"/>
    <s v="LA-012M7B997-E115-2022"/>
    <s v="RAMO 12"/>
    <n v="25301"/>
    <x v="206"/>
    <s v="PARTICIPACIÓN CONJUNTA DE SANOFI PASTEUR, S.A. DE C.V. CON SANOFI-AVENTIS DE MÉXICO, S.A. DE C.V."/>
    <x v="31"/>
    <s v="HRAEI-LPI-CC-418-1-2023HRAEI-MD0827"/>
    <s v="010.000.4158.00"/>
    <n v="25302740"/>
    <s v="INSULINA GLARGINA. SOLUCIÓN INYECTABLE CADA ML DE SOLUCIÓN CONTIENE: INSULINA GLARGINA 3.64 MG EQUIVALENTE A 100.0 UI DE INSULINA HUMANA. ENVASE CON UN FRASCO ÁMPULA CON 10 ML."/>
    <s v="ENVASE CON UN FRASCO ÁMPULA CON 10 ML"/>
    <n v="82.5"/>
    <n v="7"/>
    <n v="16"/>
    <n v="577.5"/>
    <n v="1320"/>
    <n v="0"/>
    <s v="-"/>
    <s v="-"/>
    <s v="SIN SOLICITUD"/>
    <s v="-"/>
    <s v="MINIMO SIN SOLICITUD"/>
    <s v="-"/>
    <s v="SIN SOLICITUD"/>
    <s v="-"/>
  </r>
  <r>
    <n v="2024"/>
    <s v="MCSSA018786"/>
    <s v="LA-012M7B997-E115-2022"/>
    <s v="RAMO 12"/>
    <n v="25301"/>
    <x v="49"/>
    <s v="PARTICIPACIÓN CONJUNTA DE SANOFI PASTEUR, S.A. DE C.V. CON SANOFI-AVENTIS DE MÉXICO, S.A. DE C.V."/>
    <x v="31"/>
    <s v="HRAEI-LPI-CC-418-1-2022HRAEI-MD0827"/>
    <s v="010.000.4158.00"/>
    <n v="25302740"/>
    <s v="INSULINA GLARGINA. SOLUCIÓN INYECTABLE CADA ML DE SOLUCIÓN CONTIENE: INSULINA GLARGINA 3.64 MG EQUIVALENTE A 100.0 UI DE INSULINA HUMANA. ENVASE CON UN FRASCO ÁMPULA CON 10 ML."/>
    <s v="ENVASE CON UN FRASCO ÁMPULA CON 10 ML"/>
    <n v="82.5"/>
    <n v="0"/>
    <n v="0"/>
    <n v="0"/>
    <n v="0"/>
    <n v="0"/>
    <s v="-"/>
    <s v="-"/>
    <s v="SIN SOLICITUD"/>
    <s v="-"/>
    <s v="MINIMO SIN SOLICITUD"/>
    <s v="-"/>
    <s v="SIN SOLICITUD"/>
    <s v="-"/>
  </r>
  <r>
    <n v="2024"/>
    <s v="MCSSA018786"/>
    <s v="AA-012M7B997-E158-2022"/>
    <s v="RAMO 12"/>
    <n v="25301"/>
    <x v="207"/>
    <s v="GABAME, S.A. DE C.V."/>
    <x v="31"/>
    <s v="HRAEI-AD-CC-527-1-2022HRAEI-MD0827"/>
    <s v="010.000.4158.00"/>
    <n v="25302740"/>
    <s v="INSULINA GLARGINA. SOLUCIÓN INYECTABLE CADA ML DE SOLUCIÓN CONTIENE: INSULINA GLARGINA 3.64 MG EQUIVALENTE A 100.0 UI DE INSULINA HUMANA. ENVASE CON UN FRASCO ÁMPULA CON 10 ML."/>
    <s v="ENVASE CON UN FRASCO ÁMPULA CON 10 ML"/>
    <n v="125"/>
    <n v="6"/>
    <n v="14"/>
    <n v="750"/>
    <n v="1750"/>
    <n v="0"/>
    <n v="14"/>
    <n v="14"/>
    <s v="CLAVE SOLICITADA"/>
    <n v="8"/>
    <s v="MINIMO SUPERADO"/>
    <n v="0"/>
    <s v="RECIBIDO TOTAL"/>
    <n v="1750"/>
  </r>
  <r>
    <n v="2024"/>
    <s v="MCSSA018786"/>
    <s v="AA-012M7B997-E158-2022"/>
    <s v="RAMO 12"/>
    <n v="25301"/>
    <x v="169"/>
    <s v="BIOSISTEMAS Y SEGURIDAD PRIVADA, S.A. DE C.V."/>
    <x v="32"/>
    <s v="HRAEI-AD-CC-523-2022HRAEI-MD0833"/>
    <s v="010.000.1051.01"/>
    <n v="25302743"/>
    <s v="INSULINA HUMANA. SOLUCIÓN INYECTABLE ACCIÓN RÁPIDA REGULAR CADA ML CONTIENE: INSULINA HUMANA (ORIGEN ADN RECOMBINANTE) 100 UI Ó INSULINA ZINC ISÓFANA HUMANA (ORIGEN ADN RECOMBINANTE) 100 UI ENVASE CON UN FRASCO ÁMPULA CON 10 ML."/>
    <s v="ENVASE CON UN FRASCO ÁMPULA CON 10 ML"/>
    <n v="66"/>
    <n v="155"/>
    <n v="386"/>
    <n v="10230"/>
    <n v="25476"/>
    <n v="0"/>
    <n v="200"/>
    <n v="0"/>
    <s v="CLAVE SOLICITADA"/>
    <n v="45"/>
    <s v="MINIMO SUPERADO"/>
    <n v="200"/>
    <s v="SIN RECIBIR"/>
    <n v="0"/>
  </r>
  <r>
    <n v="2024"/>
    <s v="MCSSA018786"/>
    <s v="LA-012M7B997-E115-2022"/>
    <s v="RAMO 12"/>
    <n v="25301"/>
    <x v="208"/>
    <s v="LABORATORIOS PISA, S.A. DE C.V."/>
    <x v="33"/>
    <s v="HRAEI-LPI-CC-440-2022HRAEI-MD0831"/>
    <s v="010.000.1050.01"/>
    <n v="25302741"/>
    <s v="INSULINA HUMANA. SUSPENSIÓN INYECTABLE ACCIÓN INTERMEDIA NPH CADA ML CONTIENE: INSULINA HUMANA ISÓFANA (ORIGEN ADN RECOMBINANTE) 100 UI Ó INSULINA ZINC ISÓFANA HUMANA (ORIGEN ADN RECOMBINANTE) 100 UI ENVASE CON UN FRASCO ÁMPULA CON 10 ML."/>
    <s v="ENVASE CON UN FRASCO ÁMPULA CON 10 ML"/>
    <n v="49.84"/>
    <n v="75"/>
    <n v="187"/>
    <n v="3738.0000000000005"/>
    <n v="9320.08"/>
    <n v="0"/>
    <n v="75"/>
    <n v="75"/>
    <s v="CLAVE SOLICITADA"/>
    <n v="0"/>
    <s v="MINIMO CUMPLIDO"/>
    <n v="0"/>
    <s v="RECIBIDO TOTAL"/>
    <n v="3738.0000000000005"/>
  </r>
  <r>
    <n v="2024"/>
    <s v="MCSSA018786"/>
    <s v="LA-12-512-012000991-I-174-2023"/>
    <s v="RAMO 12"/>
    <n v="25301"/>
    <x v="209"/>
    <s v="ELI LILLY Y COMPAÑIA DE MEXICO, S.A. DE C.V."/>
    <x v="292"/>
    <s v="HRAEI-LPI-CC-289-2023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4"/>
    <n v="10"/>
    <n v="1065.32"/>
    <n v="2663.2999999999997"/>
    <n v="0"/>
    <s v="-"/>
    <s v="-"/>
    <s v="SIN SOLICITUD"/>
    <s v="-"/>
    <s v="MINIMO SIN SOLICITUD"/>
    <s v="-"/>
    <s v="SIN SOLICITUD"/>
    <s v="-"/>
  </r>
  <r>
    <n v="2024"/>
    <s v="MCSSA018786"/>
    <s v="AA-012M7B997-E151-2022"/>
    <s v="RAMO 12"/>
    <n v="25301"/>
    <x v="210"/>
    <s v="ELI LILLY Y COMPRAÑIA DE MÉXICO, S.A. DE C.V."/>
    <x v="292"/>
    <s v="HRAEI-AD-CC-536-2022HRAEI-MD0837"/>
    <s v="010.000.4148.01"/>
    <n v="25302745"/>
    <s v="INSULINA LISPRO LISPRO PROTAMINA. SUSPENSIÓN INYECTABLE CADA ML CONTIENE: INSULINA LISPRO (ORIGEN ADN RECOMBINANTE) 25 UI INSULINA LISPRO PROTAMINA (ORIGEN ADN RECOMBINANTE) 75 UI. ENVASE CON UN FRASCO ÁMPULA CON 10 ML."/>
    <s v="ENVASE CON UN FRASCO ÁMPULA CON 10 ML"/>
    <n v="266.33"/>
    <n v="8"/>
    <n v="18"/>
    <n v="2130.64"/>
    <n v="4793.9399999999996"/>
    <n v="0"/>
    <s v="-"/>
    <s v="-"/>
    <s v="SIN SOLICITUD"/>
    <s v="-"/>
    <s v="MINIMO SIN SOLICITUD"/>
    <s v="-"/>
    <s v="SIN SOLICITUD"/>
    <s v="-"/>
  </r>
  <r>
    <n v="2024"/>
    <s v="MCSSA018786"/>
    <s v="AA-012M7B997-E133-2022"/>
    <s v="RAMO 12"/>
    <n v="25301"/>
    <x v="56"/>
    <s v="BRISTOL-MYERS SQUIBB DE MÉXICO, S DE R.L. DE C.V."/>
    <x v="293"/>
    <s v="HRAEI-AD-CC-349-2022HRAEI-MD2094"/>
    <s v="010.000.6016.00"/>
    <n v="25302755"/>
    <s v="IPILIMUMAB. SOLUCIÓN INYECTABLE. CADA FRASCO ÁMPULA CONTIENE: IPILIMUMAB 50 MG ENVASE CON UN FRASCO ÁMPULA CON 10 ML (50 MG/10 ML)."/>
    <s v="ENVASE CON UN FRASCO ÁMPULA CON 10 ML (50 MG/10 ML)"/>
    <n v="76844.25"/>
    <n v="47"/>
    <n v="117"/>
    <n v="3611679.75"/>
    <n v="8990777.25"/>
    <n v="0"/>
    <n v="117"/>
    <n v="117"/>
    <s v="CLAVE SOLICITADA"/>
    <n v="70"/>
    <s v="MINIMO SUPERADO"/>
    <n v="0"/>
    <s v="RECIBIDO TOTAL"/>
    <n v="8990777.25"/>
  </r>
  <r>
    <n v="2024"/>
    <s v="MCSSA018786"/>
    <s v="LA-12-M7B-012M7B997-I-1-2023"/>
    <s v="RAMO 12"/>
    <n v="25301"/>
    <x v="138"/>
    <s v="DISTRIBUIDOR MEDICO TECNOMED, S.A. DE C.V."/>
    <x v="34"/>
    <s v="HRAEI-LPI-CC-014-2023HRAEI-MD0852"/>
    <s v="010.000.2187.00"/>
    <n v="25301221"/>
    <s v="IPRATROPIO. SOLUCIÓN CADA 100 ML CONTIENEN: BROMURO DE IPRATROPIO MONOHIDRATADO EQUIVALENTE A 25 MG DE BROMURO DE IPRATROPIO. ENVASE CON FRASCO ÁMPULA CON 20 ML."/>
    <s v="ENVASE CON FRASCO ÁMPULA CON 20 ML"/>
    <n v="24.5"/>
    <n v="32"/>
    <n v="78"/>
    <n v="784"/>
    <n v="1911"/>
    <n v="0"/>
    <n v="78"/>
    <n v="78"/>
    <s v="CLAVE SOLICITADA"/>
    <n v="46"/>
    <s v="MINIMO SUPERADO"/>
    <n v="0"/>
    <s v="RECIBIDO TOTAL"/>
    <n v="1911"/>
  </r>
  <r>
    <n v="2024"/>
    <s v="MCSSA018786"/>
    <s v="LA-012M7B997-E115-2022"/>
    <s v="RAMO 12"/>
    <n v="25301"/>
    <x v="63"/>
    <s v="IARE DE OCCIDENTE, S.A. DE C.V."/>
    <x v="35"/>
    <s v="HRAEI-LPI-CC-425-2022HRAEI-MD0854"/>
    <s v="010.000.2188.00"/>
    <n v="25301219"/>
    <s v="IPRATROPIO-SALBUTAMOL. SOLUCIÓN CADA AMPOLLETA CONTIENE: BROMURO DE IPRATROPIO MONOHIDRATADO EQUIVALENTE A 0.500 MG DE BROMURO DE IPRATROPIO. SULFATO DE SALBUTAMOL EQUIVALENTE A 2.500 MG DE SALBUTAMOL. ENVASE CON 10 AMPOLLETAS DE 2.5 ML."/>
    <s v="ENVASE CON 10 AMPOLLETAS DE 2.5 ML"/>
    <n v="28.79"/>
    <n v="592"/>
    <n v="1478"/>
    <n v="17043.68"/>
    <n v="42551.619999999995"/>
    <n v="0"/>
    <n v="1478"/>
    <n v="1478"/>
    <s v="CLAVE SOLICITADA"/>
    <n v="886"/>
    <s v="MINIMO SUPERADO"/>
    <n v="0"/>
    <s v="RECIBIDO TOTAL"/>
    <n v="42551.619999999995"/>
  </r>
  <r>
    <n v="2024"/>
    <s v="MCSSA018786"/>
    <s v="LA-12-512-012000991-I-174-2023"/>
    <s v="RAMO 12"/>
    <n v="25301"/>
    <x v="0"/>
    <s v="APOLLO CORPORATION AP, S.A. DE C.V."/>
    <x v="294"/>
    <s v="HRAEI-LPI-CC-258-2023HRAEI-MD0856"/>
    <s v="010.000.4095.00"/>
    <n v="25301227"/>
    <s v="IRBESARTÁN. TABLETA CADA TABLETA CONTIENE: IRBESARTÁN 150 MG ENVASE CON 28 TABLETAS."/>
    <s v="ENVASE CON 28 TABLETAS"/>
    <n v="30.44"/>
    <n v="217"/>
    <n v="542"/>
    <n v="6605.4800000000005"/>
    <n v="16498.48"/>
    <n v="0"/>
    <s v="-"/>
    <s v="-"/>
    <s v="SIN SOLICITUD"/>
    <s v="-"/>
    <s v="MINIMO SIN SOLICITUD"/>
    <s v="-"/>
    <s v="SIN SOLICITUD"/>
    <s v="-"/>
  </r>
  <r>
    <n v="2024"/>
    <s v="MCSSA018786"/>
    <s v="LA-012M7B997-E115-2022"/>
    <s v="RAMO 12"/>
    <n v="25301"/>
    <x v="5"/>
    <s v="DISTRIBUIDOR MEDICO TECNOMED, S.A. DE C.V."/>
    <x v="294"/>
    <s v="HRAEI-LPI-CC-419-RA-2022HRAEI-MD0856"/>
    <s v="010.000.4095.00"/>
    <n v="25301227"/>
    <s v="IRBESARTÁN. TABLETA CADA TABLETA CONTIENE: IRBESARTÁN 150 MG ENVASE CON 28 TABLETAS."/>
    <s v="ENVASE CON 28 TABLETAS"/>
    <n v="29.7"/>
    <n v="352"/>
    <n v="880"/>
    <n v="10454.4"/>
    <n v="26136"/>
    <n v="0"/>
    <s v="-"/>
    <s v="-"/>
    <s v="SIN SOLICITUD"/>
    <s v="-"/>
    <s v="MINIMO SIN SOLICITUD"/>
    <s v="-"/>
    <s v="SIN SOLICITUD"/>
    <s v="-"/>
  </r>
  <r>
    <n v="2024"/>
    <s v="MCSSA018786"/>
    <s v="LA-12-512-012000991-I-174-2023"/>
    <s v="RAMO 47"/>
    <n v="25301"/>
    <x v="45"/>
    <s v="SAGO MEDICAL SERVICE, S.A. DE C.V."/>
    <x v="295"/>
    <s v="HRAEI-LPI-CC-397-2023HRAEI-MD0857"/>
    <s v="010.000.4096.00"/>
    <n v="25301228"/>
    <s v="IRBESARTÁN. TABLETA CADA TABLETA CONTIENE: IRBESARTÁN 300 MG ENVASE CON 28 TABLETAS."/>
    <s v="ENVASE CON 28 TABLETAS"/>
    <n v="72.599999999999994"/>
    <n v="9"/>
    <n v="22"/>
    <n v="653.4"/>
    <n v="1597.1999999999998"/>
    <m/>
    <s v="-"/>
    <s v="-"/>
    <s v="SIN SOLICITUD"/>
    <s v="-"/>
    <s v="MINIMO SIN SOLICITUD"/>
    <s v="-"/>
    <s v="SIN SOLICITUD"/>
    <s v="-"/>
  </r>
  <r>
    <n v="2024"/>
    <s v="MCSSA018786"/>
    <s v="LA-012M7B997-E115-2022"/>
    <s v="RAMO 12"/>
    <n v="25301"/>
    <x v="5"/>
    <s v="DISTRIBUIDOR MEDICO TECNOMED, S.A. DE C.V."/>
    <x v="295"/>
    <s v="HRAEI-LPI-CC-419-RA-2022HRAEI-MD0857"/>
    <s v="010.000.4096.00"/>
    <n v="25301228"/>
    <s v="IRBESARTÁN. TABLETA CADA TABLETA CONTIENE: IRBESARTÁN 300 MG ENVASE CON 28 TABLETAS."/>
    <s v="ENVASE CON 28 TABLETAS"/>
    <n v="44.11"/>
    <n v="9"/>
    <n v="22"/>
    <n v="396.99"/>
    <n v="970.42"/>
    <n v="0"/>
    <s v="-"/>
    <s v="-"/>
    <s v="SIN SOLICITUD"/>
    <s v="-"/>
    <s v="MINIMO SIN SOLICITUD"/>
    <s v="-"/>
    <s v="SIN SOLICITUD"/>
    <s v="-"/>
  </r>
  <r>
    <n v="2024"/>
    <s v="MCSSA018786"/>
    <s v="LA-012M7B997-E115-2022"/>
    <s v="RAMO 12"/>
    <n v="25301"/>
    <x v="97"/>
    <s v="PHARMA TYCSA, S.A. DE C.V."/>
    <x v="295"/>
    <s v="HRAEI-LPI-CC-428-2022HRAEI-MD0857"/>
    <s v="010.000.4096.00"/>
    <n v="25301228"/>
    <s v="IRBESARTÁN. TABLETA CADA TABLETA CONTIENE: IRBESARTÁN 300 MG ENVASE CON 28 TABLETAS."/>
    <s v="ENVASE CON 28 TABLETAS"/>
    <n v="47.97"/>
    <n v="6"/>
    <n v="15"/>
    <n v="287.82"/>
    <n v="719.55"/>
    <n v="0"/>
    <s v="-"/>
    <s v="-"/>
    <s v="SIN SOLICITUD"/>
    <s v="-"/>
    <s v="MINIMO SIN SOLICITUD"/>
    <s v="-"/>
    <s v="SIN SOLICITUD"/>
    <s v="-"/>
  </r>
  <r>
    <n v="2024"/>
    <s v="MCSSA018786"/>
    <s v="LA-12-512-012000991-I-174-2023"/>
    <s v="RAMO 12"/>
    <n v="25301"/>
    <x v="211"/>
    <s v="PHARMA MANAGEMENT AND INNOVATION, S.A. DE C.V."/>
    <x v="296"/>
    <s v="HRAEI-LPI-CC-349-2023HRAEI-MD0859"/>
    <s v="010.000.4097.00"/>
    <n v="25301225"/>
    <s v="IRBESARTÁN-HIDROCLOROTIAZIDA. TABLETA CADA TABLETA CONTIENE: IRBESARTÁN 150 MG HIDROCLOROTIAZIDA 12.5 MG ENVASE CON 28 TABLETAS."/>
    <s v="ENVASE CON 28 TABLETAS"/>
    <n v="40"/>
    <n v="31"/>
    <n v="77"/>
    <n v="1240"/>
    <n v="3080"/>
    <n v="0"/>
    <s v="-"/>
    <s v="-"/>
    <s v="SIN SOLICITUD"/>
    <s v="-"/>
    <s v="MINIMO SIN SOLICITUD"/>
    <s v="-"/>
    <s v="SIN SOLICITUD"/>
    <s v="-"/>
  </r>
  <r>
    <n v="2024"/>
    <s v="MCSSA018786"/>
    <s v="LA-012M7B997-E115-2022"/>
    <s v="RAMO 12"/>
    <n v="25301"/>
    <x v="97"/>
    <s v="PHARMA TYCSA, S.A. DE C.V."/>
    <x v="296"/>
    <s v="HRAEI-LPI-CC-428-2022HRAEI-MD0859"/>
    <s v="010.000.4097.00"/>
    <n v="25301225"/>
    <s v="IRBESARTÁN-HIDROCLOROTIAZIDA. TABLETA CADA TABLETA CONTIENE: IRBESARTÁN 150 MG HIDROCLOROTIAZIDA 12.5 MG ENVASE CON 28 TABLETAS."/>
    <s v="ENVASE CON 28 TABLETAS"/>
    <n v="35"/>
    <n v="50"/>
    <n v="125"/>
    <n v="1750"/>
    <n v="4375"/>
    <n v="0"/>
    <s v="-"/>
    <s v="-"/>
    <s v="SIN SOLICITUD"/>
    <s v="-"/>
    <s v="MINIMO SIN SOLICITUD"/>
    <s v="-"/>
    <s v="SIN SOLICITUD"/>
    <s v="-"/>
  </r>
  <r>
    <n v="2024"/>
    <s v="MCSSA018786"/>
    <s v="LA-012M7B997-E115-2022"/>
    <s v="RAMO 12"/>
    <n v="25301"/>
    <x v="97"/>
    <s v="PHARMA TYCSA, S.A. DE C.V."/>
    <x v="297"/>
    <s v="HRAEI-LPI-CC-428-2022HRAEI-MD0858"/>
    <s v="010.000.4098.00"/>
    <n v="25301226"/>
    <s v="IRBESARTÁN-HIDROCLOROTIAZIDA. TABLETA CADA TABLETA CONTIENE: IRBESARTÁN 300 MG HIDROCLOROTIAZIDA 12.5 MG ENVASE CON 28 TABLETAS."/>
    <s v="ENVASE CON 28 TABLETAS"/>
    <n v="45"/>
    <n v="3"/>
    <n v="7"/>
    <n v="135"/>
    <n v="315"/>
    <n v="0"/>
    <s v="-"/>
    <s v="-"/>
    <s v="SIN SOLICITUD"/>
    <s v="-"/>
    <s v="MINIMO SIN SOLICITUD"/>
    <s v="-"/>
    <s v="SIN SOLICITUD"/>
    <s v="-"/>
  </r>
  <r>
    <n v="2024"/>
    <s v="MCSSA018786"/>
    <s v="AA-12-M7B-012M7B997-I-24-2023 "/>
    <s v="RAMO 12"/>
    <n v="25301"/>
    <x v="95"/>
    <s v="PROFESSIONAL PHARMACY OCCIDENTE, S.A. DE C.V."/>
    <x v="298"/>
    <s v="HRAEI-AD-CC-099-2023-AHRAEI-MD0862"/>
    <s v="010.000.0232.00"/>
    <n v="25301235"/>
    <s v="ISOFLURANO. LIQUIDO O SOLUCION CADA ENVASE CONTIENE: ISOFLURANO 100 ML. ENVASE CON 100 ML."/>
    <s v="ENVASE CON 100 ML"/>
    <n v="688.6"/>
    <n v="47"/>
    <n v="117"/>
    <n v="32364.2"/>
    <n v="80566.2"/>
    <n v="0"/>
    <n v="117"/>
    <n v="117"/>
    <s v="CLAVE SOLICITADA"/>
    <n v="70"/>
    <s v="MINIMO SUPERADO"/>
    <n v="0"/>
    <s v="RECIBIDO TOTAL"/>
    <n v="80566.2"/>
  </r>
  <r>
    <n v="2024"/>
    <s v="MCSSA018786"/>
    <s v="LA-12-512-012000991-I-174-2023"/>
    <s v="RAMO 12"/>
    <n v="25301"/>
    <x v="196"/>
    <s v="LABORATORIOS SILANES, S.A. DE C.V."/>
    <x v="299"/>
    <s v="HRAEI-LPI-CC-324-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3"/>
    <n v="2361.66"/>
    <n v="3542.49"/>
    <n v="0"/>
    <n v="2"/>
    <n v="0"/>
    <s v="CLAVE SOLICITADA"/>
    <n v="0"/>
    <s v="MINIMO CUMPLIDO"/>
    <n v="2"/>
    <s v="SIN RECIBIR"/>
    <n v="0"/>
  </r>
  <r>
    <n v="2024"/>
    <s v="MCSSA018786"/>
    <s v="LA-12-M7B-012M7B997-I-1-2023"/>
    <s v="RAMO 12"/>
    <n v="25301"/>
    <x v="212"/>
    <s v="LABORATORIOS SILANES, S.A. DE C.V."/>
    <x v="299"/>
    <s v="HRAEI-LPI-CC-033-2023HRAEI-MD0867"/>
    <s v="010.000.2418.00"/>
    <n v="25301240"/>
    <s v="ISONIAZIDA RIFAMPICINA PIRAZINAMIDA ETAMBUTOL. TABLETA CADA TABLETA CONTIENE: ISONIAZIDA 75 MG RIFAMPICINA 150 MG PIRAZINAMIDA 400 MG CLORHIDRATO DE ETAMBUTOL 300 MG ENVASE CON 240 TABLETAS."/>
    <s v="ENVASE CON 240 TABLETAS"/>
    <n v="1180.83"/>
    <n v="2"/>
    <n v="5"/>
    <n v="2361.66"/>
    <n v="5904.15"/>
    <n v="0"/>
    <n v="2"/>
    <n v="2"/>
    <s v="CLAVE SOLICITADA"/>
    <n v="0"/>
    <s v="MINIMO CUMPLIDO"/>
    <n v="0"/>
    <s v="RECIBIDO TOTAL"/>
    <n v="2361.66"/>
  </r>
  <r>
    <n v="2024"/>
    <s v="MCSSA018786"/>
    <s v="LA-12-512-012000991-I-174-2023"/>
    <s v="RAMO 12"/>
    <n v="25301"/>
    <x v="9"/>
    <s v="BIORESEARCH DE MEXICO, S.A. DE C.V."/>
    <x v="300"/>
    <s v="HRAEI-LPI-CC-266-2023HRAEI-MD0870"/>
    <s v="010.000.0593.00"/>
    <n v="25301251"/>
    <s v="ISOSORBIDA. TABLETA CADA TABLETA CONTIENE: DINITRATO DE ISOSORBIDA 10 MG ENVASE CON 20 TABLETAS."/>
    <s v="ENVASE CON 20 TABLETAS"/>
    <n v="4.95"/>
    <n v="3"/>
    <n v="7"/>
    <n v="14.850000000000001"/>
    <n v="34.65"/>
    <n v="0"/>
    <s v="-"/>
    <s v="-"/>
    <s v="SIN SOLICITUD"/>
    <s v="-"/>
    <s v="MINIMO SIN SOLICITUD"/>
    <s v="-"/>
    <s v="SIN SOLICITUD"/>
    <s v="-"/>
  </r>
  <r>
    <n v="2024"/>
    <s v="MCSSA018786"/>
    <s v="LA-12-512-012000991-I-174-2023"/>
    <s v="RAMO 12"/>
    <n v="25301"/>
    <x v="75"/>
    <s v="GRUPO BIOJEMA, S.A. DE C.V."/>
    <x v="300"/>
    <s v="HRAEI-LPI-CC-311-1-2023HRAEI-MD0870"/>
    <s v="010.000.0593.00"/>
    <n v="25301251"/>
    <s v="ISOSORBIDA. TABLETA CADA TABLETA CONTIENE: DINITRATO DE ISOSORBIDA 10 MG ENVASE CON 20 TABLETAS."/>
    <s v="ENVASE CON 20 TABLETAS"/>
    <n v="5.0999999999999996"/>
    <n v="2"/>
    <n v="5"/>
    <n v="10.199999999999999"/>
    <n v="25.5"/>
    <n v="0"/>
    <s v="-"/>
    <s v="-"/>
    <s v="SIN SOLICITUD"/>
    <s v="-"/>
    <s v="MINIMO SIN SOLICITUD"/>
    <s v="-"/>
    <s v="SIN SOLICITUD"/>
    <s v="-"/>
  </r>
  <r>
    <n v="2024"/>
    <s v="MCSSA018786"/>
    <s v="LA-012M7B997-E115-2022"/>
    <s v="RAMO 12"/>
    <n v="25301"/>
    <x v="7"/>
    <s v="BIORESEARCH DE MÉXICO, S.A. DE C.V."/>
    <x v="300"/>
    <s v="HRAEI-LPI-CC-431-2022HRAEI-MD0870"/>
    <s v="010.000.0593.00"/>
    <n v="25301251"/>
    <s v="ISOSORBIDA. TABLETA CADA TABLETA CONTIENE: DINITRATO DE ISOSORBIDA 10 MG ENVASE CON 20 TABLETAS."/>
    <s v="ENVASE CON 20 TABLETAS"/>
    <n v="4.9000000000000004"/>
    <n v="2"/>
    <n v="5"/>
    <n v="9.8000000000000007"/>
    <n v="24.5"/>
    <n v="0"/>
    <s v="-"/>
    <s v="-"/>
    <s v="SIN SOLICITUD"/>
    <s v="-"/>
    <s v="MINIMO SIN SOLICITUD"/>
    <s v="-"/>
    <s v="SIN SOLICITUD"/>
    <s v="-"/>
  </r>
  <r>
    <n v="2024"/>
    <s v="MCSSA018786"/>
    <s v="AA-12-M7B-012M7B997-I-24-2023 "/>
    <s v="RAMO 12"/>
    <n v="25301"/>
    <x v="213"/>
    <s v="BIORESEARCH DE MÉXICO, S.A. DE C.V."/>
    <x v="300"/>
    <s v="HRAEI-AD-CC-114-2023HRAEI-MD0870"/>
    <s v="010.000.0593.00"/>
    <n v="25301251"/>
    <s v="ISOSORBIDA. TABLETA CADA TABLETA CONTIENE: DINITRATO DE ISOSORBIDA 10 MG ENVASE CON 20 TABLETAS."/>
    <s v="ENVASE CON 20 TABLETAS"/>
    <n v="5.15"/>
    <n v="6"/>
    <n v="15"/>
    <n v="30.900000000000002"/>
    <n v="77.25"/>
    <n v="0"/>
    <n v="15"/>
    <n v="15"/>
    <s v="CLAVE SOLICITADA"/>
    <n v="9"/>
    <s v="MINIMO SUPERADO"/>
    <n v="0"/>
    <s v="RECIBIDO TOTAL"/>
    <n v="77.25"/>
  </r>
  <r>
    <n v="2024"/>
    <s v="MCSSA018786"/>
    <s v="LA-12-512-012000991-I-174-2023"/>
    <s v="RAMO 47"/>
    <n v="25301"/>
    <x v="45"/>
    <s v="SAGO MEDICAL SERVICE, S.A. DE C.V."/>
    <x v="301"/>
    <s v="HRAEI-LPI-CC-397-2023HRAEI-MD0869"/>
    <s v="010.000.0592.00"/>
    <n v="25301252"/>
    <s v="ISOSORBIDA. TABLETA SUBLINGUAL CADA TABLETA CONTIENE: DINITRATO DE ISOSORBIDA 5 MG ENVASE CON 20 TABLETAS SUBLINGUALES."/>
    <s v="ENVASE CON 20 TABLETAS SUBLINGUALES"/>
    <n v="34.1"/>
    <n v="106"/>
    <n v="264"/>
    <n v="3614.6000000000004"/>
    <n v="9002.4"/>
    <m/>
    <s v="-"/>
    <s v="-"/>
    <s v="SIN SOLICITUD"/>
    <s v="-"/>
    <s v="MINIMO SIN SOLICITUD"/>
    <s v="-"/>
    <s v="SIN SOLICITUD"/>
    <s v="-"/>
  </r>
  <r>
    <n v="2024"/>
    <s v="MCSSA018786"/>
    <s v="LA-12-M7B-012M7B997-I-1-2023"/>
    <s v="RAMO 12"/>
    <n v="25301"/>
    <x v="214"/>
    <s v="SAGO MEDICAL SERVICE, S.A. DE C.V."/>
    <x v="301"/>
    <s v="HRAEI-LPI-CC-022-2023HRAEI-MD0869"/>
    <s v="010.000.0592.00"/>
    <n v="25301252"/>
    <s v="ISOSORBIDA. TABLETA SUBLINGUAL CADA TABLETA CONTIENE: DINITRATO DE ISOSORBIDA 5 MG ENVASE CON 20 TABLETAS SUBLINGUALES."/>
    <s v="ENVASE CON 20 TABLETAS SUBLINGUALES"/>
    <n v="31"/>
    <n v="172"/>
    <n v="430"/>
    <n v="5332"/>
    <n v="13330"/>
    <n v="0"/>
    <s v="-"/>
    <s v="-"/>
    <s v="SIN SOLICITUD"/>
    <s v="-"/>
    <s v="MINIMO SIN SOLICITUD"/>
    <s v="-"/>
    <s v="SIN SOLICITUD"/>
    <s v="-"/>
  </r>
  <r>
    <n v="2024"/>
    <s v="MCSSA018786"/>
    <s v="LA-12-512-012000991-I-174-2023"/>
    <s v="RAMO 47"/>
    <n v="25301"/>
    <x v="45"/>
    <s v="SAGO MEDICAL SERVICE, S.A. DE C.V."/>
    <x v="302"/>
    <s v="HRAEI-LPI-CC-397-2023HRAEI-MD0875"/>
    <s v="010.000.2018.00"/>
    <n v="25301258"/>
    <s v="ITRACONAZOL. CÁPSULA CADA CÁPSULA CONTIENE: ITRACONAZOL 100 MG ENVASE CON 15 CÁPSULAS."/>
    <s v="ENVASE CON 15 CÁPSULAS"/>
    <n v="37.6"/>
    <n v="5"/>
    <n v="11"/>
    <n v="188"/>
    <n v="413.6"/>
    <m/>
    <s v="-"/>
    <s v="-"/>
    <s v="SIN SOLICITUD"/>
    <s v="-"/>
    <s v="MINIMO SIN SOLICITUD"/>
    <s v="-"/>
    <s v="SIN SOLICITUD"/>
    <s v="-"/>
  </r>
  <r>
    <n v="2024"/>
    <s v="MCSSA018786"/>
    <s v="LA-012M7B997-E115-2022"/>
    <s v="RAMO 12"/>
    <n v="25301"/>
    <x v="137"/>
    <s v="SAGO MEDICAL SERVICE, S.A. DE C.V."/>
    <x v="302"/>
    <s v="HRAEI-LPI-CC-427-2022HRAEI-MD0875"/>
    <s v="010.000.2018.00"/>
    <n v="25301258"/>
    <s v="ITRACONAZOL. CÁPSULA CADA CÁPSULA CONTIENE: ITRACONAZOL 100 MG ENVASE CON 15 CÁPSULAS."/>
    <s v="ENVASE CON 15 CÁPSULAS"/>
    <n v="37.6"/>
    <n v="5"/>
    <n v="11"/>
    <n v="188"/>
    <n v="413.6"/>
    <n v="0"/>
    <s v="-"/>
    <s v="-"/>
    <s v="SIN SOLICITUD"/>
    <s v="-"/>
    <s v="MINIMO SIN SOLICITUD"/>
    <s v="-"/>
    <s v="SIN SOLICITUD"/>
    <s v="-"/>
  </r>
  <r>
    <n v="2024"/>
    <s v="MCSSA018786"/>
    <s v="LA-012M7B997-E115-2022"/>
    <s v="RAMO 12"/>
    <n v="25301"/>
    <x v="215"/>
    <s v="ULTRA LABORATORIOS, S.A. DE C.V."/>
    <x v="302"/>
    <s v="HRAEI-LPI-CC-446-1-2022HRAEI-MD0875"/>
    <s v="010.000.2018.00"/>
    <n v="25301258"/>
    <s v="ITRACONAZOL. CÁPSULA CADA CÁPSULA CONTIENE: ITRACONAZOL 100 MG ENVASE CON 15 CÁPSULAS."/>
    <s v="ENVASE CON 15 CÁPSULAS"/>
    <n v="41"/>
    <n v="3"/>
    <n v="7"/>
    <n v="123"/>
    <n v="287"/>
    <n v="0"/>
    <s v="-"/>
    <s v="-"/>
    <s v="SIN SOLICITUD"/>
    <s v="-"/>
    <s v="MINIMO SIN SOLICITUD"/>
    <s v="-"/>
    <s v="SIN SOLICITUD"/>
    <s v="-"/>
  </r>
  <r>
    <n v="2024"/>
    <s v="MCSSA018786"/>
    <s v="AA-012M7B997-E158-2022"/>
    <s v="RAMO 12"/>
    <n v="25301"/>
    <x v="216"/>
    <s v="PHARMA TYCSA, S.A. DE C.V."/>
    <x v="303"/>
    <s v="HRAEI-AD-CC-532-2022HRAEI-MD0877"/>
    <s v="040.000.0226.00"/>
    <n v="25301262"/>
    <s v="KETAMINA. SOLUCIÓN INYECTABLE CADA FRASCO ÁMPULA CONTIENE: CLORHIDRATO DE KETAMINA EQUIVALENTE A 500 MG DE KETAMINA ENVASE CON UN FRASCO ÁMPULA DE 10 ML."/>
    <s v="ENVASE CON UN FRASCO ÁMPULA DE 10 ML"/>
    <n v="130"/>
    <n v="312"/>
    <n v="780"/>
    <n v="40560"/>
    <n v="101400"/>
    <n v="0"/>
    <n v="312"/>
    <n v="0"/>
    <s v="CLAVE SOLICITADA"/>
    <n v="0"/>
    <s v="MINIMO CUMPLIDO"/>
    <n v="312"/>
    <s v="SIN RECIBIR"/>
    <n v="0"/>
  </r>
  <r>
    <n v="2024"/>
    <s v="MCSSA018786"/>
    <s v="LA-12-512-012000991-I-174-2023"/>
    <s v="RAMO 12"/>
    <n v="25301"/>
    <x v="0"/>
    <s v="APOLLO CORPORATION AP, S.A. DE C.V."/>
    <x v="304"/>
    <s v="HRAEI-LPI-CC-258-2023HRAEI-MD0879"/>
    <s v="010.000.2504.00"/>
    <n v="25301266"/>
    <s v="KETOPROFENO. CÁPSULA CADA CÁPSULA CONTIENE: KETOPROFENO 100 MG ENVASE CON 15 CÁPSULAS."/>
    <s v="ENVASE CON 15 CÁPSULAS"/>
    <n v="16.36"/>
    <n v="2"/>
    <n v="4"/>
    <n v="32.72"/>
    <n v="65.44"/>
    <n v="0"/>
    <s v="-"/>
    <s v="-"/>
    <s v="SIN SOLICITUD"/>
    <s v="-"/>
    <s v="MINIMO SIN SOLICITUD"/>
    <s v="-"/>
    <s v="SIN SOLICITUD"/>
    <s v="-"/>
  </r>
  <r>
    <n v="2024"/>
    <s v="MCSSA018786"/>
    <s v="AA-12-M7B-012M7B997-I-24-2023 "/>
    <s v="RAMO 12"/>
    <n v="25301"/>
    <x v="95"/>
    <s v="PROFESSIONAL PHARMACY OCCIDENTE, S.A. DE C.V."/>
    <x v="304"/>
    <s v="HRAEI-AD-CC-099-2023-AHRAEI-MD0879"/>
    <s v="010.000.2504.00"/>
    <n v="25301266"/>
    <s v="KETOPROFENO. CÁPSULA CADA CÁPSULA CONTIENE: KETOPROFENO 100 MG ENVASE CON 15 CÁPSULAS."/>
    <s v="ENVASE CON 15 CÁPSULAS"/>
    <n v="15.73"/>
    <n v="3"/>
    <n v="7"/>
    <n v="47.19"/>
    <n v="110.11"/>
    <n v="0"/>
    <n v="3"/>
    <n v="3"/>
    <s v="CLAVE SOLICITADA"/>
    <n v="0"/>
    <s v="MINIMO CUMPLIDO"/>
    <n v="0"/>
    <s v="RECIBIDO TOTAL"/>
    <n v="47.19"/>
  </r>
  <r>
    <n v="2024"/>
    <s v="MCSSA018786"/>
    <s v="LA-012M7B997-E115-2022"/>
    <s v="RAMO 12"/>
    <n v="25301"/>
    <x v="5"/>
    <s v="DISTRIBUIDOR MEDICO TECNOMED, S.A. DE C.V."/>
    <x v="36"/>
    <s v="HRAEI-LPI-CC-419-RA-2022HRAEI-MD0880"/>
    <s v="010.000.3422.00"/>
    <n v="25302763"/>
    <s v="KETOROLACO SOLUCION INYECTABLE CADA FRASCO ÁMPULA O AMPOLLETA CONTIENE: KETOROLACO-TROMETAMINA 30 MG ENVASE CON 3 FRASCOS ÁMPULA O 3 AMPOLLETAS DE 1 ML."/>
    <s v="ENVASE CON 3 FRASCOS ÁMPULA O 3 AMPOLLETAS DE 1 ML"/>
    <n v="4.1500000000000004"/>
    <n v="2254"/>
    <n v="5634"/>
    <n v="9354.1"/>
    <n v="23381.100000000002"/>
    <n v="0"/>
    <n v="5634"/>
    <n v="5634"/>
    <s v="CLAVE SOLICITADA"/>
    <n v="3380"/>
    <s v="MINIMO SUPERADO"/>
    <n v="0"/>
    <s v="RECIBIDO TOTAL"/>
    <n v="23381.100000000002"/>
  </r>
  <r>
    <n v="2024"/>
    <s v="MCSSA018786"/>
    <s v="LA-12-512-012000991-I-174-2023"/>
    <s v="RAMO 12"/>
    <n v="25301"/>
    <x v="39"/>
    <s v="AMAROX PHARMA, S.A. DE C.V."/>
    <x v="305"/>
    <s v="HRAEI-LPI-CC-255-1-2023HRAEI-MD0883"/>
    <s v="010.000.5661.00"/>
    <n v="25302765"/>
    <s v="LACOSAMIDA. TABLETA CADA TABLETA CONTIENE: LACOSAMIDA 100 MG ENVASE CON 28 TABLETAS."/>
    <s v="ENVASE CON 28 TABLETAS"/>
    <n v="129"/>
    <n v="1"/>
    <n v="1"/>
    <n v="129"/>
    <n v="129"/>
    <n v="0"/>
    <n v="1"/>
    <n v="0"/>
    <s v="CLAVE SOLICITADA"/>
    <n v="0"/>
    <s v="MINIMO CUMPLIDO"/>
    <n v="1"/>
    <s v="SIN RECIBIR"/>
    <n v="0"/>
  </r>
  <r>
    <n v="2024"/>
    <s v="MCSSA018786"/>
    <s v="LA-12-M7B-012M7B997-I-1-2023"/>
    <s v="RAMO 12"/>
    <n v="25301"/>
    <x v="217"/>
    <s v="AMAROX PHARMA, S.A. DE C.V."/>
    <x v="305"/>
    <s v="HRAEI-LPI-CC-042-2023HRAEI-MD0883"/>
    <s v="010.000.5661.00"/>
    <n v="25302765"/>
    <s v="LACOSAMIDA. TABLETA CADA TABLETA CONTIENE: LACOSAMIDA 100 MG ENVASE CON 28 TABLETAS."/>
    <s v="ENVASE CON 28 TABLETAS"/>
    <n v="144.19999999999999"/>
    <n v="1"/>
    <n v="1"/>
    <n v="144.19999999999999"/>
    <n v="144.19999999999999"/>
    <n v="0"/>
    <s v="-"/>
    <s v="-"/>
    <s v="SIN SOLICITUD"/>
    <s v="-"/>
    <s v="MINIMO SIN SOLICITUD"/>
    <s v="-"/>
    <s v="SIN SOLICITUD"/>
    <s v="-"/>
  </r>
  <r>
    <n v="2024"/>
    <s v="MCSSA018786"/>
    <s v="LA-12-M7B-012M7B997-I-1-2023"/>
    <s v="RAMO 12"/>
    <n v="25301"/>
    <x v="76"/>
    <s v="PROQUIGAMA, S.A. DE C.V."/>
    <x v="305"/>
    <s v="HRAEI-LPI-CC-021-2023HRAEI-MD0883"/>
    <s v="010.000.5661.00"/>
    <n v="25302765"/>
    <s v="LACOSAMIDA. TABLETA CADA TABLETA CONTIENE: LACOSAMIDA 100 MG ENVASE CON 28 TABLETAS."/>
    <s v="ENVASE CON 28 TABLETAS"/>
    <n v="149"/>
    <n v="1"/>
    <n v="1"/>
    <n v="149"/>
    <n v="149"/>
    <n v="0"/>
    <n v="1"/>
    <n v="1"/>
    <s v="CLAVE SOLICITADA"/>
    <n v="0"/>
    <s v="MINIMO CUMPLIDO"/>
    <n v="0"/>
    <s v="RECIBIDO TOTAL"/>
    <n v="149"/>
  </r>
  <r>
    <n v="2024"/>
    <s v="MCSSA018786"/>
    <s v="LA-12-M7B-012M7B997-I-1-2023"/>
    <s v="RAMO 12"/>
    <n v="25301"/>
    <x v="133"/>
    <s v="ADMINISTRADORA DE MARCAS FARMACÉUTICAS, S.A. DE C.V."/>
    <x v="37"/>
    <s v="HRAEI-LPI-CC-009-2023HRAEI-MD2170"/>
    <s v="010.000.6099.00"/>
    <n v="25303226"/>
    <s v="LACTULOSA. JARABE. CADA 100 ML CONTIENEN: LACTULOSA 66.70 G ENVASE CON 120 ML Y MEDIDA DOSIFICADORA (0.667 G/ML)."/>
    <s v="ENVASE CON 120 ML Y MEDIDA DOSIFICADORA (0.667 G/ML)"/>
    <n v="51.75"/>
    <n v="75"/>
    <n v="187"/>
    <n v="3881.25"/>
    <n v="9677.25"/>
    <n v="0"/>
    <n v="187"/>
    <n v="187"/>
    <s v="CLAVE SOLICITADA"/>
    <n v="112"/>
    <s v="MINIMO SUPERADO"/>
    <n v="0"/>
    <s v="RECIBIDO TOTAL"/>
    <n v="9677.25"/>
  </r>
  <r>
    <n v="2024"/>
    <s v="MCSSA018786"/>
    <s v="LA-12-512-012000991-I-174-2023"/>
    <s v="RAMO 12"/>
    <n v="25301"/>
    <x v="218"/>
    <s v="SOLARA, S.A. DE C.V."/>
    <x v="306"/>
    <s v="HRAEI-LPI-CC-369-2023HRAEI-MD0892"/>
    <s v="010.000.5356.00"/>
    <n v="25301277"/>
    <s v="LAMOTRIGINA. TABLETA CADA TABLETA CONTIENE: LAMOTRIGINA 100 MG ENVASE CON 28 TABLETAS."/>
    <s v="ENVASE CON 28 TABLETAS"/>
    <n v="15.6"/>
    <n v="1"/>
    <n v="2"/>
    <n v="15.6"/>
    <n v="31.2"/>
    <n v="0"/>
    <s v="-"/>
    <s v="-"/>
    <s v="SIN SOLICITUD"/>
    <s v="-"/>
    <s v="MINIMO SIN SOLICITUD"/>
    <s v="-"/>
    <s v="SIN SOLICITUD"/>
    <s v="-"/>
  </r>
  <r>
    <n v="2024"/>
    <s v="MCSSA018786"/>
    <s v="LA-012M7B997-E115-2022"/>
    <s v="RAMO 12"/>
    <n v="25301"/>
    <x v="219"/>
    <s v="SOLARA, S.A. DE C.V."/>
    <x v="306"/>
    <s v="HRAEI-LPI-CC-454-2022HRAEI-MD0892"/>
    <s v="010.000.5356.00"/>
    <n v="25301277"/>
    <s v="LAMOTRIGINA. TABLETA CADA TABLETA CONTIENE: LAMOTRIGINA 100 MG ENVASE CON 28 TABLETAS."/>
    <s v="ENVASE CON 28 TABLETAS"/>
    <n v="15.6"/>
    <n v="2"/>
    <n v="3"/>
    <n v="31.2"/>
    <n v="46.8"/>
    <n v="0"/>
    <s v="-"/>
    <s v="-"/>
    <s v="SIN SOLICITUD"/>
    <s v="-"/>
    <s v="MINIMO SIN SOLICITUD"/>
    <s v="-"/>
    <s v="SIN SOLICITUD"/>
    <s v="-"/>
  </r>
  <r>
    <n v="2024"/>
    <s v="MCSSA018786"/>
    <s v="LA-12-512-012000991-I-174-2023"/>
    <s v="RAMO 12"/>
    <n v="25301"/>
    <x v="220"/>
    <s v="IPSEN MEXICO, S. DE R.L. DE C.V."/>
    <x v="307"/>
    <s v="HRAEI-LPI-CC-318-2023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0"/>
    <n v="24"/>
    <n v="132678.6"/>
    <n v="318428.64"/>
    <n v="0"/>
    <s v="-"/>
    <s v="-"/>
    <s v="SIN SOLICITUD"/>
    <s v="-"/>
    <s v="MINIMO SIN SOLICITUD"/>
    <s v="-"/>
    <s v="SIN SOLICITUD"/>
    <s v="-"/>
  </r>
  <r>
    <n v="2024"/>
    <s v="MCSSA018786"/>
    <s v="AA-012M7B997-E133-2022"/>
    <s v="RAMO 12"/>
    <n v="25301"/>
    <x v="221"/>
    <s v="IPSEN MÉXICO, S. DE R.L. DE C.V."/>
    <x v="307"/>
    <s v="HRAEI-AD-CC-344-2022HRAEI-MD2274"/>
    <s v="010.000.5611.01"/>
    <n v="25302318"/>
    <s v="LANREÓTIDA. SOLUCIÓN INYECTABLE CADA JERINGA PRELLENADA CONTIENE: ACETATO DE LANREÓTIDA EQUIVALENTE A 120 MG DE LANREÓTIDA. ENVASE CON UNA JERINGA PRELLENADA DE 0.5 ML CON DISPOSITIVO DE SEGURIDAD"/>
    <s v="ENVASE CON UNA JERINGA PRELLENADA DE 05 ML CON DISPOSITIVO DE SEGURIDAD"/>
    <n v="13267.86"/>
    <n v="16"/>
    <n v="39"/>
    <n v="212285.76"/>
    <n v="517446.54000000004"/>
    <n v="0"/>
    <n v="39"/>
    <n v="39"/>
    <s v="CLAVE SOLICITADA"/>
    <n v="23"/>
    <s v="MINIMO SUPERADO"/>
    <n v="0"/>
    <s v="RECIBIDO TOTAL"/>
    <n v="517446.54000000004"/>
  </r>
  <r>
    <n v="2024"/>
    <s v="MCSSA018786"/>
    <s v="LA-12-512-012000991-I-174-2023"/>
    <s v="RAMO 12"/>
    <n v="25301"/>
    <x v="170"/>
    <s v="ELEMENTCO, S. A. P. I. DE C.V."/>
    <x v="308"/>
    <s v="HRAEI-LPI-CC-288-2023HRAEI-MD0900"/>
    <s v="010.000.4229.00"/>
    <n v="25302772"/>
    <s v="L-ASPARAGINASA. SOLUCIÓN INYECTABLE. CADA FRASCO ÁMPULA CON POLVO CONTIENE: L-ASPARAGINASA 10000 UI ENVASE CON 1 FRASCO ÁMPULA."/>
    <s v="ENVASE CON 1 FRASCO ÁMPULA"/>
    <n v="5759"/>
    <n v="38"/>
    <n v="96"/>
    <n v="218842"/>
    <n v="552864"/>
    <n v="0"/>
    <s v="-"/>
    <s v="-"/>
    <s v="SIN SOLICITUD"/>
    <s v="-"/>
    <s v="MINIMO SIN SOLICITUD"/>
    <s v="-"/>
    <s v="SIN SOLICITUD"/>
    <s v="-"/>
  </r>
  <r>
    <n v="2024"/>
    <s v="MCSSA018786"/>
    <s v="AA-012M7B997-E158-2022"/>
    <s v="RAMO 12"/>
    <n v="25301"/>
    <x v="70"/>
    <s v="AMAROX PHARMA, S.A. DE C.V."/>
    <x v="308"/>
    <s v="HRAEI-AD-CC-531-2022HRAEI-MD0900"/>
    <s v="010.000.4229.00"/>
    <n v="25302772"/>
    <s v="L-ASPARAGINASA. SOLUCIÓN INYECTABLE. CADA FRASCO ÁMPULA CON POLVO CONTIENE: L-ASPARAGINASA 10000 UI ENVASE CON 1 FRASCO ÁMPULA."/>
    <s v="ENVASE CON 1 FRASCO ÁMPULA"/>
    <n v="2900"/>
    <n v="312"/>
    <n v="780"/>
    <n v="904800"/>
    <n v="2262000"/>
    <n v="0"/>
    <s v="-"/>
    <s v="-"/>
    <s v="SIN SOLICITUD"/>
    <s v="-"/>
    <s v="MINIMO SIN SOLICITUD"/>
    <s v="-"/>
    <s v="SIN SOLICITUD"/>
    <s v="-"/>
  </r>
  <r>
    <n v="2024"/>
    <s v="MCSSA018786"/>
    <s v="AA-12-M7B-012M7B997-I-42-2023"/>
    <s v="RAMO 12"/>
    <n v="25301"/>
    <x v="222"/>
    <s v="CELEX MEDICAMENTOS, S. DE R.L. DE C.V."/>
    <x v="308"/>
    <s v="HRAEI-AD-CC-147-2023HRAEI-MD0900"/>
    <s v="010.000.4229.00"/>
    <n v="25302772"/>
    <s v="L-ASPARAGINASA. SOLUCIÓN INYECTABLE. CADA FRASCO ÁMPULA CON POLVO CONTIENE: L-ASPARAGINASA 10000 UI ENVASE CON 1 FRASCO ÁMPULA."/>
    <s v="ENVASE CON 1 FRASCO ÁMPULA"/>
    <n v="2200"/>
    <n v="124"/>
    <n v="312"/>
    <n v="272800"/>
    <n v="686400"/>
    <n v="0"/>
    <s v="-"/>
    <s v="-"/>
    <s v="SIN SOLICITUD"/>
    <s v="-"/>
    <s v="MINIMO SIN SOLICITUD"/>
    <s v="-"/>
    <s v="SIN SOLICITUD"/>
    <s v="-"/>
  </r>
  <r>
    <n v="2024"/>
    <s v="MCSSA018786"/>
    <s v="AA-12-M7B-012M7B997-I-42-2023"/>
    <s v="RAMO 12"/>
    <n v="25301"/>
    <x v="223"/>
    <s v="LABORATORIOS VANQUISH, S.A. DE C.V."/>
    <x v="308"/>
    <s v="HRAEI-AD-CC-146-2023HRAEI-MD0900"/>
    <s v="010.000.4229.00"/>
    <n v="25302772"/>
    <s v="L-ASPARAGINASA. SOLUCIÓN INYECTABLE. CADA FRASCO ÁMPULA CON POLVO CONTIENE: L-ASPARAGINASA 10000 UI ENVASE CON 1 FRASCO ÁMPULA."/>
    <s v="ENVASE CON 1 FRASCO ÁMPULA"/>
    <n v="2089"/>
    <n v="188"/>
    <n v="468"/>
    <n v="392732"/>
    <n v="977652"/>
    <n v="0"/>
    <n v="468"/>
    <n v="468"/>
    <s v="CLAVE SOLICITADA"/>
    <n v="280"/>
    <s v="MINIMO SUPERADO"/>
    <n v="0"/>
    <s v="RECIBIDO TOTAL"/>
    <n v="977652"/>
  </r>
  <r>
    <n v="2024"/>
    <s v="MCSSA018786"/>
    <s v="AA-12-512-012000991-T-176-2023  "/>
    <s v="RAMO 12"/>
    <n v="25301"/>
    <x v="224"/>
    <s v="CELGENE LOGISTICS, S.A.R.L."/>
    <x v="309"/>
    <s v="HRAEI-AD-CC-236-2023HRAEI-MD0908"/>
    <s v="010.000.5617.00"/>
    <n v="25302321"/>
    <s v="LENALIDOMIDA. CÁPSULA CADA CÁPSULA CONTIENE: LENALIDOMIDA 10 MG ENVASE CON 21 CÁPSULAS"/>
    <s v="ENVASE CON 21 CÁPSULAS"/>
    <n v="81026"/>
    <n v="1"/>
    <n v="1"/>
    <n v="81026"/>
    <n v="81026"/>
    <n v="0"/>
    <n v="1"/>
    <n v="1"/>
    <s v="CLAVE SOLICITADA"/>
    <n v="0"/>
    <s v="MINIMO CUMPLIDO"/>
    <n v="0"/>
    <s v="RECIBIDO TOTAL"/>
    <n v="81026"/>
  </r>
  <r>
    <n v="2024"/>
    <s v="MCSSA018786"/>
    <s v="AA-012M7B997-E133-2022"/>
    <s v="RAMO 12"/>
    <n v="25301"/>
    <x v="225"/>
    <s v="CELGENE LOGISTICS SARL"/>
    <x v="309"/>
    <s v="HRAEI-AD-CC-345-2022HRAEI-MD0908"/>
    <s v="010.000.5617.00"/>
    <n v="25302321"/>
    <s v="LENALIDOMIDA. CÁPSULA CADA CÁPSULA CONTIENE: LENALIDOMIDA 10 MG ENVASE CON 21 CÁPSULAS"/>
    <s v="ENVASE CON 21 CÁPSULAS"/>
    <n v="81026"/>
    <n v="10"/>
    <n v="23"/>
    <n v="810260"/>
    <n v="1863598"/>
    <n v="0"/>
    <n v="23"/>
    <n v="23"/>
    <s v="CLAVE SOLICITADA"/>
    <n v="13"/>
    <s v="MINIMO SUPERADO"/>
    <n v="0"/>
    <s v="RECIBIDO TOTAL"/>
    <n v="1863598"/>
  </r>
  <r>
    <n v="2024"/>
    <s v="MCSSA018786"/>
    <s v="AA-012M7B997-E133-2022"/>
    <s v="RAMO 12"/>
    <n v="25301"/>
    <x v="225"/>
    <s v="CELGENE LOGISTICS SARL"/>
    <x v="310"/>
    <s v="HRAEI-AD-CC-345-2022HRAEI-MD0909"/>
    <s v="010.000.5618.00"/>
    <n v="25302322"/>
    <s v="LENALIDOMIDA. CÁPSULA CADA CÁPSULA CONTIENE: LENALIDOMIDA 15 MG ENVASE CON 21 CÁPSULAS"/>
    <s v="ENVASE CON 21 CÁPSULAS"/>
    <n v="81026"/>
    <n v="10"/>
    <n v="23"/>
    <n v="810260"/>
    <n v="1863598"/>
    <n v="0"/>
    <n v="23"/>
    <n v="23"/>
    <s v="CLAVE SOLICITADA"/>
    <n v="13"/>
    <s v="MINIMO SUPERADO"/>
    <n v="0"/>
    <s v="RECIBIDO TOTAL"/>
    <n v="1863598"/>
  </r>
  <r>
    <n v="2024"/>
    <s v="MCSSA018786"/>
    <s v="AA-012M7B997-E133-2022"/>
    <s v="RAMO 12"/>
    <n v="25301"/>
    <x v="225"/>
    <s v="CELGENE LOGISTICS SARL"/>
    <x v="311"/>
    <s v="HRAEI-AD-CC-345-2022HRAEI-MD0911"/>
    <s v="010.000.5619.00"/>
    <n v="25302323"/>
    <s v="LENALIDOMIDA. CÁPSULA CADA CÁPSULA CONTIENE: LENALIDOMIDA 25 MG ENVASE CON 21 CÁPSULAS"/>
    <s v="ENVASE CON 21 CÁPSULAS"/>
    <n v="81026"/>
    <n v="16"/>
    <n v="39"/>
    <n v="1296416"/>
    <n v="3160014"/>
    <n v="0"/>
    <n v="39"/>
    <n v="39"/>
    <s v="CLAVE SOLICITADA"/>
    <n v="23"/>
    <s v="MINIMO SUPERADO"/>
    <n v="0"/>
    <s v="RECIBIDO TOTAL"/>
    <n v="3160014"/>
  </r>
  <r>
    <n v="2024"/>
    <s v="MCSSA018786"/>
    <s v="LA-12-512-012000991-I-174-2023"/>
    <s v="RAMO 12"/>
    <n v="25301"/>
    <x v="21"/>
    <s v="PRODIFAM, S.A. DE C.V."/>
    <x v="38"/>
    <s v="HRAEI-LPI-CC-353-1-2023HRAEI-MD0920"/>
    <s v="010.000.2616.00"/>
    <n v="25301308"/>
    <s v="LEVETIRACETAM. SOLUCIÓN ORAL CADA 100 ML CONTIENEN: LEVETIRACETAM 10 G ENVASE CON 300 ML (100 MG/ML)"/>
    <s v="ENVASE CON 300 ML (100 MG/ML)"/>
    <n v="115.34"/>
    <n v="1"/>
    <n v="1"/>
    <n v="115.34"/>
    <n v="115.34"/>
    <n v="0"/>
    <n v="1"/>
    <n v="0"/>
    <s v="CLAVE SOLICITADA"/>
    <n v="0"/>
    <s v="MINIMO CUMPLIDO"/>
    <n v="1"/>
    <s v="SIN RECIBIR"/>
    <n v="0"/>
  </r>
  <r>
    <n v="2024"/>
    <s v="MCSSA018786"/>
    <s v="LA-012M7B997-E115-2022"/>
    <s v="RAMO 12"/>
    <n v="25301"/>
    <x v="63"/>
    <s v="IARE DE OCCIDENTE, S.A. DE C.V."/>
    <x v="38"/>
    <s v="HRAEI-LPI-CC-425-2022HRAEI-MD0920"/>
    <s v="010.000.2616.00"/>
    <n v="25301308"/>
    <s v="LEVETIRACETAM. SOLUCIÓN ORAL CADA 100 ML CONTIENEN: LEVETIRACETAM 10 G ENVASE CON 300 ML (100 MG/ML)"/>
    <s v="ENVASE CON 300 ML (100 MG/ML)"/>
    <n v="121.38"/>
    <n v="10"/>
    <n v="23"/>
    <n v="1213.8"/>
    <n v="2791.74"/>
    <n v="0"/>
    <n v="10"/>
    <n v="10"/>
    <s v="CLAVE SOLICITADA"/>
    <n v="0"/>
    <s v="MINIMO CUMPLIDO"/>
    <n v="0"/>
    <s v="RECIBIDO TOTAL"/>
    <n v="1213.8"/>
  </r>
  <r>
    <n v="2024"/>
    <s v="MCSSA018786"/>
    <s v="LA-12-512-012000991-I-174-2023"/>
    <s v="RAMO 12"/>
    <n v="25301"/>
    <x v="21"/>
    <s v="PRODIFAM, S.A. DE C.V."/>
    <x v="39"/>
    <s v="HRAEI-LPI-CC-353-1-2023HRAEI-MD0919"/>
    <s v="010.000.2618.00"/>
    <n v="25301309"/>
    <s v="LEVETIRACETAM. TABLETA CADA TABLETA CONTIENE: LEVETIRACETAM 1 000 MG ENVASE CON 30 TABLETAS."/>
    <s v="ENVASE CON 30 TABLETAS"/>
    <n v="56.5"/>
    <n v="29"/>
    <n v="72"/>
    <n v="1638.5"/>
    <n v="4068"/>
    <n v="0"/>
    <n v="29"/>
    <n v="0"/>
    <s v="CLAVE SOLICITADA"/>
    <n v="0"/>
    <s v="MINIMO CUMPLIDO"/>
    <n v="29"/>
    <s v="SIN RECIBIR"/>
    <n v="0"/>
  </r>
  <r>
    <n v="2024"/>
    <s v="MCSSA018786"/>
    <s v="LA-12-512-012000991-I-174-2023"/>
    <s v="RAMO 12"/>
    <n v="25301"/>
    <x v="75"/>
    <s v="GRUPO BIOJEMA, S.A. DE C.V."/>
    <x v="39"/>
    <s v="HRAEI-LPI-CC-311-1-2023HRAEI-MD0919"/>
    <s v="010.000.2618.00"/>
    <n v="25301309"/>
    <s v="LEVETIRACETAM. TABLETA CADA TABLETA CONTIENE: LEVETIRACETAM 1 000 MG ENVASE CON 30 TABLETAS."/>
    <s v="ENVASE CON 30 TABLETAS"/>
    <n v="59"/>
    <n v="5"/>
    <n v="14"/>
    <n v="295"/>
    <n v="826"/>
    <n v="0"/>
    <n v="5"/>
    <n v="0"/>
    <s v="CLAVE SOLICITADA"/>
    <n v="0"/>
    <s v="MINIMO CUMPLIDO"/>
    <n v="5"/>
    <s v="SIN RECIBIR"/>
    <n v="0"/>
  </r>
  <r>
    <n v="2024"/>
    <s v="MCSSA018786"/>
    <s v="LA-12-M7B-012M7B997-I-1-2023"/>
    <s v="RAMO 12"/>
    <n v="25301"/>
    <x v="150"/>
    <s v="ALTERNAVIDA, S.A. DE C.V."/>
    <x v="39"/>
    <s v="HRAEI-LPI-CC-037-2023HRAEI-MD0919"/>
    <s v="010.000.2618.00"/>
    <n v="25301309"/>
    <s v="LEVETIRACETAM. TABLETA CADA TABLETA CONTIENE: LEVETIRACETAM 1 000 MG ENVASE CON 30 TABLETAS."/>
    <s v="ENVASE CON 30 TABLETAS"/>
    <n v="56.5"/>
    <n v="28"/>
    <n v="70"/>
    <n v="1582"/>
    <n v="3955"/>
    <n v="0"/>
    <n v="28"/>
    <n v="28"/>
    <s v="CLAVE SOLICITADA"/>
    <n v="0"/>
    <s v="MINIMO CUMPLIDO"/>
    <n v="0"/>
    <s v="RECIBIDO TOTAL"/>
    <n v="1582"/>
  </r>
  <r>
    <n v="2024"/>
    <s v="MCSSA018786"/>
    <s v="LA-12-M7B-012M7B997-I-1-2023"/>
    <s v="RAMO 12"/>
    <n v="25301"/>
    <x v="138"/>
    <s v="DISTRIBUIDOR MEDICO TECNOMED, S.A. DE C.V."/>
    <x v="39"/>
    <s v="HRAEI-LPI-CC-014-2023HRAEI-MD0919"/>
    <s v="010.000.2618.00"/>
    <n v="25301309"/>
    <s v="LEVETIRACETAM. TABLETA CADA TABLETA CONTIENE: LEVETIRACETAM 1 000 MG ENVASE CON 30 TABLETAS."/>
    <s v="ENVASE CON 30 TABLETAS"/>
    <n v="55.909999999999897"/>
    <n v="47"/>
    <n v="117"/>
    <n v="2627.769999999995"/>
    <n v="6541.4699999999875"/>
    <n v="0"/>
    <n v="117"/>
    <n v="117"/>
    <s v="CLAVE SOLICITADA"/>
    <n v="70"/>
    <s v="MINIMO SUPERADO"/>
    <n v="0"/>
    <s v="RECIBIDO TOTAL"/>
    <n v="6541.4699999999875"/>
  </r>
  <r>
    <n v="2024"/>
    <s v="MCSSA018786"/>
    <s v="LA-12-M7B-012M7B997-I-1-2023"/>
    <s v="RAMO 12"/>
    <n v="25301"/>
    <x v="85"/>
    <s v="FRESENIUS KABI MÉXICO, S.A. DE C.V."/>
    <x v="312"/>
    <s v="HRAEI-LPI-CC-026-2023HRAEI-MD0932"/>
    <s v="010.000.4249.00"/>
    <n v="25301326"/>
    <s v="LEVOFLOXACINO. SOLUCIÓN INYECTABLE CADA ENVASE CONTIENE: LEVOFLOXACINO HEMIHIDRATADO EQUIVALENTE A 500 MG DE LEVOFLOXACINO. ENVASE CON 100 ML."/>
    <s v="ENVASE CON 100 ML"/>
    <n v="16.579999999999998"/>
    <n v="1002"/>
    <n v="2505"/>
    <n v="16613.16"/>
    <n v="41532.899999999994"/>
    <n v="0"/>
    <n v="1002"/>
    <n v="1002"/>
    <s v="CLAVE SOLICITADA"/>
    <n v="0"/>
    <s v="MINIMO CUMPLIDO"/>
    <n v="0"/>
    <s v="RECIBIDO TOTAL"/>
    <n v="16613.16"/>
  </r>
  <r>
    <n v="2024"/>
    <s v="MCSSA018786"/>
    <s v="LA-12-512-012000991-I-174-2023"/>
    <s v="RAMO 12"/>
    <n v="25301"/>
    <x v="34"/>
    <s v="MEDILIVER, S.A. DE C.V."/>
    <x v="313"/>
    <s v="HRAEI-LPI-CC-335-1-2023HRAEI-MD0934"/>
    <s v="010.000.4300.00"/>
    <n v="25301328"/>
    <s v="LEVOFLOXACINO. TABLETA CADA TABLETA CONTIENE: LEVOFLOXACINO HEMIHIDRATADO EQUIVALENTE A 750 MG DE LEVOFLOXACINO. ENVASE CON 7 TABLETAS."/>
    <s v="ENVASE CON 7 TABLETAS"/>
    <n v="15.59"/>
    <n v="14"/>
    <n v="35"/>
    <n v="218.26"/>
    <n v="545.65"/>
    <n v="0"/>
    <n v="14"/>
    <n v="0"/>
    <s v="CLAVE SOLICITADA"/>
    <n v="0"/>
    <s v="MINIMO CUMPLIDO"/>
    <n v="14"/>
    <s v="SIN RECIBIR"/>
    <n v="0"/>
  </r>
  <r>
    <n v="2024"/>
    <s v="MCSSA018786"/>
    <s v="LA-12-M7B-012M7B997-I-1-2023"/>
    <s v="RAMO 12"/>
    <n v="25301"/>
    <x v="18"/>
    <s v="PRODIFAM, S.A. DE C.V."/>
    <x v="313"/>
    <s v="HRAEI-LPI-CC-008-2023HRAEI-MD0934"/>
    <s v="010.000.4300.00"/>
    <n v="25301328"/>
    <s v="LEVOFLOXACINO. TABLETA CADA TABLETA CONTIENE: LEVOFLOXACINO HEMIHIDRATADO EQUIVALENTE A 750 MG DE LEVOFLOXACINO. ENVASE CON 7 TABLETAS."/>
    <s v="ENVASE CON 7 TABLETAS"/>
    <n v="16.32"/>
    <n v="9"/>
    <n v="23"/>
    <n v="146.88"/>
    <n v="375.36"/>
    <n v="0"/>
    <n v="23"/>
    <n v="23"/>
    <s v="CLAVE SOLICITADA"/>
    <n v="14"/>
    <s v="MINIMO SUPERADO"/>
    <n v="0"/>
    <s v="RECIBIDO TOTAL"/>
    <n v="375.36"/>
  </r>
  <r>
    <n v="2024"/>
    <s v="MCSSA018786"/>
    <s v="LA-12-M7B-012M7B997-I-1-2023"/>
    <s v="RAMO 12"/>
    <n v="25301"/>
    <x v="138"/>
    <s v="DISTRIBUIDOR MEDICO TECNOMED, S.A. DE C.V."/>
    <x v="313"/>
    <s v="HRAEI-LPI-CC-014-2023HRAEI-MD0934"/>
    <s v="010.000.4300.00"/>
    <n v="25301328"/>
    <s v="LEVOFLOXACINO. TABLETA CADA TABLETA CONTIENE: LEVOFLOXACINO HEMIHIDRATADO EQUIVALENTE A 750 MG DE LEVOFLOXACINO. ENVASE CON 7 TABLETAS."/>
    <s v="ENVASE CON 7 TABLETAS"/>
    <n v="14.99"/>
    <n v="14"/>
    <n v="34"/>
    <n v="209.86"/>
    <n v="509.66"/>
    <n v="0"/>
    <n v="34"/>
    <n v="34"/>
    <s v="CLAVE SOLICITADA"/>
    <n v="20"/>
    <s v="MINIMO SUPERADO"/>
    <n v="0"/>
    <s v="RECIBIDO TOTAL"/>
    <n v="509.66"/>
  </r>
  <r>
    <n v="2024"/>
    <s v="MCSSA018786"/>
    <s v="AA-12-M7B-012M7B997-I-33-2023"/>
    <s v="RAMO 12"/>
    <n v="25301"/>
    <x v="226"/>
    <s v="BAYER DE MÉXICO, S.A. DE C.V."/>
    <x v="314"/>
    <s v="HRAEI-AD-CC-131-2023HRAEI-MD2146"/>
    <s v="010.000.6075.00"/>
    <n v="25302786"/>
    <s v="LEVONORGESTREL. IMPLANTE CADA IMPLANTE CONTIENE: LEVONORGESTREL 75.0 MG ENVASE CON 2 IMPLANTES Y UNA CAJA CON UN TRÓCAR E INSTRUCTIVOS ANEXOS."/>
    <s v="ENVASE CON 2 IMPLANTES Y UNA CAJA CON UN TRÓCAR E INSTRUCTIVOS ANEXOS"/>
    <n v="447.6"/>
    <n v="16"/>
    <n v="40"/>
    <n v="7161.6"/>
    <n v="17904"/>
    <n v="0"/>
    <n v="40"/>
    <n v="40"/>
    <s v="CLAVE SOLICITADA"/>
    <n v="24"/>
    <s v="MINIMO SUPERADO"/>
    <n v="0"/>
    <s v="RECIBIDO TOTAL"/>
    <n v="17904"/>
  </r>
  <r>
    <n v="2024"/>
    <s v="MCSSA018786"/>
    <s v="LA-012M7B997-E115-2022"/>
    <s v="RAMO 12"/>
    <n v="25301"/>
    <x v="227"/>
    <s v="BAYER DE MÉXICO, S.A. DE C.V."/>
    <x v="315"/>
    <s v="HRAEI-LPI-CC-457-2022HRAEI-MD0937"/>
    <s v="010.000.2208.00"/>
    <n v="25301335"/>
    <s v="LEVONORGESTREL. POLVO EL DISPOSITIVO CON POLVO CONTIENE: LEVONORGESTREL (MICRONIZADO) 52 MG ENVASE CON UN DISPOSITIVO."/>
    <s v="ENVASE CON UN DISPOSITIVO"/>
    <n v="600"/>
    <n v="23"/>
    <n v="57"/>
    <n v="13800"/>
    <n v="34200"/>
    <n v="0"/>
    <s v="-"/>
    <s v="-"/>
    <s v="SIN SOLICITUD"/>
    <s v="-"/>
    <s v="MINIMO SIN SOLICITUD"/>
    <s v="-"/>
    <s v="SIN SOLICITUD"/>
    <s v="-"/>
  </r>
  <r>
    <n v="2024"/>
    <s v="MCSSA018786"/>
    <s v="LA-012M7B997-E115-2022"/>
    <s v="RAMO 12"/>
    <n v="25301"/>
    <x v="116"/>
    <s v="LABORATORIOS VANQUISH, S.A. DE C.V."/>
    <x v="316"/>
    <s v="HRAEI-LPI-CC-452-2022HRAEI-MD0942"/>
    <s v="010.000.5097.00"/>
    <n v="25302788"/>
    <s v="LEVOSIMENDAN. SOLUCIÓN INYECTABLE CADA ML CONTIENE: LEVOSIMENDAN 2.5 MG ENVASE CON 1 FRASCO ÁMPULA CON 5 ML."/>
    <s v="ENVASE CON 1 FRASCO ÁMPULA CON 5 ML"/>
    <n v="1399"/>
    <n v="30"/>
    <n v="74"/>
    <n v="41970"/>
    <n v="103526"/>
    <n v="0"/>
    <n v="30"/>
    <n v="30"/>
    <s v="CLAVE SOLICITADA"/>
    <n v="0"/>
    <s v="MINIMO CUMPLIDO"/>
    <n v="0"/>
    <s v="RECIBIDO TOTAL"/>
    <n v="41970"/>
  </r>
  <r>
    <n v="2024"/>
    <s v="MCSSA018786"/>
    <s v="LA-12-512-012000991-I-174-2023"/>
    <s v="RAMO 12"/>
    <n v="25301"/>
    <x v="13"/>
    <s v="COMPAÑIA INTERNACIONAL MEDICA, S.A. DE C.V."/>
    <x v="317"/>
    <s v="HRAEI-LPI-CC-279-1-2023HRAEI-MD0944"/>
    <s v="010.000.1007.00"/>
    <n v="25301342"/>
    <s v="LEVOTIROXINA. TABLETA CADA TABLETA CONTIENE: LEVOTIROXINA SÓDICA EQUIVALENTE A 100 µG DE LEVOTIROXINA SÓDICA ANHIDRA. ENVASE CON 100 TABLETAS."/>
    <s v="ENVASE CON 100 TABLETAS"/>
    <n v="25.47"/>
    <n v="5"/>
    <n v="12"/>
    <n v="127.35"/>
    <n v="305.64"/>
    <n v="0"/>
    <s v="-"/>
    <s v="-"/>
    <s v="SIN SOLICITUD"/>
    <s v="-"/>
    <s v="MINIMO SIN SOLICITUD"/>
    <s v="-"/>
    <s v="SIN SOLICITUD"/>
    <s v="-"/>
  </r>
  <r>
    <n v="2024"/>
    <s v="MCSSA018786"/>
    <s v="LA-12-512-012000991-I-174-2023"/>
    <s v="RAMO 12"/>
    <n v="25301"/>
    <x v="33"/>
    <s v="GRUPO FARMACEUTICO TOTALFARMA,S.A DE C.V."/>
    <x v="317"/>
    <s v="HRAEI-LPI-CC-312-1-2023HRAEI-MD0944"/>
    <s v="010.000.1007.00"/>
    <n v="25301342"/>
    <s v="LEVOTIROXINA. TABLETA CADA TABLETA CONTIENE: LEVOTIROXINA SÓDICA EQUIVALENTE A 100 µG DE LEVOTIROXINA SÓDICA ANHIDRA. ENVASE CON 100 TABLETAS."/>
    <s v="ENVASE CON 100 TABLETAS"/>
    <n v="26.67"/>
    <n v="4"/>
    <n v="10"/>
    <n v="106.68"/>
    <n v="266.70000000000005"/>
    <n v="0"/>
    <s v="-"/>
    <s v="-"/>
    <s v="SIN SOLICITUD"/>
    <s v="-"/>
    <s v="MINIMO SIN SOLICITUD"/>
    <s v="-"/>
    <s v="SIN SOLICITUD"/>
    <s v="-"/>
  </r>
  <r>
    <n v="2024"/>
    <s v="MCSSA018786"/>
    <s v="LA-12-512-012000991-I-174-2023"/>
    <s v="RAMO 12"/>
    <n v="25301"/>
    <x v="36"/>
    <s v="PROQUIGAMA, S.A. DE C.V."/>
    <x v="317"/>
    <s v="HRAEI-LPI-CC-361-1-2023HRAEI-MD0944"/>
    <s v="010.000.1007.00"/>
    <n v="25301342"/>
    <s v="LEVOTIROXINA. TABLETA CADA TABLETA CONTIENE: LEVOTIROXINA SÓDICA EQUIVALENTE A 100 µG DE LEVOTIROXINA SÓDICA ANHIDRA. ENVASE CON 100 TABLETAS."/>
    <s v="ENVASE CON 100 TABLETAS"/>
    <n v="28.02"/>
    <n v="1"/>
    <n v="2"/>
    <n v="28.02"/>
    <n v="56.04"/>
    <n v="0"/>
    <s v="-"/>
    <s v="-"/>
    <s v="SIN SOLICITUD"/>
    <s v="-"/>
    <s v="MINIMO SIN SOLICITUD"/>
    <s v="-"/>
    <s v="SIN SOLICITUD"/>
    <s v="-"/>
  </r>
  <r>
    <n v="2024"/>
    <s v="MCSSA018786"/>
    <s v="LA-012M7B997-E115-2022"/>
    <s v="RAMO 12"/>
    <n v="25301"/>
    <x v="104"/>
    <s v="COMPAÑIA INTERNACIONAL MÉDICA, S.A. DE C.V."/>
    <x v="317"/>
    <s v="HRAEI-LPI-CC-437-2022HRAEI-MD0944"/>
    <s v="010.000.1007.00"/>
    <n v="25301342"/>
    <s v="LEVOTIROXINA. TABLETA CADA TABLETA CONTIENE: LEVOTIROXINA SÓDICA EQUIVALENTE A 100 µG DE LEVOTIROXINA SÓDICA ANHIDRA. ENVASE CON 100 TABLETAS."/>
    <s v="ENVASE CON 100 TABLETAS"/>
    <n v="25.47"/>
    <n v="16"/>
    <n v="39"/>
    <n v="407.52"/>
    <n v="993.32999999999993"/>
    <n v="0"/>
    <s v="-"/>
    <s v="-"/>
    <s v="SIN SOLICITUD"/>
    <s v="-"/>
    <s v="MINIMO SIN SOLICITUD"/>
    <s v="-"/>
    <s v="SIN SOLICITUD"/>
    <s v="-"/>
  </r>
  <r>
    <n v="2024"/>
    <s v="MCSSA018786"/>
    <s v="LA-12-512-012000991-I-174-2023"/>
    <s v="RAMO 12"/>
    <n v="25301"/>
    <x v="228"/>
    <s v="LABORATORIOS ZEYCO, S.A. DE C.V."/>
    <x v="318"/>
    <s v="HRAEI-LPI-CC-329-2023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3"/>
    <n v="883.8"/>
    <n v="1325.6999999999998"/>
    <n v="0"/>
    <n v="2"/>
    <n v="0"/>
    <s v="CLAVE SOLICITADA"/>
    <n v="0"/>
    <s v="MINIMO CUMPLIDO"/>
    <n v="2"/>
    <s v="SIN RECIBIR"/>
    <n v="0"/>
  </r>
  <r>
    <n v="2024"/>
    <s v="MCSSA018786"/>
    <s v="LA-012M7B997-E115-2022"/>
    <s v="RAMO 12"/>
    <n v="25301"/>
    <x v="229"/>
    <s v="LABORATORIOS ZEYCO, S.A. DE C.V."/>
    <x v="318"/>
    <s v="HRAEI-LPI-CC-424-2022HRAEI-MD0956"/>
    <s v="010.000.0267.00"/>
    <n v="25302792"/>
    <s v="LIDOCAÍNA EPINEFRINA. SOLUCIÓN INYECTABLE AL 2% CADA CARTUCHO DENTAL CONTIENE: CLORHIDRATO DE LIDOCAÍNA 36 MG EPINEFRINA (1:100000) 0.018 MG ENVASE CON 50 CARTUCHOS DENTALES CON 1.8 ML."/>
    <s v="ENVASE CON 50 CARTUCHOS DENTALES CON 18 ML"/>
    <n v="441.9"/>
    <n v="2"/>
    <n v="5"/>
    <n v="883.8"/>
    <n v="2209.5"/>
    <n v="0"/>
    <n v="2"/>
    <n v="2"/>
    <s v="CLAVE SOLICITADA"/>
    <n v="0"/>
    <s v="MINIMO CUMPLIDO"/>
    <n v="0"/>
    <s v="RECIBIDO TOTAL"/>
    <n v="883.8"/>
  </r>
  <r>
    <n v="2024"/>
    <s v="MCSSA018786"/>
    <s v="AA-12-M7B-012M7B997-I-24-2023 "/>
    <s v="RAMO 12"/>
    <n v="25301"/>
    <x v="95"/>
    <s v="PROFESSIONAL PHARMACY OCCIDENTE, S.A. DE C.V."/>
    <x v="319"/>
    <s v="HRAEI-AD-CC-099-2023-AHRAEI-MD0957"/>
    <s v="010.000.0265.00"/>
    <n v="25301355"/>
    <s v="LIDOCAÍNA EPINEFRINA. SOLUCIÓN INYECTABLE AL 2% CADA FRASCO ÁMPULA CONTIENE: CLORHIDRATO DE LIDOCAÍNA 1 G EPINEFRINA (1:200000) 0.25 MG ENVASE CON 5 FRASCOS ÁMPULA CON 50 ML."/>
    <s v="ENVASE CON 5 FRASCOS ÁMPULA CON 50 ML"/>
    <n v="139.62"/>
    <n v="54"/>
    <n v="133"/>
    <n v="7539.4800000000005"/>
    <n v="18569.46"/>
    <n v="0"/>
    <n v="133"/>
    <n v="133"/>
    <s v="CLAVE SOLICITADA"/>
    <n v="79"/>
    <s v="MINIMO SUPERADO"/>
    <n v="0"/>
    <s v="RECIBIDO TOTAL"/>
    <n v="18569.46"/>
  </r>
  <r>
    <n v="2024"/>
    <s v="MCSSA018786"/>
    <s v="AA-012M7B997-E133-2022"/>
    <s v="RAMO 12"/>
    <n v="25301"/>
    <x v="230"/>
    <s v="GRÜNENTHAL DE MÉXICO S.A. DE C.V."/>
    <x v="320"/>
    <s v="HRAEI-AD-CC-362-2022HRAEI-MD2276"/>
    <s v="010.000.6347.00"/>
    <n v="25301346"/>
    <s v="LIDOCAÍNA. PARCHE ADHESIVO. CADA PARCHE CONTIENE: LIDOCAÍNA 700 MG EXCIPIENTE CBP 1 PARCHE CAJA CON 3 SOBRES CON 5 PARCHES."/>
    <s v="CAJA CON 3 SOBRES CON 5 PARCHES"/>
    <n v="1056"/>
    <n v="188"/>
    <n v="468"/>
    <n v="198528"/>
    <n v="494208"/>
    <n v="0"/>
    <n v="468"/>
    <n v="468"/>
    <s v="CLAVE SOLICITADA"/>
    <n v="280"/>
    <s v="MINIMO SUPERADO"/>
    <n v="0"/>
    <s v="RECIBIDO TOTAL"/>
    <n v="494208"/>
  </r>
  <r>
    <n v="2024"/>
    <s v="MCSSA018786"/>
    <s v="LA-12-512-012000991-I-174-2023"/>
    <s v="RAMO 12"/>
    <n v="25301"/>
    <x v="228"/>
    <s v="LABORATORIOS ZEYCO, S.A. DE C.V."/>
    <x v="321"/>
    <s v="HRAEI-LPI-CC-329-2023HRAEI-MD0958"/>
    <s v="010.000.0264.00"/>
    <n v="25301348"/>
    <s v="LIDOCAÍNA. SOLUCIÓN AL 10%. CADA 100 ML CONTIENE: LIDOCAÍNA 10.0 G ENVASE CON 115 ML CON ATOMIZADOR MANUAL."/>
    <s v="ENVASE CON 115 ML CON ATOMIZADOR MANUAL"/>
    <n v="43.9"/>
    <n v="22"/>
    <n v="55"/>
    <n v="965.8"/>
    <n v="2414.5"/>
    <n v="0"/>
    <n v="22"/>
    <n v="0"/>
    <s v="CLAVE SOLICITADA"/>
    <n v="0"/>
    <s v="MINIMO CUMPLIDO"/>
    <n v="22"/>
    <s v="SIN RECIBIR"/>
    <n v="0"/>
  </r>
  <r>
    <n v="2024"/>
    <s v="MCSSA018786"/>
    <s v="LA-12-M7B-012M7B997-I-1-2023"/>
    <s v="RAMO 12"/>
    <n v="25301"/>
    <x v="231"/>
    <s v="LABORATORIOS ZEYCO, S.A. DE C.V."/>
    <x v="321"/>
    <s v="HRAEI-LPI-CC-013-2023HRAEI-MD0958"/>
    <s v="010.000.0264.00"/>
    <n v="25301348"/>
    <s v="LIDOCAÍNA. SOLUCIÓN AL 10%. CADA 100 ML CONTIENE: LIDOCAÍNA 10.0 G ENVASE CON 115 ML CON ATOMIZADOR MANUAL."/>
    <s v="ENVASE CON 115 ML CON ATOMIZADOR MANUAL"/>
    <n v="44.49"/>
    <n v="36"/>
    <n v="90"/>
    <n v="1601.64"/>
    <n v="4004.1000000000004"/>
    <n v="0"/>
    <n v="36"/>
    <n v="0"/>
    <s v="CLAVE SOLICITADA"/>
    <n v="0"/>
    <s v="MINIMO CUMPLIDO"/>
    <n v="36"/>
    <s v="SIN RECIBIR"/>
    <n v="0"/>
  </r>
  <r>
    <n v="2024"/>
    <s v="MCSSA018786"/>
    <s v="LA-012M7B997-E115-2022"/>
    <s v="RAMO 12"/>
    <n v="25301"/>
    <x v="5"/>
    <s v="DISTRIBUIDOR MEDICO TECNOMED, S.A. DE C.V."/>
    <x v="322"/>
    <s v="HRAEI-LPI-CC-419-RA-2022HRAEI-MD0951"/>
    <s v="010.000.0261.00"/>
    <n v="25301351"/>
    <s v="LIDOCAÍNA. SOLUCIÓN INYECTABLE AL 1%. CADA FRASCO ÁMPULA CONTIENE: CLORHIDRATO DE LIDOCAÍNA 500 MG ENVASE CON 5 FRASCOS ÁMPULA DE 50 ML."/>
    <s v="ENVASE CON 5 FRASCOS ÁMPULA DE 50 ML"/>
    <n v="89.78"/>
    <n v="216"/>
    <n v="538"/>
    <n v="19392.48"/>
    <n v="48301.64"/>
    <n v="0"/>
    <n v="538"/>
    <n v="538"/>
    <s v="CLAVE SOLICITADA"/>
    <n v="322"/>
    <s v="MINIMO SUPERADO"/>
    <n v="0"/>
    <s v="RECIBIDO TOTAL"/>
    <n v="48301.64"/>
  </r>
  <r>
    <n v="2024"/>
    <s v="MCSSA018786"/>
    <s v="LA-012M7B997-E115-2022"/>
    <s v="RAMO 12"/>
    <n v="25301"/>
    <x v="5"/>
    <s v="DISTRIBUIDOR MEDICO TECNOMED, S.A. DE C.V."/>
    <x v="323"/>
    <s v="HRAEI-LPI-CC-419-RA-2022HRAEI-MD0954"/>
    <s v="010.000.0262.00"/>
    <n v="25301352"/>
    <s v="LIDOCAÍNA. SOLUCIÓN INYECTABLE AL 2%. CADA FRASCO ÁMPULA CONTIENE: CLORHIDRATO DE LIDOCAÍNA 1 G ENVASE CON 5 FRASCOS ÁMPULA CON 50 ML"/>
    <s v="ENVASE CON 5 FRASCOS ÁMPULA CON 50 ML"/>
    <n v="111.49"/>
    <n v="180"/>
    <n v="449"/>
    <n v="20068.2"/>
    <n v="50059.009999999995"/>
    <n v="0"/>
    <n v="499"/>
    <n v="299"/>
    <s v="CLAVE SOLICITADA"/>
    <n v="319"/>
    <s v="MINIMO SUPERADO"/>
    <n v="200"/>
    <s v="RECIBIDO PARCIAL"/>
    <n v="33335.51"/>
  </r>
  <r>
    <n v="2024"/>
    <s v="MCSSA018786"/>
    <s v="LA-12-512-012000991-I-174-2023"/>
    <s v="RAMO 12"/>
    <n v="25301"/>
    <x v="232"/>
    <s v="GLENMARK PHARMACEUTICALS MEXICO, S.A. DE C.V."/>
    <x v="324"/>
    <s v="HRAEI-LPI-CC-309-2023HRAEI-MD0962"/>
    <s v="010.000.4291.00"/>
    <n v="25301361"/>
    <s v="LINEZOLID. SOLUCIÓN INYECTABLE. CADA 100 ML CONTIENEN: LINEZOLID 200 MG. ENVASE CON BOLSA CON 300 ML."/>
    <s v="ENVASE CON BOLSA CON 300 ML"/>
    <n v="68"/>
    <n v="196"/>
    <n v="488"/>
    <n v="13328"/>
    <n v="33184"/>
    <n v="0"/>
    <n v="196"/>
    <n v="196"/>
    <s v="CLAVE SOLICITADA"/>
    <n v="0"/>
    <s v="MINIMO CUMPLIDO"/>
    <n v="0"/>
    <s v="RECIBIDO TOTAL"/>
    <n v="13328"/>
  </r>
  <r>
    <n v="2024"/>
    <s v="MCSSA018786"/>
    <s v="LA-12-M7B-012M7B997-I-1-2023"/>
    <s v="RAMO 12"/>
    <n v="25301"/>
    <x v="233"/>
    <s v="GLENMARK PHARMACEUTICALS MÉXICO, S.A. DE C.V."/>
    <x v="324"/>
    <s v="HRAEI-LPI-CC-080-2023HRAEI-MD0962"/>
    <s v="010.000.4291.00"/>
    <n v="25301361"/>
    <s v="LINEZOLID. SOLUCIÓN INYECTABLE. CADA 100 ML CONTIENEN: LINEZOLID 200 MG. ENVASE CON BOLSA CON 300 ML."/>
    <s v="ENVASE CON BOLSA CON 300 ML"/>
    <n v="72.599999999999994"/>
    <n v="127"/>
    <n v="318"/>
    <n v="9220.1999999999989"/>
    <n v="23086.799999999999"/>
    <n v="0"/>
    <n v="318"/>
    <n v="318"/>
    <s v="CLAVE SOLICITADA"/>
    <n v="191"/>
    <s v="MINIMO SUPERADO"/>
    <n v="0"/>
    <s v="RECIBIDO TOTAL"/>
    <n v="23086.799999999999"/>
  </r>
  <r>
    <n v="2024"/>
    <s v="MCSSA018786"/>
    <s v="LA-12-M7B-012M7B997-I-1-2023"/>
    <s v="RAMO 12"/>
    <n v="25301"/>
    <x v="234"/>
    <s v="LABORATORIOS EUROFARMA DE MÉXICO, S. DE R.L. DE C.V."/>
    <x v="324"/>
    <s v="HRAEI-LPI-CC-045-2023HRAEI-MD0962"/>
    <s v="010.000.4291.00"/>
    <n v="25301361"/>
    <s v="LINEZOLID. SOLUCIÓN INYECTABLE. CADA 100 ML CONTIENEN: LINEZOLID 200 MG. ENVASE CON BOLSA CON 300 ML."/>
    <s v="ENVASE CON BOLSA CON 300 ML"/>
    <n v="69.84"/>
    <n v="191"/>
    <n v="476"/>
    <n v="13339.44"/>
    <n v="33243.840000000004"/>
    <n v="0"/>
    <n v="476"/>
    <n v="476"/>
    <s v="CLAVE SOLICITADA"/>
    <n v="285"/>
    <s v="MINIMO SUPERADO"/>
    <n v="0"/>
    <s v="RECIBIDO TOTAL"/>
    <n v="33243.840000000004"/>
  </r>
  <r>
    <n v="2024"/>
    <s v="MCSSA018786"/>
    <s v="LA-12-M7B-012M7B997-I-1-2023"/>
    <s v="RAMO 12"/>
    <n v="25301"/>
    <x v="217"/>
    <s v="AMAROX PHARMA, S.A. DE C.V."/>
    <x v="325"/>
    <s v="HRAEI-LPI-CC-042-2023HRAEI-MD0961"/>
    <s v="010.000.4290.00"/>
    <n v="25301362"/>
    <s v="LINEZOLID. TABLETA. CADA TABLETA CONTIENE: LINEZOLID 600 MG. ENVASE CON 10 TABLETAS."/>
    <s v="ENVASE CON 10 TABLETAS"/>
    <n v="189.7"/>
    <n v="1"/>
    <n v="2"/>
    <n v="189.7"/>
    <n v="379.4"/>
    <n v="0"/>
    <n v="1"/>
    <n v="0"/>
    <s v="CLAVE SOLICITADA"/>
    <n v="0"/>
    <s v="MINIMO CUMPLIDO"/>
    <n v="1"/>
    <s v="SIN RECIBIR"/>
    <n v="0"/>
  </r>
  <r>
    <n v="2024"/>
    <s v="MCSSA018786"/>
    <s v="LA-12-M7B-012M7B997-I-1-2023"/>
    <s v="RAMO 12"/>
    <n v="25301"/>
    <x v="76"/>
    <s v="PROQUIGAMA, S.A. DE C.V."/>
    <x v="325"/>
    <s v="HRAEI-LPI-CC-021-2023HRAEI-MD0961"/>
    <s v="010.000.4290.00"/>
    <n v="25301362"/>
    <s v="LINEZOLID. TABLETA. CADA TABLETA CONTIENE: LINEZOLID 600 MG. ENVASE CON 10 TABLETAS."/>
    <s v="ENVASE CON 10 TABLETAS"/>
    <n v="197.9"/>
    <n v="1"/>
    <n v="2"/>
    <n v="197.9"/>
    <n v="395.8"/>
    <n v="0"/>
    <n v="2"/>
    <n v="2"/>
    <s v="CLAVE SOLICITADA"/>
    <n v="1"/>
    <s v="MINIMO SUPERADO"/>
    <n v="0"/>
    <s v="RECIBIDO TOTAL"/>
    <n v="395.8"/>
  </r>
  <r>
    <n v="2024"/>
    <s v="MCSSA018786"/>
    <s v="LA-012M7B997-E115-2022"/>
    <s v="RAMO 12"/>
    <n v="25301"/>
    <x v="102"/>
    <s v="BRULUAGSA, S.A. DE C.V."/>
    <x v="40"/>
    <s v="HRAEI-LPI-CC-426-2022HRAEI-MD0970"/>
    <s v="010.000.4184.00"/>
    <n v="25301376"/>
    <s v="LOPERAMIDA. COMPRIMIDO TABLETA O GRAGEA. CADA COMPRIMIDO TABLETA O GRAGEA CONTIENE: CLORHIDRATO DE LOPERAMIDA 2 MG. ENVASE CON 12 COMPRIMIDOS TABLETAS O GRAGEAS."/>
    <s v="ENVASE CON 12 COMPRIMIDOS TABLETAS O GRAGEAS"/>
    <n v="3.8"/>
    <n v="27"/>
    <n v="68"/>
    <n v="102.6"/>
    <n v="258.39999999999998"/>
    <n v="0"/>
    <n v="68"/>
    <n v="0"/>
    <s v="CLAVE SOLICITADA"/>
    <n v="41"/>
    <s v="MINIMO SUPERADO"/>
    <n v="68"/>
    <s v="SIN RECIBIR"/>
    <n v="0"/>
  </r>
  <r>
    <n v="2024"/>
    <s v="MCSSA018786"/>
    <s v="LA-012M7B997-E115-2022"/>
    <s v="RAMO 12"/>
    <n v="25301"/>
    <x v="137"/>
    <s v="SAGO MEDICAL SERVICE, S.A. DE C.V."/>
    <x v="40"/>
    <s v="HRAEI-LPI-CC-427-2022HRAEI-MD0970"/>
    <s v="010.000.4184.00"/>
    <n v="25301376"/>
    <s v="LOPERAMIDA. COMPRIMIDO TABLETA O GRAGEA. CADA COMPRIMIDO TABLETA O GRAGEA CONTIENE: CLORHIDRATO DE LOPERAMIDA 2 MG. ENVASE CON 12 COMPRIMIDOS TABLETAS O GRAGEAS."/>
    <s v="ENVASE CON 12 COMPRIMIDOS TABLETAS O GRAGEAS"/>
    <n v="3.5"/>
    <n v="41"/>
    <n v="102"/>
    <n v="143.5"/>
    <n v="357"/>
    <n v="0"/>
    <n v="102"/>
    <n v="41"/>
    <s v="CLAVE SOLICITADA"/>
    <n v="61"/>
    <s v="MINIMO SUPERADO"/>
    <n v="61"/>
    <s v="RECIBIDO PARCIAL"/>
    <n v="143.5"/>
  </r>
  <r>
    <n v="2024"/>
    <s v="MCSSA018786"/>
    <s v="LA-12-512-012000991-I-174-2023"/>
    <s v="RAMO 12"/>
    <n v="25301"/>
    <x v="33"/>
    <s v="GRUPO FARMACEUTICO TOTALFARMA,S.A DE C.V."/>
    <x v="326"/>
    <s v="HRAEI-LPI-CC-312-1-2023HRAEI-MD0975"/>
    <s v="010.000.2145.00"/>
    <n v="25301381"/>
    <s v="LORATADINA. JARABE CADA 100 ML CONTIENEN: LORATADINA 100 MG ENVASE CON 60 ML Y DOSIFICADOR."/>
    <s v="ENVASE CON 60 ML Y DOSIFICADOR"/>
    <n v="13.87"/>
    <n v="4"/>
    <n v="10"/>
    <n v="55.48"/>
    <n v="138.69999999999999"/>
    <n v="0"/>
    <s v="-"/>
    <s v="-"/>
    <s v="SIN SOLICITUD"/>
    <s v="-"/>
    <s v="MINIMO SIN SOLICITUD"/>
    <s v="-"/>
    <s v="SIN SOLICITUD"/>
    <s v="-"/>
  </r>
  <r>
    <n v="2024"/>
    <s v="MCSSA018786"/>
    <s v="LA-012M7B997-E115-2022"/>
    <s v="RAMO 12"/>
    <n v="25301"/>
    <x v="137"/>
    <s v="SAGO MEDICAL SERVICE, S.A. DE C.V."/>
    <x v="326"/>
    <s v="HRAEI-LPI-CC-427-2022HRAEI-MD0975"/>
    <s v="010.000.2145.00"/>
    <n v="25301381"/>
    <s v="LORATADINA. JARABE CADA 100 ML CONTIENEN: LORATADINA 100 MG ENVASE CON 60 ML Y DOSIFICADOR."/>
    <s v="ENVASE CON 60 ML Y DOSIFICADOR"/>
    <n v="15.6"/>
    <n v="7"/>
    <n v="16"/>
    <n v="109.2"/>
    <n v="249.6"/>
    <n v="0"/>
    <s v="-"/>
    <s v="-"/>
    <s v="SIN SOLICITUD"/>
    <s v="-"/>
    <s v="MINIMO SIN SOLICITUD"/>
    <s v="-"/>
    <s v="SIN SOLICITUD"/>
    <s v="-"/>
  </r>
  <r>
    <n v="2024"/>
    <s v="MCSSA018786"/>
    <s v="LA-12-512-012000991-I-174-2023"/>
    <s v="RAMO 12"/>
    <n v="25301"/>
    <x v="218"/>
    <s v="SOLARA, S.A. DE C.V."/>
    <x v="327"/>
    <s v="HRAEI-LPI-CC-369-2023HRAEI-MD0974"/>
    <s v="010.000.2144.00"/>
    <n v="25301382"/>
    <s v="LORATADINA. TABLETA O GRAGEA. CADA TABLETA O GRAGEA CONTIENEN: LORATADINA 10 MG. ENVASE CON 20 TABLETAS O GRAGEAS."/>
    <s v="ENVASE CON 20 TABLETAS O GRAGEAS"/>
    <n v="4.5"/>
    <n v="12"/>
    <n v="29"/>
    <n v="54"/>
    <n v="130.5"/>
    <n v="0"/>
    <s v="-"/>
    <s v="-"/>
    <s v="SIN SOLICITUD"/>
    <s v="-"/>
    <s v="MINIMO SIN SOLICITUD"/>
    <s v="-"/>
    <s v="SIN SOLICITUD"/>
    <s v="-"/>
  </r>
  <r>
    <n v="2024"/>
    <s v="MCSSA018786"/>
    <s v="LA-012M7B997-E115-2022"/>
    <s v="RAMO 12"/>
    <n v="25301"/>
    <x v="219"/>
    <s v="SOLARA, S.A. DE C.V."/>
    <x v="327"/>
    <s v="HRAEI-LPI-CC-454-2022HRAEI-MD0974"/>
    <s v="010.000.2144.00"/>
    <n v="25301382"/>
    <s v="LORATADINA. TABLETA O GRAGEA. CADA TABLETA O GRAGEA CONTIENEN: LORATADINA 10 MG. ENVASE CON 20 TABLETAS O GRAGEAS."/>
    <s v="ENVASE CON 20 TABLETAS O GRAGEAS"/>
    <n v="4.5"/>
    <n v="19"/>
    <n v="47"/>
    <n v="85.5"/>
    <n v="211.5"/>
    <n v="0"/>
    <s v="-"/>
    <s v="-"/>
    <s v="SIN SOLICITUD"/>
    <s v="-"/>
    <s v="MINIMO SIN SOLICITUD"/>
    <s v="-"/>
    <s v="SIN SOLICITUD"/>
    <s v="-"/>
  </r>
  <r>
    <n v="2024"/>
    <s v="MCSSA018786"/>
    <s v="LA-12-512-012000991-I-174-2023"/>
    <s v="RAMO 12"/>
    <n v="25301"/>
    <x v="51"/>
    <s v="ZAGAPHARM, S.A. DE C.V."/>
    <x v="328"/>
    <s v="HRAEI-LPI-CC-376-2023HRAEI-MD0976"/>
    <s v="040.000.5478.00"/>
    <n v="25301384"/>
    <s v="LORAZEPAM. TABLETA CADA TABLETA CONTIENE: LORAZEPAM 1 MG ENVASE CON 40 TABLETAS"/>
    <s v="ENVASE CON 40 TABLETAS"/>
    <n v="69"/>
    <n v="2"/>
    <n v="3"/>
    <n v="138"/>
    <n v="207"/>
    <n v="0"/>
    <s v="-"/>
    <s v="-"/>
    <s v="SIN SOLICITUD"/>
    <s v="-"/>
    <s v="MINIMO SIN SOLICITUD"/>
    <s v="-"/>
    <s v="SIN SOLICITUD"/>
    <s v="-"/>
  </r>
  <r>
    <n v="2024"/>
    <s v="MCSSA018786"/>
    <s v="AA-12-M7B-012M7B997-I-24-2023 "/>
    <s v="RAMO 12"/>
    <n v="25301"/>
    <x v="127"/>
    <s v="HISA FARMACEUTICA, S.A. DE C.V."/>
    <x v="328"/>
    <s v="HRAEI-AD-CC-105-2023HRAEI-MD0976"/>
    <s v="040.000.5478.00"/>
    <n v="25301384"/>
    <s v="LORAZEPAM. TABLETA CADA TABLETA CONTIENE: LORAZEPAM 1 MG ENVASE CON 40 TABLETAS"/>
    <s v="ENVASE CON 40 TABLETAS"/>
    <n v="56.78"/>
    <n v="2"/>
    <n v="5"/>
    <n v="113.56"/>
    <n v="283.89999999999998"/>
    <n v="0"/>
    <s v="-"/>
    <s v="-"/>
    <s v="SIN SOLICITUD"/>
    <s v="-"/>
    <s v="MINIMO SIN SOLICITUD"/>
    <s v="-"/>
    <s v="SIN SOLICITUD"/>
    <s v="-"/>
  </r>
  <r>
    <n v="2024"/>
    <s v="MCSSA018786"/>
    <s v="AA-12-M7B-012M7B997-I-99-2023"/>
    <s v="RAMO 12"/>
    <n v="25301"/>
    <x v="128"/>
    <s v="ZAGAPHARM, S.A. DE C.V."/>
    <x v="328"/>
    <s v="HRAEI-AD-CC-192-2023 HRAEI-MD0976"/>
    <s v="040.000.5478.00"/>
    <n v="25301384"/>
    <s v="LORAZEPAM. TABLETA CADA TABLETA CONTIENE: LORAZEPAM 1 MG ENVASE CON 40 TABLETAS"/>
    <s v="ENVASE CON 40 TABLETAS"/>
    <n v="64.56"/>
    <n v="2"/>
    <n v="5"/>
    <n v="129.12"/>
    <n v="322.8"/>
    <n v="0"/>
    <s v="-"/>
    <s v="-"/>
    <s v="SIN SOLICITUD"/>
    <s v="-"/>
    <s v="MINIMO SIN SOLICITUD"/>
    <s v="-"/>
    <s v="SIN SOLICITUD"/>
    <s v="-"/>
  </r>
  <r>
    <n v="2024"/>
    <s v="MCSSA018786"/>
    <s v="LA-12-M7B-012M7B997-I-1-2023"/>
    <s v="RAMO 12"/>
    <n v="25301"/>
    <x v="150"/>
    <s v="ALTERNAVIDA, S.A. DE C.V."/>
    <x v="329"/>
    <s v="HRAEI-LPI-CC-037-2023HRAEI-MD0979"/>
    <s v="010.000.3826.00"/>
    <n v="25301387"/>
    <s v="L-ORNITINA-L-ASPARTATO. SOLUCIÓN INYECTABLE CADA AMPOLLETA CONTIENE: L-ORNITINA-L-ASPARTATO 5 G ENVASE CON 5 AMPOLLETAS CON 10 ML."/>
    <s v="ENVASE CON 5 AMPOLLETAS CON 10 ML"/>
    <n v="525"/>
    <n v="32"/>
    <n v="80"/>
    <n v="16800"/>
    <n v="42000"/>
    <n v="0"/>
    <n v="32"/>
    <n v="0"/>
    <s v="CLAVE SOLICITADA"/>
    <n v="0"/>
    <s v="MINIMO CUMPLIDO"/>
    <n v="32"/>
    <s v="SIN RECIBIR"/>
    <n v="0"/>
  </r>
  <r>
    <n v="2024"/>
    <s v="MCSSA018786"/>
    <s v="LA-12-512-012000991-I-174-2023"/>
    <s v="RAMO 12"/>
    <n v="25301"/>
    <x v="21"/>
    <s v="PRODIFAM, S.A. DE C.V."/>
    <x v="330"/>
    <s v="HRAEI-LPI-CC-353-1-2023HRAEI-MD0980"/>
    <s v="010.000.2520.00"/>
    <n v="25301391"/>
    <s v="LOSARTÁN. GRAGEA O COMPRIMIDO RECUBIERTO. CADA GRAGEA O COMPRIMIDO RECUBIERTO CONTIENE: LOSARTÁN POTÁSICO 50 MG. ENVASE CON 30 GRAGEAS O COMPRIMIDOS RECUBIERTOS."/>
    <s v="ENVASE CON 30 GRAGEAS O COMPRIMIDOS RECUBIERTOS"/>
    <n v="7.62"/>
    <n v="20"/>
    <n v="48"/>
    <n v="152.4"/>
    <n v="365.76"/>
    <n v="0"/>
    <n v="20"/>
    <n v="0"/>
    <s v="CLAVE SOLICITADA"/>
    <n v="0"/>
    <s v="MINIMO CUMPLIDO"/>
    <n v="20"/>
    <s v="SIN RECIBIR"/>
    <n v="0"/>
  </r>
  <r>
    <n v="2024"/>
    <s v="MCSSA018786"/>
    <s v="LA-12-512-012000991-I-174-2023"/>
    <s v="RAMO 12"/>
    <n v="25301"/>
    <x v="34"/>
    <s v="MEDILIVER, S.A. DE C.V."/>
    <x v="330"/>
    <s v="HRAEI-LPI-CC-335-1-2023HRAEI-MD0980"/>
    <s v="010.000.2520.00"/>
    <n v="25301391"/>
    <s v="LOSARTÁN. GRAGEA O COMPRIMIDO RECUBIERTO. CADA GRAGEA O COMPRIMIDO RECUBIERTO CONTIENE: LOSARTÁN POTÁSICO 50 MG. ENVASE CON 30 GRAGEAS O COMPRIMIDOS RECUBIERTOS."/>
    <s v="ENVASE CON 30 GRAGEAS O COMPRIMIDOS RECUBIERTOS"/>
    <n v="8.2200000000000006"/>
    <n v="16"/>
    <n v="38"/>
    <n v="131.52000000000001"/>
    <n v="312.36"/>
    <n v="0"/>
    <n v="16"/>
    <n v="0"/>
    <s v="CLAVE SOLICITADA"/>
    <n v="0"/>
    <s v="MINIMO CUMPLIDO"/>
    <n v="16"/>
    <s v="SIN RECIBIR"/>
    <n v="0"/>
  </r>
  <r>
    <n v="2024"/>
    <s v="MCSSA018786"/>
    <s v="LA-12-512-012000991-I-174-2023"/>
    <s v="RAMO 12"/>
    <n v="25301"/>
    <x v="135"/>
    <s v="HISA FARMACEUTICA, S.A. DE C.V."/>
    <x v="330"/>
    <s v="HRAEI-LPI-CC-313-1-2023HRAEI-MD0980"/>
    <s v="010.000.2520.00"/>
    <n v="25301391"/>
    <s v="LOSARTÁN. GRAGEA O COMPRIMIDO RECUBIERTO. CADA GRAGEA O COMPRIMIDO RECUBIERTO CONTIENE: LOSARTÁN POTÁSICO 50 MG. ENVASE CON 30 GRAGEAS O COMPRIMIDOS RECUBIERTOS."/>
    <s v="ENVASE CON 30 GRAGEAS O COMPRIMIDOS RECUBIERTOS"/>
    <n v="8.39"/>
    <n v="3"/>
    <n v="10"/>
    <n v="25.17"/>
    <n v="83.9"/>
    <n v="0"/>
    <n v="3"/>
    <n v="0"/>
    <s v="CLAVE SOLICITADA"/>
    <n v="0"/>
    <s v="MINIMO CUMPLIDO"/>
    <n v="3"/>
    <s v="SIN RECIBIR"/>
    <n v="0"/>
  </r>
  <r>
    <n v="2024"/>
    <s v="MCSSA018786"/>
    <s v="LA-012M7B997-E115-2022"/>
    <s v="RAMO 12"/>
    <n v="25301"/>
    <x v="63"/>
    <s v="IARE DE OCCIDENTE, S.A. DE C.V."/>
    <x v="330"/>
    <s v="HRAEI-LPI-CC-425-2022HRAEI-MD0980"/>
    <s v="010.000.2520.00"/>
    <n v="25301391"/>
    <s v="LOSARTÁN. GRAGEA O COMPRIMIDO RECUBIERTO. CADA GRAGEA O COMPRIMIDO RECUBIERTO CONTIENE: LOSARTÁN POTÁSICO 50 MG. ENVASE CON 30 GRAGEAS O COMPRIMIDOS RECUBIERTOS."/>
    <s v="ENVASE CON 30 GRAGEAS O COMPRIMIDOS RECUBIERTOS"/>
    <n v="7.79"/>
    <n v="63"/>
    <n v="156"/>
    <n v="490.77"/>
    <n v="1215.24"/>
    <n v="0"/>
    <n v="63"/>
    <n v="63"/>
    <s v="CLAVE SOLICITADA"/>
    <n v="0"/>
    <s v="MINIMO CUMPLIDO"/>
    <n v="0"/>
    <s v="RECIBIDO TOTAL"/>
    <n v="490.77"/>
  </r>
  <r>
    <n v="2024"/>
    <s v="MCSSA018786"/>
    <s v="AA-12-M7B-012M7B997-I-24-2023 "/>
    <s v="RAMO 12"/>
    <n v="25301"/>
    <x v="95"/>
    <s v="PROFESSIONAL PHARMACY OCCIDENTE, S.A. DE C.V."/>
    <x v="331"/>
    <s v="HRAEI-AD-CC-099-2023-AHRAEI-MD0986"/>
    <s v="010.000.3629.00"/>
    <n v="25301396"/>
    <s v="MAGNESIO SULFATO DE. SOLUCIÓN INYECTABLE CADA AMPOLLETA CONTIENE: SULFATO DE MAGNESIO 1G (MAGNESIO 8.1 MEQ SULFATO 8.1 MEQ) ENVASE CON 100 AMPOLLETAS DE 10 ML CON 1 G (100 MG/1 ML)."/>
    <s v="ENVASE CON 100 AMPOLLETAS"/>
    <n v="337.69"/>
    <n v="47"/>
    <n v="117"/>
    <n v="15871.43"/>
    <n v="39509.730000000003"/>
    <n v="0"/>
    <n v="117"/>
    <n v="117"/>
    <s v="CLAVE SOLICITADA"/>
    <n v="70"/>
    <s v="MINIMO SUPERADO"/>
    <n v="0"/>
    <s v="RECIBIDO TOTAL"/>
    <n v="39509.730000000003"/>
  </r>
  <r>
    <n v="2024"/>
    <s v="MCSSA018786"/>
    <s v="LA-12-M7B-012M7B997-I-1-2023"/>
    <s v="RAMO 12"/>
    <n v="25301"/>
    <x v="85"/>
    <s v="FRESENIUS KABI MÉXICO, S.A. DE C.V."/>
    <x v="332"/>
    <s v="HRAEI-LPI-CC-026-2023HRAEI-MD0988"/>
    <s v="010.000.2306.00"/>
    <n v="25301402"/>
    <s v="MANITOL. SOLUCIÓN INYECTABLE AL 20% CADA ENVASE CONTIENE: MANITOL 50 G ENVASE CON 250 ML."/>
    <s v="ENVASE CON 250 ML"/>
    <n v="25.64"/>
    <n v="524"/>
    <n v="1308"/>
    <n v="13435.36"/>
    <n v="33537.120000000003"/>
    <n v="0"/>
    <n v="250"/>
    <n v="250"/>
    <s v="CLAVE SOLICITADA"/>
    <n v="-274"/>
    <s v="MINIMO NO CUMPLIDO"/>
    <n v="0"/>
    <s v="RECIBIDO TOTAL"/>
    <n v="6410"/>
  </r>
  <r>
    <n v="2024"/>
    <s v="MCSSA018786"/>
    <s v="LA-12-512-012000991-I-174-2023"/>
    <s v="RAMO 12"/>
    <n v="25301"/>
    <x v="180"/>
    <s v="PFIZER, S.A. DE C.V."/>
    <x v="333"/>
    <s v="HRAEI-LPI-CC-348-2023HRAEI-MD0994"/>
    <s v="010.000.3044.00"/>
    <n v="25301412"/>
    <s v="MEDROXIPROGESTERONA. TABLETA CADA TABLETA CONTIENE: ACETATO DE MEDROXIPROGESTERONA 10 MG ENVASE CON 10 TABLETAS."/>
    <s v="ENVASE CON 10 TABLETAS"/>
    <n v="141.09"/>
    <n v="13"/>
    <n v="31"/>
    <n v="1834.17"/>
    <n v="4373.79"/>
    <n v="0"/>
    <s v="-"/>
    <s v="-"/>
    <s v="SIN SOLICITUD"/>
    <s v="-"/>
    <s v="MINIMO SIN SOLICITUD"/>
    <s v="-"/>
    <s v="SIN SOLICITUD"/>
    <s v="-"/>
  </r>
  <r>
    <n v="2024"/>
    <s v="MCSSA018786"/>
    <s v="LA-12-M7B-012M7B997-I-1-2023"/>
    <s v="RAMO 12"/>
    <n v="25301"/>
    <x v="181"/>
    <s v="PFIZER, S.A. DE C.V."/>
    <x v="333"/>
    <s v="HRAEI-LPI-CC-031-2023HRAEI-MD0994"/>
    <s v="010.000.3044.00"/>
    <n v="25301412"/>
    <s v="MEDROXIPROGESTERONA. TABLETA CADA TABLETA CONTIENE: ACETATO DE MEDROXIPROGESTERONA 10 MG ENVASE CON 10 TABLETAS."/>
    <s v="ENVASE CON 10 TABLETAS"/>
    <n v="141.09"/>
    <n v="21"/>
    <n v="51"/>
    <n v="2962.89"/>
    <n v="7195.59"/>
    <n v="0"/>
    <s v="-"/>
    <s v="-"/>
    <s v="SIN SOLICITUD"/>
    <s v="-"/>
    <s v="MINIMO SIN SOLICITUD"/>
    <s v="-"/>
    <s v="SIN SOLICITUD"/>
    <s v="-"/>
  </r>
  <r>
    <n v="2024"/>
    <s v="MCSSA018786"/>
    <s v="AA-012M7B997-E133-2022"/>
    <s v="RAMO 12"/>
    <n v="25301"/>
    <x v="235"/>
    <s v="GLAXOSMITHKLINE MÉXICO, S.A. DE C.V."/>
    <x v="334"/>
    <s v="HRAEI-AD-CC-360-2022HRAEI-MD2252"/>
    <s v="010.000.6311.00"/>
    <n v="25303721"/>
    <s v="MEPOLIZUMAB. SOLUCIÓN INYECTABLE: CADA FRASCO ÁMPULA CON POLVO LIOFILIZADO CONTIENE: MEPOLIZUMAB 100 MG. ENVASE CON FRASCO ÁMPULA CON 144 MG DE POLVO LIOFILIZADO PARA RECONSTITUIR CON 1.2 ML DE AGUA ESTÉRIL, PARA PERMITIR UN VOLUMEN EXTRAÍBLE DE 100 MG/ ML."/>
    <s v="ENVASE CON FRASCO ÁMPULA CON 144 MG DE POLVO LIOFILIZADO PARA RECONSTITUIR CON 12 ML DE AGUA ESTÉRIL, PARA PERMITIR UN VOLUMEN EXTRAÍBLE DE 100 MG/ ML"/>
    <n v="17500"/>
    <n v="38"/>
    <n v="94"/>
    <n v="665000"/>
    <n v="1645000"/>
    <n v="0"/>
    <n v="38"/>
    <n v="38"/>
    <s v="CLAVE SOLICITADA"/>
    <n v="0"/>
    <s v="MINIMO CUMPLIDO"/>
    <n v="0"/>
    <s v="RECIBIDO TOTAL"/>
    <n v="665000"/>
  </r>
  <r>
    <n v="2024"/>
    <s v="MCSSA018786"/>
    <s v="LA-012M7B997-E115-2022"/>
    <s v="RAMO 12"/>
    <n v="25301"/>
    <x v="63"/>
    <s v="IARE DE OCCIDENTE, S.A. DE C.V."/>
    <x v="41"/>
    <s v="HRAEI-LPI-CC-425-2022HRAEI-MD1006"/>
    <s v="010.000.5292.00"/>
    <n v="25302808"/>
    <s v="MEROPENEM. SOLUCIÓN INYECTABLE CADA FRASCO ÁMPULA CON POLVO CONTIENE: MEROPENEM TRIHIDRATADO EQUIVALENTE A 1 G DE MEROPENEM. ENVASE CON 1 FRASCO ÁMPULA."/>
    <s v="ENVASE CON 1 FRASCO ÁMPULA"/>
    <n v="56.68"/>
    <n v="10920"/>
    <n v="27300"/>
    <n v="618945.6"/>
    <n v="1547364"/>
    <n v="0"/>
    <n v="10920"/>
    <n v="10920"/>
    <s v="CLAVE SOLICITADA"/>
    <n v="0"/>
    <s v="MINIMO CUMPLIDO"/>
    <n v="0"/>
    <s v="RECIBIDO TOTAL"/>
    <n v="618945.6"/>
  </r>
  <r>
    <n v="2024"/>
    <s v="MCSSA018786"/>
    <s v="LA-12-512-012000991-I-174-2023"/>
    <s v="RAMO 12"/>
    <n v="25301"/>
    <x v="2"/>
    <s v="BUFFINGTON S DE MEXICO, S.A. DE C.V."/>
    <x v="335"/>
    <s v="HRAEI-LPI-CC-270-2023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32"/>
    <n v="3"/>
    <n v="7"/>
    <n v="396"/>
    <n v="924"/>
    <n v="0"/>
    <s v="-"/>
    <s v="-"/>
    <s v="SIN SOLICITUD"/>
    <s v="-"/>
    <s v="MINIMO SIN SOLICITUD"/>
    <s v="-"/>
    <s v="SIN SOLICITUD"/>
    <s v="-"/>
  </r>
  <r>
    <n v="2024"/>
    <s v="MCSSA018786"/>
    <s v="LA-012M7B997-E115-2022"/>
    <s v="RAMO 12"/>
    <n v="25301"/>
    <x v="236"/>
    <s v="BUFFINGTON S DE MÉXICO, S.A. DE C.V."/>
    <x v="335"/>
    <s v="HRAEI-LPI-CC-466-2022HRAEI-MD1012"/>
    <s v="010.000.4186.01"/>
    <n v="25302814"/>
    <s v="MESALAZINA. GRAGEA CON CAPA ENTÉRICA O TABLETA DE LIBERACIÓN PROLONGADA. CADA GRAGEA CON CAPA ENTÉRICA O TABLETA DE LIBERACIÓN PROLONGADA CONTIENE: MESALAZINA 500 MG. ENVASE CON 40 GRAGEAS CON CAPA ENTÉRICA O TABLETAS DE LIBERACIÓN PROLONGADA."/>
    <s v="ENVASE CON 40 GRAGEAS CON CAPA ENTÉRICA O TABLETAS DE LIBERACIÓN PROLONGADA"/>
    <n v="121.3"/>
    <n v="5"/>
    <n v="11"/>
    <n v="606.5"/>
    <n v="1334.3"/>
    <n v="0"/>
    <s v="-"/>
    <s v="-"/>
    <s v="SIN SOLICITUD"/>
    <s v="-"/>
    <s v="MINIMO SIN SOLICITUD"/>
    <s v="-"/>
    <s v="SIN SOLICITUD"/>
    <s v="-"/>
  </r>
  <r>
    <n v="2024"/>
    <s v="MCSSA018786"/>
    <s v="AA-12-M7B-012M7B997-I-24-2023 "/>
    <s v="RAMO 12"/>
    <n v="25301"/>
    <x v="237"/>
    <s v="SCHWABE MÉXICO, S.A. DE C.V."/>
    <x v="336"/>
    <s v="HRAEI-AD-CC-103-2023HRAEI-MD1009"/>
    <s v="010.000.4175.01"/>
    <n v="25302818"/>
    <s v="MESALAZINA. SUPOSITORIO CADA SUPOSITORIO CONTIENE: MESALAZINA 1 G ENVASE CON 28 SUPOSITORIOS."/>
    <s v="ENVASE CON 28 SUPOSITORIOS"/>
    <n v="631.75"/>
    <n v="2"/>
    <n v="3"/>
    <n v="1263.5"/>
    <n v="1895.25"/>
    <n v="0"/>
    <n v="2"/>
    <n v="2"/>
    <s v="CLAVE SOLICITADA"/>
    <n v="0"/>
    <s v="MINIMO CUMPLIDO"/>
    <n v="0"/>
    <s v="RECIBIDO TOTAL"/>
    <n v="1263.5"/>
  </r>
  <r>
    <n v="2024"/>
    <s v="MCSSA018786"/>
    <s v="LA-12-M7B-012M7B997-I-1-2023"/>
    <s v="RAMO 12"/>
    <n v="25301"/>
    <x v="18"/>
    <s v="PRODIFAM, S.A. DE C.V."/>
    <x v="42"/>
    <s v="HRAEI-LPI-CC-008-2023HRAEI-MD1021"/>
    <s v="010.000.0108.00"/>
    <n v="25301442"/>
    <s v="METAMIZOL SODICO. COMPRIMIDO CADA COMPRIMIDO CONTIENE: METAMIZOL SÓDICO 500 MG. ENVASE CON 10 COMPRIMIDOS."/>
    <s v="ENVASE CON 10 COMPRIMIDOS"/>
    <n v="4.9400000000000004"/>
    <n v="3"/>
    <n v="8"/>
    <n v="14.82"/>
    <n v="39.520000000000003"/>
    <n v="0"/>
    <n v="8"/>
    <n v="8"/>
    <s v="CLAVE SOLICITADA"/>
    <n v="5"/>
    <s v="MINIMO SUPERADO"/>
    <n v="0"/>
    <s v="RECIBIDO TOTAL"/>
    <n v="39.520000000000003"/>
  </r>
  <r>
    <n v="2024"/>
    <s v="MCSSA018786"/>
    <s v="LA-12-M7B-012M7B997-I-1-2023"/>
    <s v="RAMO 12"/>
    <n v="25301"/>
    <x v="10"/>
    <s v="BIORESEARCH DE MÉXICO, S.A. DE C.V."/>
    <x v="42"/>
    <s v="HRAEI-LPI-CC-010-2023HRAEI-MD1021"/>
    <s v="010.000.0108.00"/>
    <n v="25301442"/>
    <s v="METAMIZOL SODICO. COMPRIMIDO CADA COMPRIMIDO CONTIENE: METAMIZOL SÓDICO 500 MG. ENVASE CON 10 COMPRIMIDOS."/>
    <s v="ENVASE CON 10 COMPRIMIDOS"/>
    <n v="4.6500000000000004"/>
    <n v="5"/>
    <n v="12"/>
    <n v="23.25"/>
    <n v="55.800000000000004"/>
    <n v="0"/>
    <n v="12"/>
    <n v="12"/>
    <s v="CLAVE SOLICITADA"/>
    <n v="7"/>
    <s v="MINIMO SUPERADO"/>
    <n v="0"/>
    <s v="RECIBIDO TOTAL"/>
    <n v="55.800000000000004"/>
  </r>
  <r>
    <n v="2024"/>
    <s v="MCSSA018786"/>
    <s v="LA-12-512-012000991-I-174-2023"/>
    <s v="RAMO 12"/>
    <n v="25301"/>
    <x v="21"/>
    <s v="PRODIFAM, S.A. DE C.V."/>
    <x v="337"/>
    <s v="HRAEI-LPI-CC-353-1-2023HRAEI-MD1020"/>
    <s v="010.000.0109.00"/>
    <n v="25301443"/>
    <s v="METAMIZOL SODICO. SOLUCION INYECTABLE CADA AMPOLLETA CONTIENE: METAMIZOL SÓDICO 1 G. ENVASE CON 3 AMPOLLETAS CON 2 ML."/>
    <s v="ENVASE CON 3 AMPOLLETAS CON 2 ML"/>
    <n v="8.1"/>
    <n v="662"/>
    <n v="1654"/>
    <n v="5362.2"/>
    <n v="13397.4"/>
    <n v="0"/>
    <n v="662"/>
    <n v="0"/>
    <s v="CLAVE SOLICITADA"/>
    <n v="0"/>
    <s v="MINIMO CUMPLIDO"/>
    <n v="662"/>
    <s v="SIN RECIBIR"/>
    <n v="0"/>
  </r>
  <r>
    <n v="2024"/>
    <s v="MCSSA018786"/>
    <s v="LA-12-512-012000991-I-174-2023"/>
    <s v="RAMO 12"/>
    <n v="25301"/>
    <x v="29"/>
    <s v="COMERCIALIZADORA DE PRODUCTOS INSTITUCIONALES, S.A. DE C.V."/>
    <x v="337"/>
    <s v="HRAEI-LPI-CC-276-2023HRAEI-MD1020"/>
    <s v="010.000.0109.00"/>
    <n v="25301443"/>
    <s v="METAMIZOL SODICO. SOLUCION INYECTABLE CADA AMPOLLETA CONTIENE: METAMIZOL SÓDICO 1 G. ENVASE CON 3 AMPOLLETAS CON 2 ML."/>
    <s v="ENVASE CON 3 AMPOLLETAS CON 2 ML"/>
    <n v="8.36"/>
    <n v="441"/>
    <n v="1103"/>
    <n v="3686.7599999999998"/>
    <n v="9221.08"/>
    <n v="0"/>
    <n v="441"/>
    <n v="441"/>
    <s v="CLAVE SOLICITADA"/>
    <n v="0"/>
    <s v="MINIMO CUMPLIDO"/>
    <n v="0"/>
    <s v="RECIBIDO TOTAL"/>
    <n v="3686.7599999999998"/>
  </r>
  <r>
    <n v="2024"/>
    <s v="MCSSA018786"/>
    <s v="LA-012M7B997-E115-2022"/>
    <s v="RAMO 12"/>
    <n v="25301"/>
    <x v="5"/>
    <s v="DISTRIBUIDOR MEDICO TECNOMED, S.A. DE C.V."/>
    <x v="337"/>
    <s v="HRAEI-LPI-CC-419-RA-2022HRAEI-MD1020"/>
    <s v="010.000.0109.00"/>
    <n v="25301443"/>
    <s v="METAMIZOL SODICO. SOLUCION INYECTABLE CADA AMPOLLETA CONTIENE: METAMIZOL SÓDICO 1 G. ENVASE CON 3 AMPOLLETAS CON 2 ML."/>
    <s v="ENVASE CON 3 AMPOLLETAS CON 2 ML"/>
    <n v="8.1"/>
    <n v="1792"/>
    <n v="4480"/>
    <n v="14515.199999999999"/>
    <n v="36288"/>
    <n v="0"/>
    <n v="4480"/>
    <n v="4480"/>
    <s v="CLAVE SOLICITADA"/>
    <n v="2688"/>
    <s v="MINIMO SUPERADO"/>
    <n v="0"/>
    <s v="RECIBIDO TOTAL"/>
    <n v="36288"/>
  </r>
  <r>
    <n v="2024"/>
    <s v="MCSSA018786"/>
    <s v="LA-12-512-012000991-I-174-2023"/>
    <s v="RAMO 12"/>
    <n v="25301"/>
    <x v="9"/>
    <s v="BIORESEARCH DE MEXICO, S.A. DE C.V."/>
    <x v="338"/>
    <s v="HRAEI-LPI-CC-266-2023HRAEI-MD1024"/>
    <s v="010.000.5165.00"/>
    <n v="25301449"/>
    <s v="METFORMINA. TABLETA CADA TABLETA CONTIENE: CLORHIDRATO DE METFORMINA  850 MG. ENVASE CON 30 TABLETAS."/>
    <s v="ENVASE CON 30 TABLETAS"/>
    <n v="9"/>
    <n v="10"/>
    <n v="24"/>
    <n v="90"/>
    <n v="216"/>
    <n v="0"/>
    <n v="24"/>
    <n v="24"/>
    <s v="CLAVE SOLICITADA"/>
    <n v="14"/>
    <s v="MINIMO SUPERADO"/>
    <n v="0"/>
    <s v="RECIBIDO TOTAL"/>
    <n v="216"/>
  </r>
  <r>
    <n v="2024"/>
    <s v="MCSSA018786"/>
    <s v="LA-12-512-012000991-I-174-2023"/>
    <s v="RAMO 12"/>
    <n v="25301"/>
    <x v="34"/>
    <s v="MEDILIVER, S.A. DE C.V."/>
    <x v="338"/>
    <s v="HRAEI-LPI-CC-335-1-2023HRAEI-MD1024"/>
    <s v="010.000.5165.00"/>
    <n v="25301449"/>
    <s v="METFORMINA. TABLETA CADA TABLETA CONTIENE: CLORHIDRATO DE METFORMINA  850 MG. ENVASE CON 30 TABLETAS."/>
    <s v="ENVASE CON 30 TABLETAS"/>
    <n v="9.84"/>
    <n v="6"/>
    <n v="16"/>
    <n v="59.04"/>
    <n v="157.44"/>
    <n v="0"/>
    <s v="-"/>
    <s v="-"/>
    <s v="SIN SOLICITUD"/>
    <s v="-"/>
    <s v="MINIMO SIN SOLICITUD"/>
    <s v="-"/>
    <s v="SIN SOLICITUD"/>
    <s v="-"/>
  </r>
  <r>
    <n v="2024"/>
    <s v="MCSSA018786"/>
    <s v="LA-012M7B997-E115-2022"/>
    <s v="RAMO 12"/>
    <n v="25301"/>
    <x v="63"/>
    <s v="IARE DE OCCIDENTE, S.A. DE C.V."/>
    <x v="338"/>
    <s v="HRAEI-LPI-CC-425-2022HRAEI-MD1024"/>
    <s v="010.000.5165.00"/>
    <n v="25301449"/>
    <s v="METFORMINA. TABLETA CADA TABLETA CONTIENE: CLORHIDRATO DE METFORMINA  850 MG. ENVASE CON 30 TABLETAS."/>
    <s v="ENVASE CON 30 TABLETAS"/>
    <n v="9.4600000000000009"/>
    <n v="17"/>
    <n v="41"/>
    <n v="160.82000000000002"/>
    <n v="387.86"/>
    <n v="0"/>
    <n v="17"/>
    <n v="17"/>
    <s v="CLAVE SOLICITADA"/>
    <n v="0"/>
    <s v="MINIMO CUMPLIDO"/>
    <n v="0"/>
    <s v="RECIBIDO TOTAL"/>
    <n v="160.82000000000002"/>
  </r>
  <r>
    <n v="2024"/>
    <s v="MCSSA018786"/>
    <s v="LA-12-512-012000991-I-174-2023"/>
    <s v="RAMO 47"/>
    <n v="25301"/>
    <x v="238"/>
    <s v="ABASTO Y SUMINISTRO EN FARMACOS GADEC, S.A. DE C.V."/>
    <x v="339"/>
    <s v="HRAEI-LPI-CC-249-1-2023HRAEI-MD1025"/>
    <s v="010.000.0566.00"/>
    <n v="25301451"/>
    <s v="METILDOPA. TABLETA CADA TABLETA CONTIENE: METILDOPA 250 MG ENVASE CON 30 TABLETAS."/>
    <s v="ENVASE CON 30 TABLETAS"/>
    <n v="46.2"/>
    <n v="6"/>
    <n v="14"/>
    <n v="277.20000000000005"/>
    <n v="646.80000000000007"/>
    <m/>
    <s v="-"/>
    <s v="-"/>
    <s v="SIN SOLICITUD"/>
    <s v="-"/>
    <s v="MINIMO SIN SOLICITUD"/>
    <s v="-"/>
    <s v="SIN SOLICITUD"/>
    <s v="-"/>
  </r>
  <r>
    <n v="2024"/>
    <s v="MCSSA018786"/>
    <s v="LA-012M7B997-E115-2022"/>
    <s v="RAMO 12"/>
    <n v="25301"/>
    <x v="239"/>
    <s v="ABASTO Y SUMINISTRO EN FARMACOS GADEC, S.A. DE C.V."/>
    <x v="339"/>
    <s v="HRAEI-LPI-CC-432-2022HRAEI-MD1025"/>
    <s v="010.000.0566.00"/>
    <n v="25301451"/>
    <s v="METILDOPA. TABLETA CADA TABLETA CONTIENE: METILDOPA 250 MG ENVASE CON 30 TABLETAS."/>
    <s v="ENVASE CON 30 TABLETAS"/>
    <n v="42"/>
    <n v="10"/>
    <n v="23"/>
    <n v="420"/>
    <n v="966"/>
    <n v="0"/>
    <n v="10"/>
    <n v="10"/>
    <s v="CLAVE SOLICITADA"/>
    <n v="0"/>
    <s v="MINIMO CUMPLIDO"/>
    <n v="0"/>
    <s v="RECIBIDO TOTAL"/>
    <n v="420"/>
  </r>
  <r>
    <n v="2024"/>
    <s v="MCSSA018786"/>
    <s v="LA-12-M7B-012M7B997-I-1-2023"/>
    <s v="RAMO 12"/>
    <n v="25301"/>
    <x v="145"/>
    <s v="ABASTECEDORA DE INSUMOS PARA LA SALUD, S.A. DE C.V."/>
    <x v="340"/>
    <s v="HRAEI-LPI-CC-032-2023HRAEI-MD1027"/>
    <s v="040.000.4470.01"/>
    <n v="25302822"/>
    <s v="METILFENIDATO. TABLETA DE LIBERACIÓN PROLONGADA CADA TABLETA DE LIBERACIÓN PROLONGADA CONTIENE: CLORHIDRATO DE METILFENIDATO 18 MG ENVASE CON 30 TABLETAS DE LIBERACIÓN PROLONGADA"/>
    <s v="ENVASE CON 30 TABLETAS DE LIBERACIÓN PROLONGADA"/>
    <n v="351.32999999999902"/>
    <n v="1"/>
    <n v="2"/>
    <n v="351.32999999999902"/>
    <n v="702.65999999999804"/>
    <n v="0"/>
    <s v="-"/>
    <s v="-"/>
    <s v="SIN SOLICITUD"/>
    <s v="-"/>
    <s v="MINIMO SIN SOLICITUD"/>
    <s v="-"/>
    <s v="SIN SOLICITUD"/>
    <s v="-"/>
  </r>
  <r>
    <n v="2024"/>
    <s v="MCSSA018786"/>
    <s v="LA-12-M7B-012M7B997-I-1-2023"/>
    <s v="RAMO 12"/>
    <n v="25301"/>
    <x v="145"/>
    <s v="ABASTECEDORA DE INSUMOS PARA LA SALUD, S.A. DE C.V."/>
    <x v="341"/>
    <s v="HRAEI-LPI-CC-032-2023HRAEI-MD1029"/>
    <s v="040.000.4471.01"/>
    <n v="25302824"/>
    <s v="METILFENIDATO. TABLETA DE LIBERACIÓN PROLONGADA CADA TABLETA DE LIBERACIÓN PROLONGADA CONTIENE: CLORHIDRATO DE METILFENIDATO 27 MG ENVASE CON 30 TABLETAS DE LIBERACIÓN PROLONGADA"/>
    <s v="ENVASE CON 30 TABLETAS DE LIBERACIÓN PROLONGADA"/>
    <n v="359.98"/>
    <n v="1"/>
    <n v="2"/>
    <n v="359.98"/>
    <n v="719.96"/>
    <n v="0"/>
    <s v="-"/>
    <s v="-"/>
    <s v="SIN SOLICITUD"/>
    <s v="-"/>
    <s v="MINIMO SIN SOLICITUD"/>
    <s v="-"/>
    <s v="SIN SOLICITUD"/>
    <s v="-"/>
  </r>
  <r>
    <n v="2024"/>
    <s v="MCSSA018786"/>
    <s v="LA-12-512-012000991-I-174-2023"/>
    <s v="RAMO 12"/>
    <n v="25301"/>
    <x v="29"/>
    <s v="COMERCIALIZADORA DE PRODUCTOS INSTITUCIONALES, S.A. DE C.V."/>
    <x v="342"/>
    <s v="HRAEI-LPI-CC-276-2023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6"/>
    <s v="CLAVE SOLICITADA"/>
    <n v="15"/>
    <s v="MINIMO SUPERADO"/>
    <n v="0"/>
    <s v="RECIBIDO TOTAL"/>
    <n v="67476.760000000009"/>
  </r>
  <r>
    <n v="2024"/>
    <s v="MCSSA018786"/>
    <s v="LA-012M7B997-E115-2022"/>
    <s v="RAMO 12"/>
    <n v="25301"/>
    <x v="240"/>
    <s v="DANKEL MEDICAL, S.A.P.I. DE C.V."/>
    <x v="342"/>
    <s v="HRAEI-LPI-CC-494-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826.09"/>
    <n v="7"/>
    <n v="17"/>
    <n v="19782.63"/>
    <n v="48043.53"/>
    <n v="0"/>
    <s v="-"/>
    <s v="-"/>
    <s v="SIN SOLICITUD"/>
    <s v="-"/>
    <s v="MINIMO SIN SOLICITUD"/>
    <s v="-"/>
    <s v="SIN SOLICITUD"/>
    <s v="-"/>
  </r>
  <r>
    <n v="2024"/>
    <s v="MCSSA018786"/>
    <s v="LA-012M7B997-E115-2022"/>
    <s v="RAMO 12"/>
    <n v="25301"/>
    <x v="5"/>
    <s v="DISTRIBUIDOR MEDICO TECNOMED, S.A. DE C.V."/>
    <x v="342"/>
    <s v="HRAEI-LPI-CC-419-RA-2022HRAEI-MD1033"/>
    <s v="010.000.0476.00"/>
    <n v="25301458"/>
    <s v="METILPREDNISOLONA. SOLUCIÓN INYECTABLE CADA FRASCO ÁMPULA CON LIOFILIZADO CONTIENE SUCCINATO SÓDICO DE METILPREDNISOLONA EQUIVALENTE A 500 MG DE METILPREDNISOLONA. ENVASE CON 50 FRASCOS ÁMPULA Y 50 AMPOLLETAS CON 8 ML DE DILUYENTE."/>
    <s v="ENVASE CON 50 FRASCOS ÁMPULA Y 50 AMPOLLETAS CON 8 ML DE DILUYENTE"/>
    <n v="2595.2600000000002"/>
    <n v="11"/>
    <n v="26"/>
    <n v="28547.86"/>
    <n v="67476.760000000009"/>
    <n v="0"/>
    <n v="26"/>
    <n v="25"/>
    <s v="CLAVE SOLICITADA"/>
    <n v="15"/>
    <s v="MINIMO SUPERADO"/>
    <n v="1"/>
    <s v="RECIBIDO PARCIAL"/>
    <n v="64881.500000000007"/>
  </r>
  <r>
    <n v="2024"/>
    <s v="MCSSA018786"/>
    <s v="LA-12-M7B-012M7B997-I-1-2023"/>
    <s v="RAMO 12"/>
    <n v="25301"/>
    <x v="241"/>
    <s v="MEDILIVER, S.A. DE C.V."/>
    <x v="343"/>
    <s v="HRAEI-LPI-CC-036-2023HRAEI-MD1034"/>
    <s v="010.000.3433.00"/>
    <n v="25301459"/>
    <s v="METILPREDNISOLONA. SUSPENSIÓN INYECTABLE CADA ML CONTIENE: ACETATO DE METILPREDNISOLONA 40 MG UN FRASCO ÁMPULA CON 2 ML."/>
    <s v="FRASCO ÁMPULA CON 2 ML"/>
    <n v="17.969999999999899"/>
    <n v="47"/>
    <n v="117"/>
    <n v="844.58999999999526"/>
    <n v="2102.4899999999884"/>
    <n v="0"/>
    <n v="117"/>
    <n v="117"/>
    <s v="CLAVE SOLICITADA"/>
    <n v="70"/>
    <s v="MINIMO SUPERADO"/>
    <n v="0"/>
    <s v="RECIBIDO TOTAL"/>
    <n v="2102.4899999999884"/>
  </r>
  <r>
    <n v="2024"/>
    <s v="MCSSA018786"/>
    <s v="LA-12-512-012000991-I-174-2023"/>
    <s v="RAMO 12"/>
    <n v="25301"/>
    <x v="24"/>
    <s v="COMERCIALIZADORA DE MULTIPLES PRODUCTOS ZAGAL, S.A. DE C.V."/>
    <x v="344"/>
    <s v="HRAEI-LPI-CC-275-2023HRAEI-MD1039"/>
    <s v="010.000.1243.00"/>
    <n v="25301465"/>
    <s v="METOCLOPRAMIDA. SOLUCIÓN CADA ML CONTIENE: CLORHIDRATO DE METOCLOPRAMIDA 4 MG ENVASE FRASCO GOTERO CON 20 ML."/>
    <s v="ENVASE FRASCO GOTERO CON 20 ML"/>
    <n v="9.86"/>
    <n v="4"/>
    <n v="10"/>
    <n v="39.44"/>
    <n v="98.6"/>
    <n v="0"/>
    <s v="-"/>
    <s v="-"/>
    <s v="SIN SOLICITUD"/>
    <s v="-"/>
    <s v="MINIMO SIN SOLICITUD"/>
    <s v="-"/>
    <s v="SIN SOLICITUD"/>
    <s v="-"/>
  </r>
  <r>
    <n v="2024"/>
    <s v="MCSSA018786"/>
    <s v="AA-12-M7B-012M7B997-I-36-2023"/>
    <s v="RAMO 12"/>
    <n v="25301"/>
    <x v="242"/>
    <s v="SAGO MEDICAL SERVICE, S.A. DE C.V."/>
    <x v="344"/>
    <s v="HRAEI-AD-CC-145-2023HRAEI-MD1039"/>
    <s v="010.000.1243.00"/>
    <n v="25301465"/>
    <s v="METOCLOPRAMIDA. SOLUCIÓN CADA ML CONTIENE: CLORHIDRATO DE METOCLOPRAMIDA 4 MG ENVASE FRASCO GOTERO CON 20 ML."/>
    <s v="ENVASE FRASCO GOTERO CON 20 ML"/>
    <n v="9.4"/>
    <n v="7"/>
    <n v="16"/>
    <n v="65.8"/>
    <n v="150.4"/>
    <n v="0"/>
    <n v="16"/>
    <n v="0"/>
    <s v="CLAVE SOLICITADA"/>
    <n v="9"/>
    <s v="MINIMO SUPERADO"/>
    <n v="16"/>
    <s v="SIN RECIBIR"/>
    <n v="0"/>
  </r>
  <r>
    <n v="2024"/>
    <s v="MCSSA018786"/>
    <s v="LA-12-512-012000991-I-174-2023"/>
    <s v="RAMO 12"/>
    <n v="25301"/>
    <x v="198"/>
    <s v="GAMBARS DISTRIBUIDORA, S.A. DE C.V."/>
    <x v="345"/>
    <s v="HRAEI-LPI-CC-306-2023HRAEI-MD1037"/>
    <s v="010.000.1241.00"/>
    <n v="25301466"/>
    <s v="METOCLOPRAMIDA. SOLUCIÓN INYECTABLE CADA AMPOLLETA CONTIENE: CLORHIDRATO DE METOCLOPRAMIDA 10 MG ENVASE CON 6 AMPOLLETAS DE 2 ML."/>
    <s v="ENVASE CON 6 AMPOLLETAS DE 2 ML"/>
    <n v="11.55"/>
    <n v="576"/>
    <n v="1440"/>
    <n v="6652.8"/>
    <n v="16632"/>
    <n v="0"/>
    <n v="576"/>
    <n v="0"/>
    <s v="CLAVE SOLICITADA"/>
    <n v="0"/>
    <s v="MINIMO CUMPLIDO"/>
    <n v="576"/>
    <s v="SIN RECIBIR"/>
    <n v="0"/>
  </r>
  <r>
    <n v="2024"/>
    <s v="MCSSA018786"/>
    <s v="LA-12-M7B-012M7B997-I-1-2023"/>
    <s v="RAMO 12"/>
    <n v="25301"/>
    <x v="18"/>
    <s v="PRODIFAM, S.A. DE C.V."/>
    <x v="345"/>
    <s v="HRAEI-LPI-CC-008-2023HRAEI-MD1037"/>
    <s v="010.000.1241.00"/>
    <n v="25301466"/>
    <s v="METOCLOPRAMIDA. SOLUCIÓN INYECTABLE CADA AMPOLLETA CONTIENE: CLORHIDRATO DE METOCLOPRAMIDA 10 MG ENVASE CON 6 AMPOLLETAS DE 2 ML."/>
    <s v="ENVASE CON 6 AMPOLLETAS DE 2 ML"/>
    <n v="5.4599999999999902"/>
    <n v="936"/>
    <n v="2340"/>
    <n v="5110.5599999999904"/>
    <n v="12776.399999999978"/>
    <n v="0"/>
    <n v="2340"/>
    <n v="2340"/>
    <s v="CLAVE SOLICITADA"/>
    <n v="1404"/>
    <s v="MINIMO SUPERADO"/>
    <n v="0"/>
    <s v="RECIBIDO TOTAL"/>
    <n v="12776.399999999978"/>
  </r>
  <r>
    <n v="2024"/>
    <s v="MCSSA018786"/>
    <s v="LA-12-512-012000991-I-174-2023"/>
    <s v="RAMO 12"/>
    <n v="25301"/>
    <x v="9"/>
    <s v="BIORESEARCH DE MEXICO, S.A. DE C.V."/>
    <x v="346"/>
    <s v="HRAEI-LPI-CC-266-2023HRAEI-MD1038"/>
    <s v="010.000.1242.00"/>
    <n v="25301467"/>
    <s v="METOCLOPRAMIDA. TABLETA CADA TABLETA CONTIENE: CLORHIDRATO DE METOCLOPRAMIDA 10 MG ENVASE CON 20 TABLETAS."/>
    <s v="ENVASE CON 20 TABLETAS"/>
    <n v="4.8499999999999996"/>
    <n v="6"/>
    <n v="14"/>
    <n v="29.099999999999998"/>
    <n v="67.899999999999991"/>
    <n v="0"/>
    <n v="6"/>
    <n v="6"/>
    <s v="CLAVE SOLICITADA"/>
    <n v="0"/>
    <s v="MINIMO CUMPLIDO"/>
    <n v="0"/>
    <s v="RECIBIDO TOTAL"/>
    <n v="29.099999999999998"/>
  </r>
  <r>
    <n v="2024"/>
    <s v="MCSSA018786"/>
    <s v="LA-12-512-012000991-I-174-2023"/>
    <s v="RAMO 12"/>
    <n v="25301"/>
    <x v="13"/>
    <s v="COMPAÑIA INTERNACIONAL MEDICA, S.A. DE C.V."/>
    <x v="346"/>
    <s v="HRAEI-LPI-CC-279-1-2023HRAEI-MD1038"/>
    <s v="010.000.1242.00"/>
    <n v="25301467"/>
    <s v="METOCLOPRAMIDA. TABLETA CADA TABLETA CONTIENE: CLORHIDRATO DE METOCLOPRAMIDA 10 MG ENVASE CON 20 TABLETAS."/>
    <s v="ENVASE CON 20 TABLETAS"/>
    <n v="5.25"/>
    <n v="4"/>
    <n v="9"/>
    <n v="21"/>
    <n v="47.25"/>
    <n v="0"/>
    <n v="4"/>
    <n v="0"/>
    <s v="CLAVE SOLICITADA"/>
    <n v="0"/>
    <s v="MINIMO CUMPLIDO"/>
    <n v="4"/>
    <s v="SIN RECIBIR"/>
    <n v="0"/>
  </r>
  <r>
    <n v="2024"/>
    <s v="MCSSA018786"/>
    <s v="LA-012M7B997-E115-2022"/>
    <s v="RAMO 12"/>
    <n v="25301"/>
    <x v="137"/>
    <s v="SAGO MEDICAL SERVICE, S.A. DE C.V."/>
    <x v="346"/>
    <s v="HRAEI-LPI-CC-427-2022HRAEI-MD1038"/>
    <s v="010.000.1242.00"/>
    <n v="25301467"/>
    <s v="METOCLOPRAMIDA. TABLETA CADA TABLETA CONTIENE: CLORHIDRATO DE METOCLOPRAMIDA 10 MG ENVASE CON 20 TABLETAS."/>
    <s v="ENVASE CON 20 TABLETAS"/>
    <n v="4.9000000000000004"/>
    <n v="4"/>
    <n v="8"/>
    <n v="19.600000000000001"/>
    <n v="39.200000000000003"/>
    <n v="0"/>
    <n v="8"/>
    <n v="4"/>
    <s v="CLAVE SOLICITADA"/>
    <n v="4"/>
    <s v="MINIMO SUPERADO"/>
    <n v="4"/>
    <s v="RECIBIDO PARCIAL"/>
    <n v="19.600000000000001"/>
  </r>
  <r>
    <n v="2024"/>
    <s v="MCSSA018786"/>
    <s v="LA-012M7B997-E115-2022"/>
    <s v="RAMO 12"/>
    <n v="25301"/>
    <x v="7"/>
    <s v="BIORESEARCH DE MÉXICO, S.A. DE C.V."/>
    <x v="346"/>
    <s v="HRAEI-LPI-CC-431-2022HRAEI-MD1038"/>
    <s v="010.000.1242.00"/>
    <n v="25301467"/>
    <s v="METOCLOPRAMIDA. TABLETA CADA TABLETA CONTIENE: CLORHIDRATO DE METOCLOPRAMIDA 10 MG ENVASE CON 20 TABLETAS."/>
    <s v="ENVASE CON 20 TABLETAS"/>
    <n v="4.8499999999999996"/>
    <n v="4"/>
    <n v="11"/>
    <n v="19.399999999999999"/>
    <n v="53.349999999999994"/>
    <n v="0"/>
    <n v="11"/>
    <n v="11"/>
    <s v="CLAVE SOLICITADA"/>
    <n v="7"/>
    <s v="MINIMO SUPERADO"/>
    <n v="0"/>
    <s v="RECIBIDO TOTAL"/>
    <n v="53.349999999999994"/>
  </r>
  <r>
    <n v="2024"/>
    <s v="MCSSA018786"/>
    <s v="LA-012M7B997-E115-2022"/>
    <s v="RAMO 12"/>
    <n v="25301"/>
    <x v="102"/>
    <s v="BRULUAGSA, S.A. DE C.V."/>
    <x v="346"/>
    <s v="HRAEI-LPI-CC-426-2022HRAEI-MD1038"/>
    <s v="010.000.1242.00"/>
    <n v="25301467"/>
    <s v="METOCLOPRAMIDA. TABLETA CADA TABLETA CONTIENE: CLORHIDRATO DE METOCLOPRAMIDA 10 MG ENVASE CON 20 TABLETAS."/>
    <s v="ENVASE CON 20 TABLETAS"/>
    <n v="4.5"/>
    <n v="8"/>
    <n v="19"/>
    <n v="36"/>
    <n v="85.5"/>
    <n v="0"/>
    <n v="19"/>
    <n v="0"/>
    <s v="CLAVE SOLICITADA"/>
    <n v="11"/>
    <s v="MINIMO SUPERADO"/>
    <n v="19"/>
    <s v="SIN RECIBIR"/>
    <n v="0"/>
  </r>
  <r>
    <n v="2024"/>
    <s v="MCSSA018786"/>
    <s v="LA-12-512-012000991-I-174-2023"/>
    <s v="RAMO 12"/>
    <n v="25301"/>
    <x v="75"/>
    <s v="GRUPO BIOJEMA, S.A. DE C.V."/>
    <x v="347"/>
    <s v="HRAEI-LPI-CC-311-1-2023HRAEI-MD1040"/>
    <s v="010.000.0572.00"/>
    <n v="25301469"/>
    <s v="METOPROLOL. TABLETA CADA TABLETA CONTIENE: TARTRATO DE METOPROLOL 100 MG ENVASE CON 20 TABLETAS."/>
    <s v="ENVASE CON 20 TABLETAS"/>
    <n v="6.7"/>
    <n v="29"/>
    <n v="71"/>
    <n v="194.3"/>
    <n v="475.7"/>
    <n v="0"/>
    <n v="29"/>
    <n v="0"/>
    <s v="CLAVE SOLICITADA"/>
    <n v="0"/>
    <s v="MINIMO CUMPLIDO"/>
    <n v="29"/>
    <s v="SIN RECIBIR"/>
    <n v="0"/>
  </r>
  <r>
    <n v="2024"/>
    <s v="MCSSA018786"/>
    <s v="LA-12-512-012000991-I-174-2023"/>
    <s v="RAMO 12"/>
    <n v="25301"/>
    <x v="86"/>
    <s v="MEDICA FARMA ARCAR, S.A. DE C.V."/>
    <x v="347"/>
    <s v="HRAEI-LPI-CC-332-1-2023HRAEI-MD1040"/>
    <s v="010.000.0572.00"/>
    <n v="25301469"/>
    <s v="METOPROLOL. TABLETA CADA TABLETA CONTIENE: TARTRATO DE METOPROLOL 100 MG ENVASE CON 20 TABLETAS."/>
    <s v="ENVASE CON 20 TABLETAS"/>
    <n v="7"/>
    <n v="23"/>
    <n v="57"/>
    <n v="161"/>
    <n v="399"/>
    <n v="0"/>
    <n v="23"/>
    <n v="0"/>
    <s v="CLAVE SOLICITADA"/>
    <n v="0"/>
    <s v="MINIMO CUMPLIDO"/>
    <n v="23"/>
    <s v="SIN RECIBIR"/>
    <n v="0"/>
  </r>
  <r>
    <n v="2024"/>
    <s v="MCSSA018786"/>
    <s v="LA-12-512-012000991-I-174-2023"/>
    <s v="RAMO 12"/>
    <n v="25301"/>
    <x v="135"/>
    <s v="HISA FARMACEUTICA, S.A. DE C.V."/>
    <x v="347"/>
    <s v="HRAEI-LPI-CC-313-1-2023HRAEI-MD1040"/>
    <s v="010.000.0572.00"/>
    <n v="25301469"/>
    <s v="METOPROLOL. TABLETA CADA TABLETA CONTIENE: TARTRATO DE METOPROLOL 100 MG ENVASE CON 20 TABLETAS."/>
    <s v="ENVASE CON 20 TABLETAS"/>
    <n v="7.29"/>
    <n v="5"/>
    <n v="14"/>
    <n v="36.450000000000003"/>
    <n v="102.06"/>
    <n v="0"/>
    <n v="5"/>
    <n v="0"/>
    <s v="CLAVE SOLICITADA"/>
    <n v="0"/>
    <s v="MINIMO CUMPLIDO"/>
    <n v="5"/>
    <s v="SIN RECIBIR"/>
    <n v="0"/>
  </r>
  <r>
    <n v="2024"/>
    <s v="MCSSA018786"/>
    <s v="LA-012M7B997-E115-2022"/>
    <s v="RAMO 12"/>
    <n v="25301"/>
    <x v="7"/>
    <s v="BIORESEARCH DE MÉXICO, S.A. DE C.V."/>
    <x v="347"/>
    <s v="HRAEI-LPI-CC-431-2022HRAEI-MD1040"/>
    <s v="010.000.0572.00"/>
    <n v="25301469"/>
    <s v="METOPROLOL. TABLETA CADA TABLETA CONTIENE: TARTRATO DE METOPROLOL 100 MG ENVASE CON 20 TABLETAS."/>
    <s v="ENVASE CON 20 TABLETAS"/>
    <n v="7.55"/>
    <n v="93"/>
    <n v="231"/>
    <n v="702.15"/>
    <n v="1744.05"/>
    <n v="0"/>
    <n v="100"/>
    <n v="100"/>
    <s v="CLAVE SOLICITADA"/>
    <n v="7"/>
    <s v="MINIMO SUPERADO"/>
    <n v="0"/>
    <s v="RECIBIDO TOTAL"/>
    <n v="755"/>
  </r>
  <r>
    <n v="2024"/>
    <s v="MCSSA018786"/>
    <s v="LA-12-512-012000991-I-174-2023"/>
    <s v="RAMO 12"/>
    <n v="25301"/>
    <x v="36"/>
    <s v="PROQUIGAMA, S.A. DE C.V."/>
    <x v="348"/>
    <s v="HRAEI-LPI-CC-361-1-2023HRAEI-MD1042"/>
    <s v="010.000.1760.00"/>
    <n v="25301472"/>
    <s v="METOTREXATO. SOLUCIÓN INYECTABLE CADA FRASCO ÁMPULA CON LIOFILIZADO O SOLUCIÓN CONTIENE: METOTREXATO SÓDICO EQUIVALENTE A 50 MG DE METOTREXATO. ENVASE CON UN FRASCO ÁMPULA."/>
    <s v="ENVASE CON UN FRASCO ÁMPULA"/>
    <n v="109"/>
    <n v="9"/>
    <n v="24"/>
    <n v="981"/>
    <n v="2616"/>
    <n v="0"/>
    <n v="9"/>
    <n v="0"/>
    <s v="CLAVE SOLICITADA"/>
    <n v="0"/>
    <s v="MINIMO CUMPLIDO"/>
    <n v="9"/>
    <s v="SIN RECIBIR"/>
    <n v="0"/>
  </r>
  <r>
    <n v="2024"/>
    <s v="MCSSA018786"/>
    <s v="LA-012M7B997-E115-2022"/>
    <s v="RAMO 12"/>
    <n v="25301"/>
    <x v="243"/>
    <s v="MEDIMEX DEL NORTE, S.A. DE C.V."/>
    <x v="348"/>
    <s v="HRAEI-LPI-CC-450-2022HRAEI-MD1042"/>
    <s v="010.000.1760.00"/>
    <n v="25301472"/>
    <s v="METOTREXATO. SOLUCIÓN INYECTABLE CADA FRASCO ÁMPULA CON LIOFILIZADO O SOLUCIÓN CONTIENE: METOTREXATO SÓDICO EQUIVALENTE A 50 MG DE METOTREXATO. ENVASE CON UN FRASCO ÁMPULA."/>
    <s v="ENVASE CON UN FRASCO ÁMPULA"/>
    <n v="120.52"/>
    <n v="32"/>
    <n v="78"/>
    <n v="3856.64"/>
    <n v="9400.56"/>
    <n v="0"/>
    <s v="-"/>
    <s v="-"/>
    <s v="SIN SOLICITUD"/>
    <s v="-"/>
    <s v="MINIMO SIN SOLICITUD"/>
    <s v="-"/>
    <s v="SIN SOLICITUD"/>
    <s v="-"/>
  </r>
  <r>
    <n v="2024"/>
    <s v="MCSSA018786"/>
    <s v="LA-12-512-012000991-I-174-2023"/>
    <s v="RAMO 12"/>
    <n v="25301"/>
    <x v="9"/>
    <s v="BIORESEARCH DE MEXICO, S.A. DE C.V."/>
    <x v="349"/>
    <s v="HRAEI-LPI-CC-266-2023HRAEI-MD1053"/>
    <s v="010.000.1561.00"/>
    <n v="25301478"/>
    <s v="METRONIDAZOL. ÓVULO O TABLETA VAGINAL CADA ÓVULO O TABLETA CONTIENE: METRONIDAZOL 500 MG ENVASE CON 10 ÓVULOS O TABLETAS."/>
    <s v="ENVASE CON 10 ÓVULOS O TABLETAS"/>
    <n v="5.17"/>
    <n v="15"/>
    <n v="36"/>
    <n v="77.55"/>
    <n v="186.12"/>
    <n v="0"/>
    <s v="-"/>
    <s v="-"/>
    <s v="SIN SOLICITUD"/>
    <s v="-"/>
    <s v="MINIMO SIN SOLICITUD"/>
    <s v="-"/>
    <s v="SIN SOLICITUD"/>
    <s v="-"/>
  </r>
  <r>
    <n v="2024"/>
    <s v="MCSSA018786"/>
    <s v="LA-12-M7B-012M7B997-I-1-2023"/>
    <s v="RAMO 12"/>
    <n v="25301"/>
    <x v="10"/>
    <s v="BIORESEARCH DE MÉXICO, S.A. DE C.V."/>
    <x v="349"/>
    <s v="HRAEI-LPI-CC-010-2023HRAEI-MD1053"/>
    <s v="010.000.1561.00"/>
    <n v="25301478"/>
    <s v="METRONIDAZOL. ÓVULO O TABLETA VAGINAL CADA ÓVULO O TABLETA CONTIENE: METRONIDAZOL 500 MG ENVASE CON 10 ÓVULOS O TABLETAS."/>
    <s v="ENVASE CON 10 ÓVULOS O TABLETAS"/>
    <n v="5.1699999999999902"/>
    <n v="24"/>
    <n v="58"/>
    <n v="124.07999999999976"/>
    <n v="299.85999999999945"/>
    <n v="0"/>
    <s v="-"/>
    <s v="-"/>
    <s v="SIN SOLICITUD"/>
    <s v="-"/>
    <s v="MINIMO SIN SOLICITUD"/>
    <s v="-"/>
    <s v="SIN SOLICITUD"/>
    <s v="-"/>
  </r>
  <r>
    <n v="2024"/>
    <s v="MCSSA018786"/>
    <s v="LA-12-M7B-012M7B997-I-1-2023"/>
    <s v="RAMO 12"/>
    <n v="25301"/>
    <x v="85"/>
    <s v="FRESENIUS KABI MÉXICO, S.A. DE C.V."/>
    <x v="43"/>
    <s v="HRAEI-LPI-CC-026-2023HRAEI-MD1052"/>
    <s v="010.000.1311.00"/>
    <n v="25301480"/>
    <s v="METRONIDAZOL. SOLUCIÓN INYECTABLE CADA 100 ML CONTIENEN: METRONIDAZOL 500 MG ENVASE CON 100 ML."/>
    <s v="ENVASE CON 100 ML"/>
    <n v="9.1300000000000008"/>
    <n v="2762"/>
    <n v="6904"/>
    <n v="25217.06"/>
    <n v="63033.520000000004"/>
    <n v="0"/>
    <n v="2762"/>
    <n v="2762"/>
    <s v="CLAVE SOLICITADA"/>
    <n v="0"/>
    <s v="MINIMO CUMPLIDO"/>
    <n v="0"/>
    <s v="RECIBIDO TOTAL"/>
    <n v="25217.06"/>
  </r>
  <r>
    <n v="2024"/>
    <s v="MCSSA018786"/>
    <s v="AA-12-M7B-012M7B997-I-24-2023 "/>
    <s v="RAMO 12"/>
    <n v="25301"/>
    <x v="95"/>
    <s v="PROFESSIONAL PHARMACY OCCIDENTE, S.A. DE C.V."/>
    <x v="350"/>
    <s v="HRAEI-AD-CC-099-2023-AHRAEI-MD1050"/>
    <s v="010.000.1309.00"/>
    <n v="25301479"/>
    <s v="METRONIDAZOL. SOLUCIÓN INYECTABLE CADA AMPOLLETA O FRASCO ÁMPULA CONTIENE: METRONIDAZOL 200 MG ENVASE CON 2 AMPOLLETAS O FRASCOS ÁMPULA CON 10 ML."/>
    <s v="ENVASE CON 2 AMPOLLETAS O FRASCOS ÁMPULA CON 10 ML"/>
    <n v="27.92"/>
    <n v="38"/>
    <n v="93"/>
    <n v="1060.96"/>
    <n v="2596.56"/>
    <n v="0"/>
    <n v="93"/>
    <n v="93"/>
    <s v="CLAVE SOLICITADA"/>
    <n v="55"/>
    <s v="MINIMO SUPERADO"/>
    <n v="0"/>
    <s v="RECIBIDO TOTAL"/>
    <n v="2596.56"/>
  </r>
  <r>
    <n v="2024"/>
    <s v="MCSSA018786"/>
    <s v="LA-12-512-012000991-I-174-2023"/>
    <s v="RAMO 12"/>
    <n v="25301"/>
    <x v="9"/>
    <s v="BIORESEARCH DE MEXICO, S.A. DE C.V."/>
    <x v="351"/>
    <s v="HRAEI-LPI-CC-266-2023HRAEI-MD1051"/>
    <s v="010.000.1310.00"/>
    <n v="25301481"/>
    <s v="METRONIDAZOL. SUSPENSIÓN ORAL CADA 5 ML CONTIENEN: BENZOILO DE METRONIDAZOL EQUIVALENTE A 250 MG DE METRONIDAZOL. ENVASE CON 120 ML Y DOSIFICADOR."/>
    <s v="ENVASE CON 120 ML Y DOSIFICADOR"/>
    <n v="11"/>
    <n v="8"/>
    <n v="20"/>
    <n v="88"/>
    <n v="220"/>
    <n v="0"/>
    <n v="5"/>
    <n v="5"/>
    <s v="CLAVE SOLICITADA"/>
    <n v="-3"/>
    <s v="MINIMO NO CUMPLIDO"/>
    <n v="0"/>
    <s v="RECIBIDO TOTAL"/>
    <n v="55"/>
  </r>
  <r>
    <n v="2024"/>
    <s v="MCSSA018786"/>
    <s v="LA-012M7B997-E115-2022"/>
    <s v="RAMO 12"/>
    <n v="25301"/>
    <x v="7"/>
    <s v="BIORESEARCH DE MÉXICO, S.A. DE C.V."/>
    <x v="351"/>
    <s v="HRAEI-LPI-CC-431-2022HRAEI-MD1051"/>
    <s v="010.000.1310.00"/>
    <n v="25301481"/>
    <s v="METRONIDAZOL. SUSPENSIÓN ORAL CADA 5 ML CONTIENEN: BENZOILO DE METRONIDAZOL EQUIVALENTE A 250 MG DE METRONIDAZOL. ENVASE CON 120 ML Y DOSIFICADOR."/>
    <s v="ENVASE CON 120 ML Y DOSIFICADOR"/>
    <n v="10.050000000000001"/>
    <n v="14"/>
    <n v="33"/>
    <n v="140.70000000000002"/>
    <n v="331.65000000000003"/>
    <n v="0"/>
    <s v="-"/>
    <s v="-"/>
    <s v="SIN SOLICITUD"/>
    <s v="-"/>
    <s v="MINIMO SIN SOLICITUD"/>
    <s v="-"/>
    <s v="SIN SOLICITUD"/>
    <s v="-"/>
  </r>
  <r>
    <n v="2024"/>
    <s v="MCSSA018786"/>
    <s v="LA-12-512-012000991-I-174-2023"/>
    <s v="RAMO 12"/>
    <n v="25301"/>
    <x v="13"/>
    <s v="COMPAÑIA INTERNACIONAL MEDICA, S.A. DE C.V."/>
    <x v="352"/>
    <s v="HRAEI-LPI-CC-279-1-2023HRAEI-MD1049"/>
    <s v="010.000.1308.01"/>
    <n v="25302830"/>
    <s v="METRONIDAZOL. TABLETA CADA TABLETA CONTIENE: METRONIDAZOL 500 MG ENVASE CON 30 TABLETAS."/>
    <s v="ENVASE CON 30 TABLETAS"/>
    <n v="14.37"/>
    <n v="5"/>
    <n v="12"/>
    <n v="71.849999999999994"/>
    <n v="172.44"/>
    <n v="0"/>
    <n v="5"/>
    <n v="5"/>
    <s v="CLAVE SOLICITADA"/>
    <n v="0"/>
    <s v="MINIMO CUMPLIDO"/>
    <n v="0"/>
    <s v="RECIBIDO TOTAL"/>
    <n v="71.849999999999994"/>
  </r>
  <r>
    <n v="2024"/>
    <s v="MCSSA018786"/>
    <s v="LA-12-512-012000991-I-174-2023"/>
    <s v="RAMO 12"/>
    <n v="25301"/>
    <x v="9"/>
    <s v="BIORESEARCH DE MEXICO, S.A. DE C.V."/>
    <x v="352"/>
    <s v="HRAEI-LPI-CC-266-2023HRAEI-MD1049"/>
    <s v="010.000.1308.01"/>
    <n v="25302830"/>
    <s v="METRONIDAZOL. TABLETA CADA TABLETA CONTIENE: METRONIDAZOL 500 MG ENVASE CON 30 TABLETAS."/>
    <s v="ENVASE CON 30 TABLETAS"/>
    <n v="13.45"/>
    <n v="7"/>
    <n v="17"/>
    <n v="94.149999999999991"/>
    <n v="228.64999999999998"/>
    <n v="0"/>
    <s v="-"/>
    <s v="-"/>
    <s v="SIN SOLICITUD"/>
    <s v="-"/>
    <s v="MINIMO SIN SOLICITUD"/>
    <s v="-"/>
    <s v="SIN SOLICITUD"/>
    <s v="-"/>
  </r>
  <r>
    <n v="2024"/>
    <s v="MCSSA018786"/>
    <s v="LA-12-M7B-012M7B997-I-1-2023"/>
    <s v="RAMO 12"/>
    <n v="25301"/>
    <x v="203"/>
    <s v="IMPORTADORA Y MANUFACTURERA BRULUART, S.A."/>
    <x v="352"/>
    <s v="HRAEI-LPI-CC-079-2023HRAEI-MD1049"/>
    <s v="010.000.1308.01"/>
    <n v="25302830"/>
    <s v="METRONIDAZOL. TABLETA CADA TABLETA CONTIENE: METRONIDAZOL 500 MG ENVASE CON 30 TABLETAS."/>
    <s v="ENVASE CON 30 TABLETAS"/>
    <n v="14.5"/>
    <n v="7"/>
    <n v="19"/>
    <n v="101.5"/>
    <n v="275.5"/>
    <n v="0"/>
    <n v="19"/>
    <n v="19"/>
    <s v="CLAVE SOLICITADA"/>
    <n v="12"/>
    <s v="MINIMO SUPERADO"/>
    <n v="0"/>
    <s v="RECIBIDO TOTAL"/>
    <n v="275.5"/>
  </r>
  <r>
    <n v="2024"/>
    <s v="MCSSA018786"/>
    <s v="LA-12-M7B-012M7B997-I-1-2023"/>
    <s v="RAMO 12"/>
    <n v="25301"/>
    <x v="10"/>
    <s v="BIORESEARCH DE MÉXICO, S.A. DE C.V."/>
    <x v="352"/>
    <s v="HRAEI-LPI-CC-010-2023HRAEI-MD1049"/>
    <s v="010.000.1308.01"/>
    <n v="25302830"/>
    <s v="METRONIDAZOL. TABLETA CADA TABLETA CONTIENE: METRONIDAZOL 500 MG ENVASE CON 30 TABLETAS."/>
    <s v="ENVASE CON 30 TABLETAS"/>
    <n v="13.4499999999999"/>
    <n v="12"/>
    <n v="28"/>
    <n v="161.39999999999878"/>
    <n v="376.59999999999718"/>
    <n v="0"/>
    <n v="28"/>
    <n v="28"/>
    <s v="CLAVE SOLICITADA"/>
    <n v="16"/>
    <s v="MINIMO SUPERADO"/>
    <n v="0"/>
    <s v="RECIBIDO TOTAL"/>
    <n v="376.59999999999718"/>
  </r>
  <r>
    <n v="2024"/>
    <s v="MCSSA018786"/>
    <s v="LA-12-512-012000991-I-174-2023"/>
    <s v="RAMO 12"/>
    <n v="25301"/>
    <x v="21"/>
    <s v="PRODIFAM, S.A. DE C.V."/>
    <x v="353"/>
    <s v="HRAEI-LPI-CC-353-1-2023HRAEI-MD1054"/>
    <s v="010.000.0891.00"/>
    <n v="25301484"/>
    <s v="MICONAZOL. CREMA CADA GRAMO CONTIENE: NITRATO DE MICONAZOL 20 MG ENVASE CON 20 G."/>
    <s v="ENVASE CON 20 G"/>
    <n v="6.78"/>
    <n v="12"/>
    <n v="29"/>
    <n v="81.36"/>
    <n v="196.62"/>
    <n v="0"/>
    <s v="-"/>
    <s v="-"/>
    <s v="SIN SOLICITUD"/>
    <s v="-"/>
    <s v="MINIMO SIN SOLICITUD"/>
    <s v="-"/>
    <s v="SIN SOLICITUD"/>
    <s v="-"/>
  </r>
  <r>
    <n v="2024"/>
    <s v="MCSSA018786"/>
    <s v="LA-12-M7B-012M7B997-I-1-2023"/>
    <s v="RAMO 12"/>
    <n v="25301"/>
    <x v="10"/>
    <s v="BIORESEARCH DE MÉXICO, S.A. DE C.V."/>
    <x v="353"/>
    <s v="HRAEI-LPI-CC-010-2023HRAEI-MD1054"/>
    <s v="010.000.0891.00"/>
    <n v="25301484"/>
    <s v="MICONAZOL. CREMA CADA GRAMO CONTIENE: NITRATO DE MICONAZOL 20 MG ENVASE CON 20 G."/>
    <s v="ENVASE CON 20 G"/>
    <n v="5.5"/>
    <n v="12"/>
    <n v="28"/>
    <n v="66"/>
    <n v="154"/>
    <n v="0"/>
    <s v="-"/>
    <s v="-"/>
    <s v="SIN SOLICITUD"/>
    <s v="-"/>
    <s v="MINIMO SIN SOLICITUD"/>
    <s v="-"/>
    <s v="SIN SOLICITUD"/>
    <s v="-"/>
  </r>
  <r>
    <n v="2024"/>
    <s v="MCSSA018786"/>
    <s v="LA-12-M7B-012M7B997-I-1-2023"/>
    <s v="RAMO 12"/>
    <n v="25301"/>
    <x v="146"/>
    <s v="APS MEDICAMENTOS, S.A. DE C.V."/>
    <x v="353"/>
    <s v="HRAEI-LPI-CC-076-2023HRAEI-MD1054"/>
    <s v="010.000.0891.00"/>
    <n v="25301484"/>
    <s v="MICONAZOL. CREMA CADA GRAMO CONTIENE: NITRATO DE MICONAZOL 20 MG ENVASE CON 20 G."/>
    <s v="ENVASE CON 20 G"/>
    <n v="5.95"/>
    <n v="7"/>
    <n v="19"/>
    <n v="41.65"/>
    <n v="113.05"/>
    <n v="0"/>
    <s v="-"/>
    <s v="-"/>
    <s v="SIN SOLICITUD"/>
    <s v="-"/>
    <s v="MINIMO SIN SOLICITUD"/>
    <s v="-"/>
    <s v="SIN SOLICITUD"/>
    <s v="-"/>
  </r>
  <r>
    <n v="2024"/>
    <s v="MCSSA018786"/>
    <s v="LA-12-512-012000991-I-174-2023"/>
    <s v="RAMO 12"/>
    <n v="25301"/>
    <x v="36"/>
    <s v="PROQUIGAMA, S.A. DE C.V."/>
    <x v="354"/>
    <s v="HRAEI-LPI-CC-361-1-2023HRAEI-MD1058"/>
    <s v="040.000.4060.00"/>
    <n v="25301489"/>
    <s v="MIDAZOLAM. SOLUCIÓN INYECTABLE CADA AMPOLLETA CONTIENE CLORHIDRATO DE MIDAZOLAM EQUIVALENTE A 50 MG DE MIDAZOLAM O MIDAZOLAM 50 MG ENVASE CON 5 AMPOLLETAS CON 10 ML."/>
    <s v="ENVASE CON 5 AMPOLLETAS CON 10 ML"/>
    <n v="99"/>
    <n v="1468"/>
    <n v="3669"/>
    <n v="145332"/>
    <n v="363231"/>
    <n v="0"/>
    <s v="-"/>
    <s v="-"/>
    <s v="SIN SOLICITUD"/>
    <s v="-"/>
    <s v="MINIMO SIN SOLICITUD"/>
    <s v="-"/>
    <s v="SIN SOLICITUD"/>
    <s v="-"/>
  </r>
  <r>
    <n v="2024"/>
    <s v="MCSSA018786"/>
    <s v="LA-12-M7B-012M7B997-I-1-2023"/>
    <s v="RAMO 12"/>
    <n v="25301"/>
    <x v="17"/>
    <s v="COMERCIALIZADORA PHARMACEUTICA COMPHARMA, S.A. DE C.V."/>
    <x v="354"/>
    <s v="HRAEI-LPI-CC-038-2023HRAEI-MD1058"/>
    <s v="040.000.4060.00"/>
    <n v="25301489"/>
    <s v="MIDAZOLAM. SOLUCIÓN INYECTABLE CADA AMPOLLETA CONTIENE CLORHIDRATO DE MIDAZOLAM EQUIVALENTE A 50 MG DE MIDAZOLAM O MIDAZOLAM 50 MG ENVASE CON 5 AMPOLLETAS CON 10 ML."/>
    <s v="ENVASE CON 5 AMPOLLETAS CON 10 ML"/>
    <n v="99"/>
    <n v="1431"/>
    <n v="3577"/>
    <n v="141669"/>
    <n v="354123"/>
    <n v="0"/>
    <s v="-"/>
    <s v="-"/>
    <s v="SIN SOLICITUD"/>
    <s v="-"/>
    <s v="MINIMO SIN SOLICITUD"/>
    <s v="-"/>
    <s v="SIN SOLICITUD"/>
    <s v="-"/>
  </r>
  <r>
    <n v="2024"/>
    <s v="MCSSA018786"/>
    <s v="LA-12-M7B-012M7B997-I-1-2023"/>
    <s v="RAMO 12"/>
    <n v="25301"/>
    <x v="244"/>
    <s v="LABORATORIOS PISA, S.A. DE C.V."/>
    <x v="354"/>
    <s v="HRAEI-LPI-CC-083-2023HRAEI-MD1058"/>
    <s v="040.000.4060.00"/>
    <n v="25301489"/>
    <s v="MIDAZOLAM. SOLUCIÓN INYECTABLE CADA AMPOLLETA CONTIENE CLORHIDRATO DE MIDAZOLAM EQUIVALENTE A 50 MG DE MIDAZOLAM O MIDAZOLAM 50 MG ENVASE CON 5 AMPOLLETAS CON 10 ML."/>
    <s v="ENVASE CON 5 AMPOLLETAS CON 10 ML"/>
    <n v="100.459999999999"/>
    <n v="954"/>
    <n v="2385"/>
    <n v="95838.839999999051"/>
    <n v="239597.09999999762"/>
    <n v="0"/>
    <s v="-"/>
    <s v="-"/>
    <s v="SIN SOLICITUD"/>
    <s v="-"/>
    <s v="MINIMO SIN SOLICITUD"/>
    <s v="-"/>
    <s v="SIN SOLICITUD"/>
    <s v="-"/>
  </r>
  <r>
    <n v="2024"/>
    <s v="MCSSA018786"/>
    <s v="LA-12-512-012000991-I-174-2023"/>
    <s v="RAMO 12"/>
    <n v="25301"/>
    <x v="36"/>
    <s v="PROQUIGAMA, S.A. DE C.V."/>
    <x v="355"/>
    <s v="HRAEI-LPI-CC-361-1-2023HRAEI-MD1057"/>
    <s v="040.000.4057.00"/>
    <n v="25301487"/>
    <s v="MIDAZOLAM. SOLUCIÓN INYECTABLE CADA AMPOLLETA CONTIENE: CLORHIDRATO DE MIDAZOLAM EQUIVALENTE A 15 MG DE MIDAZOLAM O MIDAZOLAM 15 MG ENVASE CON 5 AMPOLLETAS CON 3 ML."/>
    <s v="ENVASE CON 5 AMPOLLETAS CON 3 ML"/>
    <n v="28"/>
    <n v="6107"/>
    <n v="15266"/>
    <n v="170996"/>
    <n v="427448"/>
    <n v="0"/>
    <s v="-"/>
    <s v="-"/>
    <s v="SIN SOLICITUD"/>
    <s v="-"/>
    <s v="MINIMO SIN SOLICITUD"/>
    <s v="-"/>
    <s v="SIN SOLICITUD"/>
    <s v="-"/>
  </r>
  <r>
    <n v="2024"/>
    <s v="MCSSA018786"/>
    <s v="LA-012M7B997-E115-2022"/>
    <s v="RAMO 12"/>
    <n v="25301"/>
    <x v="208"/>
    <s v="LABORATORIOS PISA, S.A. DE C.V."/>
    <x v="355"/>
    <s v="HRAEI-LPI-CC-440-2022HRAEI-MD1057"/>
    <s v="040.000.4057.00"/>
    <n v="25301487"/>
    <s v="MIDAZOLAM. SOLUCIÓN INYECTABLE CADA AMPOLLETA CONTIENE: CLORHIDRATO DE MIDAZOLAM EQUIVALENTE A 15 MG DE MIDAZOLAM O MIDAZOLAM 15 MG ENVASE CON 5 AMPOLLETAS CON 3 ML."/>
    <s v="ENVASE CON 5 AMPOLLETAS CON 3 ML"/>
    <n v="27.77"/>
    <n v="9924"/>
    <n v="24808"/>
    <n v="275589.48"/>
    <n v="688918.16"/>
    <n v="0"/>
    <n v="1000"/>
    <n v="0"/>
    <s v="CLAVE SOLICITADA"/>
    <n v="-8924"/>
    <s v="MINIMO NO CUMPLIDO"/>
    <n v="1000"/>
    <s v="SIN RECIBIR"/>
    <n v="0"/>
  </r>
  <r>
    <n v="2024"/>
    <s v="MCSSA018786"/>
    <s v="LA-12-512-012000991-I-174-2023"/>
    <s v="RAMO 12"/>
    <n v="25301"/>
    <x v="36"/>
    <s v="PROQUIGAMA, S.A. DE C.V."/>
    <x v="356"/>
    <s v="HRAEI-LPI-CC-361-1-2023HRAEI-MD1055"/>
    <s v="040.000.2108.00"/>
    <n v="25301488"/>
    <s v="MIDAZOLAM. SOLUCIÓN INYECTABLE CADA AMPOLLETA CONTIENE: CLORHIDRATO DE MIDAZOLAM EQUIVALENTE A 5 MG DE MIDAZOLAM O MIDAZOLAM 5 MG ENVASE CON 5 AMPOLLETAS CON 5 ML."/>
    <s v="ENVASE CON 5 AMPOLLETAS CON 5 ML"/>
    <n v="48"/>
    <n v="48"/>
    <n v="120"/>
    <n v="2304"/>
    <n v="5760"/>
    <n v="0"/>
    <s v="-"/>
    <s v="-"/>
    <s v="SIN SOLICITUD"/>
    <s v="-"/>
    <s v="MINIMO SIN SOLICITUD"/>
    <s v="-"/>
    <s v="SIN SOLICITUD"/>
    <s v="-"/>
  </r>
  <r>
    <n v="2024"/>
    <s v="MCSSA018786"/>
    <s v="LA-12-512-012000991-I-174-2023"/>
    <s v="RAMO 12"/>
    <n v="25301"/>
    <x v="51"/>
    <s v="ZAGAPHARM, S.A. DE C.V."/>
    <x v="356"/>
    <s v="HRAEI-LPI-CC-376-2023HRAEI-MD1055"/>
    <s v="040.000.2108.00"/>
    <n v="25301488"/>
    <s v="MIDAZOLAM. SOLUCIÓN INYECTABLE CADA AMPOLLETA CONTIENE: CLORHIDRATO DE MIDAZOLAM EQUIVALENTE A 5 MG DE MIDAZOLAM O MIDAZOLAM 5 MG ENVASE CON 5 AMPOLLETAS CON 5 ML."/>
    <s v="ENVASE CON 5 AMPOLLETAS CON 5 ML"/>
    <n v="48.9"/>
    <n v="29"/>
    <n v="72"/>
    <n v="1418.1"/>
    <n v="3520.7999999999997"/>
    <n v="0"/>
    <s v="-"/>
    <s v="-"/>
    <s v="SIN SOLICITUD"/>
    <s v="-"/>
    <s v="MINIMO SIN SOLICITUD"/>
    <s v="-"/>
    <s v="SIN SOLICITUD"/>
    <s v="-"/>
  </r>
  <r>
    <n v="2024"/>
    <s v="MCSSA018786"/>
    <s v="LA-12-512-012000991-I-174-2023"/>
    <s v="RAMO 12"/>
    <n v="25301"/>
    <x v="13"/>
    <s v="COMPAÑIA INTERNACIONAL MEDICA, S.A. DE C.V."/>
    <x v="356"/>
    <s v="HRAEI-LPI-CC-279-1-2023HRAEI-MD1055"/>
    <s v="040.000.2108.00"/>
    <n v="25301488"/>
    <s v="MIDAZOLAM. SOLUCIÓN INYECTABLE CADA AMPOLLETA CONTIENE: CLORHIDRATO DE MIDAZOLAM EQUIVALENTE A 5 MG DE MIDAZOLAM O MIDAZOLAM 5 MG ENVASE CON 5 AMPOLLETAS CON 5 ML."/>
    <s v="ENVASE CON 5 AMPOLLETAS CON 5 ML"/>
    <n v="50.32"/>
    <n v="9"/>
    <n v="24"/>
    <n v="452.88"/>
    <n v="1207.68"/>
    <n v="0"/>
    <s v="-"/>
    <s v="-"/>
    <s v="SIN SOLICITUD"/>
    <s v="-"/>
    <s v="MINIMO SIN SOLICITUD"/>
    <s v="-"/>
    <s v="SIN SOLICITUD"/>
    <s v="-"/>
  </r>
  <r>
    <n v="2024"/>
    <s v="MCSSA018786"/>
    <s v="LA-012M7B997-E115-2022"/>
    <s v="RAMO 12"/>
    <n v="25301"/>
    <x v="104"/>
    <s v="COMPAÑIA INTERNACIONAL MÉDICA, S.A. DE C.V."/>
    <x v="356"/>
    <s v="HRAEI-LPI-CC-437-2022HRAEI-MD1055"/>
    <s v="040.000.2108.00"/>
    <n v="25301488"/>
    <s v="MIDAZOLAM. SOLUCIÓN INYECTABLE CADA AMPOLLETA CONTIENE: CLORHIDRATO DE MIDAZOLAM EQUIVALENTE A 5 MG DE MIDAZOLAM O MIDAZOLAM 5 MG ENVASE CON 5 AMPOLLETAS CON 5 ML."/>
    <s v="ENVASE CON 5 AMPOLLETAS CON 5 ML"/>
    <n v="47.93"/>
    <n v="156"/>
    <n v="390"/>
    <n v="7477.08"/>
    <n v="18692.7"/>
    <n v="0"/>
    <s v="-"/>
    <s v="-"/>
    <s v="SIN SOLICITUD"/>
    <s v="-"/>
    <s v="MINIMO SIN SOLICITUD"/>
    <s v="-"/>
    <s v="SIN SOLICITUD"/>
    <s v="-"/>
  </r>
  <r>
    <n v="2024"/>
    <s v="MCSSA018786"/>
    <s v="AA-012M7B997-E133-2022"/>
    <s v="RAMO 12"/>
    <n v="25301"/>
    <x v="72"/>
    <s v="NOVARTIS FARMACÉUTICA, S.A. DE C.V."/>
    <x v="357"/>
    <s v="HRAEI-AD-CC-341-2022HRAEI-MD2119"/>
    <s v="010.000.6285.00"/>
    <n v="25303541"/>
    <s v="MIDOSTAURINA. CÁPSULA CADA CÁPSULA CONTIENE, MIDOSTAURINA 25 MG. ENVASE CON 112 CÁPSULAS (4 CAJAS CON 28 CÁPSULAS) DE 25 MG."/>
    <s v="ENVASE CON 112 CÁPSULAS (4 CAJAS CON 28 CÁPSULAS) DE 25 MG"/>
    <n v="287980.79999999999"/>
    <n v="4"/>
    <n v="10"/>
    <n v="1151923.2"/>
    <n v="2879808"/>
    <n v="0"/>
    <n v="10"/>
    <n v="10"/>
    <s v="CLAVE SOLICITADA"/>
    <n v="6"/>
    <s v="MINIMO SUPERADO"/>
    <n v="0"/>
    <s v="RECIBIDO TOTAL"/>
    <n v="2879808"/>
  </r>
  <r>
    <n v="2024"/>
    <s v="MCSSA018786"/>
    <s v="LA-12-M7B-012M7B997-I-1-2023"/>
    <s v="RAMO 12"/>
    <n v="25301"/>
    <x v="138"/>
    <s v="DISTRIBUIDOR MEDICO TECNOMED, S.A. DE C.V."/>
    <x v="358"/>
    <s v="HRAEI-LPI-CC-014-2023HRAEI-MD2202"/>
    <s v="010.000.5100.01"/>
    <n v="25302833"/>
    <s v="MILRINONA. SOLUCIÓN INYECTABLE. CADA AMPOLLETA O FRASCO ÁMPULA CONTIENE: LACTATO DE MILRINONA EQUIVALENTE A 10 MG DE MILRINONA ENVASE CON TRES AMPOLLETAS O FRASCOS ÁMPULA CON 10 ML CADA UNA (1 MG/1 ML)."/>
    <s v="ENVASE CON TRES AMPOLLETAS O FRASCOS ÁMPULA CON 10 ML CADA UNA (1 MG/1 ML)"/>
    <n v="198.93"/>
    <n v="9"/>
    <n v="22"/>
    <n v="1790.3700000000001"/>
    <n v="4376.46"/>
    <n v="0"/>
    <n v="22"/>
    <n v="22"/>
    <s v="CLAVE SOLICITADA"/>
    <n v="13"/>
    <s v="MINIMO SUPERADO"/>
    <n v="0"/>
    <s v="RECIBIDO TOTAL"/>
    <n v="4376.46"/>
  </r>
  <r>
    <n v="2024"/>
    <s v="MCSSA018786"/>
    <s v="LA-12-M7B-012M7B997-I-1-2023"/>
    <s v="RAMO 12"/>
    <n v="25301"/>
    <x v="150"/>
    <s v="ALTERNAVIDA, S.A. DE C.V."/>
    <x v="359"/>
    <s v="HRAEI-LPI-CC-037-2023HRAEI-MD2086"/>
    <s v="010.000.6012.04"/>
    <n v="25302838"/>
    <s v="MISOPROSTOL. TABLETA. CADA TABLETA CONTIENE: MISOPROSTOL 200 µG. ENVASE CON 12 TABLETAS."/>
    <s v="ENVASE CON 12 TABLETAS"/>
    <n v="169"/>
    <n v="1"/>
    <n v="1"/>
    <n v="169"/>
    <n v="169"/>
    <n v="0"/>
    <n v="1"/>
    <n v="0"/>
    <s v="CLAVE SOLICITADA"/>
    <n v="0"/>
    <s v="MINIMO CUMPLIDO"/>
    <n v="1"/>
    <s v="SIN RECIBIR"/>
    <n v="0"/>
  </r>
  <r>
    <n v="2024"/>
    <s v="MCSSA018786"/>
    <s v="LA-12-M7B-012M7B997-I-96-2023"/>
    <s v="RAMO 12"/>
    <n v="25301"/>
    <x v="245"/>
    <s v="RALCA, S.A. DE C.V."/>
    <x v="360"/>
    <s v="HRAEI-LPI-CC-203-2023HRAEI-MD1071"/>
    <s v="010.000.4141.00"/>
    <n v="25301512"/>
    <s v="MOMETASONA. SUSPENSIÓN PARA INHALACIÓN  CADA 100 ML CONTIENE: FUROATO DE MOMETASONA MONOHIDRATADA EQUIVALENTE A 0.050 G DE FUROATO DE MOMETASONA ANHIDRA. ENVASE NEBULIZADOR CON 18 ML Y VÁLVULA DOSIFICADORA (140 NEBULIZACIONES DE 50 µGCADA UNA)."/>
    <s v="ENVASE NEBULIZADOR CON 18 ML Y VÁLVULA DOSIFICADORA (140 NEBULIZACIONES DE 50 µGCADA UNA)"/>
    <n v="55"/>
    <n v="24"/>
    <n v="60"/>
    <n v="1320"/>
    <n v="3300"/>
    <n v="0"/>
    <s v="-"/>
    <s v="-"/>
    <s v="SIN SOLICITUD"/>
    <s v="-"/>
    <s v="MINIMO SIN SOLICITUD"/>
    <s v="-"/>
    <s v="SIN SOLICITUD"/>
    <s v="-"/>
  </r>
  <r>
    <n v="2024"/>
    <s v="MCSSA018786"/>
    <s v="AA-012M7B997-E158-2022"/>
    <s v="RAMO 12"/>
    <n v="25301"/>
    <x v="246"/>
    <s v="PHARMA TYCSA, S.A. DE C.V."/>
    <x v="361"/>
    <s v="HRAEI-AD-CC-532-1-2022HRAEI-MD1086"/>
    <s v="040.000.2103.00"/>
    <n v="25301519"/>
    <s v="MORFINA SOLUCIÓN INYECTABLE CADA AMPOLLETA CONTIENE: SULFATO DE MORFINA 10 MG ENVASE CON 5 AMPOLLETAS."/>
    <s v="ENVASE CON 5 AMPOLLETAS"/>
    <n v="21393"/>
    <n v="87"/>
    <n v="217"/>
    <n v="1861191"/>
    <n v="4642281"/>
    <n v="0"/>
    <s v="-"/>
    <s v="-"/>
    <s v="SIN SOLICITUD"/>
    <s v="-"/>
    <s v="MINIMO SIN SOLICITUD"/>
    <s v="-"/>
    <s v="SIN SOLICITUD"/>
    <s v="-"/>
  </r>
  <r>
    <n v="2024"/>
    <s v="MCSSA018786"/>
    <s v="LA-12-M7B-012M7B997-I-82-2023"/>
    <s v="RAMO 12"/>
    <n v="25301"/>
    <x v="247"/>
    <s v="PHARMA TYCSA, S.A. DE C.V."/>
    <x v="361"/>
    <s v="HRAEI-LPI-CC-185-2023HRAEI-MD1086"/>
    <s v="040.000.2103.00"/>
    <n v="25301519"/>
    <s v="MORFINA SOLUCIÓN INYECTABLE CADA AMPOLLETA CONTIENE: SULFATO DE MORFINA 10 MG ENVASE CON 5 AMPOLLETAS."/>
    <s v="ENVASE CON 5 AMPOLLETAS"/>
    <n v="3169.2"/>
    <n v="87"/>
    <n v="217"/>
    <n v="275720.39999999997"/>
    <n v="687716.39999999991"/>
    <n v="0"/>
    <s v="-"/>
    <s v="-"/>
    <s v="SIN SOLICITUD"/>
    <s v="-"/>
    <s v="MINIMO SIN SOLICITUD"/>
    <s v="-"/>
    <s v="SIN SOLICITUD"/>
    <s v="-"/>
  </r>
  <r>
    <n v="2024"/>
    <s v="MCSSA018786"/>
    <s v="LA-012M7B997-E115-2022"/>
    <s v="RAMO 12"/>
    <n v="25301"/>
    <x v="63"/>
    <s v="IARE DE OCCIDENTE, S.A. DE C.V."/>
    <x v="362"/>
    <s v="HRAEI-LPI-CC-425-2022HRAEI-MD1089"/>
    <s v="010.000.4253.00"/>
    <n v="25301526"/>
    <s v="MOXIFLOXACINO. SOLUCIÓN INYECTABLE CADA 100 ML CONTIENEN: CLORHIDRATO DE MOXIFLOXACINO EQUIVALENTE A 160 MG DE MOXIFLOXACINO. ENVASE CON BOLSA FLEXIBLE O FRASCO ÁMPULA CON 250 ML (400 MG)."/>
    <s v="ENVASE CON BOLSA FLEXIBLE O FRASCO ÁMPULA CON 250 ML (400 MG)"/>
    <n v="47.4"/>
    <n v="34"/>
    <n v="85"/>
    <n v="1611.6"/>
    <n v="4029"/>
    <n v="0"/>
    <n v="34"/>
    <n v="34"/>
    <s v="CLAVE SOLICITADA"/>
    <n v="0"/>
    <s v="MINIMO CUMPLIDO"/>
    <n v="0"/>
    <s v="RECIBIDO TOTAL"/>
    <n v="1611.6"/>
  </r>
  <r>
    <n v="2024"/>
    <s v="MCSSA018786"/>
    <s v="LA-12-512-012000991-I-174-2023"/>
    <s v="RAMO 12"/>
    <n v="25301"/>
    <x v="29"/>
    <s v="COMERCIALIZADORA DE PRODUCTOS INSTITUCIONALES, S.A. DE C.V."/>
    <x v="363"/>
    <s v="HRAEI-LPI-CC-276-2023HRAEI-MD1088"/>
    <s v="010.000.4252.00"/>
    <n v="25301527"/>
    <s v="MOXIFLOXACINO. TABLETA CADA TABLETA CONTIENE: CLORHIDRATO DE MOXIFLOXACINO EQUIVALENTE A 400 MG DE MOXIFLOXACINO. ENVASE CON 7 TABLETAS."/>
    <s v="ENVASE CON 7 TABLETAS"/>
    <n v="37.76"/>
    <n v="7"/>
    <n v="17"/>
    <n v="264.32"/>
    <n v="641.91999999999996"/>
    <n v="0"/>
    <n v="7"/>
    <n v="7"/>
    <s v="CLAVE SOLICITADA"/>
    <n v="0"/>
    <s v="MINIMO CUMPLIDO"/>
    <n v="0"/>
    <s v="RECIBIDO TOTAL"/>
    <n v="264.32"/>
  </r>
  <r>
    <n v="2024"/>
    <s v="MCSSA018786"/>
    <s v="LA-12-512-012000991-I-174-2023"/>
    <s v="RAMO 12"/>
    <n v="25301"/>
    <x v="39"/>
    <s v="AMAROX PHARMA, S.A. DE C.V."/>
    <x v="363"/>
    <s v="HRAEI-LPI-CC-255-1-2023HRAEI-MD1088"/>
    <s v="010.000.4252.00"/>
    <n v="25301527"/>
    <s v="MOXIFLOXACINO. TABLETA CADA TABLETA CONTIENE: CLORHIDRATO DE MOXIFLOXACINO EQUIVALENTE A 400 MG DE MOXIFLOXACINO. ENVASE CON 7 TABLETAS."/>
    <s v="ENVASE CON 7 TABLETAS"/>
    <n v="35.6"/>
    <n v="5"/>
    <n v="12"/>
    <n v="178"/>
    <n v="427.20000000000005"/>
    <n v="0"/>
    <s v="-"/>
    <s v="-"/>
    <s v="SIN SOLICITUD"/>
    <s v="-"/>
    <s v="MINIMO SIN SOLICITUD"/>
    <s v="-"/>
    <s v="SIN SOLICITUD"/>
    <s v="-"/>
  </r>
  <r>
    <n v="2024"/>
    <s v="MCSSA018786"/>
    <s v="LA-12-M7B-012M7B997-I-1-2023"/>
    <s v="RAMO 12"/>
    <n v="25301"/>
    <x v="217"/>
    <s v="AMAROX PHARMA, S.A. DE C.V."/>
    <x v="363"/>
    <s v="HRAEI-LPI-CC-042-2023HRAEI-MD1088"/>
    <s v="010.000.4252.00"/>
    <n v="25301527"/>
    <s v="MOXIFLOXACINO. TABLETA CADA TABLETA CONTIENE: CLORHIDRATO DE MOXIFLOXACINO EQUIVALENTE A 400 MG DE MOXIFLOXACINO. ENVASE CON 7 TABLETAS."/>
    <s v="ENVASE CON 7 TABLETAS"/>
    <n v="34.549999999999997"/>
    <n v="12"/>
    <n v="29"/>
    <n v="414.59999999999997"/>
    <n v="1001.9499999999999"/>
    <n v="0"/>
    <s v="-"/>
    <s v="-"/>
    <s v="SIN SOLICITUD"/>
    <s v="-"/>
    <s v="MINIMO SIN SOLICITUD"/>
    <s v="-"/>
    <s v="SIN SOLICITUD"/>
    <s v="-"/>
  </r>
  <r>
    <n v="2024"/>
    <s v="MCSSA018786"/>
    <s v="LA-12-M7B-012M7B997-I-1-2023"/>
    <s v="RAMO 12"/>
    <n v="25301"/>
    <x v="40"/>
    <s v="AUROVIDA FARMACÉUTICA, S.A. DE C.V."/>
    <x v="363"/>
    <s v="HRAEI-LPI-CC-034-2023HRAEI-MD1088"/>
    <s v="010.000.4252.00"/>
    <n v="25301527"/>
    <s v="MOXIFLOXACINO. TABLETA CADA TABLETA CONTIENE: CLORHIDRATO DE MOXIFLOXACINO EQUIVALENTE A 400 MG DE MOXIFLOXACINO. ENVASE CON 7 TABLETAS."/>
    <s v="ENVASE CON 7 TABLETAS"/>
    <n v="36.399999999999899"/>
    <n v="8"/>
    <n v="19"/>
    <n v="291.19999999999919"/>
    <n v="691.59999999999809"/>
    <n v="0"/>
    <n v="8"/>
    <n v="0"/>
    <s v="CLAVE SOLICITADA"/>
    <n v="0"/>
    <s v="MINIMO CUMPLIDO"/>
    <n v="8"/>
    <s v="SIN RECIBIR"/>
    <n v="0"/>
  </r>
  <r>
    <n v="2024"/>
    <s v="MCSSA018786"/>
    <s v="AA-12-M7B-012M7B997-I-29-2023"/>
    <s v="RAMO 12"/>
    <n v="25301"/>
    <x v="248"/>
    <s v="PROFESSIONAL PHARMACY OCCIDENTE, S.A. DE C.V."/>
    <x v="364"/>
    <s v="HRAEI-AD-CC-121-2022HRAEI-MD1090"/>
    <s v="010.000.5384.00"/>
    <n v="25302858"/>
    <s v="MULTIVITAMINAS. SOLUCIÓN INYECTABLE. ADULTO. CADA FRASCO ÁMPULA CON LIOFILIZADO CONTIENE: RETINOL (VITAMINA A) 3300.0 U. COLECALCIFEROL (VITAMINA D3) 200.0 U. ACETATO DE TOCOFEROL (VITAMINA E) 10.0 U. NICOTINAMIDA 40.0 MG. RIBOFLAVINA 3.6 MG. CLORHIDRATO DE PIRIDOXINA EQUIVALENTE A 4.0 MG DE PIRIDOXIMA. DEXPANTENOL EQUIVALENTE A 15.0 MG DE ÁCIDO PANTOTÉNICO. CLORHIDRATO DE TIAMINA EQUIVALENTE A 3.0 MG DE TIAMINA. ÁCIDO ASCÓRBICO 100.0 MG. BIOTINA 0.060 MG. CIANOCOBALAMINA 0.005 MG. ÁCIDO FÓLICO 0.400 MG. ENVASE CON UN FRASCO ÁMPULA Y DILUYENTE DE 5 ML"/>
    <s v="ENVASE CON UN FRASCO ÁMPULA Y DILUYENTE DE 5 ML"/>
    <n v="239.69"/>
    <n v="468"/>
    <n v="1170"/>
    <n v="112174.92"/>
    <n v="280437.3"/>
    <n v="0"/>
    <n v="1170"/>
    <n v="1170"/>
    <s v="CLAVE SOLICITADA"/>
    <n v="702"/>
    <s v="MINIMO SUPERADO"/>
    <n v="0"/>
    <s v="RECIBIDO TOTAL"/>
    <n v="280437.3"/>
  </r>
  <r>
    <n v="2024"/>
    <s v="MCSSA018786"/>
    <s v="LA-12-512-012000991-I-174-2023"/>
    <s v="RAMO 12"/>
    <n v="25301"/>
    <x v="191"/>
    <s v="ASPEN LABS, S.A. DE C.V."/>
    <x v="365"/>
    <s v="HRAEI-LPI-CC-262-2023HRAEI-MD1099"/>
    <s v="010.000.4223.00"/>
    <n v="25301538"/>
    <s v="NADROPARINA. SOLUCIÓN INYECTABLE CADA JERINGA PRELLENADA CONTIENE: NADROPARINA CÁLCICA 3800 UI AXA ENVASE CON 2 JERINGAS. PRELLENADAS CON 0.4 ML."/>
    <s v="ENVASE CON 2 JERINGAS PRELLENADAS CON 04 ML"/>
    <n v="142.27000000000001"/>
    <n v="2"/>
    <n v="5"/>
    <n v="284.54000000000002"/>
    <n v="711.35"/>
    <n v="0"/>
    <s v="-"/>
    <s v="-"/>
    <s v="SIN SOLICITUD"/>
    <s v="-"/>
    <s v="MINIMO SIN SOLICITUD"/>
    <s v="-"/>
    <s v="SIN SOLICITUD"/>
    <s v="-"/>
  </r>
  <r>
    <n v="2024"/>
    <s v="MCSSA018786"/>
    <s v="LA-12-M7B-012M7B997-I-1-2023"/>
    <s v="RAMO 12"/>
    <n v="25301"/>
    <x v="192"/>
    <s v="ASPEN LABS, S.A. DE C.V."/>
    <x v="365"/>
    <s v="HRAEI-LPI-CC-040-2023HRAEI-MD1099"/>
    <s v="010.000.4223.00"/>
    <n v="25301538"/>
    <s v="NADROPARINA. SOLUCIÓN INYECTABLE CADA JERINGA PRELLENADA CONTIENE: NADROPARINA CÁLCICA 3800 UI AXA ENVASE CON 2 JERINGAS. PRELLENADAS CON 0.4 ML."/>
    <s v="ENVASE CON 2 JERINGAS PRELLENADAS CON 04 ML"/>
    <n v="142.27000000000001"/>
    <n v="4"/>
    <n v="8"/>
    <n v="569.08000000000004"/>
    <n v="1138.1600000000001"/>
    <n v="0"/>
    <s v="-"/>
    <s v="-"/>
    <s v="SIN SOLICITUD"/>
    <s v="-"/>
    <s v="MINIMO SIN SOLICITUD"/>
    <s v="-"/>
    <s v="SIN SOLICITUD"/>
    <s v="-"/>
  </r>
  <r>
    <n v="2024"/>
    <s v="MCSSA018786"/>
    <s v="LA-12-512-012000991-I-174-2023"/>
    <s v="RAMO 12"/>
    <n v="25301"/>
    <x v="249"/>
    <s v="DARMA REM, S.A. DE C.V."/>
    <x v="366"/>
    <s v="HRAEI-LPI-CC-282-2023HRAEI-MD1100"/>
    <s v="010.000.2804.00"/>
    <n v="25301541"/>
    <s v="NAFAZOLINA. SOLUCIÓN OFTÁLMICA CADA ML CONTIENE: CLORHIDRATO DE NAFAZOLINA 1 MG ENVASE CON GOTERO INTEGRAL CON 15 ML."/>
    <s v="ENVASE CON GOTERO INTEGRAL CON 15 ML"/>
    <n v="7"/>
    <n v="13"/>
    <n v="32"/>
    <n v="91"/>
    <n v="224"/>
    <n v="0"/>
    <s v="-"/>
    <s v="-"/>
    <s v="SIN SOLICITUD"/>
    <s v="-"/>
    <s v="MINIMO SIN SOLICITUD"/>
    <s v="-"/>
    <s v="SIN SOLICITUD"/>
    <s v="-"/>
  </r>
  <r>
    <n v="2024"/>
    <s v="MCSSA018786"/>
    <s v="LA-012M7B997-E115-2022"/>
    <s v="RAMO 12"/>
    <n v="25301"/>
    <x v="147"/>
    <s v="DORIAN RUBISSEL MAZARIEGOS SOLIS"/>
    <x v="366"/>
    <s v="HRAEI-LPI-CC-455-2022HRAEI-MD1100"/>
    <s v="010.000.2804.00"/>
    <n v="25301541"/>
    <s v="NAFAZOLINA. SOLUCIÓN OFTÁLMICA CADA ML CONTIENE: CLORHIDRATO DE NAFAZOLINA 1 MG ENVASE CON GOTERO INTEGRAL CON 15 ML."/>
    <s v="ENVASE CON GOTERO INTEGRAL CON 15 ML"/>
    <n v="5"/>
    <n v="22"/>
    <n v="53"/>
    <n v="110"/>
    <n v="265"/>
    <n v="0"/>
    <s v="-"/>
    <s v="-"/>
    <s v="SIN SOLICITUD"/>
    <s v="-"/>
    <s v="MINIMO SIN SOLICITUD"/>
    <s v="-"/>
    <s v="SIN SOLICITUD"/>
    <s v="-"/>
  </r>
  <r>
    <n v="2024"/>
    <s v="MCSSA018786"/>
    <s v="LA-012M7B997-E115-2022"/>
    <s v="RAMO 12"/>
    <n v="25301"/>
    <x v="104"/>
    <s v="COMPAÑIA INTERNACIONAL MÉDICA, S.A. DE C.V."/>
    <x v="367"/>
    <s v="HRAEI-LPI-CC-437-2022HRAEI-MD1103"/>
    <s v="040.000.0302.00"/>
    <n v="25301546"/>
    <s v="NALOXONA. SOLUCIÓN INYECTABLE CADA AMPOLLETA CONTIENE: CLORHIDRATO DE NALOXONA 0.4 MG ENVASE CON 10 AMPOLLETAS DE 1 ML."/>
    <s v="ENVASE CON 10 AMPOLLETAS DE 1 ML"/>
    <n v="2260.5"/>
    <n v="1"/>
    <n v="2"/>
    <n v="2260.5"/>
    <n v="4521"/>
    <n v="0"/>
    <s v="-"/>
    <s v="-"/>
    <s v="SIN SOLICITUD"/>
    <s v="-"/>
    <s v="MINIMO SIN SOLICITUD"/>
    <s v="-"/>
    <s v="SIN SOLICITUD"/>
    <s v="-"/>
  </r>
  <r>
    <n v="2024"/>
    <s v="MCSSA018786"/>
    <s v="LA-12-512-012000991-I-174-2023"/>
    <s v="RAMO 12"/>
    <n v="25301"/>
    <x v="59"/>
    <s v="COMERCIALIZADORA PENTAMED, S.A. DE C.V."/>
    <x v="368"/>
    <s v="HRAEI-LPI-CC-277-2023HRAEI-MD1104"/>
    <s v="010.000.3407.00"/>
    <n v="25301549"/>
    <s v="NAPROXENO. TABLETA CADA TABLETA CONTIENE: NAPROXENO 250 MG ENVASE CON 30 TABLETAS."/>
    <s v="ENVASE CON 30 TABLETAS"/>
    <n v="9.89"/>
    <n v="15"/>
    <n v="37"/>
    <n v="148.35000000000002"/>
    <n v="365.93"/>
    <n v="0"/>
    <s v="-"/>
    <s v="-"/>
    <s v="SIN SOLICITUD"/>
    <s v="-"/>
    <s v="MINIMO SIN SOLICITUD"/>
    <s v="-"/>
    <s v="SIN SOLICITUD"/>
    <s v="-"/>
  </r>
  <r>
    <n v="2024"/>
    <s v="MCSSA018786"/>
    <s v="LA-12-M7B-012M7B997-I-1-2023"/>
    <s v="RAMO 12"/>
    <n v="25301"/>
    <x v="201"/>
    <s v="COMERCIALIZADORA PENTAMED, S.A. DE C.V."/>
    <x v="368"/>
    <s v="HRAEI-LPI-CC-024-2023HRAEI-MD1104"/>
    <s v="010.000.3407.00"/>
    <n v="25301549"/>
    <s v="NAPROXENO. TABLETA CADA TABLETA CONTIENE: NAPROXENO 250 MG ENVASE CON 30 TABLETAS."/>
    <s v="ENVASE CON 30 TABLETAS"/>
    <n v="9.89"/>
    <n v="24"/>
    <n v="60"/>
    <n v="237.36"/>
    <n v="593.40000000000009"/>
    <n v="0"/>
    <n v="24"/>
    <n v="24"/>
    <s v="CLAVE SOLICITADA"/>
    <n v="0"/>
    <s v="MINIMO CUMPLIDO"/>
    <n v="0"/>
    <s v="RECIBIDO TOTAL"/>
    <n v="237.36"/>
  </r>
  <r>
    <n v="2024"/>
    <s v="MCSSA018786"/>
    <s v="AA-012M7B997-E133-2022"/>
    <s v="RAMO 12"/>
    <n v="25301"/>
    <x v="250"/>
    <s v="BIOGEN MÉXICO, S. DE R.L. DE C.V."/>
    <x v="369"/>
    <s v="HRAEI-AD-CC-340-2022HRAEI-MD1106"/>
    <s v="010.000.5257.00"/>
    <n v="25302330"/>
    <s v="NATALIZUMAB. SOLUCIÓN INYECTABLE CADA FRASCO ÁMPULA CONTIENE: NATALIZUMAB 300 MG ENVASE CON FRASCO ÁMPULA CON 300 MG."/>
    <s v="ENVASE CON FRASCO ÁMPULA CON 300 MG"/>
    <n v="20662.62"/>
    <n v="6"/>
    <n v="14"/>
    <n v="123975.72"/>
    <n v="289276.68"/>
    <n v="0"/>
    <n v="14"/>
    <n v="14"/>
    <s v="CLAVE SOLICITADA"/>
    <n v="8"/>
    <s v="MINIMO SUPERADO"/>
    <n v="0"/>
    <s v="RECIBIDO TOTAL"/>
    <n v="289276.68"/>
  </r>
  <r>
    <n v="2024"/>
    <s v="MCSSA018786"/>
    <s v="LA-012M7B997-E115-2022"/>
    <s v="RAMO 12"/>
    <n v="25301"/>
    <x v="65"/>
    <s v="DARIER, S.A. DE C.V."/>
    <x v="370"/>
    <s v="HRAEI-LPI-CC-461-2022HRAEI-MD1109"/>
    <s v="010.000.2823.00"/>
    <n v="25301555"/>
    <s v="NEOMICINA POLIMIXINA B Y GRAMICIDINA. SOLUCIÓN OFTÁLMICA CADA ML CONTIENE: SULFATO DE NEOMICINA EQUIVALENTE A 1.75 MG DE NEOMICINA. SULFATO DE POLIMIXINA B EQUIVALENTE A 5 000 U DE POLIMIXINA B. GRAMICIDINA 25 µG ENVASE CON GOTERO INTEGRAL CON 15 ML."/>
    <s v="ENVASE CON GOTERO INTEGRAL CON 15 ML"/>
    <n v="29.9"/>
    <n v="4"/>
    <n v="8"/>
    <n v="119.6"/>
    <n v="239.2"/>
    <n v="0"/>
    <s v="-"/>
    <s v="-"/>
    <s v="SIN SOLICITUD"/>
    <s v="-"/>
    <s v="MINIMO SIN SOLICITUD"/>
    <s v="-"/>
    <s v="SIN SOLICITUD"/>
    <s v="-"/>
  </r>
  <r>
    <n v="2024"/>
    <s v="MCSSA018786"/>
    <s v="LA-012M7B997-E115-2022"/>
    <s v="RAMO 12"/>
    <n v="25301"/>
    <x v="5"/>
    <s v="DISTRIBUIDOR MEDICO TECNOMED, S.A. DE C.V."/>
    <x v="371"/>
    <s v="HRAEI-LPI-CC-419-RA-2022HRAEI-MD1107"/>
    <s v="010.000.4176.00"/>
    <n v="25301551"/>
    <s v="NEOMICINA. CÁPSULA O TABLETA CADA TABLETA O CÁPSULA CONTIENE: SULFATO DE NEOMICINA EQUIVALENTE A 250 MG DE NEOMICINA. ENVASE CON 10 CÁPSULAS O TABLETAS."/>
    <s v="ENVASE CON 10 CÁPSULAS O TABLETAS"/>
    <n v="52.76"/>
    <n v="4"/>
    <n v="10"/>
    <n v="211.04"/>
    <n v="527.6"/>
    <n v="0"/>
    <n v="4"/>
    <n v="8"/>
    <s v="CLAVE SOLICITADA"/>
    <n v="0"/>
    <s v="MINIMO CUMPLIDO"/>
    <n v="-4"/>
    <s v="SIN RECIBIR"/>
    <n v="422.08"/>
  </r>
  <r>
    <n v="2024"/>
    <s v="MCSSA018786"/>
    <s v="LA-12-512-012000991-I-174-2023"/>
    <s v="RAMO 12"/>
    <n v="25301"/>
    <x v="36"/>
    <s v="PROQUIGAMA, S.A. DE C.V."/>
    <x v="372"/>
    <s v="HRAEI-LPI-CC-361-1-2023HRAEI-MD1111"/>
    <s v="010.000.0291.00"/>
    <n v="25301560"/>
    <s v="NEOSTIGMINA. SOLUCIÓN INYECTABLE CADA AMPOLLETA CONTIENE: METILSULFATO DE NEOSTIGMINA 0.5 MG ENVASE CON 6 AMPOLLETAS CON 1 ML."/>
    <s v="ENVASE CON 6 AMPOLLETAS CON 1 ML"/>
    <n v="64.900000000000006"/>
    <n v="10"/>
    <n v="23"/>
    <n v="649"/>
    <n v="1492.7"/>
    <n v="0"/>
    <n v="10"/>
    <n v="0"/>
    <s v="CLAVE SOLICITADA"/>
    <n v="0"/>
    <s v="MINIMO CUMPLIDO"/>
    <n v="10"/>
    <s v="SIN RECIBIR"/>
    <n v="0"/>
  </r>
  <r>
    <n v="2024"/>
    <s v="MCSSA018786"/>
    <s v="LA-12-M7B-012M7B997-I-1-2023"/>
    <s v="RAMO 12"/>
    <n v="25301"/>
    <x v="251"/>
    <s v="PRODUCTOS E INSUMOS PARA LA SALUD, S.A. DE C.V."/>
    <x v="372"/>
    <s v="HRAEI-LPI-CC-015-2023HRAEI-MD1111"/>
    <s v="010.000.0291.00"/>
    <n v="25301560"/>
    <s v="NEOSTIGMINA. SOLUCIÓN INYECTABLE CADA AMPOLLETA CONTIENE: METILSULFATO DE NEOSTIGMINA 0.5 MG ENVASE CON 6 AMPOLLETAS CON 1 ML."/>
    <s v="ENVASE CON 6 AMPOLLETAS CON 1 ML"/>
    <n v="65.69"/>
    <n v="16"/>
    <n v="38"/>
    <n v="1051.04"/>
    <n v="2496.2199999999998"/>
    <n v="0"/>
    <n v="38"/>
    <n v="38"/>
    <s v="CLAVE SOLICITADA"/>
    <n v="22"/>
    <s v="MINIMO SUPERADO"/>
    <n v="0"/>
    <s v="RECIBIDO TOTAL"/>
    <n v="2496.2199999999998"/>
  </r>
  <r>
    <n v="2024"/>
    <s v="MCSSA018786"/>
    <s v="LA-12-512-012000991-I-174-2023"/>
    <s v="RAMO 12"/>
    <n v="25301"/>
    <x v="73"/>
    <s v="VANTAGE SERVICIOS INTEGRALES DE SALUD, S.A. DE C.V."/>
    <x v="373"/>
    <s v="HRAEI-LPI-CC-374-2023HRAEI-MD1124"/>
    <s v="010.000.0599.00"/>
    <n v="25301577"/>
    <s v="NIFEDIPINO. COMPRIMIDO DE LIBERACIÓN PROLONGADA CADA COMPRIMIDO CONTIENE: NIFEDIPINO 30 MG ENVASE CON 30 COMPRIMIDOS."/>
    <s v="ENVASE CON 30 COMPRIMIDOS"/>
    <n v="35.450000000000003"/>
    <n v="107"/>
    <n v="266"/>
    <n v="3793.15"/>
    <n v="9429.7000000000007"/>
    <n v="0"/>
    <n v="107"/>
    <n v="0"/>
    <s v="CLAVE SOLICITADA"/>
    <n v="0"/>
    <s v="MINIMO CUMPLIDO"/>
    <n v="107"/>
    <s v="SIN RECIBIR"/>
    <n v="0"/>
  </r>
  <r>
    <n v="2024"/>
    <s v="MCSSA018786"/>
    <s v="LA-012M7B997-E115-2022"/>
    <s v="RAMO 12"/>
    <n v="25301"/>
    <x v="136"/>
    <s v="VANTAGE SERVICIOS INTEGRALES DE SALUD, S.A. DE C.V."/>
    <x v="373"/>
    <s v="HRAEI-LPI-CC-434-2022HRAEI-MD1124"/>
    <s v="010.000.0599.00"/>
    <n v="25301577"/>
    <s v="NIFEDIPINO. COMPRIMIDO DE LIBERACIÓN PROLONGADA CADA COMPRIMIDO CONTIENE: NIFEDIPINO 30 MG ENVASE CON 30 COMPRIMIDOS."/>
    <s v="ENVASE CON 30 COMPRIMIDOS"/>
    <n v="35.450000000000003"/>
    <n v="104"/>
    <n v="259"/>
    <n v="3686.8"/>
    <n v="9181.5500000000011"/>
    <n v="0"/>
    <n v="104"/>
    <n v="104"/>
    <s v="CLAVE SOLICITADA"/>
    <n v="0"/>
    <s v="MINIMO CUMPLIDO"/>
    <n v="0"/>
    <s v="RECIBIDO TOTAL"/>
    <n v="3686.8"/>
  </r>
  <r>
    <n v="2024"/>
    <s v="MCSSA018786"/>
    <s v="LA-012M7B997-E115-2022"/>
    <s v="RAMO 12"/>
    <n v="25301"/>
    <x v="215"/>
    <s v="ULTRA LABORATORIOS, S.A. DE C.V."/>
    <x v="373"/>
    <s v="HRAEI-LPI-CC-446-1-2022HRAEI-MD1124"/>
    <s v="010.000.0599.00"/>
    <n v="25301577"/>
    <s v="NIFEDIPINO. COMPRIMIDO DE LIBERACIÓN PROLONGADA CADA COMPRIMIDO CONTIENE: NIFEDIPINO 30 MG ENVASE CON 30 COMPRIMIDOS."/>
    <s v="ENVASE CON 30 COMPRIMIDOS"/>
    <n v="36"/>
    <n v="69"/>
    <n v="173"/>
    <n v="2484"/>
    <n v="6228"/>
    <n v="0"/>
    <n v="69"/>
    <n v="0"/>
    <s v="CLAVE SOLICITADA"/>
    <n v="0"/>
    <s v="MINIMO CUMPLIDO"/>
    <n v="69"/>
    <s v="SIN RECIBIR"/>
    <n v="0"/>
  </r>
  <r>
    <n v="2024"/>
    <s v="MCSSA018786"/>
    <s v="LA-012M7B997-E115-2022"/>
    <s v="RAMO 12"/>
    <n v="25301"/>
    <x v="137"/>
    <s v="SAGO MEDICAL SERVICE, S.A. DE C.V."/>
    <x v="45"/>
    <s v="HRAEI-LPI-CC-427-2022HRAEI-MD1127"/>
    <s v="010.000.5354.00"/>
    <n v="25301583"/>
    <s v="NIMODIPINO. SOLUCIÓN INYECTABLE CADA FRASCO ÁMPULA CONTIENE: NIMODIPINO 10 MG ENVASE CON 1 FRASCO ÁMPULA CON 50 ML CON O SIN EQUIPO PERFUSOR DE POLIETILENO."/>
    <s v="ENVASE CON 1 FRASCO ÁMPULA CON 50 ML CON O SIN EQUIPO PERFUSOR DE POLIETILENO"/>
    <n v="77.22"/>
    <n v="4"/>
    <n v="8"/>
    <n v="308.88"/>
    <n v="617.76"/>
    <n v="0"/>
    <n v="4"/>
    <n v="4"/>
    <s v="CLAVE SOLICITADA"/>
    <n v="0"/>
    <s v="MINIMO CUMPLIDO"/>
    <n v="0"/>
    <s v="RECIBIDO TOTAL"/>
    <n v="308.88"/>
  </r>
  <r>
    <n v="2024"/>
    <s v="MCSSA018786"/>
    <s v="LA-12-512-012000991-I-174-2023"/>
    <s v="RAMO 12"/>
    <n v="25301"/>
    <x v="9"/>
    <s v="BIORESEARCH DE MEXICO, S.A. DE C.V."/>
    <x v="374"/>
    <s v="HRAEI-LPI-CC-266-2023HRAEI-MD1128"/>
    <s v="010.000.1566.00"/>
    <n v="25301585"/>
    <s v="NISTATINA. ÓVULO O TABLETA VAGINAL CADA ÓVULO O TABLETA CONTIENE: NISTATINA 100 000 UI ENVASE CON 12 ÓVULOS O TABLETAS."/>
    <s v="ENVASE CON 12 ÓVULOS O TABLETAS"/>
    <n v="6.46"/>
    <n v="6"/>
    <n v="14"/>
    <n v="38.76"/>
    <n v="90.44"/>
    <n v="0"/>
    <s v="-"/>
    <s v="-"/>
    <s v="SIN SOLICITUD"/>
    <s v="-"/>
    <s v="MINIMO SIN SOLICITUD"/>
    <s v="-"/>
    <s v="SIN SOLICITUD"/>
    <s v="-"/>
  </r>
  <r>
    <n v="2024"/>
    <s v="MCSSA018786"/>
    <s v="LA-12-M7B-012M7B997-I-1-2023"/>
    <s v="RAMO 12"/>
    <n v="25301"/>
    <x v="10"/>
    <s v="BIORESEARCH DE MÉXICO, S.A. DE C.V."/>
    <x v="374"/>
    <s v="HRAEI-LPI-CC-010-2023HRAEI-MD1128"/>
    <s v="010.000.1566.00"/>
    <n v="25301585"/>
    <s v="NISTATINA. ÓVULO O TABLETA VAGINAL CADA ÓVULO O TABLETA CONTIENE: NISTATINA 100 000 UI ENVASE CON 12 ÓVULOS O TABLETAS."/>
    <s v="ENVASE CON 12 ÓVULOS O TABLETAS"/>
    <n v="6.4599999999999902"/>
    <n v="10"/>
    <n v="23"/>
    <n v="64.599999999999909"/>
    <n v="148.57999999999979"/>
    <n v="0"/>
    <n v="10"/>
    <n v="10"/>
    <s v="CLAVE SOLICITADA"/>
    <n v="0"/>
    <s v="MINIMO CUMPLIDO"/>
    <n v="0"/>
    <s v="RECIBIDO TOTAL"/>
    <n v="64.599999999999909"/>
  </r>
  <r>
    <n v="2024"/>
    <s v="MCSSA018786"/>
    <s v="LA-12-512-012000991-I-174-2023"/>
    <s v="RAMO 12"/>
    <n v="25301"/>
    <x v="9"/>
    <s v="BIORESEARCH DE MEXICO, S.A. DE C.V."/>
    <x v="375"/>
    <s v="HRAEI-LPI-CC-266-2023HRAEI-MD1129"/>
    <s v="010.000.4260.00"/>
    <n v="25301586"/>
    <s v="NISTATINA. SUSPENSIÓN ORAL CADA FRASCO CON POLVO CONTIENE: NISTATINA 2 400 000 UI ENVASE PARA 24 ML."/>
    <s v="ENVASE PARA 24 ML"/>
    <n v="14"/>
    <n v="48"/>
    <n v="118"/>
    <n v="672"/>
    <n v="1652"/>
    <n v="0"/>
    <s v="-"/>
    <s v="-"/>
    <s v="SIN SOLICITUD"/>
    <s v="-"/>
    <s v="MINIMO SIN SOLICITUD"/>
    <s v="-"/>
    <s v="SIN SOLICITUD"/>
    <s v="-"/>
  </r>
  <r>
    <n v="2024"/>
    <s v="MCSSA018786"/>
    <s v="LA-12-M7B-012M7B997-I-1-2023"/>
    <s v="RAMO 12"/>
    <n v="25301"/>
    <x v="10"/>
    <s v="BIORESEARCH DE MÉXICO, S.A. DE C.V."/>
    <x v="375"/>
    <s v="HRAEI-LPI-CC-010-2023HRAEI-MD1129"/>
    <s v="010.000.4260.00"/>
    <n v="25301586"/>
    <s v="NISTATINA. SUSPENSIÓN ORAL CADA FRASCO CON POLVO CONTIENE: NISTATINA 2 400 000 UI ENVASE PARA 24 ML."/>
    <s v="ENVASE PARA 24 ML"/>
    <n v="13"/>
    <n v="78"/>
    <n v="193"/>
    <n v="1014"/>
    <n v="2509"/>
    <n v="0"/>
    <n v="78"/>
    <n v="78"/>
    <s v="CLAVE SOLICITADA"/>
    <n v="0"/>
    <s v="MINIMO CUMPLIDO"/>
    <n v="0"/>
    <s v="RECIBIDO TOTAL"/>
    <n v="1014"/>
  </r>
  <r>
    <n v="2024"/>
    <s v="MCSSA018786"/>
    <s v="LA-12-512-012000991-I-174-2023"/>
    <s v="RAMO 12"/>
    <n v="25301"/>
    <x v="9"/>
    <s v="BIORESEARCH DE MEXICO, S.A. DE C.V."/>
    <x v="376"/>
    <s v="HRAEI-LPI-CC-266-2023HRAEI-MD1138"/>
    <s v="010.000.1911.00"/>
    <n v="25301594"/>
    <s v="NITROFURANTOÍNA. CÁPSULA CADA CÁPSULA CONTIENE: NITROFURANTOÍNA 100 MG ENVASE CON 40 CÁPSULAS."/>
    <s v="ENVASE CON 40 CÁPSULAS"/>
    <n v="28.46"/>
    <n v="4"/>
    <n v="9"/>
    <n v="113.84"/>
    <n v="256.14"/>
    <n v="0"/>
    <s v="-"/>
    <s v="-"/>
    <s v="SIN SOLICITUD"/>
    <s v="-"/>
    <s v="MINIMO SIN SOLICITUD"/>
    <s v="-"/>
    <s v="SIN SOLICITUD"/>
    <s v="-"/>
  </r>
  <r>
    <n v="2024"/>
    <s v="MCSSA018786"/>
    <s v="LA-12-512-012000991-I-174-2023"/>
    <s v="RAMO 12"/>
    <n v="25301"/>
    <x v="11"/>
    <s v="LABORATORIOS SOLFRAN, S.A."/>
    <x v="376"/>
    <s v="HRAEI-LPI-CC-325-2023HRAEI-MD1138"/>
    <s v="010.000.1911.00"/>
    <n v="25301594"/>
    <s v="NITROFURANTOÍNA. CÁPSULA CADA CÁPSULA CONTIENE: NITROFURANTOÍNA 100 MG ENVASE CON 40 CÁPSULAS."/>
    <s v="ENVASE CON 40 CÁPSULAS"/>
    <n v="29.37"/>
    <n v="2"/>
    <n v="6"/>
    <n v="58.74"/>
    <n v="176.22"/>
    <n v="0"/>
    <s v="-"/>
    <s v="-"/>
    <s v="SIN SOLICITUD"/>
    <s v="-"/>
    <s v="MINIMO SIN SOLICITUD"/>
    <s v="-"/>
    <s v="SIN SOLICITUD"/>
    <s v="-"/>
  </r>
  <r>
    <n v="2024"/>
    <s v="MCSSA018786"/>
    <s v="LA-012M7B997-E115-2022"/>
    <s v="RAMO 12"/>
    <n v="25301"/>
    <x v="7"/>
    <s v="BIORESEARCH DE MÉXICO, S.A. DE C.V."/>
    <x v="376"/>
    <s v="HRAEI-LPI-CC-431-2022HRAEI-MD1138"/>
    <s v="010.000.1911.00"/>
    <n v="25301594"/>
    <s v="NITROFURANTOÍNA. CÁPSULA CADA CÁPSULA CONTIENE: NITROFURANTOÍNA 100 MG ENVASE CON 40 CÁPSULAS."/>
    <s v="ENVASE CON 40 CÁPSULAS"/>
    <n v="28.46"/>
    <n v="5"/>
    <n v="13"/>
    <n v="142.30000000000001"/>
    <n v="369.98"/>
    <n v="0"/>
    <s v="-"/>
    <s v="-"/>
    <s v="SIN SOLICITUD"/>
    <s v="-"/>
    <s v="MINIMO SIN SOLICITUD"/>
    <s v="-"/>
    <s v="SIN SOLICITUD"/>
    <s v="-"/>
  </r>
  <r>
    <n v="2024"/>
    <s v="MCSSA018786"/>
    <s v="LA-012M7B997-E115-2022"/>
    <s v="RAMO 12"/>
    <n v="25301"/>
    <x v="91"/>
    <s v="LABORATORIOS SOLFRAN, S.A."/>
    <x v="376"/>
    <s v="HRAEI-LPI-CC-495-2022HRAEI-MD1138"/>
    <s v="010.000.1911.00"/>
    <n v="25301594"/>
    <s v="NITROFURANTOÍNA. CÁPSULA CADA CÁPSULA CONTIENE: NITROFURANTOÍNA 100 MG ENVASE CON 40 CÁPSULAS."/>
    <s v="ENVASE CON 40 CÁPSULAS"/>
    <n v="30"/>
    <n v="3"/>
    <n v="8"/>
    <n v="90"/>
    <n v="240"/>
    <n v="0"/>
    <s v="-"/>
    <s v="-"/>
    <s v="SIN SOLICITUD"/>
    <s v="-"/>
    <s v="MINIMO SIN SOLICITUD"/>
    <s v="-"/>
    <s v="SIN SOLICITUD"/>
    <s v="-"/>
  </r>
  <r>
    <n v="2024"/>
    <s v="MCSSA018786"/>
    <s v="LA-012M7B997-E115-2022"/>
    <s v="RAMO 12"/>
    <n v="25301"/>
    <x v="90"/>
    <s v="ABASTECEDORA DE INSUMOS PARA LA SALUD, S.A. DE C.V."/>
    <x v="376"/>
    <s v="HRAEI-LPI-CC-444-2022HRAEI-MD1138"/>
    <s v="010.000.1911.00"/>
    <n v="25301594"/>
    <s v="NITROFURANTOÍNA. CÁPSULA CADA CÁPSULA CONTIENE: NITROFURANTOÍNA 100 MG ENVASE CON 40 CÁPSULAS."/>
    <s v="ENVASE CON 40 CÁPSULAS"/>
    <n v="30"/>
    <n v="2"/>
    <n v="4"/>
    <n v="60"/>
    <n v="120"/>
    <n v="0"/>
    <n v="2"/>
    <n v="2"/>
    <s v="CLAVE SOLICITADA"/>
    <n v="0"/>
    <s v="MINIMO CUMPLIDO"/>
    <n v="0"/>
    <s v="RECIBIDO TOTAL"/>
    <n v="60"/>
  </r>
  <r>
    <n v="2024"/>
    <s v="MCSSA018786"/>
    <s v="LA-12-512-012000991-I-174-2023"/>
    <s v="RAMO 47"/>
    <n v="25301"/>
    <x v="45"/>
    <s v="SAGO MEDICAL SERVICE, S.A. DE C.V."/>
    <x v="377"/>
    <s v="HRAEI-LPI-CC-397-2023HRAEI-MD1139"/>
    <s v="010.000.5302.00"/>
    <n v="25301595"/>
    <s v="NITROFURANTOÍNA. SUSPENSIÓN ORAL CADA 100 ML CONTIENEN: NITROFURANTOINA 500 MG ENVASE CON 120 ML (25 MG/ 5 ML)."/>
    <s v="ENVASE CON 120 ML (25 MG/ 5 ML)"/>
    <n v="275"/>
    <n v="1"/>
    <n v="1"/>
    <n v="275"/>
    <n v="275"/>
    <m/>
    <s v="-"/>
    <s v="-"/>
    <s v="SIN SOLICITUD"/>
    <s v="-"/>
    <s v="MINIMO SIN SOLICITUD"/>
    <s v="-"/>
    <s v="SIN SOLICITUD"/>
    <s v="-"/>
  </r>
  <r>
    <n v="2024"/>
    <s v="MCSSA018786"/>
    <s v="LA-012M7B997-E115-2022"/>
    <s v="RAMO 12"/>
    <n v="25301"/>
    <x v="137"/>
    <s v="SAGO MEDICAL SERVICE, S.A. DE C.V."/>
    <x v="377"/>
    <s v="HRAEI-LPI-CC-427-2022HRAEI-MD1139"/>
    <s v="010.000.5302.00"/>
    <n v="25301595"/>
    <s v="NITROFURANTOÍNA. SUSPENSIÓN ORAL CADA 100 ML CONTIENEN: NITROFURANTOINA 500 MG ENVASE CON 120 ML (25 MG/ 5 ML)."/>
    <s v="ENVASE CON 120 ML (25 MG/ 5 ML)"/>
    <n v="275"/>
    <n v="1"/>
    <n v="2"/>
    <n v="275"/>
    <n v="550"/>
    <n v="0"/>
    <s v="-"/>
    <s v="-"/>
    <s v="SIN SOLICITUD"/>
    <s v="-"/>
    <s v="MINIMO SIN SOLICITUD"/>
    <s v="-"/>
    <s v="SIN SOLICITUD"/>
    <s v="-"/>
  </r>
  <r>
    <n v="2024"/>
    <s v="MCSSA018786"/>
    <s v="LA-12-512-012000991-I-174-2023"/>
    <s v="RAMO 12"/>
    <n v="25301"/>
    <x v="115"/>
    <s v="ALTERNAVIDA, S.A. DE C.V."/>
    <x v="378"/>
    <s v="HRAEI-LPI-CC-252-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30"/>
    <n v="74"/>
    <n v="17850"/>
    <n v="44030"/>
    <n v="0"/>
    <n v="30"/>
    <n v="30"/>
    <s v="CLAVE SOLICITADA"/>
    <n v="0"/>
    <s v="MINIMO CUMPLIDO"/>
    <n v="0"/>
    <s v="RECIBIDO TOTAL"/>
    <n v="17850"/>
  </r>
  <r>
    <n v="2024"/>
    <s v="MCSSA018786"/>
    <s v="LA-12-M7B-012M7B997-I-1-2023"/>
    <s v="RAMO 12"/>
    <n v="25301"/>
    <x v="117"/>
    <s v="COMPAÑIA INTERNACIONAL MÉDICA, S.A. DE C.V."/>
    <x v="378"/>
    <s v="HRAEI-LPI-CC-020-2023HRAEI-MD1140"/>
    <s v="010.000.0569.00"/>
    <n v="25301597"/>
    <s v="NITROPRUSIATO DE SODIO. SOLUCIÓN INYECTABLE CADA FRASCO ÁMPULA CON POLVO O SOLUCIÓN CONTIENE: NITROPRUSIATO DE SODIO 50 MG ENVASE CON UN FRASCO ÁMPULA CON O SIN DILUYENTE."/>
    <s v="ENVASE CON UN FRASCO ÁMPULA CON O SIN DILUYENTE"/>
    <n v="699.69"/>
    <n v="29"/>
    <n v="72"/>
    <n v="20291.010000000002"/>
    <n v="50377.680000000008"/>
    <n v="0"/>
    <n v="29"/>
    <n v="29"/>
    <s v="CLAVE SOLICITADA"/>
    <n v="0"/>
    <s v="MINIMO CUMPLIDO"/>
    <n v="0"/>
    <s v="RECIBIDO TOTAL"/>
    <n v="20291.010000000002"/>
  </r>
  <r>
    <n v="2024"/>
    <s v="MCSSA018786"/>
    <s v="LA-12-M7B-012M7B997-I-1-2023"/>
    <s v="RAMO 12"/>
    <n v="25301"/>
    <x v="150"/>
    <s v="ALTERNAVIDA, S.A. DE C.V."/>
    <x v="378"/>
    <s v="HRAEI-LPI-CC-037-2023HRAEI-MD1140"/>
    <s v="010.000.0569.00"/>
    <n v="25301597"/>
    <s v="NITROPRUSIATO DE SODIO. SOLUCIÓN INYECTABLE CADA FRASCO ÁMPULA CON POLVO O SOLUCIÓN CONTIENE: NITROPRUSIATO DE SODIO 50 MG ENVASE CON UN FRASCO ÁMPULA CON O SIN DILUYENTE."/>
    <s v="ENVASE CON UN FRASCO ÁMPULA CON O SIN DILUYENTE"/>
    <n v="595"/>
    <n v="19"/>
    <n v="48"/>
    <n v="11305"/>
    <n v="28560"/>
    <n v="0"/>
    <n v="19"/>
    <n v="19"/>
    <s v="CLAVE SOLICITADA"/>
    <n v="0"/>
    <s v="MINIMO CUMPLIDO"/>
    <n v="0"/>
    <s v="RECIBIDO TOTAL"/>
    <n v="11305"/>
  </r>
  <r>
    <n v="2024"/>
    <s v="MCSSA018786"/>
    <s v="AA-12-512-012000991-T-176-2023  "/>
    <s v="RAMO 12"/>
    <n v="25301"/>
    <x v="252"/>
    <s v="BRISTOL MYERS SQUIBB DE MEXICO, S. DE R.L. DE C.V."/>
    <x v="379"/>
    <s v="HRAEI-AD-CC-235-2023HRAEI-MD2102"/>
    <s v="010.000.6109.00"/>
    <n v="25303241"/>
    <s v="NIVOLUMAB. SOLUCIÓN INYECTABLE. CADA FRASCO ÁMPULA CONTIENE: NIVOLUMAB 100 MG ENVASE CON UN FRASCO ÁMPULA CON 10 ML DE SOLUCIÓN (10 MG/ ML)."/>
    <s v="ENVASE CON UN FRASCO ÁMPULA CON 10 ML DE SOLUCIÓN (10 MG/ ML)"/>
    <n v="28705"/>
    <n v="8"/>
    <n v="19"/>
    <n v="229640"/>
    <n v="545395"/>
    <n v="0"/>
    <n v="19"/>
    <n v="19"/>
    <s v="CLAVE SOLICITADA"/>
    <n v="11"/>
    <s v="MINIMO SUPERADO"/>
    <n v="0"/>
    <s v="RECIBIDO TOTAL"/>
    <n v="545395"/>
  </r>
  <r>
    <n v="2024"/>
    <s v="MCSSA018786"/>
    <s v="AA-012M7B997-E133-2022"/>
    <s v="RAMO 12"/>
    <n v="25301"/>
    <x v="56"/>
    <s v="BRISTOL-MYERS SQUIBB DE MÉXICO, S DE R.L. DE C.V."/>
    <x v="379"/>
    <s v="HRAEI-AD-CC-349-2022HRAEI-MD2102"/>
    <s v="010.000.6109.00"/>
    <n v="25303241"/>
    <s v="NIVOLUMAB. SOLUCIÓN INYECTABLE. CADA FRASCO ÁMPULA CONTIENE: NIVOLUMAB 100 MG ENVASE CON UN FRASCO ÁMPULA CON 10 ML DE SOLUCIÓN (10 MG/ ML)."/>
    <s v="ENVASE CON UN FRASCO ÁMPULA CON 10 ML DE SOLUCIÓN (10 MG/ ML)"/>
    <n v="28705"/>
    <n v="156"/>
    <n v="390"/>
    <n v="4477980"/>
    <n v="11194950"/>
    <n v="0"/>
    <n v="390"/>
    <n v="390"/>
    <s v="CLAVE SOLICITADA"/>
    <n v="234"/>
    <s v="MINIMO SUPERADO"/>
    <n v="0"/>
    <s v="RECIBIDO TOTAL"/>
    <n v="11194950"/>
  </r>
  <r>
    <n v="2024"/>
    <s v="MCSSA018786"/>
    <s v="AA-12-512-012000991-T-176-2023  "/>
    <s v="RAMO 12"/>
    <n v="25301"/>
    <x v="252"/>
    <s v="BRISTOL MYERS SQUIBB DE MEXICO, S. DE R.L. DE C.V."/>
    <x v="380"/>
    <s v="HRAEI-AD-CC-235-2023HRAEI-MD2103"/>
    <s v="010.000.6110.00"/>
    <n v="25303242"/>
    <s v="NIVOLUMAB. SOLUCIÓN INYECTABLE. CADA FRASCO ÁMPULA CONTIENE: NIVOLUMAB 40 MG ENVASE CON UN FRASCO ÁMPULA CON 4 ML DE SOLUCIÓN (10 MG/ ML)."/>
    <s v="ENVASE CON UN FRASCO ÁMPULA CON 4 ML DE SOLUCIÓN (10 MG/ ML)"/>
    <n v="11482"/>
    <n v="5"/>
    <n v="14"/>
    <n v="57410"/>
    <n v="160748"/>
    <n v="0"/>
    <n v="14"/>
    <n v="14"/>
    <s v="CLAVE SOLICITADA"/>
    <n v="9"/>
    <s v="MINIMO SUPERADO"/>
    <n v="0"/>
    <s v="RECIBIDO TOTAL"/>
    <n v="160748"/>
  </r>
  <r>
    <n v="2024"/>
    <s v="MCSSA018786"/>
    <s v="AA-012M7B997-E133-2022"/>
    <s v="RAMO 12"/>
    <n v="25301"/>
    <x v="56"/>
    <s v="BRISTOL-MYERS SQUIBB DE MÉXICO, S DE R.L. DE C.V."/>
    <x v="380"/>
    <s v="HRAEI-AD-CC-349-2022HRAEI-MD2103"/>
    <s v="010.000.6110.00"/>
    <n v="25303242"/>
    <s v="NIVOLUMAB. SOLUCIÓN INYECTABLE. CADA FRASCO ÁMPULA CONTIENE: NIVOLUMAB 40 MG ENVASE CON UN FRASCO ÁMPULA CON 4 ML DE SOLUCIÓN (10 MG/ ML)."/>
    <s v="ENVASE CON UN FRASCO ÁMPULA CON 4 ML DE SOLUCIÓN (10 MG/ ML)"/>
    <n v="11482"/>
    <n v="78"/>
    <n v="195"/>
    <n v="895596"/>
    <n v="2238990"/>
    <n v="0"/>
    <n v="195"/>
    <n v="195"/>
    <s v="CLAVE SOLICITADA"/>
    <n v="117"/>
    <s v="MINIMO SUPERADO"/>
    <n v="0"/>
    <s v="RECIBIDO TOTAL"/>
    <n v="2238990"/>
  </r>
  <r>
    <n v="2024"/>
    <s v="MCSSA018786"/>
    <s v="LA-12-512-012000991-I-174-2023"/>
    <s v="RAMO 12"/>
    <n v="25301"/>
    <x v="59"/>
    <s v="COMERCIALIZADORA PENTAMED, S.A. DE C.V."/>
    <x v="381"/>
    <s v="HRAEI-LPI-CC-277-2023HRAEI-MD1141"/>
    <s v="010.000.3511.00"/>
    <n v="25301598"/>
    <s v="NORELGESTROMINA-ETINILESTRADIOL. PARCHE. CADA PARCHE CONTIENE: NORELGESTROMINA 6.00 MG ETINILESTRADIOL 0.60 MG ENVASE CON 3 PARCHES.."/>
    <s v="ENVASE CON 3 PARCHES"/>
    <n v="160.88"/>
    <n v="2"/>
    <n v="5"/>
    <n v="321.76"/>
    <n v="804.4"/>
    <n v="0"/>
    <s v="-"/>
    <s v="-"/>
    <s v="SIN SOLICITUD"/>
    <s v="-"/>
    <s v="MINIMO SIN SOLICITUD"/>
    <s v="-"/>
    <s v="SIN SOLICITUD"/>
    <s v="-"/>
  </r>
  <r>
    <n v="2024"/>
    <s v="MCSSA018786"/>
    <s v="AA-12-M7B-012M7B997-I-44-2023"/>
    <s v="RAMO 12"/>
    <n v="25301"/>
    <x v="253"/>
    <s v="GEDEON RICHTER MÉXICO S.A.P.I. DE C.V."/>
    <x v="381"/>
    <s v="HRAEI-AD-CC-149-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s v="MINIMO SIN SOLICITUD"/>
    <s v="-"/>
    <s v="SIN SOLICITUD"/>
    <s v="-"/>
  </r>
  <r>
    <n v="2024"/>
    <s v="MCSSA018786"/>
    <s v="AA-12-M7B-012M7B997-I-45-2023"/>
    <s v="RAMO 12"/>
    <n v="25301"/>
    <x v="254"/>
    <s v="GEDEON RICHTER MÉXICO S.A.P.I. DE C.V."/>
    <x v="381"/>
    <s v="HRAEI-AD-CC-152-2023HRAEI-MD1141"/>
    <s v="010.000.3511.00"/>
    <n v="25301598"/>
    <s v="NORELGESTROMINA-ETINILESTRADIOL. PARCHE. CADA PARCHE CONTIENE: NORELGESTROMINA 6.00 MG ETINILESTRADIOL 0.60 MG ENVASE CON 3 PARCHES.."/>
    <s v="ENVASE CON 3 PARCHES"/>
    <n v="160.88"/>
    <n v="3"/>
    <n v="7"/>
    <n v="482.64"/>
    <n v="1126.1599999999999"/>
    <n v="0"/>
    <s v="-"/>
    <s v="-"/>
    <s v="SIN SOLICITUD"/>
    <s v="-"/>
    <s v="MINIMO SIN SOLICITUD"/>
    <s v="-"/>
    <s v="SIN SOLICITUD"/>
    <s v="-"/>
  </r>
  <r>
    <n v="2024"/>
    <s v="MCSSA018786"/>
    <s v="LA-12-512-012000991-I-174-2023"/>
    <s v="RAMO 12"/>
    <n v="25301"/>
    <x v="34"/>
    <s v="MEDILIVER, S.A. DE C.V."/>
    <x v="382"/>
    <s v="HRAEI-LPI-CC-335-1-2023HRAEI-MD1142"/>
    <s v="010.000.0612.00"/>
    <n v="25301601"/>
    <s v="NOREPINEFRINA. SOLUCIÓN INYECTABLE CADA AMPOLLETA CONTIENE: BITARTRATO DE NOREPINEFRINA EQUIVALENTE A 4 MG DE NOREPINEFRINA. ENVASE CON 50 AMPOLLETAS DE 4 ML."/>
    <s v="ENVASE CON 50 AMPOLLETAS DE 4 ML"/>
    <n v="342.93"/>
    <n v="41"/>
    <n v="101"/>
    <n v="14060.130000000001"/>
    <n v="34635.93"/>
    <n v="0"/>
    <n v="41"/>
    <n v="41"/>
    <s v="CLAVE SOLICITADA"/>
    <n v="0"/>
    <s v="MINIMO CUMPLIDO"/>
    <n v="0"/>
    <s v="RECIBIDO TOTAL"/>
    <n v="14060.130000000001"/>
  </r>
  <r>
    <n v="2024"/>
    <s v="MCSSA018786"/>
    <s v="LA-12-512-012000991-I-174-2023"/>
    <s v="RAMO 12"/>
    <n v="25301"/>
    <x v="33"/>
    <s v="GRUPO FARMACEUTICO TOTALFARMA,S.A DE C.V."/>
    <x v="382"/>
    <s v="HRAEI-LPI-CC-312-1-2023HRAEI-MD1142"/>
    <s v="010.000.0612.00"/>
    <n v="25301601"/>
    <s v="NOREPINEFRINA. SOLUCIÓN INYECTABLE CADA AMPOLLETA CONTIENE: BITARTRATO DE NOREPINEFRINA EQUIVALENTE A 4 MG DE NOREPINEFRINA. ENVASE CON 50 AMPOLLETAS DE 4 ML."/>
    <s v="ENVASE CON 50 AMPOLLETAS DE 4 ML"/>
    <n v="355.98"/>
    <n v="27"/>
    <n v="67"/>
    <n v="9611.4600000000009"/>
    <n v="23850.66"/>
    <n v="0"/>
    <n v="27"/>
    <n v="0"/>
    <s v="CLAVE SOLICITADA"/>
    <n v="0"/>
    <s v="MINIMO CUMPLIDO"/>
    <n v="27"/>
    <s v="SIN RECIBIR"/>
    <n v="0"/>
  </r>
  <r>
    <n v="2024"/>
    <s v="MCSSA018786"/>
    <s v="LA-12-M7B-012M7B997-I-1-2023"/>
    <s v="RAMO 12"/>
    <n v="25301"/>
    <x v="17"/>
    <s v="COMERCIALIZADORA PHARMACEUTICA COMPHARMA, S.A. DE C.V."/>
    <x v="382"/>
    <s v="HRAEI-LPI-CC-038-2023HRAEI-MD1142"/>
    <s v="010.000.0612.00"/>
    <n v="25301601"/>
    <s v="NOREPINEFRINA. SOLUCIÓN INYECTABLE CADA AMPOLLETA CONTIENE: BITARTRATO DE NOREPINEFRINA EQUIVALENTE A 4 MG DE NOREPINEFRINA. ENVASE CON 50 AMPOLLETAS DE 4 ML."/>
    <s v="ENVASE CON 50 AMPOLLETAS DE 4 ML"/>
    <n v="390"/>
    <n v="44"/>
    <n v="109"/>
    <n v="17160"/>
    <n v="42510"/>
    <n v="0"/>
    <n v="44"/>
    <n v="0"/>
    <s v="CLAVE SOLICITADA"/>
    <n v="0"/>
    <s v="MINIMO CUMPLIDO"/>
    <n v="44"/>
    <s v="SIN RECIBIR"/>
    <n v="0"/>
  </r>
  <r>
    <n v="2024"/>
    <s v="MCSSA018786"/>
    <s v="LA-12-M7B-012M7B997-I-1-2023"/>
    <s v="RAMO 12"/>
    <n v="25301"/>
    <x v="18"/>
    <s v="PRODIFAM, S.A. DE C.V."/>
    <x v="382"/>
    <s v="HRAEI-LPI-CC-008-2023HRAEI-MD1142"/>
    <s v="010.000.0612.00"/>
    <n v="25301601"/>
    <s v="NOREPINEFRINA. SOLUCIÓN INYECTABLE CADA AMPOLLETA CONTIENE: BITARTRATO DE NOREPINEFRINA EQUIVALENTE A 4 MG DE NOREPINEFRINA. ENVASE CON 50 AMPOLLETAS DE 4 ML."/>
    <s v="ENVASE CON 50 AMPOLLETAS DE 4 ML"/>
    <n v="360.98"/>
    <n v="66"/>
    <n v="164"/>
    <n v="23824.68"/>
    <n v="59200.72"/>
    <n v="0"/>
    <n v="164"/>
    <n v="92"/>
    <s v="CLAVE SOLICITADA"/>
    <n v="98"/>
    <s v="MINIMO SUPERADO"/>
    <n v="72"/>
    <s v="RECIBIDO PARCIAL"/>
    <n v="33210.160000000003"/>
  </r>
  <r>
    <n v="2024"/>
    <s v="MCSSA018786"/>
    <s v="AA-12-512-012000991-T-176-2023  "/>
    <s v="RAMO 12"/>
    <n v="25301"/>
    <x v="255"/>
    <s v="PRODUCTOS ROCHE, S.A. DE C.V."/>
    <x v="383"/>
    <s v="HRAEI-AD-CC-243-2023HRAEI-MD2019"/>
    <s v="010.000.6037.00"/>
    <n v="25302331"/>
    <s v="OBINUTUZUMAB. SOLUCIÓN INYECTABLE. CADA FRASCO ÁMPULA CONTIENE: OBINUTUZUMAB 1000 MG. ENVASE CON FRASCO ÁMPULA CON 40 ML (1000 MG/40 ML)."/>
    <s v="ENVASE CON FRASCO ÁMPULA CON 40 ML (1000 MG/40 ML)"/>
    <n v="36907"/>
    <n v="48"/>
    <n v="120"/>
    <n v="1771536"/>
    <n v="4428840"/>
    <n v="0"/>
    <n v="60"/>
    <n v="60"/>
    <s v="CLAVE SOLICITADA"/>
    <n v="12"/>
    <s v="MINIMO SUPERADO"/>
    <n v="0"/>
    <s v="RECIBIDO TOTAL"/>
    <n v="2214420"/>
  </r>
  <r>
    <n v="2024"/>
    <s v="MCSSA018786"/>
    <s v="AA-012M7B997-E133-2022"/>
    <s v="RAMO 12"/>
    <n v="25301"/>
    <x v="172"/>
    <s v="PRODUCTOS ROCHE S.A. DE C.V."/>
    <x v="383"/>
    <s v="HRAEI-AD-CC-351-2022HRAEI-MD2019"/>
    <s v="010.000.6037.00"/>
    <n v="25302331"/>
    <s v="OBINUTUZUMAB. SOLUCIÓN INYECTABLE. CADA FRASCO ÁMPULA CONTIENE: OBINUTUZUMAB 1000 MG. ENVASE CON FRASCO ÁMPULA CON 40 ML (1000 MG/40 ML)."/>
    <s v="ENVASE CON FRASCO ÁMPULA CON 40 ML (1000 MG/40 ML)"/>
    <n v="36907"/>
    <n v="78"/>
    <n v="195"/>
    <n v="2878746"/>
    <n v="7196865"/>
    <n v="0"/>
    <n v="40"/>
    <n v="40"/>
    <s v="CLAVE SOLICITADA"/>
    <n v="-38"/>
    <s v="MINIMO NO CUMPLIDO"/>
    <n v="0"/>
    <s v="RECIBIDO TOTAL"/>
    <n v="1476280"/>
  </r>
  <r>
    <n v="2024"/>
    <s v="MCSSA018786"/>
    <s v="AA-012M7B997-E151-2022"/>
    <s v="RAMO 12"/>
    <n v="25301"/>
    <x v="47"/>
    <s v="TAKEDA MÉXICO, S.A. DE C.V."/>
    <x v="384"/>
    <s v="HRAEI-AD-CC-540-2022HRAEI-MD2236"/>
    <s v="010.000.5851.00"/>
    <n v="25302888"/>
    <s v="OCTOCOG ALFA (FACTOR VIII DE LA COAGULACIÓN SANGUÍNEA HUMANA RECOMBINANTE ADNR). SOLUCIÓN INYECTABLE CADA FRASCO ÁMPULA CON LIOFILIZADO CONTIENE: OCTOCOG ALFA 500 UI ENVASE CON UN FRASCO ÁMPULA CON LIOFILIZADO UN FRASCO ÁMPULA CON 5 ML DE DILUYENTE Y UN EQUIPO PARA LA RECONSTITUCIÓN."/>
    <s v="ENVASE CON UN FRASCO ÁMPULA CON LIOFILIZADO UN FRASCO ÁMPULA CON 5 ML DE DILUYENTE Y UN EQUIPO PARA LA RECONSTITUCIÓN"/>
    <n v="1345"/>
    <n v="11"/>
    <n v="27"/>
    <n v="14795"/>
    <n v="36315"/>
    <n v="0"/>
    <n v="11"/>
    <n v="0"/>
    <s v="CLAVE SOLICITADA"/>
    <n v="0"/>
    <s v="MINIMO CUMPLIDO"/>
    <n v="11"/>
    <s v="SIN RECIBIR"/>
    <n v="0"/>
  </r>
  <r>
    <n v="2024"/>
    <s v="MCSSA018786"/>
    <s v="LA-012M7B997-E115-2022"/>
    <s v="RAMO 12"/>
    <n v="25301"/>
    <x v="8"/>
    <s v="COMERCIALIZADORA DE PRODUCTOS INSTITUCIONALES, S.A. DE C.V."/>
    <x v="385"/>
    <s v="HRAEI-LPI-CC-420-2022HRAEI-MD1151"/>
    <s v="010.000.5181.00"/>
    <n v="25301615"/>
    <s v="OCTREOTIDA. SOLUCIÓN INYECTABLE CADA FRASCO ÁMPULA CONTIENE: OCTREOTIDA 1 MG ENVASE CON UN FRASCO ÁMPULA CON 5 ML."/>
    <s v="ENVASE CON UN FRASCO ÁMPULA CON 5 ML"/>
    <n v="126.65"/>
    <n v="103"/>
    <n v="257"/>
    <n v="13044.95"/>
    <n v="32549.050000000003"/>
    <n v="0"/>
    <n v="257"/>
    <n v="257"/>
    <s v="CLAVE SOLICITADA"/>
    <n v="154"/>
    <s v="MINIMO SUPERADO"/>
    <n v="0"/>
    <s v="RECIBIDO TOTAL"/>
    <n v="32549.050000000003"/>
  </r>
  <r>
    <n v="2024"/>
    <s v="MCSSA018786"/>
    <s v="AA-12-512-012000991-T-176-2023  "/>
    <s v="RAMO 12"/>
    <n v="25301"/>
    <x v="57"/>
    <s v="ASTRAZENECA, S.A. DE C.V."/>
    <x v="386"/>
    <s v="HRAEI-AD-CC-233-2023HRAEI-MD2271"/>
    <s v="010.000.6359.00"/>
    <n v="25303922"/>
    <s v="OLAPARIB. TABLETA. CADA TABLETA CONTIENE: OLAPARIB 150 MG. CAJA DE CARTÓN CON 56 TABLETAS DE 150 MG CADA UNA."/>
    <s v="CAJA DE CARTÓN CON 56 TABLETAS DE 150 MG CADA UNA"/>
    <n v="41500"/>
    <n v="10"/>
    <n v="25"/>
    <n v="415000"/>
    <n v="1037500"/>
    <n v="0"/>
    <n v="10"/>
    <n v="10"/>
    <s v="CLAVE SOLICITADA"/>
    <n v="0"/>
    <s v="MINIMO CUMPLIDO"/>
    <n v="0"/>
    <s v="RECIBIDO TOTAL"/>
    <n v="415000"/>
  </r>
  <r>
    <n v="2024"/>
    <s v="MCSSA018786"/>
    <s v="AA-012M7B997-E133-2022"/>
    <s v="RAMO 12"/>
    <n v="25301"/>
    <x v="58"/>
    <s v="ASTRA ZENECA, S.A. DE C.V."/>
    <x v="386"/>
    <s v="HRAEI-AD-CC-350-2022HRAEI-MD2271"/>
    <s v="010.000.6359.00"/>
    <n v="25303367"/>
    <s v="OLAPARIB. TABLETA. CADA TABLETA CONTIENE: OLAPARIB 150 MG. CAJA DE CARTÓN CON 56 TABLETAS DE 150 MG CADA UNA."/>
    <s v="CAJA DE CARTÓN CON 56 TABLETAS DE 150 MG CADA UNA"/>
    <n v="41500"/>
    <n v="82"/>
    <n v="203"/>
    <n v="3403000"/>
    <n v="8424500"/>
    <n v="0"/>
    <n v="45"/>
    <n v="45"/>
    <s v="CLAVE SOLICITADA"/>
    <n v="-37"/>
    <s v="MINIMO NO CUMPLIDO"/>
    <n v="0"/>
    <s v="RECIBIDO TOTAL"/>
    <n v="1867500"/>
  </r>
  <r>
    <n v="2024"/>
    <s v="MCSSA018786"/>
    <s v="LA-12-512-012000991-I-174-2023"/>
    <s v="RAMO 12"/>
    <n v="25301"/>
    <x v="183"/>
    <s v="ORGANON COMERCIALIZADORA, S. DE R.L. DE C.V."/>
    <x v="387"/>
    <s v="HRAEI-LPI-CC-345-2023HRAEI-MD2179"/>
    <s v="010.000.6245.00"/>
    <n v="25303497"/>
    <s v="OLMESARTÁN. TABLETA CADA TABLETA CONTIENE: OLMESARTÁN  MEDOXOMILO 40 MG. ENVASE CON 28 TABLETAS."/>
    <s v="ENVASE CON 28 TABLETAS"/>
    <n v="416.71"/>
    <n v="1"/>
    <n v="1"/>
    <n v="416.71"/>
    <n v="416.71"/>
    <n v="0"/>
    <s v="-"/>
    <s v="-"/>
    <s v="SIN SOLICITUD"/>
    <s v="-"/>
    <s v="MINIMO SIN SOLICITUD"/>
    <s v="-"/>
    <s v="SIN SOLICITUD"/>
    <s v="-"/>
  </r>
  <r>
    <n v="2024"/>
    <s v="MCSSA018786"/>
    <s v="LA-012M7B997-E115-2022"/>
    <s v="RAMO 12"/>
    <n v="25301"/>
    <x v="1"/>
    <s v="AMAROX PHARMA, S.A. DE C.V."/>
    <x v="387"/>
    <s v="HRAEI-LPI-CC-464-2022HRAEI-MD2179"/>
    <s v="010.000.6245.00"/>
    <n v="25303497"/>
    <s v="OLMESARTÁN. TABLETA CADA TABLETA CONTIENE: OLMESARTÁN  MEDOXOMILO 40 MG. ENVASE CON 28 TABLETAS."/>
    <s v="ENVASE CON 28 TABLETAS"/>
    <n v="63.79"/>
    <n v="1"/>
    <n v="2"/>
    <n v="63.79"/>
    <n v="127.58"/>
    <n v="0"/>
    <s v="-"/>
    <s v="-"/>
    <s v="SIN SOLICITUD"/>
    <s v="-"/>
    <s v="MINIMO SIN SOLICITUD"/>
    <s v="-"/>
    <s v="SIN SOLICITUD"/>
    <s v="-"/>
  </r>
  <r>
    <n v="2024"/>
    <s v="MCSSA018786"/>
    <s v="LA-012M7B997-E115-2022"/>
    <s v="RAMO 12"/>
    <n v="25301"/>
    <x v="1"/>
    <s v="AMAROX PHARMA, S.A. DE C.V."/>
    <x v="388"/>
    <s v="HRAEI-LPI-CC-464-2022HRAEI-MD2180"/>
    <s v="010.000.6250.00"/>
    <n v="25303502"/>
    <s v="OLMESARTÁN/ HIDROCLOROTIAZIDA. TABLETA CADA TABLETA CONTIENE: OLMESARTAN MEDOXOMILO 40 MG. HIDROCLOROTIAZIDA 12.5 MG. ENVASE CON 28 TABLETAS "/>
    <s v="ENVASE CON 28 TABLETAS"/>
    <n v="65.67"/>
    <n v="4"/>
    <n v="8"/>
    <n v="262.68"/>
    <n v="525.36"/>
    <n v="0"/>
    <s v="-"/>
    <s v="-"/>
    <s v="SIN SOLICITUD"/>
    <s v="-"/>
    <s v="MINIMO SIN SOLICITUD"/>
    <s v="-"/>
    <s v="SIN SOLICITUD"/>
    <s v="-"/>
  </r>
  <r>
    <n v="2024"/>
    <s v="MCSSA018786"/>
    <s v="LA-012M7B997-E115-2022"/>
    <s v="RAMO 12"/>
    <n v="25301"/>
    <x v="63"/>
    <s v="IARE DE OCCIDENTE, S.A. DE C.V."/>
    <x v="47"/>
    <s v="HRAEI-LPI-CC-425-2022HRAEI-MD1167"/>
    <s v="010.000.5187.00"/>
    <n v="25302901"/>
    <s v="OMEPRAZOL O PANTOPRAZOL. SOLUCIÓN INYECTABLE CADA FRASCO ÁMPULA CON LIOFILIZADO CONTIENE: OMEPRAZOL SÓDICO EQUIVALENTE A 40 MG DE OMEPRAZOL. O PANTOPRAZOL SÓDICO EQUIVALENTE A 40 MG DE PANTOPRAZOL. ENVASE CON UN FRASCO ÁMPULA CON LIOFILIZADO Y AMPOLLETA CON 10 ML DE DILUYENTE."/>
    <s v="ENVASE CON UN FRASCO ÁMPULA CON LIOFILIZADO Y AMPOLLETA CON 10 ML DE DILUYENTE"/>
    <n v="20.73"/>
    <n v="15600"/>
    <n v="39000"/>
    <n v="323388"/>
    <n v="808470"/>
    <n v="0"/>
    <n v="21600"/>
    <n v="21600"/>
    <s v="CLAVE SOLICITADA"/>
    <n v="6000"/>
    <s v="MINIMO SUPERADO"/>
    <n v="0"/>
    <s v="RECIBIDO TOTAL"/>
    <n v="447768"/>
  </r>
  <r>
    <n v="2024"/>
    <s v="MCSSA018786"/>
    <s v="LA-012M7B997-E115-2022"/>
    <s v="RAMO 12"/>
    <n v="25301"/>
    <x v="63"/>
    <s v="IARE DE OCCIDENTE, S.A. DE C.V."/>
    <x v="389"/>
    <s v="HRAEI-LPI-CC-425-2022HRAEI-MD1169"/>
    <s v="010.000.5428.00"/>
    <n v="25301632"/>
    <s v="ONDANSETRÓN. SOLUCIÓN INYECTABLE CADA AMPOLLETA O FRASCO AMPULA CONTIENE: CLORHIDRATO DIHIDRATADO DE ONDANSETRÓN EQUIVALENTE A 8 MG DE ONDANSETRÓN ENVASE CON 3 AMPOLLETAS O FRASCOS ÁMPULA CON 4 ML."/>
    <s v="ENVASE CON 3 AMPOLLETAS O FRASCOS ÁMPULA CON 4 ML"/>
    <n v="10.43"/>
    <n v="4680"/>
    <n v="11700"/>
    <n v="48812.4"/>
    <n v="122031"/>
    <n v="0"/>
    <n v="11700"/>
    <n v="11700"/>
    <s v="CLAVE SOLICITADA"/>
    <n v="7020"/>
    <s v="MINIMO SUPERADO"/>
    <n v="0"/>
    <s v="RECIBIDO TOTAL"/>
    <n v="122031"/>
  </r>
  <r>
    <n v="2024"/>
    <s v="MCSSA018786"/>
    <s v="LA-012M7B997-E115-2022"/>
    <s v="RAMO 12"/>
    <n v="25301"/>
    <x v="104"/>
    <s v="COMPAÑIA INTERNACIONAL MÉDICA, S.A. DE C.V."/>
    <x v="390"/>
    <s v="HRAEI-LPI-CC-437-2022HRAEI-MD1168"/>
    <s v="010.000.2195.00"/>
    <n v="25301633"/>
    <s v="ONDANSETRÓN. TABLETA CADA TABLETA CONTIENE: CLORHIDRATO DIHIDRATADO DE ONDANSETRÓN EQUIVALENTE A 8 MG DE ONDANSETRÓN ENVASE CON 10 TABLETAS."/>
    <s v="ENVASE CON 10 TABLETAS"/>
    <n v="9.8000000000000007"/>
    <n v="500"/>
    <n v="1248"/>
    <n v="4900"/>
    <n v="12230.400000000001"/>
    <n v="0"/>
    <n v="500"/>
    <n v="500"/>
    <s v="CLAVE SOLICITADA"/>
    <n v="0"/>
    <s v="MINIMO CUMPLIDO"/>
    <n v="0"/>
    <s v="RECIBIDO TOTAL"/>
    <n v="4900"/>
  </r>
  <r>
    <n v="2024"/>
    <s v="MCSSA018786"/>
    <s v="LA-12-512-012000991-I-174-2023"/>
    <s v="RAMO 12"/>
    <n v="25301"/>
    <x v="107"/>
    <s v="PRODUCTOS E INSUMOS PARA LA SALUD, S.A. DE C.V."/>
    <x v="391"/>
    <s v="HRAEI-LPI-CC-354-1-2023HRAEI-MD1171"/>
    <s v="010.000.1551.00"/>
    <n v="25301638"/>
    <s v="ORCIPRENALINA. SOLUCIÓN INYECTABLE CADA AMPOLLETA CONTIENE: SULFATO DE ORCIPRENALINA 0.5 MG ENVASE CON 3 AMPOLLETAS CON 1 ML."/>
    <s v="ENVASE CON 3 AMPOLLETAS CON 1 ML"/>
    <n v="33.200000000000003"/>
    <n v="21"/>
    <n v="52"/>
    <n v="697.2"/>
    <n v="1726.4"/>
    <n v="0"/>
    <n v="21"/>
    <n v="21"/>
    <s v="CLAVE SOLICITADA"/>
    <n v="0"/>
    <s v="MINIMO CUMPLIDO"/>
    <n v="0"/>
    <s v="RECIBIDO TOTAL"/>
    <n v="697.2"/>
  </r>
  <r>
    <n v="2024"/>
    <s v="MCSSA018786"/>
    <s v="LA-12-512-012000991-I-174-2023"/>
    <s v="RAMO 12"/>
    <n v="25301"/>
    <x v="21"/>
    <s v="PRODIFAM, S.A. DE C.V."/>
    <x v="392"/>
    <s v="HRAEI-LPI-CC-353-1-2023HRAEI-MD1176"/>
    <s v="010.000.4582.00"/>
    <n v="25301644"/>
    <s v="OSELTAMIVIR. CÁPSULA CADA CÁPSULA CONTIENE: OSELTAMIVIR 75.0 MG ENVASE CON 10 CÁPSULAS"/>
    <s v="ENVASE CON 10 CÁPSULAS"/>
    <n v="59.78"/>
    <n v="1"/>
    <n v="5"/>
    <n v="59.78"/>
    <n v="298.89999999999998"/>
    <n v="0"/>
    <n v="3"/>
    <n v="0"/>
    <s v="CLAVE SOLICITADA"/>
    <n v="2"/>
    <s v="MINIMO SUPERADO"/>
    <n v="3"/>
    <s v="SIN RECIBIR"/>
    <n v="0"/>
  </r>
  <r>
    <n v="2024"/>
    <s v="MCSSA018786"/>
    <s v="LA-12-512-012000991-I-174-2023"/>
    <s v="RAMO 12"/>
    <n v="25301"/>
    <x v="59"/>
    <s v="COMERCIALIZADORA PENTAMED, S.A. DE C.V."/>
    <x v="392"/>
    <s v="HRAEI-LPI-CC-277-2023HRAEI-MD1176"/>
    <s v="010.000.4582.00"/>
    <n v="25301644"/>
    <s v="OSELTAMIVIR. CÁPSULA CADA CÁPSULA CONTIENE: OSELTAMIVIR 75.0 MG ENVASE CON 10 CÁPSULAS"/>
    <s v="ENVASE CON 10 CÁPSULAS"/>
    <n v="58.85"/>
    <n v="10"/>
    <n v="23"/>
    <n v="588.5"/>
    <n v="1353.55"/>
    <n v="0"/>
    <s v="-"/>
    <s v="-"/>
    <s v="SIN SOLICITUD"/>
    <s v="-"/>
    <s v="MINIMO SIN SOLICITUD"/>
    <s v="-"/>
    <s v="SIN SOLICITUD"/>
    <s v="-"/>
  </r>
  <r>
    <n v="2024"/>
    <s v="MCSSA018786"/>
    <s v="LA-12-512-012000991-I-174-2023"/>
    <s v="RAMO 12"/>
    <n v="25301"/>
    <x v="39"/>
    <s v="AMAROX PHARMA, S.A. DE C.V."/>
    <x v="392"/>
    <s v="HRAEI-LPI-CC-255-1-2023HRAEI-MD1176"/>
    <s v="010.000.4582.00"/>
    <n v="25301644"/>
    <s v="OSELTAMIVIR. CÁPSULA CADA CÁPSULA CONTIENE: OSELTAMIVIR 75.0 MG ENVASE CON 10 CÁPSULAS"/>
    <s v="ENVASE CON 10 CÁPSULAS"/>
    <n v="54.8"/>
    <n v="8"/>
    <n v="18"/>
    <n v="438.4"/>
    <n v="986.4"/>
    <n v="0"/>
    <s v="-"/>
    <s v="-"/>
    <s v="SIN SOLICITUD"/>
    <s v="-"/>
    <s v="MINIMO SIN SOLICITUD"/>
    <s v="-"/>
    <s v="SIN SOLICITUD"/>
    <s v="-"/>
  </r>
  <r>
    <n v="2024"/>
    <s v="MCSSA018786"/>
    <s v="LA-12-M7B-012M7B997-I-1-2023"/>
    <s v="RAMO 12"/>
    <n v="25301"/>
    <x v="217"/>
    <s v="AMAROX PHARMA, S.A. DE C.V."/>
    <x v="392"/>
    <s v="HRAEI-LPI-CC-042-2023HRAEI-MD1176"/>
    <s v="010.000.4582.00"/>
    <n v="25301644"/>
    <s v="OSELTAMIVIR. CÁPSULA CADA CÁPSULA CONTIENE: OSELTAMIVIR 75.0 MG ENVASE CON 10 CÁPSULAS"/>
    <s v="ENVASE CON 10 CÁPSULAS"/>
    <n v="54.89"/>
    <n v="12"/>
    <n v="30"/>
    <n v="658.68000000000006"/>
    <n v="1646.7"/>
    <n v="0"/>
    <s v="-"/>
    <s v="-"/>
    <s v="SIN SOLICITUD"/>
    <s v="-"/>
    <s v="MINIMO SIN SOLICITUD"/>
    <s v="-"/>
    <s v="SIN SOLICITUD"/>
    <s v="-"/>
  </r>
  <r>
    <n v="2024"/>
    <s v="MCSSA018786"/>
    <s v="LA-12-M7B-012M7B997-I-1-2023"/>
    <s v="RAMO 12"/>
    <n v="25301"/>
    <x v="201"/>
    <s v="COMERCIALIZADORA PENTAMED, S.A. DE C.V."/>
    <x v="392"/>
    <s v="HRAEI-LPI-CC-024-2023HRAEI-MD1176"/>
    <s v="010.000.4582.00"/>
    <n v="25301644"/>
    <s v="OSELTAMIVIR. CÁPSULA CADA CÁPSULA CONTIENE: OSELTAMIVIR 75.0 MG ENVASE CON 10 CÁPSULAS"/>
    <s v="ENVASE CON 10 CÁPSULAS"/>
    <n v="58.85"/>
    <n v="18"/>
    <n v="44"/>
    <n v="1059.3"/>
    <n v="2589.4"/>
    <n v="0"/>
    <n v="18"/>
    <n v="18"/>
    <s v="CLAVE SOLICITADA"/>
    <n v="0"/>
    <s v="MINIMO CUMPLIDO"/>
    <n v="0"/>
    <s v="RECIBIDO TOTAL"/>
    <n v="1059.3"/>
  </r>
  <r>
    <n v="2024"/>
    <s v="MCSSA018786"/>
    <s v="AA-12-512-012000991-T-176-2023  "/>
    <s v="RAMO 12"/>
    <n v="25301"/>
    <x v="57"/>
    <s v="ASTRAZENECA, S.A. DE C.V."/>
    <x v="393"/>
    <s v="HRAEI-AD-CC-233-2023HRAEI-MD2272"/>
    <s v="010.000.6173.00"/>
    <n v="25303406"/>
    <s v="OSIMERTINIB. TABLETA. CADA TABLETA CONTIENE: MESILATO DE OSIMERTINIB EQUIVALENTE A 80 MG DE OSIMERTINIB ENVASE CON 30 TABLETAS"/>
    <s v="ENVASE CON 30 TABLETAS"/>
    <n v="110500"/>
    <n v="10"/>
    <n v="24"/>
    <n v="1105000"/>
    <n v="2652000"/>
    <n v="0"/>
    <n v="10"/>
    <n v="10"/>
    <s v="CLAVE SOLICITADA"/>
    <n v="0"/>
    <s v="MINIMO CUMPLIDO"/>
    <n v="0"/>
    <s v="RECIBIDO TOTAL"/>
    <n v="1105000"/>
  </r>
  <r>
    <n v="2024"/>
    <s v="MCSSA018786"/>
    <s v="AA-012M7B997-E133-2022"/>
    <s v="RAMO 12"/>
    <n v="25301"/>
    <x v="58"/>
    <s v="ASTRA ZENECA, S.A. DE C.V."/>
    <x v="393"/>
    <s v="HRAEI-AD-CC-350-2022HRAEI-MD2272"/>
    <s v="010.000.6173.00"/>
    <n v="25303406"/>
    <s v="OSIMERTINIB. TABLETA. CADA TABLETA CONTIENE: MESILATO DE OSIMERTINIB EQUIVALENTE A 80 MG DE OSIMERTINIB ENVASE CON 30 TABLETAS"/>
    <s v="ENVASE CON 30 TABLETAS"/>
    <n v="110500"/>
    <n v="16"/>
    <n v="39"/>
    <n v="1768000"/>
    <n v="4309500"/>
    <n v="0"/>
    <s v="-"/>
    <s v="-"/>
    <s v="SIN SOLICITUD"/>
    <s v="-"/>
    <s v="MINIMO SIN SOLICITUD"/>
    <s v="-"/>
    <s v="SIN SOLICITUD"/>
    <s v="-"/>
  </r>
  <r>
    <n v="2024"/>
    <s v="MCSSA018786"/>
    <s v="AA-12-M7B-012M7B997-I-24-2023 "/>
    <s v="RAMO 12"/>
    <n v="25301"/>
    <x v="256"/>
    <s v="ABASTECEDORA DE INSUMOS PARA LA SALUD, S.A. DE C.V."/>
    <x v="394"/>
    <s v="HRAEI-AD-CC-101-2023HRAEI-MD1181"/>
    <s v="010.000.2628.00"/>
    <n v="25301652"/>
    <s v="OXCARBAZEPINA. SUSPENSIÓN ORAL CADA 100 ML CONTIENEN: OXCARBAZEPINA 6 G ENVASE CON 100 ML."/>
    <s v="ENVASE CON 100 ML"/>
    <n v="149.13"/>
    <n v="2"/>
    <n v="3"/>
    <n v="298.26"/>
    <n v="447.39"/>
    <n v="0"/>
    <n v="2"/>
    <n v="2"/>
    <s v="CLAVE SOLICITADA"/>
    <n v="0"/>
    <s v="MINIMO CUMPLIDO"/>
    <n v="0"/>
    <s v="RECIBIDO TOTAL"/>
    <n v="298.26"/>
  </r>
  <r>
    <n v="2024"/>
    <s v="MCSSA018786"/>
    <s v="LA-12-512-012000991-I-174-2023"/>
    <s v="RAMO 12"/>
    <n v="25301"/>
    <x v="21"/>
    <s v="PRODIFAM, S.A. DE C.V."/>
    <x v="395"/>
    <s v="HRAEI-LPI-CC-353-1-2023HRAEI-MD1185"/>
    <s v="040.000.4032.00"/>
    <n v="25302910"/>
    <s v="OXICODONA TABLETA DE LIBERACIÓN PROLONGADA CADA TABLETA CONTIENE: CLORHIDRATO DE OXICODONA 20 MG ENVASE CON 30 TABLETAS DE LIBERACIÓN PROLONGADA."/>
    <s v="ENVASE CON 30 TABLETAS DE LIBERACIÓN PROLONGADA"/>
    <n v="654.5"/>
    <n v="12"/>
    <n v="30"/>
    <n v="7854"/>
    <n v="19635"/>
    <n v="0"/>
    <s v="-"/>
    <s v="-"/>
    <s v="SIN SOLICITUD"/>
    <s v="-"/>
    <s v="MINIMO SIN SOLICITUD"/>
    <s v="-"/>
    <s v="SIN SOLICITUD"/>
    <s v="-"/>
  </r>
  <r>
    <n v="2024"/>
    <s v="MCSSA018786"/>
    <s v="LA-12-M7B-012M7B997-I-1-2023"/>
    <s v="RAMO 12"/>
    <n v="25301"/>
    <x v="134"/>
    <s v="FARMACEUTICOS MAYPO, S.A. DE C.V."/>
    <x v="395"/>
    <s v="HRAEI-LPI-CC-052-2023HRAEI-MD1185"/>
    <s v="040.000.4032.00"/>
    <n v="25302910"/>
    <s v="OXICODONA TABLETA DE LIBERACIÓN PROLONGADA CADA TABLETA CONTIENE: CLORHIDRATO DE OXICODONA 20 MG ENVASE CON 30 TABLETAS DE LIBERACIÓN PROLONGADA."/>
    <s v="ENVASE CON 30 TABLETAS DE LIBERACIÓN PROLONGADA"/>
    <n v="654.5"/>
    <n v="20"/>
    <n v="49"/>
    <n v="13090"/>
    <n v="32070.5"/>
    <n v="0"/>
    <s v="-"/>
    <s v="-"/>
    <s v="SIN SOLICITUD"/>
    <s v="-"/>
    <s v="MINIMO SIN SOLICITUD"/>
    <s v="-"/>
    <s v="SIN SOLICITUD"/>
    <s v="-"/>
  </r>
  <r>
    <n v="2024"/>
    <s v="MCSSA018786"/>
    <s v="LA-12-512-012000991-I-174-2023"/>
    <s v="RAMO 12"/>
    <n v="25301"/>
    <x v="13"/>
    <s v="COMPAÑIA INTERNACIONAL MEDICA, S.A. DE C.V."/>
    <x v="396"/>
    <s v="HRAEI-LPI-CC-279-1-2023HRAEI-MD1189"/>
    <s v="010.000.0804.00"/>
    <n v="25301659"/>
    <s v="ÓXIDO DE ZINC. PASTA CADA 100 G CONTIENEN: ÓXIDO DE ZINC 25. 0 G ENVASE CON 30 G."/>
    <s v="ENVASE CON 30 G"/>
    <n v="10.46"/>
    <n v="180"/>
    <n v="449"/>
    <n v="1882.8000000000002"/>
    <n v="4696.54"/>
    <n v="0"/>
    <s v="-"/>
    <s v="-"/>
    <s v="SIN SOLICITUD"/>
    <s v="-"/>
    <s v="MINIMO SIN SOLICITUD"/>
    <s v="-"/>
    <s v="SIN SOLICITUD"/>
    <s v="-"/>
  </r>
  <r>
    <n v="2024"/>
    <s v="MCSSA018786"/>
    <s v="LA-12-M7B-012M7B997-I-1-2023"/>
    <s v="RAMO 12"/>
    <n v="25301"/>
    <x v="117"/>
    <s v="COMPAÑIA INTERNACIONAL MÉDICA, S.A. DE C.V."/>
    <x v="396"/>
    <s v="HRAEI-LPI-CC-020-2023HRAEI-MD1189"/>
    <s v="010.000.0804.00"/>
    <n v="25301659"/>
    <s v="ÓXIDO DE ZINC. PASTA CADA 100 G CONTIENEN: ÓXIDO DE ZINC 25. 0 G ENVASE CON 30 G."/>
    <s v="ENVASE CON 30 G"/>
    <n v="9.0999999999999908"/>
    <n v="292"/>
    <n v="729"/>
    <n v="2657.1999999999971"/>
    <n v="6633.8999999999933"/>
    <n v="0"/>
    <s v="-"/>
    <s v="-"/>
    <s v="SIN SOLICITUD"/>
    <s v="-"/>
    <s v="MINIMO SIN SOLICITUD"/>
    <s v="-"/>
    <s v="SIN SOLICITUD"/>
    <s v="-"/>
  </r>
  <r>
    <n v="2024"/>
    <s v="MCSSA018786"/>
    <s v="LA-012M7B997-E115-2022"/>
    <s v="RAMO 12"/>
    <n v="25301"/>
    <x v="257"/>
    <s v="PRODUCTOS FARMACEUTICOS COLLINS, S.A. DE C.V."/>
    <x v="397"/>
    <s v="HRAEI-LPI-CC-456-2022HRAEI-MD1191"/>
    <s v="010.000.2199.00"/>
    <n v="25301661"/>
    <s v="OXIMETAZOLINA. SOLUCIÓN NASAL CADA 100 ML CONTIENEN CLORHIDRATO DE OXIMETAZOLINA 25 MG ENVASE CON GOTERO INTEGRAL CON 20 ML."/>
    <s v="ENVASE CON GOTERO INTEGRAL CON 20 ML"/>
    <n v="16"/>
    <n v="34"/>
    <n v="85"/>
    <n v="544"/>
    <n v="1360"/>
    <n v="0"/>
    <s v="-"/>
    <s v="-"/>
    <s v="SIN SOLICITUD"/>
    <s v="-"/>
    <s v="MINIMO SIN SOLICITUD"/>
    <s v="-"/>
    <s v="SIN SOLICITUD"/>
    <s v="-"/>
  </r>
  <r>
    <n v="2024"/>
    <s v="MCSSA018786"/>
    <s v="LA-012M7B997-E115-2022"/>
    <s v="RAMO 12"/>
    <n v="25301"/>
    <x v="257"/>
    <s v="PRODUCTOS FARMACEUTICOS COLLINS, S.A. DE C.V."/>
    <x v="398"/>
    <s v="HRAEI-LPI-CC-456-2022HRAEI-MD1190"/>
    <s v="010.000.2198.00"/>
    <n v="25301662"/>
    <s v="OXIMETAZOLINA. SOLUCIÓN NASAL CADA 100 ML CONTIENEN: CLORHIDRATO DE OXIMETAZOLINA 50 MG ENVASE CON GOTERO INTEGRAL CON 20 ML."/>
    <s v="ENVASE CON GOTERO INTEGRAL CON 20 ML"/>
    <n v="16.350000000000001"/>
    <n v="17"/>
    <n v="42"/>
    <n v="277.95000000000005"/>
    <n v="686.7"/>
    <n v="0"/>
    <s v="-"/>
    <s v="-"/>
    <s v="SIN SOLICITUD"/>
    <s v="-"/>
    <s v="MINIMO SIN SOLICITUD"/>
    <s v="-"/>
    <s v="SIN SOLICITUD"/>
    <s v="-"/>
  </r>
  <r>
    <n v="2024"/>
    <s v="MCSSA018786"/>
    <s v="AA-12-M7B-012M7B997-I-24-2023 "/>
    <s v="RAMO 12"/>
    <n v="25301"/>
    <x v="95"/>
    <s v="PROFESSIONAL PHARMACY OCCIDENTE, S.A. DE C.V."/>
    <x v="399"/>
    <s v="HRAEI-AD-CC-099-2023-AHRAEI-MD1193"/>
    <s v="010.000.1542.00"/>
    <n v="25301669"/>
    <s v="OXITOCINA. SOLUCIÓN INYECTABLE CADA AMPOLLETA CONTIENE: OXITOCINA: 5 UI. ENVASE CON 50 AMPOLLETAS CON 1 ML."/>
    <s v="ENVASE CON 50 AMPOLLETAS CON 1 ML"/>
    <n v="125.85"/>
    <n v="4"/>
    <n v="8"/>
    <n v="503.4"/>
    <n v="1006.8"/>
    <n v="0"/>
    <s v="-"/>
    <s v="-"/>
    <s v="SIN SOLICITUD"/>
    <s v="-"/>
    <s v="MINIMO SIN SOLICITUD"/>
    <s v="-"/>
    <s v="SIN SOLICITUD"/>
    <s v="-"/>
  </r>
  <r>
    <n v="2024"/>
    <s v="MCSSA018786"/>
    <s v="LA-12-512-012000991-I-174-2023"/>
    <s v="RAMO 12"/>
    <n v="25301"/>
    <x v="33"/>
    <s v="GRUPO FARMACEUTICO TOTALFARMA,S.A DE C.V."/>
    <x v="400"/>
    <s v="HRAEI-LPI-CC-312-1-2023HRAEI-MD1198"/>
    <s v="010.000.4437.00"/>
    <n v="25301678"/>
    <s v="PALONOSETRÓN. SOLUCIÓN INYECTABLE CADA FRASCO ÁMPULA CONTIENE: CLORHIDRATO DE PALONOSETRÓN EQUIVALENTE A 0.25 MG DE PALONOSETRÓN ENVASE CON UN FRASCO ÁMPULA CON 5 ML."/>
    <s v="ENVASE CON UN FRASCO ÁMPULA CON 5 ML"/>
    <n v="44.69"/>
    <n v="16"/>
    <n v="40"/>
    <n v="715.04"/>
    <n v="1787.6"/>
    <n v="0"/>
    <n v="16"/>
    <n v="0"/>
    <s v="CLAVE SOLICITADA"/>
    <n v="0"/>
    <s v="MINIMO CUMPLIDO"/>
    <n v="16"/>
    <s v="SIN RECIBIR"/>
    <n v="0"/>
  </r>
  <r>
    <n v="2024"/>
    <s v="MCSSA018786"/>
    <s v="LA-12-512-012000991-I-174-2023"/>
    <s v="RAMO 12"/>
    <n v="25301"/>
    <x v="107"/>
    <s v="PRODUCTOS E INSUMOS PARA LA SALUD, S.A. DE C.V."/>
    <x v="400"/>
    <s v="HRAEI-LPI-CC-354-1-2023HRAEI-MD1198"/>
    <s v="010.000.4437.00"/>
    <n v="25301678"/>
    <s v="PALONOSETRÓN. SOLUCIÓN INYECTABLE CADA FRASCO ÁMPULA CONTIENE: CLORHIDRATO DE PALONOSETRÓN EQUIVALENTE A 0.25 MG DE PALONOSETRÓN ENVASE CON UN FRASCO ÁMPULA CON 5 ML."/>
    <s v="ENVASE CON UN FRASCO ÁMPULA CON 5 ML"/>
    <n v="44.96"/>
    <n v="11"/>
    <n v="27"/>
    <n v="494.56"/>
    <n v="1213.92"/>
    <n v="0"/>
    <n v="11"/>
    <n v="11"/>
    <s v="CLAVE SOLICITADA"/>
    <n v="0"/>
    <s v="MINIMO CUMPLIDO"/>
    <n v="0"/>
    <s v="RECIBIDO TOTAL"/>
    <n v="494.56"/>
  </r>
  <r>
    <n v="2024"/>
    <s v="MCSSA018786"/>
    <s v="LA-12-M7B-012M7B997-I-1-2023"/>
    <s v="RAMO 12"/>
    <n v="25301"/>
    <x v="61"/>
    <s v="DARFARMA, S.A. DE C.V."/>
    <x v="400"/>
    <s v="HRAEI-LPI-CC-019-2023HRAEI-MD1198"/>
    <s v="010.000.4437.00"/>
    <n v="25301678"/>
    <s v="PALONOSETRÓN. SOLUCIÓN INYECTABLE CADA FRASCO ÁMPULA CONTIENE: CLORHIDRATO DE PALONOSETRÓN EQUIVALENTE A 0.25 MG DE PALONOSETRÓN ENVASE CON UN FRASCO ÁMPULA CON 5 ML."/>
    <s v="ENVASE CON UN FRASCO ÁMPULA CON 5 ML"/>
    <n v="44.69"/>
    <n v="219"/>
    <n v="546"/>
    <n v="9787.1099999999988"/>
    <n v="24400.739999999998"/>
    <n v="0"/>
    <s v="-"/>
    <s v="-"/>
    <s v="SIN SOLICITUD"/>
    <s v="-"/>
    <s v="MINIMO SIN SOLICITUD"/>
    <s v="-"/>
    <s v="SIN SOLICITUD"/>
    <s v="-"/>
  </r>
  <r>
    <n v="2024"/>
    <s v="MCSSA018786"/>
    <s v="LA-12-512-012000991-I-174-2023"/>
    <s v="RAMO 12"/>
    <n v="25301"/>
    <x v="38"/>
    <s v="ULTRA LABORATORIOS, S.A. DE C.V."/>
    <x v="401"/>
    <s v="HRAEI-LPI-CC-372-2023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26"/>
    <n v="63"/>
    <n v="234"/>
    <n v="567"/>
    <n v="0"/>
    <n v="26"/>
    <n v="0"/>
    <s v="CLAVE SOLICITADA"/>
    <n v="0"/>
    <s v="MINIMO CUMPLIDO"/>
    <n v="26"/>
    <s v="SIN RECIBIR"/>
    <n v="0"/>
  </r>
  <r>
    <n v="2024"/>
    <s v="MCSSA018786"/>
    <s v="LA-012M7B997-E115-2022"/>
    <s v="RAMO 12"/>
    <n v="25301"/>
    <x v="215"/>
    <s v="ULTRA LABORATORIOS, S.A. DE C.V."/>
    <x v="401"/>
    <s v="HRAEI-LPI-CC-446-1-2022HRAEI-MD1165"/>
    <s v="010.000.5186.01"/>
    <n v="25302921"/>
    <s v="PANTOPRAZOL O RABEPRAZOL U OMEPRAZOL. TABLETA O GRAGEA O CÁPSULA CADA TABLETA O GRAGEA O CÁPSULA CONTIENE: PANTOPRAZOL 40 MG O RABEPRAZOL SÓDICO 20 MG U OMEPRAZOL 20 MG ENVASE CON 14 TABLETAS O GRAGEAS O CÁPSULAS"/>
    <s v="ENVASE CON 14 TABLETAS O GRAGEAS O CÁPSULAS"/>
    <n v="9"/>
    <n v="42"/>
    <n v="103"/>
    <n v="378"/>
    <n v="927"/>
    <n v="0"/>
    <s v="-"/>
    <s v="-"/>
    <s v="SIN SOLICITUD"/>
    <s v="-"/>
    <s v="MINIMO SIN SOLICITUD"/>
    <s v="-"/>
    <s v="SIN SOLICITUD"/>
    <s v="-"/>
  </r>
  <r>
    <n v="2024"/>
    <s v="MCSSA018786"/>
    <s v="LA-12-M7B-012M7B997-I-1-2023"/>
    <s v="RAMO 12"/>
    <n v="25301"/>
    <x v="40"/>
    <s v="AUROVIDA FARMACÉUTICA, S.A. DE C.V."/>
    <x v="402"/>
    <s v="HRAEI-LPI-CC-034-2023HRAEI-MD1164"/>
    <s v="010.000.5186.00"/>
    <n v="25302923"/>
    <s v="PANTOPRAZOL O RABEPRAZOL U OMEPRAZOL. TABLETA O GRAGEA O CÁPSULA CADA TABLETA O GRAGEA O CÁPSULA CONTIENE: PANTOPRAZOL 40 MG O RABEPRAZOL SÓDICO 20 MG U OMEPRAZOL 20 MG ENVASE CON 7 TABLETAS O GRAGEAS O CÁPSULAS"/>
    <s v="ENVASE CON 7 TABLETAS O GRAGEAS O CÁPSULAS"/>
    <n v="4.9000000000000004"/>
    <n v="2"/>
    <n v="4"/>
    <n v="9.8000000000000007"/>
    <n v="19.600000000000001"/>
    <n v="0"/>
    <n v="4"/>
    <n v="0"/>
    <s v="CLAVE SOLICITADA"/>
    <n v="2"/>
    <s v="MINIMO SUPERADO"/>
    <n v="4"/>
    <s v="SIN RECIBIR"/>
    <n v="0"/>
  </r>
  <r>
    <n v="2024"/>
    <s v="MCSSA018786"/>
    <s v="LA-12-M7B-012M7B997-I-1-2023"/>
    <s v="RAMO 12"/>
    <n v="25301"/>
    <x v="142"/>
    <s v="LABORATORIOS JAYOR, S.A. DE C.V."/>
    <x v="403"/>
    <s v="HRAEI-LPI-CC-043-2-2023HRAEI-MD1749"/>
    <s v="010.000.5721.01"/>
    <n v="25302927"/>
    <s v="PARACETAMOL SOLUCIÓN INYECTABLE CADA FRASCO CONTIENE: PARACETAMOL 1 G. ENVASE CON CUATRO FRASCOS CON 100 ML."/>
    <s v="ENVASE CON CUATRO FRASCOS CON 100 ML"/>
    <n v="79.349999999999994"/>
    <n v="9360"/>
    <n v="23400"/>
    <n v="742716"/>
    <n v="1856789.9999999998"/>
    <n v="0"/>
    <n v="4680"/>
    <n v="4680"/>
    <s v="CLAVE SOLICITADA"/>
    <n v="-4680"/>
    <s v="MINIMO NO CUMPLIDO"/>
    <n v="0"/>
    <s v="RECIBIDO TOTAL"/>
    <n v="371358"/>
  </r>
  <r>
    <n v="2024"/>
    <s v="MCSSA018786"/>
    <s v="LA-12-512-012000991-I-174-2023"/>
    <s v="RAMO 12"/>
    <n v="25301"/>
    <x v="167"/>
    <s v="LABORATORIOS MECCH, S.A. DE C.V."/>
    <x v="404"/>
    <s v="HRAEI-LPI-CC-323-2023HRAEI-MD1789"/>
    <s v="010.000.5720.00"/>
    <n v="25302930"/>
    <s v="PARACETAMOL SOLUCIÓN INYECTABLE CADA FRASCO CONTIENE: PARACETAMOL 500 MG. ENVASE CON UN FRASCO CON 50 ML."/>
    <s v="ENVASE CON UN FRASCO CON 50 ML"/>
    <n v="58.58"/>
    <n v="201"/>
    <n v="501"/>
    <n v="11774.58"/>
    <n v="29348.579999999998"/>
    <n v="0"/>
    <n v="201"/>
    <n v="201"/>
    <s v="CLAVE SOLICITADA"/>
    <n v="0"/>
    <s v="MINIMO CUMPLIDO"/>
    <n v="0"/>
    <s v="RECIBIDO TOTAL"/>
    <n v="11774.58"/>
  </r>
  <r>
    <n v="2024"/>
    <s v="MCSSA018786"/>
    <s v="LA-012M7B997-E115-2022"/>
    <s v="RAMO 12"/>
    <n v="25301"/>
    <x v="258"/>
    <s v="ASPEN LABS, S.A. DE C.V."/>
    <x v="404"/>
    <s v="HRAEI-LPI-CC-448-2022HRAEI-MD1789"/>
    <s v="010.000.5720.00"/>
    <n v="25302930"/>
    <s v="PARACETAMOL SOLUCIÓN INYECTABLE CADA FRASCO CONTIENE: PARACETAMOL 500 MG. ENVASE CON UN FRASCO CON 50 ML."/>
    <s v="ENVASE CON UN FRASCO CON 50 ML"/>
    <n v="73.23"/>
    <n v="326"/>
    <n v="814"/>
    <n v="23872.98"/>
    <n v="59609.22"/>
    <n v="0"/>
    <n v="326"/>
    <n v="0"/>
    <s v="CLAVE SOLICITADA"/>
    <n v="0"/>
    <s v="MINIMO CUMPLIDO"/>
    <n v="326"/>
    <s v="SIN RECIBIR"/>
    <n v="0"/>
  </r>
  <r>
    <n v="2024"/>
    <s v="MCSSA018786"/>
    <s v="LA-12-M7B-012M7B997-I-1-2023"/>
    <s v="RAMO 12"/>
    <n v="25301"/>
    <x v="133"/>
    <s v="ADMINISTRADORA DE MARCAS FARMACÉUTICAS, S.A. DE C.V."/>
    <x v="405"/>
    <s v="HRAEI-LPI-CC-009-2023HRAEI-MD1211"/>
    <s v="010.000.0106.00"/>
    <n v="25301685"/>
    <s v="PARACETAMOL. SOLUCION ORAL CADA ML CONTIENE: PARACETAMOL 100 MG. ENVASE CON 15 ML GOTERO CALIBRADO A 0.5 Y 1 ML INTEGRADO O ADJUNTO AL ENVASE QUE SIRVE DE TAPA."/>
    <s v="ENVASE CON 15 ML GOTERO CALIBRADO A 05 Y 1 ML INTEGRADO O ADJUNTO AL ENVASE QUE SIRVE DE TAPA"/>
    <n v="4.9800000000000004"/>
    <n v="76"/>
    <n v="189"/>
    <n v="378.48"/>
    <n v="941.22"/>
    <n v="0"/>
    <n v="76"/>
    <n v="76"/>
    <s v="CLAVE SOLICITADA"/>
    <n v="0"/>
    <s v="MINIMO CUMPLIDO"/>
    <n v="0"/>
    <s v="RECIBIDO TOTAL"/>
    <n v="378.48"/>
  </r>
  <r>
    <n v="2024"/>
    <s v="MCSSA018786"/>
    <s v="LA-12-512-012000991-I-174-2023"/>
    <s v="RAMO 12"/>
    <n v="25301"/>
    <x v="259"/>
    <s v="SANOFI PASTEUR, S.A. DE C.V."/>
    <x v="48"/>
    <s v="HRAEI-LPI-CC-364-2023HRAEI-MD1209"/>
    <s v="010.000.0104.00"/>
    <n v="25301688"/>
    <s v="PARACETAMOL. TABLETA CADA TABLETA CONTIENE: PARACETAMOL 500 MG. ENVASE CON 10 TABLETAS."/>
    <s v="ENVASE CON 10 TABLETAS"/>
    <n v="3.03"/>
    <n v="64"/>
    <n v="160"/>
    <n v="193.92"/>
    <n v="484.79999999999995"/>
    <n v="0"/>
    <n v="64"/>
    <n v="64"/>
    <s v="CLAVE SOLICITADA"/>
    <n v="0"/>
    <s v="MINIMO CUMPLIDO"/>
    <n v="0"/>
    <s v="RECIBIDO TOTAL"/>
    <n v="193.92"/>
  </r>
  <r>
    <n v="2024"/>
    <s v="MCSSA018786"/>
    <s v="LA-12-M7B-012M7B997-I-1-2023"/>
    <s v="RAMO 12"/>
    <n v="25301"/>
    <x v="260"/>
    <s v="REPRESENTACIONES E INVESTIGACIONES MEDICAS, S.A. DE C.V."/>
    <x v="406"/>
    <s v="HRAEI-LPI-CC-050-2023HRAEI-MD1216"/>
    <s v="010.000.5452.00"/>
    <n v="25301696"/>
    <s v="PEGFILGRASTIM. SOLUCIÓN INYECTABLE CADA JERINGA PRELLENADA CONTIENE: PEGFILGRASTIM 6 MG ENVASE CON UNA JERINGA PRELLENADA CON 6 MG/0.60 ML."/>
    <s v="ENVASE CON UNA JERINGA PRELLENADA CON 6 MG/0.60 ML"/>
    <n v="1999"/>
    <n v="562"/>
    <n v="1404"/>
    <n v="1123438"/>
    <n v="2806596"/>
    <n v="0"/>
    <s v="-"/>
    <s v="-"/>
    <s v="SIN SOLICITUD"/>
    <s v="-"/>
    <s v="MINIMO SIN SOLICITUD"/>
    <s v="-"/>
    <s v="SIN SOLICITUD"/>
    <s v="-"/>
  </r>
  <r>
    <n v="2024"/>
    <s v="MCSSA018786"/>
    <s v="LA-12-M7B-012M7B997-I-1-2023"/>
    <s v="RAMO 12"/>
    <n v="25301"/>
    <x v="150"/>
    <s v="ALTERNAVIDA, S.A. DE C.V."/>
    <x v="406"/>
    <s v="HRAEI-LPI-CC-037-2023HRAEI-MD1216"/>
    <s v="010.000.5452.00"/>
    <n v="25301696"/>
    <s v="PEGFILGRASTIM. SOLUCIÓN INYECTABLE CADA JERINGA PRELLENADA CONTIENE: PEGFILGRASTIM 6 MG ENVASE CON UNA JERINGA PRELLENADA CON 6 MG/0.60 ML."/>
    <s v="ENVASE CON UNA JERINGA PRELLENADA CON 6 MG/0.60 ML"/>
    <n v="2175"/>
    <n v="374"/>
    <n v="936"/>
    <n v="813450"/>
    <n v="2035800"/>
    <n v="0"/>
    <s v="-"/>
    <s v="-"/>
    <s v="SIN SOLICITUD"/>
    <s v="-"/>
    <s v="MINIMO SIN SOLICITUD"/>
    <s v="-"/>
    <s v="SIN SOLICITUD"/>
    <s v="-"/>
  </r>
  <r>
    <n v="2024"/>
    <s v="MCSSA018786"/>
    <s v="AA-12-512-012000991-T-176-2023  "/>
    <s v="RAMO 12"/>
    <n v="25301"/>
    <x v="261"/>
    <s v="MERCK SHARP &amp; DOHME COMERCIALIZADORA S. DE R.L. DE C.V."/>
    <x v="407"/>
    <s v="HRAEI-AD-CC-240-2023HRAEI-MD2072"/>
    <s v="010.000.6153.00"/>
    <n v="25303342"/>
    <s v="PEMBROLIZUMAB. SOLUCIÓN INYECTABLE CADA FRASCO ÁMPULA CONTIENE: PEMBROLIZUMAB 100 MG ENVASE CON UN FRASCO ÁMPULA DE 100 MG/ 4 ML."/>
    <s v="ENVASE CON UN FRASCO ÁMPULA CON 4 ML DE SOLUCIÓN (100 MG/4 ML)"/>
    <n v="52000"/>
    <n v="8"/>
    <n v="20"/>
    <n v="416000"/>
    <n v="1040000"/>
    <n v="0"/>
    <n v="20"/>
    <n v="20"/>
    <s v="CLAVE SOLICITADA"/>
    <n v="12"/>
    <s v="MINIMO SUPERADO"/>
    <n v="0"/>
    <s v="RECIBIDO TOTAL"/>
    <n v="1040000"/>
  </r>
  <r>
    <n v="2024"/>
    <s v="MCSSA018786"/>
    <s v="AA-012M7B997-E133-2022"/>
    <s v="RAMO 12"/>
    <n v="25301"/>
    <x v="262"/>
    <s v="MERCK SHARP &amp; DOHME COMERCIALIZADORA, S. DE R.L. DE C.V."/>
    <x v="407"/>
    <s v="HRAEI-AD-CC-357-2022HRAEI-MD2072"/>
    <s v="010.000.6153.00"/>
    <n v="25303342"/>
    <s v="PEMBROLIZUMAB. SOLUCIÓN INYECTABLE CADA FRASCO ÁMPULA CONTIENE: PEMBROLIZUMAB 100 MG ENVASE CON UN FRASCO ÁMPULA DE 100 MG/ 4 ML."/>
    <s v="ENVASE CON UN FRASCO ÁMPULA CON 4 ML DE SOLUCIÓN (100 MG/4 ML)"/>
    <n v="52000"/>
    <n v="47"/>
    <n v="117"/>
    <n v="2444000"/>
    <n v="6084000"/>
    <n v="0"/>
    <n v="117"/>
    <n v="117"/>
    <s v="CLAVE SOLICITADA"/>
    <n v="70"/>
    <s v="MINIMO SUPERADO"/>
    <n v="0"/>
    <s v="RECIBIDO TOTAL"/>
    <n v="6084000"/>
  </r>
  <r>
    <n v="2024"/>
    <s v="MCSSA018786"/>
    <s v="AA-012M7B997-E112-2022"/>
    <s v="RAMO 12"/>
    <n v="25301"/>
    <x v="263"/>
    <s v="BECKMAN LABORATORIES DE MÉXICO, S.A. DE C.V."/>
    <x v="408"/>
    <s v="HRAEI-AD-CC-328-2022HRAEI-MD2175"/>
    <s v="010.000.6233.00"/>
    <n v="25303485"/>
    <s v="PERINDOPRIL / AMLODIPINO. COMPRIMIDOS CADA COMPRIMIDO CONTIENE: PERINDROPRIL ARGININA 10 MG. AMLODIPINO 5 MG. FRASCO CON 30 COMPRIMIDOS."/>
    <s v="FRASCO CON 30 COMPRIMIDOS"/>
    <n v="130.16"/>
    <n v="2"/>
    <n v="4"/>
    <n v="260.32"/>
    <n v="520.64"/>
    <n v="0"/>
    <s v="-"/>
    <s v="-"/>
    <s v="SIN SOLICITUD"/>
    <s v="-"/>
    <s v="MINIMO SIN SOLICITUD"/>
    <s v="-"/>
    <s v="SIN SOLICITUD"/>
    <s v="-"/>
  </r>
  <r>
    <n v="2024"/>
    <s v="MCSSA018786"/>
    <s v="LA-12-512-012000991-I-174-2023"/>
    <s v="RAMO 12"/>
    <n v="25301"/>
    <x v="59"/>
    <s v="COMERCIALIZADORA PENTAMED, S.A. DE C.V."/>
    <x v="409"/>
    <s v="HRAEI-LPI-CC-277-2023HRAEI-MD1228"/>
    <s v="010.000.0865.00"/>
    <n v="25302939"/>
    <s v="PERMETRINA. SOLUCIÓN CADA 100 ML CONTIENEN: PERMETRINA 1 G ENVASE CON 110 ML."/>
    <s v="ENVASE CON 110 ML"/>
    <n v="118.79"/>
    <n v="6"/>
    <n v="14"/>
    <n v="712.74"/>
    <n v="1663.0600000000002"/>
    <n v="0"/>
    <n v="6"/>
    <n v="0"/>
    <s v="CLAVE SOLICITADA"/>
    <n v="0"/>
    <s v="MINIMO CUMPLIDO"/>
    <n v="6"/>
    <s v="SIN RECIBIR"/>
    <n v="0"/>
  </r>
  <r>
    <n v="2024"/>
    <s v="MCSSA018786"/>
    <s v="AA-012M7B997-E158-2022"/>
    <s v="RAMO 12"/>
    <n v="25301"/>
    <x v="60"/>
    <s v="PRODUCTOS FARMACEUTICOS, S.A. DE C.V."/>
    <x v="409"/>
    <s v="HRAEI-AD-CC-525-2022HRAEI-MD1228"/>
    <s v="010.000.0865.00"/>
    <n v="25302939"/>
    <s v="PERMETRINA. SOLUCIÓN CADA 100 ML CONTIENEN: PERMETRINA 1 G ENVASE CON 110 ML."/>
    <s v="ENVASE CON 110 ML"/>
    <n v="119.79"/>
    <n v="10"/>
    <n v="23"/>
    <n v="1197.9000000000001"/>
    <n v="2755.17"/>
    <n v="0"/>
    <n v="23"/>
    <n v="23"/>
    <s v="CLAVE SOLICITADA"/>
    <n v="13"/>
    <s v="MINIMO SUPERADO"/>
    <n v="0"/>
    <s v="RECIBIDO TOTAL"/>
    <n v="2755.17"/>
  </r>
  <r>
    <n v="2024"/>
    <s v="MCSSA018786"/>
    <s v="LA-12-512-012000991-I-174-2023"/>
    <s v="RAMO 12"/>
    <n v="25301"/>
    <x v="33"/>
    <s v="GRUPO FARMACEUTICO TOTALFARMA,S.A DE C.V."/>
    <x v="410"/>
    <s v="HRAEI-LPI-CC-312-1-2023HRAEI-MD1229"/>
    <s v="010.000.2851.00"/>
    <n v="25301716"/>
    <s v="PILOCARPINA. SOLUCIÓN OFTÁLMICA AL 2% CADA ML CONTIENE: CLORHIDRATO DE PILOCARPINA 20 MG ENVASE CON GOTERO INTEGRAL CON 15 ML."/>
    <s v="ENVASE CON GOTERO INTEGRAL CON 15 ML"/>
    <n v="114.13"/>
    <n v="8"/>
    <n v="19"/>
    <n v="913.04"/>
    <n v="2168.4699999999998"/>
    <n v="0"/>
    <s v="-"/>
    <s v="-"/>
    <s v="SIN SOLICITUD"/>
    <s v="-"/>
    <s v="MINIMO SIN SOLICITUD"/>
    <s v="-"/>
    <s v="SIN SOLICITUD"/>
    <s v="-"/>
  </r>
  <r>
    <n v="2024"/>
    <s v="MCSSA018786"/>
    <s v="AA-012M7B997-E158-2022"/>
    <s v="RAMO 12"/>
    <n v="25301"/>
    <x v="112"/>
    <s v="LABORATORIOS DE BIOLÓGICOS Y REACTIVOS DE MÉXICO, S.A. DE C.V."/>
    <x v="410"/>
    <s v="HRAEI-AD-CC-529-2022HRAEI-MD1229"/>
    <s v="010.000.2851.00"/>
    <n v="25301716"/>
    <s v="PILOCARPINA. SOLUCIÓN OFTÁLMICA AL 2% CADA ML CONTIENE: CLORHIDRATO DE PILOCARPINA 20 MG ENVASE CON GOTERO INTEGRAL CON 15 ML."/>
    <s v="ENVASE CON GOTERO INTEGRAL CON 15 ML"/>
    <n v="105"/>
    <n v="13"/>
    <n v="31"/>
    <n v="1365"/>
    <n v="3255"/>
    <n v="0"/>
    <s v="-"/>
    <s v="-"/>
    <s v="SIN SOLICITUD"/>
    <s v="-"/>
    <s v="MINIMO SIN SOLICITUD"/>
    <s v="-"/>
    <s v="SIN SOLICITUD"/>
    <s v="-"/>
  </r>
  <r>
    <n v="2024"/>
    <s v="MCSSA018786"/>
    <s v="LA-12-512-012000991-I-174-2023"/>
    <s v="RAMO 12"/>
    <n v="25301"/>
    <x v="264"/>
    <s v="MEDICAMENTOS INTERNACIONALES MEDINTER, S.A. DE C..V"/>
    <x v="411"/>
    <s v="HRAEI-LPI-CC-33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1.8"/>
    <n v="873"/>
    <n v="2182"/>
    <n v="36491.399999999994"/>
    <n v="91207.599999999991"/>
    <n v="0"/>
    <n v="873"/>
    <n v="0"/>
    <s v="CLAVE SOLICITADA"/>
    <n v="0"/>
    <s v="MINIMO CUMPLIDO"/>
    <n v="873"/>
    <s v="SIN RECIBIR"/>
    <n v="0"/>
  </r>
  <r>
    <n v="2024"/>
    <s v="MCSSA018786"/>
    <s v="LA-12-512-012000991-I-174-2023"/>
    <s v="RAMO 12"/>
    <n v="25301"/>
    <x v="6"/>
    <s v="GABAME, S.A. DE C.V."/>
    <x v="411"/>
    <s v="HRAEI-LPI-CC-304-1-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582"/>
    <n v="1455"/>
    <n v="24444"/>
    <n v="61110"/>
    <n v="0"/>
    <n v="582"/>
    <n v="0"/>
    <s v="CLAVE SOLICITADA"/>
    <n v="0"/>
    <s v="MINIMO CUMPLIDO"/>
    <n v="582"/>
    <s v="SIN RECIBIR"/>
    <n v="0"/>
  </r>
  <r>
    <n v="2024"/>
    <s v="MCSSA018786"/>
    <s v="LA-012M7B997-E115-2022"/>
    <s v="RAMO 12"/>
    <n v="25301"/>
    <x v="5"/>
    <s v="DISTRIBUIDOR MEDICO TECNOMED, S.A. DE C.V."/>
    <x v="411"/>
    <s v="HRAEI-LPI-CC-419-RA-2022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5.55"/>
    <n v="946"/>
    <n v="2364"/>
    <n v="43090.299999999996"/>
    <n v="107680.2"/>
    <n v="0"/>
    <n v="946"/>
    <n v="1892"/>
    <s v="CLAVE SOLICITADA"/>
    <n v="0"/>
    <s v="MINIMO CUMPLIDO"/>
    <n v="-946"/>
    <s v="SIN RECIBIR"/>
    <n v="86180.599999999991"/>
  </r>
  <r>
    <n v="2024"/>
    <s v="MCSSA018786"/>
    <s v="LA-012M7B997-E115-2022"/>
    <s v="RAMO 12"/>
    <n v="25301"/>
    <x v="265"/>
    <s v="GABAME, S.A. DE C.V."/>
    <x v="411"/>
    <s v="HRAEI-LPI-CC-093-2023HRAEI-MD1236"/>
    <s v="010.000.4592.00"/>
    <n v="25301724"/>
    <s v="PIPERACILINA-TAZOBACTAM. SOLUCIÓN INYECTABLE CADA FRASCO ÁMPULA CON POLVO CONTIENE: PIPERACILINA SÓDICA EQUIVALENTE A 4 G DE PIPERACILINA. TAZOBACTAM SÓDICO EQUIVALENTE A 500 MG DE TAZOBACTAM. ENVASE CON FRASCO ÁMPULA."/>
    <s v="ENVASE CON FRASCO ÁMPULA"/>
    <n v="42"/>
    <n v="1418"/>
    <n v="3546"/>
    <n v="59556"/>
    <n v="148932"/>
    <n v="0"/>
    <n v="3546"/>
    <n v="0"/>
    <s v="CLAVE SOLICITADA"/>
    <n v="2128"/>
    <s v="MINIMO SUPERADO"/>
    <n v="3546"/>
    <s v="SIN RECIBIR"/>
    <n v="0"/>
  </r>
  <r>
    <n v="2024"/>
    <s v="MCSSA018786"/>
    <s v="LA-12-512-012000991-I-174-2023"/>
    <s v="RAMO 12"/>
    <n v="25301"/>
    <x v="164"/>
    <s v="NUCITEC, S.A. DE C.V."/>
    <x v="412"/>
    <s v="HRAEI-LPI-CC-344-2023HRAEI-MD1248"/>
    <s v="010.000.4191.00"/>
    <n v="25301749"/>
    <s v="POLIETILENGLICOL. POLVO .CADA SOBRE CONTIENE: POLIETILENGLICOL 3350 105 G. ENVASE CON 4 SOBRES."/>
    <s v="ENVASE CON 4 SOBRES"/>
    <n v="99.5"/>
    <n v="39"/>
    <n v="96"/>
    <n v="3880.5"/>
    <n v="9552"/>
    <n v="0"/>
    <n v="39"/>
    <n v="39"/>
    <s v="CLAVE SOLICITADA"/>
    <n v="0"/>
    <s v="MINIMO CUMPLIDO"/>
    <n v="0"/>
    <s v="RECIBIDO TOTAL"/>
    <n v="3880.5"/>
  </r>
  <r>
    <n v="2024"/>
    <s v="MCSSA018786"/>
    <s v="LA-12-512-012000991-I-174-2023"/>
    <s v="RAMO 12"/>
    <n v="25301"/>
    <x v="36"/>
    <s v="PROQUIGAMA, S.A. DE C.V."/>
    <x v="412"/>
    <s v="HRAEI-LPI-CC-361-1-2023HRAEI-MD1248"/>
    <s v="010.000.4191.00"/>
    <n v="25301749"/>
    <s v="POLIETILENGLICOL. POLVO .CADA SOBRE CONTIENE: POLIETILENGLICOL 3350 105 G. ENVASE CON 4 SOBRES."/>
    <s v="ENVASE CON 4 SOBRES"/>
    <n v="109"/>
    <n v="25"/>
    <n v="64"/>
    <n v="2725"/>
    <n v="6976"/>
    <n v="0"/>
    <n v="25"/>
    <n v="0"/>
    <s v="CLAVE SOLICITADA"/>
    <n v="0"/>
    <s v="MINIMO CUMPLIDO"/>
    <n v="25"/>
    <s v="SIN RECIBIR"/>
    <n v="0"/>
  </r>
  <r>
    <n v="2024"/>
    <s v="MCSSA018786"/>
    <s v="LA-12-M7B-012M7B997-I-1-2023"/>
    <s v="RAMO 12"/>
    <n v="25301"/>
    <x v="61"/>
    <s v="DARFARMA, S.A. DE C.V."/>
    <x v="412"/>
    <s v="HRAEI-LPI-CC-019-2023HRAEI-MD1248"/>
    <s v="010.000.4191.00"/>
    <n v="25301749"/>
    <s v="POLIETILENGLICOL. POLVO .CADA SOBRE CONTIENE: POLIETILENGLICOL 3350 105 G. ENVASE CON 4 SOBRES."/>
    <s v="ENVASE CON 4 SOBRES"/>
    <n v="103.57"/>
    <n v="10"/>
    <n v="28"/>
    <n v="1035.6999999999998"/>
    <n v="2899.96"/>
    <n v="0"/>
    <n v="28"/>
    <n v="0"/>
    <s v="CLAVE SOLICITADA"/>
    <n v="18"/>
    <s v="MINIMO SUPERADO"/>
    <n v="28"/>
    <s v="SIN RECIBIR"/>
    <n v="0"/>
  </r>
  <r>
    <n v="2024"/>
    <s v="MCSSA018786"/>
    <s v="LA-12-M7B-012M7B997-I-1-2023"/>
    <s v="RAMO 12"/>
    <n v="25301"/>
    <x v="133"/>
    <s v="ADMINISTRADORA DE MARCAS FARMACÉUTICAS, S.A. DE C.V."/>
    <x v="412"/>
    <s v="HRAEI-LPI-CC-009-2023HRAEI-MD1248"/>
    <s v="010.000.4191.00"/>
    <n v="25301749"/>
    <s v="POLIETILENGLICOL. POLVO .CADA SOBRE CONTIENE: POLIETILENGLICOL 3350 105 G. ENVASE CON 4 SOBRES."/>
    <s v="ENVASE CON 4 SOBRES"/>
    <n v="102.959999999999"/>
    <n v="18"/>
    <n v="43"/>
    <n v="1853.279999999982"/>
    <n v="4427.279999999957"/>
    <n v="0"/>
    <n v="43"/>
    <n v="43"/>
    <s v="CLAVE SOLICITADA"/>
    <n v="25"/>
    <s v="MINIMO SUPERADO"/>
    <n v="0"/>
    <s v="RECIBIDO TOTAL"/>
    <n v="4427.279999999957"/>
  </r>
  <r>
    <n v="2024"/>
    <s v="MCSSA018786"/>
    <s v="LA-12-M7B-012M7B997-I-1-2023"/>
    <s v="RAMO 12"/>
    <n v="25301"/>
    <x v="266"/>
    <s v="RALCA, S.A. DE C.V."/>
    <x v="412"/>
    <s v="HRAEI-LPI-CC-039-2023HRAEI-MD1248"/>
    <s v="010.000.4191.00"/>
    <n v="25301749"/>
    <s v="POLIETILENGLICOL. POLVO .CADA SOBRE CONTIENE: POLIETILENGLICOL 3350 105 G. ENVASE CON 4 SOBRES."/>
    <s v="ENVASE CON 4 SOBRES"/>
    <n v="100"/>
    <n v="29"/>
    <n v="71"/>
    <n v="2900"/>
    <n v="7100"/>
    <n v="0"/>
    <n v="71"/>
    <n v="71"/>
    <s v="CLAVE SOLICITADA"/>
    <n v="42"/>
    <s v="MINIMO SUPERADO"/>
    <n v="0"/>
    <s v="RECIBIDO TOTAL"/>
    <n v="7100"/>
  </r>
  <r>
    <n v="2024"/>
    <s v="MCSSA018786"/>
    <s v="LA-012M7B997-E115-2022"/>
    <s v="RAMO 12"/>
    <n v="25301"/>
    <x v="96"/>
    <s v="PROFESSIONAL PHARMACY OCCIDENTE, S.A. DE C.V."/>
    <x v="413"/>
    <s v="HRAEI-LPI-CC-423-2022HRAEI-MD1250"/>
    <s v="010.000.3664.00"/>
    <n v="25301752"/>
    <s v="POLIGELINA. SOLUCIÓN INYECTABLE CADA 100 ML CONTIENEN: POLIMERIZADO DE GELATINA SUCCINILADA DEGRADADA 4.0 G ENVASE CON 500 ML"/>
    <s v="ENVASE CON 500 ML"/>
    <n v="172.34"/>
    <n v="6"/>
    <n v="14"/>
    <n v="1034.04"/>
    <n v="2412.7600000000002"/>
    <n v="0"/>
    <s v="-"/>
    <s v="-"/>
    <s v="SIN SOLICITUD"/>
    <s v="-"/>
    <s v="MINIMO SIN SOLICITUD"/>
    <s v="-"/>
    <s v="SIN SOLICITUD"/>
    <s v="-"/>
  </r>
  <r>
    <n v="2024"/>
    <s v="MCSSA018786"/>
    <s v="AA-12-512-012000991-T-176-2023  "/>
    <s v="RAMO 12"/>
    <n v="25301"/>
    <x v="267"/>
    <s v="PINT PHARMA S.A. P.I. DE C.V."/>
    <x v="414"/>
    <s v="HRAEI-AD-CC-242-2023HRAEI-MD2122"/>
    <s v="010.000.6302.00"/>
    <n v="25303547"/>
    <s v="PONATINIB. TABLETAS CADA TABLETA CONTIENE: PONATINIB 45 MG. ENVASE CON 90 TABLETAS."/>
    <s v="ENVASE CON 30 TABLETAS"/>
    <n v="160000"/>
    <n v="20"/>
    <n v="48"/>
    <n v="3200000"/>
    <n v="7680000"/>
    <n v="0"/>
    <n v="20"/>
    <n v="0"/>
    <s v="CLAVE SOLICITADA"/>
    <n v="0"/>
    <s v="MINIMO CUMPLIDO"/>
    <n v="20"/>
    <s v="SIN RECIBIR"/>
    <n v="0"/>
  </r>
  <r>
    <n v="2024"/>
    <s v="MCSSA018786"/>
    <s v="AA-012M7B997-E133-2022"/>
    <s v="RAMO 12"/>
    <n v="25301"/>
    <x v="268"/>
    <s v="PINT PHARMA, S.A.P.I. DE C.V."/>
    <x v="414"/>
    <s v="HRAEI-AD-CC-359-2022HRAEI-MD2122"/>
    <s v="010.000.6302.00"/>
    <n v="25303547"/>
    <s v="PONATINIB. TABLETAS CADA TABLETA CONTIENE: PONATINIB 45 MG. ENVASE CON 90 TABLETAS."/>
    <s v="ENVASE CON 30 TABLETAS"/>
    <n v="160000"/>
    <n v="32"/>
    <n v="78"/>
    <n v="5120000"/>
    <n v="12480000"/>
    <n v="0"/>
    <n v="32"/>
    <n v="32"/>
    <s v="CLAVE SOLICITADA"/>
    <n v="0"/>
    <s v="MINIMO CUMPLIDO"/>
    <n v="0"/>
    <s v="RECIBIDO TOTAL"/>
    <n v="5120000"/>
  </r>
  <r>
    <n v="2024"/>
    <s v="MCSSA018786"/>
    <s v="LA-012M7B997-E115-2022"/>
    <s v="RAMO 12"/>
    <n v="25301"/>
    <x v="269"/>
    <s v="LABORATORIO BIOQUIMICO MEXICANO, S.A. DE C.V."/>
    <x v="415"/>
    <s v="HRAEI-LPI-CC-433-2022HRAEI-MD1261"/>
    <s v="010.000.0573.00"/>
    <n v="25301764"/>
    <s v="PRAZOSINA. CÁPSULA O COMPRIMIDO CADA CÁPSULA O COMPRIMIDO CONTIENE: CLORHIDRATO DE PRAZOSINA EQUIVALENTE A 1 MG DE PRAZOSINA. ENVASE CON 30 CÁPSULAS O COMPRIMIDOS."/>
    <s v="ENVASE CON 30 CÁPSULAS O COMPRIMIDOS"/>
    <n v="13.03"/>
    <n v="60"/>
    <n v="148"/>
    <n v="781.8"/>
    <n v="1928.4399999999998"/>
    <n v="0"/>
    <n v="60"/>
    <n v="60"/>
    <s v="CLAVE SOLICITADA"/>
    <n v="0"/>
    <s v="MINIMO CUMPLIDO"/>
    <n v="0"/>
    <s v="RECIBIDO TOTAL"/>
    <n v="781.8"/>
  </r>
  <r>
    <n v="2024"/>
    <s v="MCSSA018786"/>
    <s v="LA-12-512-012000991-I-174-2023"/>
    <s v="RAMO 12"/>
    <n v="25301"/>
    <x v="167"/>
    <s v="LABORATORIOS MECCH, S.A. DE C.V."/>
    <x v="416"/>
    <s v="HRAEI-LPI-CC-323-2023HRAEI-MD1264"/>
    <s v="010.000.2841.00"/>
    <n v="25301767"/>
    <s v="PREDNISOLONA. SOLUCIÓN OFTÁLMICA CADA ML CONTIENE: FOSFATO SÓDICO DE PREDNISOLONA EQUIVALENTE A 5 MG DE FOSFATO DE PREDNISOLONA ENVASE CON GOTERO INTEGRAL CON 5 ML."/>
    <s v="ENVASE CON GOTERO INTEGRAL CON 5 ML"/>
    <n v="27"/>
    <n v="2"/>
    <n v="5"/>
    <n v="54"/>
    <n v="135"/>
    <n v="0"/>
    <n v="2"/>
    <n v="2"/>
    <s v="CLAVE SOLICITADA"/>
    <n v="0"/>
    <s v="MINIMO CUMPLIDO"/>
    <n v="0"/>
    <s v="RECIBIDO TOTAL"/>
    <n v="54"/>
  </r>
  <r>
    <n v="2024"/>
    <s v="MCSSA018786"/>
    <s v="AA-012M7B997-E158-2022"/>
    <s v="RAMO 12"/>
    <n v="25301"/>
    <x v="112"/>
    <s v="LABORATORIOS DE BIOLÓGICOS Y REACTIVOS DE MÉXICO, S.A. DE C.V."/>
    <x v="416"/>
    <s v="HRAEI-AD-CC-529-2022HRAEI-MD1264"/>
    <s v="010.000.2841.00"/>
    <n v="25301767"/>
    <s v="PREDNISOLONA. SOLUCIÓN OFTÁLMICA CADA ML CONTIENE: FOSFATO SÓDICO DE PREDNISOLONA EQUIVALENTE A 5 MG DE FOSFATO DE PREDNISOLONA ENVASE CON GOTERO INTEGRAL CON 5 ML."/>
    <s v="ENVASE CON GOTERO INTEGRAL CON 5 ML"/>
    <n v="30"/>
    <n v="4"/>
    <n v="8"/>
    <n v="120"/>
    <n v="240"/>
    <n v="0"/>
    <s v="-"/>
    <s v="-"/>
    <s v="SIN SOLICITUD"/>
    <s v="-"/>
    <s v="MINIMO SIN SOLICITUD"/>
    <s v="-"/>
    <s v="SIN SOLICITUD"/>
    <s v="-"/>
  </r>
  <r>
    <n v="2024"/>
    <s v="MCSSA018786"/>
    <s v="LA-12-512-012000991-I-174-2023"/>
    <s v="RAMO 12"/>
    <n v="25301"/>
    <x v="160"/>
    <s v="ALLEN LABORATORIOS, S.A. DE C.V."/>
    <x v="417"/>
    <s v="HRAEI-LPI-CC-251-2023HRAEI-MD1267"/>
    <s v="010.000.0472.00"/>
    <n v="25301772"/>
    <s v="PREDNISONA. TABLETA CADA TABLETA CONTIENE: PREDNISONA 5 MG ENVASE CON 20 TABLETAS."/>
    <s v="ENVASE CON 20 TABLETAS"/>
    <n v="4.3"/>
    <n v="68"/>
    <n v="168"/>
    <n v="292.39999999999998"/>
    <n v="722.4"/>
    <n v="0"/>
    <n v="168"/>
    <n v="0"/>
    <s v="CLAVE SOLICITADA"/>
    <n v="100"/>
    <s v="MINIMO SUPERADO"/>
    <n v="168"/>
    <s v="SIN RECIBIR"/>
    <n v="0"/>
  </r>
  <r>
    <n v="2024"/>
    <s v="MCSSA018786"/>
    <s v="LA-012M7B997-E115-2022"/>
    <s v="RAMO 12"/>
    <n v="25301"/>
    <x v="137"/>
    <s v="SAGO MEDICAL SERVICE, S.A. DE C.V."/>
    <x v="417"/>
    <s v="HRAEI-LPI-CC-427-2022HRAEI-MD1267"/>
    <s v="010.000.0472.00"/>
    <n v="25301772"/>
    <s v="PREDNISONA. TABLETA CADA TABLETA CONTIENE: PREDNISONA 5 MG ENVASE CON 20 TABLETAS."/>
    <s v="ENVASE CON 20 TABLETAS"/>
    <n v="4.25"/>
    <n v="66"/>
    <n v="164"/>
    <n v="280.5"/>
    <n v="697"/>
    <n v="0"/>
    <n v="66"/>
    <n v="66"/>
    <s v="CLAVE SOLICITADA"/>
    <n v="0"/>
    <s v="MINIMO CUMPLIDO"/>
    <n v="0"/>
    <s v="RECIBIDO TOTAL"/>
    <n v="280.5"/>
  </r>
  <r>
    <n v="2024"/>
    <s v="MCSSA018786"/>
    <s v="LA-012M7B997-E115-2022"/>
    <s v="RAMO 12"/>
    <n v="25301"/>
    <x v="270"/>
    <s v="ALLEN LABORATORIOS, S.A. DE C.V."/>
    <x v="417"/>
    <s v="HRAEI-LPI-CC-493-2022HRAEI-MD1267"/>
    <s v="010.000.0472.00"/>
    <n v="25301772"/>
    <s v="PREDNISONA. TABLETA CADA TABLETA CONTIENE: PREDNISONA 5 MG ENVASE CON 20 TABLETAS."/>
    <s v="ENVASE CON 20 TABLETAS"/>
    <n v="4.3"/>
    <n v="44"/>
    <n v="109"/>
    <n v="189.2"/>
    <n v="468.7"/>
    <n v="0"/>
    <n v="109"/>
    <n v="0"/>
    <s v="CLAVE SOLICITADA"/>
    <n v="65"/>
    <s v="MINIMO SUPERADO"/>
    <n v="109"/>
    <s v="SIN RECIBIR"/>
    <n v="0"/>
  </r>
  <r>
    <n v="2024"/>
    <s v="MCSSA018786"/>
    <s v="LA-12-512-012000991-I-174-2023"/>
    <s v="RAMO 12"/>
    <n v="25301"/>
    <x v="13"/>
    <s v="COMPAÑIA INTERNACIONAL MEDICA, S.A. DE C.V."/>
    <x v="418"/>
    <s v="HRAEI-LPI-CC-279-1-2023HRAEI-MD1268"/>
    <s v="010.000.0473.00"/>
    <n v="25301775"/>
    <s v="PREDNISONA. TABLETA CADA TABLETA CONTIENE: PREDNISONA 50 MG ENVASE CON 20 TABLETAS."/>
    <s v="ENVASE CON 20 TABLETAS"/>
    <n v="29.5"/>
    <n v="99"/>
    <n v="249"/>
    <n v="2920.5"/>
    <n v="7345.5"/>
    <n v="0"/>
    <s v="-"/>
    <s v="-"/>
    <s v="SIN SOLICITUD"/>
    <s v="-"/>
    <s v="MINIMO SIN SOLICITUD"/>
    <s v="-"/>
    <s v="SIN SOLICITUD"/>
    <s v="-"/>
  </r>
  <r>
    <n v="2024"/>
    <s v="MCSSA018786"/>
    <s v="LA-12-M7B-012M7B997-I-1-2023"/>
    <s v="RAMO 12"/>
    <n v="25301"/>
    <x v="138"/>
    <s v="DISTRIBUIDOR MEDICO TECNOMED, S.A. DE C.V."/>
    <x v="418"/>
    <s v="HRAEI-LPI-CC-014-2023HRAEI-MD1268"/>
    <s v="010.000.0473.00"/>
    <n v="25301775"/>
    <s v="PREDNISONA. TABLETA CADA TABLETA CONTIENE: PREDNISONA 50 MG ENVASE CON 20 TABLETAS."/>
    <s v="ENVASE CON 20 TABLETAS"/>
    <n v="21.989999999999899"/>
    <n v="810"/>
    <n v="2023"/>
    <n v="17811.899999999918"/>
    <n v="44485.769999999793"/>
    <n v="0"/>
    <s v="-"/>
    <s v="-"/>
    <s v="SIN SOLICITUD"/>
    <s v="-"/>
    <s v="MINIMO SIN SOLICITUD"/>
    <s v="-"/>
    <s v="SIN SOLICITUD"/>
    <s v="-"/>
  </r>
  <r>
    <n v="2024"/>
    <s v="MCSSA018786"/>
    <s v="LA-012M7B997-E115-2022"/>
    <s v="RAMO 12"/>
    <n v="25301"/>
    <x v="96"/>
    <s v="PROFESSIONAL PHARMACY OCCIDENTE, S.A. DE C.V."/>
    <x v="419"/>
    <s v="HRAEI-LPI-CC-423-2022HRAEI-MD1269"/>
    <s v="010.000.4356.00"/>
    <n v="25302956"/>
    <s v="PREGABALINA. CÁPSULA CADA CÁPSULA CONTIENE: PREGABALINA 75 MG ENVASE CON 14 CÁPSULAS"/>
    <s v="ENVASE CON 14 CÁPSULAS"/>
    <n v="10.95"/>
    <n v="23"/>
    <n v="56"/>
    <n v="251.85"/>
    <n v="613.19999999999993"/>
    <n v="0"/>
    <n v="56"/>
    <n v="56"/>
    <s v="CLAVE SOLICITADA"/>
    <n v="33"/>
    <s v="MINIMO SUPERADO"/>
    <n v="0"/>
    <s v="RECIBIDO TOTAL"/>
    <n v="613.19999999999993"/>
  </r>
  <r>
    <n v="2024"/>
    <s v="MCSSA018786"/>
    <s v="LA-12-512-012000991-I-174-2023"/>
    <s v="RAMO 12"/>
    <n v="25301"/>
    <x v="167"/>
    <s v="LABORATORIOS MECCH, S.A. DE C.V."/>
    <x v="420"/>
    <s v="HRAEI-LPI-CC-323-2023HRAEI-MD1270"/>
    <s v="010.000.4356.01"/>
    <n v="25302957"/>
    <s v="PREGABALINA. CÁPSULA CADA CÁPSULA CONTIENE: PREGABALINA 75 MG ENVASE CON 28 CÁPSULAS"/>
    <s v="ENVASE CON 28 CÁPSULAS"/>
    <n v="19.850000000000001"/>
    <n v="2"/>
    <n v="5"/>
    <n v="39.700000000000003"/>
    <n v="99.25"/>
    <n v="0"/>
    <n v="2"/>
    <n v="2"/>
    <s v="CLAVE SOLICITADA"/>
    <n v="0"/>
    <s v="MINIMO CUMPLIDO"/>
    <n v="0"/>
    <s v="RECIBIDO TOTAL"/>
    <n v="39.700000000000003"/>
  </r>
  <r>
    <n v="2024"/>
    <s v="MCSSA018786"/>
    <s v="LA-12-512-012000991-I-174-2023"/>
    <s v="RAMO 12"/>
    <n v="25301"/>
    <x v="33"/>
    <s v="GRUPO FARMACEUTICO TOTALFARMA,S.A DE C.V."/>
    <x v="420"/>
    <s v="HRAEI-LPI-CC-312-1-2023HRAEI-MD1270"/>
    <s v="010.000.4356.01"/>
    <n v="25302957"/>
    <s v="PREGABALINA. CÁPSULA CADA CÁPSULA CONTIENE: PREGABALINA 75 MG ENVASE CON 28 CÁPSULAS"/>
    <s v="ENVASE CON 28 CÁPSULAS"/>
    <n v="19.989999999999998"/>
    <n v="2"/>
    <n v="3"/>
    <n v="39.979999999999997"/>
    <n v="59.97"/>
    <n v="0"/>
    <n v="2"/>
    <n v="0"/>
    <s v="CLAVE SOLICITADA"/>
    <n v="0"/>
    <s v="MINIMO CUMPLIDO"/>
    <n v="2"/>
    <s v="SIN RECIBIR"/>
    <n v="0"/>
  </r>
  <r>
    <n v="2024"/>
    <s v="MCSSA018786"/>
    <s v="LA-012M7B997-E115-2022"/>
    <s v="RAMO 12"/>
    <n v="25301"/>
    <x v="90"/>
    <s v="ABASTECEDORA DE INSUMOS PARA LA SALUD, S.A. DE C.V."/>
    <x v="420"/>
    <s v="HRAEI-LPI-CC-444-2022HRAEI-MD1270"/>
    <s v="010.000.4356.01"/>
    <n v="25302957"/>
    <s v="PREGABALINA. CÁPSULA CADA CÁPSULA CONTIENE: PREGABALINA 75 MG ENVASE CON 28 CÁPSULAS"/>
    <s v="ENVASE CON 28 CÁPSULAS"/>
    <n v="20.79"/>
    <n v="6"/>
    <n v="13"/>
    <n v="124.74"/>
    <n v="270.27"/>
    <n v="0"/>
    <n v="6"/>
    <n v="6"/>
    <s v="CLAVE SOLICITADA"/>
    <n v="0"/>
    <s v="MINIMO CUMPLIDO"/>
    <n v="0"/>
    <s v="RECIBIDO TOTAL"/>
    <n v="124.74"/>
  </r>
  <r>
    <n v="2024"/>
    <s v="MCSSA018786"/>
    <s v="LA-12-512-012000991-I-174-2023"/>
    <s v="RAMO 12"/>
    <n v="25301"/>
    <x v="271"/>
    <s v="EXELTIS PHARMA MEXICO, S.A. DE C.V."/>
    <x v="421"/>
    <s v="HRAEI-LPI-CC-295-1-2023HRAEI-MD2277"/>
    <s v="010.000.4217.01"/>
    <n v="25303399"/>
    <s v="PROGESTERONA. CÁPSULA O PERLA CADA CÁPSULA O PERLA CONTIENE: PROGESTERONA 200 MG ENVASE CON 15 CÁPSULAS O PERLAS."/>
    <s v="ENVASE CON 15 CÁPSULAS O PERLAS"/>
    <n v="137"/>
    <n v="2"/>
    <n v="5"/>
    <n v="274"/>
    <n v="685"/>
    <m/>
    <s v="-"/>
    <s v="-"/>
    <s v="SIN SOLICITUD"/>
    <s v="-"/>
    <s v="MINIMO SIN SOLICITUD"/>
    <s v="-"/>
    <s v="SIN SOLICITUD"/>
    <s v="-"/>
  </r>
  <r>
    <n v="2024"/>
    <s v="MCSSA018786"/>
    <s v="LA-012M7B997-E115-2022"/>
    <s v="RAMO 12"/>
    <n v="25301"/>
    <x v="272"/>
    <s v="EXELTIS PHARMA MÉXICO, S.A. DE C.V."/>
    <x v="421"/>
    <s v="HRAEI-LPI-CC-467-2022HRAEI-MD2277"/>
    <s v="010.000.4217.01"/>
    <n v="25303399"/>
    <s v="PROGESTERONA. CÁPSULA O PERLA CADA CÁPSULA O PERLA CONTIENE: PROGESTERONA 200 MG ENVASE CON 15 CÁPSULAS O PERLAS."/>
    <s v="ENVASE CON 15 CÁPSULAS O PERLAS"/>
    <n v="130"/>
    <n v="4"/>
    <n v="8"/>
    <n v="520"/>
    <n v="1040"/>
    <n v="0"/>
    <s v="-"/>
    <s v="-"/>
    <s v="SIN SOLICITUD"/>
    <s v="-"/>
    <s v="MINIMO SIN SOLICITUD"/>
    <s v="-"/>
    <s v="SIN SOLICITUD"/>
    <s v="-"/>
  </r>
  <r>
    <n v="2024"/>
    <s v="MCSSA018786"/>
    <s v="LA-12-512-012000991-I-174-2023"/>
    <s v="RAMO 12"/>
    <n v="25301"/>
    <x v="271"/>
    <s v="EXELTIS PHARMA MEXICO, S.A. DE C.V."/>
    <x v="422"/>
    <s v="HRAEI-LPI-CC-295-1-2023HRAEI-MD1283"/>
    <s v="010.000.4217.00"/>
    <n v="25301795"/>
    <s v="PROGESTERONA. CÁPSULA O PERLA. CADA CÁPSULA O PERLA CONTIENE: PROGESTERONA 200 MG ENVASE CON 14 CÁPSULAS O PERLAS."/>
    <s v="ENVASE CON 14 CÁPSULAS O PERLAS"/>
    <n v="137"/>
    <n v="2"/>
    <n v="5"/>
    <n v="274"/>
    <n v="685"/>
    <n v="0"/>
    <s v="-"/>
    <s v="-"/>
    <s v="SIN SOLICITUD"/>
    <s v="-"/>
    <s v="MINIMO SIN SOLICITUD"/>
    <s v="-"/>
    <s v="SIN SOLICITUD"/>
    <s v="-"/>
  </r>
  <r>
    <n v="2024"/>
    <s v="MCSSA018786"/>
    <s v="LA-12-512-012000991-I-174-2023"/>
    <s v="RAMO 12"/>
    <n v="25301"/>
    <x v="115"/>
    <s v="ALTERNAVIDA, S.A. DE C.V."/>
    <x v="423"/>
    <s v="HRAEI-LPI-CC-252-2023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0"/>
    <n v="1920"/>
    <n v="4800"/>
    <n v="115200"/>
    <n v="288000"/>
    <n v="0"/>
    <n v="1920"/>
    <n v="0"/>
    <s v="CLAVE SOLICITADA"/>
    <n v="0"/>
    <s v="MINIMO CUMPLIDO"/>
    <n v="1920"/>
    <s v="SIN RECIBIR"/>
    <n v="0"/>
  </r>
  <r>
    <n v="2024"/>
    <s v="MCSSA018786"/>
    <s v="LA-012M7B997-E115-2022"/>
    <s v="RAMO 12"/>
    <n v="25301"/>
    <x v="4"/>
    <s v="ALVARTIS PHARMA, S.A. DE C.V."/>
    <x v="423"/>
    <s v="HRAEI-LPI-CC-422-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79.989999999999995"/>
    <n v="1872"/>
    <n v="4680"/>
    <n v="149741.28"/>
    <n v="374353.19999999995"/>
    <n v="0"/>
    <n v="1872"/>
    <n v="1872"/>
    <s v="CLAVE SOLICITADA"/>
    <n v="0"/>
    <s v="MINIMO CUMPLIDO"/>
    <n v="0"/>
    <s v="RECIBIDO TOTAL"/>
    <n v="149741.28"/>
  </r>
  <r>
    <n v="2024"/>
    <s v="MCSSA018786"/>
    <s v="LA-012M7B997-E115-2022"/>
    <s v="RAMO 12"/>
    <n v="25301"/>
    <x v="171"/>
    <s v="ESEOTRES PHARMA, S.A.P.I. DE C.V."/>
    <x v="423"/>
    <s v="HRAEI-LPI-CC-465-1-2022HRAEI-MD1288"/>
    <s v="010.000.0246.00"/>
    <n v="25301799"/>
    <s v="PROPOFOL. EMULSIÓN INYECTABLE CADA AMPOLLETA O FRASCO ÁMPULA CONTIENE: PROPOFOL  200 MG. EN EMULSIÓN CON O SIN EDETATO DISÓDICO (DIHIDRATADO). ENVASE CON 5 AMPOLLETAS O FRASCOS ÁMPULA DE 20 ML."/>
    <s v="ENVASE CON 5 AMPOLLETAS O FRASCOS ÁMPULA DE 20 ML"/>
    <n v="69"/>
    <n v="1248"/>
    <n v="3120"/>
    <n v="86112"/>
    <n v="215280"/>
    <n v="0"/>
    <n v="1248"/>
    <n v="1248"/>
    <s v="CLAVE SOLICITADA"/>
    <n v="0"/>
    <s v="MINIMO CUMPLIDO"/>
    <n v="0"/>
    <s v="RECIBIDO TOTAL"/>
    <n v="86112"/>
  </r>
  <r>
    <n v="2024"/>
    <s v="MCSSA018786"/>
    <s v="LA-12-512-012000991-I-174-2023"/>
    <s v="RAMO 12"/>
    <n v="25301"/>
    <x v="115"/>
    <s v="ALTERNAVIDA, S.A. DE C.V."/>
    <x v="424"/>
    <s v="HRAEI-LPI-CC-252-2023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60"/>
    <n v="770"/>
    <n v="1924"/>
    <n v="46200"/>
    <n v="115440"/>
    <n v="0"/>
    <n v="770"/>
    <n v="0"/>
    <s v="CLAVE SOLICITADA"/>
    <n v="0"/>
    <s v="MINIMO CUMPLIDO"/>
    <n v="770"/>
    <s v="SIN RECIBIR"/>
    <n v="0"/>
  </r>
  <r>
    <n v="2024"/>
    <s v="MCSSA018786"/>
    <s v="LA-012M7B997-E115-2022"/>
    <s v="RAMO 12"/>
    <n v="25301"/>
    <x v="273"/>
    <s v="FRESENIUS KABI MÉXICO, S.A. DE C.V."/>
    <x v="424"/>
    <s v="HRAEI-LPI-CC-421-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08.7"/>
    <n v="350"/>
    <n v="876"/>
    <n v="38045"/>
    <n v="95221.2"/>
    <n v="0"/>
    <n v="350"/>
    <n v="350"/>
    <s v="CLAVE SOLICITADA"/>
    <n v="0"/>
    <s v="MINIMO CUMPLIDO"/>
    <n v="0"/>
    <s v="RECIBIDO TOTAL"/>
    <n v="38045"/>
  </r>
  <r>
    <n v="2024"/>
    <s v="MCSSA018786"/>
    <s v="AA-012M7B997-E158-2022"/>
    <s v="RAMO 12"/>
    <n v="25301"/>
    <x v="274"/>
    <s v="LABORATORIOS VANQUISH, S.A. DE C.V."/>
    <x v="424"/>
    <s v="HRAEI-AD-CC-533-2022HRAEI-MD1286"/>
    <s v="010.000.0244.00"/>
    <n v="25303344"/>
    <s v="PROPOFOL. EMULSION INYECTABLE CADA AMPOLLETA O FRASCO ÁMPULA CONTIENE: PROPOFOL 200 MG. EN SOLUCIÓN CON ACEITE DE SOYA, FOSFÁTIDO DE HUEVO O LECITINA DE HUEVO Y GLICEROL. ENVASE CON 5 AMPOLLETAS O FRASCOS ÁMPULA DE 20 ML."/>
    <s v="ENVASE CON 5 AMPOLLETAS O FRASCOS ÁMPULA DE 20 ML"/>
    <n v="119.5"/>
    <n v="901"/>
    <n v="2251"/>
    <n v="107669.5"/>
    <n v="268994.5"/>
    <n v="0"/>
    <n v="901"/>
    <n v="901"/>
    <s v="CLAVE SOLICITADA"/>
    <n v="0"/>
    <s v="MINIMO CUMPLIDO"/>
    <n v="0"/>
    <s v="RECIBIDO TOTAL"/>
    <n v="107669.5"/>
  </r>
  <r>
    <n v="2024"/>
    <s v="MCSSA018786"/>
    <s v="LA-12-512-012000991-I-174-2023"/>
    <s v="RAMO 12"/>
    <n v="25301"/>
    <x v="275"/>
    <s v="BIOMEDICO SLANEY, S.A. DE C.V."/>
    <x v="425"/>
    <s v="HRAEI-LPI-CC-265-2023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31.28"/>
    <n v="1536"/>
    <n v="3840"/>
    <n v="355246.08000000002"/>
    <n v="888115.19999999995"/>
    <n v="0"/>
    <s v="-"/>
    <s v="-"/>
    <s v="SIN SOLICITUD"/>
    <s v="-"/>
    <s v="MINIMO SIN SOLICITUD"/>
    <s v="-"/>
    <s v="SIN SOLICITUD"/>
    <s v="-"/>
  </r>
  <r>
    <n v="2024"/>
    <s v="MCSSA018786"/>
    <s v="LA-012M7B997-E115-2022"/>
    <s v="RAMO 12"/>
    <n v="25301"/>
    <x v="273"/>
    <s v="FRESENIUS KABI MÉXICO, S.A. DE C.V."/>
    <x v="425"/>
    <s v="HRAEI-LPI-CC-421-2022HRAEI-MD1287"/>
    <s v="010.000.0245.00"/>
    <n v="25301801"/>
    <s v="PROPOFOL. EMULSION INYECTABLE CADA FRASCO ÁMPULA O JERINGA CONTIENE: PROPOFOL 500 MG. EN SOLUCIÓN CON ACEITE DE SOYA, FOSFÁTIDO DE HUEVO O LECITINA DE HUEVO Y GLICEROL. ENVASE CON UN FRASCO ÁMPULA O JERINGA DE 50 ML."/>
    <s v="ENVASE CON UN FRASCO ÁMPULA O JERINGA DE 50 ML"/>
    <n v="220"/>
    <n v="2496"/>
    <n v="6240"/>
    <n v="549120"/>
    <n v="1372800"/>
    <n v="0"/>
    <n v="2496"/>
    <n v="2496"/>
    <s v="CLAVE SOLICITADA"/>
    <n v="0"/>
    <s v="MINIMO CUMPLIDO"/>
    <n v="0"/>
    <s v="RECIBIDO TOTAL"/>
    <n v="549120"/>
  </r>
  <r>
    <n v="2024"/>
    <s v="MCSSA018786"/>
    <s v="AA-12-M7B-012M7B997-I-45-2023"/>
    <s v="RAMO 12"/>
    <n v="25301"/>
    <x v="276"/>
    <s v="BIOSISTEMAS Y SEGURIDAD PRIVADA, S.A. DE C.V."/>
    <x v="49"/>
    <s v="HRAEI-AD-CC-151-2023HRAEI-MD1291"/>
    <s v="010.000.0539.00"/>
    <n v="25301804"/>
    <s v="PROPRANOLOL. TABLETA CADA TABLETA CONTIENE: CLORHIDRATO DE PROPRANOLOL 10 MG ENVASE CON 30 TABLETAS."/>
    <s v="ENVASE CON 30 TABLETAS"/>
    <n v="35.700000000000003"/>
    <n v="2"/>
    <n v="5"/>
    <n v="71.400000000000006"/>
    <n v="178.5"/>
    <n v="0"/>
    <n v="5"/>
    <n v="0"/>
    <s v="CLAVE SOLICITADA"/>
    <n v="3"/>
    <s v="MINIMO SUPERADO"/>
    <n v="5"/>
    <s v="SIN RECIBIR"/>
    <n v="0"/>
  </r>
  <r>
    <n v="2024"/>
    <s v="MCSSA018786"/>
    <s v="AA-12-M7B-012M7B997-I-44-2023"/>
    <s v="RAMO 12"/>
    <n v="25301"/>
    <x v="277"/>
    <s v="BIOSISTEMAS Y SEGURIDAD PRIVADA, S.A. DE C.V."/>
    <x v="49"/>
    <s v="HRAEI-AD-CC-148-2023HRAEI-MD1291"/>
    <s v="010.000.0539.00"/>
    <n v="25301804"/>
    <s v="PROPRANOLOL. TABLETA CADA TABLETA CONTIENE: CLORHIDRATO DE PROPRANOLOL 10 MG ENVASE CON 30 TABLETAS."/>
    <s v="ENVASE CON 30 TABLETAS"/>
    <n v="35.700000000000003"/>
    <n v="5"/>
    <n v="12"/>
    <n v="178.5"/>
    <n v="428.40000000000003"/>
    <n v="0"/>
    <n v="19"/>
    <n v="19"/>
    <s v="CLAVE SOLICITADA"/>
    <n v="14"/>
    <s v="MINIMO SUPERADO"/>
    <n v="0"/>
    <s v="RECIBIDO TOTAL"/>
    <n v="678.30000000000007"/>
  </r>
  <r>
    <n v="2024"/>
    <s v="MCSSA018786"/>
    <s v="LA-12-512-012000991-I-174-2023"/>
    <s v="RAMO 12"/>
    <n v="25301"/>
    <x v="59"/>
    <s v="COMERCIALIZADORA PENTAMED, S.A. DE C.V."/>
    <x v="426"/>
    <s v="HRAEI-LPI-CC-277-2023HRAEI-MD1289"/>
    <s v="010.000.0530.00"/>
    <n v="25301805"/>
    <s v="PROPRANOLOL. TABLETA CADA TABLETA CONTIENE: CLORHIDRATO DE PROPRANOLOL 40 MG ENVASE CON 30 TABLETAS"/>
    <s v="ENVASE CON 30 TABLETAS"/>
    <n v="9.6199999999999992"/>
    <n v="10"/>
    <n v="24"/>
    <n v="96.199999999999989"/>
    <n v="230.88"/>
    <n v="0"/>
    <n v="10"/>
    <n v="0"/>
    <s v="CLAVE SOLICITADA"/>
    <n v="0"/>
    <s v="MINIMO CUMPLIDO"/>
    <n v="10"/>
    <s v="SIN RECIBIR"/>
    <n v="0"/>
  </r>
  <r>
    <n v="2024"/>
    <s v="MCSSA018786"/>
    <s v="LA-012M7B997-E115-2022"/>
    <s v="RAMO 12"/>
    <n v="25301"/>
    <x v="199"/>
    <s v="COMERCIALIZADORA PENTAMED, S.A. DE C.V."/>
    <x v="426"/>
    <s v="HRAEI-LPI-CC-430-2022HRAEI-MD1289"/>
    <s v="010.000.0530.00"/>
    <n v="25301805"/>
    <s v="PROPRANOLOL. TABLETA CADA TABLETA CONTIENE: CLORHIDRATO DE PROPRANOLOL 40 MG ENVASE CON 30 TABLETAS"/>
    <s v="ENVASE CON 30 TABLETAS"/>
    <n v="9.15"/>
    <n v="16"/>
    <n v="39"/>
    <n v="146.4"/>
    <n v="356.85"/>
    <n v="0"/>
    <n v="16"/>
    <n v="16"/>
    <s v="CLAVE SOLICITADA"/>
    <n v="0"/>
    <s v="MINIMO CUMPLIDO"/>
    <n v="0"/>
    <s v="RECIBIDO TOTAL"/>
    <n v="146.4"/>
  </r>
  <r>
    <n v="2024"/>
    <s v="MCSSA018786"/>
    <s v="LA-012M7B997-E115-2022"/>
    <s v="RAMO 12"/>
    <n v="25301"/>
    <x v="5"/>
    <s v="DISTRIBUIDOR MEDICO TECNOMED, S.A. DE C.V."/>
    <x v="427"/>
    <s v="HRAEI-LPI-CC-419-RA-2022HRAEI-MD1292"/>
    <s v="010.000.0625.00"/>
    <n v="25301807"/>
    <s v="PROTAMINA. SOLUCIÓN INYECTABLE CADA AMPOLLETA DE 5 MILILITROS CONTIENE: SULFATO DE PROTAMINA 71.5 MG ENVASE CON AMPOLLETA CON 5 ML."/>
    <s v="ENVASE CON AMPOLLETA CON 5 ML"/>
    <n v="77.73"/>
    <n v="30"/>
    <n v="74"/>
    <n v="2331.9"/>
    <n v="5752.02"/>
    <n v="0"/>
    <n v="30"/>
    <n v="0"/>
    <s v="CLAVE SOLICITADA"/>
    <n v="0"/>
    <s v="MINIMO CUMPLIDO"/>
    <n v="30"/>
    <s v="SIN RECIBIR"/>
    <n v="0"/>
  </r>
  <r>
    <n v="2024"/>
    <s v="MCSSA018786"/>
    <s v="AA-12-M7B-012M7B997-I-36-2023"/>
    <s v="RAMO 12"/>
    <n v="25301"/>
    <x v="278"/>
    <s v="COMERCIALIZADORA PENTAMED, S.A. DE C.V."/>
    <x v="428"/>
    <s v="HRAEI-AD-CC-135-2023HRAEI-MD1302"/>
    <s v="010.000.6129.00"/>
    <n v="25303286"/>
    <s v="RACECADOTRILO. GRANULADO ORAL CADA SOBRE CONTIENE: RACECADOTRILO 10 MG ENVASE CON 18 SOBRES"/>
    <s v="ENVASE CON 18 SOBRES"/>
    <n v="140.08000000000001"/>
    <n v="19"/>
    <n v="46"/>
    <n v="2661.5200000000004"/>
    <n v="6443.68"/>
    <n v="0"/>
    <n v="46"/>
    <n v="46"/>
    <s v="CLAVE SOLICITADA"/>
    <n v="27"/>
    <s v="MINIMO SUPERADO"/>
    <n v="0"/>
    <s v="RECIBIDO TOTAL"/>
    <n v="6443.68"/>
  </r>
  <r>
    <n v="2024"/>
    <s v="MCSSA018786"/>
    <s v="AA-012M7B997-E133-2022"/>
    <s v="RAMO 12"/>
    <n v="25301"/>
    <x v="279"/>
    <s v="BAYER DE MÉXICO, S.A. DE C.V."/>
    <x v="429"/>
    <s v="HRAEI-AD-CC-343-2022HRAEI-MD2275"/>
    <s v="010.000.6159.01"/>
    <n v="25303375"/>
    <s v="REGORAFENIB. COMPRIMIDOS. ADMINISTRACIÓN ORAL. CADA COMPRIMIDO CONTIENE: MONOHIDRATO DE REGORAFENIB 40MG. ENVASE CON TRES FRASCOS CON 28 COMPRIMIDOS DE 40 MG C/U."/>
    <s v="ENVASE CON TRES FRASCOS CON 28 COMPRIMIDOS DE 40 MG C/U"/>
    <n v="51871.35"/>
    <n v="19"/>
    <n v="47"/>
    <n v="985555.65"/>
    <n v="2437953.4499999997"/>
    <n v="0"/>
    <s v="-"/>
    <s v="-"/>
    <s v="SIN SOLICITUD"/>
    <s v="-"/>
    <s v="MINIMO SIN SOLICITUD"/>
    <s v="-"/>
    <s v="SIN SOLICITUD"/>
    <s v="-"/>
  </r>
  <r>
    <n v="2024"/>
    <s v="MCSSA018786"/>
    <s v="LA-012M7B997-E115-2022"/>
    <s v="RAMO 12"/>
    <n v="25301"/>
    <x v="104"/>
    <s v="COMPAÑIA INTERNACIONAL MÉDICA, S.A. DE C.V."/>
    <x v="430"/>
    <s v="HRAEI-LPI-CC-437-2022HRAEI-MD1314"/>
    <s v="040.000.0248.00"/>
    <n v="25301840"/>
    <s v="REMIFENTANILO. SOLUCIÓN INYECTABLE CADA FRASCO ÁMPULA CONTIENE: CLORHIDRATO DE REMIFENTANILO EQUIVALENTE A 2 MG DE REMIFENTANILO ENVASE CON 5 FRASCOS ÁMPULA"/>
    <s v="ENVASE CON 5 FRASCOS ÁMPULA"/>
    <n v="786.69"/>
    <n v="102"/>
    <n v="253"/>
    <n v="80242.38"/>
    <n v="199032.57"/>
    <n v="0"/>
    <s v="-"/>
    <s v="-"/>
    <s v="SIN SOLICITUD"/>
    <s v="-"/>
    <s v="MINIMO SIN SOLICITUD"/>
    <s v="-"/>
    <s v="SIN SOLICITUD"/>
    <s v="-"/>
  </r>
  <r>
    <n v="2024"/>
    <s v="MCSSA018786"/>
    <s v="AA-12-512-012000991-T-176-2023  "/>
    <s v="RAMO 12"/>
    <n v="25301"/>
    <x v="71"/>
    <s v="NOVARTIS FARMACEUTICA, S.A. DE C.V."/>
    <x v="431"/>
    <s v="HRAEI-AD-CC-241-2023HRAEI-MD2213"/>
    <s v="010.000.6165.00"/>
    <n v="25303381"/>
    <s v="RIBOCICLIB. COMPRIMIDO. CADA COMPRIMIDO CONTIENE: SUCCINATO DE RIBOCICLIB 254 MG EQUIVALENTE A 200 MG DE RIBOCICLIB ENVASE CON 63 COMPRIMIDOS"/>
    <s v="ENVASE CON 63 COMPRIMIDOS"/>
    <n v="22928.19"/>
    <n v="24"/>
    <n v="60"/>
    <n v="550276.55999999994"/>
    <n v="1375691.4"/>
    <n v="0"/>
    <n v="60"/>
    <n v="60"/>
    <s v="CLAVE SOLICITADA"/>
    <n v="36"/>
    <s v="MINIMO SUPERADO"/>
    <n v="0"/>
    <s v="RECIBIDO TOTAL"/>
    <n v="1375691.4"/>
  </r>
  <r>
    <n v="2024"/>
    <s v="MCSSA018786"/>
    <s v="AA-12-512-012000991-T-176-2023  "/>
    <s v="RAMO 12"/>
    <n v="25301"/>
    <x v="280"/>
    <s v="LABORATORIOS ALFASIGMA MEXICO S.A. DE C.V."/>
    <x v="432"/>
    <s v="HRAEI-AD-CC-239-2023HRAEI-MD1961"/>
    <s v="010.000.5671.00"/>
    <n v="25302971"/>
    <s v="RIFAXIMINA. TABLETA CADA TABLETA CONTIENE: RIFAXIMINA 200 MG ENVASE CON 28 TABLETAS."/>
    <s v="ENVASE CON 28 TABLETAS"/>
    <n v="218"/>
    <n v="18"/>
    <n v="43"/>
    <n v="3924"/>
    <n v="9374"/>
    <n v="0"/>
    <n v="43"/>
    <n v="43"/>
    <s v="CLAVE SOLICITADA"/>
    <n v="25"/>
    <s v="MINIMO SUPERADO"/>
    <n v="0"/>
    <s v="RECIBIDO TOTAL"/>
    <n v="9374"/>
  </r>
  <r>
    <n v="2024"/>
    <s v="MCSSA018786"/>
    <s v="AA-012M7B997-E133-2022"/>
    <s v="RAMO 12"/>
    <n v="25301"/>
    <x v="281"/>
    <s v="LABORATORIOS ALFASIGMA MÉXICO S.A. DE C.V."/>
    <x v="432"/>
    <s v="HRAEI-AD-CC-348-2022HRAEI-MD1961"/>
    <s v="010.000.5671.00"/>
    <n v="25302971"/>
    <s v="RIFAXIMINA. TABLETA CADA TABLETA CONTIENE: RIFAXIMINA 200 MG ENVASE CON 28 TABLETAS."/>
    <s v="ENVASE CON 28 TABLETAS"/>
    <n v="218"/>
    <n v="28"/>
    <n v="70"/>
    <n v="6104"/>
    <n v="15260"/>
    <n v="0"/>
    <n v="70"/>
    <n v="50"/>
    <s v="CLAVE SOLICITADA"/>
    <n v="42"/>
    <s v="MINIMO SUPERADO"/>
    <n v="20"/>
    <s v="RECIBIDO PARCIAL"/>
    <n v="10900"/>
  </r>
  <r>
    <n v="2024"/>
    <s v="MCSSA018786"/>
    <s v="AA-012M7B997-E133-2022"/>
    <s v="RAMO 12"/>
    <n v="25301"/>
    <x v="279"/>
    <s v="BAYER DE MÉXICO, S.A. DE C.V."/>
    <x v="433"/>
    <s v="HRAEI-AD-CC-343-2022HRAEI-MD2242"/>
    <s v="010.000.6104.00"/>
    <n v="25303234"/>
    <s v="RIOCIGUAT. COMPRIMIDO. CADA COMPRIMIDO CONTIENE: RIOCIGUAT 1.0 MG ENVASE CON 42 COMPRIMIDOS."/>
    <s v="ENVASE CON 42 COMPRIMIDO"/>
    <n v="22043.599999999999"/>
    <n v="4"/>
    <n v="8"/>
    <n v="88174.399999999994"/>
    <n v="176348.79999999999"/>
    <n v="0"/>
    <n v="4"/>
    <n v="4"/>
    <s v="CLAVE SOLICITADA"/>
    <n v="0"/>
    <s v="MINIMO CUMPLIDO"/>
    <n v="0"/>
    <s v="RECIBIDO TOTAL"/>
    <n v="88174.399999999994"/>
  </r>
  <r>
    <n v="2024"/>
    <s v="MCSSA018786"/>
    <s v="AA-12-512-012000991-T-176-2023  "/>
    <s v="RAMO 12"/>
    <n v="25301"/>
    <x v="282"/>
    <s v="BAYER DE MEXICO, S.A. DE C.V."/>
    <x v="434"/>
    <s v="HRAEI-AD-CC-234-2023HRAEI-MD2042"/>
    <s v="010.000.6107.00"/>
    <n v="25303237"/>
    <s v="RIOCIGUAT. COMPRIMIDO. CADA COMPRIMIDO CONTIENE: RIOCIGUAT 2.5 MG ENVASE CON 42 COMPRIMIDOS."/>
    <s v="ENVASE CON 42 COMPRIMIDOS"/>
    <n v="22043.599999999999"/>
    <n v="2"/>
    <n v="5"/>
    <n v="44087.199999999997"/>
    <n v="110218"/>
    <n v="0"/>
    <n v="5"/>
    <n v="5"/>
    <s v="CLAVE SOLICITADA"/>
    <n v="3"/>
    <s v="MINIMO SUPERADO"/>
    <n v="0"/>
    <s v="RECIBIDO TOTAL"/>
    <n v="110218"/>
  </r>
  <r>
    <n v="2024"/>
    <s v="MCSSA018786"/>
    <s v="AA-012M7B997-E133-2022"/>
    <s v="RAMO 12"/>
    <n v="25301"/>
    <x v="279"/>
    <s v="BAYER DE MÉXICO, S.A. DE C.V."/>
    <x v="434"/>
    <s v="HRAEI-AD-CC-343-2022HRAEI-MD2042"/>
    <s v="010.000.6107.00"/>
    <n v="25303237"/>
    <s v="RIOCIGUAT. COMPRIMIDO. CADA COMPRIMIDO CONTIENE: RIOCIGUAT 2.5 MG ENVASE CON 42 COMPRIMIDOS."/>
    <s v="ENVASE CON 42 COMPRIMIDOS"/>
    <n v="22043.599999999999"/>
    <n v="4"/>
    <n v="8"/>
    <n v="88174.399999999994"/>
    <n v="176348.79999999999"/>
    <n v="0"/>
    <n v="4"/>
    <n v="4"/>
    <s v="CLAVE SOLICITADA"/>
    <n v="0"/>
    <s v="MINIMO CUMPLIDO"/>
    <n v="0"/>
    <s v="RECIBIDO TOTAL"/>
    <n v="88174.399999999994"/>
  </r>
  <r>
    <n v="2024"/>
    <s v="MCSSA018786"/>
    <s v="AA-012M7B997-E158-2022"/>
    <s v="RAMO 12"/>
    <n v="25301"/>
    <x v="274"/>
    <s v="LABORATORIOS VANQUISH, S.A. DE C.V."/>
    <x v="50"/>
    <s v="HRAEI-AD-CC-533-2022HRAEI-MD1323"/>
    <s v="040.000.3258.00"/>
    <n v="25301858"/>
    <s v="RISPERIDONA. TABLETA CADA TABLETA CONTIENE: RISPERIDONA 2 MG ENVASE CON 40 TABLETAS."/>
    <s v="ENVASE CON 40 TABLETAS"/>
    <n v="56"/>
    <n v="19"/>
    <n v="47"/>
    <n v="1064"/>
    <n v="2632"/>
    <n v="0"/>
    <n v="19"/>
    <n v="19"/>
    <s v="CLAVE SOLICITADA"/>
    <n v="0"/>
    <s v="MINIMO CUMPLIDO"/>
    <n v="0"/>
    <s v="RECIBIDO TOTAL"/>
    <n v="1064"/>
  </r>
  <r>
    <n v="2024"/>
    <s v="MCSSA018786"/>
    <s v="LA-12-512-012000991-I-174-2023"/>
    <s v="RAMO 12"/>
    <n v="25301"/>
    <x v="82"/>
    <s v="FARMACEUTICOS MAYPO, S.A. DE C.V."/>
    <x v="51"/>
    <s v="HRAEI-LPI-CC-299-2023HRAEI-MD1331"/>
    <s v="010.000.5544.00"/>
    <n v="25302978"/>
    <s v="RIVAROXABÁN. COMPRIMIDO CADA COMPRIMIDO CONTIENE: RIVAROXABÁN 10 MG ENVASE CON 10 COMPRIMIDOS"/>
    <s v="ENVASE CON 10 COMPRIMIDOS"/>
    <n v="35.869999999999997"/>
    <n v="12"/>
    <n v="29"/>
    <n v="430.43999999999994"/>
    <n v="1040.23"/>
    <n v="0"/>
    <n v="29"/>
    <n v="12"/>
    <s v="CLAVE SOLICITADA"/>
    <n v="17"/>
    <s v="MINIMO SUPERADO"/>
    <n v="17"/>
    <s v="RECIBIDO PARCIAL"/>
    <n v="430.43999999999994"/>
  </r>
  <r>
    <n v="2024"/>
    <s v="MCSSA018786"/>
    <s v="LA-012M7B997-E115-2022"/>
    <s v="RAMO 12"/>
    <n v="25301"/>
    <x v="63"/>
    <s v="IARE DE OCCIDENTE, S.A. DE C.V."/>
    <x v="52"/>
    <s v="HRAEI-LPI-CC-425-2022HRAEI-MD1336"/>
    <s v="010.000.4059.00"/>
    <n v="25301868"/>
    <s v="ROCURONIO BROMURO DE. SOLUCIÓN INYECTABLE CADA AMPOLLETA O FRASCO ÁMPULA CONTIENE: BROMURO DE ROCURONIO 50 MG ENVASE CON 12 AMPOLLETAS O FRASCOS ÁMPULA DE 5 ML."/>
    <s v="ENVASE CON 12 AMPOLLETAS O FRASCOS ÁMPULA DE 5 ML"/>
    <n v="325.43"/>
    <n v="125"/>
    <n v="312"/>
    <n v="40678.75"/>
    <n v="101534.16"/>
    <n v="0"/>
    <n v="437"/>
    <n v="52"/>
    <s v="CLAVE SOLICITADA"/>
    <n v="312"/>
    <s v="MINIMO SUPERADO"/>
    <n v="385"/>
    <s v="RECIBIDO PARCIAL"/>
    <n v="16922.36"/>
  </r>
  <r>
    <n v="2024"/>
    <s v="MCSSA018786"/>
    <s v="AA-12-512-012000991-T-176-2023  "/>
    <s v="RAMO 12"/>
    <n v="25301"/>
    <x v="139"/>
    <s v="AMGEN MÉXICO, S.A. DE C.V."/>
    <x v="435"/>
    <s v="HRAEI-AD-CC-232-2023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61"/>
    <n v="151"/>
    <n v="417016.13"/>
    <n v="1032285.83"/>
    <n v="0"/>
    <n v="151"/>
    <n v="151"/>
    <s v="CLAVE SOLICITADA"/>
    <n v="90"/>
    <s v="MINIMO SUPERADO"/>
    <n v="0"/>
    <s v="RECIBIDO TOTAL"/>
    <n v="1032285.83"/>
  </r>
  <r>
    <n v="2024"/>
    <s v="MCSSA018786"/>
    <s v="AA-012M7B997-E133-2022"/>
    <s v="RAMO 12"/>
    <n v="25301"/>
    <x v="122"/>
    <s v="AMGEN MÉXICO, S.A. DE C.V."/>
    <x v="435"/>
    <s v="HRAEI-AD-CC-346-2022HRAEI-MD1993"/>
    <s v="010.000.5624.00"/>
    <n v="25302986"/>
    <s v="ROMIPLOSTIM. SOLUCIÓN INYECTABLE CADA FRASCO ÁMPULA CON POLVO CONTIENE: ROMIPLOSTIN 375 µG. ENVASE CON UN FRASCO ÁMPULA CON POLVO (250 µG/0.5 ML RECONSTITUIDO)."/>
    <s v="ENVASE CON UN FRASCO ÁMPULA CON POLVO (250 µG/05 ML RECONSTITUIDO)"/>
    <n v="6836.33"/>
    <n v="99"/>
    <n v="246"/>
    <n v="676796.67"/>
    <n v="1681737.18"/>
    <n v="0"/>
    <n v="99"/>
    <n v="99"/>
    <s v="CLAVE SOLICITADA"/>
    <n v="0"/>
    <s v="MINIMO CUMPLIDO"/>
    <n v="0"/>
    <s v="RECIBIDO TOTAL"/>
    <n v="676796.67"/>
  </r>
  <r>
    <n v="2024"/>
    <s v="MCSSA018786"/>
    <s v="LA-12-512-012000991-I-174-2023"/>
    <s v="RAMO 12"/>
    <n v="25301"/>
    <x v="81"/>
    <s v="ALVARTIS PHARMA, S.A. DE C.V."/>
    <x v="436"/>
    <s v="HRAEI-LPI-CC-254-2023HRAEI-MD1338"/>
    <s v="010.000.0270.00"/>
    <n v="25301870"/>
    <s v="ROPIVACAINA. SOLUCIÓN INYECTABLE CADA AMPOLLETA CONTIENE: CLORHIDRATO DE ROPIVACAÍNA MONOHIDRATADA EQUIVALENTE A 150 MG DE CLORHIDRATO DE ROPIVACAINA. ENVASE CON 5 AMPOLLETAS CON 20 ML."/>
    <s v="ENVASE CON 5 AMPOLLETAS CON 20 ML"/>
    <n v="95"/>
    <n v="38"/>
    <n v="93"/>
    <n v="3610"/>
    <n v="8835"/>
    <n v="0"/>
    <n v="38"/>
    <n v="38"/>
    <s v="CLAVE SOLICITADA"/>
    <n v="0"/>
    <s v="MINIMO CUMPLIDO"/>
    <n v="0"/>
    <s v="RECIBIDO TOTAL"/>
    <n v="3610"/>
  </r>
  <r>
    <n v="2024"/>
    <s v="MCSSA018786"/>
    <s v="LA-12-M7B-012M7B997-I-1-2023"/>
    <s v="RAMO 12"/>
    <n v="25301"/>
    <x v="138"/>
    <s v="DISTRIBUIDOR MEDICO TECNOMED, S.A. DE C.V."/>
    <x v="436"/>
    <s v="HRAEI-LPI-CC-014-2023HRAEI-MD1338"/>
    <s v="010.000.0270.00"/>
    <n v="25301870"/>
    <s v="ROPIVACAINA. SOLUCIÓN INYECTABLE CADA AMPOLLETA CONTIENE: CLORHIDRATO DE ROPIVACAÍNA MONOHIDRATADA EQUIVALENTE A 150 MG DE CLORHIDRATO DE ROPIVACAINA. ENVASE CON 5 AMPOLLETAS CON 20 ML."/>
    <s v="ENVASE CON 5 AMPOLLETAS CON 20 ML"/>
    <n v="97.28"/>
    <n v="37"/>
    <n v="91"/>
    <n v="3599.36"/>
    <n v="8852.48"/>
    <n v="0"/>
    <n v="37"/>
    <n v="37"/>
    <s v="CLAVE SOLICITADA"/>
    <n v="0"/>
    <s v="MINIMO CUMPLIDO"/>
    <n v="0"/>
    <s v="RECIBIDO TOTAL"/>
    <n v="3599.36"/>
  </r>
  <r>
    <n v="2024"/>
    <s v="MCSSA018786"/>
    <s v="LA-12-M7B-012M7B997-I-1-2023"/>
    <s v="RAMO 12"/>
    <n v="25301"/>
    <x v="17"/>
    <s v="COMERCIALIZADORA PHARMACEUTICA COMPHARMA, S.A. DE C.V."/>
    <x v="436"/>
    <s v="HRAEI-LPI-CC-038-2023HRAEI-MD1338"/>
    <s v="010.000.0270.00"/>
    <n v="25301870"/>
    <s v="ROPIVACAINA. SOLUCIÓN INYECTABLE CADA AMPOLLETA CONTIENE: CLORHIDRATO DE ROPIVACAÍNA MONOHIDRATADA EQUIVALENTE A 150 MG DE CLORHIDRATO DE ROPIVACAINA. ENVASE CON 5 AMPOLLETAS CON 20 ML."/>
    <s v="ENVASE CON 5 AMPOLLETAS CON 20 ML"/>
    <n v="105"/>
    <n v="24"/>
    <n v="60"/>
    <n v="2520"/>
    <n v="6300"/>
    <n v="0"/>
    <n v="24"/>
    <n v="0"/>
    <s v="CLAVE SOLICITADA"/>
    <n v="0"/>
    <s v="MINIMO CUMPLIDO"/>
    <n v="24"/>
    <s v="SIN RECIBIR"/>
    <n v="0"/>
  </r>
  <r>
    <n v="2024"/>
    <s v="MCSSA018786"/>
    <s v="LA-12-512-012000991-I-174-2023"/>
    <s v="RAMO 12"/>
    <n v="25301"/>
    <x v="81"/>
    <s v="ALVARTIS PHARMA, S.A. DE C.V."/>
    <x v="437"/>
    <s v="HRAEI-LPI-CC-254-2023HRAEI-MD1337"/>
    <s v="010.000.0269.00"/>
    <n v="25301871"/>
    <s v="ROPIVACAINA. SOLUCIÓN INYECTABLE CADA AMPOLLETA CONTIENE: CLORHIDRATO DE ROPIVACAÍNA MONOHIDRATADA EQUIVALENTE A 40 MG DE CLORHIDRATO DE ROPIVACAINA. ENVASE CON 5 AMPOLLETAS CON 20 ML."/>
    <s v="ENVASE CON 5 AMPOLLETAS CON 20 ML"/>
    <n v="52.22"/>
    <n v="29"/>
    <n v="72"/>
    <n v="1514.3799999999999"/>
    <n v="3759.84"/>
    <n v="0"/>
    <n v="29"/>
    <n v="29"/>
    <s v="CLAVE SOLICITADA"/>
    <n v="0"/>
    <s v="MINIMO CUMPLIDO"/>
    <n v="0"/>
    <s v="RECIBIDO TOTAL"/>
    <n v="1514.3799999999999"/>
  </r>
  <r>
    <n v="2024"/>
    <s v="MCSSA018786"/>
    <s v="LA-12-M7B-012M7B997-I-1-2023"/>
    <s v="RAMO 12"/>
    <n v="25301"/>
    <x v="138"/>
    <s v="DISTRIBUIDOR MEDICO TECNOMED, S.A. DE C.V."/>
    <x v="437"/>
    <s v="HRAEI-LPI-CC-014-2023HRAEI-MD1337"/>
    <s v="010.000.0269.00"/>
    <n v="25301871"/>
    <s v="ROPIVACAINA. SOLUCIÓN INYECTABLE CADA AMPOLLETA CONTIENE: CLORHIDRATO DE ROPIVACAÍNA MONOHIDRATADA EQUIVALENTE A 40 MG DE CLORHIDRATO DE ROPIVACAINA. ENVASE CON 5 AMPOLLETAS CON 20 ML."/>
    <s v="ENVASE CON 5 AMPOLLETAS CON 20 ML"/>
    <n v="52.229999999999897"/>
    <n v="47"/>
    <n v="117"/>
    <n v="2454.8099999999954"/>
    <n v="6110.909999999988"/>
    <n v="0"/>
    <n v="47"/>
    <n v="47"/>
    <s v="CLAVE SOLICITADA"/>
    <n v="0"/>
    <s v="MINIMO CUMPLIDO"/>
    <n v="0"/>
    <s v="RECIBIDO TOTAL"/>
    <n v="2454.8099999999954"/>
  </r>
  <r>
    <n v="2024"/>
    <s v="MCSSA018786"/>
    <s v="AA-12-512-012000991-T-176-2023  "/>
    <s v="RAMO 12"/>
    <n v="25301"/>
    <x v="71"/>
    <s v="NOVARTIS FARMACEUTICA, S.A. DE C.V."/>
    <x v="438"/>
    <s v="HRAEI-AD-CC-241-2023HRAEI-MD2100"/>
    <s v="010.000.6094.00"/>
    <n v="25303206"/>
    <s v="RUXOLITINIB TABLETA CADA TABLETA CONTIENE: FOSFATO DE RUXOLITINIB EQUIVALENTE A 15 MG DE RUXOLITINIB ENVASE CON 60 TABLETAS."/>
    <s v="ENVASE CON 60 TABLETAS"/>
    <n v="53896.08"/>
    <n v="7"/>
    <n v="17"/>
    <n v="377272.56"/>
    <n v="916233.36"/>
    <n v="0"/>
    <n v="17"/>
    <n v="17"/>
    <s v="CLAVE SOLICITADA"/>
    <n v="10"/>
    <s v="MINIMO SUPERADO"/>
    <n v="0"/>
    <s v="RECIBIDO TOTAL"/>
    <n v="916233.36"/>
  </r>
  <r>
    <n v="2024"/>
    <s v="MCSSA018786"/>
    <s v="AA-012M7B997-E133-2022"/>
    <s v="RAMO 12"/>
    <n v="25301"/>
    <x v="72"/>
    <s v="NOVARTIS FARMACÉUTICA, S.A. DE C.V."/>
    <x v="438"/>
    <s v="HRAEI-AD-CC-341-2022HRAEI-MD2100"/>
    <s v="010.000.6094.00"/>
    <n v="25303206"/>
    <s v="RUXOLITINIB TABLETA CADA TABLETA CONTIENE: FOSFATO DE RUXOLITINIB EQUIVALENTE A 15 MG DE RUXOLITINIB ENVASE CON 60 TABLETAS."/>
    <s v="ENVASE CON 60 TABLETAS"/>
    <n v="53896.08"/>
    <n v="12"/>
    <n v="29"/>
    <n v="646752.96"/>
    <n v="1562986.32"/>
    <n v="0"/>
    <n v="29"/>
    <n v="29"/>
    <s v="CLAVE SOLICITADA"/>
    <n v="17"/>
    <s v="MINIMO SUPERADO"/>
    <n v="0"/>
    <s v="RECIBIDO TOTAL"/>
    <n v="1562986.32"/>
  </r>
  <r>
    <n v="2024"/>
    <s v="MCSSA018786"/>
    <s v="AA-12-512-012000991-T-176-2023  "/>
    <s v="RAMO 12"/>
    <n v="25301"/>
    <x v="71"/>
    <s v="NOVARTIS FARMACEUTICA, S.A. DE C.V."/>
    <x v="439"/>
    <s v="HRAEI-AD-CC-241-2023HRAEI-MD2099"/>
    <s v="010.000.6093.00"/>
    <n v="25303205"/>
    <s v="RUXOLITINIB TABLETA CADA TABLETA CONTIENE: FOSFATO DE RUXOLITINIB EQUIVALENTE A 5 MG DE RUXOLITINIB ENVASE CON 60 TABLETAS."/>
    <s v="ENVASE CON 60 TABLETAS"/>
    <n v="33666.92"/>
    <n v="7"/>
    <n v="16"/>
    <n v="235668.44"/>
    <n v="538670.72"/>
    <n v="0"/>
    <n v="16"/>
    <n v="16"/>
    <s v="CLAVE SOLICITADA"/>
    <n v="9"/>
    <s v="MINIMO SUPERADO"/>
    <n v="0"/>
    <s v="RECIBIDO TOTAL"/>
    <n v="538670.72"/>
  </r>
  <r>
    <n v="2024"/>
    <s v="MCSSA018786"/>
    <s v="AA-012M7B997-E133-2022"/>
    <s v="RAMO 12"/>
    <n v="25301"/>
    <x v="72"/>
    <s v="NOVARTIS FARMACÉUTICA, S.A. DE C.V."/>
    <x v="439"/>
    <s v="HRAEI-AD-CC-341-2022HRAEI-MD2099"/>
    <s v="010.000.6093.00"/>
    <n v="25303205"/>
    <s v="RUXOLITINIB TABLETA CADA TABLETA CONTIENE: FOSFATO DE RUXOLITINIB EQUIVALENTE A 5 MG DE RUXOLITINIB ENVASE CON 60 TABLETAS."/>
    <s v="ENVASE CON 60 TABLETAS"/>
    <n v="33666.92"/>
    <n v="11"/>
    <n v="27"/>
    <n v="370336.12"/>
    <n v="909006.84"/>
    <n v="0"/>
    <n v="27"/>
    <n v="27"/>
    <s v="CLAVE SOLICITADA"/>
    <n v="16"/>
    <s v="MINIMO SUPERADO"/>
    <n v="0"/>
    <s v="RECIBIDO TOTAL"/>
    <n v="909006.84"/>
  </r>
  <r>
    <n v="2024"/>
    <s v="MCSSA018786"/>
    <s v="LA-012M7B997-E115-2022"/>
    <s v="RAMO 12"/>
    <n v="25301"/>
    <x v="104"/>
    <s v="COMPAÑIA INTERNACIONAL MÉDICA, S.A. DE C.V."/>
    <x v="440"/>
    <s v="HRAEI-LPI-CC-437-2022HRAEI-MD1348"/>
    <s v="010.000.1714.00"/>
    <n v="25301878"/>
    <s v="SACARATO FÉRRICO. SOLUCIÓN INYECTABLE. LA AMPOLLETA CONTIENE: COMPLEJO DE SACARATO DE ÓXIDO FÉRRICO EQUIVALENTE A 100 MG DE HIERRO ELEMENTAL. ENVASE CON 1 AMPOLLETA DE 5 ML."/>
    <s v="ENVASE CON 1 AMPOLLETA DE 5 M"/>
    <n v="66.150000000000006"/>
    <n v="780"/>
    <n v="1950"/>
    <n v="51597.000000000007"/>
    <n v="128992.50000000001"/>
    <n v="0"/>
    <n v="1950"/>
    <n v="1950"/>
    <s v="CLAVE SOLICITADA"/>
    <n v="1170"/>
    <s v="MINIMO SUPERADO"/>
    <n v="0"/>
    <s v="RECIBIDO TOTAL"/>
    <n v="128992.50000000001"/>
  </r>
  <r>
    <n v="2024"/>
    <s v="MCSSA018786"/>
    <s v="AA-012M7B997-E112-2022"/>
    <s v="RAMO 12"/>
    <n v="25301"/>
    <x v="283"/>
    <s v="NOVARTIS FARMACÉUTICA, S.A. DE C.V."/>
    <x v="441"/>
    <s v="HRAEI-AD-CC-331-2022HRAEI-MD2173"/>
    <s v="010.000.6114.00"/>
    <n v="25303256"/>
    <s v="SACUBITRILO VALSARTÁN. COMPRIMIDO. CADA COMPRIMIDO CONTIENE: SACUBITRILO VALSARTÁN SÓDICO HIDRATADO EQUIVALENTE A 200 MG DE SACUBITRILO VALSARTÁN ENVASE CON 60 COMPRIMIDOS."/>
    <s v="ENVASE CON 60 COMPRIMIDOS"/>
    <n v="973.77"/>
    <n v="1"/>
    <n v="1"/>
    <n v="973.77"/>
    <n v="973.77"/>
    <n v="0"/>
    <s v="-"/>
    <s v="-"/>
    <s v="SIN SOLICITUD"/>
    <s v="-"/>
    <s v="MINIMO SIN SOLICITUD"/>
    <s v="-"/>
    <s v="SIN SOLICITUD"/>
    <s v="-"/>
  </r>
  <r>
    <n v="2024"/>
    <s v="MCSSA018786"/>
    <s v="AA-12-512-012000991-T-176-2023  "/>
    <s v="RAMO 12"/>
    <n v="25301"/>
    <x v="71"/>
    <s v="NOVARTIS FARMACEUTICA, S.A. DE C.V."/>
    <x v="442"/>
    <s v="HRAEI-AD-CC-241-2023HRAEI-MD2219"/>
    <s v="010.000.6112.00"/>
    <n v="25303254"/>
    <s v="SACUBITRILO VALSARTÁN. COMPRIMIDO. CADA COMPRIMIDO CONTIENE: SACUBITRILO VALSARTÁN SÓDICO HIDRATADO EQUIVALENTE A 50 MG DE SACUBITRILO VALSARTÁN ENVASE CON 30 COMPRIMIDOS."/>
    <s v="ENVASE CON 30 COMPRIMIDOS"/>
    <n v="353.82"/>
    <n v="1"/>
    <n v="1"/>
    <n v="353.82"/>
    <n v="353.82"/>
    <n v="0"/>
    <s v="-"/>
    <s v="-"/>
    <s v="SIN SOLICITUD"/>
    <s v="-"/>
    <s v="MINIMO SIN SOLICITUD"/>
    <s v="-"/>
    <s v="SIN SOLICITUD"/>
    <s v="-"/>
  </r>
  <r>
    <n v="2024"/>
    <s v="MCSSA018786"/>
    <s v="AA-012M7B997-E112-2022"/>
    <s v="RAMO 12"/>
    <n v="25301"/>
    <x v="283"/>
    <s v="NOVARTIS FARMACÉUTICA, S.A. DE C.V."/>
    <x v="442"/>
    <s v="HRAEI-AD-CC-331-2022HRAEI-MD2219"/>
    <s v="010.000.6112.00"/>
    <n v="25303254"/>
    <s v="SACUBITRILO VALSARTÁN. COMPRIMIDO. CADA COMPRIMIDO CONTIENE: SACUBITRILO VALSARTÁN SÓDICO HIDRATADO EQUIVALENTE A 50 MG DE SACUBITRILO VALSARTÁN ENVASE CON 30 COMPRIMIDOS."/>
    <s v="ENVASE CON 30 COMPRIMIDOS"/>
    <n v="353.82"/>
    <n v="1"/>
    <n v="2"/>
    <n v="353.82"/>
    <n v="707.64"/>
    <n v="0"/>
    <s v="-"/>
    <s v="-"/>
    <s v="SIN SOLICITUD"/>
    <s v="-"/>
    <s v="MINIMO SIN SOLICITUD"/>
    <s v="-"/>
    <s v="SIN SOLICITUD"/>
    <s v="-"/>
  </r>
  <r>
    <n v="2024"/>
    <s v="MCSSA018786"/>
    <s v="LA-12-512-012000991-I-174-2023"/>
    <s v="RAMO 12"/>
    <n v="25301"/>
    <x v="164"/>
    <s v="NUCITEC, S.A. DE C.V."/>
    <x v="443"/>
    <s v="HRAEI-LPI-CC-344-2023HRAEI-MD1351"/>
    <s v="010.000.0439.00"/>
    <n v="25301881"/>
    <s v="SALBUTAMOL. SOLUCIÓN PARA NEBULIZADOR. CADA 100 ML CONTIENEN: SULFATO DE SALBUTAMOL 0.5 G. ENVASE CON 10 ML."/>
    <s v="ENVASE CON 10 ML"/>
    <n v="17.5"/>
    <n v="10"/>
    <n v="24"/>
    <n v="175"/>
    <n v="420"/>
    <n v="0"/>
    <n v="10"/>
    <n v="10"/>
    <s v="CLAVE SOLICITADA"/>
    <n v="0"/>
    <s v="MINIMO CUMPLIDO"/>
    <n v="0"/>
    <s v="RECIBIDO TOTAL"/>
    <n v="175"/>
  </r>
  <r>
    <n v="2024"/>
    <s v="MCSSA018786"/>
    <s v="LA-012M7B997-E115-2022"/>
    <s v="RAMO 12"/>
    <n v="25301"/>
    <x v="97"/>
    <s v="PHARMA TYCSA, S.A. DE C.V."/>
    <x v="443"/>
    <s v="HRAEI-LPI-CC-428-2022HRAEI-MD1351"/>
    <s v="010.000.0439.00"/>
    <n v="25301881"/>
    <s v="SALBUTAMOL. SOLUCIÓN PARA NEBULIZADOR. CADA 100 ML CONTIENEN: SULFATO DE SALBUTAMOL 0.5 G. ENVASE CON 10 ML."/>
    <s v="ENVASE CON 10 ML"/>
    <n v="18.05"/>
    <n v="16"/>
    <n v="39"/>
    <n v="288.8"/>
    <n v="703.95"/>
    <n v="0"/>
    <n v="16"/>
    <n v="16"/>
    <s v="CLAVE SOLICITADA"/>
    <n v="0"/>
    <s v="MINIMO CUMPLIDO"/>
    <n v="0"/>
    <s v="RECIBIDO TOTAL"/>
    <n v="288.8"/>
  </r>
  <r>
    <n v="2024"/>
    <s v="MCSSA018786"/>
    <s v="LA-12-512-012000991-I-174-2023"/>
    <s v="RAMO 12"/>
    <n v="25301"/>
    <x v="29"/>
    <s v="COMERCIALIZADORA DE PRODUCTOS INSTITUCIONALES, S.A. DE C.V."/>
    <x v="444"/>
    <s v="HRAEI-LPI-CC-276-2023HRAEI-MD1349"/>
    <s v="010.000.0429.00"/>
    <n v="25301882"/>
    <s v="SALBUTAMOL. SUSPENSIÓN EN AEROSOL. CADA INHALADOR CONTIENE: SALBUTAMOL 20 MG O SULFATO DE SALBUTAMOL EQUIVALENTE A 20 MG DE SALBUTAMOL ENVASE CON INHALADOR CON 200 DOSIS DE 100  µG."/>
    <s v="ENVASE CON INHALADOR CON 200 DOSIS DE 100  µG"/>
    <n v="33"/>
    <n v="4"/>
    <n v="10"/>
    <n v="132"/>
    <n v="330"/>
    <n v="0"/>
    <n v="10"/>
    <n v="10"/>
    <s v="CLAVE SOLICITADA"/>
    <n v="6"/>
    <s v="MINIMO SUPERADO"/>
    <n v="0"/>
    <s v="RECIBIDO TOTAL"/>
    <n v="330"/>
  </r>
  <r>
    <n v="2024"/>
    <s v="MCSSA018786"/>
    <s v="LA-12-M7B-012M7B997-I-1-2023"/>
    <s v="RAMO 12"/>
    <n v="25301"/>
    <x v="98"/>
    <s v="COMERCIALIZADORA DE PRODUCTOS INSTITUCIONALES, S.A. DE C.V."/>
    <x v="444"/>
    <s v="HRAEI-LPI-CC-016-2023HRAEI-MD1349"/>
    <s v="010.000.0429.00"/>
    <n v="25301882"/>
    <s v="SALBUTAMOL. SUSPENSIÓN EN AEROSOL. CADA INHALADOR CONTIENE: SALBUTAMOL 20 MG O SULFATO DE SALBUTAMOL EQUIVALENTE A 20 MG DE SALBUTAMOL ENVASE CON INHALADOR CON 200 DOSIS DE 100  µG."/>
    <s v="ENVASE CON INHALADOR CON 200 DOSIS DE 100  µG"/>
    <n v="26.5"/>
    <n v="7"/>
    <n v="16"/>
    <n v="185.5"/>
    <n v="424"/>
    <n v="0"/>
    <n v="16"/>
    <n v="16"/>
    <s v="CLAVE SOLICITADA"/>
    <n v="9"/>
    <s v="MINIMO SUPERADO"/>
    <n v="0"/>
    <s v="RECIBIDO TOTAL"/>
    <n v="424"/>
  </r>
  <r>
    <n v="2024"/>
    <s v="MCSSA018786"/>
    <s v="LA-12-512-012000991-I-174-2023"/>
    <s v="RAMO 12"/>
    <n v="25301"/>
    <x v="9"/>
    <s v="BIORESEARCH DE MEXICO, S.A. DE C.V."/>
    <x v="445"/>
    <s v="HRAEI-LPI-CC-266-2023HRAEI-MD1251"/>
    <s v="010.000.0523.00"/>
    <n v="25301753"/>
    <s v="SALES DE POTASIO SALES DE. TABLETA SOLUBLE O EFERVESCENTE.  CADA TABLETA CONTIENE: BICARBONATO DE POTASIO 766 MG. BITARTRATO DE POTASIO 460 MG. ACIDO CÍTRICO 155 MG. ENVASE CON 50 TABLETAS SOLUBLES."/>
    <s v="ENVASE CON 50 TABLETAS SOLUBLES"/>
    <n v="43"/>
    <n v="14"/>
    <n v="34"/>
    <n v="602"/>
    <n v="1462"/>
    <n v="0"/>
    <s v="-"/>
    <s v="-"/>
    <s v="SIN SOLICITUD"/>
    <s v="-"/>
    <s v="MINIMO SIN SOLICITUD"/>
    <s v="-"/>
    <s v="SIN SOLICITUD"/>
    <s v="-"/>
  </r>
  <r>
    <n v="2024"/>
    <s v="MCSSA018786"/>
    <s v="LA-12-M7B-012M7B997-I-1-2023"/>
    <s v="RAMO 12"/>
    <n v="25301"/>
    <x v="10"/>
    <s v="BIORESEARCH DE MÉXICO, S.A. DE C.V."/>
    <x v="445"/>
    <s v="HRAEI-LPI-CC-010-2023HRAEI-MD1251"/>
    <s v="010.000.0523.00"/>
    <n v="25301753"/>
    <s v="SALES DE POTASIO SALES DE. TABLETA SOLUBLE O EFERVESCENTE.  CADA TABLETA CONTIENE: BICARBONATO DE POTASIO 766 MG. BITARTRATO DE POTASIO 460 MG. ACIDO CÍTRICO 155 MG. ENVASE CON 50 TABLETAS SOLUBLES."/>
    <s v="ENVASE CON 50 TABLETAS SOLUBLES"/>
    <n v="42.2"/>
    <n v="23"/>
    <n v="57"/>
    <n v="970.6"/>
    <n v="2405.4"/>
    <n v="0"/>
    <n v="23"/>
    <n v="23"/>
    <s v="CLAVE SOLICITADA"/>
    <n v="0"/>
    <s v="MINIMO CUMPLIDO"/>
    <n v="0"/>
    <s v="RECIBIDO TOTAL"/>
    <n v="970.6"/>
  </r>
  <r>
    <n v="2024"/>
    <s v="MCSSA018786"/>
    <s v="LA-12-512-012000991-I-174-2023"/>
    <s v="RAMO 12"/>
    <n v="25301"/>
    <x v="21"/>
    <s v="PRODIFAM, S.A. DE C.V."/>
    <x v="446"/>
    <s v="HRAEI-LPI-CC-353-1-2023HRAEI-MD1361"/>
    <s v="010.000.1272.00"/>
    <n v="25301894"/>
    <s v="SENÓSIDOS A-B. TABLETA CADA TABLETA CONTIENE: CONCENTRADOS DE SEN DESECADOS 187 MG (NORMALIZADO A 8.6 MG DE SENÓSIDOS A-B). ENVASE CON 20 TABLETAS."/>
    <s v="ENVASE CON 20 TABLETAS"/>
    <n v="7.37"/>
    <n v="135"/>
    <n v="336"/>
    <n v="994.95"/>
    <n v="2476.3200000000002"/>
    <n v="0"/>
    <n v="135"/>
    <n v="0"/>
    <s v="CLAVE SOLICITADA"/>
    <n v="0"/>
    <s v="MINIMO CUMPLIDO"/>
    <n v="135"/>
    <s v="SIN RECIBIR"/>
    <n v="0"/>
  </r>
  <r>
    <n v="2024"/>
    <s v="MCSSA018786"/>
    <s v="LA-012M7B997-E115-2022"/>
    <s v="RAMO 12"/>
    <n v="25301"/>
    <x v="137"/>
    <s v="SAGO MEDICAL SERVICE, S.A. DE C.V."/>
    <x v="446"/>
    <s v="HRAEI-LPI-CC-427-2022HRAEI-MD1361"/>
    <s v="010.000.1272.00"/>
    <n v="25301894"/>
    <s v="SENÓSIDOS A-B. TABLETA CADA TABLETA CONTIENE: CONCENTRADOS DE SEN DESECADOS 187 MG (NORMALIZADO A 8.6 MG DE SENÓSIDOS A-B). ENVASE CON 20 TABLETAS."/>
    <s v="ENVASE CON 20 TABLETAS"/>
    <n v="8.0500000000000007"/>
    <n v="131"/>
    <n v="328"/>
    <n v="1054.5500000000002"/>
    <n v="2640.4"/>
    <n v="0"/>
    <n v="131"/>
    <n v="131"/>
    <s v="CLAVE SOLICITADA"/>
    <n v="0"/>
    <s v="MINIMO CUMPLIDO"/>
    <n v="0"/>
    <s v="RECIBIDO TOTAL"/>
    <n v="1054.5500000000002"/>
  </r>
  <r>
    <n v="2024"/>
    <s v="MCSSA018786"/>
    <s v="LA-012M7B997-E115-2022"/>
    <s v="RAMO 12"/>
    <n v="25301"/>
    <x v="152"/>
    <s v="GAMS SOLUTIONS, S.A. DE C.V."/>
    <x v="446"/>
    <s v="HRAEI-LPI-CC-470-2022HRAEI-MD1361"/>
    <s v="010.000.1272.00"/>
    <n v="25301894"/>
    <s v="SENÓSIDOS A-B. TABLETA CADA TABLETA CONTIENE: CONCENTRADOS DE SEN DESECADOS 187 MG (NORMALIZADO A 8.6 MG DE SENÓSIDOS A-B). ENVASE CON 20 TABLETAS."/>
    <s v="ENVASE CON 20 TABLETAS"/>
    <n v="8.07"/>
    <n v="88"/>
    <n v="218"/>
    <n v="710.16000000000008"/>
    <n v="1759.26"/>
    <n v="0"/>
    <n v="218"/>
    <n v="218"/>
    <s v="CLAVE SOLICITADA"/>
    <n v="130"/>
    <s v="MINIMO SUPERADO"/>
    <n v="0"/>
    <s v="RECIBIDO TOTAL"/>
    <n v="1759.26"/>
  </r>
  <r>
    <n v="2024"/>
    <s v="MCSSA018786"/>
    <s v="LA-12-512-012000991-I-174-2023"/>
    <s v="RAMO 12"/>
    <n v="25301"/>
    <x v="284"/>
    <s v="VITASANITAS, S.A. DE C.V."/>
    <x v="447"/>
    <s v="HRAEI-LPI-CC-375-2023HRAEI-MD1363"/>
    <s v="010.000.4552.00"/>
    <n v="25301896"/>
    <s v="SEROALBÚMINA HUMANA O ALBÚMINA HUMANA. SOLUCIÓN INYECTABLE CADA ENVASE CONTIENE: SEROALBÚMINA HUMANA O ALBÚMINA HUMANA 10 G ENVASE CON 50 ML."/>
    <s v="ENVASE CON 50 ML"/>
    <n v="687.2"/>
    <n v="384"/>
    <n v="960"/>
    <n v="263884.80000000005"/>
    <n v="659712"/>
    <n v="0"/>
    <s v="-"/>
    <s v="-"/>
    <s v="SIN SOLICITUD"/>
    <s v="-"/>
    <s v="MINIMO SIN SOLICITUD"/>
    <s v="-"/>
    <s v="SIN SOLICITUD"/>
    <s v="-"/>
  </r>
  <r>
    <n v="2024"/>
    <s v="MCSSA018786"/>
    <s v="LA-012M7B997-E115-2022"/>
    <s v="RAMO 12"/>
    <n v="25301"/>
    <x v="185"/>
    <s v="VITASANITAS, S.A. DE C.V."/>
    <x v="447"/>
    <s v="HRAEI-LPI-CC-463-2022HRAEI-MD1363"/>
    <s v="010.000.4552.00"/>
    <n v="25301896"/>
    <s v="SEROALBÚMINA HUMANA O ALBÚMINA HUMANA. SOLUCIÓN INYECTABLE CADA ENVASE CONTIENE: SEROALBÚMINA HUMANA O ALBÚMINA HUMANA 10 G ENVASE CON 50 ML."/>
    <s v="ENVASE CON 50 ML"/>
    <n v="687.2"/>
    <n v="624"/>
    <n v="1560"/>
    <n v="428812.80000000005"/>
    <n v="1072032"/>
    <n v="0"/>
    <n v="1560"/>
    <n v="1560"/>
    <s v="CLAVE SOLICITADA"/>
    <n v="936"/>
    <s v="MINIMO SUPERADO"/>
    <n v="0"/>
    <s v="RECIBIDO TOTAL"/>
    <n v="1072032"/>
  </r>
  <r>
    <n v="2024"/>
    <s v="MCSSA018786"/>
    <s v="LA-12-512-012000991-I-174-2023"/>
    <s v="RAMO 12"/>
    <n v="25301"/>
    <x v="284"/>
    <s v="VITASANITAS, S.A. DE C.V."/>
    <x v="448"/>
    <s v="HRAEI-LPI-CC-375-2023HRAEI-MD1362"/>
    <s v="010.000.3662.00"/>
    <n v="25301897"/>
    <s v="SEROALBÚMINA HUMANA O ALBÚMINA HUMANA. SOLUCIÓN INYECTABLE CADA ENVASE CONTIENE: SEROALBÚMINA HUMANA O ALBÚMINA HUMANA 12.5 G ENVASE CON 50 ML."/>
    <s v="ENVASE CON 50 ML"/>
    <n v="859"/>
    <n v="1536"/>
    <n v="3840"/>
    <n v="1319424"/>
    <n v="3298560"/>
    <n v="0"/>
    <s v="-"/>
    <s v="-"/>
    <s v="SIN SOLICITUD"/>
    <s v="-"/>
    <s v="MINIMO SIN SOLICITUD"/>
    <s v="-"/>
    <s v="SIN SOLICITUD"/>
    <s v="-"/>
  </r>
  <r>
    <n v="2024"/>
    <s v="MCSSA018786"/>
    <s v="LA-012M7B997-E115-2022"/>
    <s v="RAMO 12"/>
    <n v="25301"/>
    <x v="185"/>
    <s v="VITASANITAS, S.A. DE C.V."/>
    <x v="448"/>
    <s v="HRAEI-LPI-CC-463-2022HRAEI-MD1362"/>
    <s v="010.000.3662.00"/>
    <n v="25301897"/>
    <s v="SEROALBÚMINA HUMANA O ALBÚMINA HUMANA. SOLUCIÓN INYECTABLE CADA ENVASE CONTIENE: SEROALBÚMINA HUMANA O ALBÚMINA HUMANA 12.5 G ENVASE CON 50 ML."/>
    <s v="ENVASE CON 50 ML"/>
    <n v="859"/>
    <n v="2496"/>
    <n v="6240"/>
    <n v="2144064"/>
    <n v="5360160"/>
    <n v="0"/>
    <n v="3000"/>
    <n v="3000"/>
    <s v="CLAVE SOLICITADA"/>
    <n v="504"/>
    <s v="MINIMO SUPERADO"/>
    <n v="0"/>
    <s v="RECIBIDO TOTAL"/>
    <n v="2577000"/>
  </r>
  <r>
    <n v="2024"/>
    <s v="MCSSA018786"/>
    <s v="LA-12-512-012000991-I-174-2023"/>
    <s v="RAMO 12"/>
    <n v="25301"/>
    <x v="34"/>
    <s v="MEDILIVER, S.A. DE C.V."/>
    <x v="53"/>
    <s v="HRAEI-LPI-CC-335-1-2023HRAEI-MD1366"/>
    <s v="040.000.4484.00"/>
    <n v="25301899"/>
    <s v="SERTRALINA. CÁPSULA O TABLETA CADA CÁPSULA O TABLETA CONTIENE: CLORHIDRATO DE SERTRALINA EQUIVALENTE A 50 MG DE SERTRALINA. ENVASE CON 14 CÁPSULAS O TABLETAS."/>
    <s v="ENVASE CON 14 CÁPSULAS O TABLETAS"/>
    <n v="8.4600000000000009"/>
    <n v="5"/>
    <n v="12"/>
    <n v="42.300000000000004"/>
    <n v="101.52000000000001"/>
    <n v="0"/>
    <n v="5"/>
    <n v="0"/>
    <s v="CLAVE SOLICITADA"/>
    <n v="0"/>
    <s v="MINIMO CUMPLIDO"/>
    <n v="5"/>
    <s v="SIN RECIBIR"/>
    <n v="0"/>
  </r>
  <r>
    <n v="2024"/>
    <s v="MCSSA018786"/>
    <s v="LA-12-512-012000991-I-174-2023"/>
    <s v="RAMO 12"/>
    <n v="25301"/>
    <x v="285"/>
    <s v="CASA PLARRE, S.A. DE C.V."/>
    <x v="449"/>
    <s v="HRAEI-LPI-CC-273-2023HRAEI-MD1368"/>
    <s v="010.000.0233.00"/>
    <n v="25302994"/>
    <s v="SEVOFLURANO. LIQUIDO O SOLUCION CADA ENVASE CONTIENE: SEVOFLURANO 250 ML. ENVASE CON 250 ML DE LÍQUIDO O SOLUCIÓN."/>
    <s v="ENVASE CON 250 ML DE LÍQUIDO O SOLUCIÓN"/>
    <n v="899"/>
    <n v="72"/>
    <n v="179"/>
    <n v="64728"/>
    <n v="160921"/>
    <n v="0"/>
    <n v="72"/>
    <n v="72"/>
    <s v="CLAVE SOLICITADA"/>
    <n v="0"/>
    <s v="MINIMO CUMPLIDO"/>
    <n v="0"/>
    <s v="RECIBIDO TOTAL"/>
    <n v="64728"/>
  </r>
  <r>
    <n v="2024"/>
    <s v="MCSSA018786"/>
    <s v="LA-12-512-012000991-I-174-2023"/>
    <s v="RAMO 12"/>
    <n v="25301"/>
    <x v="286"/>
    <s v="GHM DISTRIBUIDORA, S. DE R.L. DE C.V."/>
    <x v="449"/>
    <s v="HRAEI-LPI-CC-308-2023HRAEI-MD1368"/>
    <s v="010.000.0233.00"/>
    <n v="25302994"/>
    <s v="SEVOFLURANO. LIQUIDO O SOLUCION CADA ENVASE CONTIENE: SEVOFLURANO 250 ML. ENVASE CON 250 ML DE LÍQUIDO O SOLUCIÓN."/>
    <s v="ENVASE CON 250 ML DE LÍQUIDO O SOLUCIÓN"/>
    <n v="982.87"/>
    <n v="48"/>
    <n v="119"/>
    <n v="47177.760000000002"/>
    <n v="116961.53"/>
    <n v="0"/>
    <s v="-"/>
    <s v="-"/>
    <s v="SIN SOLICITUD"/>
    <s v="-"/>
    <s v="MINIMO SIN SOLICITUD"/>
    <s v="-"/>
    <s v="SIN SOLICITUD"/>
    <s v="-"/>
  </r>
  <r>
    <n v="2024"/>
    <s v="MCSSA018786"/>
    <s v="LA-12-M7B-012M7B997-I-1-2023"/>
    <s v="RAMO 12"/>
    <n v="25301"/>
    <x v="287"/>
    <s v="CBH+ ESPECIALISTAS EN INNOVACION MEDICA, S.A. DE C.V."/>
    <x v="449"/>
    <s v="HRAEI-LPI-CC-078-2023HRAEI-MD1368"/>
    <s v="010.000.0233.00"/>
    <n v="25302994"/>
    <s v="SEVOFLURANO. LIQUIDO O SOLUCION CADA ENVASE CONTIENE: SEVOFLURANO 250 ML. ENVASE CON 250 ML DE LÍQUIDO O SOLUCIÓN."/>
    <s v="ENVASE CON 250 ML DE LÍQUIDO O SOLUCIÓN"/>
    <n v="1009.47"/>
    <n v="78"/>
    <n v="194"/>
    <n v="78738.66"/>
    <n v="195837.18"/>
    <n v="0"/>
    <n v="78"/>
    <n v="0"/>
    <s v="CLAVE SOLICITADA"/>
    <n v="0"/>
    <s v="MINIMO CUMPLIDO"/>
    <n v="78"/>
    <s v="SIN RECIBIR"/>
    <n v="0"/>
  </r>
  <r>
    <n v="2024"/>
    <s v="MCSSA018786"/>
    <s v="LA-12-M7B-012M7B997-I-1-2023"/>
    <s v="RAMO 12"/>
    <n v="25301"/>
    <x v="288"/>
    <s v="CASA PLARRE, S.A. DE C.V."/>
    <x v="449"/>
    <s v="HRAEI-LPI-CC-011-2023HRAEI-MD1368"/>
    <s v="010.000.0233.00"/>
    <n v="25302994"/>
    <s v="SEVOFLURANO. LIQUIDO O SOLUCION CADA ENVASE CONTIENE: SEVOFLURANO 250 ML. ENVASE CON 250 ML DE LÍQUIDO O SOLUCIÓN."/>
    <s v="ENVASE CON 250 ML DE LÍQUIDO O SOLUCIÓN"/>
    <n v="927.57"/>
    <n v="117"/>
    <n v="292"/>
    <n v="108525.69"/>
    <n v="270850.44"/>
    <n v="0"/>
    <n v="292"/>
    <n v="292"/>
    <s v="CLAVE SOLICITADA"/>
    <n v="175"/>
    <s v="MINIMO SUPERADO"/>
    <n v="0"/>
    <s v="RECIBIDO TOTAL"/>
    <n v="270850.44"/>
  </r>
  <r>
    <n v="2024"/>
    <s v="MCSSA018786"/>
    <s v="AA-012M7B997-E151-2022"/>
    <s v="RAMO 12"/>
    <n v="25301"/>
    <x v="289"/>
    <s v="GILEAD SCIENCES MÉXICO S. DE R.L. DE C.V."/>
    <x v="450"/>
    <s v="HRAEI-AD-CC-537-2022HRAEI-MD2035"/>
    <s v="010.000.6131.00"/>
    <n v="25303293"/>
    <s v="SOFOSBUVIR VELPATASVIR. TABLETA CADA TABLETA CONTIENE: SOFOSBUVIR 400 MG VELPATASVIR 100 MG ENVASE CON 28 TABLETAS."/>
    <s v="ENVASE CON 28 TABLETAS"/>
    <n v="49896"/>
    <n v="10"/>
    <n v="23"/>
    <n v="498960"/>
    <n v="1147608"/>
    <n v="0"/>
    <s v="-"/>
    <s v="-"/>
    <s v="SIN SOLICITUD"/>
    <s v="-"/>
    <s v="MINIMO SIN SOLICITUD"/>
    <s v="-"/>
    <s v="SIN SOLICITUD"/>
    <s v="-"/>
  </r>
  <r>
    <n v="2024"/>
    <s v="MCSSA018786"/>
    <s v="LA-12-512-012000991-I-174-2023"/>
    <s v="RAMO 12"/>
    <n v="25301"/>
    <x v="149"/>
    <s v="BAXTER, S.A. DE C.V."/>
    <x v="451"/>
    <s v="HRAEI-LPI-CC-263-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8000000000000007"/>
    <n v="4292"/>
    <n v="10729"/>
    <n v="42061.600000000006"/>
    <n v="105144.20000000001"/>
    <n v="0"/>
    <n v="4292"/>
    <n v="4292"/>
    <s v="CLAVE SOLICITADA"/>
    <n v="0"/>
    <s v="MINIMO CUMPLIDO"/>
    <n v="0"/>
    <s v="RECIBIDO TOTAL"/>
    <n v="42061.600000000006"/>
  </r>
  <r>
    <n v="2024"/>
    <s v="MCSSA018786"/>
    <s v="LA-12-512-012000991-I-174-2023"/>
    <s v="RAMO 12"/>
    <n v="25301"/>
    <x v="34"/>
    <s v="MEDILIVER, S.A. DE C.V."/>
    <x v="451"/>
    <s v="HRAEI-LPI-CC-335-1-2023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10.23"/>
    <n v="2861"/>
    <n v="7153"/>
    <n v="29268.030000000002"/>
    <n v="73175.19"/>
    <n v="0"/>
    <n v="2861"/>
    <n v="2861"/>
    <s v="CLAVE SOLICITADA"/>
    <n v="0"/>
    <s v="MINIMO CUMPLIDO"/>
    <n v="0"/>
    <s v="RECIBIDO TOTAL"/>
    <n v="29268.030000000002"/>
  </r>
  <r>
    <n v="2024"/>
    <s v="MCSSA018786"/>
    <s v="LA-012M7B997-E115-2022"/>
    <s v="RAMO 12"/>
    <n v="25301"/>
    <x v="63"/>
    <s v="IARE DE OCCIDENTE, S.A. DE C.V."/>
    <x v="451"/>
    <s v="HRAEI-LPI-CC-425-2022HRAEI-MD1387"/>
    <s v="010.000.3616.00"/>
    <n v="25301924"/>
    <s v="SOLUCIÓN HARTMANN. SOLUCIÓN INYECTABLE CADA 100 ML CONTIENEN: CLORURO DE SODIO 0.600 G CLORURO DE POTASIO 0.030 G CLORURO DE CALCIO DIHIDRATADO 0.020 G LACTATO DE SODIO 0.310 G ENVASE CON 1000 ML MILIEQUIVALENTES POR LITRO: SODIO 130 POTASIO 4 CALCIO 2.72-3 CLORURO 109 LACTATO 28"/>
    <s v="ENVASE CON 1000"/>
    <n v="9.98"/>
    <n v="11624"/>
    <n v="29058"/>
    <n v="116007.52"/>
    <n v="289998.84000000003"/>
    <n v="0"/>
    <n v="12000"/>
    <n v="12000"/>
    <s v="CLAVE SOLICITADA"/>
    <n v="376"/>
    <s v="MINIMO SUPERADO"/>
    <n v="0"/>
    <s v="RECIBIDO TOTAL"/>
    <n v="119760"/>
  </r>
  <r>
    <n v="2024"/>
    <s v="MCSSA018786"/>
    <s v="LA-12-512-012000991-I-174-2023"/>
    <s v="RAMO 12"/>
    <n v="25301"/>
    <x v="34"/>
    <s v="MEDILIVER, S.A. DE C.V."/>
    <x v="452"/>
    <s v="HRAEI-LPI-CC-335-1-2023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8.0500000000000007"/>
    <n v="4142"/>
    <n v="10355"/>
    <n v="33343.100000000006"/>
    <n v="83357.750000000015"/>
    <n v="0"/>
    <n v="4142"/>
    <n v="0"/>
    <s v="CLAVE SOLICITADA"/>
    <n v="0"/>
    <s v="MINIMO CUMPLIDO"/>
    <n v="4142"/>
    <s v="SIN RECIBIR"/>
    <n v="0"/>
  </r>
  <r>
    <n v="2024"/>
    <s v="MCSSA018786"/>
    <s v="LA-012M7B997-E115-2022"/>
    <s v="RAMO 12"/>
    <n v="25301"/>
    <x v="63"/>
    <s v="IARE DE OCCIDENTE, S.A. DE C.V."/>
    <x v="452"/>
    <s v="HRAEI-LPI-CC-425-2022HRAEI-MD1386"/>
    <s v="010.000.3615.00"/>
    <n v="25301926"/>
    <s v="SOLUCIÓN HARTMANN. SOLUCIÓN INYECTABLE CADA 100 ML CONTIENEN: CLORURO DE SODIO 0.600 G CLORURO DE POTASIO 0.030 G CLORURO DE CALCIO DIHIDRATADO 0.020 G LACTATO DE SODIO 0.310 G ENVASE CON 500 ML. MILIEQUIVALENTES POR LITRO: SODIO 130 POTASIO 4 CALCIO 2.72.-3 CLORURO 109 LACTATO 28"/>
    <s v="ENVASE CON 500 ML"/>
    <n v="7.74"/>
    <n v="6731"/>
    <n v="16827"/>
    <n v="52097.94"/>
    <n v="130240.98000000001"/>
    <n v="0"/>
    <n v="12405"/>
    <n v="9600"/>
    <s v="CLAVE SOLICITADA"/>
    <n v="5674"/>
    <s v="MINIMO SUPERADO"/>
    <n v="2805"/>
    <s v="RECIBIDO PARCIAL"/>
    <n v="74304"/>
  </r>
  <r>
    <n v="2024"/>
    <s v="MCSSA018786"/>
    <s v="LA-12-512-012000991-I-174-2023"/>
    <s v="RAMO 12"/>
    <n v="25301"/>
    <x v="167"/>
    <s v="LABORATORIOS MECCH, S.A. DE C.V."/>
    <x v="453"/>
    <s v="HRAEI-LPI-CC-323-2023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5.79"/>
    <n v="96"/>
    <n v="240"/>
    <n v="5355.84"/>
    <n v="13389.6"/>
    <n v="0"/>
    <n v="96"/>
    <n v="96"/>
    <s v="CLAVE SOLICITADA"/>
    <n v="0"/>
    <s v="MINIMO CUMPLIDO"/>
    <n v="0"/>
    <s v="RECIBIDO TOTAL"/>
    <n v="5355.84"/>
  </r>
  <r>
    <n v="2024"/>
    <s v="MCSSA018786"/>
    <s v="LA-012M7B997-E115-2022"/>
    <s v="RAMO 12"/>
    <n v="25301"/>
    <x v="96"/>
    <s v="PROFESSIONAL PHARMACY OCCIDENTE, S.A. DE C.V."/>
    <x v="453"/>
    <s v="HRAEI-LPI-CC-423-2022HRAEI-MD1400"/>
    <s v="010.000.2356.00"/>
    <n v="25301942"/>
    <s v="SOLUCIÓN PARA DIÁLISIS PERITONEAL BAJA EN MAGNESIO CON SISTEMA DE DOBLE BOLSA. SOLUCIÓN PARA DIÁLISIS PERITONEAL AL 1.5% CADA 100 ML CONTIENEN: GLUCOSA MONOHIDRATADA 1.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47 ENVASE CON BOLSA DE 2 000 ML Y CON SISTEMA INTEGRADO DE TUBERÍA EN &quot;Y&quot; Y EN EL OTRO EXTREMO BOLSA DE DRENAJE CON CONECTOR TIPO LUER LOCK Y TAPÓN CON ANTISÉPTICO."/>
    <s v="ENVASE CON BOLSA DE 2 000 ML Y CON SISTEMA INTEGRADO DE TUBERÍA EN &quot;Y&quot; Y EN EL OTRO EXTREMO BOLSA DE DRENAJE CON CONECTOR TIPO LUER LOCK Y TAPÓN CON ANTISÉPTICO"/>
    <n v="53.64"/>
    <n v="156"/>
    <n v="390"/>
    <n v="8367.84"/>
    <n v="20919.599999999999"/>
    <n v="0"/>
    <s v="-"/>
    <s v="-"/>
    <s v="SIN SOLICITUD"/>
    <s v="-"/>
    <s v="MINIMO SIN SOLICITUD"/>
    <s v="-"/>
    <s v="SIN SOLICITUD"/>
    <s v="-"/>
  </r>
  <r>
    <n v="2024"/>
    <s v="MCSSA018786"/>
    <s v="LA-12-512-012000991-I-174-2023"/>
    <s v="RAMO 12"/>
    <n v="25301"/>
    <x v="34"/>
    <s v="MEDILIVER, S.A. DE C.V."/>
    <x v="454"/>
    <s v="HRAEI-LPI-CC-335-1-2023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49"/>
    <n v="122"/>
    <n v="2508.31"/>
    <n v="6245.1799999999994"/>
    <n v="0"/>
    <s v="-"/>
    <s v="-"/>
    <s v="SIN SOLICITUD"/>
    <s v="-"/>
    <s v="MINIMO SIN SOLICITUD"/>
    <s v="-"/>
    <s v="SIN SOLICITUD"/>
    <s v="-"/>
  </r>
  <r>
    <n v="2024"/>
    <s v="MCSSA018786"/>
    <s v="LA-012M7B997-E115-2022"/>
    <s v="RAMO 12"/>
    <n v="25301"/>
    <x v="63"/>
    <s v="IARE DE OCCIDENTE, S.A. DE C.V."/>
    <x v="454"/>
    <s v="HRAEI-LPI-CC-425-2022HRAEI-MD1404"/>
    <s v="010.000.2352.00"/>
    <n v="25301946"/>
    <s v="SOLUCIÓN PARA DIÁLISIS PERITONEAL BAJA EN MAGNESIO CON SISTEMA DE DOBLE BOLSA. SOLUCIÓN PARA DIÁLISIS PERITONEAL AL 2.5%. CADA 100 ML CONTIENEN: GLUCOSA MONOHIDRATADA 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398 ENVASE CON BOLSA DE 2 000 ML Y CON SISTEMA INTEGRADO DE TUBERÍA EN &quot;Y&quot; Y EN EL OTRO EXTREMO BOLSA DE DRENAJE CON CONECTOR TIPO LUER LOCK Y TAPÓN CON ANTISÉPTICO."/>
    <s v="ENVASE CON BOLSA DE 2 000 ML"/>
    <n v="51.19"/>
    <n v="80"/>
    <n v="198"/>
    <n v="4095.2"/>
    <n v="10135.619999999999"/>
    <n v="0"/>
    <s v="-"/>
    <s v="-"/>
    <s v="SIN SOLICITUD"/>
    <s v="-"/>
    <s v="MINIMO SIN SOLICITUD"/>
    <s v="-"/>
    <s v="SIN SOLICITUD"/>
    <s v="-"/>
  </r>
  <r>
    <n v="2024"/>
    <s v="MCSSA018786"/>
    <s v="LA-012M7B997-E115-2022"/>
    <s v="RAMO 12"/>
    <n v="25301"/>
    <x v="96"/>
    <s v="PROFESSIONAL PHARMACY OCCIDENTE, S.A. DE C.V."/>
    <x v="455"/>
    <s v="HRAEI-LPI-CC-423-2022HRAEI-MD1409"/>
    <s v="010.000.2354.00"/>
    <n v="25301949"/>
    <s v="SOLUCIÓN PARA DIÁLISIS PERITONEAL BAJA EN MAGNESIO CON SISTEMA DE DOBLE BOLSA. SOLUCIÓN PARA DIÁLISIS PERITONEAL AL 4.25% CADA 100 ML CONTIENEN: GLUCOSA MONOHIDRATADA 4.25 G CLORURO DE SODIO 538 MG CLORURO DE CALCIO DIHIDRATADO 25.7 MG CLORURO DE MAGNESIO HEXAHIDRATADO 5.08 MG LACTATO DE SODIO 448 MG AGUA INYECTABLE CBP 100 ML PH 5.0-5.6 MILIEQUIVALENTES POR LITRO: SODIO 132 CALCIO 3.5 MAGNESIO 0.5 CLORURO 96 LACTATO 40 MILIOSMOLES APROXIMADOS POR LITRO 486 ENVASE CON BOLSA DE 2 000 ML Y CON SISTEMA INTEGRADO DE TUBERÍA EN &quot;Y&quot; Y EN EL OTRO EXTREMO BOLSA DE DRENAJE CON CONECTOR TIPO LUER LOCK Y TAPÓN CON ANTISÉPTICO."/>
    <s v="ENVASE CON BOLSA DE 2 000 ML"/>
    <n v="53.64"/>
    <n v="13"/>
    <n v="31"/>
    <n v="697.32"/>
    <n v="1662.84"/>
    <n v="0"/>
    <s v="-"/>
    <s v="-"/>
    <s v="SIN SOLICITUD"/>
    <s v="-"/>
    <s v="MINIMO SIN SOLICITUD"/>
    <s v="-"/>
    <s v="SIN SOLICITUD"/>
    <s v="-"/>
  </r>
  <r>
    <n v="2024"/>
    <s v="MCSSA018786"/>
    <s v="AA-012M7B997-E133-2022"/>
    <s v="RAMO 12"/>
    <n v="25301"/>
    <x v="279"/>
    <s v="BAYER DE MÉXICO, S.A. DE C.V."/>
    <x v="456"/>
    <s v="HRAEI-AD-CC-343-2022HRAEI-MD1418"/>
    <s v="010.000.5480.00"/>
    <n v="25301965"/>
    <s v="SORAFENIB. COMPRIMIDO CADA COMPRIMIDO CONTIENE: TOSILATO DE SORAFENIB EQUIVALENTE A 200 MG DE SORAFENIB ENVASE CON 112 COMPRIMIDOS."/>
    <s v="ENVASE CON 112 COMPRIMIDOS"/>
    <n v="40462.03"/>
    <n v="32"/>
    <n v="78"/>
    <n v="1294784.96"/>
    <n v="3156038.34"/>
    <n v="0"/>
    <s v="-"/>
    <s v="-"/>
    <s v="SIN SOLICITUD"/>
    <s v="-"/>
    <s v="MINIMO SIN SOLICITUD"/>
    <s v="-"/>
    <s v="SIN SOLICITUD"/>
    <s v="-"/>
  </r>
  <r>
    <n v="2024"/>
    <s v="MCSSA018786"/>
    <s v="LA-12-512-012000991-I-174-2023"/>
    <s v="RAMO 12"/>
    <n v="25301"/>
    <x v="174"/>
    <s v="MARCAS NESTLE, S.A. DE C.V."/>
    <x v="457"/>
    <s v="HRAEI-LPI-CC-331-2023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POLVO CONTENIDO EN: KILOCALORÍAS UNIDAD KCAL 100G MÍN 400 MÁX 525 100KCAL MÍN 1000"/>
    <n v="107.3"/>
    <n v="1"/>
    <n v="1"/>
    <n v="107.3"/>
    <n v="107.3"/>
    <n v="0"/>
    <s v="-"/>
    <s v="-"/>
    <s v="SIN SOLICITUD"/>
    <s v="-"/>
    <s v="MINIMO SIN SOLICITUD"/>
    <s v="-"/>
    <s v="SIN SOLICITUD"/>
    <s v="-"/>
  </r>
  <r>
    <n v="2024"/>
    <s v="MCSSA018786"/>
    <s v="LA-012M7B997-E115-2022"/>
    <s v="RAMO 12"/>
    <n v="25301"/>
    <x v="290"/>
    <s v="MARCAS NESTLE, S.A. DE C.V."/>
    <x v="457"/>
    <s v="HRAEI-LPI-CC-489-2022HRAEI-MD1419"/>
    <s v="030.000.0003.00"/>
    <n v="25301967"/>
    <s v="SUCEDANEO DE LECHE HUMANA DE PRETERMINO. POLVO CONTENIDO EN: KILOCALORÍAS UNIDAD KCAL 100G MÍN. 400 MÁX 525 100KCAL MÍN 100.0 MÁX 100.0 100ML MÍN 64 MÁX 85 LÍPIDOS UNIDAD G 100G MÍN. 19.2 MÁX 31.5 100KCAL MÍN4.80 MÁX 6.00 100ML MÍN 3.072 MÁX 5.1 ACIDO LINOLEICO UNIDAD MG 100G MÍN. 1200 MÁX 7350 100KCAL MÍN300.00 MÁX 1400.00 100ML MÍN 192 MÁX 1190 AC ALFA LINOLÉNICO UNIDAD MG 100G MÍN. 200 MÁX SE* 100KCAL MÍN50.00 MÁX SE* 100ML MÍN 32 MÁX SE* RELAC A. LINOLEICO/ A. Á LINOLENICO 100G MÍN. 5:1 MÁX 15:1 100KCAL MÍN5:1 MÁX 15:1 100ML MÍN 5:1 MÁX 15:1 ACIDO ARAQUIDÓNICO UNIDAD % 100G MÍN. 1.60 MÁX 3.675 100KCAL MÍN0.40 MÁX 0.70 100ML MÍN 0.256 MÁX 0.595 ACIDO DHA** UNIDAD % 100G MÍN. 1.40 MÁX 2.625 100KCAL MÍN 0.35 MÁX 0.50 100ML MÍN 0.224 MÁX 0.425 RELAC AA/DHA 100G MÍN. 1.5:1 MÁX 2:1 100KCAL MÍN1.5:1 MÁX 2:1 100ML MÍN 1.5:1 MÁX 2:1 PROTEÍNAS UNIDAD G 100G MÍN. 9.60 MÁX 15.75 100KCAL MÍN 2.40 MÁX 3.00 100ML MÍN 1.536 MÁX 2.55 TAURINA UNIDAD MG 100G MÍN. 20.00 MÁX 63 100KCAL MÍN 5.00 MÁX 12.00 100ML MÍN 3.2 MÁX 10.2 HIDRATOS DE CARBONO*** UNIDAD G 100G MÍN. 38.80 MÁX 73.5 100KCAL MÍN 9.70 MÁX 14.00 100ML MÍN 6.208 MÁX 11.9 SODIO UNIDAD MG 100G MÍN. 144.00 MÁX 315 100KCAL MÍN36.00 MÁX 60.00 100ML MÍN 23.04 MÁX 51 POTASIO UNIDAD MG 100G MÍN. 376.00 MÁX 840 100KCAL MÍN 94.00 MÁX 160.00 100ML MÍN 60.16 MÁX 136 CLORUROS UNIDAD MG 100G MÍN. 240.00 MÁX 840 100KCAL MÍN 60.00 MÁX 160.00 100ML MÍN 38.4 MÁX 136 CALCIO UNIDAD MG 100G MÍN. 380.00 MÁX 735 100KCAL MÍN 95.00 MÁX 140.00 100ML MÍN 60.8 MÁX 119 FÓSFORO UNIDAD MG 100G MÍN. 208.00 MÁX 525 100KCAL MÍN 52.00 MÁX 100.00 100ML MÍN 33.28 MÁX 85 RELACIÓN CA/P 100G MÍN. 1.7:1 MÁX 2:1 100KCAL MÍN 1.7:1 MÁX 2:1 100ML MÍN 1.7:1 MÁX 2:1 VITAMINA A UNIDAD U.I. 100G MÍN. 2800.00 MÁX 6583.5 100KCAL MIN 700.00 MÁX 1254.00 100ML MÍN 448 MÁX 1065.9 VITAMINA A ER (RETINOL) UNIDAD µG 100G MÍN. 816.00 MÁX 1995 100KCAL MÍN 204.00 MÁX 380.00 100ML MÍN 130.56 MÁX 323 VITAMINA D UNIDAD U.I. 100G MÍN. 292.00 MÁX 525 100KCAL MÍN 73.00 MÁX 100.00 100ML MÍN 46.72 MÁX 85 VITAMINA E ( ALFA TOCOFEROL) UNIDAD U.I. 100G MÍN. 12.00 MÁX 63 100KCAL MÍN 3.00 MÁX 12.00 100ML MÍN 1.92 MÁX 10.2 VITAMINA K UNIDAD µG 100G MÍN. 32.80 MÁX 131.25 100KCAL MÍN 8.20 MÁX 25.00 100ML MÍN 5.248 MÁX 21.25 VITAMINA C UNIDAD MG 100G MÍN. 53.60 MÁX 194.25 100KCAL MÍN 13.40 MÁX 37.00 100ML MÍN 8.576 MÁX 31.45 VITAMINA B1 (TIAMINA) UNIDAD µG 100G MÍN. 240.00 MÁX 1312.5 100KCAL MÍN 60.00 MÁX 250.00 100ML MÍN 38.4 MÁX 212.5 VITAMINA B2 (RIBOFLAVINA) UNIDAD µG 100G MÍN. 560.00 MÁX 2625 100KCAL MÍN 140.00 MÁX 500.00 100ML MÍN 89.6 MÁX 425 NIACINA UNIDAD µG 100G MÍN. 4000.00 MÁX 7875 100KCAL MÍN 1000.00 MÁX 1500.00 100ML MÍN 640 MÁX 1275 VITAMINA B6 (PIRIDOXINA) UNIDAD µG 100G MÍN. 300.00 MÁX 918.75 100KCAL MÍN 75.00 MÁX 175.00 100ML MÍN 48 MÁX 148.75 ACIDO FÓLICO UNIDAD µG 100G MÍN. 148.00 MÁX 262.5 100KCAL MÍN 37.00 MÁX 50.00 100ML MÍN 23.68 MÁX 42.5 ACIDO PANTOTÉNICO UNIDAD µG 100G MÍN. 1800.00 MÁX 9975 100KCAL MÍN 450.00 MÁX 1900.00 100ML MÍN 288 MÁX 1615 VITAMINA B12 (CIANOCOBALAMINA) UNIDAD µG 100G MÍN. 0.80 MÁX 7.875 100KCAL MÍN 0.20 MÁX 1.50 100ML MÍN 0.128 MÁX 1.275 BIOTINA UNIDAD µG 100G MÍN. 8.80 MÁX 52.5 100KCAL MÍN 2.20 MÁX 10.00 100ML MÍN 1.408 MÁX 8.5 COLINA UNIDAD MG 100G MÍN. 30.00 MÁX 262.5 100KCAL MÍN 7.50 MÁX 50.00 100ML MÍN 4.8 MÁX 42.5 MIOINOSITOL UNIDAD MG 100G MÍN. 16.00 MÁX 210 100KCAL MÍN 4.00 MÁX 40.00 100ML MÍN 2.56 MÁX 34 MAGNESIO UNIDAD MG 100G MÍN. 28.00 MÁX 78.75 100KCAL MÍN 7.00 MÁX 15.00 100ML MÍN 4.48 MÁX 12.75 HIERRO UNIDAD MG 100G MÍN. 6.80 MÁX 15.75 100KCAL MÍN 1.70 MÁX 3.00 100ML MÍN 1.088 MÁX 2.55 YODO UNIDAD µG 100G MÍN. 24.00 MÁX 236.25 100KCAL MÍN 6.00 MÁX 45.00 100ML MÍN 3.84 MÁX 38.25 COBRE UNIDAD µG 100G MÍN. 360.00 MÁX 630 100KCAL MÍN 90.00 MÁX 120.00 100ML MÍN 57.6 MÁX 102 ZINC UNIDAD MG 100G MÍN. 4.40 MÁX 7.875 100KCAL MÍN 1.10 MÁX 1.50 100ML MÍN 0.704 MÁX 1.275 MANGANESO UNIDAD µG 100G MÍN. 28.00 MÁX 131.25 100KCAL MÍN 7.00 MÁX 25.00 100ML MÍN 4.48 MÁX 21.25 SELENIO UNIDAD µG 100G MÍN. 7.20 MÁX 26.25 100KCAL MÍN 1.80 MÁX 5.00 100ML MÍN 1.152 MÁX 4.25 NUCLEÓTIDOS UNIDAD MG 100G MÍN. 7.60 MÁX 84 100KCAL MÍN 1.90 MÁX 16.00 100ML MÍN 1.216 MÁX 13.6 CROMO UNIDAD µG 100G MÍN. 6.00 MÁX 52.5 100KCAL MÍN 1.50 MÁX 10.00 100ML MÍN 0.96 MÁX 8.5 MOLIBDENO UNIDAD µG 100G MÍN. 6.00 MÁX 52.5 100KCAL MÍN 1.50 MÁX 10.00 100ML MÍN 0.96 MÁX 8.5 DILUCIÓN 16% ENVASE CON 450 A 454 G Y MEDIDA DE 4.40 A 5.37 G. * AUNQUE NO EXISTE UN NIVEL SUPERIOR DE RECOMENDACIÓN SIEMPRE DEBERÁ CONSERVAR LA RELACIÓN DE ÁCIDO LINOLEICO/ÁCIDO LINOLENICO. **DHA: ACIDO DOCOSAHEXANOICO. *** LA LACTOSA Y POLÍMEROS DE GLUCOSA DEBEN SER LOS HIDRATOS DE CARBONO PREFERIDOS SÓLO PODRÁN AÑADIRSE ALMIDONES NATURALMENTE EXENTOS DE GLUTEN PRECOCIDOS Y/O GELATINIZADOS HASTA UN MÁXIMO DE 30% DEL CONTENIDO TOTAL DE HIDRATOS DE CARBONO Y HASTA UN MÁXIMO DE 2 G/100ML."/>
    <s v="ENVASE DE 400 A 450 G Y MEDIDA DE 4.3 A 5.37 G"/>
    <n v="107.3"/>
    <n v="1"/>
    <n v="2"/>
    <n v="107.3"/>
    <n v="214.6"/>
    <n v="0"/>
    <s v="-"/>
    <s v="-"/>
    <s v="SIN SOLICITUD"/>
    <s v="-"/>
    <s v="MINIMO SIN SOLICITUD"/>
    <s v="-"/>
    <s v="SIN SOLICITUD"/>
    <s v="-"/>
  </r>
  <r>
    <n v="2024"/>
    <s v="MCSSA018786"/>
    <s v="LA-12-512-012000991-I-174-2023"/>
    <s v="RAMO 12"/>
    <n v="25301"/>
    <x v="291"/>
    <s v="EVOLUTION PROCES, S.A. DE C.V."/>
    <x v="458"/>
    <s v="HRAEI-LPI-CC-294-2023HRAEI-MD1422"/>
    <s v="010.000.5176.00"/>
    <n v="25301973"/>
    <s v="SUCRALFATO. TABLETA CADA TABLETA CONTIENE: SUCRALFATO 1 G ENVASE CON 40 TABLETAS."/>
    <s v="ENVASE CON 40 TABLETAS"/>
    <n v="26"/>
    <n v="1"/>
    <n v="1"/>
    <n v="26"/>
    <n v="26"/>
    <n v="0"/>
    <n v="1"/>
    <n v="0"/>
    <s v="CLAVE SOLICITADA"/>
    <n v="0"/>
    <s v="MINIMO CUMPLIDO"/>
    <n v="1"/>
    <s v="SIN RECIBIR"/>
    <n v="0"/>
  </r>
  <r>
    <n v="2024"/>
    <s v="MCSSA018786"/>
    <s v="LA-12-M7B-012M7B997-I-1-2023"/>
    <s v="RAMO 12"/>
    <n v="25301"/>
    <x v="150"/>
    <s v="ALTERNAVIDA, S.A. DE C.V."/>
    <x v="458"/>
    <s v="HRAEI-LPI-CC-037-2023HRAEI-MD1422"/>
    <s v="010.000.5176.00"/>
    <n v="25301973"/>
    <s v="SUCRALFATO. TABLETA CADA TABLETA CONTIENE: SUCRALFATO 1 G ENVASE CON 40 TABLETAS."/>
    <s v="ENVASE CON 40 TABLETAS"/>
    <n v="27.5"/>
    <n v="1"/>
    <n v="1"/>
    <n v="27.5"/>
    <n v="27.5"/>
    <n v="0"/>
    <n v="1"/>
    <n v="1"/>
    <s v="CLAVE SOLICITADA"/>
    <n v="0"/>
    <s v="MINIMO CUMPLIDO"/>
    <n v="0"/>
    <s v="RECIBIDO TOTAL"/>
    <n v="27.5"/>
  </r>
  <r>
    <n v="2024"/>
    <s v="MCSSA018786"/>
    <s v="LA-12-M7B-012M7B997-I-1-2023"/>
    <s v="RAMO 12"/>
    <n v="25301"/>
    <x v="292"/>
    <s v="LABORATORIOS SYDENHAM, S.A. DE C.V."/>
    <x v="458"/>
    <s v="HRAEI-LPI-CC-089-2023HRAEI-MD1422"/>
    <s v="010.000.5176.00"/>
    <n v="25301973"/>
    <s v="SUCRALFATO. TABLETA CADA TABLETA CONTIENE: SUCRALFATO 1 G ENVASE CON 40 TABLETAS."/>
    <s v="ENVASE CON 40 TABLETAS"/>
    <n v="29.989999999999899"/>
    <n v="1"/>
    <n v="1"/>
    <n v="29.989999999999899"/>
    <n v="29.989999999999899"/>
    <n v="0"/>
    <n v="1"/>
    <n v="0"/>
    <s v="CLAVE SOLICITADA"/>
    <n v="0"/>
    <s v="MINIMO CUMPLIDO"/>
    <n v="1"/>
    <s v="SIN RECIBIR"/>
    <n v="0"/>
  </r>
  <r>
    <n v="2024"/>
    <s v="MCSSA018786"/>
    <s v="LA-12-512-012000991-I-174-2023"/>
    <s v="RAMO 12"/>
    <n v="25301"/>
    <x v="9"/>
    <s v="BIORESEARCH DE MEXICO, S.A. DE C.V."/>
    <x v="459"/>
    <s v="HRAEI-LPI-CC-266-2023HRAEI-MD1427"/>
    <s v="010.000.4126.00"/>
    <n v="25301984"/>
    <s v="SULFADIAZINA DE PLATA. CREMA CADA 100 GRAMOS CONTIENE: SULFADIAZINA DE PLATA MICRONIZADA 1 G ENVASE CON 375 G."/>
    <s v="ENVASE CON 375 G"/>
    <n v="78.5"/>
    <n v="21"/>
    <n v="52"/>
    <n v="1648.5"/>
    <n v="4082"/>
    <n v="0"/>
    <s v="-"/>
    <s v="-"/>
    <s v="SIN SOLICITUD"/>
    <s v="-"/>
    <s v="MINIMO SIN SOLICITUD"/>
    <s v="-"/>
    <s v="SIN SOLICITUD"/>
    <s v="-"/>
  </r>
  <r>
    <n v="2024"/>
    <s v="MCSSA018786"/>
    <s v="LA-12-M7B-012M7B997-I-1-2023"/>
    <s v="RAMO 12"/>
    <n v="25301"/>
    <x v="10"/>
    <s v="BIORESEARCH DE MÉXICO, S.A. DE C.V."/>
    <x v="459"/>
    <s v="HRAEI-LPI-CC-010-2023HRAEI-MD1427"/>
    <s v="010.000.4126.00"/>
    <n v="25301984"/>
    <s v="SULFADIAZINA DE PLATA. CREMA CADA 100 GRAMOS CONTIENE: SULFADIAZINA DE PLATA MICRONIZADA 1 G ENVASE CON 375 G."/>
    <s v="ENVASE CON 375 G"/>
    <n v="71.680000000000007"/>
    <n v="34"/>
    <n v="85"/>
    <n v="2437.1200000000003"/>
    <n v="6092.8"/>
    <n v="0"/>
    <s v="-"/>
    <s v="-"/>
    <s v="SIN SOLICITUD"/>
    <s v="-"/>
    <s v="MINIMO SIN SOLICITUD"/>
    <s v="-"/>
    <s v="SIN SOLICITUD"/>
    <s v="-"/>
  </r>
  <r>
    <n v="2024"/>
    <s v="MCSSA018786"/>
    <s v="LA-12-512-012000991-I-174-2023"/>
    <s v="RAMO 12"/>
    <n v="25301"/>
    <x v="38"/>
    <s v="ULTRA LABORATORIOS, S.A. DE C.V."/>
    <x v="460"/>
    <s v="HRAEI-LPI-CC-372-2023HRAEI-MD1428"/>
    <s v="010.000.4504.00"/>
    <n v="25301987"/>
    <s v="SULFASALAZINA. TABLETA CON CAPA ENTÉRICA CADA TABLETA CON CAPA ENTÉRICA CONTIENE: SULFASALAZINA 500 MG ENVASE CON 60 TABLETAS CON CAPA ENTÉRICA."/>
    <s v="ENVASE CON 60 TABLETAS"/>
    <n v="110"/>
    <n v="1"/>
    <n v="1"/>
    <n v="110"/>
    <n v="110"/>
    <n v="0"/>
    <s v="-"/>
    <s v="-"/>
    <s v="SIN SOLICITUD"/>
    <s v="-"/>
    <s v="MINIMO SIN SOLICITUD"/>
    <s v="-"/>
    <s v="SIN SOLICITUD"/>
    <s v="-"/>
  </r>
  <r>
    <n v="2024"/>
    <s v="MCSSA018786"/>
    <s v="LA-12-M7B-012M7B997-I-1-2023"/>
    <s v="RAMO 12"/>
    <n v="25301"/>
    <x v="182"/>
    <s v="ULTRA LABORATORIOS, S.A. DE C.V."/>
    <x v="460"/>
    <s v="HRAEI-LPI-CC-027-2023HRAEI-MD1428"/>
    <s v="010.000.4504.00"/>
    <n v="25301987"/>
    <s v="SULFASALAZINA. TABLETA CON CAPA ENTÉRICA CADA TABLETA CON CAPA ENTÉRICA CONTIENE: SULFASALAZINA 500 MG ENVASE CON 60 TABLETAS CON CAPA ENTÉRICA."/>
    <s v="ENVASE CON 60 TABLETAS"/>
    <n v="110"/>
    <n v="1"/>
    <n v="2"/>
    <n v="110"/>
    <n v="220"/>
    <n v="0"/>
    <s v="-"/>
    <s v="-"/>
    <s v="SIN SOLICITUD"/>
    <s v="-"/>
    <s v="MINIMO SIN SOLICITUD"/>
    <s v="-"/>
    <s v="SIN SOLICITUD"/>
    <s v="-"/>
  </r>
  <r>
    <n v="2024"/>
    <s v="MCSSA018786"/>
    <s v="LA-12-512-012000991-I-174-2023"/>
    <s v="RAMO 12"/>
    <n v="25301"/>
    <x v="9"/>
    <s v="BIORESEARCH DE MEXICO, S.A. DE C.V."/>
    <x v="461"/>
    <s v="HRAEI-LPI-CC-266-2023HRAEI-MD1433"/>
    <s v="010.000.1703.00"/>
    <n v="25301990"/>
    <s v="SULFATO FERROSO. TABLETA CADA TABLETA CONTIENE: SULFATO FERROSO DESECADO APROXIMADAMENTE 200 MG EQUIVALENTE A 60.27 MG DE HIERRO ELEMENTAL. ENVASE CON 30 TABLETAS."/>
    <s v="ENVASE CON 30 TABLETAS"/>
    <n v="6.85"/>
    <n v="2"/>
    <n v="5"/>
    <n v="13.7"/>
    <n v="34.25"/>
    <n v="0"/>
    <s v="-"/>
    <s v="-"/>
    <s v="SIN SOLICITUD"/>
    <s v="-"/>
    <s v="MINIMO SIN SOLICITUD"/>
    <s v="-"/>
    <s v="SIN SOLICITUD"/>
    <s v="-"/>
  </r>
  <r>
    <n v="2024"/>
    <s v="MCSSA018786"/>
    <s v="LA-012M7B997-E115-2022"/>
    <s v="RAMO 12"/>
    <n v="25301"/>
    <x v="7"/>
    <s v="BIORESEARCH DE MÉXICO, S.A. DE C.V."/>
    <x v="461"/>
    <s v="HRAEI-LPI-CC-431-2022HRAEI-MD1433"/>
    <s v="010.000.1703.00"/>
    <n v="25301990"/>
    <s v="SULFATO FERROSO. TABLETA CADA TABLETA CONTIENE: SULFATO FERROSO DESECADO APROXIMADAMENTE 200 MG EQUIVALENTE A 60.27 MG DE HIERRO ELEMENTAL. ENVASE CON 30 TABLETAS."/>
    <s v="ENVASE CON 30 TABLETAS"/>
    <n v="6.85"/>
    <n v="4"/>
    <n v="8"/>
    <n v="27.4"/>
    <n v="54.8"/>
    <n v="0"/>
    <n v="4"/>
    <n v="4"/>
    <s v="CLAVE SOLICITADA"/>
    <n v="0"/>
    <s v="MINIMO CUMPLIDO"/>
    <n v="0"/>
    <s v="RECIBIDO TOTAL"/>
    <n v="27.4"/>
  </r>
  <r>
    <n v="2024"/>
    <s v="MCSSA018786"/>
    <s v="LA-012M7B997-E115-2022"/>
    <s v="RAMO 12"/>
    <n v="25301"/>
    <x v="96"/>
    <s v="PROFESSIONAL PHARMACY OCCIDENTE, S.A. DE C.V."/>
    <x v="462"/>
    <s v="HRAEI-LPI-CC-423-2022HRAEI-MD1438"/>
    <s v="010.000.0252.00"/>
    <n v="25301998"/>
    <s v="SUXAMETONIO CLORURO DE. SOLUCIÓN INYECTABLE CADA AMPOLLETA CONTIENE: CLORURO DE SUXAMETONIO 40 MG ENVASE CON 5 AMPOLLETAS CON 2 ML."/>
    <s v="ENVASE CON 5 AMPOLLETAS CON 2 ML"/>
    <n v="160.37"/>
    <n v="7"/>
    <n v="16"/>
    <n v="1122.5900000000001"/>
    <n v="2565.92"/>
    <n v="0"/>
    <s v="-"/>
    <s v="-"/>
    <s v="SIN SOLICITUD"/>
    <s v="-"/>
    <s v="MINIMO SIN SOLICITUD"/>
    <s v="-"/>
    <s v="SIN SOLICITUD"/>
    <s v="-"/>
  </r>
  <r>
    <n v="2024"/>
    <s v="MCSSA018786"/>
    <s v="LA-012M7B997-E115-2022"/>
    <s v="RAMO 12"/>
    <n v="25301"/>
    <x v="69"/>
    <s v="CARITAS PHARMA, S.A. DE C.V."/>
    <x v="463"/>
    <s v="HRAEI-LPI-CC-471-2022HRAEI-MD1445"/>
    <s v="010.000.5084.01"/>
    <n v="25303030"/>
    <s v="TACROLIMUS. CÁPSULA CADA CÁPSULA CONTIENE: TACROLIMUS MONOHIDRATADO EQUIVALENTE A 1 MG DE TACROLIMUS ENVASE CON 100 CÁPSULAS."/>
    <s v="ENVASE CON 100 CÁPSULAS"/>
    <n v="401"/>
    <n v="3"/>
    <n v="6"/>
    <n v="1203"/>
    <n v="2406"/>
    <n v="0"/>
    <s v="-"/>
    <s v="-"/>
    <s v="SIN SOLICITUD"/>
    <s v="-"/>
    <s v="MINIMO SIN SOLICITUD"/>
    <s v="-"/>
    <s v="SIN SOLICITUD"/>
    <s v="-"/>
  </r>
  <r>
    <n v="2024"/>
    <s v="MCSSA018786"/>
    <s v="LA-012M7B997-E115-2022"/>
    <s v="RAMO 12"/>
    <n v="25301"/>
    <x v="116"/>
    <s v="LABORATORIOS VANQUISH, S.A. DE C.V."/>
    <x v="463"/>
    <s v="HRAEI-LPI-CC-452-2022HRAEI-MD1445"/>
    <s v="010.000.5084.01"/>
    <n v="25303030"/>
    <s v="TACROLIMUS. CÁPSULA CADA CÁPSULA CONTIENE: TACROLIMUS MONOHIDRATADO EQUIVALENTE A 1 MG DE TACROLIMUS ENVASE CON 100 CÁPSULAS."/>
    <s v="ENVASE CON 100 CÁPSULAS"/>
    <n v="399"/>
    <n v="4"/>
    <n v="10"/>
    <n v="1596"/>
    <n v="3990"/>
    <n v="0"/>
    <n v="10"/>
    <n v="0"/>
    <s v="CLAVE SOLICITADA"/>
    <n v="6"/>
    <s v="MINIMO SUPERADO"/>
    <n v="10"/>
    <s v="SIN RECIBIR"/>
    <n v="0"/>
  </r>
  <r>
    <n v="2024"/>
    <s v="MCSSA018786"/>
    <s v="LA-12-512-012000991-I-174-2023"/>
    <s v="RAMO 12"/>
    <n v="25301"/>
    <x v="36"/>
    <s v="PROQUIGAMA, S.A. DE C.V."/>
    <x v="464"/>
    <s v="HRAEI-LPI-CC-361-1-2023HRAEI-MD1442"/>
    <s v="010.000.5084.00"/>
    <n v="25303031"/>
    <s v="TACROLIMUS. CÁPSULA CADA CÁPSULA CONTIENE: TACROLIMUS MONOHIDRATADO EQUIVALENTE A 1 MG DE TACROLIMUS ENVASE CON 50 CÁPSULAS."/>
    <s v="ENVASE CON 50 CÁPSULAS"/>
    <n v="250"/>
    <n v="1"/>
    <n v="4"/>
    <n v="250"/>
    <n v="1000"/>
    <n v="0"/>
    <n v="1"/>
    <n v="0"/>
    <s v="CLAVE SOLICITADA"/>
    <n v="0"/>
    <s v="MINIMO CUMPLIDO"/>
    <n v="1"/>
    <s v="SIN RECIBIR"/>
    <n v="0"/>
  </r>
  <r>
    <n v="2024"/>
    <s v="MCSSA018786"/>
    <s v="LA-12-512-012000991-I-174-2023"/>
    <s v="RAMO 12"/>
    <n v="25301"/>
    <x v="293"/>
    <s v="CARITAS PHARMA, S.A. DE C.V."/>
    <x v="464"/>
    <s v="HRAEI-LPI-CC-272-2023HRAEI-MD1442"/>
    <s v="010.000.5084.00"/>
    <n v="25303031"/>
    <s v="TACROLIMUS. CÁPSULA CADA CÁPSULA CONTIENE: TACROLIMUS MONOHIDRATADO EQUIVALENTE A 1 MG DE TACROLIMUS ENVASE CON 50 CÁPSULAS."/>
    <s v="ENVASE CON 50 CÁPSULAS"/>
    <n v="250"/>
    <n v="3"/>
    <n v="6"/>
    <n v="750"/>
    <n v="1500"/>
    <n v="0"/>
    <s v="-"/>
    <s v="-"/>
    <s v="SIN SOLICITUD"/>
    <s v="-"/>
    <s v="MINIMO SIN SOLICITUD"/>
    <s v="-"/>
    <s v="SIN SOLICITUD"/>
    <s v="-"/>
  </r>
  <r>
    <n v="2024"/>
    <s v="MCSSA018786"/>
    <s v="LA-012M7B997-E115-2022"/>
    <s v="RAMO 12"/>
    <n v="25301"/>
    <x v="116"/>
    <s v="LABORATORIOS VANQUISH, S.A. DE C.V."/>
    <x v="464"/>
    <s v="HRAEI-LPI-CC-452-2022HRAEI-MD1442"/>
    <s v="010.000.5084.00"/>
    <n v="25303031"/>
    <s v="TACROLIMUS. CÁPSULA CADA CÁPSULA CONTIENE: TACROLIMUS MONOHIDRATADO EQUIVALENTE A 1 MG DE TACROLIMUS ENVASE CON 50 CÁPSULAS."/>
    <s v="ENVASE CON 50 CÁPSULAS"/>
    <n v="169"/>
    <n v="7"/>
    <n v="16"/>
    <n v="1183"/>
    <n v="2704"/>
    <n v="0"/>
    <n v="16"/>
    <n v="16"/>
    <s v="CLAVE SOLICITADA"/>
    <n v="9"/>
    <s v="MINIMO SUPERADO"/>
    <n v="0"/>
    <s v="RECIBIDO TOTAL"/>
    <n v="2704"/>
  </r>
  <r>
    <n v="2024"/>
    <s v="MCSSA018786"/>
    <s v="LA-12-512-012000991-I-174-2023"/>
    <s v="RAMO 12"/>
    <n v="25301"/>
    <x v="29"/>
    <s v="COMERCIALIZADORA DE PRODUCTOS INSTITUCIONALES, S.A. DE C.V."/>
    <x v="465"/>
    <s v="HRAEI-LPI-CC-27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4.78"/>
    <n v="2"/>
    <n v="3"/>
    <n v="49.56"/>
    <n v="74.34"/>
    <n v="0"/>
    <n v="2"/>
    <n v="2"/>
    <s v="CLAVE SOLICITADA"/>
    <n v="0"/>
    <s v="MINIMO CUMPLIDO"/>
    <n v="0"/>
    <s v="RECIBIDO TOTAL"/>
    <n v="49.56"/>
  </r>
  <r>
    <n v="2024"/>
    <s v="MCSSA018786"/>
    <s v="LA-12-M7B-012M7B997-I-1-2023"/>
    <s v="RAMO 12"/>
    <n v="25301"/>
    <x v="214"/>
    <s v="SAGO MEDICAL SERVICE, S.A. DE C.V."/>
    <x v="465"/>
    <s v="HRAEI-LPI-CC-022-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3.9"/>
    <n v="1"/>
    <n v="1"/>
    <n v="23.9"/>
    <n v="23.9"/>
    <n v="0"/>
    <s v="-"/>
    <s v="-"/>
    <s v="SIN SOLICITUD"/>
    <s v="-"/>
    <s v="MINIMO SIN SOLICITUD"/>
    <s v="-"/>
    <s v="SIN SOLICITUD"/>
    <s v="-"/>
  </r>
  <r>
    <n v="2024"/>
    <s v="MCSSA018786"/>
    <s v="LA-12-M7B-012M7B997-I-1-2023"/>
    <s v="RAMO 12"/>
    <n v="25301"/>
    <x v="98"/>
    <s v="COMERCIALIZADORA DE PRODUCTOS INSTITUCIONALES, S.A. DE C.V."/>
    <x v="465"/>
    <s v="HRAEI-LPI-CC-016-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
    <n v="2"/>
    <n v="3"/>
    <n v="44"/>
    <n v="66"/>
    <n v="0"/>
    <n v="3"/>
    <n v="3"/>
    <s v="CLAVE SOLICITADA"/>
    <n v="1"/>
    <s v="MINIMO SUPERADO"/>
    <n v="0"/>
    <s v="RECIBIDO TOTAL"/>
    <n v="66"/>
  </r>
  <r>
    <n v="2024"/>
    <s v="MCSSA018786"/>
    <s v="LA-12-M7B-012M7B997-I-1-2023"/>
    <s v="RAMO 12"/>
    <n v="25301"/>
    <x v="40"/>
    <s v="AUROVIDA FARMACÉUTICA, S.A. DE C.V."/>
    <x v="465"/>
    <s v="HRAEI-LPI-CC-034-2023HRAEI-MD1452"/>
    <s v="010.000.5309.02"/>
    <n v="25303043"/>
    <s v="TAMSULOSINA. CÁPSULA O TABLETA DE LIBERACIÓN PROLONGADA. CADA CÁPSULA O TABLETA DE LIBERACIÓN PROLONGADA CONTIENE: CLORHIDRATO DETAMSULOSINA 0.4 MG. ENVASE CON 30 CÁPSULAS O TABLETAS DE LIBERACIÓN PROLONGADA."/>
    <s v="ENVASE CON 30 CÁPSULAS O TABLETAS DE LIBERACIÓN PROLONGADA"/>
    <n v="22.399999999999899"/>
    <n v="1"/>
    <n v="2"/>
    <n v="22.399999999999899"/>
    <n v="44.799999999999798"/>
    <n v="0"/>
    <n v="2"/>
    <n v="0"/>
    <s v="CLAVE SOLICITADA"/>
    <n v="1"/>
    <s v="MINIMO SUPERADO"/>
    <n v="2"/>
    <s v="SIN RECIBIR"/>
    <n v="0"/>
  </r>
  <r>
    <n v="2024"/>
    <s v="MCSSA018786"/>
    <s v="LA-12-M7B-012M7B997-I-1-2023"/>
    <s v="RAMO 12"/>
    <n v="25301"/>
    <x v="251"/>
    <s v="PRODUCTOS E INSUMOS PARA LA SALUD, S.A. DE C.V."/>
    <x v="466"/>
    <s v="HRAEI-LPI-CC-015-2023HRAEI-MD1457"/>
    <s v="010.000.5278.00"/>
    <n v="25302018"/>
    <s v="TEICOPLANINA. SOLUCIÓN INYECTABLE CADA FRASCO ÁMPULA CON POLVO CONTIENE: TEICOPLANINA 200 MG ENVASE CON UN FRASCO ÁMPULA Y DILUYENTE CON 3 ML."/>
    <s v="ENVASE CON UN FRASCO ÁMPULA Y DILUYENTE CON 3 ML"/>
    <n v="210.69"/>
    <n v="47"/>
    <n v="117"/>
    <n v="9902.43"/>
    <n v="24650.73"/>
    <n v="0"/>
    <n v="117"/>
    <n v="117"/>
    <s v="CLAVE SOLICITADA"/>
    <n v="70"/>
    <s v="MINIMO SUPERADO"/>
    <n v="0"/>
    <s v="RECIBIDO TOTAL"/>
    <n v="24650.73"/>
  </r>
  <r>
    <n v="2024"/>
    <s v="MCSSA018786"/>
    <s v="LA-12-512-012000991-I-174-2023"/>
    <s v="RAMO 12"/>
    <n v="25301"/>
    <x v="34"/>
    <s v="MEDILIVER, S.A. DE C.V."/>
    <x v="467"/>
    <s v="HRAEI-LPI-CC-335-1-2023HRAEI-MD1458"/>
    <s v="010.000.2540.00"/>
    <n v="25302022"/>
    <s v="TELMISARTÁN. TABLETA CADA TABLETA CONTIENE: TELMISARTÁN 40 MG ENVASE CON 30 TABLETAS."/>
    <s v="ENVASE CON 30 TABLETAS"/>
    <n v="19.05"/>
    <n v="3"/>
    <n v="7"/>
    <n v="57.150000000000006"/>
    <n v="133.35"/>
    <n v="0"/>
    <n v="3"/>
    <n v="0"/>
    <s v="CLAVE SOLICITADA"/>
    <n v="0"/>
    <s v="MINIMO CUMPLIDO"/>
    <n v="3"/>
    <s v="SIN RECIBIR"/>
    <n v="0"/>
  </r>
  <r>
    <n v="2024"/>
    <s v="MCSSA018786"/>
    <s v="AA-012M7B997-E158-2022"/>
    <s v="RAMO 12"/>
    <n v="25301"/>
    <x v="159"/>
    <s v="PROQUIGAMA, S.A. DE C.V."/>
    <x v="467"/>
    <s v="HRAEI-AD-CC-524-2022HRAEI-MD1458"/>
    <s v="010.000.2540.00"/>
    <n v="25302022"/>
    <s v="TELMISARTÁN. TABLETA CADA TABLETA CONTIENE: TELMISARTÁN 40 MG ENVASE CON 30 TABLETAS."/>
    <s v="ENVASE CON 30 TABLETAS"/>
    <n v="30"/>
    <n v="5"/>
    <n v="12"/>
    <n v="150"/>
    <n v="360"/>
    <n v="0"/>
    <n v="12"/>
    <n v="12"/>
    <s v="CLAVE SOLICITADA"/>
    <n v="7"/>
    <s v="MINIMO SUPERADO"/>
    <n v="0"/>
    <s v="RECIBIDO TOTAL"/>
    <n v="360"/>
  </r>
  <r>
    <n v="2024"/>
    <s v="MCSSA018786"/>
    <s v="LA-12-512-012000991-I-174-2023"/>
    <s v="RAMO 12"/>
    <n v="25301"/>
    <x v="22"/>
    <s v="FARMAHOME, S. A. P. I. DE C.V."/>
    <x v="468"/>
    <s v="HRAEI-LPI-CC-300-2023HRAEI-MD1465"/>
    <s v="010.000.5465.02"/>
    <n v="25303051"/>
    <s v="TEMOZOLOMIDA. CÁPSULA CADA CÁPSULA CONTIENE: TEMOZOLOMIDA 20 MG ENVASE CON 20 CÁPSULAS"/>
    <s v="ENVASE CON 20 CÁPSULAS"/>
    <n v="703.8"/>
    <n v="17"/>
    <n v="41"/>
    <n v="11964.599999999999"/>
    <n v="28855.8"/>
    <n v="0"/>
    <s v="-"/>
    <s v="-"/>
    <s v="SIN SOLICITUD"/>
    <s v="-"/>
    <s v="MINIMO SIN SOLICITUD"/>
    <s v="-"/>
    <s v="SIN SOLICITUD"/>
    <s v="-"/>
  </r>
  <r>
    <n v="2024"/>
    <s v="MCSSA018786"/>
    <s v="LA-012M7B997-E115-2022"/>
    <s v="RAMO 12"/>
    <n v="25301"/>
    <x v="1"/>
    <s v="AMAROX PHARMA, S.A. DE C.V."/>
    <x v="468"/>
    <s v="HRAEI-LPI-CC-464-2022HRAEI-MD1465"/>
    <s v="010.000.5465.02"/>
    <n v="25303051"/>
    <s v="TEMOZOLOMIDA. CÁPSULA CADA CÁPSULA CONTIENE: TEMOZOLOMIDA 20 MG ENVASE CON 20 CÁPSULAS"/>
    <s v="ENVASE CON 20 CÁPSULAS"/>
    <n v="879.75"/>
    <n v="28"/>
    <n v="68"/>
    <n v="24633"/>
    <n v="59823"/>
    <n v="0"/>
    <s v="-"/>
    <s v="-"/>
    <s v="SIN SOLICITUD"/>
    <s v="-"/>
    <s v="MINIMO SIN SOLICITUD"/>
    <s v="-"/>
    <s v="SIN SOLICITUD"/>
    <s v="-"/>
  </r>
  <r>
    <n v="2024"/>
    <s v="MCSSA018786"/>
    <s v="LA-12-512-012000991-I-174-2023"/>
    <s v="RAMO 12"/>
    <n v="25301"/>
    <x v="153"/>
    <s v="BOEHRINGER INGELHEIM MEXICO, S.A. DE C.V."/>
    <x v="469"/>
    <s v="HRAEI-LPI-CC-268-2023HRAEI-MD1466"/>
    <s v="010.000.5117.00"/>
    <n v="25302028"/>
    <s v="TENECTEPLASA. SOLUCIÓN INYECTABLE CADA FRASCO ÁMPULA CONTIENE: TENECTEPLASA 50 MG (10000 U) ENVASE CON FRASCO ÁMPULA Y JERINGA PRELLENADA CON 10 ML DE AGUA INYECTABLE."/>
    <s v="ENVASE CON FRASCO ÁMPULA Y JERINGA PRELLENADA CON 10 ML DE AGUA INYECTABLE"/>
    <n v="11711.66"/>
    <n v="4"/>
    <n v="8"/>
    <n v="46846.64"/>
    <n v="93693.28"/>
    <n v="0"/>
    <n v="4"/>
    <n v="0"/>
    <s v="CLAVE SOLICITADA"/>
    <n v="0"/>
    <s v="MINIMO CUMPLIDO"/>
    <n v="4"/>
    <s v="SIN RECIBIR"/>
    <n v="0"/>
  </r>
  <r>
    <n v="2024"/>
    <s v="MCSSA018786"/>
    <s v="LA-12-512-012000991-I-174-2023"/>
    <s v="RAMO 12"/>
    <n v="25301"/>
    <x v="170"/>
    <s v="ELEMENTCO, S. A. P. I. DE C.V."/>
    <x v="470"/>
    <s v="HRAEI-LPI-CC-28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6.03"/>
    <n v="13"/>
    <n v="32"/>
    <n v="338.39"/>
    <n v="832.96"/>
    <n v="0"/>
    <s v="-"/>
    <s v="-"/>
    <s v="SIN SOLICITUD"/>
    <s v="-"/>
    <s v="MINIMO SIN SOLICITUD"/>
    <s v="-"/>
    <s v="SIN SOLICITUD"/>
    <s v="-"/>
  </r>
  <r>
    <n v="2024"/>
    <s v="MCSSA018786"/>
    <s v="AA-12-M7B-012M7B997-I-36-2023"/>
    <s v="RAMO 12"/>
    <n v="25301"/>
    <x v="294"/>
    <s v="EF DESARROLLO E INVESTIGACIONES, S.A. DE C.V."/>
    <x v="470"/>
    <s v="HRAEI-AD-CC-138-2023HRAEI-MD1468"/>
    <s v="010.000.0437.00"/>
    <n v="25302032"/>
    <s v="TEOFILINA. COMPRIMIDO O TABLETA O CÁPSULA DE LIBERACIÓN PROLONGADA CADA COMPRIMIDO TABLETA O CÁPSULA CONTIENE: TEOFILINA ANHIDRA 100 MG ENVASE CON 20 COMPRIMIDOS O TABLETAS O CÁPSULAS DE LIBERACIÓN PROLONGADA."/>
    <s v="ENVASE CON 20 COMPRIMIDOS O TABLETAS O CÁPSULAS DE LIBERACIÓN PROLONGADA"/>
    <n v="25"/>
    <n v="2"/>
    <n v="4"/>
    <n v="50"/>
    <n v="100"/>
    <n v="0"/>
    <s v="-"/>
    <s v="-"/>
    <s v="SIN SOLICITUD"/>
    <s v="-"/>
    <s v="MINIMO SIN SOLICITUD"/>
    <s v="-"/>
    <s v="SIN SOLICITUD"/>
    <s v="-"/>
  </r>
  <r>
    <n v="2024"/>
    <s v="MCSSA018786"/>
    <s v="LA-12-512-012000991-I-174-2023"/>
    <s v="RAMO 12"/>
    <n v="25301"/>
    <x v="50"/>
    <s v="BIOSISTEMAS Y SEGURIDAD PRIVADA, S.A. DE C.V."/>
    <x v="57"/>
    <s v="HRAEI-LPI-CC-267-1-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193.55"/>
    <n v="116"/>
    <n v="288"/>
    <n v="22451.800000000003"/>
    <n v="55742.400000000001"/>
    <n v="0"/>
    <n v="116"/>
    <n v="116"/>
    <s v="CLAVE SOLICITADA"/>
    <n v="0"/>
    <s v="MINIMO CUMPLIDO"/>
    <n v="0"/>
    <s v="RECIBIDO TOTAL"/>
    <n v="22451.800000000003"/>
  </r>
  <r>
    <n v="2024"/>
    <s v="MCSSA018786"/>
    <s v="LA-12-M7B-012M7B997-I-1-2023"/>
    <s v="RAMO 12"/>
    <n v="25301"/>
    <x v="117"/>
    <s v="COMPAÑIA INTERNACIONAL MÉDICA, S.A. DE C.V."/>
    <x v="57"/>
    <s v="HRAEI-LPI-CC-020-2023HRAEI-MD1475"/>
    <s v="010.000.5191.00"/>
    <n v="25302042"/>
    <s v="TERLIPRESINA. SOLUCIÓN INYECTABLE CADA FRASCO ÁMPULA O AMPOLLETA CON SOLUCIÓN CONTIENE: ACETATO DE TERLIPRESINA 1 MG EQUIVALENTE A 0.86 MG DE TERLIPRESINA ENVASE CON UN FRASCO ÁMPULA CON LIOFILIZADO Y UNA AMPOLLETA CON 5 ML DE DILUYENTE. CADA FRASCO ÁMPULA CON SOLUCIÓN CONTIENE: ACETATO DE TERLIPRESINA 1 MG EQUIVALENTE A 0.85 MG DE TERLIPRESINA"/>
    <s v="ENVASE CON UN FRASCO ÁMPULA"/>
    <n v="220"/>
    <n v="312"/>
    <n v="780"/>
    <n v="68640"/>
    <n v="171600"/>
    <n v="0"/>
    <n v="500"/>
    <n v="500"/>
    <s v="CLAVE SOLICITADA"/>
    <n v="188"/>
    <s v="MINIMO SUPERADO"/>
    <n v="0"/>
    <s v="RECIBIDO TOTAL"/>
    <n v="110000"/>
  </r>
  <r>
    <n v="2024"/>
    <s v="MCSSA018786"/>
    <s v="LA-12-512-012000991-I-174-2023"/>
    <s v="RAMO 12"/>
    <n v="25301"/>
    <x v="33"/>
    <s v="GRUPO FARMACEUTICO TOTALFARMA,S.A DE C.V."/>
    <x v="471"/>
    <s v="HRAEI-LPI-CC-312-1-2023HRAEI-MD0010"/>
    <s v="010.000.4407.00"/>
    <n v="25302047"/>
    <s v="TETRACAÍNA. SOLUCIÓN OFTÁLMICA CADA ML CONTIENE: CLORHIDRATO DE TETRACAÍNA 5.0 MG ENVASE CON GOTERO INTEGRAL CON 10 ML."/>
    <s v="ENVASE CON GOTERO INTEGRAL CON 10 ML"/>
    <n v="44.71"/>
    <n v="10"/>
    <n v="24"/>
    <n v="447.1"/>
    <n v="1073.04"/>
    <n v="0"/>
    <s v="-"/>
    <s v="-"/>
    <s v="SIN SOLICITUD"/>
    <s v="-"/>
    <s v="MINIMO SIN SOLICITUD"/>
    <s v="-"/>
    <s v="SIN SOLICITUD"/>
    <s v="-"/>
  </r>
  <r>
    <n v="2024"/>
    <s v="MCSSA018786"/>
    <s v="AA-012M7B997-E158-2022"/>
    <s v="RAMO 12"/>
    <n v="25301"/>
    <x v="62"/>
    <s v="GRUPO FARMACEUTICO TOTALFARMA, S.A. DE C.V."/>
    <x v="471"/>
    <s v="HRAEI-AD-CC-528-2022HRAEI-MD0010"/>
    <s v="010.000.4407.00"/>
    <n v="25302047"/>
    <s v="TETRACAÍNA. SOLUCIÓN OFTÁLMICA CADA ML CONTIENE: CLORHIDRATO DE TETRACAÍNA 5.0 MG ENVASE CON GOTERO INTEGRAL CON 10 ML."/>
    <s v="ENVASE CON GOTERO INTEGRAL CON 10 ML"/>
    <n v="44.71"/>
    <n v="16"/>
    <n v="39"/>
    <n v="715.36"/>
    <n v="1743.69"/>
    <n v="0"/>
    <n v="16"/>
    <n v="16"/>
    <s v="CLAVE SOLICITADA"/>
    <n v="0"/>
    <s v="MINIMO CUMPLIDO"/>
    <n v="0"/>
    <s v="RECIBIDO TOTAL"/>
    <n v="715.36"/>
  </r>
  <r>
    <n v="2024"/>
    <s v="MCSSA018786"/>
    <s v="LA-12-512-012000991-I-174-2023"/>
    <s v="RAMO 12"/>
    <n v="25301"/>
    <x v="99"/>
    <s v="ARMSTRONG LABORATORIOS DE MEXICO, S.A. DE C.V."/>
    <x v="472"/>
    <s v="HRAEI-LPI-CC-259-1-2023HRAEI-MD1480"/>
    <s v="010.000.1022.00"/>
    <n v="25302051"/>
    <s v="TIAMAZOL. TABLETA CADA TABLETA CONTIENE: TIAMAZOL 5 MG. ENVASE CON 20 TABLETAS."/>
    <s v="ENVASE CON 20 TABLETAS"/>
    <n v="20.5"/>
    <n v="10"/>
    <n v="23"/>
    <n v="205"/>
    <n v="471.5"/>
    <n v="0"/>
    <n v="10"/>
    <n v="0"/>
    <s v="CLAVE SOLICITADA"/>
    <n v="0"/>
    <s v="MINIMO CUMPLIDO"/>
    <n v="10"/>
    <s v="SIN RECIBIR"/>
    <n v="0"/>
  </r>
  <r>
    <n v="2024"/>
    <s v="MCSSA018786"/>
    <s v="LA-12-512-012000991-I-174-2023"/>
    <s v="RAMO 12"/>
    <n v="25301"/>
    <x v="295"/>
    <s v="BERNA MEDICAMENTOS, S.A. DE C.V."/>
    <x v="472"/>
    <s v="HRAEI-LPI-CC-264-2023HRAEI-MD1480"/>
    <s v="010.000.1022.00"/>
    <n v="25302051"/>
    <s v="TIAMAZOL. TABLETA CADA TABLETA CONTIENE: TIAMAZOL 5 MG. ENVASE CON 20 TABLETAS."/>
    <s v="ENVASE CON 20 TABLETAS"/>
    <n v="20.56"/>
    <n v="6"/>
    <n v="15"/>
    <n v="123.35999999999999"/>
    <n v="308.39999999999998"/>
    <n v="0"/>
    <n v="6"/>
    <n v="0"/>
    <s v="CLAVE SOLICITADA"/>
    <n v="0"/>
    <s v="MINIMO CUMPLIDO"/>
    <n v="6"/>
    <s v="SIN RECIBIR"/>
    <n v="0"/>
  </r>
  <r>
    <n v="2024"/>
    <s v="MCSSA018786"/>
    <s v="LA-012M7B997-E115-2022"/>
    <s v="RAMO 12"/>
    <n v="25301"/>
    <x v="68"/>
    <s v="TECNOFARMA, S.A. DE C.V."/>
    <x v="472"/>
    <s v="HRAEI-LPI-CC-438-2022HRAEI-MD1480"/>
    <s v="010.000.1022.00"/>
    <n v="25302051"/>
    <s v="TIAMAZOL. TABLETA CADA TABLETA CONTIENE: TIAMAZOL 5 MG. ENVASE CON 20 TABLETAS."/>
    <s v="ENVASE CON 20 TABLETAS"/>
    <n v="21.6"/>
    <n v="25"/>
    <n v="62"/>
    <n v="540"/>
    <n v="1339.2"/>
    <n v="0"/>
    <n v="25"/>
    <n v="25"/>
    <s v="CLAVE SOLICITADA"/>
    <n v="0"/>
    <s v="MINIMO CUMPLIDO"/>
    <n v="0"/>
    <s v="RECIBIDO TOTAL"/>
    <n v="540"/>
  </r>
  <r>
    <n v="2024"/>
    <s v="MCSSA018786"/>
    <s v="LA-12-512-012000991-I-174-2023"/>
    <s v="RAMO 12"/>
    <n v="25301"/>
    <x v="115"/>
    <s v="ALTERNAVIDA, S.A. DE C.V."/>
    <x v="473"/>
    <s v="HRAEI-LPI-CC-252-2023HRAEI-MD1485"/>
    <s v="010.000.4590.00"/>
    <n v="25302059"/>
    <s v="TIGECICLINA. SOLUCIÓN INYECTABLE CADA FRASCO ÁMPULA CON LIOFILIZADO CONTIENE: TIGECICLINA 50 MG ENVASE CON UN FRASCO ÁMPULA."/>
    <s v="ENVASE CON UN FRASCO ÁMPULA"/>
    <n v="185"/>
    <n v="29"/>
    <n v="72"/>
    <n v="5365"/>
    <n v="13320"/>
    <n v="0"/>
    <n v="72"/>
    <n v="0"/>
    <s v="CLAVE SOLICITADA"/>
    <n v="43"/>
    <s v="MINIMO SUPERADO"/>
    <n v="72"/>
    <s v="SIN RECIBIR"/>
    <n v="0"/>
  </r>
  <r>
    <n v="2024"/>
    <s v="MCSSA018786"/>
    <s v="LA-12-M7B-012M7B997-I-1-2023"/>
    <s v="RAMO 12"/>
    <n v="25301"/>
    <x v="133"/>
    <s v="ADMINISTRADORA DE MARCAS FARMACÉUTICAS, S.A. DE C.V."/>
    <x v="473"/>
    <s v="HRAEI-LPI-CC-009-2023HRAEI-MD1485"/>
    <s v="010.000.4590.00"/>
    <n v="25302059"/>
    <s v="TIGECICLINA. SOLUCIÓN INYECTABLE CADA FRASCO ÁMPULA CON LIOFILIZADO CONTIENE: TIGECICLINA 50 MG ENVASE CON UN FRASCO ÁMPULA."/>
    <s v="ENVASE CON UN FRASCO ÁMPULA"/>
    <n v="83.689999999999898"/>
    <n v="47"/>
    <n v="117"/>
    <n v="3933.4299999999953"/>
    <n v="9791.7299999999886"/>
    <n v="0"/>
    <n v="117"/>
    <n v="117"/>
    <s v="CLAVE SOLICITADA"/>
    <n v="70"/>
    <s v="MINIMO SUPERADO"/>
    <n v="0"/>
    <s v="RECIBIDO TOTAL"/>
    <n v="9791.7299999999886"/>
  </r>
  <r>
    <n v="2024"/>
    <s v="MCSSA018786"/>
    <s v="LA-012M7B997-E115-2022"/>
    <s v="RAMO 12"/>
    <n v="25301"/>
    <x v="65"/>
    <s v="DARIER, S.A. DE C.V."/>
    <x v="474"/>
    <s v="HRAEI-LPI-CC-461-2022HRAEI-MD0011"/>
    <s v="010.000.2858.00"/>
    <n v="25302061"/>
    <s v="TIMOLOL. SOLUCIÓN OFTÁLMICA CADA ML CONTIENE: MALEATO DE TIMOLOL EQUIVALENTE A 5 MG DE TIMOLOL. ENVASE CON GOTERO INTEGRAL CON 5 ML."/>
    <s v="ENVASE CON GOTERO INTEGRAL CON 5 ML"/>
    <n v="49"/>
    <n v="7"/>
    <n v="16"/>
    <n v="343"/>
    <n v="784"/>
    <n v="0"/>
    <s v="-"/>
    <s v="-"/>
    <s v="SIN SOLICITUD"/>
    <s v="-"/>
    <s v="MINIMO SIN SOLICITUD"/>
    <s v="-"/>
    <s v="SIN SOLICITUD"/>
    <s v="-"/>
  </r>
  <r>
    <n v="2024"/>
    <s v="MCSSA018786"/>
    <s v="AA-012M7B997-E158-2022"/>
    <s v="RAMO 12"/>
    <n v="25301"/>
    <x v="216"/>
    <s v="PHARMA TYCSA, S.A. DE C.V."/>
    <x v="475"/>
    <s v="HRAEI-AD-CC-532-2022HRAEI-MD1487"/>
    <s v="040.000.0221.00"/>
    <n v="25302065"/>
    <s v="TIOPENTAL SÓDICO. SOLUCIÓN INYECTABLE CADA FRASCO ÁMPULA CON POLVO CONTIENE: TIOPENTAL SÓDICO 0.5 G ENVASE CON FRASCO ÁMPULA Y DILUYENTE CON 20 ML."/>
    <s v="ENVASE CON FRASCO ÁMPULA Y DILUYENTE CON 20 ML"/>
    <n v="205"/>
    <n v="312"/>
    <n v="780"/>
    <n v="63960"/>
    <n v="159900"/>
    <n v="0"/>
    <n v="312"/>
    <n v="0"/>
    <s v="CLAVE SOLICITADA"/>
    <n v="0"/>
    <s v="MINIMO CUMPLIDO"/>
    <n v="312"/>
    <s v="SIN RECIBIR"/>
    <n v="0"/>
  </r>
  <r>
    <n v="2024"/>
    <s v="MCSSA018786"/>
    <s v="LA-012M7B997-E115-2022"/>
    <s v="RAMO 12"/>
    <n v="25301"/>
    <x v="296"/>
    <s v="COMERCIALIZADORA ARVIEN, S.A. DE C.V."/>
    <x v="476"/>
    <s v="HRAEI-LPI-CC-436-2022HRAEI-MD1494"/>
    <s v="010.000.1005.00"/>
    <n v="25302080"/>
    <s v="TIROXINA - TRIYODOTIRONINA. TABLETA CADA TABLETA CONTIENE: TIROXINA 100 µG. TRIYODOTIRONINA 20 µG. ENVASE CON 50 TABLETAS."/>
    <s v="ENVASE CON 50 TABLETAS"/>
    <n v="221.5"/>
    <n v="1"/>
    <n v="2"/>
    <n v="221.5"/>
    <n v="443"/>
    <n v="0"/>
    <s v="-"/>
    <s v="-"/>
    <s v="SIN SOLICITUD"/>
    <s v="-"/>
    <s v="MINIMO SIN SOLICITUD"/>
    <s v="-"/>
    <s v="SIN SOLICITUD"/>
    <s v="-"/>
  </r>
  <r>
    <n v="2024"/>
    <s v="MCSSA018786"/>
    <s v="LA-012M7B997-E115-2022"/>
    <s v="RAMO 12"/>
    <n v="25301"/>
    <x v="104"/>
    <s v="COMPAÑIA INTERNACIONAL MÉDICA, S.A. DE C.V."/>
    <x v="476"/>
    <s v="HRAEI-LPI-CC-437-2022HRAEI-MD1494"/>
    <s v="010.000.1005.00"/>
    <n v="25302080"/>
    <s v="TIROXINA - TRIYODOTIRONINA. TABLETA CADA TABLETA CONTIENE: TIROXINA 100 µG. TRIYODOTIRONINA 20 µG. ENVASE CON 50 TABLETAS."/>
    <s v="ENVASE CON 50 TABLETAS"/>
    <n v="233.41"/>
    <n v="1"/>
    <n v="2"/>
    <n v="233.41"/>
    <n v="466.82"/>
    <n v="0"/>
    <s v="-"/>
    <s v="-"/>
    <s v="SIN SOLICITUD"/>
    <s v="-"/>
    <s v="MINIMO SIN SOLICITUD"/>
    <s v="-"/>
    <s v="SIN SOLICITUD"/>
    <s v="-"/>
  </r>
  <r>
    <n v="2024"/>
    <s v="MCSSA018786"/>
    <s v="LA-012M7B997-E115-2022"/>
    <s v="RAMO 12"/>
    <n v="25301"/>
    <x v="297"/>
    <s v="PRODUCTOS CIENTIFICOS, S.A. DE C.V."/>
    <x v="477"/>
    <s v="HRAEI-LPI-CC-474-2022HRAEI-MD1495"/>
    <s v="010.000.5337.00"/>
    <n v="25303073"/>
    <s v="TOBRAMICINA. SOLUCIÓN PARA NEBULIZADOR CADA AMPOLLETA CONTIENE: TOBRAMICINA 300 MG ENVASE CON 14 SOBRES. CADA SOBRE CON 4 AMPOLLETAS DE 5 ML CADA UNA."/>
    <s v="ENVASE CON 14 SOBRES. CADA SOBRE CON 4 AMPOLLETAS DE 5 ML CADA UNA"/>
    <n v="16500"/>
    <n v="55"/>
    <n v="136"/>
    <n v="907500"/>
    <n v="2244000"/>
    <n v="0"/>
    <s v="-"/>
    <s v="-"/>
    <s v="SIN SOLICITUD"/>
    <s v="-"/>
    <s v="MINIMO SIN SOLICITUD"/>
    <s v="-"/>
    <s v="SIN SOLICITUD"/>
    <s v="-"/>
  </r>
  <r>
    <n v="2024"/>
    <s v="MCSSA018786"/>
    <s v="LA-12-M7B-012M7B997-I-1-2023"/>
    <s v="RAMO 12"/>
    <n v="25301"/>
    <x v="182"/>
    <s v="ULTRA LABORATORIOS, S.A. DE C.V."/>
    <x v="58"/>
    <s v="HRAEI-LPI-CC-027-2023HRAEI-MD1502"/>
    <s v="010.000.5363.00"/>
    <n v="25303077"/>
    <s v="TOPIRAMATO. TABLETACADA TABLETA CONTIENE:TOPIRAMATO 100 MGENVASE CON 60 TABLETAS."/>
    <s v="ENVASE CON 60 TABLETAS"/>
    <n v="55"/>
    <n v="4"/>
    <n v="8"/>
    <n v="220"/>
    <n v="440"/>
    <n v="0"/>
    <n v="4"/>
    <n v="0"/>
    <s v="CLAVE SOLICITADA"/>
    <n v="0"/>
    <s v="MINIMO CUMPLIDO"/>
    <n v="4"/>
    <s v="SIN RECIBIR"/>
    <n v="0"/>
  </r>
  <r>
    <n v="2024"/>
    <s v="MCSSA018786"/>
    <s v="LA-12-M7B-012M7B997-I-1-2023"/>
    <s v="RAMO 12"/>
    <n v="25301"/>
    <x v="76"/>
    <s v="PROQUIGAMA, S.A. DE C.V."/>
    <x v="58"/>
    <s v="HRAEI-LPI-CC-021-2023HRAEI-MD1502"/>
    <s v="010.000.5363.00"/>
    <n v="25303077"/>
    <s v="TOPIRAMATO. TABLETACADA TABLETA CONTIENE:TOPIRAMATO 100 MGENVASE CON 60 TABLETAS."/>
    <s v="ENVASE CON 60 TABLETAS"/>
    <n v="58.8"/>
    <n v="1"/>
    <n v="3"/>
    <n v="58.8"/>
    <n v="176.39999999999998"/>
    <n v="0"/>
    <n v="3"/>
    <n v="3"/>
    <s v="CLAVE SOLICITADA"/>
    <n v="2"/>
    <s v="MINIMO SUPERADO"/>
    <n v="0"/>
    <s v="RECIBIDO TOTAL"/>
    <n v="176.39999999999998"/>
  </r>
  <r>
    <n v="2024"/>
    <s v="MCSSA018786"/>
    <s v="AA-012M7B997-E133-2022"/>
    <s v="RAMO 12"/>
    <n v="25301"/>
    <x v="298"/>
    <s v="ABBVIE FARMACÉUTICA, S.A. DE C.V. (ALLERGAN, S.A. DE C.V. FUSIÓN)"/>
    <x v="478"/>
    <s v="HRAEI-AD-CC-347-1-2022HRAEI-MD2205"/>
    <s v="010.000.5666.00"/>
    <n v="25303080"/>
    <s v="TOXINA BOTULÍNICA TIPO A. SOLUCIÓN INYECTABLE. CADA FRASCO ÁMPULA CON POLVO CONTIENE: TOXINA ONABOTULÍNICA A 100 U*. *COMPLEJO PURIFICADO DE NEUROTOXINA (900 KD) 100 U DE TOXINA ONABOTULÍNICA A CONTIENEN 4.8 NG DE COMPLEJO PURIFICADO DE NEUROTOXINA. ENVASE CON UN FRASCO ÁMPULA."/>
    <s v="ENVASE CON UN FRASCO ÁMPULA"/>
    <n v="1989.1"/>
    <n v="56"/>
    <n v="140"/>
    <n v="111389.59999999999"/>
    <n v="278474"/>
    <n v="0"/>
    <n v="140"/>
    <n v="140"/>
    <s v="CLAVE SOLICITADA"/>
    <n v="84"/>
    <s v="MINIMO SUPERADO"/>
    <n v="0"/>
    <s v="RECIBIDO TOTAL"/>
    <n v="278474"/>
  </r>
  <r>
    <n v="2024"/>
    <s v="MCSSA018786"/>
    <s v="LA-12-512-012000991-I-174-2023"/>
    <s v="RAMO 12"/>
    <n v="25301"/>
    <x v="299"/>
    <s v="DISTRIBUIDORA GAMRO, S.A. DE C.V."/>
    <x v="479"/>
    <s v="HRAEI-LPI-CC-284-2023HRAEI-MD2198"/>
    <s v="040.000.6140.00"/>
    <n v="25303312"/>
    <s v="TRAMADOL TABLETA DE LIBERACIÓN PROLONGADA CADA TABLETA DE LIBERACIÓN PROLONGADA CONTIENE: CLORHIDRATO DE TRAMADOL 150 MG ENVASE CON 10 TABLETAS DE LIBERACIÓN PROLONGADA."/>
    <s v="ENVASE CON 10 TABLETAS"/>
    <n v="156"/>
    <n v="39"/>
    <n v="96"/>
    <n v="6084"/>
    <n v="14976"/>
    <n v="0"/>
    <s v="-"/>
    <s v="-"/>
    <s v="SIN SOLICITUD"/>
    <s v="-"/>
    <s v="MINIMO SIN SOLICITUD"/>
    <s v="-"/>
    <s v="SIN SOLICITUD"/>
    <s v="-"/>
  </r>
  <r>
    <n v="2024"/>
    <s v="MCSSA018786"/>
    <s v="LA-12-M7B-012M7B997-I-1-2023"/>
    <s v="RAMO 12"/>
    <n v="25301"/>
    <x v="134"/>
    <s v="FARMACEUTICOS MAYPO, S.A. DE C.V."/>
    <x v="479"/>
    <s v="HRAEI-LPI-CC-052-2023HRAEI-MD2198"/>
    <s v="040.000.6140.00"/>
    <n v="25303312"/>
    <s v="TRAMADOL TABLETA DE LIBERACIÓN PROLONGADA CADA TABLETA DE LIBERACIÓN PROLONGADA CONTIENE: CLORHIDRATO DE TRAMADOL 150 MG ENVASE CON 10 TABLETAS DE LIBERACIÓN PROLONGADA."/>
    <s v="ENVASE CON 10 TABLETAS"/>
    <n v="176"/>
    <n v="63"/>
    <n v="156"/>
    <n v="11088"/>
    <n v="27456"/>
    <n v="0"/>
    <s v="-"/>
    <s v="-"/>
    <s v="SIN SOLICITUD"/>
    <s v="-"/>
    <s v="MINIMO SIN SOLICITUD"/>
    <s v="-"/>
    <s v="SIN SOLICITUD"/>
    <s v="-"/>
  </r>
  <r>
    <n v="2024"/>
    <s v="MCSSA018786"/>
    <s v="LA-12-512-012000991-I-174-2023"/>
    <s v="RAMO 12"/>
    <n v="25301"/>
    <x v="299"/>
    <s v="DISTRIBUIDORA GAMRO, S.A. DE C.V."/>
    <x v="480"/>
    <s v="HRAEI-LPI-CC-284-2023HRAEI-MD2200"/>
    <s v="040.000.6141.01"/>
    <n v="25303315"/>
    <s v="TRAMADOL TABLETA DE LIBERACIÓN PROLONGADA CADA TABLETA DE LIBERACIÓN PROLONGADA CONTIENE: CLORHIDRATO DE TRAMADOL 200 MG ENVASE CON 30 TABLETAS DE LIBERACIÓN PROLONGADA."/>
    <s v="ENVASE CON 30 TABLETAS DE LIBERACIÓN PROLONGADA"/>
    <n v="671"/>
    <n v="20"/>
    <n v="48"/>
    <n v="13420"/>
    <n v="32208"/>
    <n v="0"/>
    <s v="-"/>
    <s v="-"/>
    <s v="SIN SOLICITUD"/>
    <s v="-"/>
    <s v="MINIMO SIN SOLICITUD"/>
    <s v="-"/>
    <s v="SIN SOLICITUD"/>
    <s v="-"/>
  </r>
  <r>
    <n v="2024"/>
    <s v="MCSSA018786"/>
    <s v="LA-012M7B997-E115-2022"/>
    <s v="RAMO 12"/>
    <n v="25301"/>
    <x v="92"/>
    <s v="COMERCIALIZADORA PHARMACEUTICA COMPHARMA, S.A. DE C.V."/>
    <x v="480"/>
    <s v="HRAEI-LPI-CC-443-2022HRAEI-MD2200"/>
    <s v="040.000.6141.01"/>
    <n v="25303315"/>
    <s v="TRAMADOL TABLETA DE LIBERACIÓN PROLONGADA CADA TABLETA DE LIBERACIÓN PROLONGADA CONTIENE: CLORHIDRATO DE TRAMADOL 200 MG ENVASE CON 30 TABLETAS DE LIBERACIÓN PROLONGADA."/>
    <s v="ENVASE CON 30 TABLETAS DE LIBERACIÓN PROLONGADA"/>
    <n v="666"/>
    <n v="19"/>
    <n v="47"/>
    <n v="12654"/>
    <n v="31302"/>
    <n v="0"/>
    <s v="-"/>
    <s v="-"/>
    <s v="SIN SOLICITUD"/>
    <s v="-"/>
    <s v="MINIMO SIN SOLICITUD"/>
    <s v="-"/>
    <s v="SIN SOLICITUD"/>
    <s v="-"/>
  </r>
  <r>
    <n v="2024"/>
    <s v="MCSSA018786"/>
    <s v="LA-012M7B997-E115-2022"/>
    <s v="RAMO 12"/>
    <n v="25301"/>
    <x v="130"/>
    <s v="FARMACEUTICOS MAYPO, S.A. DE C.V."/>
    <x v="480"/>
    <s v="HRAEI-LPI-CC-485-2022HRAEI-MD2200"/>
    <s v="040.000.6141.01"/>
    <n v="25303315"/>
    <s v="TRAMADOL TABLETA DE LIBERACIÓN PROLONGADA CADA TABLETA DE LIBERACIÓN PROLONGADA CONTIENE: CLORHIDRATO DE TRAMADOL 200 MG ENVASE CON 30 TABLETAS DE LIBERACIÓN PROLONGADA."/>
    <s v="ENVASE CON 30 TABLETAS DE LIBERACIÓN PROLONGADA"/>
    <n v="704.79"/>
    <n v="13"/>
    <n v="31"/>
    <n v="9162.27"/>
    <n v="21848.489999999998"/>
    <n v="0"/>
    <s v="-"/>
    <s v="-"/>
    <s v="SIN SOLICITUD"/>
    <s v="-"/>
    <s v="MINIMO SIN SOLICITUD"/>
    <s v="-"/>
    <s v="SIN SOLICITUD"/>
    <s v="-"/>
  </r>
  <r>
    <n v="2024"/>
    <s v="MCSSA018786"/>
    <s v="LA-12-512-012000991-I-174-2023"/>
    <s v="RAMO 12"/>
    <n v="25301"/>
    <x v="51"/>
    <s v="ZAGAPHARM, S.A. DE C.V."/>
    <x v="481"/>
    <s v="HRAEI-LPI-CC-376-2023HRAEI-MD1511"/>
    <s v="040.000.2106.00"/>
    <n v="25302097"/>
    <s v="TRAMADOL.  SOLUCIÓN INYECTABLE CADA AMPOLLETA CONTIENE: CLORHIDRATO DE TRAMADOL 100 MG ENVASE CON 5 AMPOLLETAS DE 2 ML."/>
    <s v="ENVASE CON 5 AMPOLLETAS DE 2 ML"/>
    <n v="17.149999999999999"/>
    <n v="1920"/>
    <n v="4800"/>
    <n v="32928"/>
    <n v="82320"/>
    <n v="0"/>
    <s v="-"/>
    <s v="-"/>
    <s v="SIN SOLICITUD"/>
    <s v="-"/>
    <s v="MINIMO SIN SOLICITUD"/>
    <s v="-"/>
    <s v="SIN SOLICITUD"/>
    <s v="-"/>
  </r>
  <r>
    <n v="2024"/>
    <s v="MCSSA018786"/>
    <s v="LA-012M7B997-E115-2022"/>
    <s v="RAMO 12"/>
    <n v="25301"/>
    <x v="208"/>
    <s v="LABORATORIOS PISA, S.A. DE C.V."/>
    <x v="481"/>
    <s v="HRAEI-LPI-CC-440-2022HRAEI-MD1511"/>
    <s v="040.000.2106.00"/>
    <n v="25302097"/>
    <s v="TRAMADOL.  SOLUCIÓN INYECTABLE CADA AMPOLLETA CONTIENE: CLORHIDRATO DE TRAMADOL 100 MG ENVASE CON 5 AMPOLLETAS DE 2 ML."/>
    <s v="ENVASE CON 5 AMPOLLETAS DE 2 ML"/>
    <n v="14.02"/>
    <n v="3120"/>
    <n v="7800"/>
    <n v="43742.400000000001"/>
    <n v="109356"/>
    <n v="0"/>
    <n v="7800"/>
    <n v="7800"/>
    <s v="CLAVE SOLICITADA"/>
    <n v="4680"/>
    <s v="MINIMO SUPERADO"/>
    <n v="0"/>
    <s v="RECIBIDO TOTAL"/>
    <n v="109356"/>
  </r>
  <r>
    <n v="2024"/>
    <s v="MCSSA018786"/>
    <s v="LA-12-512-012000991-I-174-2023"/>
    <s v="RAMO 12"/>
    <n v="25301"/>
    <x v="36"/>
    <s v="PROQUIGAMA, S.A. DE C.V."/>
    <x v="59"/>
    <s v="HRAEI-LPI-CC-361-1-2023HRAEI-MD1512"/>
    <s v="040.000.2096.00"/>
    <n v="25302099"/>
    <s v="TRAMADOL-PARACETAMOL.  TABLETA CADA TABLETA CONTIENE: CLORHIDRATO DE TRAMADOL 37.5 MG PARACETAMOL 325.0 MG ENVASE CON 20 TABLETAS."/>
    <s v="ENVASE CON 20 TABLETAS"/>
    <n v="16.5"/>
    <n v="8"/>
    <n v="19"/>
    <n v="132"/>
    <n v="313.5"/>
    <n v="0"/>
    <n v="8"/>
    <n v="0"/>
    <s v="CLAVE SOLICITADA"/>
    <n v="0"/>
    <s v="MINIMO CUMPLIDO"/>
    <n v="8"/>
    <s v="SIN RECIBIR"/>
    <n v="0"/>
  </r>
  <r>
    <n v="2024"/>
    <s v="MCSSA018786"/>
    <s v="LA-012M7B997-E115-2022"/>
    <s v="RAMO 12"/>
    <n v="25301"/>
    <x v="208"/>
    <s v="LABORATORIOS PISA, S.A. DE C.V."/>
    <x v="59"/>
    <s v="HRAEI-LPI-CC-440-2022HRAEI-MD1512"/>
    <s v="040.000.2096.00"/>
    <n v="25302099"/>
    <s v="TRAMADOL-PARACETAMOL.  TABLETA CADA TABLETA CONTIENE: CLORHIDRATO DE TRAMADOL 37.5 MG PARACETAMOL 325.0 MG ENVASE CON 20 TABLETAS."/>
    <s v="ENVASE CON 20 TABLETAS"/>
    <n v="11.68"/>
    <n v="32"/>
    <n v="78"/>
    <n v="373.76"/>
    <n v="911.04"/>
    <n v="0"/>
    <n v="32"/>
    <n v="32"/>
    <s v="CLAVE SOLICITADA"/>
    <n v="0"/>
    <s v="MINIMO CUMPLIDO"/>
    <n v="0"/>
    <s v="RECIBIDO TOTAL"/>
    <n v="373.76"/>
  </r>
  <r>
    <n v="2024"/>
    <s v="MCSSA018786"/>
    <s v="LA-12-512-012000991-I-174-2023"/>
    <s v="RAMO 12"/>
    <n v="25301"/>
    <x v="29"/>
    <s v="COMERCIALIZADORA DE PRODUCTOS INSTITUCIONALES, S.A. DE C.V."/>
    <x v="482"/>
    <s v="HRAEI-LPI-CC-276-2023HRAEI-MD1515"/>
    <s v="010.000.4418.00"/>
    <n v="25302105"/>
    <s v="TRAVOPROST. SOLUCIÓN OFTÁLMICA CADA ML CONTIENE: TRAVOPROST 40 µG ENVASE CON UN FRASCO GOTERO CON 2.5 ML."/>
    <s v="ENVASE CON UN FRASCO GOTERO CON 2.5 ML"/>
    <n v="47.88"/>
    <n v="2"/>
    <n v="3"/>
    <n v="95.76"/>
    <n v="143.64000000000001"/>
    <n v="0"/>
    <s v="-"/>
    <s v="-"/>
    <s v="SIN SOLICITUD"/>
    <s v="-"/>
    <s v="MINIMO SIN SOLICITUD"/>
    <s v="-"/>
    <s v="SIN SOLICITUD"/>
    <s v="-"/>
  </r>
  <r>
    <n v="2024"/>
    <s v="MCSSA018786"/>
    <s v="LA-12-512-012000991-I-174-2023"/>
    <s v="RAMO 12"/>
    <n v="25301"/>
    <x v="33"/>
    <s v="GRUPO FARMACEUTICO TOTALFARMA,S.A DE C.V."/>
    <x v="482"/>
    <s v="HRAEI-LPI-CC-312-1-2023HRAEI-MD1515"/>
    <s v="010.000.4418.00"/>
    <n v="25302105"/>
    <s v="TRAVOPROST. SOLUCIÓN OFTÁLMICA CADA ML CONTIENE: TRAVOPROST 40 µG ENVASE CON UN FRASCO GOTERO CON 2.5 ML."/>
    <s v="ENVASE CON UN FRASCO GOTERO CON 2.5 ML"/>
    <n v="50"/>
    <n v="1"/>
    <n v="2"/>
    <n v="50"/>
    <n v="100"/>
    <n v="0"/>
    <s v="-"/>
    <s v="-"/>
    <s v="SIN SOLICITUD"/>
    <s v="-"/>
    <s v="MINIMO SIN SOLICITUD"/>
    <s v="-"/>
    <s v="SIN SOLICITUD"/>
    <s v="-"/>
  </r>
  <r>
    <n v="2024"/>
    <s v="MCSSA018786"/>
    <s v="LA-012M7B997-E115-2022"/>
    <s v="RAMO 12"/>
    <n v="25301"/>
    <x v="8"/>
    <s v="COMERCIALIZADORA DE PRODUCTOS INSTITUCIONALES, S.A. DE C.V."/>
    <x v="482"/>
    <s v="HRAEI-LPI-CC-420-2022HRAEI-MD1515"/>
    <s v="010.000.4418.00"/>
    <n v="25302105"/>
    <s v="TRAVOPROST. SOLUCIÓN OFTÁLMICA CADA ML CONTIENE: TRAVOPROST 40 µG ENVASE CON UN FRASCO GOTERO CON 2.5 ML."/>
    <s v="ENVASE CON UN FRASCO GOTERO CON 2.5 ML"/>
    <n v="39.9"/>
    <n v="4"/>
    <n v="8"/>
    <n v="159.6"/>
    <n v="319.2"/>
    <n v="0"/>
    <s v="-"/>
    <s v="-"/>
    <s v="SIN SOLICITUD"/>
    <s v="-"/>
    <s v="MINIMO SIN SOLICITUD"/>
    <s v="-"/>
    <s v="SIN SOLICITUD"/>
    <s v="-"/>
  </r>
  <r>
    <n v="2024"/>
    <s v="MCSSA018786"/>
    <s v="AA-12-M7B-012M7B997-I-24-2023 "/>
    <s v="RAMO 12"/>
    <n v="25301"/>
    <x v="95"/>
    <s v="PROFESSIONAL PHARMACY OCCIDENTE, S.A. DE C.V."/>
    <x v="483"/>
    <s v="HRAEI-AD-CC-099-2023-AHRAEI-MD1524"/>
    <s v="010.000.5255.00"/>
    <n v="25302115"/>
    <s v="TRIMETOPRIMA Y SULFAMETOXAZOL. SOLUCIÓN INYECTABLE CADA AMPOLLETA CONTIENE: TRIMETOPRIMA 160 MG SULFAMETOXAZOL 800 MG ENVASE CON 6 AMPOLLETAS CON 3 ML."/>
    <s v="ENVASE CON 6 AMPOLLETAS CON 3 ML"/>
    <n v="60.58"/>
    <n v="156"/>
    <n v="390"/>
    <n v="9450.48"/>
    <n v="23626.2"/>
    <n v="0"/>
    <n v="390"/>
    <n v="390"/>
    <s v="CLAVE SOLICITADA"/>
    <n v="234"/>
    <s v="MINIMO SUPERADO"/>
    <n v="0"/>
    <s v="RECIBIDO TOTAL"/>
    <n v="23626.2"/>
  </r>
  <r>
    <n v="2024"/>
    <s v="MCSSA018786"/>
    <s v="LA-12-512-012000991-I-174-2023"/>
    <s v="RAMO 12"/>
    <n v="25301"/>
    <x v="9"/>
    <s v="BIORESEARCH DE MEXICO, S.A. DE C.V."/>
    <x v="484"/>
    <s v="HRAEI-LPI-CC-266-2023HRAEI-MD1522"/>
    <s v="010.000.1903.00"/>
    <n v="25302117"/>
    <s v="TRIMETOPRIMA-SULFAMETOXAZOL. COMPRIMIDO O TABLETA CADA COMPRIMIDO O TABLETA CONTIENE: TRIMETOPRIMA 80 MG SULFAMETOXAZOL 400 MG ENVASE CON 20 COMPRIMIDOS O TABLETAS."/>
    <s v="ENVASE CON 20 COMPRIMIDOS O TABLETAS"/>
    <n v="9.1"/>
    <n v="96"/>
    <n v="240"/>
    <n v="873.59999999999991"/>
    <n v="2184"/>
    <n v="0"/>
    <s v="-"/>
    <s v="-"/>
    <s v="SIN SOLICITUD"/>
    <s v="-"/>
    <s v="MINIMO SIN SOLICITUD"/>
    <s v="-"/>
    <s v="SIN SOLICITUD"/>
    <s v="-"/>
  </r>
  <r>
    <n v="2024"/>
    <s v="MCSSA018786"/>
    <s v="LA-012M7B997-E115-2022"/>
    <s v="RAMO 12"/>
    <n v="25301"/>
    <x v="137"/>
    <s v="SAGO MEDICAL SERVICE, S.A. DE C.V."/>
    <x v="484"/>
    <s v="HRAEI-LPI-CC-427-2022HRAEI-MD1522"/>
    <s v="010.000.1903.00"/>
    <n v="25302117"/>
    <s v="TRIMETOPRIMA-SULFAMETOXAZOL. COMPRIMIDO O TABLETA CADA COMPRIMIDO O TABLETA CONTIENE: TRIMETOPRIMA 80 MG SULFAMETOXAZOL 400 MG ENVASE CON 20 COMPRIMIDOS O TABLETAS."/>
    <s v="ENVASE CON 20 COMPRIMIDOS O TABLETAS"/>
    <n v="9"/>
    <n v="94"/>
    <n v="234"/>
    <n v="846"/>
    <n v="2106"/>
    <n v="0"/>
    <s v="-"/>
    <s v="-"/>
    <s v="SIN SOLICITUD"/>
    <s v="-"/>
    <s v="MINIMO SIN SOLICITUD"/>
    <s v="-"/>
    <s v="SIN SOLICITUD"/>
    <s v="-"/>
  </r>
  <r>
    <n v="2024"/>
    <s v="MCSSA018786"/>
    <s v="LA-012M7B997-E115-2022"/>
    <s v="RAMO 12"/>
    <n v="25301"/>
    <x v="20"/>
    <s v="IMPORTADORA Y MANUFACTURERA BRULUART, S.A."/>
    <x v="484"/>
    <s v="HRAEI-LPI-CC-459-2022HRAEI-MD1522"/>
    <s v="010.000.1903.00"/>
    <n v="25302117"/>
    <s v="TRIMETOPRIMA-SULFAMETOXAZOL. COMPRIMIDO O TABLETA CADA COMPRIMIDO O TABLETA CONTIENE: TRIMETOPRIMA 80 MG SULFAMETOXAZOL 400 MG ENVASE CON 20 COMPRIMIDOS O TABLETAS."/>
    <s v="ENVASE CON 20 COMPRIMIDOS O TABLETAS"/>
    <n v="9.1999999999999993"/>
    <n v="62"/>
    <n v="156"/>
    <n v="570.4"/>
    <n v="1435.1999999999998"/>
    <n v="0"/>
    <s v="-"/>
    <s v="-"/>
    <s v="SIN SOLICITUD"/>
    <s v="-"/>
    <s v="MINIMO SIN SOLICITUD"/>
    <s v="-"/>
    <s v="SIN SOLICITUD"/>
    <s v="-"/>
  </r>
  <r>
    <n v="2024"/>
    <s v="MCSSA018786"/>
    <s v="LA-12-512-012000991-I-174-2023"/>
    <s v="RAMO 12"/>
    <n v="25301"/>
    <x v="9"/>
    <s v="BIORESEARCH DE MEXICO, S.A. DE C.V."/>
    <x v="485"/>
    <s v="HRAEI-LPI-CC-266-2023HRAEI-MD1523"/>
    <s v="010.000.1904.00"/>
    <n v="25302116"/>
    <s v="TRIMETOPRIMA-SULFAMETOXAZOL. SUSPENSIÓN ORAL CADA 5 ML CONTIENEN: TRIMETOPRIMA 40 MG SULFAMETOXAZOL 200 MG ENVASE CON 120 ML Y DOSIFICADOR."/>
    <s v="ENVASE CON 120 ML Y DOSIFICADOR"/>
    <n v="9.1999999999999993"/>
    <n v="1"/>
    <n v="2"/>
    <n v="9.1999999999999993"/>
    <n v="18.399999999999999"/>
    <n v="0"/>
    <s v="-"/>
    <s v="-"/>
    <s v="SIN SOLICITUD"/>
    <s v="-"/>
    <s v="MINIMO SIN SOLICITUD"/>
    <s v="-"/>
    <s v="SIN SOLICITUD"/>
    <s v="-"/>
  </r>
  <r>
    <n v="2024"/>
    <s v="MCSSA018786"/>
    <s v="LA-12-M7B-012M7B997-I-1-2023"/>
    <s v="RAMO 12"/>
    <n v="25301"/>
    <x v="10"/>
    <s v="BIORESEARCH DE MÉXICO, S.A. DE C.V."/>
    <x v="485"/>
    <s v="HRAEI-LPI-CC-010-2023HRAEI-MD1523"/>
    <s v="010.000.1904.00"/>
    <n v="25302116"/>
    <s v="TRIMETOPRIMA-SULFAMETOXAZOL. SUSPENSIÓN ORAL CADA 5 ML CONTIENEN: TRIMETOPRIMA 40 MG SULFAMETOXAZOL 200 MG ENVASE CON 120 ML Y DOSIFICADOR."/>
    <s v="ENVASE CON 120 ML Y DOSIFICADOR"/>
    <n v="9"/>
    <n v="2"/>
    <n v="3"/>
    <n v="18"/>
    <n v="27"/>
    <n v="0"/>
    <n v="2"/>
    <n v="2"/>
    <s v="CLAVE SOLICITADA"/>
    <n v="0"/>
    <s v="MINIMO CUMPLIDO"/>
    <n v="0"/>
    <s v="RECIBIDO TOTAL"/>
    <n v="18"/>
  </r>
  <r>
    <n v="2024"/>
    <s v="MCSSA018786"/>
    <s v="LA-12-512-012000991-I-174-2023"/>
    <s v="RAMO 12"/>
    <n v="25301"/>
    <x v="6"/>
    <s v="GABAME, S.A. DE C.V."/>
    <x v="486"/>
    <s v="HRAEI-LPI-CC-304-1-2023HRAEI-MD1527"/>
    <s v="010.000.4114.00"/>
    <n v="25302123"/>
    <s v="TRINITRATO DE GLICERILO. SOLUCIÓN INYECTABLE CADA FRASCO ÁMPULA CONTIENE: TRINITRATO DE GLICERILO 50 MG ENVASE CON UN FRASCO ÁMPULA DE 10 ML."/>
    <s v="ENVASE CON UN FRASCO ÁMPULA DE 10 ML"/>
    <n v="340.8"/>
    <n v="8"/>
    <n v="20"/>
    <n v="2726.4"/>
    <n v="6816"/>
    <n v="0"/>
    <n v="8"/>
    <n v="0"/>
    <s v="CLAVE SOLICITADA"/>
    <n v="0"/>
    <s v="MINIMO CUMPLIDO"/>
    <n v="8"/>
    <s v="SIN RECIBIR"/>
    <n v="0"/>
  </r>
  <r>
    <n v="2024"/>
    <s v="MCSSA018786"/>
    <s v="LA-12-M7B-012M7B997-I-1-2023"/>
    <s v="RAMO 12"/>
    <n v="25301"/>
    <x v="85"/>
    <s v="FRESENIUS KABI MÉXICO, S.A. DE C.V."/>
    <x v="486"/>
    <s v="HRAEI-LPI-CC-026-2023HRAEI-MD1527"/>
    <s v="010.000.4114.00"/>
    <n v="25302123"/>
    <s v="TRINITRATO DE GLICERILO. SOLUCIÓN INYECTABLE CADA FRASCO ÁMPULA CONTIENE: TRINITRATO DE GLICERILO 50 MG ENVASE CON UN FRASCO ÁMPULA DE 10 ML."/>
    <s v="ENVASE CON UN FRASCO ÁMPULA DE 10 ML"/>
    <n v="347.44"/>
    <n v="14"/>
    <n v="33"/>
    <n v="4864.16"/>
    <n v="11465.52"/>
    <n v="0"/>
    <n v="14"/>
    <n v="14"/>
    <s v="CLAVE SOLICITADA"/>
    <n v="0"/>
    <s v="MINIMO CUMPLIDO"/>
    <n v="0"/>
    <s v="RECIBIDO TOTAL"/>
    <n v="4864.16"/>
  </r>
  <r>
    <n v="2024"/>
    <s v="MCSSA018786"/>
    <s v="LA-012M7B997-E115-2022"/>
    <s v="RAMO 12"/>
    <n v="25301"/>
    <x v="239"/>
    <s v="ABASTO Y SUMINISTRO EN FARMACOS GADEC, S.A. DE C.V."/>
    <x v="487"/>
    <s v="HRAEI-LPI-CC-432-2022HRAEI-MD2201"/>
    <s v="010.000.4409.00"/>
    <n v="25303091"/>
    <s v="TROPICAMIDA. SOLUCIÓN OFTÁLMICA CADA 100 ML CONTIENEN: TROPICAMIDA 1 G ENVASE CON GOTERO INTEGRAL CON 5 ML"/>
    <s v="ENVASE CON GOTERO INTEGRAL CON 5 ML"/>
    <n v="125.8"/>
    <n v="19"/>
    <n v="47"/>
    <n v="2390.1999999999998"/>
    <n v="5912.5999999999995"/>
    <n v="0"/>
    <s v="-"/>
    <s v="-"/>
    <s v="SIN SOLICITUD"/>
    <s v="-"/>
    <s v="MINIMO SIN SOLICITUD"/>
    <s v="-"/>
    <s v="SIN SOLICITUD"/>
    <s v="-"/>
  </r>
  <r>
    <n v="2024"/>
    <s v="MCSSA018786"/>
    <s v="AA-012M7B997-E151-2022"/>
    <s v="RAMO 12"/>
    <n v="25301"/>
    <x v="300"/>
    <s v="NOVO NORDISK, S.A. DE C.V."/>
    <x v="488"/>
    <s v="HRAEI-AD-CC-538-2022HRAEI-MD2203"/>
    <s v="010.000.6063.00"/>
    <n v="25303095"/>
    <s v="TUROCTOCOG ALFA (FACTOR VIII DE COAGULACION HUMANO DE ORIGEN ADN RECOMBINANTE). SOLUCION INYECTABLE CADA FRASCO ÁMPULA CON POLVO LIOFILIZADO CONTIENE: TUROCTOCOG ALFA 1000 UI ENVASE CON UN FRASCO ÁMPULA CON POLVO LIOFILIZADO UNA JERINGA PRELLENADA CON 4 ML DE DILUYENTE CON O SIN EQUIPO PARA ADMINISTRACIÓN."/>
    <s v="ENVASE CON UN FRASCO ÁMPULA CON POLVO LIOFILIZADO UNA JERINGA PRELLENADA CON 4 ML DE DILUYENTE Y EQUIPO PARA ADMINISTRACIÓN"/>
    <n v="1528.8"/>
    <n v="48"/>
    <n v="118"/>
    <n v="73382.399999999994"/>
    <n v="180398.4"/>
    <n v="0"/>
    <n v="118"/>
    <n v="0"/>
    <s v="CLAVE SOLICITADA"/>
    <n v="70"/>
    <s v="MINIMO SUPERADO"/>
    <n v="118"/>
    <s v="SIN RECIBIR"/>
    <n v="0"/>
  </r>
  <r>
    <n v="2024"/>
    <s v="MCSSA018786"/>
    <s v="AA-012M7B997-E151-2022"/>
    <s v="RAMO 12"/>
    <n v="25301"/>
    <x v="300"/>
    <s v="NOVO NORDISK, S.A. DE C.V."/>
    <x v="489"/>
    <s v="HRAEI-AD-CC-538-2022HRAEI-MD2204"/>
    <s v="010.000.6061.00"/>
    <n v="25303098"/>
    <s v="TUROCTOCOG ALFA (FACTOR VIII DE COAGULACION HUMANO DE ORIGEN ADN RECOMBINANTE). SOLUCION INYECTABLE CADA FRASCO ÁMPULA CON POLVO LIOFILIZADO CONTIENE: TUROCTOCOG ALFA 250 UI ENVASE CON UN FRASCO ÁMPULA CON POLVO LIOFILIZADO UNA JERINGA PRELLENADA CON 4 ML DE DILUYENTE CON O SIN EQUIPO PARA ADMINISTRACIÓN."/>
    <s v="ENVASE CON UN FRASCO ÁMPULA CON POLVO LIOFILIZADO UNA JERINGA PRELLENADA CON 4 ML DE DILUYENTE Y EQUIPO PARA ADMINISTRACIÓN"/>
    <n v="382.2"/>
    <n v="156"/>
    <n v="390"/>
    <n v="59623.199999999997"/>
    <n v="149058"/>
    <n v="0"/>
    <n v="390"/>
    <n v="0"/>
    <s v="CLAVE SOLICITADA"/>
    <n v="234"/>
    <s v="MINIMO SUPERADO"/>
    <n v="390"/>
    <s v="SIN RECIBIR"/>
    <n v="0"/>
  </r>
  <r>
    <n v="2024"/>
    <s v="MCSSA018786"/>
    <s v="AA-012M7B997-E151-2022"/>
    <s v="RAMO 12"/>
    <n v="25301"/>
    <x v="300"/>
    <s v="NOVO NORDISK, S.A. DE C.V."/>
    <x v="490"/>
    <s v="HRAEI-AD-CC-538-2022HRAEI-MD2237"/>
    <s v="010.000.6062.00"/>
    <n v="25303100"/>
    <s v="TUROCTOCOG ALFA (FACTOR VIII DE COAGULACION HUMANO DE ORIGEN ADN RECOMBINANTE). SOLUCION INYECTABLE. CADA FRASCO ÁMPULA CON POLVO LIOFILIZADO CONTIENE: TUROCTOCOG ALFA 500 UI ENVASE CON UN FRASCO ÁMPULA CON POLVO LIOFILIZADO UNA JERINGA PRELLENADA CON 4 ML DE DILUYENTE CON O SIN EQUIPO PARA ADMINISTRACIÓN."/>
    <s v="ENVASE CON UN FRASCO ÁMPULA CON POLVO LIOFILIZADO UNA JERINGA PRELLENADA CON 4 ML DE DILUYENTE Y EQUIPO PARA ADMINISTRACIÓN"/>
    <n v="764.4"/>
    <n v="437"/>
    <n v="1092"/>
    <n v="334042.8"/>
    <n v="834724.79999999993"/>
    <n v="0"/>
    <n v="1092"/>
    <n v="0"/>
    <s v="CLAVE SOLICITADA"/>
    <n v="655"/>
    <s v="MINIMO SUPERADO"/>
    <n v="1092"/>
    <s v="SIN RECIBIR"/>
    <n v="0"/>
  </r>
  <r>
    <n v="2024"/>
    <s v="MCSSA018786"/>
    <s v="LA-12-512-012000991-I-174-2023"/>
    <s v="RAMO 12"/>
    <n v="25301"/>
    <x v="301"/>
    <s v="JANSSEN-CILAG DE MEXICO, S. DE R.L. DE C.V."/>
    <x v="491"/>
    <s v="HRAEI-LPI-CC-319-2023HRAEI-MD2308"/>
    <s v="010.000.5695.01"/>
    <n v="25303102"/>
    <s v="USTEKINUMAB. SOLUCION INYECTABLE. CADA FRASCO ÁMPULA CONTIENE: USTEKINUMAB 45 MG ENVASE CON UNA JERINGA PRELLENADA CON 0.5 ML"/>
    <s v="ENVASE CON UNA JERINGA PRELLENADA CON 0.5 ML"/>
    <n v="34189"/>
    <n v="8"/>
    <n v="20"/>
    <n v="273512"/>
    <n v="683780"/>
    <n v="0"/>
    <s v="-"/>
    <s v="-"/>
    <s v="SIN SOLICITUD"/>
    <s v="-"/>
    <s v="MINIMO SIN SOLICITUD"/>
    <s v="-"/>
    <s v="SIN SOLICITUD"/>
    <s v="-"/>
  </r>
  <r>
    <n v="2024"/>
    <s v="MCSSA018786"/>
    <s v="LA-12-512-012000991-I-174-2023"/>
    <s v="RAMO 12"/>
    <n v="25301"/>
    <x v="38"/>
    <s v="ULTRA LABORATORIOS, S.A. DE C.V."/>
    <x v="492"/>
    <s v="HRAEI-LPI-CC-372-2023HRAEI-MD1602"/>
    <s v="010.000.4373.00"/>
    <n v="25302192"/>
    <s v="VALGANCICLOVIR. COMPRIMIDO CADA COMPRIMIDO CONTIENE: CLORHIDRATO DE VALGANCICLOVIR EQUIVALENTE A 450 MG DE VALGANCICLOVIR. ENVASE CON 60 COMPRIMIDOS"/>
    <s v="ENVASE CON 60 COMPRIMIDOS"/>
    <n v="1400"/>
    <n v="2"/>
    <n v="5"/>
    <n v="2800"/>
    <n v="7000"/>
    <n v="0"/>
    <n v="2"/>
    <n v="0"/>
    <s v="CLAVE SOLICITADA"/>
    <n v="0"/>
    <s v="MINIMO CUMPLIDO"/>
    <n v="2"/>
    <s v="SIN RECIBIR"/>
    <n v="0"/>
  </r>
  <r>
    <n v="2024"/>
    <s v="MCSSA018786"/>
    <s v="LA-12-M7B-012M7B997-I-1-2023"/>
    <s v="RAMO 12"/>
    <n v="25301"/>
    <x v="217"/>
    <s v="AMAROX PHARMA, S.A. DE C.V."/>
    <x v="492"/>
    <s v="HRAEI-LPI-CC-042-2023HRAEI-MD1602"/>
    <s v="010.000.4373.00"/>
    <n v="25302192"/>
    <s v="VALGANCICLOVIR. COMPRIMIDO CADA COMPRIMIDO CONTIENE: CLORHIDRATO DE VALGANCICLOVIR EQUIVALENTE A 450 MG DE VALGANCICLOVIR. ENVASE CON 60 COMPRIMIDOS"/>
    <s v="ENVASE CON 60 COMPRIMIDOS"/>
    <n v="893"/>
    <n v="2"/>
    <n v="4"/>
    <n v="1786"/>
    <n v="3572"/>
    <n v="0"/>
    <s v="-"/>
    <s v="-"/>
    <s v="SIN SOLICITUD"/>
    <s v="-"/>
    <s v="MINIMO SIN SOLICITUD"/>
    <s v="-"/>
    <s v="SIN SOLICITUD"/>
    <s v="-"/>
  </r>
  <r>
    <n v="2024"/>
    <s v="MCSSA018786"/>
    <s v="LA-12-M7B-012M7B997-I-1-2023"/>
    <s v="RAMO 12"/>
    <n v="25301"/>
    <x v="214"/>
    <s v="SAGO MEDICAL SERVICE, S.A. DE C.V."/>
    <x v="492"/>
    <s v="HRAEI-LPI-CC-022-2023HRAEI-MD1602"/>
    <s v="010.000.4373.00"/>
    <n v="25302192"/>
    <s v="VALGANCICLOVIR. COMPRIMIDO CADA COMPRIMIDO CONTIENE: CLORHIDRATO DE VALGANCICLOVIR EQUIVALENTE A 450 MG DE VALGANCICLOVIR. ENVASE CON 60 COMPRIMIDOS"/>
    <s v="ENVASE CON 60 COMPRIMIDOS"/>
    <n v="1003"/>
    <n v="2"/>
    <n v="5"/>
    <n v="2006"/>
    <n v="5015"/>
    <n v="0"/>
    <n v="2"/>
    <n v="0"/>
    <s v="CLAVE SOLICITADA"/>
    <n v="0"/>
    <s v="MINIMO CUMPLIDO"/>
    <n v="2"/>
    <s v="SIN RECIBIR"/>
    <n v="0"/>
  </r>
  <r>
    <n v="2024"/>
    <s v="MCSSA018786"/>
    <s v="LA-12-512-012000991-I-174-2023"/>
    <s v="RAMO 12"/>
    <n v="25301"/>
    <x v="33"/>
    <s v="GRUPO FARMACEUTICO TOTALFARMA,S.A DE C.V."/>
    <x v="60"/>
    <s v="HRAEI-LPI-CC-312-1-2023HRAEI-MD1604"/>
    <s v="010.000.2623.00"/>
    <n v="25302194"/>
    <s v="VALPROATO DE MAGNESIO. SOLUCIÓN CADA ML CONTIENE: VALPROATO DE MAGNESIO EQUIVALENTE A 186 MG DE ÁCIDO VALPROICO. ENVASE CON 40 ML."/>
    <s v="ENVASE CON 40 ML"/>
    <n v="46.2"/>
    <n v="2"/>
    <n v="6"/>
    <n v="92.4"/>
    <n v="277.20000000000005"/>
    <n v="0"/>
    <n v="2"/>
    <n v="0"/>
    <s v="CLAVE SOLICITADA"/>
    <n v="0"/>
    <s v="MINIMO CUMPLIDO"/>
    <n v="2"/>
    <s v="SIN RECIBIR"/>
    <n v="0"/>
  </r>
  <r>
    <n v="2024"/>
    <s v="MCSSA018786"/>
    <s v="LA-12-512-012000991-I-174-2023"/>
    <s v="RAMO 12"/>
    <n v="25301"/>
    <x v="21"/>
    <s v="PRODIFAM, S.A. DE C.V."/>
    <x v="493"/>
    <s v="HRAEI-LPI-CC-353-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8.78"/>
    <n v="4"/>
    <n v="8"/>
    <n v="115.12"/>
    <n v="230.24"/>
    <n v="0"/>
    <n v="4"/>
    <n v="0"/>
    <s v="CLAVE SOLICITADA"/>
    <n v="0"/>
    <s v="MINIMO CUMPLIDO"/>
    <n v="4"/>
    <s v="SIN RECIBIR"/>
    <n v="0"/>
  </r>
  <r>
    <n v="2024"/>
    <s v="MCSSA018786"/>
    <s v="LA-12-512-012000991-I-174-2023"/>
    <s v="RAMO 12"/>
    <n v="25301"/>
    <x v="99"/>
    <s v="ARMSTRONG LABORATORIOS DE MEXICO, S.A. DE C.V."/>
    <x v="493"/>
    <s v="HRAEI-LPI-CC-259-1-2023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29"/>
    <n v="2"/>
    <n v="6"/>
    <n v="58"/>
    <n v="174"/>
    <n v="0"/>
    <n v="2"/>
    <n v="0"/>
    <s v="CLAVE SOLICITADA"/>
    <n v="0"/>
    <s v="MINIMO CUMPLIDO"/>
    <n v="2"/>
    <s v="SIN RECIBIR"/>
    <n v="0"/>
  </r>
  <r>
    <n v="2024"/>
    <s v="MCSSA018786"/>
    <s v="LA-012M7B997-E115-2022"/>
    <s v="RAMO 12"/>
    <n v="25301"/>
    <x v="27"/>
    <s v="ADMINISTRADORA DE MARCAS FARMACÉUTICAS, S.A. DE C.V."/>
    <x v="493"/>
    <s v="HRAEI-LPI-CC-435-2022HRAEI-MD1605"/>
    <s v="010.000.2622.00"/>
    <n v="25302195"/>
    <s v="VALPROATO DE MAGNESIO. TABLETA CON CUBIERTA O CAPA ENTÉRICA O TABLETA DE LIBERACIÓN RETARDADA. CADA TABLETA CONTIENE: VALPROATO DE MAGNESIO 200 MG EQUIVALENTE A 185.6 MG DE ÁCIDO VALPROICO Ó VALPROATO DE MAGNESIO 200 MG ENVASE CON 40 TABLETAS."/>
    <s v="ENVASE CON 40 TABLETAS"/>
    <n v="33"/>
    <n v="9"/>
    <n v="22"/>
    <n v="297"/>
    <n v="726"/>
    <n v="0"/>
    <n v="9"/>
    <n v="9"/>
    <s v="CLAVE SOLICITADA"/>
    <n v="0"/>
    <s v="MINIMO CUMPLIDO"/>
    <n v="0"/>
    <s v="RECIBIDO TOTAL"/>
    <n v="297"/>
  </r>
  <r>
    <n v="2024"/>
    <s v="MCSSA018786"/>
    <s v="LA-12-512-012000991-I-174-2023"/>
    <s v="RAMO 12"/>
    <n v="25301"/>
    <x v="99"/>
    <s v="ARMSTRONG LABORATORIOS DE MEXICO, S.A. DE C.V."/>
    <x v="494"/>
    <s v="HRAEI-LPI-CC-259-1-2023HRAEI-MD1606"/>
    <s v="010.000.5359.00"/>
    <n v="25302196"/>
    <s v="VALPROATO DE MAGNESIO. TABLETA DE LIBERACIÓN PROLONGADA. CADA TABLETA CONTIENE: VALPROATO DE MAGNESIO 600 MG ENVASE CON 30 TABLETAS."/>
    <s v="ENVASE CON 30 TABLETAS"/>
    <n v="47"/>
    <n v="11"/>
    <n v="26"/>
    <n v="517"/>
    <n v="1222"/>
    <n v="0"/>
    <n v="11"/>
    <n v="0"/>
    <s v="CLAVE SOLICITADA"/>
    <n v="0"/>
    <s v="MINIMO CUMPLIDO"/>
    <n v="11"/>
    <s v="SIN RECIBIR"/>
    <n v="0"/>
  </r>
  <r>
    <n v="2024"/>
    <s v="MCSSA018786"/>
    <s v="LA-12-M7B-012M7B997-I-1-2023"/>
    <s v="RAMO 12"/>
    <n v="25301"/>
    <x v="168"/>
    <s v="ARMSTRONG LABORATORIOS DE MÉXICO, S.A. DE C.V."/>
    <x v="494"/>
    <s v="HRAEI-LPI-CC-090-2023HRAEI-MD1606"/>
    <s v="010.000.5359.00"/>
    <n v="25302196"/>
    <s v="VALPROATO DE MAGNESIO. TABLETA DE LIBERACIÓN PROLONGADA. CADA TABLETA CONTIENE: VALPROATO DE MAGNESIO 600 MG ENVASE CON 30 TABLETAS."/>
    <s v="ENVASE CON 30 TABLETAS"/>
    <n v="48.5"/>
    <n v="7"/>
    <n v="17"/>
    <n v="339.5"/>
    <n v="824.5"/>
    <n v="0"/>
    <n v="7"/>
    <n v="0"/>
    <s v="CLAVE SOLICITADA"/>
    <n v="0"/>
    <s v="MINIMO CUMPLIDO"/>
    <n v="7"/>
    <s v="SIN RECIBIR"/>
    <n v="0"/>
  </r>
  <r>
    <n v="2024"/>
    <s v="MCSSA018786"/>
    <s v="LA-12-M7B-012M7B997-I-1-2023"/>
    <s v="RAMO 12"/>
    <n v="25301"/>
    <x v="18"/>
    <s v="PRODIFAM, S.A. DE C.V."/>
    <x v="494"/>
    <s v="HRAEI-LPI-CC-008-2023HRAEI-MD1606"/>
    <s v="010.000.5359.00"/>
    <n v="25302196"/>
    <s v="VALPROATO DE MAGNESIO. TABLETA DE LIBERACIÓN PROLONGADA. CADA TABLETA CONTIENE: VALPROATO DE MAGNESIO 600 MG ENVASE CON 30 TABLETAS."/>
    <s v="ENVASE CON 30 TABLETAS"/>
    <n v="47.4299999999999"/>
    <n v="11"/>
    <n v="26"/>
    <n v="521.72999999999888"/>
    <n v="1233.1799999999973"/>
    <n v="0"/>
    <n v="26"/>
    <n v="26"/>
    <s v="CLAVE SOLICITADA"/>
    <n v="15"/>
    <s v="MINIMO SUPERADO"/>
    <n v="0"/>
    <s v="RECIBIDO TOTAL"/>
    <n v="1233.1799999999973"/>
  </r>
  <r>
    <n v="2024"/>
    <s v="MCSSA018786"/>
    <s v="LA-012M7B997-E115-2022"/>
    <s v="RAMO 12"/>
    <n v="25301"/>
    <x v="199"/>
    <s v="COMERCIALIZADORA PENTAMED, S.A. DE C.V."/>
    <x v="61"/>
    <s v="HRAEI-LPI-CC-430-2022HRAEI-MD1607"/>
    <s v="010.000.5471.00"/>
    <n v="25302198"/>
    <s v="VALPROATO SEMISÓDICO. CÁPSULA CADA CÁPSULA CONTIENE: VALPROATO SEMISÓDICO EQUIVALENTE A 125 MG DE ÁCIDO VALPRÓICO ENVASE CON 60 CÁPSULAS."/>
    <s v="ENVASE CON 60 CÁPSULAS"/>
    <n v="360.5"/>
    <n v="2"/>
    <n v="5"/>
    <n v="721"/>
    <n v="1802.5"/>
    <n v="0"/>
    <n v="2"/>
    <n v="2"/>
    <s v="CLAVE SOLICITADA"/>
    <n v="0"/>
    <s v="MINIMO CUMPLIDO"/>
    <n v="0"/>
    <s v="RECIBIDO TOTAL"/>
    <n v="721"/>
  </r>
  <r>
    <n v="2024"/>
    <s v="MCSSA018786"/>
    <s v="LA-12-512-012000991-I-174-2023"/>
    <s v="RAMO 12"/>
    <n v="25301"/>
    <x v="99"/>
    <s v="ARMSTRONG LABORATORIOS DE MEXICO, S.A. DE C.V."/>
    <x v="495"/>
    <s v="HRAEI-LPI-CC-259-1-2023HRAEI-MD1608"/>
    <s v="010.000.5488.00"/>
    <n v="25302199"/>
    <s v="VALPROATO SEMISÓDICO. COMPRIMIDO CON CAPA ENTÉRICA CADA COMPRIMIDO CONTIENE: VALPROATO SEMISÓDICO EQUIVALENTE A 250 MG DE ÁCIDO VALPROICO. ENVASE CON 30 COMPRIMIDOS."/>
    <s v="ENVASE CON 30 COMPRIMIDOS"/>
    <n v="41.5"/>
    <n v="6"/>
    <n v="15"/>
    <n v="249"/>
    <n v="622.5"/>
    <n v="0"/>
    <n v="6"/>
    <n v="0"/>
    <s v="CLAVE SOLICITADA"/>
    <n v="0"/>
    <s v="MINIMO CUMPLIDO"/>
    <n v="6"/>
    <s v="SIN RECIBIR"/>
    <n v="0"/>
  </r>
  <r>
    <n v="2024"/>
    <s v="MCSSA018786"/>
    <s v="LA-12-M7B-012M7B997-I-1-2023"/>
    <s v="RAMO 12"/>
    <n v="25301"/>
    <x v="302"/>
    <s v="ALTERNAVIDA, S.A. DE C.V."/>
    <x v="495"/>
    <s v="HRAEI-LPI-CC-037-1-2023HRAEI-MD1608"/>
    <s v="010.000.5488.00"/>
    <n v="25302199"/>
    <s v="VALPROATO SEMISÓDICO. COMPRIMIDO CON CAPA ENTÉRICA CADA COMPRIMIDO CONTIENE: VALPROATO SEMISÓDICO EQUIVALENTE A 250 MG DE ÁCIDO VALPROICO. ENVASE CON 30 COMPRIMIDOS."/>
    <s v="ENVASE CON 30 COMPRIMIDOS"/>
    <n v="41.799999999999898"/>
    <n v="4"/>
    <n v="10"/>
    <n v="167.19999999999959"/>
    <n v="417.99999999999898"/>
    <n v="0"/>
    <n v="4"/>
    <n v="0"/>
    <s v="CLAVE SOLICITADA"/>
    <n v="0"/>
    <s v="MINIMO CUMPLIDO"/>
    <n v="4"/>
    <s v="SIN RECIBIR"/>
    <n v="0"/>
  </r>
  <r>
    <n v="2024"/>
    <s v="MCSSA018786"/>
    <s v="LA-12-M7B-012M7B997-I-1-2023"/>
    <s v="RAMO 12"/>
    <n v="25301"/>
    <x v="76"/>
    <s v="PROQUIGAMA, S.A. DE C.V."/>
    <x v="495"/>
    <s v="HRAEI-LPI-CC-021-2023HRAEI-MD1608"/>
    <s v="010.000.5488.00"/>
    <n v="25302199"/>
    <s v="VALPROATO SEMISÓDICO. COMPRIMIDO CON CAPA ENTÉRICA CADA COMPRIMIDO CONTIENE: VALPROATO SEMISÓDICO EQUIVALENTE A 250 MG DE ÁCIDO VALPROICO. ENVASE CON 30 COMPRIMIDOS."/>
    <s v="ENVASE CON 30 COMPRIMIDOS"/>
    <n v="45"/>
    <n v="6"/>
    <n v="15"/>
    <n v="270"/>
    <n v="675"/>
    <n v="0"/>
    <n v="6"/>
    <n v="0"/>
    <s v="CLAVE SOLICITADA"/>
    <n v="0"/>
    <s v="MINIMO CUMPLIDO"/>
    <n v="6"/>
    <s v="SIN RECIBIR"/>
    <n v="0"/>
  </r>
  <r>
    <n v="2024"/>
    <s v="MCSSA018786"/>
    <s v="LA-12-512-012000991-I-174-2023"/>
    <s v="RAMO 12"/>
    <n v="25301"/>
    <x v="107"/>
    <s v="PRODUCTOS E INSUMOS PARA LA SALUD, S.A. DE C.V."/>
    <x v="63"/>
    <s v="HRAEI-LPI-CC-354-1-2023HRAEI-MD1610"/>
    <s v="010.000.4251.00"/>
    <n v="25302204"/>
    <s v="VANCOMICINA. SOLUCIÓN INYECTABLE CADA FRASCO ÁMPULA CON POLVO CONTIENE: CLORHIDRATO DE VANCOMICINA EQUIVALENTE A 500 MG DE VANCOMICINA. ENVASE CON UN FRASCO ÁMPULA."/>
    <s v="ENVASE CON UN FRASCO ÁMPULA"/>
    <n v="32"/>
    <n v="576"/>
    <n v="1440"/>
    <n v="18432"/>
    <n v="46080"/>
    <n v="0"/>
    <n v="576"/>
    <n v="576"/>
    <s v="CLAVE SOLICITADA"/>
    <n v="0"/>
    <s v="MINIMO CUMPLIDO"/>
    <n v="0"/>
    <s v="RECIBIDO TOTAL"/>
    <n v="18432"/>
  </r>
  <r>
    <n v="2024"/>
    <s v="MCSSA018786"/>
    <s v="LA-12-512-012000991-I-174-2023"/>
    <s v="RAMO 12"/>
    <n v="25301"/>
    <x v="39"/>
    <s v="AMAROX PHARMA, S.A. DE C.V."/>
    <x v="63"/>
    <s v="HRAEI-LPI-CC-255-1-2023HRAEI-MD1610"/>
    <s v="010.000.4251.00"/>
    <n v="25302204"/>
    <s v="VANCOMICINA. SOLUCIÓN INYECTABLE CADA FRASCO ÁMPULA CON POLVO CONTIENE: CLORHIDRATO DE VANCOMICINA EQUIVALENTE A 500 MG DE VANCOMICINA. ENVASE CON UN FRASCO ÁMPULA."/>
    <s v="ENVASE CON UN FRASCO ÁMPULA"/>
    <n v="31.8"/>
    <n v="2880"/>
    <n v="7200"/>
    <n v="91584"/>
    <n v="228960"/>
    <n v="0"/>
    <n v="7200"/>
    <n v="0"/>
    <s v="CLAVE SOLICITADA"/>
    <n v="4320"/>
    <s v="MINIMO SUPERADO"/>
    <n v="7200"/>
    <s v="SIN RECIBIR"/>
    <n v="0"/>
  </r>
  <r>
    <n v="2024"/>
    <s v="MCSSA018786"/>
    <s v="LA-012M7B997-E115-2022"/>
    <s v="RAMO 12"/>
    <n v="25301"/>
    <x v="97"/>
    <s v="PHARMA TYCSA, S.A. DE C.V."/>
    <x v="63"/>
    <s v="HRAEI-LPI-CC-428-2022HRAEI-MD1610"/>
    <s v="010.000.4251.00"/>
    <n v="25302204"/>
    <s v="VANCOMICINA. SOLUCIÓN INYECTABLE CADA FRASCO ÁMPULA CON POLVO CONTIENE: CLORHIDRATO DE VANCOMICINA EQUIVALENTE A 500 MG DE VANCOMICINA. ENVASE CON UN FRASCO ÁMPULA."/>
    <s v="ENVASE CON UN FRASCO ÁMPULA"/>
    <n v="34.049999999999997"/>
    <n v="3744"/>
    <n v="9360"/>
    <n v="127483.19999999998"/>
    <n v="318708"/>
    <n v="0"/>
    <n v="3744"/>
    <n v="3744"/>
    <s v="CLAVE SOLICITADA"/>
    <n v="0"/>
    <s v="MINIMO CUMPLIDO"/>
    <n v="0"/>
    <s v="RECIBIDO TOTAL"/>
    <n v="127483.19999999998"/>
  </r>
  <r>
    <n v="2024"/>
    <s v="MCSSA018786"/>
    <s v="LA-012M7B997-E115-2022"/>
    <s v="RAMO 12"/>
    <n v="25301"/>
    <x v="8"/>
    <s v="COMERCIALIZADORA DE PRODUCTOS INSTITUCIONALES, S.A. DE C.V."/>
    <x v="63"/>
    <s v="HRAEI-LPI-CC-420-2022HRAEI-MD1610"/>
    <s v="010.000.4251.00"/>
    <n v="25302204"/>
    <s v="VANCOMICINA. SOLUCIÓN INYECTABLE CADA FRASCO ÁMPULA CON POLVO CONTIENE: CLORHIDRATO DE VANCOMICINA EQUIVALENTE A 500 MG DE VANCOMICINA. ENVASE CON UN FRASCO ÁMPULA."/>
    <s v="ENVASE CON UN FRASCO ÁMPULA"/>
    <n v="33.81"/>
    <n v="5616"/>
    <n v="14040"/>
    <n v="189876.96000000002"/>
    <n v="474692.4"/>
    <n v="0"/>
    <n v="6000"/>
    <n v="6000"/>
    <s v="CLAVE SOLICITADA"/>
    <n v="384"/>
    <s v="MINIMO SUPERADO"/>
    <n v="0"/>
    <s v="RECIBIDO TOTAL"/>
    <n v="202860"/>
  </r>
  <r>
    <n v="2024"/>
    <s v="MCSSA018786"/>
    <s v="LA-012M7B997-E115-2022"/>
    <s v="RAMO 12"/>
    <n v="25301"/>
    <x v="171"/>
    <s v="ESEOTRES PHARMA, S.A.P.I. DE C.V."/>
    <x v="496"/>
    <s v="HRAEI-LPI-CC-465-1-2022HRAEI-MD1618"/>
    <s v="010.000.4154.00"/>
    <n v="25302215"/>
    <s v="VASOPRESINA. SOLUCIÓN INYECTABLE CADA AMPOLLETA CONTIENE: VASOPRESINA 20 UI ENVASE CON UNA AMPOLLETA."/>
    <s v="ENVASE CON UNA AMPOLLETA"/>
    <n v="207"/>
    <n v="625"/>
    <n v="1562"/>
    <n v="129375"/>
    <n v="323334"/>
    <n v="0"/>
    <n v="1562"/>
    <n v="1562"/>
    <s v="CLAVE SOLICITADA"/>
    <n v="937"/>
    <s v="MINIMO SUPERADO"/>
    <n v="0"/>
    <s v="RECIBIDO TOTAL"/>
    <n v="323334"/>
  </r>
  <r>
    <n v="2024"/>
    <s v="MCSSA018786"/>
    <s v="LA-12-512-012000991-I-174-2023"/>
    <s v="RAMO 12"/>
    <n v="25301"/>
    <x v="33"/>
    <s v="GRUPO FARMACEUTICO TOTALFARMA,S.A DE C.V."/>
    <x v="497"/>
    <s v="HRAEI-LPI-CC-312-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260"/>
    <n v="58"/>
    <n v="144"/>
    <n v="73080"/>
    <n v="181440"/>
    <n v="0"/>
    <n v="58"/>
    <n v="0"/>
    <s v="CLAVE SOLICITADA"/>
    <n v="0"/>
    <s v="MINIMO CUMPLIDO"/>
    <n v="58"/>
    <s v="SIN RECIBIR"/>
    <n v="0"/>
  </r>
  <r>
    <n v="2024"/>
    <s v="MCSSA018786"/>
    <s v="LA-12-512-012000991-I-174-2023"/>
    <s v="RAMO 12"/>
    <n v="25301"/>
    <x v="50"/>
    <s v="BIOSISTEMAS Y SEGURIDAD PRIVADA, S.A. DE C.V."/>
    <x v="497"/>
    <s v="HRAEI-LPI-CC-267-1-2023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176.1099999999999"/>
    <n v="38"/>
    <n v="96"/>
    <n v="44692.179999999993"/>
    <n v="112906.56"/>
    <n v="0"/>
    <n v="38"/>
    <n v="38"/>
    <s v="CLAVE SOLICITADA"/>
    <n v="0"/>
    <s v="MINIMO CUMPLIDO"/>
    <n v="0"/>
    <s v="RECIBIDO TOTAL"/>
    <n v="44692.179999999993"/>
  </r>
  <r>
    <n v="2024"/>
    <s v="MCSSA018786"/>
    <s v="AA-012M7B997-E158-2022"/>
    <s v="RAMO 12"/>
    <n v="25301"/>
    <x v="169"/>
    <s v="BIOSISTEMAS Y SEGURIDAD PRIVADA, S.A. DE C.V."/>
    <x v="497"/>
    <s v="HRAEI-AD-CC-523-2022HRAEI-MD1619"/>
    <s v="010.000.0254.00"/>
    <n v="25302220"/>
    <s v="VECURONIO. SOLUCIÓN INYECTABLE CADA FRASCO ÁMPULA CON LIOFILIZADO CONTIENE: BROMURO DE VECURONIO 4 MG ENVASE CON 50 FRASCOS ÁMPULA Y 50 AMPOLLETAS CON 1 ML DE DILUYENTE (4 MG/ML)"/>
    <s v="ENVASE CON 50 FRASCOS ÁMPULA Y 50 AMPOLLETAS CON 1 ML DE DILUYENTE (4 MG/ML)"/>
    <n v="1079"/>
    <n v="156"/>
    <n v="390"/>
    <n v="168324"/>
    <n v="420810"/>
    <n v="0"/>
    <n v="50"/>
    <n v="50"/>
    <s v="CLAVE SOLICITADA"/>
    <n v="-106"/>
    <s v="MINIMO NO CUMPLIDO"/>
    <n v="0"/>
    <s v="RECIBIDO TOTAL"/>
    <n v="53950"/>
  </r>
  <r>
    <n v="2024"/>
    <s v="MCSSA018786"/>
    <s v="AA-12-512-012000991-T-176-2023  "/>
    <s v="RAMO 12"/>
    <n v="25301"/>
    <x v="303"/>
    <s v="ABBVIE FARMACEUTICOS, S.A. DE C.V."/>
    <x v="498"/>
    <s v="HRAEI-AD-CC-231-2023HRAEI-MD2117"/>
    <s v="010.000.6226.00"/>
    <n v="25303477"/>
    <s v="VENETOCLAX, TABLETA, CADA TABLETA CONTIENE: 10, 50 O 100 MG DE VENETOCLAX, EXCIPIENTE CBP 1 TABLETA, MANTENIMIENTO. CAJA CON UN FRASCO CON 120 TABLETAS DE 100 MG"/>
    <s v="CAJA CON UN FRASCO CON 120 TABLETAS DE 100 MG"/>
    <n v="116268.6"/>
    <n v="2"/>
    <n v="5"/>
    <n v="232537.2"/>
    <n v="581343"/>
    <n v="0"/>
    <n v="5"/>
    <n v="5"/>
    <s v="CLAVE SOLICITADA"/>
    <n v="3"/>
    <s v="MINIMO SUPERADO"/>
    <n v="0"/>
    <s v="RECIBIDO TOTAL"/>
    <n v="581343"/>
  </r>
  <r>
    <n v="2024"/>
    <s v="MCSSA018786"/>
    <s v="AA-012M7B997-E133-2022"/>
    <s v="RAMO 12"/>
    <n v="25301"/>
    <x v="304"/>
    <s v="ABBVIE FARMACÉUTICOS, S.A. DE C.V."/>
    <x v="498"/>
    <s v="HRAEI-AD-CC-358-2022HRAEI-MD2117"/>
    <s v="010.000.6226.00"/>
    <n v="25303477"/>
    <s v="VENETOCLAX, TABLETA, CADA TABLETA CONTIENE: 10, 50 O 100 MG DE VENETOCLAX, EXCIPIENTE CBP 1 TABLETA, MANTENIMIENTO. CAJA CON UN FRASCO CON 120 TABLETAS DE 100 MG"/>
    <s v="CAJA CON UN FRASCO CON 120 TABLETAS DE 100 MG"/>
    <n v="116268.6"/>
    <n v="10"/>
    <n v="23"/>
    <n v="1162686"/>
    <n v="2674177.8000000003"/>
    <n v="0"/>
    <n v="23"/>
    <n v="23"/>
    <s v="CLAVE SOLICITADA"/>
    <n v="13"/>
    <s v="MINIMO SUPERADO"/>
    <n v="0"/>
    <s v="RECIBIDO TOTAL"/>
    <n v="2674177.8000000003"/>
  </r>
  <r>
    <n v="2024"/>
    <s v="MCSSA018786"/>
    <s v="LA-12-M7B-012M7B997-I-1-2023"/>
    <s v="RAMO 12"/>
    <n v="25301"/>
    <x v="40"/>
    <s v="AUROVIDA FARMACÉUTICA, S.A. DE C.V."/>
    <x v="64"/>
    <s v="HRAEI-LPI-CC-034-2023HRAEI-MD1621"/>
    <s v="010.000.4488.00"/>
    <n v="25302222"/>
    <s v="VENLAFAXINA. CÁPSULA O GRAGEA DE LIBERACIÓN PROLONGADA CADA CÁPSULA O GRAGEA DE LIBERACIÓN PROLONGADA CONTIENE: CLORHIDRATO DE VENLAFAXINA EQUIVALENTE A 75 MG DE VENLAFAXINA. ENVASE CON 10 CÁPSULAS O GRAGEAS DE LIBERACIÓN PROLONGADA."/>
    <s v="ENVASE CON 10 CÁPSULAS O GRAGEAS"/>
    <n v="8.58"/>
    <n v="7"/>
    <n v="16"/>
    <n v="60.06"/>
    <n v="137.28"/>
    <n v="0"/>
    <n v="7"/>
    <n v="0"/>
    <s v="CLAVE SOLICITADA"/>
    <n v="0"/>
    <s v="MINIMO CUMPLIDO"/>
    <n v="7"/>
    <s v="SIN RECIBIR"/>
    <n v="0"/>
  </r>
  <r>
    <n v="2024"/>
    <s v="MCSSA018786"/>
    <s v="LA-12-M7B-012M7B997-I-1-2023"/>
    <s v="RAMO 12"/>
    <n v="25301"/>
    <x v="305"/>
    <s v="TECNOFARMA, S.A. DE C.V."/>
    <x v="499"/>
    <s v="HRAEI-LPI-CC-023-2023HRAEI-MD1622"/>
    <s v="010.000.0596.00"/>
    <n v="25302224"/>
    <s v="VERAPAMILO. GRAGEA O TABLETA RECUBIERTA CADA GRAGEA O TABLETA RECUBIERTA CONTIENE: CLORHIDRATO DE VERAPAMILO 80 MG ENVASE CON 20 GRAGEAS O TABLETAS RECUBIERTAS."/>
    <s v="ENVASE CON 20 GRAGEAS O TABLETAS RECUBIERTAS"/>
    <n v="8.0299999999999994"/>
    <n v="29"/>
    <n v="72"/>
    <n v="232.86999999999998"/>
    <n v="578.16"/>
    <n v="0"/>
    <s v="-"/>
    <s v="-"/>
    <s v="SIN SOLICITUD"/>
    <s v="-"/>
    <s v="MINIMO SIN SOLICITUD"/>
    <s v="-"/>
    <s v="SIN SOLICITUD"/>
    <s v="-"/>
  </r>
  <r>
    <n v="2024"/>
    <s v="MCSSA018786"/>
    <s v="LA-12-512-012000991-I-174-2023"/>
    <s v="RAMO 12"/>
    <n v="25301"/>
    <x v="33"/>
    <s v="GRUPO FARMACEUTICO TOTALFARMA,S.A DE C.V."/>
    <x v="500"/>
    <s v="HRAEI-LPI-CC-312-1-2023HRAEI-MD1623"/>
    <s v="010.000.0598.00"/>
    <n v="25302225"/>
    <s v="VERAPAMILO. SOLUCIÓN INYECTABLE CADA AMPOLLETA CONTIENE: CLORHIDRATO DE VERAPAMILO 5 MG ENVASE CON 2 ML (2.5 MG/ML)."/>
    <s v="ENVASE CON 2 ML (25 MG/ML)"/>
    <n v="105"/>
    <n v="15"/>
    <n v="37"/>
    <n v="1575"/>
    <n v="3885"/>
    <n v="0"/>
    <n v="15"/>
    <n v="0"/>
    <s v="CLAVE SOLICITADA"/>
    <n v="0"/>
    <s v="MINIMO CUMPLIDO"/>
    <n v="15"/>
    <s v="SIN RECIBIR"/>
    <n v="0"/>
  </r>
  <r>
    <n v="2024"/>
    <s v="MCSSA018786"/>
    <s v="LA-12-512-012000991-I-174-2023"/>
    <s v="RAMO 12"/>
    <n v="25301"/>
    <x v="115"/>
    <s v="ALTERNAVIDA, S.A. DE C.V."/>
    <x v="500"/>
    <s v="HRAEI-LPI-CC-252-2023HRAEI-MD1623"/>
    <s v="010.000.0598.00"/>
    <n v="25302225"/>
    <s v="VERAPAMILO. SOLUCIÓN INYECTABLE CADA AMPOLLETA CONTIENE: CLORHIDRATO DE VERAPAMILO 5 MG ENVASE CON 2 ML (2.5 MG/ML)."/>
    <s v="ENVASE CON 2 ML (25 MG/ML)"/>
    <n v="110"/>
    <n v="10"/>
    <n v="24"/>
    <n v="1100"/>
    <n v="2640"/>
    <n v="0"/>
    <n v="10"/>
    <n v="10"/>
    <s v="CLAVE SOLICITADA"/>
    <n v="0"/>
    <s v="MINIMO CUMPLIDO"/>
    <n v="0"/>
    <s v="RECIBIDO TOTAL"/>
    <n v="1100"/>
  </r>
  <r>
    <n v="2024"/>
    <s v="MCSSA018786"/>
    <s v="LA-12-M7B-012M7B997-I-1-2023"/>
    <s v="RAMO 12"/>
    <n v="25301"/>
    <x v="150"/>
    <s v="ALTERNAVIDA, S.A. DE C.V."/>
    <x v="500"/>
    <s v="HRAEI-LPI-CC-037-2023HRAEI-MD1623"/>
    <s v="010.000.0598.00"/>
    <n v="25302225"/>
    <s v="VERAPAMILO. SOLUCIÓN INYECTABLE CADA AMPOLLETA CONTIENE: CLORHIDRATO DE VERAPAMILO 5 MG ENVASE CON 2 ML (2.5 MG/ML)."/>
    <s v="ENVASE CON 2 ML (25 MG/ML)"/>
    <n v="110"/>
    <n v="16"/>
    <n v="40"/>
    <n v="1760"/>
    <n v="4400"/>
    <n v="0"/>
    <n v="16"/>
    <n v="0"/>
    <s v="CLAVE SOLICITADA"/>
    <n v="0"/>
    <s v="MINIMO CUMPLIDO"/>
    <n v="16"/>
    <s v="SIN RECIBIR"/>
    <n v="0"/>
  </r>
  <r>
    <n v="2024"/>
    <s v="MCSSA018786"/>
    <s v="LA-12-M7B-012M7B997-I-1-2023"/>
    <s v="RAMO 12"/>
    <n v="25301"/>
    <x v="61"/>
    <s v="DARFARMA, S.A. DE C.V."/>
    <x v="500"/>
    <s v="HRAEI-LPI-CC-019-2023HRAEI-MD1623"/>
    <s v="010.000.0598.00"/>
    <n v="25302225"/>
    <s v="VERAPAMILO. SOLUCIÓN INYECTABLE CADA AMPOLLETA CONTIENE: CLORHIDRATO DE VERAPAMILO 5 MG ENVASE CON 2 ML (2.5 MG/ML)."/>
    <s v="ENVASE CON 2 ML (25 MG/ML)"/>
    <n v="105"/>
    <n v="24"/>
    <n v="59"/>
    <n v="2520"/>
    <n v="6195"/>
    <n v="0"/>
    <n v="59"/>
    <n v="0"/>
    <s v="CLAVE SOLICITADA"/>
    <n v="35"/>
    <s v="MINIMO SUPERADO"/>
    <n v="59"/>
    <s v="SIN RECIBIR"/>
    <n v="0"/>
  </r>
  <r>
    <n v="2024"/>
    <s v="MCSSA018786"/>
    <s v="LA-12-512-012000991-I-174-2023"/>
    <s v="RAMO 12"/>
    <n v="25301"/>
    <x v="164"/>
    <s v="NUCITEC, S.A. DE C.V."/>
    <x v="501"/>
    <s v="HRAEI-LPI-CC-344-2023HRAEI-MD1638"/>
    <s v="010.000.1098.00"/>
    <n v="25302247"/>
    <s v="VITAMINAS A C Y D. SOLUCIÓN. CADA ML CONTIENE: PALMITATO DE RETINOL 7000 A 9000 UI. ÁCIDO ASCÓRBICO 80 A 125 MG. COLECALCIFEROL 1400 A 1800 UI. ENVASE CON 15 ML."/>
    <s v="ENVASE CON 15 ML"/>
    <n v="17.899999999999999"/>
    <n v="20"/>
    <n v="48"/>
    <n v="358"/>
    <n v="859.19999999999993"/>
    <n v="0"/>
    <n v="20"/>
    <n v="0"/>
    <s v="CLAVE SOLICITADA"/>
    <n v="0"/>
    <s v="MINIMO CUMPLIDO"/>
    <n v="20"/>
    <s v="SIN RECIBIR"/>
    <n v="0"/>
  </r>
  <r>
    <n v="2024"/>
    <s v="MCSSA018786"/>
    <s v="LA-012M7B997-E115-2022"/>
    <s v="RAMO 12"/>
    <n v="25301"/>
    <x v="165"/>
    <s v="NUCITEC, S.A. DE C.V."/>
    <x v="501"/>
    <s v="HRAEI-LPI-CC-442-2022HRAEI-MD1638"/>
    <s v="010.000.1098.00"/>
    <n v="25302247"/>
    <s v="VITAMINAS A C Y D. SOLUCIÓN. CADA ML CONTIENE: PALMITATO DE RETINOL 7000 A 9000 UI. ÁCIDO ASCÓRBICO 80 A 125 MG. COLECALCIFEROL 1400 A 1800 UI. ENVASE CON 15 ML."/>
    <s v="ENVASE CON 15 ML"/>
    <n v="17.899999999999999"/>
    <n v="32"/>
    <n v="78"/>
    <n v="572.79999999999995"/>
    <n v="1396.1999999999998"/>
    <n v="0"/>
    <n v="32"/>
    <n v="32"/>
    <s v="CLAVE SOLICITADA"/>
    <n v="0"/>
    <s v="MINIMO CUMPLIDO"/>
    <n v="0"/>
    <s v="RECIBIDO TOTAL"/>
    <n v="572.79999999999995"/>
  </r>
  <r>
    <n v="2024"/>
    <s v="MCSSA018786"/>
    <s v="LA-12-512-012000991-I-174-2023"/>
    <s v="RAMO 12"/>
    <n v="25301"/>
    <x v="232"/>
    <s v="GLENMARK PHARMACEUTICALS MEXICO, S.A. DE C.V."/>
    <x v="502"/>
    <s v="HRAEI-LPI-CC-309-2023HRAEI-MD1647"/>
    <s v="010.000.5318.00"/>
    <n v="25302257"/>
    <s v="VORICONAZOL. TABLETA CADA TABLETA CONTIENE: VORICONAZOL 200 MG ENVASE CON 14 TABLETAS."/>
    <s v="ENVASE CON 14 TABLETAS"/>
    <n v="875"/>
    <n v="10"/>
    <n v="24"/>
    <n v="8750"/>
    <n v="21000"/>
    <n v="0"/>
    <n v="10"/>
    <n v="10"/>
    <s v="CLAVE SOLICITADA"/>
    <n v="0"/>
    <s v="MINIMO CUMPLIDO"/>
    <n v="0"/>
    <s v="RECIBIDO TOTAL"/>
    <n v="8750"/>
  </r>
  <r>
    <n v="2024"/>
    <s v="MCSSA018786"/>
    <s v="AA-012M7B997-E158-2022"/>
    <s v="RAMO 12"/>
    <n v="25301"/>
    <x v="306"/>
    <s v="AUROVIDA FARMACÉUTICA, S.A. DE C.V."/>
    <x v="502"/>
    <s v="HRAEI-AD-CC-530-1-2022HRAEI-MD1647"/>
    <s v="010.000.5318.00"/>
    <n v="25302257"/>
    <s v="VORICONAZOL. TABLETA CADA TABLETA CONTIENE: VORICONAZOL 200 MG ENVASE CON 14 TABLETAS."/>
    <s v="ENVASE CON 14 TABLETAS"/>
    <n v="580"/>
    <n v="16"/>
    <n v="39"/>
    <n v="9280"/>
    <n v="22620"/>
    <n v="0"/>
    <n v="39"/>
    <n v="0"/>
    <s v="CLAVE SOLICITADA"/>
    <n v="23"/>
    <s v="MINIMO SUPERADO"/>
    <n v="39"/>
    <s v="SIN RECIBIR"/>
    <n v="0"/>
  </r>
  <r>
    <n v="2024"/>
    <s v="MCSSA018786"/>
    <s v="LA-012M7B997-E115-2022"/>
    <s v="RAMO 12"/>
    <n v="25301"/>
    <x v="307"/>
    <s v="GLENMARK PHARMACEUTICALS MEXICO, S.A. DE C.V."/>
    <x v="502"/>
    <s v="HRAEI-LPI-CC-166-2023HRAEI-MD1647"/>
    <s v="010.000.5318.00"/>
    <n v="25302257"/>
    <s v="VORICONAZOL. TABLETA CADA TABLETA CONTIENE: VORICONAZOL 200 MG ENVASE CON 14 TABLETAS."/>
    <s v="ENVASE CON 14 TABLETAS"/>
    <n v="875"/>
    <n v="16"/>
    <n v="39"/>
    <n v="14000"/>
    <n v="34125"/>
    <n v="0"/>
    <n v="39"/>
    <n v="39"/>
    <s v="CLAVE SOLICITADA"/>
    <n v="23"/>
    <s v="MINIMO SUPERADO"/>
    <n v="0"/>
    <s v="RECIBIDO TOTAL"/>
    <n v="34125"/>
  </r>
  <r>
    <n v="2024"/>
    <s v="MCSSA018786"/>
    <s v="AA-12-M7B-012M7B997-I-24-2023 "/>
    <s v="RAMO 12"/>
    <n v="25301"/>
    <x v="308"/>
    <s v="AUROVIDA FARMACÉUTICA, S.A. DE C.V."/>
    <x v="503"/>
    <s v="HRAEI-AD-CC-104-2023HRAEI-MD1646"/>
    <s v="010.000.5317.00"/>
    <n v="25302258"/>
    <s v="VORICONAZOL. TABLETA CADA TABLETA CONTIENE: VORICONAZOL 50 MG ENVASE CON 14 TABLETAS."/>
    <s v="ENVASE CON 14 TABLETAS"/>
    <n v="1890"/>
    <n v="16"/>
    <n v="39"/>
    <n v="30240"/>
    <n v="73710"/>
    <n v="0"/>
    <n v="39"/>
    <n v="0"/>
    <s v="CLAVE SOLICITADA"/>
    <n v="23"/>
    <s v="MINIMO SUPERADO"/>
    <n v="39"/>
    <s v="SIN RECIBIR"/>
    <n v="0"/>
  </r>
  <r>
    <n v="2024"/>
    <s v="MCSSA018786"/>
    <s v="LA-12-512-012000991-I-174-2023"/>
    <s v="RAMO 12"/>
    <n v="25301"/>
    <x v="59"/>
    <s v="COMERCIALIZADORA PENTAMED, S.A. DE C.V."/>
    <x v="504"/>
    <s v="HRAEI-LPI-CC-277-2023HRAEI-MD1648"/>
    <s v="010.000.0623.00"/>
    <n v="25302260"/>
    <s v="WARFARINA. TABLETA CADA TABLETA CONTIENE: WARFARINA SÓDICA 5 MG ENVASE CON 25 TABLETAS."/>
    <s v="ENVASE CON 25 TABLETAS"/>
    <n v="59.78"/>
    <n v="1"/>
    <n v="2"/>
    <n v="59.78"/>
    <n v="119.56"/>
    <n v="0"/>
    <s v="-"/>
    <s v="-"/>
    <s v="SIN SOLICITUD"/>
    <s v="-"/>
    <s v="MINIMO SIN SOLICITUD"/>
    <s v="-"/>
    <s v="SIN SOLICITUD"/>
    <s v="-"/>
  </r>
  <r>
    <n v="2024"/>
    <s v="MCSSA018786"/>
    <s v="LA-012M7B997-E115-2022"/>
    <s v="RAMO 12"/>
    <n v="25301"/>
    <x v="199"/>
    <s v="COMERCIALIZADORA PENTAMED, S.A. DE C.V."/>
    <x v="504"/>
    <s v="HRAEI-LPI-CC-430-2022HRAEI-MD1648"/>
    <s v="010.000.0623.00"/>
    <n v="25302260"/>
    <s v="WARFARINA. TABLETA CADA TABLETA CONTIENE: WARFARINA SÓDICA 5 MG ENVASE CON 25 TABLETAS."/>
    <s v="ENVASE CON 25 TABLETAS"/>
    <n v="59.78"/>
    <n v="2"/>
    <n v="4"/>
    <n v="119.56"/>
    <n v="239.12"/>
    <n v="0"/>
    <s v="-"/>
    <s v="-"/>
    <s v="SIN SOLICITUD"/>
    <s v="-"/>
    <s v="MINIMO SIN SOLICITUD"/>
    <s v="-"/>
    <s v="SIN SOLICITUD"/>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Dinámica1" cacheId="0" applyNumberFormats="0" applyBorderFormats="0" applyFontFormats="0" applyPatternFormats="0" applyAlignmentFormats="0" applyWidthHeightFormats="1" dataCaption="Valores" updatedVersion="6" minRefreshableVersion="3" useAutoFormatting="1" itemPrintTitles="1" createdVersion="8" indent="0" outline="1" outlineData="1" multipleFieldFilters="0">
  <location ref="A1:C669" firstHeaderRow="0" firstDataRow="1" firstDataCol="1"/>
  <pivotFields count="15">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axis="axisRow" showAll="0">
      <items count="1258">
        <item x="666"/>
        <item m="1" x="862"/>
        <item m="1" x="1118"/>
        <item m="1" x="996"/>
        <item m="1" x="959"/>
        <item m="1" x="952"/>
        <item m="1" x="717"/>
        <item m="1" x="844"/>
        <item m="1" x="684"/>
        <item m="1" x="997"/>
        <item m="1" x="741"/>
        <item m="1" x="1177"/>
        <item m="1" x="863"/>
        <item m="1" x="1154"/>
        <item m="1" x="739"/>
        <item m="1" x="1044"/>
        <item m="1" x="822"/>
        <item m="1" x="805"/>
        <item m="1" x="685"/>
        <item m="1" x="742"/>
        <item m="1" x="811"/>
        <item m="1" x="1178"/>
        <item m="1" x="1092"/>
        <item m="1" x="1155"/>
        <item m="1" x="974"/>
        <item m="1" x="670"/>
        <item m="1" x="1179"/>
        <item m="1" x="1048"/>
        <item m="1" x="910"/>
        <item m="1" x="1060"/>
        <item m="1" x="978"/>
        <item m="1" x="686"/>
        <item m="1" x="1247"/>
        <item m="1" x="1190"/>
        <item m="1" x="938"/>
        <item m="1" x="737"/>
        <item m="1" x="798"/>
        <item m="1" x="898"/>
        <item m="1" x="723"/>
        <item m="1" x="814"/>
        <item m="1" x="995"/>
        <item m="1" x="836"/>
        <item m="1" x="989"/>
        <item m="1" x="809"/>
        <item m="1" x="1156"/>
        <item m="1" x="896"/>
        <item m="1" x="939"/>
        <item m="1" x="1085"/>
        <item m="1" x="1015"/>
        <item m="1" x="745"/>
        <item m="1" x="1070"/>
        <item m="1" x="823"/>
        <item m="1" x="843"/>
        <item m="1" x="1191"/>
        <item m="1" x="1119"/>
        <item m="1" x="1157"/>
        <item m="1" x="1071"/>
        <item m="1" x="899"/>
        <item m="1" x="929"/>
        <item m="1" x="1248"/>
        <item m="1" x="1241"/>
        <item m="1" x="768"/>
        <item m="1" x="667"/>
        <item m="1" x="1008"/>
        <item m="1" x="668"/>
        <item m="1" x="1009"/>
        <item m="1" x="687"/>
        <item m="1" x="1222"/>
        <item m="1" x="743"/>
        <item m="1" x="744"/>
        <item m="1" x="815"/>
        <item m="1" x="1180"/>
        <item m="1" x="1038"/>
        <item m="1" x="1181"/>
        <item m="1" x="911"/>
        <item m="1" x="730"/>
        <item m="1" x="940"/>
        <item m="1" x="746"/>
        <item m="1" x="791"/>
        <item m="1" x="979"/>
        <item m="1" x="1110"/>
        <item m="1" x="900"/>
        <item m="1" x="775"/>
        <item m="1" x="931"/>
        <item m="1" x="688"/>
        <item m="1" x="810"/>
        <item m="1" x="724"/>
        <item m="1" x="845"/>
        <item m="1" x="738"/>
        <item m="1" x="1010"/>
        <item m="1" x="1106"/>
        <item m="1" x="1201"/>
        <item m="1" x="1107"/>
        <item m="1" x="1093"/>
        <item m="1" x="689"/>
        <item m="1" x="1138"/>
        <item m="1" x="1242"/>
        <item m="1" x="1072"/>
        <item m="1" x="816"/>
        <item m="1" x="1197"/>
        <item m="1" x="936"/>
        <item m="1" x="1158"/>
        <item m="1" x="1016"/>
        <item m="1" x="873"/>
        <item m="1" x="1061"/>
        <item m="1" x="747"/>
        <item m="1" x="1210"/>
        <item m="1" x="690"/>
        <item m="1" x="1192"/>
        <item m="1" x="941"/>
        <item m="1" x="1159"/>
        <item m="1" x="1086"/>
        <item m="1" x="1139"/>
        <item m="1" x="1094"/>
        <item m="1" x="817"/>
        <item m="1" x="864"/>
        <item m="1" x="912"/>
        <item m="1" x="748"/>
        <item m="1" x="1007"/>
        <item m="1" x="1017"/>
        <item m="1" x="942"/>
        <item m="1" x="725"/>
        <item m="1" x="1049"/>
        <item m="1" x="1160"/>
        <item m="1" x="846"/>
        <item m="1" x="691"/>
        <item m="1" x="671"/>
        <item m="1" x="1182"/>
        <item m="1" x="847"/>
        <item m="1" x="1095"/>
        <item m="1" x="692"/>
        <item m="1" x="848"/>
        <item m="1" x="1096"/>
        <item m="1" x="693"/>
        <item m="1" x="849"/>
        <item m="1" x="1097"/>
        <item m="1" x="694"/>
        <item m="1" x="850"/>
        <item m="1" x="695"/>
        <item m="1" x="913"/>
        <item m="1" x="860"/>
        <item m="1" x="1228"/>
        <item m="1" x="1229"/>
        <item m="1" x="933"/>
        <item m="1" x="726"/>
        <item m="1" x="1140"/>
        <item m="1" x="976"/>
        <item m="1" x="696"/>
        <item m="1" x="1202"/>
        <item m="1" x="865"/>
        <item m="1" x="1161"/>
        <item m="1" x="1215"/>
        <item m="1" x="1141"/>
        <item m="1" x="837"/>
        <item m="1" x="797"/>
        <item m="1" x="749"/>
        <item m="1" x="732"/>
        <item m="1" x="1087"/>
        <item m="1" x="1128"/>
        <item m="1" x="1142"/>
        <item m="1" x="904"/>
        <item m="1" x="1203"/>
        <item m="1" x="1183"/>
        <item m="1" x="1039"/>
        <item m="1" x="818"/>
        <item m="1" x="824"/>
        <item m="1" x="825"/>
        <item m="1" x="914"/>
        <item m="1" x="1211"/>
        <item m="1" x="750"/>
        <item m="1" x="943"/>
        <item m="1" x="1204"/>
        <item m="1" x="751"/>
        <item m="1" x="1205"/>
        <item m="1" x="1067"/>
        <item m="1" x="786"/>
        <item m="1" x="962"/>
        <item m="1" x="718"/>
        <item m="1" x="915"/>
        <item m="1" x="1018"/>
        <item m="1" x="669"/>
        <item m="1" x="874"/>
        <item m="1" x="1127"/>
        <item m="1" x="1050"/>
        <item m="1" x="930"/>
        <item m="1" x="788"/>
        <item m="1" x="875"/>
        <item m="1" x="1051"/>
        <item m="1" x="1073"/>
        <item m="1" x="806"/>
        <item m="1" x="1052"/>
        <item m="1" x="890"/>
        <item m="1" x="769"/>
        <item m="1" x="1143"/>
        <item m="1" x="1053"/>
        <item m="1" x="916"/>
        <item m="1" x="672"/>
        <item m="1" x="866"/>
        <item m="1" x="1227"/>
        <item m="1" x="1184"/>
        <item m="1" x="1144"/>
        <item m="1" x="889"/>
        <item m="1" x="752"/>
        <item m="1" x="1145"/>
        <item m="1" x="917"/>
        <item m="1" x="697"/>
        <item m="1" x="1206"/>
        <item m="1" x="1249"/>
        <item m="1" x="1207"/>
        <item m="1" x="1198"/>
        <item m="1" x="1250"/>
        <item m="1" x="673"/>
        <item m="1" x="851"/>
        <item m="1" x="698"/>
        <item m="1" x="852"/>
        <item m="1" x="699"/>
        <item m="1" x="853"/>
        <item m="1" x="700"/>
        <item m="1" x="854"/>
        <item m="1" x="1098"/>
        <item m="1" x="701"/>
        <item m="1" x="674"/>
        <item m="1" x="855"/>
        <item m="1" x="1208"/>
        <item m="1" x="1162"/>
        <item m="1" x="1134"/>
        <item m="1" x="1129"/>
        <item m="1" x="934"/>
        <item m="1" x="1170"/>
        <item m="1" x="1171"/>
        <item m="1" x="944"/>
        <item m="1" x="1088"/>
        <item m="1" x="702"/>
        <item m="1" x="998"/>
        <item m="1" x="1019"/>
        <item m="1" x="1108"/>
        <item m="1" x="999"/>
        <item m="1" x="1233"/>
        <item m="1" x="964"/>
        <item m="1" x="1237"/>
        <item m="1" x="905"/>
        <item m="1" x="1111"/>
        <item m="1" x="703"/>
        <item m="1" x="1251"/>
        <item m="1" x="1230"/>
        <item m="1" x="1199"/>
        <item m="1" x="972"/>
        <item m="1" x="867"/>
        <item m="1" x="1252"/>
        <item m="1" x="1146"/>
        <item m="1" x="1081"/>
        <item m="1" x="1243"/>
        <item m="1" x="992"/>
        <item m="1" x="716"/>
        <item m="1" x="967"/>
        <item m="1" x="968"/>
        <item m="1" x="969"/>
        <item m="1" x="1112"/>
        <item m="1" x="776"/>
        <item m="1" x="1005"/>
        <item m="1" x="1163"/>
        <item m="1" x="1164"/>
        <item m="1" x="704"/>
        <item m="1" x="675"/>
        <item m="1" x="1185"/>
        <item m="1" x="1113"/>
        <item m="1" x="1099"/>
        <item m="1" x="794"/>
        <item m="1" x="1147"/>
        <item m="1" x="1148"/>
        <item m="1" x="784"/>
        <item m="1" x="1235"/>
        <item m="1" x="1253"/>
        <item m="1" x="1080"/>
        <item m="1" x="785"/>
        <item m="1" x="1082"/>
        <item m="1" x="683"/>
        <item m="1" x="783"/>
        <item m="1" x="870"/>
        <item m="1" x="1231"/>
        <item m="1" x="727"/>
        <item m="1" x="753"/>
        <item m="1" x="777"/>
        <item m="1" x="1040"/>
        <item m="1" x="1100"/>
        <item m="1" x="1165"/>
        <item m="1" x="705"/>
        <item m="1" x="1254"/>
        <item m="1" x="676"/>
        <item m="1" x="706"/>
        <item m="1" x="951"/>
        <item m="1" x="945"/>
        <item m="1" x="1166"/>
        <item m="1" x="1149"/>
        <item m="1" x="1186"/>
        <item m="1" x="1054"/>
        <item m="1" x="918"/>
        <item m="1" x="707"/>
        <item m="1" x="1236"/>
        <item m="1" x="946"/>
        <item m="1" x="1150"/>
        <item m="1" x="740"/>
        <item m="1" x="1187"/>
        <item m="1" x="1120"/>
        <item m="1" x="919"/>
        <item m="1" x="901"/>
        <item m="1" x="728"/>
        <item m="1" x="754"/>
        <item m="1" x="1212"/>
        <item m="1" x="987"/>
        <item m="1" x="1006"/>
        <item m="1" x="1041"/>
        <item m="1" x="1062"/>
        <item m="1" x="1213"/>
        <item m="1" x="1172"/>
        <item m="1" x="1055"/>
        <item m="1" x="973"/>
        <item m="1" x="902"/>
        <item m="1" x="1255"/>
        <item m="1" x="920"/>
        <item m="1" x="677"/>
        <item m="1" x="1238"/>
        <item m="1" x="856"/>
        <item m="1" x="708"/>
        <item m="1" x="679"/>
        <item m="1" x="947"/>
        <item m="1" x="709"/>
        <item m="1" x="841"/>
        <item m="1" x="1195"/>
        <item m="1" x="770"/>
        <item m="1" x="1151"/>
        <item m="1" x="1125"/>
        <item m="1" x="1173"/>
        <item m="1" x="922"/>
        <item m="1" x="731"/>
        <item m="1" x="1042"/>
        <item m="1" x="755"/>
        <item m="1" x="1056"/>
        <item m="1" x="1057"/>
        <item m="1" x="792"/>
        <item m="1" x="1074"/>
        <item m="1" x="778"/>
        <item m="1" x="756"/>
        <item m="1" x="1188"/>
        <item m="1" x="807"/>
        <item m="1" x="1020"/>
        <item m="1" x="1101"/>
        <item m="1" x="1089"/>
        <item m="1" x="680"/>
        <item m="1" x="710"/>
        <item m="1" x="819"/>
        <item m="1" x="711"/>
        <item m="1" x="1216"/>
        <item m="1" x="1196"/>
        <item m="1" x="1167"/>
        <item m="1" x="886"/>
        <item m="1" x="1021"/>
        <item m="1" x="1217"/>
        <item m="1" x="872"/>
        <item m="1" x="1223"/>
        <item m="1" x="960"/>
        <item m="1" x="953"/>
        <item m="1" x="954"/>
        <item m="1" x="1011"/>
        <item m="1" x="1234"/>
        <item m="1" x="1152"/>
        <item m="1" x="1224"/>
        <item m="1" x="719"/>
        <item m="1" x="842"/>
        <item m="1" x="757"/>
        <item m="1" x="1174"/>
        <item m="1" x="1058"/>
        <item m="1" x="715"/>
        <item m="1" x="1130"/>
        <item m="1" x="729"/>
        <item m="1" x="758"/>
        <item m="1" x="966"/>
        <item m="1" x="1209"/>
        <item m="1" x="1022"/>
        <item m="1" x="1131"/>
        <item m="1" x="793"/>
        <item m="1" x="907"/>
        <item m="1" x="759"/>
        <item m="1" x="1121"/>
        <item m="1" x="1122"/>
        <item m="1" x="760"/>
        <item m="1" x="977"/>
        <item m="1" x="1068"/>
        <item m="1" x="955"/>
        <item m="1" x="1135"/>
        <item m="1" x="1037"/>
        <item m="1" x="891"/>
        <item m="1" x="1153"/>
        <item m="1" x="985"/>
        <item m="1" x="908"/>
        <item m="1" x="993"/>
        <item m="1" x="712"/>
        <item m="1" x="1114"/>
        <item m="1" x="812"/>
        <item m="1" x="1115"/>
        <item m="1" x="808"/>
        <item m="1" x="813"/>
        <item m="1" x="820"/>
        <item m="1" x="1193"/>
        <item m="1" x="948"/>
        <item m="1" x="761"/>
        <item m="1" x="789"/>
        <item m="1" x="1168"/>
        <item m="1" x="762"/>
        <item m="1" x="861"/>
        <item m="1" x="876"/>
        <item m="1" x="877"/>
        <item m="1" x="1102"/>
        <item m="1" x="1066"/>
        <item m="1" x="961"/>
        <item m="1" x="893"/>
        <item m="1" x="1103"/>
        <item m="1" x="713"/>
        <item m="1" x="857"/>
        <item m="1" x="1104"/>
        <item m="1" x="714"/>
        <item m="1" x="1132"/>
        <item m="1" x="779"/>
        <item m="1" x="986"/>
        <item m="1" x="963"/>
        <item m="1" x="1214"/>
        <item m="1" x="1175"/>
        <item m="1" x="795"/>
        <item m="1" x="796"/>
        <item m="1" x="1194"/>
        <item m="1" x="681"/>
        <item m="1" x="949"/>
        <item m="1" x="1126"/>
        <item m="1" x="935"/>
        <item m="1" x="1105"/>
        <item m="1" x="937"/>
        <item m="1" x="1075"/>
        <item m="1" x="803"/>
        <item m="1" x="799"/>
        <item m="1" x="871"/>
        <item m="1" x="858"/>
        <item m="1" x="1225"/>
        <item m="1" x="763"/>
        <item m="1" x="868"/>
        <item m="1" x="1083"/>
        <item m="1" x="721"/>
        <item m="1" x="1239"/>
        <item m="1" x="1176"/>
        <item m="1" x="1240"/>
        <item m="1" x="1059"/>
        <item m="1" x="1256"/>
        <item m="1" x="678"/>
        <item m="1" x="1012"/>
        <item m="1" x="1117"/>
        <item m="1" x="1023"/>
        <item m="1" x="800"/>
        <item m="1" x="1169"/>
        <item m="1" x="766"/>
        <item m="1" x="1189"/>
        <item m="1" x="921"/>
        <item m="1" x="801"/>
        <item m="1" x="1136"/>
        <item m="1" x="1084"/>
        <item m="1" x="1137"/>
        <item m="1" x="802"/>
        <item m="1" x="1244"/>
        <item m="1" x="1218"/>
        <item m="1" x="1090"/>
        <item m="1" x="790"/>
        <item m="1" x="1069"/>
        <item m="1" x="906"/>
        <item m="1" x="804"/>
        <item m="1" x="1024"/>
        <item m="1" x="682"/>
        <item m="1" x="720"/>
        <item m="1" x="780"/>
        <item m="1" x="764"/>
        <item m="1" x="1025"/>
        <item m="1" x="765"/>
        <item m="1" x="733"/>
        <item m="1" x="971"/>
        <item m="1" x="1200"/>
        <item m="1" x="909"/>
        <item m="1" x="1232"/>
        <item m="1" x="859"/>
        <item m="1" x="903"/>
        <item m="1" x="821"/>
        <item m="1" x="990"/>
        <item m="1" x="1109"/>
        <item m="1" x="1133"/>
        <item m="1" x="894"/>
        <item m="1" x="1245"/>
        <item m="1" x="897"/>
        <item m="1" x="956"/>
        <item m="1" x="781"/>
        <item m="1" x="1246"/>
        <item m="1" x="887"/>
        <item m="1" x="1003"/>
        <item m="1" x="970"/>
        <item m="1" x="1032"/>
        <item m="1" x="1063"/>
        <item m="1" x="980"/>
        <item m="1" x="1079"/>
        <item m="1" x="830"/>
        <item m="1" x="1123"/>
        <item m="1" x="925"/>
        <item m="1" x="895"/>
        <item m="1" x="771"/>
        <item m="1" x="988"/>
        <item m="1" x="1124"/>
        <item m="1" x="984"/>
        <item m="1" x="1064"/>
        <item m="1" x="981"/>
        <item m="1" x="1013"/>
        <item m="1" x="1026"/>
        <item m="1" x="1219"/>
        <item m="1" x="975"/>
        <item m="1" x="1031"/>
        <item m="1" x="991"/>
        <item m="1" x="927"/>
        <item m="1" x="957"/>
        <item m="1" x="1014"/>
        <item m="1" x="958"/>
        <item m="1" x="782"/>
        <item m="1" x="1091"/>
        <item m="1" x="722"/>
        <item m="1" x="982"/>
        <item m="1" x="734"/>
        <item m="1" x="1033"/>
        <item m="1" x="838"/>
        <item m="1" x="881"/>
        <item m="1" x="1045"/>
        <item m="1" x="826"/>
        <item m="1" x="1046"/>
        <item m="1" x="827"/>
        <item m="1" x="983"/>
        <item m="1" x="1220"/>
        <item m="1" x="1034"/>
        <item m="1" x="1221"/>
        <item m="1" x="1035"/>
        <item m="1" x="831"/>
        <item m="1" x="832"/>
        <item m="1" x="833"/>
        <item m="1" x="834"/>
        <item m="1" x="839"/>
        <item m="1" x="882"/>
        <item m="1" x="840"/>
        <item m="1" x="883"/>
        <item m="1" x="1043"/>
        <item m="1" x="1004"/>
        <item m="1" x="828"/>
        <item m="1" x="1065"/>
        <item m="1" x="1036"/>
        <item m="1" x="835"/>
        <item m="1" x="1076"/>
        <item m="1" x="924"/>
        <item m="1" x="888"/>
        <item m="1" x="1027"/>
        <item m="1" x="1226"/>
        <item m="1" x="1116"/>
        <item m="1" x="1000"/>
        <item m="1" x="1001"/>
        <item m="1" x="965"/>
        <item m="1" x="829"/>
        <item m="1" x="767"/>
        <item m="1" x="787"/>
        <item m="1" x="1047"/>
        <item m="1" x="884"/>
        <item m="1" x="772"/>
        <item m="1" x="1028"/>
        <item m="1" x="1029"/>
        <item m="1" x="1002"/>
        <item m="1" x="926"/>
        <item m="1" x="928"/>
        <item m="1" x="923"/>
        <item m="1" x="774"/>
        <item m="1" x="932"/>
        <item m="1" x="878"/>
        <item m="1" x="1030"/>
        <item m="1" x="879"/>
        <item m="1" x="880"/>
        <item m="1" x="1077"/>
        <item m="1" x="773"/>
        <item m="1" x="1078"/>
        <item m="1" x="869"/>
        <item m="1" x="735"/>
        <item m="1" x="950"/>
        <item m="1" x="885"/>
        <item m="1" x="892"/>
        <item m="1" x="736"/>
        <item m="1" x="9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3"/>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t="default"/>
      </items>
    </pivotField>
  </pivotFields>
  <rowFields count="1">
    <field x="14"/>
  </rowFields>
  <rowItems count="668">
    <i>
      <x/>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t="grand">
      <x/>
    </i>
  </rowItems>
  <colFields count="1">
    <field x="-2"/>
  </colFields>
  <colItems count="2">
    <i>
      <x/>
    </i>
    <i i="1">
      <x v="1"/>
    </i>
  </colItems>
  <dataFields count="2">
    <dataField name="Suma de PIEZAS SOLICITADAS" fld="4" baseField="0" baseItem="0"/>
    <dataField name="Suma de CANTIDAD ENTREGADA"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3" cacheId="2"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4:G510" firstHeaderRow="0" firstDataRow="1" firstDataCol="1"/>
  <pivotFields count="27">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05">
        <item x="277"/>
        <item x="471"/>
        <item x="474"/>
        <item x="67"/>
        <item x="68"/>
        <item x="0"/>
        <item x="71"/>
        <item x="69"/>
        <item x="70"/>
        <item x="73"/>
        <item x="72"/>
        <item x="74"/>
        <item x="77"/>
        <item x="76"/>
        <item x="79"/>
        <item x="80"/>
        <item x="81"/>
        <item x="84"/>
        <item x="86"/>
        <item x="1"/>
        <item x="87"/>
        <item x="88"/>
        <item x="89"/>
        <item x="90"/>
        <item x="94"/>
        <item x="93"/>
        <item x="2"/>
        <item x="3"/>
        <item x="97"/>
        <item x="96"/>
        <item x="98"/>
        <item x="99"/>
        <item x="100"/>
        <item x="105"/>
        <item x="104"/>
        <item x="103"/>
        <item x="102"/>
        <item x="4"/>
        <item x="108"/>
        <item x="109"/>
        <item x="110"/>
        <item x="114"/>
        <item x="115"/>
        <item x="116"/>
        <item x="117"/>
        <item x="209"/>
        <item x="118"/>
        <item x="120"/>
        <item x="121"/>
        <item x="122"/>
        <item x="124"/>
        <item x="123"/>
        <item x="5"/>
        <item x="128"/>
        <item x="127"/>
        <item x="129"/>
        <item x="134"/>
        <item x="133"/>
        <item x="132"/>
        <item x="136"/>
        <item x="135"/>
        <item x="137"/>
        <item x="138"/>
        <item x="140"/>
        <item x="139"/>
        <item x="141"/>
        <item x="142"/>
        <item x="143"/>
        <item x="6"/>
        <item x="7"/>
        <item x="144"/>
        <item x="9"/>
        <item x="8"/>
        <item x="145"/>
        <item x="146"/>
        <item x="148"/>
        <item x="149"/>
        <item x="151"/>
        <item x="10"/>
        <item x="152"/>
        <item x="153"/>
        <item x="154"/>
        <item x="155"/>
        <item x="157"/>
        <item x="158"/>
        <item x="159"/>
        <item x="161"/>
        <item x="11"/>
        <item x="12"/>
        <item x="162"/>
        <item x="164"/>
        <item x="163"/>
        <item x="13"/>
        <item x="14"/>
        <item x="167"/>
        <item x="15"/>
        <item x="168"/>
        <item x="170"/>
        <item x="169"/>
        <item x="171"/>
        <item x="172"/>
        <item x="174"/>
        <item x="173"/>
        <item x="175"/>
        <item x="176"/>
        <item x="16"/>
        <item x="180"/>
        <item x="182"/>
        <item x="184"/>
        <item x="181"/>
        <item x="183"/>
        <item x="179"/>
        <item x="178"/>
        <item x="17"/>
        <item x="188"/>
        <item x="189"/>
        <item x="196"/>
        <item x="198"/>
        <item x="197"/>
        <item x="19"/>
        <item x="199"/>
        <item x="18"/>
        <item x="20"/>
        <item x="200"/>
        <item x="201"/>
        <item x="202"/>
        <item x="203"/>
        <item x="204"/>
        <item x="21"/>
        <item x="22"/>
        <item x="205"/>
        <item x="206"/>
        <item x="207"/>
        <item x="208"/>
        <item x="210"/>
        <item x="211"/>
        <item x="212"/>
        <item x="213"/>
        <item x="215"/>
        <item x="216"/>
        <item x="217"/>
        <item x="218"/>
        <item x="223"/>
        <item x="227"/>
        <item x="23"/>
        <item x="228"/>
        <item x="232"/>
        <item x="233"/>
        <item x="234"/>
        <item x="235"/>
        <item x="236"/>
        <item x="237"/>
        <item x="238"/>
        <item x="241"/>
        <item x="24"/>
        <item x="244"/>
        <item x="245"/>
        <item x="246"/>
        <item x="247"/>
        <item x="249"/>
        <item x="251"/>
        <item x="252"/>
        <item x="253"/>
        <item x="254"/>
        <item x="255"/>
        <item x="256"/>
        <item x="257"/>
        <item x="258"/>
        <item x="259"/>
        <item x="261"/>
        <item x="25"/>
        <item x="262"/>
        <item x="263"/>
        <item x="264"/>
        <item x="266"/>
        <item x="265"/>
        <item x="268"/>
        <item x="269"/>
        <item x="275"/>
        <item x="270"/>
        <item x="271"/>
        <item x="272"/>
        <item x="274"/>
        <item x="276"/>
        <item x="273"/>
        <item x="278"/>
        <item x="26"/>
        <item x="27"/>
        <item x="280"/>
        <item x="279"/>
        <item x="29"/>
        <item x="30"/>
        <item x="281"/>
        <item x="283"/>
        <item x="286"/>
        <item x="288"/>
        <item x="287"/>
        <item x="289"/>
        <item x="31"/>
        <item x="33"/>
        <item x="32"/>
        <item x="292"/>
        <item x="34"/>
        <item x="35"/>
        <item x="294"/>
        <item x="295"/>
        <item x="297"/>
        <item x="296"/>
        <item x="298"/>
        <item x="299"/>
        <item x="301"/>
        <item x="300"/>
        <item x="302"/>
        <item x="303"/>
        <item x="304"/>
        <item x="36"/>
        <item x="305"/>
        <item x="306"/>
        <item x="308"/>
        <item x="309"/>
        <item x="310"/>
        <item x="311"/>
        <item x="39"/>
        <item x="38"/>
        <item x="312"/>
        <item x="313"/>
        <item x="315"/>
        <item x="316"/>
        <item x="317"/>
        <item x="322"/>
        <item x="323"/>
        <item x="318"/>
        <item x="319"/>
        <item x="321"/>
        <item x="325"/>
        <item x="324"/>
        <item x="40"/>
        <item x="327"/>
        <item x="326"/>
        <item x="328"/>
        <item x="329"/>
        <item x="330"/>
        <item x="331"/>
        <item x="332"/>
        <item x="333"/>
        <item x="41"/>
        <item x="336"/>
        <item x="335"/>
        <item x="337"/>
        <item x="42"/>
        <item x="338"/>
        <item x="339"/>
        <item x="340"/>
        <item x="341"/>
        <item x="342"/>
        <item x="343"/>
        <item x="345"/>
        <item x="346"/>
        <item x="344"/>
        <item x="347"/>
        <item x="348"/>
        <item x="352"/>
        <item x="350"/>
        <item x="351"/>
        <item x="43"/>
        <item x="349"/>
        <item x="353"/>
        <item x="356"/>
        <item x="355"/>
        <item x="354"/>
        <item x="177"/>
        <item x="360"/>
        <item x="361"/>
        <item x="363"/>
        <item x="362"/>
        <item x="364"/>
        <item x="365"/>
        <item x="366"/>
        <item x="367"/>
        <item x="368"/>
        <item x="369"/>
        <item x="371"/>
        <item x="370"/>
        <item x="372"/>
        <item x="373"/>
        <item x="45"/>
        <item x="374"/>
        <item x="375"/>
        <item x="376"/>
        <item x="377"/>
        <item x="378"/>
        <item x="381"/>
        <item x="382"/>
        <item x="385"/>
        <item x="402"/>
        <item x="401"/>
        <item x="47"/>
        <item x="390"/>
        <item x="389"/>
        <item x="391"/>
        <item x="392"/>
        <item x="394"/>
        <item x="395"/>
        <item x="396"/>
        <item x="398"/>
        <item x="397"/>
        <item x="399"/>
        <item x="400"/>
        <item x="48"/>
        <item x="405"/>
        <item x="406"/>
        <item x="409"/>
        <item x="410"/>
        <item x="411"/>
        <item x="412"/>
        <item x="413"/>
        <item x="445"/>
        <item x="415"/>
        <item x="416"/>
        <item x="417"/>
        <item x="418"/>
        <item x="419"/>
        <item x="420"/>
        <item x="422"/>
        <item x="424"/>
        <item x="425"/>
        <item x="423"/>
        <item x="426"/>
        <item x="49"/>
        <item x="427"/>
        <item x="428"/>
        <item x="430"/>
        <item x="50"/>
        <item x="51"/>
        <item x="52"/>
        <item x="437"/>
        <item x="436"/>
        <item x="440"/>
        <item x="444"/>
        <item x="443"/>
        <item x="446"/>
        <item x="448"/>
        <item x="447"/>
        <item x="53"/>
        <item x="449"/>
        <item x="452"/>
        <item x="451"/>
        <item x="453"/>
        <item x="454"/>
        <item x="455"/>
        <item x="456"/>
        <item x="457"/>
        <item x="226"/>
        <item x="458"/>
        <item x="459"/>
        <item x="460"/>
        <item x="461"/>
        <item x="462"/>
        <item x="464"/>
        <item x="463"/>
        <item x="465"/>
        <item x="466"/>
        <item x="467"/>
        <item x="468"/>
        <item x="469"/>
        <item x="470"/>
        <item x="57"/>
        <item x="472"/>
        <item x="473"/>
        <item x="475"/>
        <item x="130"/>
        <item x="476"/>
        <item x="477"/>
        <item x="58"/>
        <item x="481"/>
        <item x="59"/>
        <item x="482"/>
        <item x="484"/>
        <item x="485"/>
        <item x="483"/>
        <item x="486"/>
        <item x="492"/>
        <item x="62"/>
        <item x="60"/>
        <item x="493"/>
        <item x="494"/>
        <item x="61"/>
        <item x="495"/>
        <item x="63"/>
        <item x="496"/>
        <item x="497"/>
        <item x="64"/>
        <item x="499"/>
        <item x="500"/>
        <item x="501"/>
        <item x="503"/>
        <item x="502"/>
        <item x="504"/>
        <item x="75"/>
        <item x="224"/>
        <item x="225"/>
        <item x="403"/>
        <item x="150"/>
        <item x="404"/>
        <item x="113"/>
        <item x="160"/>
        <item x="185"/>
        <item x="432"/>
        <item x="165"/>
        <item x="92"/>
        <item x="65"/>
        <item x="435"/>
        <item x="194"/>
        <item x="383"/>
        <item x="450"/>
        <item x="267"/>
        <item x="434"/>
        <item x="285"/>
        <item x="186"/>
        <item x="260"/>
        <item x="126"/>
        <item x="147"/>
        <item x="106"/>
        <item x="190"/>
        <item x="407"/>
        <item x="248"/>
        <item x="95"/>
        <item x="359"/>
        <item x="282"/>
        <item x="28"/>
        <item x="195"/>
        <item x="293"/>
        <item x="284"/>
        <item x="439"/>
        <item x="438"/>
        <item x="125"/>
        <item x="379"/>
        <item x="380"/>
        <item x="221"/>
        <item x="222"/>
        <item x="219"/>
        <item x="220"/>
        <item x="192"/>
        <item x="193"/>
        <item x="498"/>
        <item x="357"/>
        <item x="414"/>
        <item x="119"/>
        <item x="66"/>
        <item x="290"/>
        <item x="314"/>
        <item x="44"/>
        <item x="291"/>
        <item x="191"/>
        <item x="37"/>
        <item x="441"/>
        <item x="131"/>
        <item x="408"/>
        <item x="387"/>
        <item x="388"/>
        <item x="101"/>
        <item x="479"/>
        <item x="480"/>
        <item x="487"/>
        <item x="358"/>
        <item x="488"/>
        <item x="489"/>
        <item x="478"/>
        <item x="250"/>
        <item x="156"/>
        <item x="431"/>
        <item x="107"/>
        <item x="214"/>
        <item x="442"/>
        <item x="229"/>
        <item x="230"/>
        <item x="46"/>
        <item x="384"/>
        <item x="490"/>
        <item x="55"/>
        <item x="56"/>
        <item x="54"/>
        <item x="433"/>
        <item x="78"/>
        <item x="334"/>
        <item x="243"/>
        <item x="242"/>
        <item x="240"/>
        <item x="231"/>
        <item x="239"/>
        <item x="112"/>
        <item x="187"/>
        <item x="386"/>
        <item x="393"/>
        <item x="83"/>
        <item x="307"/>
        <item x="429"/>
        <item x="320"/>
        <item x="421"/>
        <item x="82"/>
        <item x="166"/>
        <item x="111"/>
        <item x="491"/>
        <item x="85"/>
        <item x="9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44" outline="0" showAll="0" defaultSubtotal="0"/>
    <pivotField dataField="1" compact="0" numFmtId="3" outline="0" showAll="0" defaultSubtotal="0"/>
    <pivotField dataField="1" compact="0" numFmtId="3" outline="0" showAll="0" defaultSubtotal="0"/>
    <pivotField compact="0" numFmtId="44" outline="0" showAll="0" defaultSubtotal="0"/>
    <pivotField dataField="1" compact="0" numFmtId="44"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s>
  <rowFields count="1">
    <field x="7"/>
  </rowFields>
  <rowItems count="5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t="grand">
      <x/>
    </i>
  </rowItems>
  <colFields count="1">
    <field x="-2"/>
  </colFields>
  <colItems count="6">
    <i>
      <x/>
    </i>
    <i i="1">
      <x v="1"/>
    </i>
    <i i="2">
      <x v="2"/>
    </i>
    <i i="3">
      <x v="3"/>
    </i>
    <i i="4">
      <x v="4"/>
    </i>
    <i i="5">
      <x v="5"/>
    </i>
  </colItems>
  <dataFields count="6">
    <dataField name="Suma de CANTIDAD MÍNIMA" fld="14" baseField="0" baseItem="0"/>
    <dataField name="Suma de CANTIDAD MÁXIMA" fld="15" baseField="0" baseItem="0"/>
    <dataField name="Suma de SOLICITADO" fld="19" baseField="7" baseItem="0"/>
    <dataField name="Suma de ENTREGADO" fld="20" baseField="7" baseItem="0"/>
    <dataField name="Suma de IMPORTE MÁXIMO" fld="17" baseField="0" baseItem="0"/>
    <dataField name="Suma de Costo Entregado" fld="26" baseField="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1:F7" firstHeaderRow="1" firstDataRow="2" firstDataCol="1"/>
  <pivotFields count="22">
    <pivotField showAll="0"/>
    <pivotField showAll="0"/>
    <pivotField showAll="0"/>
    <pivotField showAll="0"/>
    <pivotField showAll="0"/>
    <pivotField showAll="0"/>
    <pivotField showAll="0"/>
    <pivotField showAll="0"/>
    <pivotField numFmtId="44" showAll="0"/>
    <pivotField numFmtId="3" showAll="0"/>
    <pivotField numFmtId="3" showAll="0"/>
    <pivotField numFmtId="44" showAll="0"/>
    <pivotField numFmtId="44" showAll="0"/>
    <pivotField showAll="0"/>
    <pivotField dataField="1" showAll="0"/>
    <pivotField showAll="0"/>
    <pivotField showAll="0"/>
    <pivotField showAll="0"/>
    <pivotField axis="axisRow" showAll="0">
      <items count="5">
        <item x="0"/>
        <item x="3"/>
        <item x="1"/>
        <item x="2"/>
        <item t="default"/>
      </items>
    </pivotField>
    <pivotField showAll="0"/>
    <pivotField axis="axisCol" showAll="0">
      <items count="6">
        <item x="3"/>
        <item x="1"/>
        <item x="0"/>
        <item x="2"/>
        <item m="1" x="4"/>
        <item t="default"/>
      </items>
    </pivotField>
    <pivotField showAll="0"/>
  </pivotFields>
  <rowFields count="1">
    <field x="18"/>
  </rowFields>
  <rowItems count="5">
    <i>
      <x/>
    </i>
    <i>
      <x v="1"/>
    </i>
    <i>
      <x v="2"/>
    </i>
    <i>
      <x v="3"/>
    </i>
    <i t="grand">
      <x/>
    </i>
  </rowItems>
  <colFields count="1">
    <field x="20"/>
  </colFields>
  <colItems count="5">
    <i>
      <x/>
    </i>
    <i>
      <x v="1"/>
    </i>
    <i>
      <x v="2"/>
    </i>
    <i>
      <x v="3"/>
    </i>
    <i t="grand">
      <x/>
    </i>
  </colItems>
  <dataFields count="1">
    <dataField name="Cuenta de SOLICITADO"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TablaDinámica4" cacheId="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4:D314" firstHeaderRow="0" firstDataRow="1" firstDataCol="1"/>
  <pivotFields count="27">
    <pivotField showAll="0"/>
    <pivotField showAll="0"/>
    <pivotField showAll="0"/>
    <pivotField showAll="0"/>
    <pivotField showAll="0"/>
    <pivotField axis="axisRow" showAll="0">
      <items count="310">
        <item x="66"/>
        <item x="95"/>
        <item x="103"/>
        <item x="256"/>
        <item x="121"/>
        <item x="237"/>
        <item x="308"/>
        <item x="127"/>
        <item x="213"/>
        <item x="248"/>
        <item x="226"/>
        <item x="184"/>
        <item x="278"/>
        <item x="294"/>
        <item x="118"/>
        <item x="188"/>
        <item x="84"/>
        <item x="242"/>
        <item x="223"/>
        <item x="222"/>
        <item x="277"/>
        <item x="253"/>
        <item x="276"/>
        <item x="254"/>
        <item x="128"/>
        <item x="303"/>
        <item x="139"/>
        <item x="57"/>
        <item x="282"/>
        <item x="252"/>
        <item x="224"/>
        <item x="155"/>
        <item x="280"/>
        <item x="261"/>
        <item x="71"/>
        <item x="267"/>
        <item x="255"/>
        <item x="123"/>
        <item x="52"/>
        <item x="263"/>
        <item x="154"/>
        <item x="144"/>
        <item x="283"/>
        <item x="129"/>
        <item x="177"/>
        <item x="250"/>
        <item x="72"/>
        <item x="113"/>
        <item x="279"/>
        <item x="221"/>
        <item x="225"/>
        <item x="122"/>
        <item x="298"/>
        <item x="281"/>
        <item x="56"/>
        <item x="58"/>
        <item x="172"/>
        <item x="109"/>
        <item x="189"/>
        <item x="202"/>
        <item x="148"/>
        <item x="124"/>
        <item x="262"/>
        <item x="304"/>
        <item x="268"/>
        <item x="235"/>
        <item x="119"/>
        <item x="230"/>
        <item x="74"/>
        <item x="169"/>
        <item x="159"/>
        <item x="60"/>
        <item x="3"/>
        <item x="207"/>
        <item x="106"/>
        <item x="62"/>
        <item x="112"/>
        <item x="306"/>
        <item x="100"/>
        <item x="70"/>
        <item x="246"/>
        <item x="216"/>
        <item x="274"/>
        <item x="125"/>
        <item x="195"/>
        <item x="210"/>
        <item x="289"/>
        <item x="300"/>
        <item x="53"/>
        <item x="47"/>
        <item x="18"/>
        <item x="133"/>
        <item x="10"/>
        <item x="288"/>
        <item x="156"/>
        <item x="231"/>
        <item x="138"/>
        <item x="251"/>
        <item x="98"/>
        <item x="190"/>
        <item x="132"/>
        <item x="61"/>
        <item x="117"/>
        <item x="76"/>
        <item x="214"/>
        <item x="305"/>
        <item x="201"/>
        <item x="157"/>
        <item x="85"/>
        <item x="182"/>
        <item x="67"/>
        <item x="140"/>
        <item x="120"/>
        <item x="181"/>
        <item x="145"/>
        <item x="212"/>
        <item x="40"/>
        <item x="161"/>
        <item x="241"/>
        <item x="302"/>
        <item x="150"/>
        <item x="17"/>
        <item x="266"/>
        <item x="192"/>
        <item x="204"/>
        <item x="217"/>
        <item x="142"/>
        <item x="64"/>
        <item x="234"/>
        <item x="131"/>
        <item x="37"/>
        <item x="80"/>
        <item x="193"/>
        <item x="260"/>
        <item x="200"/>
        <item x="134"/>
        <item x="87"/>
        <item x="146"/>
        <item x="287"/>
        <item x="203"/>
        <item x="233"/>
        <item x="79"/>
        <item x="179"/>
        <item x="244"/>
        <item x="292"/>
        <item x="168"/>
        <item x="265"/>
        <item x="307"/>
        <item x="247"/>
        <item x="194"/>
        <item x="245"/>
        <item x="238"/>
        <item x="160"/>
        <item x="115"/>
        <item x="54"/>
        <item x="81"/>
        <item x="39"/>
        <item x="78"/>
        <item x="0"/>
        <item x="99"/>
        <item x="28"/>
        <item x="191"/>
        <item x="149"/>
        <item x="295"/>
        <item x="275"/>
        <item x="9"/>
        <item x="50"/>
        <item x="153"/>
        <item x="2"/>
        <item x="293"/>
        <item x="285"/>
        <item x="24"/>
        <item x="29"/>
        <item x="59"/>
        <item x="13"/>
        <item x="151"/>
        <item x="249"/>
        <item x="299"/>
        <item x="30"/>
        <item x="170"/>
        <item x="209"/>
        <item x="93"/>
        <item x="291"/>
        <item x="271"/>
        <item x="41"/>
        <item x="35"/>
        <item x="43"/>
        <item x="82"/>
        <item x="22"/>
        <item x="158"/>
        <item x="6"/>
        <item x="198"/>
        <item x="286"/>
        <item x="232"/>
        <item x="75"/>
        <item x="33"/>
        <item x="135"/>
        <item x="48"/>
        <item x="220"/>
        <item x="301"/>
        <item x="167"/>
        <item x="196"/>
        <item x="11"/>
        <item x="88"/>
        <item x="26"/>
        <item x="228"/>
        <item x="174"/>
        <item x="86"/>
        <item x="264"/>
        <item x="55"/>
        <item x="34"/>
        <item x="23"/>
        <item x="143"/>
        <item x="110"/>
        <item x="126"/>
        <item x="14"/>
        <item x="31"/>
        <item x="164"/>
        <item x="183"/>
        <item x="180"/>
        <item x="211"/>
        <item x="89"/>
        <item x="21"/>
        <item x="107"/>
        <item x="162"/>
        <item x="19"/>
        <item x="83"/>
        <item x="36"/>
        <item x="259"/>
        <item x="218"/>
        <item x="46"/>
        <item x="38"/>
        <item x="73"/>
        <item x="284"/>
        <item x="51"/>
        <item x="42"/>
        <item x="175"/>
        <item x="16"/>
        <item x="45"/>
        <item x="166"/>
        <item x="49"/>
        <item x="206"/>
        <item x="5"/>
        <item x="8"/>
        <item x="273"/>
        <item x="4"/>
        <item x="96"/>
        <item x="229"/>
        <item x="63"/>
        <item x="102"/>
        <item x="137"/>
        <item x="97"/>
        <item x="199"/>
        <item x="7"/>
        <item x="239"/>
        <item x="269"/>
        <item x="136"/>
        <item x="27"/>
        <item x="296"/>
        <item x="104"/>
        <item x="68"/>
        <item x="197"/>
        <item x="208"/>
        <item x="32"/>
        <item x="165"/>
        <item x="92"/>
        <item x="90"/>
        <item x="215"/>
        <item x="258"/>
        <item x="243"/>
        <item x="77"/>
        <item x="116"/>
        <item x="219"/>
        <item x="147"/>
        <item x="257"/>
        <item x="227"/>
        <item x="141"/>
        <item x="20"/>
        <item x="163"/>
        <item x="65"/>
        <item x="185"/>
        <item x="1"/>
        <item x="171"/>
        <item x="236"/>
        <item x="272"/>
        <item x="15"/>
        <item x="178"/>
        <item x="152"/>
        <item x="69"/>
        <item x="111"/>
        <item x="205"/>
        <item x="297"/>
        <item x="25"/>
        <item x="114"/>
        <item x="44"/>
        <item x="186"/>
        <item x="94"/>
        <item x="130"/>
        <item x="108"/>
        <item x="101"/>
        <item x="290"/>
        <item x="176"/>
        <item x="187"/>
        <item x="270"/>
        <item x="240"/>
        <item x="91"/>
        <item x="173"/>
        <item x="105"/>
        <item x="12"/>
        <item t="default"/>
      </items>
    </pivotField>
    <pivotField showAll="0"/>
    <pivotField showAll="0"/>
    <pivotField showAll="0"/>
    <pivotField showAll="0"/>
    <pivotField showAll="0"/>
    <pivotField showAll="0"/>
    <pivotField showAll="0"/>
    <pivotField numFmtId="44" showAll="0"/>
    <pivotField numFmtId="3" showAll="0"/>
    <pivotField numFmtId="3" showAll="0"/>
    <pivotField dataField="1" numFmtId="44" showAll="0"/>
    <pivotField dataField="1" numFmtId="44" showAll="0"/>
    <pivotField showAll="0"/>
    <pivotField showAll="0"/>
    <pivotField showAll="0"/>
    <pivotField showAll="0"/>
    <pivotField showAll="0"/>
    <pivotField showAll="0"/>
    <pivotField showAll="0"/>
    <pivotField showAll="0"/>
    <pivotField dataField="1" showAll="0"/>
  </pivotFields>
  <rowFields count="1">
    <field x="5"/>
  </rowFields>
  <rowItems count="3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t="grand">
      <x/>
    </i>
  </rowItems>
  <colFields count="1">
    <field x="-2"/>
  </colFields>
  <colItems count="3">
    <i>
      <x/>
    </i>
    <i i="1">
      <x v="1"/>
    </i>
    <i i="2">
      <x v="2"/>
    </i>
  </colItems>
  <dataFields count="3">
    <dataField name="Suma de IMPORTE MÍNIMO" fld="16" baseField="0" baseItem="0"/>
    <dataField name="Suma de Costo Entregado" fld="26" baseField="5" baseItem="52"/>
    <dataField name="Suma de IMPORTE MÁXIMO"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O2000" totalsRowShown="0" headerRowDxfId="12" headerRowBorderDxfId="11" tableBorderDxfId="10">
  <tableColumns count="15">
    <tableColumn id="1" xr3:uid="{00000000-0010-0000-0000-000001000000}" name="CLAVE" dataDxfId="9"/>
    <tableColumn id="2" xr3:uid="{00000000-0010-0000-0000-000002000000}" name="DESCRIPCION" dataDxfId="8"/>
    <tableColumn id="3" xr3:uid="{00000000-0010-0000-0000-000003000000}" name="CNIS"/>
    <tableColumn id="4" xr3:uid="{00000000-0010-0000-0000-000004000000}" name="CUCOP"/>
    <tableColumn id="5" xr3:uid="{00000000-0010-0000-0000-000005000000}" name="PIEZAS SOLICITADAS"/>
    <tableColumn id="6" xr3:uid="{00000000-0010-0000-0000-000006000000}" name="PRECIO UNITARIO"/>
    <tableColumn id="7" xr3:uid="{00000000-0010-0000-0000-000007000000}" name="TOTAL"/>
    <tableColumn id="8" xr3:uid="{00000000-0010-0000-0000-000008000000}" name="PROVEEDOR" dataDxfId="7"/>
    <tableColumn id="9" xr3:uid="{00000000-0010-0000-0000-000009000000}" name="N° DE ORDEN"/>
    <tableColumn id="10" xr3:uid="{00000000-0010-0000-0000-00000A000000}" name="CONTRATO"/>
    <tableColumn id="11" xr3:uid="{00000000-0010-0000-0000-00000B000000}" name="FECHA DE ORDEN"/>
    <tableColumn id="12" xr3:uid="{00000000-0010-0000-0000-00000C000000}" name="FECHA LIMITE"/>
    <tableColumn id="13" xr3:uid="{00000000-0010-0000-0000-00000D000000}" name="FECHA DE RECEPCION"/>
    <tableColumn id="14" xr3:uid="{00000000-0010-0000-0000-00000E000000}" name="CANTIDAD ENTREGADA"/>
    <tableColumn id="15" xr3:uid="{00000000-0010-0000-0000-00000F000000}" name="REFERENCIA" dataDxfId="6">
      <calculatedColumnFormula>CONCATENATE(Tabla1[[#This Row],[CONTRATO]],Tabla1[[#This Row],[CLAVE]])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L25"/>
  <sheetViews>
    <sheetView tabSelected="1" topLeftCell="B1" workbookViewId="0">
      <selection activeCell="H16" sqref="H16"/>
    </sheetView>
  </sheetViews>
  <sheetFormatPr baseColWidth="10" defaultRowHeight="15" x14ac:dyDescent="0.25"/>
  <cols>
    <col min="1" max="1" width="8" hidden="1" customWidth="1"/>
    <col min="2" max="2" width="40.140625" customWidth="1"/>
    <col min="4" max="4" width="11.85546875" bestFit="1" customWidth="1"/>
    <col min="5" max="5" width="9.140625" bestFit="1" customWidth="1"/>
    <col min="6" max="6" width="9" customWidth="1"/>
    <col min="7" max="7" width="16.5703125" customWidth="1"/>
  </cols>
  <sheetData>
    <row r="1" spans="1:12" x14ac:dyDescent="0.25">
      <c r="B1" s="156" t="s">
        <v>2795</v>
      </c>
      <c r="C1" s="156"/>
      <c r="G1" s="158" t="s">
        <v>3601</v>
      </c>
      <c r="H1" s="158"/>
      <c r="I1" s="158"/>
      <c r="J1" s="158"/>
      <c r="K1" s="158"/>
      <c r="L1" s="158"/>
    </row>
    <row r="2" spans="1:12" x14ac:dyDescent="0.25">
      <c r="B2" s="118" t="s">
        <v>2792</v>
      </c>
      <c r="C2" s="85">
        <v>309</v>
      </c>
      <c r="G2" s="158"/>
      <c r="H2" s="158"/>
      <c r="I2" s="158"/>
      <c r="J2" s="158"/>
      <c r="K2" s="158"/>
      <c r="L2" s="158"/>
    </row>
    <row r="3" spans="1:12" x14ac:dyDescent="0.25">
      <c r="B3" s="118" t="s">
        <v>2793</v>
      </c>
      <c r="C3" s="85">
        <v>505</v>
      </c>
      <c r="G3" s="158"/>
      <c r="H3" s="158"/>
      <c r="I3" s="158"/>
      <c r="J3" s="158"/>
      <c r="K3" s="158"/>
      <c r="L3" s="158"/>
    </row>
    <row r="4" spans="1:12" x14ac:dyDescent="0.25">
      <c r="B4" s="119" t="s">
        <v>2794</v>
      </c>
      <c r="C4" s="93">
        <v>987</v>
      </c>
      <c r="G4" s="158"/>
      <c r="H4" s="158"/>
      <c r="I4" s="158"/>
      <c r="J4" s="158"/>
      <c r="K4" s="158"/>
      <c r="L4" s="158"/>
    </row>
    <row r="6" spans="1:12" x14ac:dyDescent="0.25">
      <c r="B6" s="157" t="s">
        <v>2805</v>
      </c>
      <c r="C6" s="156"/>
    </row>
    <row r="7" spans="1:12" x14ac:dyDescent="0.25">
      <c r="A7" t="s">
        <v>2796</v>
      </c>
      <c r="B7" s="85" t="s">
        <v>2798</v>
      </c>
      <c r="C7" s="85">
        <f>COUNTIF('PARA SISTEMAS 2023-2024'!Y6:Y993,RESUMEN!A7)</f>
        <v>666</v>
      </c>
    </row>
    <row r="8" spans="1:12" x14ac:dyDescent="0.25">
      <c r="A8" t="s">
        <v>2797</v>
      </c>
      <c r="B8" s="85" t="s">
        <v>2799</v>
      </c>
      <c r="C8" s="85">
        <f>COUNTIF('PARA SISTEMAS 2023-2024'!Y7:Y994,RESUMEN!A8)</f>
        <v>321</v>
      </c>
    </row>
    <row r="10" spans="1:12" ht="33" customHeight="1" x14ac:dyDescent="0.25">
      <c r="B10" s="114" t="s">
        <v>3413</v>
      </c>
      <c r="C10" s="114" t="s">
        <v>3414</v>
      </c>
      <c r="D10" s="117" t="s">
        <v>3416</v>
      </c>
      <c r="E10" s="116" t="s">
        <v>3408</v>
      </c>
      <c r="F10" s="116" t="s">
        <v>3409</v>
      </c>
      <c r="G10" s="117" t="s">
        <v>3415</v>
      </c>
    </row>
    <row r="11" spans="1:12" x14ac:dyDescent="0.25">
      <c r="A11" s="88" t="s">
        <v>2803</v>
      </c>
      <c r="B11" s="118" t="s">
        <v>2806</v>
      </c>
      <c r="C11" s="85">
        <f>COUNTIF('PARA SISTEMAS 2023-2024'!$AA$7:$AA$993,RESUMEN!A11)</f>
        <v>19</v>
      </c>
      <c r="D11" s="85">
        <f>VLOOKUP($A$11,'DINAMICA CONTRATOS AL 40%'!$A$4:$E$4,3,0)</f>
        <v>13</v>
      </c>
      <c r="E11" s="85">
        <f>VLOOKUP($A$11,'DINAMICA CONTRATOS AL 40%'!$A$4:$E$4,2,0)</f>
        <v>0</v>
      </c>
      <c r="F11" s="85">
        <f>VLOOKUP($A$11,'DINAMICA CONTRATOS AL 40%'!$A$4:$E$4,4,0)</f>
        <v>6</v>
      </c>
      <c r="G11" s="115">
        <f>+C11/$C$4</f>
        <v>1.9250253292806486E-2</v>
      </c>
    </row>
    <row r="12" spans="1:12" x14ac:dyDescent="0.25">
      <c r="A12" s="88" t="s">
        <v>2804</v>
      </c>
      <c r="B12" s="118" t="s">
        <v>2808</v>
      </c>
      <c r="C12" s="85">
        <f>COUNTIF('PARA SISTEMAS 2023-2024'!$AA$7:$AA$993,RESUMEN!A12)</f>
        <v>258</v>
      </c>
      <c r="D12" s="85">
        <f>VLOOKUP($A$12,'DINAMICA CONTRATOS AL 40%'!$A$6:$E$6,3,0)</f>
        <v>190</v>
      </c>
      <c r="E12" s="85">
        <f>VLOOKUP($A$12,'DINAMICA CONTRATOS AL 40%'!$A$6:$E$6,2,0)</f>
        <v>21</v>
      </c>
      <c r="F12" s="85">
        <f>VLOOKUP($A$12,'DINAMICA CONTRATOS AL 40%'!$A$6:$E$6,4,0)</f>
        <v>47</v>
      </c>
      <c r="G12" s="115">
        <f t="shared" ref="G12:G14" si="0">+C12/$C$4</f>
        <v>0.26139817629179329</v>
      </c>
    </row>
    <row r="13" spans="1:12" x14ac:dyDescent="0.25">
      <c r="A13" s="88" t="s">
        <v>3405</v>
      </c>
      <c r="B13" s="118" t="s">
        <v>2807</v>
      </c>
      <c r="C13" s="85">
        <f>COUNTIF('PARA SISTEMAS 2023-2024'!$AA$7:$AA$993,RESUMEN!A13)</f>
        <v>389</v>
      </c>
      <c r="D13" s="85">
        <f>VLOOKUP($A$13,'DINAMICA CONTRATOS AL 40%'!$A$3:$E$3,3,0)</f>
        <v>190</v>
      </c>
      <c r="E13" s="85">
        <f>VLOOKUP($A$13,'DINAMICA CONTRATOS AL 40%'!$A$3:$E$3,2,0)</f>
        <v>0</v>
      </c>
      <c r="F13" s="85">
        <f>VLOOKUP($A$13,'DINAMICA CONTRATOS AL 40%'!$A$3:$E$3,4,0)</f>
        <v>199</v>
      </c>
      <c r="G13" s="115">
        <f t="shared" si="0"/>
        <v>0.39412360688956433</v>
      </c>
    </row>
    <row r="14" spans="1:12" x14ac:dyDescent="0.25">
      <c r="A14" s="88" t="s">
        <v>3406</v>
      </c>
      <c r="B14" s="118" t="s">
        <v>3407</v>
      </c>
      <c r="C14" s="85">
        <f>COUNTIF('PARA SISTEMAS 2023-2024'!$AA$7:$AA$993,RESUMEN!A14)</f>
        <v>321</v>
      </c>
      <c r="D14" s="85">
        <f>VLOOKUP($A$14,'DINAMICA CONTRATOS AL 40%'!$A$5:$E$5,3,0)</f>
        <v>0</v>
      </c>
      <c r="E14" s="85">
        <f>VLOOKUP($A$14,'DINAMICA CONTRATOS AL 40%'!$A$5:$E$5,2,0)</f>
        <v>0</v>
      </c>
      <c r="F14" s="85">
        <f>VLOOKUP($A$14,'DINAMICA CONTRATOS AL 40%'!$A$5:$E$5,4,0)</f>
        <v>0</v>
      </c>
      <c r="G14" s="115">
        <f t="shared" si="0"/>
        <v>0.32522796352583588</v>
      </c>
    </row>
    <row r="17" spans="1:3" x14ac:dyDescent="0.25">
      <c r="A17" s="85"/>
      <c r="B17" s="114" t="s">
        <v>3418</v>
      </c>
      <c r="C17" s="114" t="s">
        <v>3420</v>
      </c>
    </row>
    <row r="18" spans="1:3" x14ac:dyDescent="0.25">
      <c r="A18" s="85"/>
      <c r="B18" s="118" t="s">
        <v>3419</v>
      </c>
      <c r="C18" s="93">
        <v>505</v>
      </c>
    </row>
    <row r="19" spans="1:3" x14ac:dyDescent="0.25">
      <c r="A19" s="85"/>
      <c r="B19" s="118" t="s">
        <v>3433</v>
      </c>
      <c r="C19" s="85">
        <f>'DETALLE POR CLAVE Y CONTRATO'!A514</f>
        <v>118</v>
      </c>
    </row>
    <row r="20" spans="1:3" x14ac:dyDescent="0.25">
      <c r="A20" s="85"/>
      <c r="B20" s="118" t="s">
        <v>3434</v>
      </c>
      <c r="C20" s="85">
        <f>'DETALLE POR CLAVE Y CONTRATO'!A513</f>
        <v>62</v>
      </c>
    </row>
    <row r="21" spans="1:3" x14ac:dyDescent="0.25">
      <c r="A21" s="85"/>
      <c r="B21" s="118" t="s">
        <v>3435</v>
      </c>
      <c r="C21" s="85">
        <f>'DETALLE POR CLAVE Y CONTRATO'!A515</f>
        <v>119</v>
      </c>
    </row>
    <row r="22" spans="1:3" x14ac:dyDescent="0.25">
      <c r="A22" s="85"/>
      <c r="B22" s="118" t="s">
        <v>3436</v>
      </c>
      <c r="C22" s="85">
        <f>'DETALLE POR CLAVE Y CONTRATO'!A512</f>
        <v>206</v>
      </c>
    </row>
    <row r="23" spans="1:3" x14ac:dyDescent="0.25">
      <c r="A23" s="85"/>
      <c r="B23" s="118" t="s">
        <v>3447</v>
      </c>
      <c r="C23" s="85">
        <f>'DETALLE POR CLAVE Y CONTRATO'!A516</f>
        <v>67</v>
      </c>
    </row>
    <row r="24" spans="1:3" x14ac:dyDescent="0.25">
      <c r="A24" s="85"/>
      <c r="B24" s="118" t="s">
        <v>3457</v>
      </c>
      <c r="C24" s="85">
        <f>'DETALLE POR CLAVE Y CONTRATO'!C837</f>
        <v>75</v>
      </c>
    </row>
    <row r="25" spans="1:3" x14ac:dyDescent="0.25">
      <c r="A25" s="85"/>
      <c r="B25" s="118" t="s">
        <v>3580</v>
      </c>
      <c r="C25" s="85">
        <f>'DETALLE POR CLAVE Y CONTRATO'!C838</f>
        <v>46</v>
      </c>
    </row>
  </sheetData>
  <mergeCells count="3">
    <mergeCell ref="B1:C1"/>
    <mergeCell ref="B6:C6"/>
    <mergeCell ref="G1:L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FF0000"/>
    <pageSetUpPr fitToPage="1"/>
  </sheetPr>
  <dimension ref="A1:AZ1014"/>
  <sheetViews>
    <sheetView topLeftCell="J5" zoomScaleNormal="100" workbookViewId="0">
      <pane ySplit="2" topLeftCell="A7" activePane="bottomLeft" state="frozen"/>
      <selection activeCell="A5" sqref="A5"/>
      <selection pane="bottomLeft" activeCell="J493" sqref="A493:XFD493"/>
    </sheetView>
  </sheetViews>
  <sheetFormatPr baseColWidth="10" defaultColWidth="14.42578125" defaultRowHeight="15" customHeight="1" x14ac:dyDescent="0.25"/>
  <cols>
    <col min="1" max="1" width="11.5703125" style="1" hidden="1" customWidth="1"/>
    <col min="2" max="2" width="23.28515625" style="1" hidden="1" customWidth="1"/>
    <col min="3" max="3" width="20.7109375" style="1" hidden="1" customWidth="1"/>
    <col min="4" max="4" width="20.7109375" style="80" customWidth="1"/>
    <col min="5" max="5" width="22.7109375" style="8" customWidth="1"/>
    <col min="6" max="8" width="20.7109375" style="8" customWidth="1"/>
    <col min="9" max="9" width="27.5703125" style="8" customWidth="1"/>
    <col min="10" max="12" width="20.7109375" style="8" customWidth="1"/>
    <col min="13" max="13" width="14.42578125" style="8" customWidth="1"/>
    <col min="14" max="14" width="9" style="8" customWidth="1"/>
    <col min="15" max="16" width="20.7109375" style="8" customWidth="1"/>
    <col min="17" max="17" width="20.7109375" style="81" customWidth="1"/>
    <col min="18" max="19" width="13.85546875" style="20" customWidth="1"/>
    <col min="20" max="20" width="13.85546875" style="81" customWidth="1"/>
    <col min="21" max="21" width="17.7109375" style="81" customWidth="1"/>
    <col min="22" max="22" width="15" style="8" customWidth="1"/>
    <col min="23" max="23" width="12.28515625" style="8" bestFit="1" customWidth="1"/>
    <col min="24" max="24" width="12.85546875" style="8" customWidth="1"/>
    <col min="25" max="25" width="18.85546875" style="8" customWidth="1"/>
    <col min="26" max="28" width="15" style="8" customWidth="1"/>
    <col min="29" max="29" width="15.7109375" style="8" customWidth="1"/>
    <col min="30" max="32" width="15" style="8" customWidth="1"/>
    <col min="33" max="34" width="29.42578125" style="8" customWidth="1"/>
    <col min="35" max="35" width="17.7109375" style="9" customWidth="1"/>
    <col min="36" max="36" width="24.7109375" style="9" customWidth="1"/>
    <col min="37" max="37" width="18.85546875" style="8" customWidth="1"/>
    <col min="38" max="38" width="18.85546875" style="20" customWidth="1"/>
    <col min="39" max="39" width="18.85546875" style="8" customWidth="1"/>
    <col min="40" max="42" width="17.7109375" style="8" customWidth="1"/>
    <col min="43" max="43" width="16.140625" style="1" customWidth="1"/>
    <col min="44" max="44" width="14.42578125" style="1" customWidth="1"/>
    <col min="45" max="45" width="30.7109375" style="1" customWidth="1"/>
    <col min="46" max="46" width="35.7109375" style="1" customWidth="1"/>
    <col min="47" max="47" width="17.85546875" style="1" customWidth="1"/>
    <col min="48" max="52" width="14.42578125" style="1" customWidth="1"/>
    <col min="53" max="16384" width="14.42578125" style="1"/>
  </cols>
  <sheetData>
    <row r="1" spans="1:50" ht="16.5" customHeight="1" x14ac:dyDescent="0.25">
      <c r="C1" s="2" t="s">
        <v>0</v>
      </c>
      <c r="D1" s="3"/>
      <c r="E1" s="4"/>
      <c r="F1" s="4"/>
      <c r="G1" s="4"/>
      <c r="H1" s="4"/>
      <c r="I1" s="5"/>
      <c r="J1" s="5"/>
      <c r="K1" s="5"/>
      <c r="M1" s="5"/>
      <c r="N1" s="5"/>
      <c r="O1" s="5"/>
      <c r="P1" s="5"/>
      <c r="Q1" s="6"/>
      <c r="R1" s="7"/>
      <c r="S1" s="7"/>
      <c r="T1" s="6"/>
      <c r="U1" s="6"/>
      <c r="V1" s="5"/>
      <c r="W1" s="5"/>
      <c r="X1" s="5"/>
      <c r="Y1" s="5"/>
      <c r="Z1" s="5"/>
      <c r="AA1" s="5"/>
      <c r="AB1" s="5"/>
      <c r="AC1" s="5"/>
      <c r="AD1" s="5"/>
      <c r="AE1" s="5"/>
      <c r="AF1" s="5"/>
      <c r="AL1" s="10"/>
      <c r="AM1" s="11" t="s">
        <v>1</v>
      </c>
    </row>
    <row r="2" spans="1:50" ht="16.5" customHeight="1" x14ac:dyDescent="0.25">
      <c r="C2" s="2"/>
      <c r="D2" s="3"/>
      <c r="E2" s="4"/>
      <c r="F2" s="4"/>
      <c r="G2" s="4"/>
      <c r="H2" s="4"/>
      <c r="I2" s="5"/>
      <c r="J2" s="5"/>
      <c r="K2" s="5"/>
      <c r="M2" s="5"/>
      <c r="N2" s="5"/>
      <c r="O2" s="5"/>
      <c r="P2" s="5"/>
      <c r="Q2" s="6"/>
      <c r="R2" s="7"/>
      <c r="S2" s="7"/>
      <c r="T2" s="6"/>
      <c r="U2" s="6"/>
      <c r="V2" s="5"/>
      <c r="W2" s="5"/>
      <c r="X2" s="5"/>
      <c r="Y2" s="5"/>
      <c r="Z2" s="5"/>
      <c r="AA2" s="5"/>
      <c r="AB2" s="5"/>
      <c r="AC2" s="5"/>
      <c r="AD2" s="5"/>
      <c r="AE2" s="5"/>
      <c r="AF2" s="5"/>
      <c r="AL2" s="12"/>
      <c r="AM2" s="11" t="s">
        <v>2</v>
      </c>
    </row>
    <row r="3" spans="1:50" ht="16.5" customHeight="1" x14ac:dyDescent="0.25">
      <c r="C3" s="2"/>
      <c r="D3" s="3"/>
      <c r="E3" s="4"/>
      <c r="F3" s="4"/>
      <c r="G3" s="4"/>
      <c r="H3" s="4"/>
      <c r="I3" s="5"/>
      <c r="J3" s="5"/>
      <c r="K3" s="5"/>
      <c r="M3" s="5"/>
      <c r="N3" s="5"/>
      <c r="O3" s="5"/>
      <c r="P3" s="5"/>
      <c r="Q3" s="6"/>
      <c r="R3" s="7"/>
      <c r="S3" s="7"/>
      <c r="T3" s="6"/>
      <c r="U3" s="6"/>
      <c r="V3" s="5"/>
      <c r="W3" s="5"/>
      <c r="X3" s="5"/>
      <c r="Y3" s="5"/>
      <c r="Z3" s="5"/>
      <c r="AA3" s="5"/>
      <c r="AB3" s="5"/>
      <c r="AC3" s="5"/>
      <c r="AD3" s="5"/>
      <c r="AE3" s="5"/>
      <c r="AF3" s="5"/>
      <c r="AG3" s="13" t="s">
        <v>3</v>
      </c>
      <c r="AH3" s="13" t="s">
        <v>3</v>
      </c>
      <c r="AL3" s="14"/>
      <c r="AM3" s="11" t="s">
        <v>4</v>
      </c>
    </row>
    <row r="4" spans="1:50" ht="15" customHeight="1" x14ac:dyDescent="0.25">
      <c r="C4" s="15" t="s">
        <v>5</v>
      </c>
      <c r="D4" s="16"/>
      <c r="E4" s="5"/>
      <c r="F4" s="5"/>
      <c r="G4" s="5"/>
      <c r="H4" s="5"/>
      <c r="I4" s="5"/>
      <c r="J4" s="5"/>
      <c r="K4" s="5"/>
      <c r="M4" s="5"/>
      <c r="N4" s="5"/>
      <c r="O4" s="5"/>
      <c r="P4" s="5"/>
      <c r="Q4" s="6"/>
      <c r="R4" s="7"/>
      <c r="S4" s="7"/>
      <c r="T4" s="6"/>
      <c r="U4" s="6"/>
      <c r="V4" s="5"/>
      <c r="W4" s="5"/>
      <c r="X4" s="5"/>
      <c r="Y4" s="5"/>
      <c r="Z4" s="5"/>
      <c r="AA4" s="5"/>
      <c r="AB4" s="5"/>
      <c r="AC4" s="5"/>
      <c r="AD4" s="5"/>
      <c r="AE4" s="5"/>
      <c r="AF4" s="5"/>
      <c r="AL4" s="17"/>
      <c r="AM4" s="11" t="s">
        <v>6</v>
      </c>
    </row>
    <row r="5" spans="1:50" ht="15.75" thickBot="1" x14ac:dyDescent="0.3">
      <c r="C5" s="15"/>
      <c r="D5" s="16"/>
      <c r="E5" s="5"/>
      <c r="F5" s="5"/>
      <c r="G5" s="5"/>
      <c r="H5" s="5"/>
      <c r="I5" s="5"/>
      <c r="J5" s="5"/>
      <c r="K5" s="5"/>
      <c r="M5" s="5"/>
      <c r="N5" s="5"/>
      <c r="O5" s="5"/>
      <c r="P5" s="5"/>
      <c r="Q5" s="18"/>
      <c r="R5" s="19">
        <f>SUBTOTAL(9,R6:R978)</f>
        <v>2756</v>
      </c>
      <c r="S5" s="19">
        <f>SUBTOTAL(9,S6:S978)</f>
        <v>6890</v>
      </c>
      <c r="T5" s="6">
        <f>SUBTOTAL(9,T6:T1048576)</f>
        <v>17483.64</v>
      </c>
      <c r="U5" s="6">
        <f>SUBTOTAL(9,U6:U1048576)</f>
        <v>43709.100000000006</v>
      </c>
      <c r="V5" s="5"/>
      <c r="W5" s="5"/>
      <c r="X5" s="5"/>
      <c r="Y5" s="5"/>
      <c r="Z5" s="5"/>
      <c r="AA5" s="5"/>
      <c r="AB5" s="5"/>
      <c r="AC5" s="5"/>
      <c r="AD5" s="5"/>
      <c r="AE5" s="5"/>
      <c r="AF5" s="5"/>
      <c r="AG5" s="1"/>
      <c r="AH5" s="1"/>
    </row>
    <row r="6" spans="1:50" ht="75.75" thickBot="1" x14ac:dyDescent="0.3">
      <c r="A6" s="1" t="s">
        <v>7</v>
      </c>
      <c r="B6" s="21" t="s">
        <v>8</v>
      </c>
      <c r="C6" s="22" t="s">
        <v>9</v>
      </c>
      <c r="D6" s="23" t="s">
        <v>10</v>
      </c>
      <c r="E6" s="23" t="s">
        <v>11</v>
      </c>
      <c r="F6" s="24" t="s">
        <v>12</v>
      </c>
      <c r="G6" s="25" t="s">
        <v>13</v>
      </c>
      <c r="H6" s="23" t="s">
        <v>14</v>
      </c>
      <c r="I6" s="23" t="s">
        <v>15</v>
      </c>
      <c r="J6" s="23" t="s">
        <v>16</v>
      </c>
      <c r="K6" s="26" t="s">
        <v>17</v>
      </c>
      <c r="L6" s="134" t="s">
        <v>2491</v>
      </c>
      <c r="M6" s="23" t="s">
        <v>18</v>
      </c>
      <c r="N6" s="23" t="s">
        <v>19</v>
      </c>
      <c r="O6" s="23" t="s">
        <v>20</v>
      </c>
      <c r="P6" s="26" t="s">
        <v>21</v>
      </c>
      <c r="Q6" s="27" t="s">
        <v>22</v>
      </c>
      <c r="R6" s="28" t="s">
        <v>23</v>
      </c>
      <c r="S6" s="29" t="s">
        <v>24</v>
      </c>
      <c r="T6" s="30" t="s">
        <v>25</v>
      </c>
      <c r="U6" s="27" t="s">
        <v>26</v>
      </c>
      <c r="V6" s="31" t="s">
        <v>27</v>
      </c>
      <c r="W6" s="82" t="s">
        <v>2492</v>
      </c>
      <c r="X6" s="82" t="s">
        <v>2493</v>
      </c>
      <c r="Y6" s="92" t="s">
        <v>2800</v>
      </c>
      <c r="Z6" s="82" t="s">
        <v>2801</v>
      </c>
      <c r="AA6" s="92" t="s">
        <v>2802</v>
      </c>
      <c r="AB6" s="82" t="s">
        <v>2809</v>
      </c>
      <c r="AC6" s="92" t="s">
        <v>2810</v>
      </c>
      <c r="AD6" s="82" t="s">
        <v>3437</v>
      </c>
      <c r="AE6" s="139" t="s">
        <v>3573</v>
      </c>
      <c r="AF6" s="82"/>
      <c r="AG6" s="32" t="s">
        <v>28</v>
      </c>
      <c r="AH6" s="32" t="s">
        <v>29</v>
      </c>
      <c r="AI6" s="33" t="s">
        <v>30</v>
      </c>
      <c r="AJ6" s="34" t="s">
        <v>31</v>
      </c>
      <c r="AK6" s="35" t="s">
        <v>32</v>
      </c>
      <c r="AL6" s="36" t="s">
        <v>33</v>
      </c>
      <c r="AM6" s="37" t="s">
        <v>34</v>
      </c>
      <c r="AN6" s="38" t="s">
        <v>35</v>
      </c>
      <c r="AO6" s="38" t="s">
        <v>36</v>
      </c>
      <c r="AP6" s="39" t="str">
        <f t="shared" ref="AP6" si="0">+I6</f>
        <v>CONTRATO</v>
      </c>
      <c r="AQ6" s="40" t="str">
        <f>+K6</f>
        <v>CLAVE</v>
      </c>
      <c r="AR6" s="40" t="str">
        <f t="shared" ref="AR6" si="1">+J6</f>
        <v>PROVEEDOR</v>
      </c>
      <c r="AS6" s="40" t="str">
        <f t="shared" ref="AS6" si="2">+F6</f>
        <v>PROCEDIMIENTO</v>
      </c>
      <c r="AT6" s="41" t="s">
        <v>37</v>
      </c>
      <c r="AU6" s="1" t="s">
        <v>38</v>
      </c>
    </row>
    <row r="7" spans="1:50" ht="24.95" hidden="1" customHeight="1" x14ac:dyDescent="0.25">
      <c r="A7" s="70" t="str">
        <f t="shared" ref="A7:A70" si="3">CONCATENATE($F7,$E7,$J7,$D7,$M7)</f>
        <v>LA-12-512-012000991-I-174-2023MCSSA018786APOLLO CORPORATION AP, S.A. DE C.V.2024010.000.2126.00</v>
      </c>
      <c r="B7" s="70" t="str">
        <f t="shared" ref="B7:B70" si="4">CONCATENATE($E7,$H7,$I7,$K7,$D7)</f>
        <v>MCSSA01878625301HRAEI-LPI-CC-258-2023HRAEI-MD00362024</v>
      </c>
      <c r="C7" s="71">
        <v>45253</v>
      </c>
      <c r="D7" s="72">
        <v>2024</v>
      </c>
      <c r="E7" s="73" t="s">
        <v>39</v>
      </c>
      <c r="F7" s="73" t="s">
        <v>2213</v>
      </c>
      <c r="G7" s="73" t="s">
        <v>41</v>
      </c>
      <c r="H7" s="73">
        <v>25301</v>
      </c>
      <c r="I7" s="73" t="s">
        <v>2270</v>
      </c>
      <c r="J7" s="73" t="s">
        <v>2271</v>
      </c>
      <c r="K7" s="73" t="s">
        <v>690</v>
      </c>
      <c r="L7" s="44" t="str">
        <f t="shared" ref="L7:L70" si="5">CONCATENATE(I7,K7)</f>
        <v>HRAEI-LPI-CC-258-2023HRAEI-MD0036</v>
      </c>
      <c r="M7" s="73" t="s">
        <v>691</v>
      </c>
      <c r="N7" s="73">
        <v>25300037</v>
      </c>
      <c r="O7" s="138" t="s">
        <v>692</v>
      </c>
      <c r="P7" s="73" t="s">
        <v>693</v>
      </c>
      <c r="Q7" s="74">
        <v>54.51</v>
      </c>
      <c r="R7" s="75">
        <v>5</v>
      </c>
      <c r="S7" s="75">
        <v>12</v>
      </c>
      <c r="T7" s="74">
        <f t="shared" ref="T7:T70" si="6">+$Q7*$R7</f>
        <v>272.55</v>
      </c>
      <c r="U7" s="74">
        <f t="shared" ref="U7:U70" si="7">+$S7*$Q7</f>
        <v>654.12</v>
      </c>
      <c r="V7" s="76">
        <v>0</v>
      </c>
      <c r="W7" s="87">
        <f>IFERROR(VLOOKUP(L7,'DINAMICA SOLICITADO - ENTREGADO'!$A$2:$B$2000,2,0),"-")</f>
        <v>5</v>
      </c>
      <c r="X7" s="87">
        <f>IFERROR(VLOOKUP(L7,'DINAMICA SOLICITADO - ENTREGADO'!$A$2:$C$2000,3,0),"-")</f>
        <v>0</v>
      </c>
      <c r="Y7" s="87" t="str">
        <f t="shared" ref="Y7:Y70" si="8">IF(W7="-","SIN SOLICITUD","CLAVE SOLICITADA")</f>
        <v>CLAVE SOLICITADA</v>
      </c>
      <c r="Z7" s="87">
        <f t="shared" ref="Z7:Z70" si="9">IF(W7="-","-",(W7-R7))</f>
        <v>0</v>
      </c>
      <c r="AA7" s="87" t="str">
        <f t="shared" ref="AA7:AA70" si="10">IF(Z7&lt;0,"MINIMO NO CUMPLIDO",IF(Z7="-","MINIMO SIN SOLICITUD",IF(Z7=0,"MINIMO CUMPLIDO","MINIMO SUPERADO")))</f>
        <v>MINIMO CUMPLIDO</v>
      </c>
      <c r="AB7" s="87">
        <f t="shared" ref="AB7:AB70" si="11">IF(W7="-","-",(W7-X7))</f>
        <v>5</v>
      </c>
      <c r="AC7" s="87" t="str">
        <f t="shared" ref="AC7:AC70" si="12">IF(AND(X7="-",AB7="-"),"SIN SOLICITUD",IF(AND(X7&gt;0,AB7&gt;0),"RECIBIDO PARCIAL",IF(AND(X7&gt;0,AB7=0),"RECIBIDO TOTAL","SIN RECIBIR")))</f>
        <v>SIN RECIBIR</v>
      </c>
      <c r="AD7" s="6">
        <f t="shared" ref="AD7:AD70" si="13">IFERROR(+Q7*X7,"-")</f>
        <v>0</v>
      </c>
      <c r="AE7" s="87"/>
      <c r="AF7" s="87"/>
      <c r="AG7" s="77"/>
      <c r="AH7" s="77"/>
      <c r="AI7" s="78" t="s">
        <v>2216</v>
      </c>
      <c r="AJ7" s="78"/>
      <c r="AK7" s="77"/>
      <c r="AL7" s="77"/>
      <c r="AM7" s="77"/>
      <c r="AN7" s="77" t="str">
        <f t="shared" ref="AN7:AN70" si="14">CONCATENATE($E7,$I7,$H7)</f>
        <v>MCSSA018786HRAEI-LPI-CC-258-202325301</v>
      </c>
      <c r="AO7" s="77" t="str">
        <f t="shared" ref="AO7:AO70" si="15">CONCATENATE($S7,$J7,$Q7,$E7,$M7,$D7,$F7,$G7)</f>
        <v>12APOLLO CORPORATION AP, S.A. DE C.V.54.51MCSSA018786010.000.2126.002024LA-12-512-012000991-I-174-2023RAMO 12</v>
      </c>
      <c r="AP7" s="77" t="str">
        <f t="shared" ref="AP7:AP70" si="16">+I7</f>
        <v>HRAEI-LPI-CC-258-2023</v>
      </c>
      <c r="AQ7" s="70" t="str">
        <f t="shared" ref="AQ7:AQ70" si="17">+$K7</f>
        <v>HRAEI-MD0036</v>
      </c>
      <c r="AR7" s="70" t="str">
        <f t="shared" ref="AR7:AR70" si="18">+J7</f>
        <v>APOLLO CORPORATION AP, S.A. DE C.V.</v>
      </c>
      <c r="AS7" s="70" t="str">
        <f t="shared" ref="AS7:AS70" si="19">+F7</f>
        <v>LA-12-512-012000991-I-174-2023</v>
      </c>
      <c r="AT7" s="70" t="s">
        <v>2218</v>
      </c>
      <c r="AU7" s="70" t="str">
        <f t="shared" ref="AU7:AU70" si="20">CONCATENATE(I7,K7)</f>
        <v>HRAEI-LPI-CC-258-2023HRAEI-MD0036</v>
      </c>
      <c r="AV7" s="70"/>
      <c r="AW7" s="70"/>
      <c r="AX7" s="70"/>
    </row>
    <row r="8" spans="1:50" ht="24.95" hidden="1" customHeight="1" x14ac:dyDescent="0.25">
      <c r="A8" s="1" t="str">
        <f t="shared" si="3"/>
        <v>LA-012M7B997-E115-2022MCSSA018786AMAROX PHARMA, S.A. DE C.V.2024010.000.2126.00</v>
      </c>
      <c r="B8" s="1" t="str">
        <f t="shared" si="4"/>
        <v>MCSSA01878625301HRAEI-LPI-CC-464-2022HRAEI-MD00362024</v>
      </c>
      <c r="C8" s="42">
        <v>44950</v>
      </c>
      <c r="D8" s="43">
        <v>2024</v>
      </c>
      <c r="E8" s="44" t="s">
        <v>39</v>
      </c>
      <c r="F8" s="44" t="s">
        <v>390</v>
      </c>
      <c r="G8" s="44" t="s">
        <v>41</v>
      </c>
      <c r="H8" s="44">
        <v>25301</v>
      </c>
      <c r="I8" s="44" t="s">
        <v>1128</v>
      </c>
      <c r="J8" s="44" t="s">
        <v>1129</v>
      </c>
      <c r="K8" s="44" t="s">
        <v>690</v>
      </c>
      <c r="L8" s="44" t="str">
        <f t="shared" si="5"/>
        <v>HRAEI-LPI-CC-464-2022HRAEI-MD0036</v>
      </c>
      <c r="M8" s="44" t="s">
        <v>691</v>
      </c>
      <c r="N8" s="44">
        <v>25300037</v>
      </c>
      <c r="O8" s="137" t="s">
        <v>692</v>
      </c>
      <c r="P8" s="44" t="s">
        <v>693</v>
      </c>
      <c r="Q8" s="45">
        <v>51.81</v>
      </c>
      <c r="R8" s="46">
        <v>3</v>
      </c>
      <c r="S8" s="46">
        <v>8</v>
      </c>
      <c r="T8" s="45">
        <f t="shared" si="6"/>
        <v>155.43</v>
      </c>
      <c r="U8" s="45">
        <f t="shared" si="7"/>
        <v>414.48</v>
      </c>
      <c r="V8" s="47">
        <v>0</v>
      </c>
      <c r="W8" s="87">
        <f>IFERROR(VLOOKUP(L8,'DINAMICA SOLICITADO - ENTREGADO'!$A$2:$B$2000,2,0),"-")</f>
        <v>3</v>
      </c>
      <c r="X8" s="87">
        <f>IFERROR(VLOOKUP(L8,'DINAMICA SOLICITADO - ENTREGADO'!$A$2:$C$2000,3,0),"-")</f>
        <v>0</v>
      </c>
      <c r="Y8" s="87" t="str">
        <f t="shared" si="8"/>
        <v>CLAVE SOLICITADA</v>
      </c>
      <c r="Z8" s="87">
        <f t="shared" si="9"/>
        <v>0</v>
      </c>
      <c r="AA8" s="87" t="str">
        <f t="shared" si="10"/>
        <v>MINIMO CUMPLIDO</v>
      </c>
      <c r="AB8" s="87">
        <f t="shared" si="11"/>
        <v>3</v>
      </c>
      <c r="AC8" s="87" t="str">
        <f t="shared" si="12"/>
        <v>SIN RECIBIR</v>
      </c>
      <c r="AD8" s="6">
        <f t="shared" si="13"/>
        <v>0</v>
      </c>
      <c r="AE8" s="87"/>
      <c r="AF8" s="87"/>
      <c r="AI8" s="9">
        <v>2.5000000000000001E-2</v>
      </c>
      <c r="AN8" s="8" t="str">
        <f t="shared" si="14"/>
        <v>MCSSA018786HRAEI-LPI-CC-464-202225301</v>
      </c>
      <c r="AO8" s="8" t="str">
        <f t="shared" si="15"/>
        <v>8AMAROX PHARMA, S.A. DE C.V.51.81MCSSA018786010.000.2126.002024LA-012M7B997-E115-2022RAMO 12</v>
      </c>
      <c r="AP8" s="8" t="str">
        <f t="shared" si="16"/>
        <v>HRAEI-LPI-CC-464-2022</v>
      </c>
      <c r="AQ8" s="1" t="str">
        <f t="shared" si="17"/>
        <v>HRAEI-MD0036</v>
      </c>
      <c r="AR8" s="1" t="str">
        <f t="shared" si="18"/>
        <v>AMAROX PHARMA, S.A. DE C.V.</v>
      </c>
      <c r="AS8" s="1" t="str">
        <f t="shared" si="19"/>
        <v>LA-012M7B997-E115-2022</v>
      </c>
      <c r="AT8" s="1" t="s">
        <v>48</v>
      </c>
      <c r="AU8" s="1" t="str">
        <f t="shared" si="20"/>
        <v>HRAEI-LPI-CC-464-2022HRAEI-MD0036</v>
      </c>
    </row>
    <row r="9" spans="1:50" ht="24.95" hidden="1" customHeight="1" x14ac:dyDescent="0.25">
      <c r="A9" s="70" t="str">
        <f t="shared" si="3"/>
        <v>LA-12-512-012000991-I-174-2023MCSSA018786BUFFINGTON S DE MEXICO, S.A. DE C.V.2024010.000.1344.00</v>
      </c>
      <c r="B9" s="70" t="str">
        <f t="shared" si="4"/>
        <v>MCSSA01878625301HRAEI-LPI-CC-270-2023HRAEI-MD00782024</v>
      </c>
      <c r="C9" s="71">
        <v>45253</v>
      </c>
      <c r="D9" s="72">
        <v>2024</v>
      </c>
      <c r="E9" s="73" t="s">
        <v>39</v>
      </c>
      <c r="F9" s="73" t="s">
        <v>2213</v>
      </c>
      <c r="G9" s="73" t="s">
        <v>41</v>
      </c>
      <c r="H9" s="73">
        <v>25301</v>
      </c>
      <c r="I9" s="73" t="s">
        <v>2313</v>
      </c>
      <c r="J9" s="73" t="s">
        <v>2314</v>
      </c>
      <c r="K9" s="73" t="s">
        <v>1333</v>
      </c>
      <c r="L9" s="44" t="str">
        <f t="shared" si="5"/>
        <v>HRAEI-LPI-CC-270-2023HRAEI-MD0078</v>
      </c>
      <c r="M9" s="73" t="s">
        <v>1334</v>
      </c>
      <c r="N9" s="73">
        <v>25300102</v>
      </c>
      <c r="O9" s="138" t="s">
        <v>1335</v>
      </c>
      <c r="P9" s="73" t="s">
        <v>1336</v>
      </c>
      <c r="Q9" s="74">
        <v>5.93</v>
      </c>
      <c r="R9" s="75">
        <v>1</v>
      </c>
      <c r="S9" s="75">
        <v>2</v>
      </c>
      <c r="T9" s="74">
        <f t="shared" si="6"/>
        <v>5.93</v>
      </c>
      <c r="U9" s="74">
        <f t="shared" si="7"/>
        <v>11.86</v>
      </c>
      <c r="V9" s="76">
        <v>0</v>
      </c>
      <c r="W9" s="87">
        <f>IFERROR(VLOOKUP(L9,'DINAMICA SOLICITADO - ENTREGADO'!$A$2:$B$2000,2,0),"-")</f>
        <v>1</v>
      </c>
      <c r="X9" s="87">
        <f>IFERROR(VLOOKUP(L9,'DINAMICA SOLICITADO - ENTREGADO'!$A$2:$C$2000,3,0),"-")</f>
        <v>0</v>
      </c>
      <c r="Y9" s="87" t="str">
        <f t="shared" si="8"/>
        <v>CLAVE SOLICITADA</v>
      </c>
      <c r="Z9" s="87">
        <f t="shared" si="9"/>
        <v>0</v>
      </c>
      <c r="AA9" s="87" t="str">
        <f t="shared" si="10"/>
        <v>MINIMO CUMPLIDO</v>
      </c>
      <c r="AB9" s="87">
        <f t="shared" si="11"/>
        <v>1</v>
      </c>
      <c r="AC9" s="87" t="str">
        <f t="shared" si="12"/>
        <v>SIN RECIBIR</v>
      </c>
      <c r="AD9" s="6">
        <f t="shared" si="13"/>
        <v>0</v>
      </c>
      <c r="AE9" s="87"/>
      <c r="AF9" s="87"/>
      <c r="AG9" s="77"/>
      <c r="AH9" s="77"/>
      <c r="AI9" s="78" t="s">
        <v>2216</v>
      </c>
      <c r="AJ9" s="78"/>
      <c r="AK9" s="77"/>
      <c r="AL9" s="77"/>
      <c r="AM9" s="77"/>
      <c r="AN9" s="77" t="str">
        <f t="shared" si="14"/>
        <v>MCSSA018786HRAEI-LPI-CC-270-202325301</v>
      </c>
      <c r="AO9" s="77" t="str">
        <f t="shared" si="15"/>
        <v>2BUFFINGTON S DE MEXICO, S.A. DE C.V.5.93MCSSA018786010.000.1344.002024LA-12-512-012000991-I-174-2023RAMO 12</v>
      </c>
      <c r="AP9" s="77" t="str">
        <f t="shared" si="16"/>
        <v>HRAEI-LPI-CC-270-2023</v>
      </c>
      <c r="AQ9" s="70" t="str">
        <f t="shared" si="17"/>
        <v>HRAEI-MD0078</v>
      </c>
      <c r="AR9" s="70" t="str">
        <f t="shared" si="18"/>
        <v>BUFFINGTON S DE MEXICO, S.A. DE C.V.</v>
      </c>
      <c r="AS9" s="70" t="str">
        <f t="shared" si="19"/>
        <v>LA-12-512-012000991-I-174-2023</v>
      </c>
      <c r="AT9" s="70" t="s">
        <v>2218</v>
      </c>
      <c r="AU9" s="70" t="str">
        <f t="shared" si="20"/>
        <v>HRAEI-LPI-CC-270-2023HRAEI-MD0078</v>
      </c>
      <c r="AV9" s="70"/>
      <c r="AW9" s="70"/>
      <c r="AX9" s="70"/>
    </row>
    <row r="10" spans="1:50" ht="24.95" hidden="1" customHeight="1" x14ac:dyDescent="0.25">
      <c r="A10" s="1" t="str">
        <f t="shared" si="3"/>
        <v>AA-012M7B997-E158-2022MCSSA018786APOYO ONCOLOGICO, MEDICO Y ORTOPEDIA DEL NORESTE, S.A. DE C.V.2024010.000.1344.00</v>
      </c>
      <c r="B10" s="1" t="str">
        <f t="shared" si="4"/>
        <v>MCSSA01878625301HRAEI-AD-CC-526-2022HRAEI-MD00782024</v>
      </c>
      <c r="C10" s="42">
        <v>44950</v>
      </c>
      <c r="D10" s="43">
        <v>2024</v>
      </c>
      <c r="E10" s="44" t="s">
        <v>39</v>
      </c>
      <c r="F10" s="44" t="s">
        <v>1305</v>
      </c>
      <c r="G10" s="44" t="s">
        <v>41</v>
      </c>
      <c r="H10" s="44">
        <v>25301</v>
      </c>
      <c r="I10" s="44" t="s">
        <v>1331</v>
      </c>
      <c r="J10" s="44" t="s">
        <v>1332</v>
      </c>
      <c r="K10" s="44" t="s">
        <v>1333</v>
      </c>
      <c r="L10" s="44" t="str">
        <f t="shared" si="5"/>
        <v>HRAEI-AD-CC-526-2022HRAEI-MD0078</v>
      </c>
      <c r="M10" s="44" t="s">
        <v>1334</v>
      </c>
      <c r="N10" s="44">
        <v>25300102</v>
      </c>
      <c r="O10" s="137" t="s">
        <v>1335</v>
      </c>
      <c r="P10" s="44" t="s">
        <v>1336</v>
      </c>
      <c r="Q10" s="45">
        <v>12.8</v>
      </c>
      <c r="R10" s="46">
        <v>2</v>
      </c>
      <c r="S10" s="46">
        <v>5</v>
      </c>
      <c r="T10" s="45">
        <f t="shared" si="6"/>
        <v>25.6</v>
      </c>
      <c r="U10" s="45">
        <f t="shared" si="7"/>
        <v>64</v>
      </c>
      <c r="V10" s="47">
        <v>0</v>
      </c>
      <c r="W10" s="87">
        <f>IFERROR(VLOOKUP(L10,'DINAMICA SOLICITADO - ENTREGADO'!$A$2:$B$2000,2,0),"-")</f>
        <v>2</v>
      </c>
      <c r="X10" s="87">
        <f>IFERROR(VLOOKUP(L10,'DINAMICA SOLICITADO - ENTREGADO'!$A$2:$C$2000,3,0),"-")</f>
        <v>2</v>
      </c>
      <c r="Y10" s="87" t="str">
        <f t="shared" si="8"/>
        <v>CLAVE SOLICITADA</v>
      </c>
      <c r="Z10" s="87">
        <f t="shared" si="9"/>
        <v>0</v>
      </c>
      <c r="AA10" s="87" t="str">
        <f t="shared" si="10"/>
        <v>MINIMO CUMPLIDO</v>
      </c>
      <c r="AB10" s="87">
        <f t="shared" si="11"/>
        <v>0</v>
      </c>
      <c r="AC10" s="87" t="str">
        <f t="shared" si="12"/>
        <v>RECIBIDO TOTAL</v>
      </c>
      <c r="AD10" s="6">
        <f t="shared" si="13"/>
        <v>25.6</v>
      </c>
      <c r="AE10" s="87"/>
      <c r="AF10" s="87"/>
      <c r="AI10" s="9">
        <v>2.5000000000000001E-2</v>
      </c>
      <c r="AN10" s="8" t="str">
        <f t="shared" si="14"/>
        <v>MCSSA018786HRAEI-AD-CC-526-202225301</v>
      </c>
      <c r="AO10" s="8" t="str">
        <f t="shared" si="15"/>
        <v>5APOYO ONCOLOGICO, MEDICO Y ORTOPEDIA DEL NORESTE, S.A. DE C.V.12.8MCSSA018786010.000.1344.002024AA-012M7B997-E158-2022RAMO 12</v>
      </c>
      <c r="AP10" s="8" t="str">
        <f t="shared" si="16"/>
        <v>HRAEI-AD-CC-526-2022</v>
      </c>
      <c r="AQ10" s="1" t="str">
        <f t="shared" si="17"/>
        <v>HRAEI-MD0078</v>
      </c>
      <c r="AR10" s="1" t="str">
        <f t="shared" si="18"/>
        <v>APOYO ONCOLOGICO, MEDICO Y ORTOPEDIA DEL NORESTE, S.A. DE C.V.</v>
      </c>
      <c r="AS10" s="1" t="str">
        <f t="shared" si="19"/>
        <v>AA-012M7B997-E158-2022</v>
      </c>
      <c r="AT10" s="1" t="s">
        <v>48</v>
      </c>
      <c r="AU10" s="1" t="str">
        <f t="shared" si="20"/>
        <v>HRAEI-AD-CC-526-2022HRAEI-MD0078</v>
      </c>
    </row>
    <row r="11" spans="1:50" ht="24.95" hidden="1" customHeight="1" x14ac:dyDescent="0.25">
      <c r="A11" s="1" t="str">
        <f t="shared" si="3"/>
        <v>LA-012M7B997-E115-2022MCSSA018786ALVARTIS PHARMA, S.A. DE C.V.2024010.000.5439.00</v>
      </c>
      <c r="B11" s="1" t="str">
        <f t="shared" si="4"/>
        <v>MCSSA01878625301HRAEI-LPI-CC-422-1-2022HRAEI-MD01162024</v>
      </c>
      <c r="C11" s="42">
        <v>44950</v>
      </c>
      <c r="D11" s="43">
        <v>2024</v>
      </c>
      <c r="E11" s="44" t="s">
        <v>39</v>
      </c>
      <c r="F11" s="44" t="s">
        <v>390</v>
      </c>
      <c r="G11" s="44" t="s">
        <v>41</v>
      </c>
      <c r="H11" s="44">
        <v>25301</v>
      </c>
      <c r="I11" s="44" t="s">
        <v>421</v>
      </c>
      <c r="J11" s="44" t="s">
        <v>422</v>
      </c>
      <c r="K11" s="44" t="s">
        <v>1125</v>
      </c>
      <c r="L11" s="44" t="str">
        <f t="shared" si="5"/>
        <v>HRAEI-LPI-CC-422-1-2022HRAEI-MD0116</v>
      </c>
      <c r="M11" s="44" t="s">
        <v>1126</v>
      </c>
      <c r="N11" s="44">
        <v>25300159</v>
      </c>
      <c r="O11" s="137" t="s">
        <v>1127</v>
      </c>
      <c r="P11" s="44" t="s">
        <v>145</v>
      </c>
      <c r="Q11" s="45">
        <v>3958</v>
      </c>
      <c r="R11" s="46">
        <v>2</v>
      </c>
      <c r="S11" s="46">
        <v>4</v>
      </c>
      <c r="T11" s="45">
        <f t="shared" si="6"/>
        <v>7916</v>
      </c>
      <c r="U11" s="45">
        <f t="shared" si="7"/>
        <v>15832</v>
      </c>
      <c r="V11" s="47">
        <v>0</v>
      </c>
      <c r="W11" s="87">
        <f>IFERROR(VLOOKUP(L11,'DINAMICA SOLICITADO - ENTREGADO'!$A$2:$B$2000,2,0),"-")</f>
        <v>2</v>
      </c>
      <c r="X11" s="87">
        <f>IFERROR(VLOOKUP(L11,'DINAMICA SOLICITADO - ENTREGADO'!$A$2:$C$2000,3,0),"-")</f>
        <v>2</v>
      </c>
      <c r="Y11" s="87" t="str">
        <f t="shared" si="8"/>
        <v>CLAVE SOLICITADA</v>
      </c>
      <c r="Z11" s="87">
        <f t="shared" si="9"/>
        <v>0</v>
      </c>
      <c r="AA11" s="87" t="str">
        <f t="shared" si="10"/>
        <v>MINIMO CUMPLIDO</v>
      </c>
      <c r="AB11" s="87">
        <f t="shared" si="11"/>
        <v>0</v>
      </c>
      <c r="AC11" s="87" t="str">
        <f t="shared" si="12"/>
        <v>RECIBIDO TOTAL</v>
      </c>
      <c r="AD11" s="6">
        <f t="shared" si="13"/>
        <v>7916</v>
      </c>
      <c r="AE11" s="87"/>
      <c r="AF11" s="87"/>
      <c r="AI11" s="9">
        <v>2.5000000000000001E-2</v>
      </c>
      <c r="AN11" s="8" t="str">
        <f t="shared" si="14"/>
        <v>MCSSA018786HRAEI-LPI-CC-422-1-202225301</v>
      </c>
      <c r="AO11" s="8" t="str">
        <f t="shared" si="15"/>
        <v>4ALVARTIS PHARMA, S.A. DE C.V.3958MCSSA018786010.000.5439.002024LA-012M7B997-E115-2022RAMO 12</v>
      </c>
      <c r="AP11" s="8" t="str">
        <f t="shared" si="16"/>
        <v>HRAEI-LPI-CC-422-1-2022</v>
      </c>
      <c r="AQ11" s="1" t="str">
        <f t="shared" si="17"/>
        <v>HRAEI-MD0116</v>
      </c>
      <c r="AR11" s="1" t="str">
        <f t="shared" si="18"/>
        <v>ALVARTIS PHARMA, S.A. DE C.V.</v>
      </c>
      <c r="AS11" s="1" t="str">
        <f t="shared" si="19"/>
        <v>LA-012M7B997-E115-2022</v>
      </c>
      <c r="AT11" s="1" t="s">
        <v>48</v>
      </c>
      <c r="AU11" s="1" t="str">
        <f t="shared" si="20"/>
        <v>HRAEI-LPI-CC-422-1-2022HRAEI-MD0116</v>
      </c>
    </row>
    <row r="12" spans="1:50" ht="24.95" hidden="1" customHeight="1" x14ac:dyDescent="0.25">
      <c r="A12" s="1" t="str">
        <f t="shared" si="3"/>
        <v>LA-012M7B997-E115-2022MCSSA018786DISTRIBUIDOR MEDICO TECNOMED, S.A. DE C.V.2024010.000.1956.00</v>
      </c>
      <c r="B12" s="1" t="str">
        <f t="shared" si="4"/>
        <v>MCSSA01878625301HRAEI-LPI-CC-419-RA-2022HRAEI-MD01172024</v>
      </c>
      <c r="C12" s="42">
        <v>44950</v>
      </c>
      <c r="D12" s="43">
        <v>2024</v>
      </c>
      <c r="E12" s="44" t="s">
        <v>39</v>
      </c>
      <c r="F12" s="44" t="s">
        <v>390</v>
      </c>
      <c r="G12" s="44" t="s">
        <v>41</v>
      </c>
      <c r="H12" s="44">
        <v>25301</v>
      </c>
      <c r="I12" s="44" t="s">
        <v>399</v>
      </c>
      <c r="J12" s="44" t="s">
        <v>400</v>
      </c>
      <c r="K12" s="44" t="s">
        <v>674</v>
      </c>
      <c r="L12" s="44" t="str">
        <f t="shared" si="5"/>
        <v>HRAEI-LPI-CC-419-RA-2022HRAEI-MD0117</v>
      </c>
      <c r="M12" s="69" t="s">
        <v>675</v>
      </c>
      <c r="N12" s="44">
        <v>25302386</v>
      </c>
      <c r="O12" s="137" t="s">
        <v>676</v>
      </c>
      <c r="P12" s="44" t="s">
        <v>677</v>
      </c>
      <c r="Q12" s="45">
        <v>9.09</v>
      </c>
      <c r="R12" s="46">
        <v>15</v>
      </c>
      <c r="S12" s="46">
        <v>36</v>
      </c>
      <c r="T12" s="45">
        <f t="shared" si="6"/>
        <v>136.35</v>
      </c>
      <c r="U12" s="45">
        <f t="shared" si="7"/>
        <v>327.24</v>
      </c>
      <c r="V12" s="47">
        <v>0</v>
      </c>
      <c r="W12" s="87">
        <f>IFERROR(VLOOKUP(L12,'DINAMICA SOLICITADO - ENTREGADO'!$A$2:$B$2000,2,0),"-")</f>
        <v>15</v>
      </c>
      <c r="X12" s="87">
        <f>IFERROR(VLOOKUP(L12,'DINAMICA SOLICITADO - ENTREGADO'!$A$2:$C$2000,3,0),"-")</f>
        <v>0</v>
      </c>
      <c r="Y12" s="87" t="str">
        <f t="shared" si="8"/>
        <v>CLAVE SOLICITADA</v>
      </c>
      <c r="Z12" s="87">
        <f t="shared" si="9"/>
        <v>0</v>
      </c>
      <c r="AA12" s="87" t="str">
        <f t="shared" si="10"/>
        <v>MINIMO CUMPLIDO</v>
      </c>
      <c r="AB12" s="87">
        <f t="shared" si="11"/>
        <v>15</v>
      </c>
      <c r="AC12" s="87" t="str">
        <f t="shared" si="12"/>
        <v>SIN RECIBIR</v>
      </c>
      <c r="AD12" s="6">
        <f t="shared" si="13"/>
        <v>0</v>
      </c>
      <c r="AE12" s="87"/>
      <c r="AF12" s="87"/>
      <c r="AI12" s="9">
        <v>2.5000000000000001E-2</v>
      </c>
      <c r="AN12" s="8" t="str">
        <f t="shared" si="14"/>
        <v>MCSSA018786HRAEI-LPI-CC-419-RA-202225301</v>
      </c>
      <c r="AO12" s="8" t="str">
        <f t="shared" si="15"/>
        <v>36DISTRIBUIDOR MEDICO TECNOMED, S.A. DE C.V.9.09MCSSA018786010.000.1956.002024LA-012M7B997-E115-2022RAMO 12</v>
      </c>
      <c r="AP12" s="8" t="str">
        <f t="shared" si="16"/>
        <v>HRAEI-LPI-CC-419-RA-2022</v>
      </c>
      <c r="AQ12" s="1" t="str">
        <f t="shared" si="17"/>
        <v>HRAEI-MD0117</v>
      </c>
      <c r="AR12" s="1" t="str">
        <f t="shared" si="18"/>
        <v>DISTRIBUIDOR MEDICO TECNOMED, S.A. DE C.V.</v>
      </c>
      <c r="AS12" s="1" t="str">
        <f t="shared" si="19"/>
        <v>LA-012M7B997-E115-2022</v>
      </c>
      <c r="AT12" s="1" t="s">
        <v>48</v>
      </c>
      <c r="AU12" s="1" t="str">
        <f t="shared" si="20"/>
        <v>HRAEI-LPI-CC-419-RA-2022HRAEI-MD0117</v>
      </c>
    </row>
    <row r="13" spans="1:50" ht="24.95" hidden="1" customHeight="1" x14ac:dyDescent="0.25">
      <c r="A13" s="70" t="str">
        <f t="shared" si="3"/>
        <v>LA-12-512-012000991-I-174-2023MCSSA018786GABAME, S.A. DE C.V.2024010.000.1931.00</v>
      </c>
      <c r="B13" s="70" t="str">
        <f t="shared" si="4"/>
        <v>MCSSA01878625301HRAEI-LPI-CC-304-1-2023HRAEI-MD01412024</v>
      </c>
      <c r="C13" s="71">
        <v>45253</v>
      </c>
      <c r="D13" s="72">
        <v>2024</v>
      </c>
      <c r="E13" s="73" t="s">
        <v>39</v>
      </c>
      <c r="F13" s="73" t="s">
        <v>2213</v>
      </c>
      <c r="G13" s="73" t="s">
        <v>41</v>
      </c>
      <c r="H13" s="73">
        <v>25301</v>
      </c>
      <c r="I13" s="73" t="s">
        <v>2288</v>
      </c>
      <c r="J13" s="73" t="s">
        <v>1338</v>
      </c>
      <c r="K13" s="73" t="s">
        <v>1339</v>
      </c>
      <c r="L13" s="44" t="str">
        <f t="shared" si="5"/>
        <v>HRAEI-LPI-CC-304-1-2023HRAEI-MD0141</v>
      </c>
      <c r="M13" s="73" t="s">
        <v>1340</v>
      </c>
      <c r="N13" s="73">
        <v>25300189</v>
      </c>
      <c r="O13" s="137" t="s">
        <v>1341</v>
      </c>
      <c r="P13" s="73" t="s">
        <v>1342</v>
      </c>
      <c r="Q13" s="74">
        <v>10.7</v>
      </c>
      <c r="R13" s="75">
        <v>1152</v>
      </c>
      <c r="S13" s="75">
        <v>2880</v>
      </c>
      <c r="T13" s="74">
        <f t="shared" si="6"/>
        <v>12326.4</v>
      </c>
      <c r="U13" s="74">
        <f t="shared" si="7"/>
        <v>30815.999999999996</v>
      </c>
      <c r="V13" s="76">
        <v>0</v>
      </c>
      <c r="W13" s="87">
        <f>IFERROR(VLOOKUP(L13,'DINAMICA SOLICITADO - ENTREGADO'!$A$2:$B$2000,2,0),"-")</f>
        <v>1152</v>
      </c>
      <c r="X13" s="87">
        <f>IFERROR(VLOOKUP(L13,'DINAMICA SOLICITADO - ENTREGADO'!$A$2:$C$2000,3,0),"-")</f>
        <v>0</v>
      </c>
      <c r="Y13" s="87" t="str">
        <f t="shared" si="8"/>
        <v>CLAVE SOLICITADA</v>
      </c>
      <c r="Z13" s="87">
        <f t="shared" si="9"/>
        <v>0</v>
      </c>
      <c r="AA13" s="87" t="str">
        <f t="shared" si="10"/>
        <v>MINIMO CUMPLIDO</v>
      </c>
      <c r="AB13" s="87">
        <f t="shared" si="11"/>
        <v>1152</v>
      </c>
      <c r="AC13" s="87" t="str">
        <f t="shared" si="12"/>
        <v>SIN RECIBIR</v>
      </c>
      <c r="AD13" s="6">
        <f t="shared" si="13"/>
        <v>0</v>
      </c>
      <c r="AE13" s="87"/>
      <c r="AF13" s="87"/>
      <c r="AG13" s="77"/>
      <c r="AH13" s="77"/>
      <c r="AI13" s="78" t="s">
        <v>2216</v>
      </c>
      <c r="AJ13" s="78"/>
      <c r="AK13" s="77"/>
      <c r="AL13" s="77"/>
      <c r="AM13" s="77"/>
      <c r="AN13" s="77" t="str">
        <f t="shared" si="14"/>
        <v>MCSSA018786HRAEI-LPI-CC-304-1-202325301</v>
      </c>
      <c r="AO13" s="77" t="str">
        <f t="shared" si="15"/>
        <v>2880GABAME, S.A. DE C.V.10.7MCSSA018786010.000.1931.002024LA-12-512-012000991-I-174-2023RAMO 12</v>
      </c>
      <c r="AP13" s="77" t="str">
        <f t="shared" si="16"/>
        <v>HRAEI-LPI-CC-304-1-2023</v>
      </c>
      <c r="AQ13" s="70" t="str">
        <f t="shared" si="17"/>
        <v>HRAEI-MD0141</v>
      </c>
      <c r="AR13" s="70" t="str">
        <f t="shared" si="18"/>
        <v>GABAME, S.A. DE C.V.</v>
      </c>
      <c r="AS13" s="70" t="str">
        <f t="shared" si="19"/>
        <v>LA-12-512-012000991-I-174-2023</v>
      </c>
      <c r="AT13" s="70" t="s">
        <v>2218</v>
      </c>
      <c r="AU13" s="70" t="str">
        <f t="shared" si="20"/>
        <v>HRAEI-LPI-CC-304-1-2023HRAEI-MD0141</v>
      </c>
      <c r="AV13" s="70"/>
      <c r="AW13" s="70"/>
      <c r="AX13" s="70"/>
    </row>
    <row r="14" spans="1:50" ht="24.95" hidden="1" customHeight="1" x14ac:dyDescent="0.25">
      <c r="A14" s="1" t="str">
        <f t="shared" si="3"/>
        <v>LA-012M7B997-E115-2022MCSSA018786AMAROX PHARMA, S.A. DE C.V.2024010.000.4448.00</v>
      </c>
      <c r="B14" s="1" t="str">
        <f t="shared" si="4"/>
        <v>MCSSA01878625301HRAEI-LPI-CC-464-2022HRAEI-MD02122024</v>
      </c>
      <c r="C14" s="42">
        <v>44950</v>
      </c>
      <c r="D14" s="43">
        <v>2024</v>
      </c>
      <c r="E14" s="44" t="s">
        <v>39</v>
      </c>
      <c r="F14" s="44" t="s">
        <v>390</v>
      </c>
      <c r="G14" s="44" t="s">
        <v>41</v>
      </c>
      <c r="H14" s="44">
        <v>25301</v>
      </c>
      <c r="I14" s="44" t="s">
        <v>1128</v>
      </c>
      <c r="J14" s="44" t="s">
        <v>1129</v>
      </c>
      <c r="K14" s="44" t="s">
        <v>1015</v>
      </c>
      <c r="L14" s="44" t="str">
        <f t="shared" si="5"/>
        <v>HRAEI-LPI-CC-464-2022HRAEI-MD0212</v>
      </c>
      <c r="M14" s="44" t="s">
        <v>1016</v>
      </c>
      <c r="N14" s="44">
        <v>25300367</v>
      </c>
      <c r="O14" s="137" t="s">
        <v>1017</v>
      </c>
      <c r="P14" s="44" t="s">
        <v>145</v>
      </c>
      <c r="Q14" s="45">
        <v>326.7</v>
      </c>
      <c r="R14" s="46">
        <v>31</v>
      </c>
      <c r="S14" s="46">
        <v>78</v>
      </c>
      <c r="T14" s="45">
        <f t="shared" si="6"/>
        <v>10127.699999999999</v>
      </c>
      <c r="U14" s="45">
        <f t="shared" si="7"/>
        <v>25482.6</v>
      </c>
      <c r="V14" s="47">
        <v>0</v>
      </c>
      <c r="W14" s="87">
        <f>IFERROR(VLOOKUP(L14,'DINAMICA SOLICITADO - ENTREGADO'!$A$2:$B$2000,2,0),"-")</f>
        <v>31</v>
      </c>
      <c r="X14" s="87">
        <f>IFERROR(VLOOKUP(L14,'DINAMICA SOLICITADO - ENTREGADO'!$A$2:$C$2000,3,0),"-")</f>
        <v>0</v>
      </c>
      <c r="Y14" s="87" t="str">
        <f t="shared" si="8"/>
        <v>CLAVE SOLICITADA</v>
      </c>
      <c r="Z14" s="87">
        <f t="shared" si="9"/>
        <v>0</v>
      </c>
      <c r="AA14" s="87" t="str">
        <f t="shared" si="10"/>
        <v>MINIMO CUMPLIDO</v>
      </c>
      <c r="AB14" s="87">
        <f t="shared" si="11"/>
        <v>31</v>
      </c>
      <c r="AC14" s="87" t="str">
        <f t="shared" si="12"/>
        <v>SIN RECIBIR</v>
      </c>
      <c r="AD14" s="6">
        <f t="shared" si="13"/>
        <v>0</v>
      </c>
      <c r="AE14" s="87"/>
      <c r="AF14" s="87"/>
      <c r="AI14" s="9">
        <v>2.5000000000000001E-2</v>
      </c>
      <c r="AN14" s="8" t="str">
        <f t="shared" si="14"/>
        <v>MCSSA018786HRAEI-LPI-CC-464-202225301</v>
      </c>
      <c r="AO14" s="8" t="str">
        <f t="shared" si="15"/>
        <v>78AMAROX PHARMA, S.A. DE C.V.326.7MCSSA018786010.000.4448.002024LA-012M7B997-E115-2022RAMO 12</v>
      </c>
      <c r="AP14" s="8" t="str">
        <f t="shared" si="16"/>
        <v>HRAEI-LPI-CC-464-2022</v>
      </c>
      <c r="AQ14" s="1" t="str">
        <f t="shared" si="17"/>
        <v>HRAEI-MD0212</v>
      </c>
      <c r="AR14" s="1" t="str">
        <f t="shared" si="18"/>
        <v>AMAROX PHARMA, S.A. DE C.V.</v>
      </c>
      <c r="AS14" s="1" t="str">
        <f t="shared" si="19"/>
        <v>LA-012M7B997-E115-2022</v>
      </c>
      <c r="AT14" s="1" t="s">
        <v>48</v>
      </c>
      <c r="AU14" s="1" t="str">
        <f t="shared" si="20"/>
        <v>HRAEI-LPI-CC-464-2022HRAEI-MD0212</v>
      </c>
    </row>
    <row r="15" spans="1:50" ht="24.95" hidden="1" customHeight="1" x14ac:dyDescent="0.25">
      <c r="A15" s="1" t="str">
        <f t="shared" si="3"/>
        <v>LA-012M7B997-E115-2022MCSSA018786BIORESEARCH DE MÉXICO, S.A. DE C.V.2024010.000.1006.00</v>
      </c>
      <c r="B15" s="1" t="str">
        <f t="shared" si="4"/>
        <v>MCSSA01878625301HRAEI-LPI-CC-431-2022HRAEI-MD02462024</v>
      </c>
      <c r="C15" s="42">
        <v>44950</v>
      </c>
      <c r="D15" s="43">
        <v>2024</v>
      </c>
      <c r="E15" s="44" t="s">
        <v>39</v>
      </c>
      <c r="F15" s="44" t="s">
        <v>390</v>
      </c>
      <c r="G15" s="44" t="s">
        <v>41</v>
      </c>
      <c r="H15" s="44">
        <v>25301</v>
      </c>
      <c r="I15" s="44" t="s">
        <v>503</v>
      </c>
      <c r="J15" s="44" t="s">
        <v>504</v>
      </c>
      <c r="K15" s="44" t="s">
        <v>558</v>
      </c>
      <c r="L15" s="44" t="str">
        <f t="shared" si="5"/>
        <v>HRAEI-LPI-CC-431-2022HRAEI-MD0246</v>
      </c>
      <c r="M15" s="44" t="s">
        <v>559</v>
      </c>
      <c r="N15" s="44">
        <v>25300411</v>
      </c>
      <c r="O15" s="137" t="s">
        <v>560</v>
      </c>
      <c r="P15" s="44" t="s">
        <v>561</v>
      </c>
      <c r="Q15" s="45">
        <v>23.5</v>
      </c>
      <c r="R15" s="46">
        <v>38</v>
      </c>
      <c r="S15" s="46">
        <v>94</v>
      </c>
      <c r="T15" s="45">
        <f t="shared" si="6"/>
        <v>893</v>
      </c>
      <c r="U15" s="45">
        <f t="shared" si="7"/>
        <v>2209</v>
      </c>
      <c r="V15" s="47">
        <v>0</v>
      </c>
      <c r="W15" s="87">
        <f>IFERROR(VLOOKUP(L15,'DINAMICA SOLICITADO - ENTREGADO'!$A$2:$B$2000,2,0),"-")</f>
        <v>38</v>
      </c>
      <c r="X15" s="87">
        <f>IFERROR(VLOOKUP(L15,'DINAMICA SOLICITADO - ENTREGADO'!$A$2:$C$2000,3,0),"-")</f>
        <v>0</v>
      </c>
      <c r="Y15" s="87" t="str">
        <f t="shared" si="8"/>
        <v>CLAVE SOLICITADA</v>
      </c>
      <c r="Z15" s="87">
        <f t="shared" si="9"/>
        <v>0</v>
      </c>
      <c r="AA15" s="87" t="str">
        <f t="shared" si="10"/>
        <v>MINIMO CUMPLIDO</v>
      </c>
      <c r="AB15" s="87">
        <f t="shared" si="11"/>
        <v>38</v>
      </c>
      <c r="AC15" s="87" t="str">
        <f t="shared" si="12"/>
        <v>SIN RECIBIR</v>
      </c>
      <c r="AD15" s="6">
        <f t="shared" si="13"/>
        <v>0</v>
      </c>
      <c r="AE15" s="87"/>
      <c r="AF15" s="87"/>
      <c r="AI15" s="9">
        <v>2.5000000000000001E-2</v>
      </c>
      <c r="AN15" s="8" t="str">
        <f t="shared" si="14"/>
        <v>MCSSA018786HRAEI-LPI-CC-431-202225301</v>
      </c>
      <c r="AO15" s="8" t="str">
        <f t="shared" si="15"/>
        <v>94BIORESEARCH DE MÉXICO, S.A. DE C.V.23.5MCSSA018786010.000.1006.002024LA-012M7B997-E115-2022RAMO 12</v>
      </c>
      <c r="AP15" s="8" t="str">
        <f t="shared" si="16"/>
        <v>HRAEI-LPI-CC-431-2022</v>
      </c>
      <c r="AQ15" s="1" t="str">
        <f t="shared" si="17"/>
        <v>HRAEI-MD0246</v>
      </c>
      <c r="AR15" s="1" t="str">
        <f t="shared" si="18"/>
        <v>BIORESEARCH DE MÉXICO, S.A. DE C.V.</v>
      </c>
      <c r="AS15" s="1" t="str">
        <f t="shared" si="19"/>
        <v>LA-012M7B997-E115-2022</v>
      </c>
      <c r="AT15" s="1" t="s">
        <v>48</v>
      </c>
      <c r="AU15" s="1" t="str">
        <f t="shared" si="20"/>
        <v>HRAEI-LPI-CC-431-2022HRAEI-MD0246</v>
      </c>
    </row>
    <row r="16" spans="1:50" ht="24.95" hidden="1" customHeight="1" x14ac:dyDescent="0.25">
      <c r="A16" s="1" t="str">
        <f t="shared" si="3"/>
        <v>LA-012M7B997-E115-2022MCSSA018786COMERCIALIZADORA DE PRODUCTOS INSTITUCIONALES, S.A. DE C.V.2024010.000.1095.00</v>
      </c>
      <c r="B16" s="1" t="str">
        <f t="shared" si="4"/>
        <v>MCSSA01878625301HRAEI-LPI-CC-420-2022HRAEI-MD02502024</v>
      </c>
      <c r="C16" s="42">
        <v>44950</v>
      </c>
      <c r="D16" s="43">
        <v>2024</v>
      </c>
      <c r="E16" s="44" t="s">
        <v>39</v>
      </c>
      <c r="F16" s="44" t="s">
        <v>390</v>
      </c>
      <c r="G16" s="44" t="s">
        <v>41</v>
      </c>
      <c r="H16" s="44">
        <v>25301</v>
      </c>
      <c r="I16" s="44" t="s">
        <v>405</v>
      </c>
      <c r="J16" s="44" t="s">
        <v>406</v>
      </c>
      <c r="K16" s="44" t="s">
        <v>587</v>
      </c>
      <c r="L16" s="44" t="str">
        <f t="shared" si="5"/>
        <v>HRAEI-LPI-CC-420-2022HRAEI-MD0250</v>
      </c>
      <c r="M16" s="44" t="s">
        <v>588</v>
      </c>
      <c r="N16" s="44">
        <v>25300415</v>
      </c>
      <c r="O16" s="137" t="s">
        <v>589</v>
      </c>
      <c r="P16" s="44" t="s">
        <v>590</v>
      </c>
      <c r="Q16" s="45">
        <v>23.2</v>
      </c>
      <c r="R16" s="46">
        <v>2</v>
      </c>
      <c r="S16" s="46">
        <v>3</v>
      </c>
      <c r="T16" s="45">
        <f t="shared" si="6"/>
        <v>46.4</v>
      </c>
      <c r="U16" s="45">
        <f t="shared" si="7"/>
        <v>69.599999999999994</v>
      </c>
      <c r="V16" s="47">
        <v>0</v>
      </c>
      <c r="W16" s="87">
        <f>IFERROR(VLOOKUP(L16,'DINAMICA SOLICITADO - ENTREGADO'!$A$2:$B$2000,2,0),"-")</f>
        <v>2</v>
      </c>
      <c r="X16" s="87">
        <f>IFERROR(VLOOKUP(L16,'DINAMICA SOLICITADO - ENTREGADO'!$A$2:$C$2000,3,0),"-")</f>
        <v>0</v>
      </c>
      <c r="Y16" s="87" t="str">
        <f t="shared" si="8"/>
        <v>CLAVE SOLICITADA</v>
      </c>
      <c r="Z16" s="87">
        <f t="shared" si="9"/>
        <v>0</v>
      </c>
      <c r="AA16" s="87" t="str">
        <f t="shared" si="10"/>
        <v>MINIMO CUMPLIDO</v>
      </c>
      <c r="AB16" s="87">
        <f t="shared" si="11"/>
        <v>2</v>
      </c>
      <c r="AC16" s="87" t="str">
        <f t="shared" si="12"/>
        <v>SIN RECIBIR</v>
      </c>
      <c r="AD16" s="6">
        <f t="shared" si="13"/>
        <v>0</v>
      </c>
      <c r="AE16" s="87"/>
      <c r="AF16" s="87"/>
      <c r="AI16" s="9">
        <v>2.5000000000000001E-2</v>
      </c>
      <c r="AN16" s="8" t="str">
        <f t="shared" si="14"/>
        <v>MCSSA018786HRAEI-LPI-CC-420-202225301</v>
      </c>
      <c r="AO16" s="8" t="str">
        <f t="shared" si="15"/>
        <v>3COMERCIALIZADORA DE PRODUCTOS INSTITUCIONALES, S.A. DE C.V.23.2MCSSA018786010.000.1095.002024LA-012M7B997-E115-2022RAMO 12</v>
      </c>
      <c r="AP16" s="8" t="str">
        <f t="shared" si="16"/>
        <v>HRAEI-LPI-CC-420-2022</v>
      </c>
      <c r="AQ16" s="1" t="str">
        <f t="shared" si="17"/>
        <v>HRAEI-MD0250</v>
      </c>
      <c r="AR16" s="1" t="str">
        <f t="shared" si="18"/>
        <v>COMERCIALIZADORA DE PRODUCTOS INSTITUCIONALES, S.A. DE C.V.</v>
      </c>
      <c r="AS16" s="1" t="str">
        <f t="shared" si="19"/>
        <v>LA-012M7B997-E115-2022</v>
      </c>
      <c r="AT16" s="1" t="s">
        <v>48</v>
      </c>
      <c r="AU16" s="1" t="str">
        <f t="shared" si="20"/>
        <v>HRAEI-LPI-CC-420-2022HRAEI-MD0250</v>
      </c>
    </row>
    <row r="17" spans="1:50" ht="24.95" hidden="1" customHeight="1" x14ac:dyDescent="0.25">
      <c r="A17" s="70" t="str">
        <f t="shared" si="3"/>
        <v>LA-12-512-012000991-I-174-2023MCSSA018786BIORESEARCH DE MEXICO, S.A. DE C.V.2024040.000.2609.00</v>
      </c>
      <c r="B17" s="70" t="str">
        <f t="shared" si="4"/>
        <v>MCSSA01878625301HRAEI-LPI-CC-266-2023HRAEI-MD02582024</v>
      </c>
      <c r="C17" s="71">
        <v>45253</v>
      </c>
      <c r="D17" s="72">
        <v>2024</v>
      </c>
      <c r="E17" s="73" t="s">
        <v>39</v>
      </c>
      <c r="F17" s="73" t="s">
        <v>2213</v>
      </c>
      <c r="G17" s="73" t="s">
        <v>41</v>
      </c>
      <c r="H17" s="73">
        <v>25301</v>
      </c>
      <c r="I17" s="73" t="s">
        <v>2274</v>
      </c>
      <c r="J17" s="73" t="s">
        <v>2275</v>
      </c>
      <c r="K17" s="73" t="s">
        <v>1985</v>
      </c>
      <c r="L17" s="44" t="str">
        <f t="shared" si="5"/>
        <v>HRAEI-LPI-CC-266-2023HRAEI-MD0258</v>
      </c>
      <c r="M17" s="73" t="s">
        <v>1986</v>
      </c>
      <c r="N17" s="73">
        <v>25300425</v>
      </c>
      <c r="O17" s="138" t="s">
        <v>1987</v>
      </c>
      <c r="P17" s="73" t="s">
        <v>1988</v>
      </c>
      <c r="Q17" s="74">
        <v>20</v>
      </c>
      <c r="R17" s="75">
        <v>1</v>
      </c>
      <c r="S17" s="75">
        <v>2</v>
      </c>
      <c r="T17" s="74">
        <f t="shared" si="6"/>
        <v>20</v>
      </c>
      <c r="U17" s="74">
        <f t="shared" si="7"/>
        <v>40</v>
      </c>
      <c r="V17" s="76">
        <v>0</v>
      </c>
      <c r="W17" s="87">
        <f>IFERROR(VLOOKUP(L17,'DINAMICA SOLICITADO - ENTREGADO'!$A$2:$B$2000,2,0),"-")</f>
        <v>1</v>
      </c>
      <c r="X17" s="87">
        <f>IFERROR(VLOOKUP(L17,'DINAMICA SOLICITADO - ENTREGADO'!$A$2:$C$2000,3,0),"-")</f>
        <v>0</v>
      </c>
      <c r="Y17" s="87" t="str">
        <f t="shared" si="8"/>
        <v>CLAVE SOLICITADA</v>
      </c>
      <c r="Z17" s="87">
        <f t="shared" si="9"/>
        <v>0</v>
      </c>
      <c r="AA17" s="87" t="str">
        <f t="shared" si="10"/>
        <v>MINIMO CUMPLIDO</v>
      </c>
      <c r="AB17" s="87">
        <f t="shared" si="11"/>
        <v>1</v>
      </c>
      <c r="AC17" s="87" t="str">
        <f t="shared" si="12"/>
        <v>SIN RECIBIR</v>
      </c>
      <c r="AD17" s="6">
        <f t="shared" si="13"/>
        <v>0</v>
      </c>
      <c r="AE17" s="87"/>
      <c r="AF17" s="87"/>
      <c r="AG17" s="77"/>
      <c r="AH17" s="77"/>
      <c r="AI17" s="78" t="s">
        <v>2216</v>
      </c>
      <c r="AJ17" s="78"/>
      <c r="AK17" s="77"/>
      <c r="AL17" s="77"/>
      <c r="AM17" s="77"/>
      <c r="AN17" s="77" t="str">
        <f t="shared" si="14"/>
        <v>MCSSA018786HRAEI-LPI-CC-266-202325301</v>
      </c>
      <c r="AO17" s="77" t="str">
        <f t="shared" si="15"/>
        <v>2BIORESEARCH DE MEXICO, S.A. DE C.V.20MCSSA018786040.000.2609.002024LA-12-512-012000991-I-174-2023RAMO 12</v>
      </c>
      <c r="AP17" s="77" t="str">
        <f t="shared" si="16"/>
        <v>HRAEI-LPI-CC-266-2023</v>
      </c>
      <c r="AQ17" s="70" t="str">
        <f t="shared" si="17"/>
        <v>HRAEI-MD0258</v>
      </c>
      <c r="AR17" s="70" t="str">
        <f t="shared" si="18"/>
        <v>BIORESEARCH DE MEXICO, S.A. DE C.V.</v>
      </c>
      <c r="AS17" s="70" t="str">
        <f t="shared" si="19"/>
        <v>LA-12-512-012000991-I-174-2023</v>
      </c>
      <c r="AT17" s="70" t="s">
        <v>2218</v>
      </c>
      <c r="AU17" s="70" t="str">
        <f t="shared" si="20"/>
        <v>HRAEI-LPI-CC-266-2023HRAEI-MD0258</v>
      </c>
      <c r="AV17" s="70"/>
      <c r="AW17" s="70"/>
      <c r="AX17" s="70"/>
    </row>
    <row r="18" spans="1:50" ht="24.95" hidden="1" customHeight="1" x14ac:dyDescent="0.25">
      <c r="A18" s="1" t="str">
        <f t="shared" si="3"/>
        <v>LA-12-M7B-012M7B997-I-1-2023MCSSA018786BIORESEARCH DE MÉXICO, S.A. DE C.V.2024040.000.2609.00</v>
      </c>
      <c r="B18" s="1" t="str">
        <f t="shared" si="4"/>
        <v>MCSSA01878625301HRAEI-LPI-CC-010-2023HRAEI-MD02582024</v>
      </c>
      <c r="C18" s="42">
        <v>44971</v>
      </c>
      <c r="D18" s="43">
        <v>2024</v>
      </c>
      <c r="E18" s="44" t="s">
        <v>39</v>
      </c>
      <c r="F18" s="44" t="s">
        <v>1474</v>
      </c>
      <c r="G18" s="44" t="s">
        <v>41</v>
      </c>
      <c r="H18" s="44">
        <v>25301</v>
      </c>
      <c r="I18" s="44" t="s">
        <v>1485</v>
      </c>
      <c r="J18" s="44" t="s">
        <v>504</v>
      </c>
      <c r="K18" s="44" t="s">
        <v>1985</v>
      </c>
      <c r="L18" s="44" t="str">
        <f t="shared" si="5"/>
        <v>HRAEI-LPI-CC-010-2023HRAEI-MD0258</v>
      </c>
      <c r="M18" s="44" t="s">
        <v>1986</v>
      </c>
      <c r="N18" s="44">
        <v>25300425</v>
      </c>
      <c r="O18" s="137" t="s">
        <v>1987</v>
      </c>
      <c r="P18" s="44" t="s">
        <v>1988</v>
      </c>
      <c r="Q18" s="45">
        <v>18.510000000000002</v>
      </c>
      <c r="R18" s="46">
        <v>2</v>
      </c>
      <c r="S18" s="46">
        <v>3</v>
      </c>
      <c r="T18" s="45">
        <f t="shared" si="6"/>
        <v>37.020000000000003</v>
      </c>
      <c r="U18" s="45">
        <f t="shared" si="7"/>
        <v>55.53</v>
      </c>
      <c r="V18" s="47">
        <v>0</v>
      </c>
      <c r="W18" s="87">
        <f>IFERROR(VLOOKUP(L18,'DINAMICA SOLICITADO - ENTREGADO'!$A$2:$B$2000,2,0),"-")</f>
        <v>2</v>
      </c>
      <c r="X18" s="87">
        <f>IFERROR(VLOOKUP(L18,'DINAMICA SOLICITADO - ENTREGADO'!$A$2:$C$2000,3,0),"-")</f>
        <v>0</v>
      </c>
      <c r="Y18" s="87" t="str">
        <f t="shared" si="8"/>
        <v>CLAVE SOLICITADA</v>
      </c>
      <c r="Z18" s="87">
        <f t="shared" si="9"/>
        <v>0</v>
      </c>
      <c r="AA18" s="87" t="str">
        <f t="shared" si="10"/>
        <v>MINIMO CUMPLIDO</v>
      </c>
      <c r="AB18" s="87">
        <f t="shared" si="11"/>
        <v>2</v>
      </c>
      <c r="AC18" s="87" t="str">
        <f t="shared" si="12"/>
        <v>SIN RECIBIR</v>
      </c>
      <c r="AD18" s="6">
        <f t="shared" si="13"/>
        <v>0</v>
      </c>
      <c r="AE18" s="87"/>
      <c r="AF18" s="87"/>
      <c r="AI18" s="9">
        <v>0.02</v>
      </c>
      <c r="AN18" s="8" t="str">
        <f t="shared" si="14"/>
        <v>MCSSA018786HRAEI-LPI-CC-010-202325301</v>
      </c>
      <c r="AO18" s="8" t="str">
        <f t="shared" si="15"/>
        <v>3BIORESEARCH DE MÉXICO, S.A. DE C.V.18.51MCSSA018786040.000.2609.002024LA-12-M7B-012M7B997-I-1-2023RAMO 12</v>
      </c>
      <c r="AP18" s="8" t="str">
        <f t="shared" si="16"/>
        <v>HRAEI-LPI-CC-010-2023</v>
      </c>
      <c r="AQ18" s="1" t="str">
        <f t="shared" si="17"/>
        <v>HRAEI-MD0258</v>
      </c>
      <c r="AR18" s="1" t="str">
        <f t="shared" si="18"/>
        <v>BIORESEARCH DE MÉXICO, S.A. DE C.V.</v>
      </c>
      <c r="AS18" s="1" t="str">
        <f t="shared" si="19"/>
        <v>LA-12-M7B-012M7B997-I-1-2023</v>
      </c>
      <c r="AT18" s="1" t="s">
        <v>48</v>
      </c>
      <c r="AU18" s="1" t="str">
        <f t="shared" si="20"/>
        <v>HRAEI-LPI-CC-010-2023HRAEI-MD0258</v>
      </c>
    </row>
    <row r="19" spans="1:50" ht="24.95" hidden="1" customHeight="1" x14ac:dyDescent="0.25">
      <c r="A19" s="70" t="str">
        <f t="shared" si="3"/>
        <v>LA-12-512-012000991-I-174-2023MCSSA018786BIORESEARCH DE MEXICO, S.A. DE C.V.2024040.000.2608.00</v>
      </c>
      <c r="B19" s="70" t="str">
        <f t="shared" si="4"/>
        <v>MCSSA01878625301HRAEI-LPI-CC-266-2023HRAEI-MD02572024</v>
      </c>
      <c r="C19" s="71">
        <v>45253</v>
      </c>
      <c r="D19" s="72">
        <v>2024</v>
      </c>
      <c r="E19" s="73" t="s">
        <v>39</v>
      </c>
      <c r="F19" s="73" t="s">
        <v>2213</v>
      </c>
      <c r="G19" s="73" t="s">
        <v>41</v>
      </c>
      <c r="H19" s="73">
        <v>25301</v>
      </c>
      <c r="I19" s="73" t="s">
        <v>2274</v>
      </c>
      <c r="J19" s="73" t="s">
        <v>2275</v>
      </c>
      <c r="K19" s="73" t="s">
        <v>1262</v>
      </c>
      <c r="L19" s="44" t="str">
        <f t="shared" si="5"/>
        <v>HRAEI-LPI-CC-266-2023HRAEI-MD0257</v>
      </c>
      <c r="M19" s="73" t="s">
        <v>1263</v>
      </c>
      <c r="N19" s="73">
        <v>25300426</v>
      </c>
      <c r="O19" s="138" t="s">
        <v>1264</v>
      </c>
      <c r="P19" s="73" t="s">
        <v>461</v>
      </c>
      <c r="Q19" s="74">
        <v>17.5</v>
      </c>
      <c r="R19" s="75">
        <v>4</v>
      </c>
      <c r="S19" s="75">
        <v>8</v>
      </c>
      <c r="T19" s="74">
        <f t="shared" si="6"/>
        <v>70</v>
      </c>
      <c r="U19" s="74">
        <f t="shared" si="7"/>
        <v>140</v>
      </c>
      <c r="V19" s="76">
        <v>0</v>
      </c>
      <c r="W19" s="87">
        <f>IFERROR(VLOOKUP(L19,'DINAMICA SOLICITADO - ENTREGADO'!$A$2:$B$2000,2,0),"-")</f>
        <v>4</v>
      </c>
      <c r="X19" s="87">
        <f>IFERROR(VLOOKUP(L19,'DINAMICA SOLICITADO - ENTREGADO'!$A$2:$C$2000,3,0),"-")</f>
        <v>0</v>
      </c>
      <c r="Y19" s="87" t="str">
        <f t="shared" si="8"/>
        <v>CLAVE SOLICITADA</v>
      </c>
      <c r="Z19" s="87">
        <f t="shared" si="9"/>
        <v>0</v>
      </c>
      <c r="AA19" s="87" t="str">
        <f t="shared" si="10"/>
        <v>MINIMO CUMPLIDO</v>
      </c>
      <c r="AB19" s="87">
        <f t="shared" si="11"/>
        <v>4</v>
      </c>
      <c r="AC19" s="87" t="str">
        <f t="shared" si="12"/>
        <v>SIN RECIBIR</v>
      </c>
      <c r="AD19" s="6">
        <f t="shared" si="13"/>
        <v>0</v>
      </c>
      <c r="AE19" s="87"/>
      <c r="AF19" s="87"/>
      <c r="AG19" s="77"/>
      <c r="AH19" s="77"/>
      <c r="AI19" s="78" t="s">
        <v>2216</v>
      </c>
      <c r="AJ19" s="78"/>
      <c r="AK19" s="77"/>
      <c r="AL19" s="77"/>
      <c r="AM19" s="77"/>
      <c r="AN19" s="77" t="str">
        <f t="shared" si="14"/>
        <v>MCSSA018786HRAEI-LPI-CC-266-202325301</v>
      </c>
      <c r="AO19" s="77" t="str">
        <f t="shared" si="15"/>
        <v>8BIORESEARCH DE MEXICO, S.A. DE C.V.17.5MCSSA018786040.000.2608.002024LA-12-512-012000991-I-174-2023RAMO 12</v>
      </c>
      <c r="AP19" s="77" t="str">
        <f t="shared" si="16"/>
        <v>HRAEI-LPI-CC-266-2023</v>
      </c>
      <c r="AQ19" s="70" t="str">
        <f t="shared" si="17"/>
        <v>HRAEI-MD0257</v>
      </c>
      <c r="AR19" s="70" t="str">
        <f t="shared" si="18"/>
        <v>BIORESEARCH DE MEXICO, S.A. DE C.V.</v>
      </c>
      <c r="AS19" s="70" t="str">
        <f t="shared" si="19"/>
        <v>LA-12-512-012000991-I-174-2023</v>
      </c>
      <c r="AT19" s="70" t="s">
        <v>2218</v>
      </c>
      <c r="AU19" s="70" t="str">
        <f t="shared" si="20"/>
        <v>HRAEI-LPI-CC-266-2023HRAEI-MD0257</v>
      </c>
      <c r="AV19" s="70"/>
      <c r="AW19" s="70"/>
      <c r="AX19" s="70"/>
    </row>
    <row r="20" spans="1:50" ht="24.95" hidden="1" customHeight="1" x14ac:dyDescent="0.25">
      <c r="A20" s="70" t="str">
        <f t="shared" si="3"/>
        <v>LA-12-512-012000991-I-174-2023MCSSA018786LABORATORIOS SOLFRAN, S.A.2024040.000.2608.00</v>
      </c>
      <c r="B20" s="70" t="str">
        <f t="shared" si="4"/>
        <v>MCSSA01878625301HRAEI-LPI-CC-325-2023HRAEI-MD02572024</v>
      </c>
      <c r="C20" s="71">
        <v>45253</v>
      </c>
      <c r="D20" s="72">
        <v>2024</v>
      </c>
      <c r="E20" s="73" t="s">
        <v>39</v>
      </c>
      <c r="F20" s="73" t="s">
        <v>2213</v>
      </c>
      <c r="G20" s="73" t="s">
        <v>41</v>
      </c>
      <c r="H20" s="73">
        <v>25301</v>
      </c>
      <c r="I20" s="73" t="s">
        <v>2357</v>
      </c>
      <c r="J20" s="73" t="s">
        <v>1298</v>
      </c>
      <c r="K20" s="73" t="s">
        <v>1262</v>
      </c>
      <c r="L20" s="44" t="str">
        <f t="shared" si="5"/>
        <v>HRAEI-LPI-CC-325-2023HRAEI-MD0257</v>
      </c>
      <c r="M20" s="73" t="s">
        <v>1263</v>
      </c>
      <c r="N20" s="73">
        <v>25300426</v>
      </c>
      <c r="O20" s="138" t="s">
        <v>1264</v>
      </c>
      <c r="P20" s="73" t="s">
        <v>461</v>
      </c>
      <c r="Q20" s="74">
        <v>18.100000000000001</v>
      </c>
      <c r="R20" s="75">
        <v>2</v>
      </c>
      <c r="S20" s="75">
        <v>6</v>
      </c>
      <c r="T20" s="74">
        <f t="shared" si="6"/>
        <v>36.200000000000003</v>
      </c>
      <c r="U20" s="74">
        <f t="shared" si="7"/>
        <v>108.60000000000001</v>
      </c>
      <c r="V20" s="76">
        <v>0</v>
      </c>
      <c r="W20" s="87">
        <f>IFERROR(VLOOKUP(L20,'DINAMICA SOLICITADO - ENTREGADO'!$A$2:$B$2000,2,0),"-")</f>
        <v>2</v>
      </c>
      <c r="X20" s="87">
        <f>IFERROR(VLOOKUP(L20,'DINAMICA SOLICITADO - ENTREGADO'!$A$2:$C$2000,3,0),"-")</f>
        <v>0</v>
      </c>
      <c r="Y20" s="87" t="str">
        <f t="shared" si="8"/>
        <v>CLAVE SOLICITADA</v>
      </c>
      <c r="Z20" s="87">
        <f t="shared" si="9"/>
        <v>0</v>
      </c>
      <c r="AA20" s="87" t="str">
        <f t="shared" si="10"/>
        <v>MINIMO CUMPLIDO</v>
      </c>
      <c r="AB20" s="87">
        <f t="shared" si="11"/>
        <v>2</v>
      </c>
      <c r="AC20" s="87" t="str">
        <f t="shared" si="12"/>
        <v>SIN RECIBIR</v>
      </c>
      <c r="AD20" s="6">
        <f t="shared" si="13"/>
        <v>0</v>
      </c>
      <c r="AE20" s="87"/>
      <c r="AF20" s="87"/>
      <c r="AG20" s="77"/>
      <c r="AH20" s="77"/>
      <c r="AI20" s="78" t="s">
        <v>2216</v>
      </c>
      <c r="AJ20" s="78"/>
      <c r="AK20" s="77"/>
      <c r="AL20" s="77"/>
      <c r="AM20" s="77"/>
      <c r="AN20" s="77" t="str">
        <f t="shared" si="14"/>
        <v>MCSSA018786HRAEI-LPI-CC-325-202325301</v>
      </c>
      <c r="AO20" s="77" t="str">
        <f t="shared" si="15"/>
        <v>6LABORATORIOS SOLFRAN, S.A.18.1MCSSA018786040.000.2608.002024LA-12-512-012000991-I-174-2023RAMO 12</v>
      </c>
      <c r="AP20" s="77" t="str">
        <f t="shared" si="16"/>
        <v>HRAEI-LPI-CC-325-2023</v>
      </c>
      <c r="AQ20" s="70" t="str">
        <f t="shared" si="17"/>
        <v>HRAEI-MD0257</v>
      </c>
      <c r="AR20" s="70" t="str">
        <f t="shared" si="18"/>
        <v>LABORATORIOS SOLFRAN, S.A.</v>
      </c>
      <c r="AS20" s="70" t="str">
        <f t="shared" si="19"/>
        <v>LA-12-512-012000991-I-174-2023</v>
      </c>
      <c r="AT20" s="70" t="s">
        <v>2218</v>
      </c>
      <c r="AU20" s="70" t="str">
        <f t="shared" si="20"/>
        <v>HRAEI-LPI-CC-325-2023HRAEI-MD0257</v>
      </c>
      <c r="AV20" s="70"/>
      <c r="AW20" s="70"/>
      <c r="AX20" s="70"/>
    </row>
    <row r="21" spans="1:50" ht="24.95" hidden="1" customHeight="1" x14ac:dyDescent="0.25">
      <c r="A21" s="1" t="str">
        <f t="shared" si="3"/>
        <v>LA-012M7B997-E115-2022MCSSA018786PRODUCTOS LUDICA, S.A. DE C.V.2024040.000.2608.00</v>
      </c>
      <c r="B21" s="1" t="str">
        <f t="shared" si="4"/>
        <v>MCSSA01878625301HRAEI-LPI-CC-499-2022HRAEI-MD02572024</v>
      </c>
      <c r="C21" s="42">
        <v>44950</v>
      </c>
      <c r="D21" s="43">
        <v>2024</v>
      </c>
      <c r="E21" s="44" t="s">
        <v>39</v>
      </c>
      <c r="F21" s="44" t="s">
        <v>390</v>
      </c>
      <c r="G21" s="44" t="s">
        <v>41</v>
      </c>
      <c r="H21" s="44">
        <v>25301</v>
      </c>
      <c r="I21" s="44" t="s">
        <v>1303</v>
      </c>
      <c r="J21" s="44" t="s">
        <v>1304</v>
      </c>
      <c r="K21" s="44" t="s">
        <v>1262</v>
      </c>
      <c r="L21" s="44" t="str">
        <f t="shared" si="5"/>
        <v>HRAEI-LPI-CC-499-2022HRAEI-MD0257</v>
      </c>
      <c r="M21" s="44" t="s">
        <v>1263</v>
      </c>
      <c r="N21" s="44">
        <v>25300426</v>
      </c>
      <c r="O21" s="137" t="s">
        <v>1264</v>
      </c>
      <c r="P21" s="44" t="s">
        <v>461</v>
      </c>
      <c r="Q21" s="45">
        <v>18.54</v>
      </c>
      <c r="R21" s="46">
        <v>2</v>
      </c>
      <c r="S21" s="46">
        <v>4</v>
      </c>
      <c r="T21" s="45">
        <f t="shared" si="6"/>
        <v>37.08</v>
      </c>
      <c r="U21" s="45">
        <f t="shared" si="7"/>
        <v>74.16</v>
      </c>
      <c r="V21" s="47">
        <v>0</v>
      </c>
      <c r="W21" s="87">
        <f>IFERROR(VLOOKUP(L21,'DINAMICA SOLICITADO - ENTREGADO'!$A$2:$B$2000,2,0),"-")</f>
        <v>2</v>
      </c>
      <c r="X21" s="87">
        <f>IFERROR(VLOOKUP(L21,'DINAMICA SOLICITADO - ENTREGADO'!$A$2:$C$2000,3,0),"-")</f>
        <v>0</v>
      </c>
      <c r="Y21" s="87" t="str">
        <f t="shared" si="8"/>
        <v>CLAVE SOLICITADA</v>
      </c>
      <c r="Z21" s="87">
        <f t="shared" si="9"/>
        <v>0</v>
      </c>
      <c r="AA21" s="87" t="str">
        <f t="shared" si="10"/>
        <v>MINIMO CUMPLIDO</v>
      </c>
      <c r="AB21" s="87">
        <f t="shared" si="11"/>
        <v>2</v>
      </c>
      <c r="AC21" s="87" t="str">
        <f t="shared" si="12"/>
        <v>SIN RECIBIR</v>
      </c>
      <c r="AD21" s="6">
        <f t="shared" si="13"/>
        <v>0</v>
      </c>
      <c r="AE21" s="87"/>
      <c r="AF21" s="87"/>
      <c r="AI21" s="9">
        <v>2.5000000000000001E-2</v>
      </c>
      <c r="AN21" s="8" t="str">
        <f t="shared" si="14"/>
        <v>MCSSA018786HRAEI-LPI-CC-499-202225301</v>
      </c>
      <c r="AO21" s="8" t="str">
        <f t="shared" si="15"/>
        <v>4PRODUCTOS LUDICA, S.A. DE C.V.18.54MCSSA018786040.000.2608.002024LA-012M7B997-E115-2022RAMO 12</v>
      </c>
      <c r="AP21" s="8" t="str">
        <f t="shared" si="16"/>
        <v>HRAEI-LPI-CC-499-2022</v>
      </c>
      <c r="AQ21" s="1" t="str">
        <f t="shared" si="17"/>
        <v>HRAEI-MD0257</v>
      </c>
      <c r="AR21" s="1" t="str">
        <f t="shared" si="18"/>
        <v>PRODUCTOS LUDICA, S.A. DE C.V.</v>
      </c>
      <c r="AS21" s="1" t="str">
        <f t="shared" si="19"/>
        <v>LA-012M7B997-E115-2022</v>
      </c>
      <c r="AT21" s="1" t="s">
        <v>48</v>
      </c>
      <c r="AU21" s="1" t="str">
        <f t="shared" si="20"/>
        <v>HRAEI-LPI-CC-499-2022HRAEI-MD0257</v>
      </c>
    </row>
    <row r="22" spans="1:50" ht="24.95" hidden="1" customHeight="1" x14ac:dyDescent="0.25">
      <c r="A22" s="70" t="str">
        <f t="shared" si="3"/>
        <v>LA-12-512-012000991-I-174-2023MCSSA018786COMPAÑIA INTERNACIONAL MEDICA, S.A. DE C.V.2024010.000.1939.00</v>
      </c>
      <c r="B22" s="70" t="str">
        <f t="shared" si="4"/>
        <v>MCSSA01878625301HRAEI-LPI-CC-279-1-2023HRAEI-MD02702024</v>
      </c>
      <c r="C22" s="71">
        <v>45253</v>
      </c>
      <c r="D22" s="72">
        <v>2024</v>
      </c>
      <c r="E22" s="73" t="s">
        <v>39</v>
      </c>
      <c r="F22" s="73" t="s">
        <v>2213</v>
      </c>
      <c r="G22" s="73" t="s">
        <v>41</v>
      </c>
      <c r="H22" s="73">
        <v>25301</v>
      </c>
      <c r="I22" s="73" t="s">
        <v>2290</v>
      </c>
      <c r="J22" s="73" t="s">
        <v>2291</v>
      </c>
      <c r="K22" s="73" t="s">
        <v>662</v>
      </c>
      <c r="L22" s="44" t="str">
        <f t="shared" si="5"/>
        <v>HRAEI-LPI-CC-279-1-2023HRAEI-MD0270</v>
      </c>
      <c r="M22" s="73" t="s">
        <v>663</v>
      </c>
      <c r="N22" s="73">
        <v>25300447</v>
      </c>
      <c r="O22" s="138" t="s">
        <v>664</v>
      </c>
      <c r="P22" s="73" t="s">
        <v>665</v>
      </c>
      <c r="Q22" s="74">
        <v>38</v>
      </c>
      <c r="R22" s="75">
        <v>6</v>
      </c>
      <c r="S22" s="75">
        <v>13</v>
      </c>
      <c r="T22" s="74">
        <f t="shared" si="6"/>
        <v>228</v>
      </c>
      <c r="U22" s="74">
        <f t="shared" si="7"/>
        <v>494</v>
      </c>
      <c r="V22" s="76">
        <v>0</v>
      </c>
      <c r="W22" s="87">
        <f>IFERROR(VLOOKUP(L22,'DINAMICA SOLICITADO - ENTREGADO'!$A$2:$B$2000,2,0),"-")</f>
        <v>6</v>
      </c>
      <c r="X22" s="87">
        <f>IFERROR(VLOOKUP(L22,'DINAMICA SOLICITADO - ENTREGADO'!$A$2:$C$2000,3,0),"-")</f>
        <v>6</v>
      </c>
      <c r="Y22" s="87" t="str">
        <f t="shared" si="8"/>
        <v>CLAVE SOLICITADA</v>
      </c>
      <c r="Z22" s="87">
        <f t="shared" si="9"/>
        <v>0</v>
      </c>
      <c r="AA22" s="87" t="str">
        <f t="shared" si="10"/>
        <v>MINIMO CUMPLIDO</v>
      </c>
      <c r="AB22" s="87">
        <f t="shared" si="11"/>
        <v>0</v>
      </c>
      <c r="AC22" s="87" t="str">
        <f t="shared" si="12"/>
        <v>RECIBIDO TOTAL</v>
      </c>
      <c r="AD22" s="6">
        <f t="shared" si="13"/>
        <v>228</v>
      </c>
      <c r="AE22" s="87"/>
      <c r="AF22" s="87"/>
      <c r="AG22" s="77"/>
      <c r="AH22" s="77"/>
      <c r="AI22" s="78" t="s">
        <v>2216</v>
      </c>
      <c r="AJ22" s="78"/>
      <c r="AK22" s="77"/>
      <c r="AL22" s="77"/>
      <c r="AM22" s="77"/>
      <c r="AN22" s="77" t="str">
        <f t="shared" si="14"/>
        <v>MCSSA018786HRAEI-LPI-CC-279-1-202325301</v>
      </c>
      <c r="AO22" s="77" t="str">
        <f t="shared" si="15"/>
        <v>13COMPAÑIA INTERNACIONAL MEDICA, S.A. DE C.V.38MCSSA018786010.000.1939.002024LA-12-512-012000991-I-174-2023RAMO 12</v>
      </c>
      <c r="AP22" s="77" t="str">
        <f t="shared" si="16"/>
        <v>HRAEI-LPI-CC-279-1-2023</v>
      </c>
      <c r="AQ22" s="70" t="str">
        <f t="shared" si="17"/>
        <v>HRAEI-MD0270</v>
      </c>
      <c r="AR22" s="70" t="str">
        <f t="shared" si="18"/>
        <v>COMPAÑIA INTERNACIONAL MEDICA, S.A. DE C.V.</v>
      </c>
      <c r="AS22" s="70" t="str">
        <f t="shared" si="19"/>
        <v>LA-12-512-012000991-I-174-2023</v>
      </c>
      <c r="AT22" s="70" t="s">
        <v>2218</v>
      </c>
      <c r="AU22" s="70" t="str">
        <f t="shared" si="20"/>
        <v>HRAEI-LPI-CC-279-1-2023HRAEI-MD0270</v>
      </c>
      <c r="AV22" s="70"/>
      <c r="AW22" s="70"/>
      <c r="AX22" s="70"/>
    </row>
    <row r="23" spans="1:50" ht="24.95" hidden="1" customHeight="1" x14ac:dyDescent="0.25">
      <c r="A23" s="70" t="str">
        <f t="shared" si="3"/>
        <v>LA-12-512-012000991-I-174-2023MCSSA018786COMPAÑIA INTERNACIONAL MEDICA, S.A. DE C.V.2024010.000.4306.00</v>
      </c>
      <c r="B23" s="70" t="str">
        <f t="shared" si="4"/>
        <v>MCSSA01878625301HRAEI-LPI-CC-279-1-2023HRAEI-MD02952024</v>
      </c>
      <c r="C23" s="71">
        <v>45253</v>
      </c>
      <c r="D23" s="72">
        <v>2024</v>
      </c>
      <c r="E23" s="73" t="s">
        <v>39</v>
      </c>
      <c r="F23" s="73" t="s">
        <v>2213</v>
      </c>
      <c r="G23" s="73" t="s">
        <v>41</v>
      </c>
      <c r="H23" s="73">
        <v>25301</v>
      </c>
      <c r="I23" s="73" t="s">
        <v>2290</v>
      </c>
      <c r="J23" s="73" t="s">
        <v>2291</v>
      </c>
      <c r="K23" s="73" t="s">
        <v>995</v>
      </c>
      <c r="L23" s="44" t="str">
        <f t="shared" si="5"/>
        <v>HRAEI-LPI-CC-279-1-2023HRAEI-MD0295</v>
      </c>
      <c r="M23" s="73" t="s">
        <v>996</v>
      </c>
      <c r="N23" s="73">
        <v>25300480</v>
      </c>
      <c r="O23" s="138" t="s">
        <v>997</v>
      </c>
      <c r="P23" s="73" t="s">
        <v>590</v>
      </c>
      <c r="Q23" s="74">
        <v>132.38</v>
      </c>
      <c r="R23" s="75">
        <v>20</v>
      </c>
      <c r="S23" s="75">
        <v>48</v>
      </c>
      <c r="T23" s="74">
        <f t="shared" si="6"/>
        <v>2647.6</v>
      </c>
      <c r="U23" s="74">
        <f t="shared" si="7"/>
        <v>6354.24</v>
      </c>
      <c r="V23" s="76">
        <v>0</v>
      </c>
      <c r="W23" s="87">
        <f>IFERROR(VLOOKUP(L23,'DINAMICA SOLICITADO - ENTREGADO'!$A$2:$B$2000,2,0),"-")</f>
        <v>20</v>
      </c>
      <c r="X23" s="87">
        <f>IFERROR(VLOOKUP(L23,'DINAMICA SOLICITADO - ENTREGADO'!$A$2:$C$2000,3,0),"-")</f>
        <v>20</v>
      </c>
      <c r="Y23" s="87" t="str">
        <f t="shared" si="8"/>
        <v>CLAVE SOLICITADA</v>
      </c>
      <c r="Z23" s="87">
        <f t="shared" si="9"/>
        <v>0</v>
      </c>
      <c r="AA23" s="87" t="str">
        <f t="shared" si="10"/>
        <v>MINIMO CUMPLIDO</v>
      </c>
      <c r="AB23" s="87">
        <f t="shared" si="11"/>
        <v>0</v>
      </c>
      <c r="AC23" s="87" t="str">
        <f t="shared" si="12"/>
        <v>RECIBIDO TOTAL</v>
      </c>
      <c r="AD23" s="6">
        <f t="shared" si="13"/>
        <v>2647.6</v>
      </c>
      <c r="AE23" s="87"/>
      <c r="AF23" s="87"/>
      <c r="AG23" s="77"/>
      <c r="AH23" s="77"/>
      <c r="AI23" s="78" t="s">
        <v>2216</v>
      </c>
      <c r="AJ23" s="78"/>
      <c r="AK23" s="77"/>
      <c r="AL23" s="77"/>
      <c r="AM23" s="77"/>
      <c r="AN23" s="77" t="str">
        <f t="shared" si="14"/>
        <v>MCSSA018786HRAEI-LPI-CC-279-1-202325301</v>
      </c>
      <c r="AO23" s="77" t="str">
        <f t="shared" si="15"/>
        <v>48COMPAÑIA INTERNACIONAL MEDICA, S.A. DE C.V.132.38MCSSA018786010.000.4306.002024LA-12-512-012000991-I-174-2023RAMO 12</v>
      </c>
      <c r="AP23" s="77" t="str">
        <f t="shared" si="16"/>
        <v>HRAEI-LPI-CC-279-1-2023</v>
      </c>
      <c r="AQ23" s="70" t="str">
        <f t="shared" si="17"/>
        <v>HRAEI-MD0295</v>
      </c>
      <c r="AR23" s="70" t="str">
        <f t="shared" si="18"/>
        <v>COMPAÑIA INTERNACIONAL MEDICA, S.A. DE C.V.</v>
      </c>
      <c r="AS23" s="70" t="str">
        <f t="shared" si="19"/>
        <v>LA-12-512-012000991-I-174-2023</v>
      </c>
      <c r="AT23" s="70" t="s">
        <v>2218</v>
      </c>
      <c r="AU23" s="70" t="str">
        <f t="shared" si="20"/>
        <v>HRAEI-LPI-CC-279-1-2023HRAEI-MD0295</v>
      </c>
      <c r="AV23" s="70"/>
      <c r="AW23" s="70"/>
      <c r="AX23" s="70"/>
    </row>
    <row r="24" spans="1:50" ht="24.95" hidden="1" customHeight="1" x14ac:dyDescent="0.25">
      <c r="A24" s="70" t="str">
        <f t="shared" si="3"/>
        <v>LA-12-512-012000991-I-174-2023MCSSA018786NOVARTIS FARMACEUTICA, S.A. DE C.V.2024010.000.4294.00</v>
      </c>
      <c r="B24" s="70" t="str">
        <f t="shared" si="4"/>
        <v>MCSSA01878625301HRAEI-LPI-CC-342-2023HRAEI-MD02972024</v>
      </c>
      <c r="C24" s="71">
        <v>45253</v>
      </c>
      <c r="D24" s="72">
        <v>2024</v>
      </c>
      <c r="E24" s="73" t="s">
        <v>39</v>
      </c>
      <c r="F24" s="73" t="s">
        <v>2213</v>
      </c>
      <c r="G24" s="73" t="s">
        <v>41</v>
      </c>
      <c r="H24" s="73">
        <v>25301</v>
      </c>
      <c r="I24" s="73" t="s">
        <v>2287</v>
      </c>
      <c r="J24" s="73" t="s">
        <v>2257</v>
      </c>
      <c r="K24" s="73" t="s">
        <v>986</v>
      </c>
      <c r="L24" s="44" t="str">
        <f t="shared" si="5"/>
        <v>HRAEI-LPI-CC-342-2023HRAEI-MD0297</v>
      </c>
      <c r="M24" s="73" t="s">
        <v>987</v>
      </c>
      <c r="N24" s="73">
        <v>25300481</v>
      </c>
      <c r="O24" s="132" t="s">
        <v>988</v>
      </c>
      <c r="P24" s="73" t="s">
        <v>989</v>
      </c>
      <c r="Q24" s="74">
        <v>151.51</v>
      </c>
      <c r="R24" s="75">
        <v>10</v>
      </c>
      <c r="S24" s="75">
        <v>24</v>
      </c>
      <c r="T24" s="74">
        <f t="shared" si="6"/>
        <v>1515.1</v>
      </c>
      <c r="U24" s="74">
        <f t="shared" si="7"/>
        <v>3636.24</v>
      </c>
      <c r="V24" s="76">
        <v>0</v>
      </c>
      <c r="W24" s="87" t="str">
        <f>IFERROR(VLOOKUP(L24,'DINAMICA SOLICITADO - ENTREGADO'!$A$2:$B$2000,2,0),"-")</f>
        <v>-</v>
      </c>
      <c r="X24" s="87" t="str">
        <f>IFERROR(VLOOKUP(L24,'DINAMICA SOLICITADO - ENTREGADO'!$A$2:$C$2000,3,0),"-")</f>
        <v>-</v>
      </c>
      <c r="Y24" s="87" t="str">
        <f t="shared" si="8"/>
        <v>SIN SOLICITUD</v>
      </c>
      <c r="Z24" s="87" t="str">
        <f t="shared" si="9"/>
        <v>-</v>
      </c>
      <c r="AA24" s="87" t="str">
        <f t="shared" si="10"/>
        <v>MINIMO SIN SOLICITUD</v>
      </c>
      <c r="AB24" s="87" t="str">
        <f t="shared" si="11"/>
        <v>-</v>
      </c>
      <c r="AC24" s="87" t="str">
        <f t="shared" si="12"/>
        <v>SIN SOLICITUD</v>
      </c>
      <c r="AD24" s="6" t="str">
        <f t="shared" si="13"/>
        <v>-</v>
      </c>
      <c r="AE24" s="87"/>
      <c r="AF24" s="87"/>
      <c r="AG24" s="77"/>
      <c r="AH24" s="77"/>
      <c r="AI24" s="78" t="s">
        <v>2216</v>
      </c>
      <c r="AJ24" s="78"/>
      <c r="AK24" s="77"/>
      <c r="AL24" s="77"/>
      <c r="AM24" s="77"/>
      <c r="AN24" s="77" t="str">
        <f t="shared" si="14"/>
        <v>MCSSA018786HRAEI-LPI-CC-342-202325301</v>
      </c>
      <c r="AO24" s="77" t="str">
        <f t="shared" si="15"/>
        <v>24NOVARTIS FARMACEUTICA, S.A. DE C.V.151.51MCSSA018786010.000.4294.002024LA-12-512-012000991-I-174-2023RAMO 12</v>
      </c>
      <c r="AP24" s="77" t="str">
        <f t="shared" si="16"/>
        <v>HRAEI-LPI-CC-342-2023</v>
      </c>
      <c r="AQ24" s="70" t="str">
        <f t="shared" si="17"/>
        <v>HRAEI-MD0297</v>
      </c>
      <c r="AR24" s="70" t="str">
        <f t="shared" si="18"/>
        <v>NOVARTIS FARMACEUTICA, S.A. DE C.V.</v>
      </c>
      <c r="AS24" s="70" t="str">
        <f t="shared" si="19"/>
        <v>LA-12-512-012000991-I-174-2023</v>
      </c>
      <c r="AT24" s="70" t="s">
        <v>2218</v>
      </c>
      <c r="AU24" s="70" t="str">
        <f t="shared" si="20"/>
        <v>HRAEI-LPI-CC-342-2023HRAEI-MD0297</v>
      </c>
      <c r="AV24" s="70"/>
      <c r="AW24" s="70"/>
      <c r="AX24" s="70"/>
    </row>
    <row r="25" spans="1:50" ht="24.95" hidden="1" customHeight="1" x14ac:dyDescent="0.25">
      <c r="A25" s="1" t="str">
        <f t="shared" si="3"/>
        <v>LA-012M7B997-E115-2022MCSSA018786NOVARTIS FARMACÉUTICA, S.A. DE C.V.2024010.000.4294.00</v>
      </c>
      <c r="B25" s="1" t="str">
        <f t="shared" si="4"/>
        <v>MCSSA01878625301HRAEI-LPI-CC-468-2022HRAEI-MD02972024</v>
      </c>
      <c r="C25" s="42">
        <v>44950</v>
      </c>
      <c r="D25" s="43">
        <v>2024</v>
      </c>
      <c r="E25" s="44" t="s">
        <v>39</v>
      </c>
      <c r="F25" s="44" t="s">
        <v>390</v>
      </c>
      <c r="G25" s="44" t="s">
        <v>41</v>
      </c>
      <c r="H25" s="44">
        <v>25301</v>
      </c>
      <c r="I25" s="44" t="s">
        <v>985</v>
      </c>
      <c r="J25" s="44" t="s">
        <v>70</v>
      </c>
      <c r="K25" s="44" t="s">
        <v>986</v>
      </c>
      <c r="L25" s="44" t="str">
        <f t="shared" si="5"/>
        <v>HRAEI-LPI-CC-468-2022HRAEI-MD0297</v>
      </c>
      <c r="M25" s="44" t="s">
        <v>987</v>
      </c>
      <c r="N25" s="44">
        <v>25300481</v>
      </c>
      <c r="O25" s="131" t="s">
        <v>988</v>
      </c>
      <c r="P25" s="44" t="s">
        <v>989</v>
      </c>
      <c r="Q25" s="45">
        <v>151.51</v>
      </c>
      <c r="R25" s="46">
        <v>16</v>
      </c>
      <c r="S25" s="46">
        <v>39</v>
      </c>
      <c r="T25" s="45">
        <f t="shared" si="6"/>
        <v>2424.16</v>
      </c>
      <c r="U25" s="45">
        <f t="shared" si="7"/>
        <v>5908.8899999999994</v>
      </c>
      <c r="V25" s="47">
        <v>0</v>
      </c>
      <c r="W25" s="87" t="str">
        <f>IFERROR(VLOOKUP(L25,'DINAMICA SOLICITADO - ENTREGADO'!$A$2:$B$2000,2,0),"-")</f>
        <v>-</v>
      </c>
      <c r="X25" s="87" t="str">
        <f>IFERROR(VLOOKUP(L25,'DINAMICA SOLICITADO - ENTREGADO'!$A$2:$C$2000,3,0),"-")</f>
        <v>-</v>
      </c>
      <c r="Y25" s="87" t="str">
        <f t="shared" si="8"/>
        <v>SIN SOLICITUD</v>
      </c>
      <c r="Z25" s="87" t="str">
        <f t="shared" si="9"/>
        <v>-</v>
      </c>
      <c r="AA25" s="87" t="str">
        <f t="shared" si="10"/>
        <v>MINIMO SIN SOLICITUD</v>
      </c>
      <c r="AB25" s="87" t="str">
        <f t="shared" si="11"/>
        <v>-</v>
      </c>
      <c r="AC25" s="87" t="str">
        <f t="shared" si="12"/>
        <v>SIN SOLICITUD</v>
      </c>
      <c r="AD25" s="6" t="str">
        <f t="shared" si="13"/>
        <v>-</v>
      </c>
      <c r="AE25" s="87"/>
      <c r="AF25" s="87"/>
      <c r="AI25" s="9">
        <v>2.5000000000000001E-2</v>
      </c>
      <c r="AN25" s="8" t="str">
        <f t="shared" si="14"/>
        <v>MCSSA018786HRAEI-LPI-CC-468-202225301</v>
      </c>
      <c r="AO25" s="8" t="str">
        <f t="shared" si="15"/>
        <v>39NOVARTIS FARMACÉUTICA, S.A. DE C.V.151.51MCSSA018786010.000.4294.002024LA-012M7B997-E115-2022RAMO 12</v>
      </c>
      <c r="AP25" s="8" t="str">
        <f t="shared" si="16"/>
        <v>HRAEI-LPI-CC-468-2022</v>
      </c>
      <c r="AQ25" s="1" t="str">
        <f t="shared" si="17"/>
        <v>HRAEI-MD0297</v>
      </c>
      <c r="AR25" s="1" t="str">
        <f t="shared" si="18"/>
        <v>NOVARTIS FARMACÉUTICA, S.A. DE C.V.</v>
      </c>
      <c r="AS25" s="1" t="str">
        <f t="shared" si="19"/>
        <v>LA-012M7B997-E115-2022</v>
      </c>
      <c r="AT25" s="1" t="s">
        <v>48</v>
      </c>
      <c r="AU25" s="1" t="str">
        <f t="shared" si="20"/>
        <v>HRAEI-LPI-CC-468-2022HRAEI-MD0297</v>
      </c>
    </row>
    <row r="26" spans="1:50" ht="24.95" hidden="1" customHeight="1" x14ac:dyDescent="0.25">
      <c r="A26" s="70" t="str">
        <f t="shared" si="3"/>
        <v>LA-12-512-012000991-I-174-2023MCSSA018786PROQUÍMICA Y ALTA ESPECIALIDAD MÉDICA, S.A. DE C.V.2024010.000.4259.00</v>
      </c>
      <c r="B26" s="70" t="str">
        <f t="shared" si="4"/>
        <v>MCSSA01878625301HRAEI-LPI-CC-396-2023HRAEI-MD03082024</v>
      </c>
      <c r="C26" s="71">
        <v>45357</v>
      </c>
      <c r="D26" s="72">
        <v>2024</v>
      </c>
      <c r="E26" s="73" t="s">
        <v>39</v>
      </c>
      <c r="F26" s="73" t="s">
        <v>2213</v>
      </c>
      <c r="G26" s="73" t="s">
        <v>2480</v>
      </c>
      <c r="H26" s="73">
        <v>25301</v>
      </c>
      <c r="I26" s="73" t="s">
        <v>2488</v>
      </c>
      <c r="J26" s="73" t="s">
        <v>2489</v>
      </c>
      <c r="K26" s="73" t="s">
        <v>982</v>
      </c>
      <c r="L26" s="44" t="str">
        <f t="shared" si="5"/>
        <v>HRAEI-LPI-CC-396-2023HRAEI-MD0308</v>
      </c>
      <c r="M26" s="73" t="s">
        <v>983</v>
      </c>
      <c r="N26" s="73">
        <v>25302464</v>
      </c>
      <c r="O26" s="138" t="s">
        <v>984</v>
      </c>
      <c r="P26" s="73" t="s">
        <v>896</v>
      </c>
      <c r="Q26" s="74">
        <v>12.38</v>
      </c>
      <c r="R26" s="75">
        <v>96</v>
      </c>
      <c r="S26" s="75">
        <v>240</v>
      </c>
      <c r="T26" s="74">
        <f t="shared" si="6"/>
        <v>1188.48</v>
      </c>
      <c r="U26" s="74">
        <f t="shared" si="7"/>
        <v>2971.2000000000003</v>
      </c>
      <c r="V26" s="76"/>
      <c r="W26" s="87">
        <f>IFERROR(VLOOKUP(L26,'DINAMICA SOLICITADO - ENTREGADO'!$A$2:$B$2000,2,0),"-")</f>
        <v>240</v>
      </c>
      <c r="X26" s="87">
        <f>IFERROR(VLOOKUP(L26,'DINAMICA SOLICITADO - ENTREGADO'!$A$2:$C$2000,3,0),"-")</f>
        <v>0</v>
      </c>
      <c r="Y26" s="87" t="str">
        <f t="shared" si="8"/>
        <v>CLAVE SOLICITADA</v>
      </c>
      <c r="Z26" s="87">
        <f t="shared" si="9"/>
        <v>144</v>
      </c>
      <c r="AA26" s="87" t="str">
        <f t="shared" si="10"/>
        <v>MINIMO SUPERADO</v>
      </c>
      <c r="AB26" s="87">
        <f t="shared" si="11"/>
        <v>240</v>
      </c>
      <c r="AC26" s="87" t="str">
        <f t="shared" si="12"/>
        <v>SIN RECIBIR</v>
      </c>
      <c r="AD26" s="6">
        <f t="shared" si="13"/>
        <v>0</v>
      </c>
      <c r="AE26" s="87"/>
      <c r="AF26" s="87"/>
      <c r="AG26" s="77" t="s">
        <v>2482</v>
      </c>
      <c r="AH26" s="77" t="s">
        <v>2482</v>
      </c>
      <c r="AI26" s="78" t="s">
        <v>2216</v>
      </c>
      <c r="AJ26" s="78" t="s">
        <v>2037</v>
      </c>
      <c r="AK26" s="77" t="s">
        <v>2483</v>
      </c>
      <c r="AL26" s="77">
        <v>0</v>
      </c>
      <c r="AM26" s="77" t="s">
        <v>2479</v>
      </c>
      <c r="AN26" s="77" t="str">
        <f t="shared" si="14"/>
        <v>MCSSA018786HRAEI-LPI-CC-396-202325301</v>
      </c>
      <c r="AO26" s="77" t="str">
        <f t="shared" si="15"/>
        <v>240PROQUÍMICA Y ALTA ESPECIALIDAD MÉDICA, S.A. DE C.V.12.38MCSSA018786010.000.4259.002024LA-12-512-012000991-I-174-2023RAMO 47</v>
      </c>
      <c r="AP26" s="77" t="str">
        <f t="shared" si="16"/>
        <v>HRAEI-LPI-CC-396-2023</v>
      </c>
      <c r="AQ26" s="70" t="str">
        <f t="shared" si="17"/>
        <v>HRAEI-MD0308</v>
      </c>
      <c r="AR26" s="70" t="str">
        <f t="shared" si="18"/>
        <v>PROQUÍMICA Y ALTA ESPECIALIDAD MÉDICA, S.A. DE C.V.</v>
      </c>
      <c r="AS26" s="70" t="str">
        <f t="shared" si="19"/>
        <v>LA-12-512-012000991-I-174-2023</v>
      </c>
      <c r="AT26" s="70" t="s">
        <v>2218</v>
      </c>
      <c r="AU26" s="70" t="str">
        <f t="shared" si="20"/>
        <v>HRAEI-LPI-CC-396-2023HRAEI-MD0308</v>
      </c>
      <c r="AV26" s="70"/>
      <c r="AW26" s="70"/>
      <c r="AX26" s="70"/>
    </row>
    <row r="27" spans="1:50" ht="24.95" hidden="1" customHeight="1" x14ac:dyDescent="0.25">
      <c r="A27" s="1" t="str">
        <f t="shared" si="3"/>
        <v>LA-12-M7B-012M7B997-I-1-2023MCSSA018786COMERCIALIZADORA PHARMACEUTICA COMPHARMA, S.A. DE C.V.2024010.000.4061.00</v>
      </c>
      <c r="B27" s="1" t="str">
        <f t="shared" si="4"/>
        <v>MCSSA01878625301HRAEI-LPI-CC-038-2023HRAEI-MD03142024</v>
      </c>
      <c r="C27" s="42">
        <v>44971</v>
      </c>
      <c r="D27" s="43">
        <v>2024</v>
      </c>
      <c r="E27" s="44" t="s">
        <v>39</v>
      </c>
      <c r="F27" s="44" t="s">
        <v>1474</v>
      </c>
      <c r="G27" s="44" t="s">
        <v>41</v>
      </c>
      <c r="H27" s="44">
        <v>25301</v>
      </c>
      <c r="I27" s="44" t="s">
        <v>1773</v>
      </c>
      <c r="J27" s="44" t="s">
        <v>598</v>
      </c>
      <c r="K27" s="44" t="s">
        <v>1774</v>
      </c>
      <c r="L27" s="44" t="str">
        <f t="shared" si="5"/>
        <v>HRAEI-LPI-CC-038-2023HRAEI-MD0314</v>
      </c>
      <c r="M27" s="44" t="s">
        <v>1775</v>
      </c>
      <c r="N27" s="44">
        <v>25300507</v>
      </c>
      <c r="O27" s="137" t="s">
        <v>1776</v>
      </c>
      <c r="P27" s="44" t="s">
        <v>1777</v>
      </c>
      <c r="Q27" s="45">
        <v>37</v>
      </c>
      <c r="R27" s="46">
        <v>936</v>
      </c>
      <c r="S27" s="46">
        <v>2340</v>
      </c>
      <c r="T27" s="45">
        <f t="shared" si="6"/>
        <v>34632</v>
      </c>
      <c r="U27" s="45">
        <f t="shared" si="7"/>
        <v>86580</v>
      </c>
      <c r="V27" s="47">
        <v>0</v>
      </c>
      <c r="W27" s="87">
        <f>IFERROR(VLOOKUP(L27,'DINAMICA SOLICITADO - ENTREGADO'!$A$2:$B$2000,2,0),"-")</f>
        <v>936</v>
      </c>
      <c r="X27" s="87">
        <f>IFERROR(VLOOKUP(L27,'DINAMICA SOLICITADO - ENTREGADO'!$A$2:$C$2000,3,0),"-")</f>
        <v>0</v>
      </c>
      <c r="Y27" s="87" t="str">
        <f t="shared" si="8"/>
        <v>CLAVE SOLICITADA</v>
      </c>
      <c r="Z27" s="87">
        <f t="shared" si="9"/>
        <v>0</v>
      </c>
      <c r="AA27" s="87" t="str">
        <f t="shared" si="10"/>
        <v>MINIMO CUMPLIDO</v>
      </c>
      <c r="AB27" s="87">
        <f t="shared" si="11"/>
        <v>936</v>
      </c>
      <c r="AC27" s="87" t="str">
        <f t="shared" si="12"/>
        <v>SIN RECIBIR</v>
      </c>
      <c r="AD27" s="6">
        <f t="shared" si="13"/>
        <v>0</v>
      </c>
      <c r="AE27" s="87"/>
      <c r="AF27" s="87"/>
      <c r="AI27" s="9">
        <v>0.02</v>
      </c>
      <c r="AN27" s="8" t="str">
        <f t="shared" si="14"/>
        <v>MCSSA018786HRAEI-LPI-CC-038-202325301</v>
      </c>
      <c r="AO27" s="8" t="str">
        <f t="shared" si="15"/>
        <v>2340COMERCIALIZADORA PHARMACEUTICA COMPHARMA, S.A. DE C.V.37MCSSA018786010.000.4061.002024LA-12-M7B-012M7B997-I-1-2023RAMO 12</v>
      </c>
      <c r="AP27" s="8" t="str">
        <f t="shared" si="16"/>
        <v>HRAEI-LPI-CC-038-2023</v>
      </c>
      <c r="AQ27" s="1" t="str">
        <f t="shared" si="17"/>
        <v>HRAEI-MD0314</v>
      </c>
      <c r="AR27" s="1" t="str">
        <f t="shared" si="18"/>
        <v>COMERCIALIZADORA PHARMACEUTICA COMPHARMA, S.A. DE C.V.</v>
      </c>
      <c r="AS27" s="1" t="str">
        <f t="shared" si="19"/>
        <v>LA-12-M7B-012M7B997-I-1-2023</v>
      </c>
      <c r="AT27" s="1" t="s">
        <v>48</v>
      </c>
      <c r="AU27" s="1" t="str">
        <f t="shared" si="20"/>
        <v>HRAEI-LPI-CC-038-2023HRAEI-MD0314</v>
      </c>
    </row>
    <row r="28" spans="1:50" ht="24.95" hidden="1" customHeight="1" x14ac:dyDescent="0.25">
      <c r="A28" s="70" t="str">
        <f t="shared" si="3"/>
        <v>LA-12-512-012000991-I-174-2023MCSSA018786APOLLO CORPORATION AP, S.A. DE C.V.2024010.000.1973.00</v>
      </c>
      <c r="B28" s="70" t="str">
        <f t="shared" si="4"/>
        <v>MCSSA01878625301HRAEI-LPI-CC-258-2023HRAEI-MD03212024</v>
      </c>
      <c r="C28" s="71">
        <v>45253</v>
      </c>
      <c r="D28" s="72">
        <v>2024</v>
      </c>
      <c r="E28" s="73" t="s">
        <v>39</v>
      </c>
      <c r="F28" s="73" t="s">
        <v>2213</v>
      </c>
      <c r="G28" s="73" t="s">
        <v>41</v>
      </c>
      <c r="H28" s="73">
        <v>25301</v>
      </c>
      <c r="I28" s="73" t="s">
        <v>2270</v>
      </c>
      <c r="J28" s="73" t="s">
        <v>2271</v>
      </c>
      <c r="K28" s="73" t="s">
        <v>682</v>
      </c>
      <c r="L28" s="44" t="str">
        <f t="shared" si="5"/>
        <v>HRAEI-LPI-CC-258-2023HRAEI-MD0321</v>
      </c>
      <c r="M28" s="73" t="s">
        <v>683</v>
      </c>
      <c r="N28" s="73">
        <v>25300519</v>
      </c>
      <c r="O28" s="138" t="s">
        <v>684</v>
      </c>
      <c r="P28" s="73" t="s">
        <v>685</v>
      </c>
      <c r="Q28" s="74">
        <v>5.3</v>
      </c>
      <c r="R28" s="75">
        <v>692</v>
      </c>
      <c r="S28" s="75">
        <v>1730</v>
      </c>
      <c r="T28" s="74">
        <f t="shared" si="6"/>
        <v>3667.6</v>
      </c>
      <c r="U28" s="74">
        <f t="shared" si="7"/>
        <v>9169</v>
      </c>
      <c r="V28" s="76">
        <v>0</v>
      </c>
      <c r="W28" s="87">
        <f>IFERROR(VLOOKUP(L28,'DINAMICA SOLICITADO - ENTREGADO'!$A$2:$B$2000,2,0),"-")</f>
        <v>692</v>
      </c>
      <c r="X28" s="87">
        <f>IFERROR(VLOOKUP(L28,'DINAMICA SOLICITADO - ENTREGADO'!$A$2:$C$2000,3,0),"-")</f>
        <v>0</v>
      </c>
      <c r="Y28" s="87" t="str">
        <f t="shared" si="8"/>
        <v>CLAVE SOLICITADA</v>
      </c>
      <c r="Z28" s="87">
        <f t="shared" si="9"/>
        <v>0</v>
      </c>
      <c r="AA28" s="87" t="str">
        <f t="shared" si="10"/>
        <v>MINIMO CUMPLIDO</v>
      </c>
      <c r="AB28" s="87">
        <f t="shared" si="11"/>
        <v>692</v>
      </c>
      <c r="AC28" s="87" t="str">
        <f t="shared" si="12"/>
        <v>SIN RECIBIR</v>
      </c>
      <c r="AD28" s="6">
        <f t="shared" si="13"/>
        <v>0</v>
      </c>
      <c r="AE28" s="87"/>
      <c r="AF28" s="87"/>
      <c r="AG28" s="77"/>
      <c r="AH28" s="77"/>
      <c r="AI28" s="78" t="s">
        <v>2216</v>
      </c>
      <c r="AJ28" s="78"/>
      <c r="AK28" s="77"/>
      <c r="AL28" s="77"/>
      <c r="AM28" s="77"/>
      <c r="AN28" s="77" t="str">
        <f t="shared" si="14"/>
        <v>MCSSA018786HRAEI-LPI-CC-258-202325301</v>
      </c>
      <c r="AO28" s="77" t="str">
        <f t="shared" si="15"/>
        <v>1730APOLLO CORPORATION AP, S.A. DE C.V.5.3MCSSA018786010.000.1973.002024LA-12-512-012000991-I-174-2023RAMO 12</v>
      </c>
      <c r="AP28" s="77" t="str">
        <f t="shared" si="16"/>
        <v>HRAEI-LPI-CC-258-2023</v>
      </c>
      <c r="AQ28" s="70" t="str">
        <f t="shared" si="17"/>
        <v>HRAEI-MD0321</v>
      </c>
      <c r="AR28" s="70" t="str">
        <f t="shared" si="18"/>
        <v>APOLLO CORPORATION AP, S.A. DE C.V.</v>
      </c>
      <c r="AS28" s="70" t="str">
        <f t="shared" si="19"/>
        <v>LA-12-512-012000991-I-174-2023</v>
      </c>
      <c r="AT28" s="70" t="s">
        <v>2218</v>
      </c>
      <c r="AU28" s="70" t="str">
        <f t="shared" si="20"/>
        <v>HRAEI-LPI-CC-258-2023HRAEI-MD0321</v>
      </c>
      <c r="AV28" s="70"/>
      <c r="AW28" s="70"/>
      <c r="AX28" s="70"/>
    </row>
    <row r="29" spans="1:50" ht="24.95" hidden="1" customHeight="1" x14ac:dyDescent="0.25">
      <c r="A29" s="1" t="str">
        <f t="shared" si="3"/>
        <v>LA-12-M7B-012M7B997-I-1-2023MCSSA018786PRODIFAM, S.A. DE C.V.2024010.000.0524.00</v>
      </c>
      <c r="B29" s="1" t="str">
        <f t="shared" si="4"/>
        <v>MCSSA01878625301HRAEI-LPI-CC-008-2023HRAEI-MD03542024</v>
      </c>
      <c r="C29" s="42">
        <v>44971</v>
      </c>
      <c r="D29" s="43">
        <v>2024</v>
      </c>
      <c r="E29" s="44" t="s">
        <v>39</v>
      </c>
      <c r="F29" s="44" t="s">
        <v>1474</v>
      </c>
      <c r="G29" s="44" t="s">
        <v>41</v>
      </c>
      <c r="H29" s="44">
        <v>25301</v>
      </c>
      <c r="I29" s="44" t="s">
        <v>1475</v>
      </c>
      <c r="J29" s="44" t="s">
        <v>1476</v>
      </c>
      <c r="K29" s="44" t="s">
        <v>1558</v>
      </c>
      <c r="L29" s="44" t="str">
        <f t="shared" si="5"/>
        <v>HRAEI-LPI-CC-008-2023HRAEI-MD0354</v>
      </c>
      <c r="M29" s="44" t="s">
        <v>1559</v>
      </c>
      <c r="N29" s="44">
        <v>25300569</v>
      </c>
      <c r="O29" s="137" t="s">
        <v>1560</v>
      </c>
      <c r="P29" s="44" t="s">
        <v>1561</v>
      </c>
      <c r="Q29" s="45">
        <v>77.319999999999894</v>
      </c>
      <c r="R29" s="46">
        <v>156</v>
      </c>
      <c r="S29" s="46">
        <v>390</v>
      </c>
      <c r="T29" s="45">
        <f t="shared" si="6"/>
        <v>12061.919999999984</v>
      </c>
      <c r="U29" s="45">
        <f t="shared" si="7"/>
        <v>30154.799999999959</v>
      </c>
      <c r="V29" s="47">
        <v>0</v>
      </c>
      <c r="W29" s="87">
        <f>IFERROR(VLOOKUP(L29,'DINAMICA SOLICITADO - ENTREGADO'!$A$2:$B$2000,2,0),"-")</f>
        <v>156</v>
      </c>
      <c r="X29" s="87">
        <f>IFERROR(VLOOKUP(L29,'DINAMICA SOLICITADO - ENTREGADO'!$A$2:$C$2000,3,0),"-")</f>
        <v>0</v>
      </c>
      <c r="Y29" s="87" t="str">
        <f t="shared" si="8"/>
        <v>CLAVE SOLICITADA</v>
      </c>
      <c r="Z29" s="87">
        <f t="shared" si="9"/>
        <v>0</v>
      </c>
      <c r="AA29" s="87" t="str">
        <f t="shared" si="10"/>
        <v>MINIMO CUMPLIDO</v>
      </c>
      <c r="AB29" s="87">
        <f t="shared" si="11"/>
        <v>156</v>
      </c>
      <c r="AC29" s="87" t="str">
        <f t="shared" si="12"/>
        <v>SIN RECIBIR</v>
      </c>
      <c r="AD29" s="6">
        <f t="shared" si="13"/>
        <v>0</v>
      </c>
      <c r="AE29" s="87"/>
      <c r="AF29" s="87"/>
      <c r="AI29" s="9">
        <v>0.02</v>
      </c>
      <c r="AN29" s="8" t="str">
        <f t="shared" si="14"/>
        <v>MCSSA018786HRAEI-LPI-CC-008-202325301</v>
      </c>
      <c r="AO29" s="8" t="str">
        <f t="shared" si="15"/>
        <v>390PRODIFAM, S.A. DE C.V.77.3199999999999MCSSA018786010.000.0524.002024LA-12-M7B-012M7B997-I-1-2023RAMO 12</v>
      </c>
      <c r="AP29" s="8" t="str">
        <f t="shared" si="16"/>
        <v>HRAEI-LPI-CC-008-2023</v>
      </c>
      <c r="AQ29" s="1" t="str">
        <f t="shared" si="17"/>
        <v>HRAEI-MD0354</v>
      </c>
      <c r="AR29" s="1" t="str">
        <f t="shared" si="18"/>
        <v>PRODIFAM, S.A. DE C.V.</v>
      </c>
      <c r="AS29" s="1" t="str">
        <f t="shared" si="19"/>
        <v>LA-12-M7B-012M7B997-I-1-2023</v>
      </c>
      <c r="AT29" s="1" t="s">
        <v>48</v>
      </c>
      <c r="AU29" s="1" t="str">
        <f t="shared" si="20"/>
        <v>HRAEI-LPI-CC-008-2023HRAEI-MD0354</v>
      </c>
    </row>
    <row r="30" spans="1:50" ht="24.95" hidden="1" customHeight="1" x14ac:dyDescent="0.25">
      <c r="A30" s="70" t="str">
        <f t="shared" si="3"/>
        <v>LA-12-512-012000991-I-174-2023MCSSA018786COMPAÑIA INTERNACIONAL MEDICA, S.A. DE C.V.2024010.000.2714.00</v>
      </c>
      <c r="B30" s="70" t="str">
        <f t="shared" si="4"/>
        <v>MCSSA01878625301HRAEI-LPI-CC-279-1-2023HRAEI-MD03742024</v>
      </c>
      <c r="C30" s="71">
        <v>45357</v>
      </c>
      <c r="D30" s="72">
        <v>2024</v>
      </c>
      <c r="E30" s="73" t="s">
        <v>39</v>
      </c>
      <c r="F30" s="73" t="s">
        <v>2213</v>
      </c>
      <c r="G30" s="73" t="s">
        <v>41</v>
      </c>
      <c r="H30" s="73">
        <v>25301</v>
      </c>
      <c r="I30" s="73" t="s">
        <v>2290</v>
      </c>
      <c r="J30" s="73" t="s">
        <v>2291</v>
      </c>
      <c r="K30" s="73" t="s">
        <v>814</v>
      </c>
      <c r="L30" s="44" t="str">
        <f t="shared" si="5"/>
        <v>HRAEI-LPI-CC-279-1-2023HRAEI-MD0374</v>
      </c>
      <c r="M30" s="73" t="s">
        <v>815</v>
      </c>
      <c r="N30" s="73">
        <v>25300598</v>
      </c>
      <c r="O30" s="138" t="s">
        <v>816</v>
      </c>
      <c r="P30" s="73" t="s">
        <v>817</v>
      </c>
      <c r="Q30" s="74">
        <v>9.35</v>
      </c>
      <c r="R30" s="75">
        <v>3</v>
      </c>
      <c r="S30" s="75">
        <v>6</v>
      </c>
      <c r="T30" s="74">
        <f t="shared" si="6"/>
        <v>28.049999999999997</v>
      </c>
      <c r="U30" s="74">
        <f t="shared" si="7"/>
        <v>56.099999999999994</v>
      </c>
      <c r="V30" s="76">
        <v>0</v>
      </c>
      <c r="W30" s="87">
        <f>IFERROR(VLOOKUP(L30,'DINAMICA SOLICITADO - ENTREGADO'!$A$2:$B$2000,2,0),"-")</f>
        <v>3</v>
      </c>
      <c r="X30" s="87">
        <f>IFERROR(VLOOKUP(L30,'DINAMICA SOLICITADO - ENTREGADO'!$A$2:$C$2000,3,0),"-")</f>
        <v>0</v>
      </c>
      <c r="Y30" s="87" t="str">
        <f t="shared" si="8"/>
        <v>CLAVE SOLICITADA</v>
      </c>
      <c r="Z30" s="87">
        <f t="shared" si="9"/>
        <v>0</v>
      </c>
      <c r="AA30" s="87" t="str">
        <f t="shared" si="10"/>
        <v>MINIMO CUMPLIDO</v>
      </c>
      <c r="AB30" s="87">
        <f t="shared" si="11"/>
        <v>3</v>
      </c>
      <c r="AC30" s="87" t="str">
        <f t="shared" si="12"/>
        <v>SIN RECIBIR</v>
      </c>
      <c r="AD30" s="6">
        <f t="shared" si="13"/>
        <v>0</v>
      </c>
      <c r="AE30" s="87"/>
      <c r="AF30" s="87"/>
      <c r="AG30" s="77" t="s">
        <v>2448</v>
      </c>
      <c r="AH30" s="77" t="s">
        <v>2448</v>
      </c>
      <c r="AI30" s="78" t="s">
        <v>2216</v>
      </c>
      <c r="AJ30" s="78" t="s">
        <v>2431</v>
      </c>
      <c r="AK30" s="77"/>
      <c r="AL30" s="77">
        <v>0</v>
      </c>
      <c r="AM30" s="77" t="s">
        <v>1553</v>
      </c>
      <c r="AN30" s="77" t="str">
        <f t="shared" si="14"/>
        <v>MCSSA018786HRAEI-LPI-CC-279-1-202325301</v>
      </c>
      <c r="AO30" s="77" t="str">
        <f t="shared" si="15"/>
        <v>6COMPAÑIA INTERNACIONAL MEDICA, S.A. DE C.V.9.35MCSSA018786010.000.2714.002024LA-12-512-012000991-I-174-2023RAMO 12</v>
      </c>
      <c r="AP30" s="77" t="str">
        <f t="shared" si="16"/>
        <v>HRAEI-LPI-CC-279-1-2023</v>
      </c>
      <c r="AQ30" s="70" t="str">
        <f t="shared" si="17"/>
        <v>HRAEI-MD0374</v>
      </c>
      <c r="AR30" s="70" t="str">
        <f t="shared" si="18"/>
        <v>COMPAÑIA INTERNACIONAL MEDICA, S.A. DE C.V.</v>
      </c>
      <c r="AS30" s="70" t="str">
        <f t="shared" si="19"/>
        <v>LA-12-512-012000991-I-174-2023</v>
      </c>
      <c r="AT30" s="70" t="s">
        <v>2218</v>
      </c>
      <c r="AU30" s="70" t="str">
        <f t="shared" si="20"/>
        <v>HRAEI-LPI-CC-279-1-2023HRAEI-MD0374</v>
      </c>
      <c r="AV30" s="70"/>
      <c r="AW30" s="70"/>
      <c r="AX30" s="70"/>
    </row>
    <row r="31" spans="1:50" ht="24.95" hidden="1" customHeight="1" x14ac:dyDescent="0.25">
      <c r="A31" s="70" t="str">
        <f t="shared" si="3"/>
        <v>LA-12-512-012000991-I-174-2023MCSSA018786PRODUCTOS LUDICA, S.A. DE C.V.2024010.000.2714.00</v>
      </c>
      <c r="B31" s="70" t="str">
        <f t="shared" si="4"/>
        <v>MCSSA01878625301HRAEI-LPI-CC-357-1-2023HRAEI-MD03742024</v>
      </c>
      <c r="C31" s="71">
        <v>45357</v>
      </c>
      <c r="D31" s="72">
        <v>2024</v>
      </c>
      <c r="E31" s="73" t="s">
        <v>39</v>
      </c>
      <c r="F31" s="73" t="s">
        <v>2213</v>
      </c>
      <c r="G31" s="73" t="s">
        <v>41</v>
      </c>
      <c r="H31" s="73">
        <v>25301</v>
      </c>
      <c r="I31" s="73" t="s">
        <v>2470</v>
      </c>
      <c r="J31" s="73" t="s">
        <v>1304</v>
      </c>
      <c r="K31" s="73" t="s">
        <v>814</v>
      </c>
      <c r="L31" s="44" t="str">
        <f t="shared" si="5"/>
        <v>HRAEI-LPI-CC-357-1-2023HRAEI-MD0374</v>
      </c>
      <c r="M31" s="73" t="s">
        <v>815</v>
      </c>
      <c r="N31" s="73">
        <v>25300598</v>
      </c>
      <c r="O31" s="132" t="s">
        <v>816</v>
      </c>
      <c r="P31" s="73" t="s">
        <v>817</v>
      </c>
      <c r="Q31" s="74">
        <v>9.3510000000000009</v>
      </c>
      <c r="R31" s="75">
        <v>1</v>
      </c>
      <c r="S31" s="75">
        <v>2</v>
      </c>
      <c r="T31" s="74">
        <f t="shared" si="6"/>
        <v>9.3510000000000009</v>
      </c>
      <c r="U31" s="74">
        <f t="shared" si="7"/>
        <v>18.702000000000002</v>
      </c>
      <c r="V31" s="76">
        <v>0</v>
      </c>
      <c r="W31" s="87" t="str">
        <f>IFERROR(VLOOKUP(L31,'DINAMICA SOLICITADO - ENTREGADO'!$A$2:$B$2000,2,0),"-")</f>
        <v>-</v>
      </c>
      <c r="X31" s="87" t="str">
        <f>IFERROR(VLOOKUP(L31,'DINAMICA SOLICITADO - ENTREGADO'!$A$2:$C$2000,3,0),"-")</f>
        <v>-</v>
      </c>
      <c r="Y31" s="87" t="str">
        <f t="shared" si="8"/>
        <v>SIN SOLICITUD</v>
      </c>
      <c r="Z31" s="87" t="str">
        <f t="shared" si="9"/>
        <v>-</v>
      </c>
      <c r="AA31" s="87" t="str">
        <f t="shared" si="10"/>
        <v>MINIMO SIN SOLICITUD</v>
      </c>
      <c r="AB31" s="87" t="str">
        <f t="shared" si="11"/>
        <v>-</v>
      </c>
      <c r="AC31" s="87" t="str">
        <f t="shared" si="12"/>
        <v>SIN SOLICITUD</v>
      </c>
      <c r="AD31" s="6" t="str">
        <f t="shared" si="13"/>
        <v>-</v>
      </c>
      <c r="AE31" s="87"/>
      <c r="AF31" s="87"/>
      <c r="AG31" s="77" t="s">
        <v>2471</v>
      </c>
      <c r="AH31" s="77" t="s">
        <v>2471</v>
      </c>
      <c r="AI31" s="78" t="s">
        <v>2216</v>
      </c>
      <c r="AJ31" s="91" t="s">
        <v>2472</v>
      </c>
      <c r="AK31" s="77"/>
      <c r="AL31" s="77">
        <v>0</v>
      </c>
      <c r="AM31" s="77" t="s">
        <v>1553</v>
      </c>
      <c r="AN31" s="77" t="str">
        <f t="shared" si="14"/>
        <v>MCSSA018786HRAEI-LPI-CC-357-1-202325301</v>
      </c>
      <c r="AO31" s="77" t="str">
        <f t="shared" si="15"/>
        <v>2PRODUCTOS LUDICA, S.A. DE C.V.9.351MCSSA018786010.000.2714.002024LA-12-512-012000991-I-174-2023RAMO 12</v>
      </c>
      <c r="AP31" s="77" t="str">
        <f t="shared" si="16"/>
        <v>HRAEI-LPI-CC-357-1-2023</v>
      </c>
      <c r="AQ31" s="70" t="str">
        <f t="shared" si="17"/>
        <v>HRAEI-MD0374</v>
      </c>
      <c r="AR31" s="70" t="str">
        <f t="shared" si="18"/>
        <v>PRODUCTOS LUDICA, S.A. DE C.V.</v>
      </c>
      <c r="AS31" s="70" t="str">
        <f t="shared" si="19"/>
        <v>LA-12-512-012000991-I-174-2023</v>
      </c>
      <c r="AT31" s="70" t="s">
        <v>2218</v>
      </c>
      <c r="AU31" s="70" t="str">
        <f t="shared" si="20"/>
        <v>HRAEI-LPI-CC-357-1-2023HRAEI-MD0374</v>
      </c>
      <c r="AV31" s="70"/>
      <c r="AW31" s="70"/>
      <c r="AX31" s="70"/>
    </row>
    <row r="32" spans="1:50" ht="24.95" hidden="1" customHeight="1" x14ac:dyDescent="0.25">
      <c r="A32" s="1" t="str">
        <f t="shared" si="3"/>
        <v>LA-012M7B997-E115-2022MCSSA018786IMPORTADORA Y MANUFACTURERA BRULUART, S.A.2024010.000.2714.00</v>
      </c>
      <c r="B32" s="1" t="str">
        <f t="shared" si="4"/>
        <v>MCSSA01878625301HRAEI-LPI-CC-459-2022HRAEI-MD03742024</v>
      </c>
      <c r="C32" s="42">
        <v>44950</v>
      </c>
      <c r="D32" s="43">
        <v>2024</v>
      </c>
      <c r="E32" s="44" t="s">
        <v>39</v>
      </c>
      <c r="F32" s="44" t="s">
        <v>390</v>
      </c>
      <c r="G32" s="44" t="s">
        <v>41</v>
      </c>
      <c r="H32" s="44">
        <v>25301</v>
      </c>
      <c r="I32" s="44" t="s">
        <v>812</v>
      </c>
      <c r="J32" s="44" t="s">
        <v>813</v>
      </c>
      <c r="K32" s="44" t="s">
        <v>814</v>
      </c>
      <c r="L32" s="44" t="str">
        <f t="shared" si="5"/>
        <v>HRAEI-LPI-CC-459-2022HRAEI-MD0374</v>
      </c>
      <c r="M32" s="44" t="s">
        <v>815</v>
      </c>
      <c r="N32" s="44">
        <v>25300598</v>
      </c>
      <c r="O32" s="131" t="s">
        <v>816</v>
      </c>
      <c r="P32" s="44" t="s">
        <v>817</v>
      </c>
      <c r="Q32" s="45">
        <v>10</v>
      </c>
      <c r="R32" s="46">
        <v>7</v>
      </c>
      <c r="S32" s="46">
        <v>16</v>
      </c>
      <c r="T32" s="45">
        <f t="shared" si="6"/>
        <v>70</v>
      </c>
      <c r="U32" s="45">
        <f t="shared" si="7"/>
        <v>160</v>
      </c>
      <c r="V32" s="47">
        <v>0</v>
      </c>
      <c r="W32" s="87" t="str">
        <f>IFERROR(VLOOKUP(L32,'DINAMICA SOLICITADO - ENTREGADO'!$A$2:$B$2000,2,0),"-")</f>
        <v>-</v>
      </c>
      <c r="X32" s="87" t="str">
        <f>IFERROR(VLOOKUP(L32,'DINAMICA SOLICITADO - ENTREGADO'!$A$2:$C$2000,3,0),"-")</f>
        <v>-</v>
      </c>
      <c r="Y32" s="87" t="str">
        <f t="shared" si="8"/>
        <v>SIN SOLICITUD</v>
      </c>
      <c r="Z32" s="87" t="str">
        <f t="shared" si="9"/>
        <v>-</v>
      </c>
      <c r="AA32" s="87" t="str">
        <f t="shared" si="10"/>
        <v>MINIMO SIN SOLICITUD</v>
      </c>
      <c r="AB32" s="87" t="str">
        <f t="shared" si="11"/>
        <v>-</v>
      </c>
      <c r="AC32" s="87" t="str">
        <f t="shared" si="12"/>
        <v>SIN SOLICITUD</v>
      </c>
      <c r="AD32" s="6" t="str">
        <f t="shared" si="13"/>
        <v>-</v>
      </c>
      <c r="AE32" s="87"/>
      <c r="AF32" s="87"/>
      <c r="AI32" s="9">
        <v>2.5000000000000001E-2</v>
      </c>
      <c r="AN32" s="8" t="str">
        <f t="shared" si="14"/>
        <v>MCSSA018786HRAEI-LPI-CC-459-202225301</v>
      </c>
      <c r="AO32" s="8" t="str">
        <f t="shared" si="15"/>
        <v>16IMPORTADORA Y MANUFACTURERA BRULUART, S.A.10MCSSA018786010.000.2714.002024LA-012M7B997-E115-2022RAMO 12</v>
      </c>
      <c r="AP32" s="8" t="str">
        <f t="shared" si="16"/>
        <v>HRAEI-LPI-CC-459-2022</v>
      </c>
      <c r="AQ32" s="1" t="str">
        <f t="shared" si="17"/>
        <v>HRAEI-MD0374</v>
      </c>
      <c r="AR32" s="1" t="str">
        <f t="shared" si="18"/>
        <v>IMPORTADORA Y MANUFACTURERA BRULUART, S.A.</v>
      </c>
      <c r="AS32" s="1" t="str">
        <f t="shared" si="19"/>
        <v>LA-012M7B997-E115-2022</v>
      </c>
      <c r="AT32" s="1" t="s">
        <v>48</v>
      </c>
      <c r="AU32" s="1" t="str">
        <f t="shared" si="20"/>
        <v>HRAEI-LPI-CC-459-2022HRAEI-MD0374</v>
      </c>
    </row>
    <row r="33" spans="1:52" ht="24.95" hidden="1" customHeight="1" x14ac:dyDescent="0.25">
      <c r="A33" s="1" t="str">
        <f t="shared" si="3"/>
        <v>LA-012M7B997-E115-2022MCSSA018786BIORESEARCH DE MÉXICO, S.A. DE C.V.2024010.000.2714.00</v>
      </c>
      <c r="B33" s="1" t="str">
        <f t="shared" si="4"/>
        <v>MCSSA01878625301HRAEI-LPI-CC-431-2022HRAEI-MD03742024</v>
      </c>
      <c r="C33" s="42">
        <v>44950</v>
      </c>
      <c r="D33" s="43">
        <v>2024</v>
      </c>
      <c r="E33" s="44" t="s">
        <v>39</v>
      </c>
      <c r="F33" s="44" t="s">
        <v>390</v>
      </c>
      <c r="G33" s="44" t="s">
        <v>41</v>
      </c>
      <c r="H33" s="44">
        <v>25301</v>
      </c>
      <c r="I33" s="44" t="s">
        <v>503</v>
      </c>
      <c r="J33" s="44" t="s">
        <v>504</v>
      </c>
      <c r="K33" s="44" t="s">
        <v>814</v>
      </c>
      <c r="L33" s="44" t="str">
        <f t="shared" si="5"/>
        <v>HRAEI-LPI-CC-431-2022HRAEI-MD0374</v>
      </c>
      <c r="M33" s="44" t="s">
        <v>815</v>
      </c>
      <c r="N33" s="44">
        <v>25300598</v>
      </c>
      <c r="O33" s="137" t="s">
        <v>816</v>
      </c>
      <c r="P33" s="44" t="s">
        <v>817</v>
      </c>
      <c r="Q33" s="45">
        <v>10.48</v>
      </c>
      <c r="R33" s="46">
        <v>4</v>
      </c>
      <c r="S33" s="46">
        <v>11</v>
      </c>
      <c r="T33" s="45">
        <f t="shared" si="6"/>
        <v>41.92</v>
      </c>
      <c r="U33" s="45">
        <f t="shared" si="7"/>
        <v>115.28</v>
      </c>
      <c r="V33" s="47">
        <v>0</v>
      </c>
      <c r="W33" s="87">
        <f>IFERROR(VLOOKUP(L33,'DINAMICA SOLICITADO - ENTREGADO'!$A$2:$B$2000,2,0),"-")</f>
        <v>4</v>
      </c>
      <c r="X33" s="87">
        <f>IFERROR(VLOOKUP(L33,'DINAMICA SOLICITADO - ENTREGADO'!$A$2:$C$2000,3,0),"-")</f>
        <v>0</v>
      </c>
      <c r="Y33" s="87" t="str">
        <f t="shared" si="8"/>
        <v>CLAVE SOLICITADA</v>
      </c>
      <c r="Z33" s="87">
        <f t="shared" si="9"/>
        <v>0</v>
      </c>
      <c r="AA33" s="87" t="str">
        <f t="shared" si="10"/>
        <v>MINIMO CUMPLIDO</v>
      </c>
      <c r="AB33" s="87">
        <f t="shared" si="11"/>
        <v>4</v>
      </c>
      <c r="AC33" s="87" t="str">
        <f t="shared" si="12"/>
        <v>SIN RECIBIR</v>
      </c>
      <c r="AD33" s="6">
        <f t="shared" si="13"/>
        <v>0</v>
      </c>
      <c r="AE33" s="87"/>
      <c r="AF33" s="87"/>
      <c r="AI33" s="9">
        <v>2.5000000000000001E-2</v>
      </c>
      <c r="AN33" s="8" t="str">
        <f t="shared" si="14"/>
        <v>MCSSA018786HRAEI-LPI-CC-431-202225301</v>
      </c>
      <c r="AO33" s="8" t="str">
        <f t="shared" si="15"/>
        <v>11BIORESEARCH DE MÉXICO, S.A. DE C.V.10.48MCSSA018786010.000.2714.002024LA-012M7B997-E115-2022RAMO 12</v>
      </c>
      <c r="AP33" s="8" t="str">
        <f t="shared" si="16"/>
        <v>HRAEI-LPI-CC-431-2022</v>
      </c>
      <c r="AQ33" s="1" t="str">
        <f t="shared" si="17"/>
        <v>HRAEI-MD0374</v>
      </c>
      <c r="AR33" s="1" t="str">
        <f t="shared" si="18"/>
        <v>BIORESEARCH DE MÉXICO, S.A. DE C.V.</v>
      </c>
      <c r="AS33" s="1" t="str">
        <f t="shared" si="19"/>
        <v>LA-012M7B997-E115-2022</v>
      </c>
      <c r="AT33" s="1" t="s">
        <v>48</v>
      </c>
      <c r="AU33" s="1" t="str">
        <f t="shared" si="20"/>
        <v>HRAEI-LPI-CC-431-2022HRAEI-MD0374</v>
      </c>
    </row>
    <row r="34" spans="1:52" ht="24.95" hidden="1" customHeight="1" x14ac:dyDescent="0.25">
      <c r="A34" s="70" t="str">
        <f t="shared" si="3"/>
        <v>LA-12-512-012000991-I-174-2023MCSSA018786PRODIFAM, S.A. DE C.V.2024010.000.4241.00</v>
      </c>
      <c r="B34" s="70" t="str">
        <f t="shared" si="4"/>
        <v>MCSSA01878625301HRAEI-LPI-CC-353-1-2023HRAEI-MD04312024</v>
      </c>
      <c r="C34" s="71">
        <v>45253</v>
      </c>
      <c r="D34" s="72">
        <v>2024</v>
      </c>
      <c r="E34" s="73" t="s">
        <v>39</v>
      </c>
      <c r="F34" s="73" t="s">
        <v>2213</v>
      </c>
      <c r="G34" s="73" t="s">
        <v>41</v>
      </c>
      <c r="H34" s="73">
        <v>25301</v>
      </c>
      <c r="I34" s="73" t="s">
        <v>2273</v>
      </c>
      <c r="J34" s="73" t="s">
        <v>1476</v>
      </c>
      <c r="K34" s="73" t="s">
        <v>963</v>
      </c>
      <c r="L34" s="44" t="str">
        <f t="shared" si="5"/>
        <v>HRAEI-LPI-CC-353-1-2023HRAEI-MD0431</v>
      </c>
      <c r="M34" s="73" t="s">
        <v>964</v>
      </c>
      <c r="N34" s="73">
        <v>25300664</v>
      </c>
      <c r="O34" s="138" t="s">
        <v>965</v>
      </c>
      <c r="P34" s="73" t="s">
        <v>966</v>
      </c>
      <c r="Q34" s="74">
        <v>3.52</v>
      </c>
      <c r="R34" s="75">
        <v>5801</v>
      </c>
      <c r="S34" s="75">
        <v>14501</v>
      </c>
      <c r="T34" s="74">
        <f t="shared" si="6"/>
        <v>20419.52</v>
      </c>
      <c r="U34" s="74">
        <f t="shared" si="7"/>
        <v>51043.519999999997</v>
      </c>
      <c r="V34" s="76">
        <v>0</v>
      </c>
      <c r="W34" s="87">
        <f>IFERROR(VLOOKUP(L34,'DINAMICA SOLICITADO - ENTREGADO'!$A$2:$B$2000,2,0),"-")</f>
        <v>5801</v>
      </c>
      <c r="X34" s="87">
        <f>IFERROR(VLOOKUP(L34,'DINAMICA SOLICITADO - ENTREGADO'!$A$2:$C$2000,3,0),"-")</f>
        <v>0</v>
      </c>
      <c r="Y34" s="87" t="str">
        <f t="shared" si="8"/>
        <v>CLAVE SOLICITADA</v>
      </c>
      <c r="Z34" s="87">
        <f t="shared" si="9"/>
        <v>0</v>
      </c>
      <c r="AA34" s="87" t="str">
        <f t="shared" si="10"/>
        <v>MINIMO CUMPLIDO</v>
      </c>
      <c r="AB34" s="87">
        <f t="shared" si="11"/>
        <v>5801</v>
      </c>
      <c r="AC34" s="87" t="str">
        <f t="shared" si="12"/>
        <v>SIN RECIBIR</v>
      </c>
      <c r="AD34" s="6">
        <f t="shared" si="13"/>
        <v>0</v>
      </c>
      <c r="AE34" s="87"/>
      <c r="AF34" s="87"/>
      <c r="AG34" s="77"/>
      <c r="AH34" s="77"/>
      <c r="AI34" s="78" t="s">
        <v>2216</v>
      </c>
      <c r="AJ34" s="78"/>
      <c r="AK34" s="77"/>
      <c r="AL34" s="77"/>
      <c r="AM34" s="77"/>
      <c r="AN34" s="77" t="str">
        <f t="shared" si="14"/>
        <v>MCSSA018786HRAEI-LPI-CC-353-1-202325301</v>
      </c>
      <c r="AO34" s="77" t="str">
        <f t="shared" si="15"/>
        <v>14501PRODIFAM, S.A. DE C.V.3.52MCSSA018786010.000.4241.002024LA-12-512-012000991-I-174-2023RAMO 12</v>
      </c>
      <c r="AP34" s="77" t="str">
        <f t="shared" si="16"/>
        <v>HRAEI-LPI-CC-353-1-2023</v>
      </c>
      <c r="AQ34" s="70" t="str">
        <f t="shared" si="17"/>
        <v>HRAEI-MD0431</v>
      </c>
      <c r="AR34" s="70" t="str">
        <f t="shared" si="18"/>
        <v>PRODIFAM, S.A. DE C.V.</v>
      </c>
      <c r="AS34" s="70" t="str">
        <f t="shared" si="19"/>
        <v>LA-12-512-012000991-I-174-2023</v>
      </c>
      <c r="AT34" s="70" t="s">
        <v>2218</v>
      </c>
      <c r="AU34" s="70" t="str">
        <f t="shared" si="20"/>
        <v>HRAEI-LPI-CC-353-1-2023HRAEI-MD0431</v>
      </c>
      <c r="AV34" s="70"/>
      <c r="AW34" s="70"/>
      <c r="AX34" s="70"/>
    </row>
    <row r="35" spans="1:52" ht="24.95" hidden="1" customHeight="1" x14ac:dyDescent="0.25">
      <c r="A35" s="70" t="str">
        <f t="shared" si="3"/>
        <v>LA-12-512-012000991-I-174-2023MCSSA018786FARMAHOME, S. A. P. I. DE C.V.2024010.000.2176.00</v>
      </c>
      <c r="B35" s="70" t="str">
        <f t="shared" si="4"/>
        <v>MCSSA01878625301HRAEI-LPI-CC-300-2023HRAEI-MD04292024</v>
      </c>
      <c r="C35" s="71">
        <v>45253</v>
      </c>
      <c r="D35" s="72">
        <v>2024</v>
      </c>
      <c r="E35" s="73" t="s">
        <v>39</v>
      </c>
      <c r="F35" s="73" t="s">
        <v>2213</v>
      </c>
      <c r="G35" s="73" t="s">
        <v>41</v>
      </c>
      <c r="H35" s="73">
        <v>25301</v>
      </c>
      <c r="I35" s="73" t="s">
        <v>2328</v>
      </c>
      <c r="J35" s="73" t="s">
        <v>2329</v>
      </c>
      <c r="K35" s="73" t="s">
        <v>1343</v>
      </c>
      <c r="L35" s="44" t="str">
        <f t="shared" si="5"/>
        <v>HRAEI-LPI-CC-300-2023HRAEI-MD0429</v>
      </c>
      <c r="M35" s="73" t="s">
        <v>1344</v>
      </c>
      <c r="N35" s="73">
        <v>25300665</v>
      </c>
      <c r="O35" s="132" t="s">
        <v>1345</v>
      </c>
      <c r="P35" s="73" t="s">
        <v>1346</v>
      </c>
      <c r="Q35" s="74">
        <v>49.47</v>
      </c>
      <c r="R35" s="75">
        <v>9</v>
      </c>
      <c r="S35" s="75">
        <v>21</v>
      </c>
      <c r="T35" s="74">
        <f t="shared" si="6"/>
        <v>445.23</v>
      </c>
      <c r="U35" s="74">
        <f t="shared" si="7"/>
        <v>1038.8699999999999</v>
      </c>
      <c r="V35" s="76">
        <v>0</v>
      </c>
      <c r="W35" s="87" t="str">
        <f>IFERROR(VLOOKUP(L35,'DINAMICA SOLICITADO - ENTREGADO'!$A$2:$B$2000,2,0),"-")</f>
        <v>-</v>
      </c>
      <c r="X35" s="87" t="str">
        <f>IFERROR(VLOOKUP(L35,'DINAMICA SOLICITADO - ENTREGADO'!$A$2:$C$2000,3,0),"-")</f>
        <v>-</v>
      </c>
      <c r="Y35" s="87" t="str">
        <f t="shared" si="8"/>
        <v>SIN SOLICITUD</v>
      </c>
      <c r="Z35" s="87" t="str">
        <f t="shared" si="9"/>
        <v>-</v>
      </c>
      <c r="AA35" s="87" t="str">
        <f t="shared" si="10"/>
        <v>MINIMO SIN SOLICITUD</v>
      </c>
      <c r="AB35" s="87" t="str">
        <f t="shared" si="11"/>
        <v>-</v>
      </c>
      <c r="AC35" s="87" t="str">
        <f t="shared" si="12"/>
        <v>SIN SOLICITUD</v>
      </c>
      <c r="AD35" s="6" t="str">
        <f t="shared" si="13"/>
        <v>-</v>
      </c>
      <c r="AE35" s="87"/>
      <c r="AF35" s="87"/>
      <c r="AG35" s="77"/>
      <c r="AH35" s="77"/>
      <c r="AI35" s="78" t="s">
        <v>2216</v>
      </c>
      <c r="AJ35" s="78"/>
      <c r="AK35" s="77"/>
      <c r="AL35" s="77"/>
      <c r="AM35" s="77"/>
      <c r="AN35" s="77" t="str">
        <f t="shared" si="14"/>
        <v>MCSSA018786HRAEI-LPI-CC-300-202325301</v>
      </c>
      <c r="AO35" s="77" t="str">
        <f t="shared" si="15"/>
        <v>21FARMAHOME, S. A. P. I. DE C.V.49.47MCSSA018786010.000.2176.002024LA-12-512-012000991-I-174-2023RAMO 12</v>
      </c>
      <c r="AP35" s="77" t="str">
        <f t="shared" si="16"/>
        <v>HRAEI-LPI-CC-300-2023</v>
      </c>
      <c r="AQ35" s="70" t="str">
        <f t="shared" si="17"/>
        <v>HRAEI-MD0429</v>
      </c>
      <c r="AR35" s="70" t="str">
        <f t="shared" si="18"/>
        <v>FARMAHOME, S. A. P. I. DE C.V.</v>
      </c>
      <c r="AS35" s="70" t="str">
        <f t="shared" si="19"/>
        <v>LA-12-512-012000991-I-174-2023</v>
      </c>
      <c r="AT35" s="70" t="s">
        <v>2218</v>
      </c>
      <c r="AU35" s="70" t="str">
        <f t="shared" si="20"/>
        <v>HRAEI-LPI-CC-300-2023HRAEI-MD0429</v>
      </c>
      <c r="AV35" s="70"/>
      <c r="AW35" s="70"/>
      <c r="AX35" s="70"/>
    </row>
    <row r="36" spans="1:52" ht="24.95" hidden="1" customHeight="1" x14ac:dyDescent="0.25">
      <c r="A36" s="70" t="str">
        <f t="shared" si="3"/>
        <v>LA-12-512-012000991-I-174-2023MCSSA018786MEDIVIDA, S.A. DE C.V.2024010.000.0247.01</v>
      </c>
      <c r="B36" s="70" t="str">
        <f t="shared" si="4"/>
        <v>MCSSA01878625301HRAEI-LPI-CC-336-1-2023HRAEI-MD04382024</v>
      </c>
      <c r="C36" s="71">
        <v>45253</v>
      </c>
      <c r="D36" s="72">
        <v>2024</v>
      </c>
      <c r="E36" s="73" t="s">
        <v>39</v>
      </c>
      <c r="F36" s="73" t="s">
        <v>2213</v>
      </c>
      <c r="G36" s="73" t="s">
        <v>41</v>
      </c>
      <c r="H36" s="73">
        <v>25301</v>
      </c>
      <c r="I36" s="73" t="s">
        <v>2348</v>
      </c>
      <c r="J36" s="73" t="s">
        <v>2349</v>
      </c>
      <c r="K36" s="73" t="s">
        <v>428</v>
      </c>
      <c r="L36" s="44" t="str">
        <f t="shared" si="5"/>
        <v>HRAEI-LPI-CC-336-1-2023HRAEI-MD0438</v>
      </c>
      <c r="M36" s="73" t="s">
        <v>429</v>
      </c>
      <c r="N36" s="73">
        <v>25302522</v>
      </c>
      <c r="O36" s="138" t="s">
        <v>430</v>
      </c>
      <c r="P36" s="73" t="s">
        <v>431</v>
      </c>
      <c r="Q36" s="74">
        <v>98.2</v>
      </c>
      <c r="R36" s="75">
        <v>460</v>
      </c>
      <c r="S36" s="75">
        <v>1152</v>
      </c>
      <c r="T36" s="74">
        <f t="shared" si="6"/>
        <v>45172</v>
      </c>
      <c r="U36" s="74">
        <f t="shared" si="7"/>
        <v>113126.40000000001</v>
      </c>
      <c r="V36" s="76">
        <v>0</v>
      </c>
      <c r="W36" s="87">
        <f>IFERROR(VLOOKUP(L36,'DINAMICA SOLICITADO - ENTREGADO'!$A$2:$B$2000,2,0),"-")</f>
        <v>460</v>
      </c>
      <c r="X36" s="87">
        <f>IFERROR(VLOOKUP(L36,'DINAMICA SOLICITADO - ENTREGADO'!$A$2:$C$2000,3,0),"-")</f>
        <v>0</v>
      </c>
      <c r="Y36" s="87" t="str">
        <f t="shared" si="8"/>
        <v>CLAVE SOLICITADA</v>
      </c>
      <c r="Z36" s="87">
        <f t="shared" si="9"/>
        <v>0</v>
      </c>
      <c r="AA36" s="87" t="str">
        <f t="shared" si="10"/>
        <v>MINIMO CUMPLIDO</v>
      </c>
      <c r="AB36" s="87">
        <f t="shared" si="11"/>
        <v>460</v>
      </c>
      <c r="AC36" s="87" t="str">
        <f t="shared" si="12"/>
        <v>SIN RECIBIR</v>
      </c>
      <c r="AD36" s="6">
        <f t="shared" si="13"/>
        <v>0</v>
      </c>
      <c r="AE36" s="87"/>
      <c r="AF36" s="87"/>
      <c r="AG36" s="77"/>
      <c r="AH36" s="77"/>
      <c r="AI36" s="78" t="s">
        <v>2216</v>
      </c>
      <c r="AJ36" s="78"/>
      <c r="AK36" s="77"/>
      <c r="AL36" s="77"/>
      <c r="AM36" s="77"/>
      <c r="AN36" s="77" t="str">
        <f t="shared" si="14"/>
        <v>MCSSA018786HRAEI-LPI-CC-336-1-202325301</v>
      </c>
      <c r="AO36" s="77" t="str">
        <f t="shared" si="15"/>
        <v>1152MEDIVIDA, S.A. DE C.V.98.2MCSSA018786010.000.0247.012024LA-12-512-012000991-I-174-2023RAMO 12</v>
      </c>
      <c r="AP36" s="77" t="str">
        <f t="shared" si="16"/>
        <v>HRAEI-LPI-CC-336-1-2023</v>
      </c>
      <c r="AQ36" s="70" t="str">
        <f t="shared" si="17"/>
        <v>HRAEI-MD0438</v>
      </c>
      <c r="AR36" s="70" t="str">
        <f t="shared" si="18"/>
        <v>MEDIVIDA, S.A. DE C.V.</v>
      </c>
      <c r="AS36" s="70" t="str">
        <f t="shared" si="19"/>
        <v>LA-12-512-012000991-I-174-2023</v>
      </c>
      <c r="AT36" s="70" t="s">
        <v>2218</v>
      </c>
      <c r="AU36" s="70" t="str">
        <f t="shared" si="20"/>
        <v>HRAEI-LPI-CC-336-1-2023HRAEI-MD0438</v>
      </c>
      <c r="AV36" s="70"/>
      <c r="AW36" s="70"/>
      <c r="AX36" s="70"/>
    </row>
    <row r="37" spans="1:52" ht="24.95" hidden="1" customHeight="1" x14ac:dyDescent="0.25">
      <c r="A37" s="70" t="str">
        <f t="shared" si="3"/>
        <v>LA-12-512-012000991-I-174-2023MCSSA018786COMERCIALIZADORA DE MULTIPLES PRODUCTOS ZAGAL, S.A. DE C.V.2024010.000.2739.00</v>
      </c>
      <c r="B37" s="70" t="str">
        <f t="shared" si="4"/>
        <v>MCSSA01878625301HRAEI-LPI-CC-275-2023HRAEI-MD04642024</v>
      </c>
      <c r="C37" s="71">
        <v>45253</v>
      </c>
      <c r="D37" s="72">
        <v>2024</v>
      </c>
      <c r="E37" s="73" t="s">
        <v>39</v>
      </c>
      <c r="F37" s="73" t="s">
        <v>2213</v>
      </c>
      <c r="G37" s="73" t="s">
        <v>41</v>
      </c>
      <c r="H37" s="73">
        <v>25301</v>
      </c>
      <c r="I37" s="73" t="s">
        <v>2306</v>
      </c>
      <c r="J37" s="73" t="s">
        <v>2307</v>
      </c>
      <c r="K37" s="73" t="s">
        <v>820</v>
      </c>
      <c r="L37" s="44" t="str">
        <f t="shared" si="5"/>
        <v>HRAEI-LPI-CC-275-2023HRAEI-MD0464</v>
      </c>
      <c r="M37" s="73" t="s">
        <v>821</v>
      </c>
      <c r="N37" s="73">
        <v>25300707</v>
      </c>
      <c r="O37" s="132" t="s">
        <v>822</v>
      </c>
      <c r="P37" s="73" t="s">
        <v>823</v>
      </c>
      <c r="Q37" s="74">
        <v>81.09</v>
      </c>
      <c r="R37" s="75">
        <v>68</v>
      </c>
      <c r="S37" s="75">
        <v>168</v>
      </c>
      <c r="T37" s="74">
        <f t="shared" si="6"/>
        <v>5514.12</v>
      </c>
      <c r="U37" s="74">
        <f t="shared" si="7"/>
        <v>13623.12</v>
      </c>
      <c r="V37" s="76">
        <v>0</v>
      </c>
      <c r="W37" s="87" t="str">
        <f>IFERROR(VLOOKUP(L37,'DINAMICA SOLICITADO - ENTREGADO'!$A$2:$B$2000,2,0),"-")</f>
        <v>-</v>
      </c>
      <c r="X37" s="87" t="str">
        <f>IFERROR(VLOOKUP(L37,'DINAMICA SOLICITADO - ENTREGADO'!$A$2:$C$2000,3,0),"-")</f>
        <v>-</v>
      </c>
      <c r="Y37" s="87" t="str">
        <f t="shared" si="8"/>
        <v>SIN SOLICITUD</v>
      </c>
      <c r="Z37" s="87" t="str">
        <f t="shared" si="9"/>
        <v>-</v>
      </c>
      <c r="AA37" s="87" t="str">
        <f t="shared" si="10"/>
        <v>MINIMO SIN SOLICITUD</v>
      </c>
      <c r="AB37" s="87" t="str">
        <f t="shared" si="11"/>
        <v>-</v>
      </c>
      <c r="AC37" s="87" t="str">
        <f t="shared" si="12"/>
        <v>SIN SOLICITUD</v>
      </c>
      <c r="AD37" s="6" t="str">
        <f t="shared" si="13"/>
        <v>-</v>
      </c>
      <c r="AE37" s="87"/>
      <c r="AF37" s="87"/>
      <c r="AG37" s="77"/>
      <c r="AH37" s="77"/>
      <c r="AI37" s="78" t="s">
        <v>2216</v>
      </c>
      <c r="AJ37" s="78"/>
      <c r="AK37" s="77"/>
      <c r="AL37" s="77"/>
      <c r="AM37" s="77"/>
      <c r="AN37" s="77" t="str">
        <f t="shared" si="14"/>
        <v>MCSSA018786HRAEI-LPI-CC-275-202325301</v>
      </c>
      <c r="AO37" s="77" t="str">
        <f t="shared" si="15"/>
        <v>168COMERCIALIZADORA DE MULTIPLES PRODUCTOS ZAGAL, S.A. DE C.V.81.09MCSSA018786010.000.2739.002024LA-12-512-012000991-I-174-2023RAMO 12</v>
      </c>
      <c r="AP37" s="77" t="str">
        <f t="shared" si="16"/>
        <v>HRAEI-LPI-CC-275-2023</v>
      </c>
      <c r="AQ37" s="70" t="str">
        <f t="shared" si="17"/>
        <v>HRAEI-MD0464</v>
      </c>
      <c r="AR37" s="70" t="str">
        <f t="shared" si="18"/>
        <v>COMERCIALIZADORA DE MULTIPLES PRODUCTOS ZAGAL, S.A. DE C.V.</v>
      </c>
      <c r="AS37" s="70" t="str">
        <f t="shared" si="19"/>
        <v>LA-12-512-012000991-I-174-2023</v>
      </c>
      <c r="AT37" s="70" t="s">
        <v>2218</v>
      </c>
      <c r="AU37" s="70" t="str">
        <f t="shared" si="20"/>
        <v>HRAEI-LPI-CC-275-2023HRAEI-MD0464</v>
      </c>
      <c r="AV37" s="70"/>
      <c r="AW37" s="70"/>
      <c r="AX37" s="70"/>
    </row>
    <row r="38" spans="1:52" ht="24.95" hidden="1" customHeight="1" x14ac:dyDescent="0.25">
      <c r="A38" s="70" t="str">
        <f t="shared" si="3"/>
        <v>LA-12-512-012000991-I-174-2023MCSSA018786COMERCIALIZADORA DE MULTIPLES PRODUCTOS ZAGAL, S.A. DE C.V.2024010.000.5392.00</v>
      </c>
      <c r="B38" s="70" t="str">
        <f t="shared" si="4"/>
        <v>MCSSA01878625301HRAEI-LPI-CC-275-2023HRAEI-MD04662024</v>
      </c>
      <c r="C38" s="71">
        <v>45253</v>
      </c>
      <c r="D38" s="72">
        <v>2024</v>
      </c>
      <c r="E38" s="73" t="s">
        <v>39</v>
      </c>
      <c r="F38" s="73" t="s">
        <v>2213</v>
      </c>
      <c r="G38" s="73" t="s">
        <v>41</v>
      </c>
      <c r="H38" s="73">
        <v>25301</v>
      </c>
      <c r="I38" s="73" t="s">
        <v>2306</v>
      </c>
      <c r="J38" s="73" t="s">
        <v>2307</v>
      </c>
      <c r="K38" s="73" t="s">
        <v>1113</v>
      </c>
      <c r="L38" s="44" t="str">
        <f t="shared" si="5"/>
        <v>HRAEI-LPI-CC-275-2023HRAEI-MD0466</v>
      </c>
      <c r="M38" s="73" t="s">
        <v>1114</v>
      </c>
      <c r="N38" s="73">
        <v>25300709</v>
      </c>
      <c r="O38" s="132" t="s">
        <v>1115</v>
      </c>
      <c r="P38" s="73" t="s">
        <v>1116</v>
      </c>
      <c r="Q38" s="74">
        <v>16.71</v>
      </c>
      <c r="R38" s="75">
        <v>384</v>
      </c>
      <c r="S38" s="75">
        <v>960</v>
      </c>
      <c r="T38" s="74">
        <f t="shared" si="6"/>
        <v>6416.64</v>
      </c>
      <c r="U38" s="74">
        <f t="shared" si="7"/>
        <v>16041.6</v>
      </c>
      <c r="V38" s="76">
        <v>0</v>
      </c>
      <c r="W38" s="87" t="str">
        <f>IFERROR(VLOOKUP(L38,'DINAMICA SOLICITADO - ENTREGADO'!$A$2:$B$2000,2,0),"-")</f>
        <v>-</v>
      </c>
      <c r="X38" s="87" t="str">
        <f>IFERROR(VLOOKUP(L38,'DINAMICA SOLICITADO - ENTREGADO'!$A$2:$C$2000,3,0),"-")</f>
        <v>-</v>
      </c>
      <c r="Y38" s="87" t="str">
        <f t="shared" si="8"/>
        <v>SIN SOLICITUD</v>
      </c>
      <c r="Z38" s="87" t="str">
        <f t="shared" si="9"/>
        <v>-</v>
      </c>
      <c r="AA38" s="87" t="str">
        <f t="shared" si="10"/>
        <v>MINIMO SIN SOLICITUD</v>
      </c>
      <c r="AB38" s="87" t="str">
        <f t="shared" si="11"/>
        <v>-</v>
      </c>
      <c r="AC38" s="87" t="str">
        <f t="shared" si="12"/>
        <v>SIN SOLICITUD</v>
      </c>
      <c r="AD38" s="6" t="str">
        <f t="shared" si="13"/>
        <v>-</v>
      </c>
      <c r="AE38" s="87"/>
      <c r="AF38" s="87"/>
      <c r="AG38" s="77"/>
      <c r="AH38" s="77"/>
      <c r="AI38" s="78" t="s">
        <v>2216</v>
      </c>
      <c r="AJ38" s="78"/>
      <c r="AK38" s="77"/>
      <c r="AL38" s="77"/>
      <c r="AM38" s="77"/>
      <c r="AN38" s="77" t="str">
        <f t="shared" si="14"/>
        <v>MCSSA018786HRAEI-LPI-CC-275-202325301</v>
      </c>
      <c r="AO38" s="77" t="str">
        <f t="shared" si="15"/>
        <v>960COMERCIALIZADORA DE MULTIPLES PRODUCTOS ZAGAL, S.A. DE C.V.16.71MCSSA018786010.000.5392.002024LA-12-512-012000991-I-174-2023RAMO 12</v>
      </c>
      <c r="AP38" s="77" t="str">
        <f t="shared" si="16"/>
        <v>HRAEI-LPI-CC-275-2023</v>
      </c>
      <c r="AQ38" s="70" t="str">
        <f t="shared" si="17"/>
        <v>HRAEI-MD0466</v>
      </c>
      <c r="AR38" s="70" t="str">
        <f t="shared" si="18"/>
        <v>COMERCIALIZADORA DE MULTIPLES PRODUCTOS ZAGAL, S.A. DE C.V.</v>
      </c>
      <c r="AS38" s="70" t="str">
        <f t="shared" si="19"/>
        <v>LA-12-512-012000991-I-174-2023</v>
      </c>
      <c r="AT38" s="70" t="s">
        <v>2218</v>
      </c>
      <c r="AU38" s="70" t="str">
        <f t="shared" si="20"/>
        <v>HRAEI-LPI-CC-275-2023HRAEI-MD0466</v>
      </c>
      <c r="AV38" s="70"/>
      <c r="AW38" s="70"/>
      <c r="AX38" s="70"/>
    </row>
    <row r="39" spans="1:52" ht="24.95" hidden="1" customHeight="1" x14ac:dyDescent="0.25">
      <c r="A39" s="1" t="str">
        <f t="shared" si="3"/>
        <v>LA-012M7B997-E115-2022MCSSA018786GRUPO GESBER, S.A. DE C.V.2024010.000.5392.00</v>
      </c>
      <c r="B39" s="1" t="str">
        <f t="shared" si="4"/>
        <v>MCSSA01878625301HRAEI-LPI-CC-475-2022HRAEI-MD04662024</v>
      </c>
      <c r="C39" s="42">
        <v>44950</v>
      </c>
      <c r="D39" s="43">
        <v>2024</v>
      </c>
      <c r="E39" s="44" t="s">
        <v>39</v>
      </c>
      <c r="F39" s="44" t="s">
        <v>390</v>
      </c>
      <c r="G39" s="44" t="s">
        <v>41</v>
      </c>
      <c r="H39" s="44">
        <v>25301</v>
      </c>
      <c r="I39" s="44" t="s">
        <v>1111</v>
      </c>
      <c r="J39" s="44" t="s">
        <v>1112</v>
      </c>
      <c r="K39" s="44" t="s">
        <v>1113</v>
      </c>
      <c r="L39" s="44" t="str">
        <f t="shared" si="5"/>
        <v>HRAEI-LPI-CC-475-2022HRAEI-MD0466</v>
      </c>
      <c r="M39" s="44" t="s">
        <v>1114</v>
      </c>
      <c r="N39" s="44">
        <v>25300709</v>
      </c>
      <c r="O39" s="131" t="s">
        <v>1115</v>
      </c>
      <c r="P39" s="44" t="s">
        <v>1116</v>
      </c>
      <c r="Q39" s="45">
        <v>15.92</v>
      </c>
      <c r="R39" s="46">
        <v>655</v>
      </c>
      <c r="S39" s="46">
        <v>1638</v>
      </c>
      <c r="T39" s="45">
        <f t="shared" si="6"/>
        <v>10427.6</v>
      </c>
      <c r="U39" s="45">
        <f t="shared" si="7"/>
        <v>26076.959999999999</v>
      </c>
      <c r="V39" s="47">
        <v>0</v>
      </c>
      <c r="W39" s="87" t="str">
        <f>IFERROR(VLOOKUP(L39,'DINAMICA SOLICITADO - ENTREGADO'!$A$2:$B$2000,2,0),"-")</f>
        <v>-</v>
      </c>
      <c r="X39" s="87" t="str">
        <f>IFERROR(VLOOKUP(L39,'DINAMICA SOLICITADO - ENTREGADO'!$A$2:$C$2000,3,0),"-")</f>
        <v>-</v>
      </c>
      <c r="Y39" s="87" t="str">
        <f t="shared" si="8"/>
        <v>SIN SOLICITUD</v>
      </c>
      <c r="Z39" s="87" t="str">
        <f t="shared" si="9"/>
        <v>-</v>
      </c>
      <c r="AA39" s="87" t="str">
        <f t="shared" si="10"/>
        <v>MINIMO SIN SOLICITUD</v>
      </c>
      <c r="AB39" s="87" t="str">
        <f t="shared" si="11"/>
        <v>-</v>
      </c>
      <c r="AC39" s="87" t="str">
        <f t="shared" si="12"/>
        <v>SIN SOLICITUD</v>
      </c>
      <c r="AD39" s="6" t="str">
        <f t="shared" si="13"/>
        <v>-</v>
      </c>
      <c r="AE39" s="87"/>
      <c r="AF39" s="87"/>
      <c r="AI39" s="9">
        <v>2.5000000000000001E-2</v>
      </c>
      <c r="AN39" s="8" t="str">
        <f t="shared" si="14"/>
        <v>MCSSA018786HRAEI-LPI-CC-475-202225301</v>
      </c>
      <c r="AO39" s="8" t="str">
        <f t="shared" si="15"/>
        <v>1638GRUPO GESBER, S.A. DE C.V.15.92MCSSA018786010.000.5392.002024LA-012M7B997-E115-2022RAMO 12</v>
      </c>
      <c r="AP39" s="8" t="str">
        <f t="shared" si="16"/>
        <v>HRAEI-LPI-CC-475-2022</v>
      </c>
      <c r="AQ39" s="1" t="str">
        <f t="shared" si="17"/>
        <v>HRAEI-MD0466</v>
      </c>
      <c r="AR39" s="1" t="str">
        <f t="shared" si="18"/>
        <v>GRUPO GESBER, S.A. DE C.V.</v>
      </c>
      <c r="AS39" s="1" t="str">
        <f t="shared" si="19"/>
        <v>LA-012M7B997-E115-2022</v>
      </c>
      <c r="AT39" s="1" t="s">
        <v>48</v>
      </c>
      <c r="AU39" s="1" t="str">
        <f t="shared" si="20"/>
        <v>HRAEI-LPI-CC-475-2022HRAEI-MD0466</v>
      </c>
    </row>
    <row r="40" spans="1:52" ht="24.95" hidden="1" customHeight="1" x14ac:dyDescent="0.25">
      <c r="A40" s="70" t="str">
        <f t="shared" si="3"/>
        <v>LA-12-512-012000991-I-174-2023MCSSA018786APOLLO CORPORATION AP, S.A. DE C.V.2024010.000.4224.00</v>
      </c>
      <c r="B40" s="70" t="str">
        <f t="shared" si="4"/>
        <v>MCSSA01878625301HRAEI-LPI-CC-258-2023HRAEI-MD05262024</v>
      </c>
      <c r="C40" s="71">
        <v>45253</v>
      </c>
      <c r="D40" s="72">
        <v>2024</v>
      </c>
      <c r="E40" s="73" t="s">
        <v>39</v>
      </c>
      <c r="F40" s="73" t="s">
        <v>2213</v>
      </c>
      <c r="G40" s="73" t="s">
        <v>41</v>
      </c>
      <c r="H40" s="73">
        <v>25301</v>
      </c>
      <c r="I40" s="73" t="s">
        <v>2270</v>
      </c>
      <c r="J40" s="73" t="s">
        <v>2271</v>
      </c>
      <c r="K40" s="73" t="s">
        <v>959</v>
      </c>
      <c r="L40" s="44" t="str">
        <f t="shared" si="5"/>
        <v>HRAEI-LPI-CC-258-2023HRAEI-MD0526</v>
      </c>
      <c r="M40" s="73" t="s">
        <v>960</v>
      </c>
      <c r="N40" s="73">
        <v>25300798</v>
      </c>
      <c r="O40" s="138" t="s">
        <v>961</v>
      </c>
      <c r="P40" s="73" t="s">
        <v>962</v>
      </c>
      <c r="Q40" s="74">
        <v>149.62</v>
      </c>
      <c r="R40" s="75">
        <v>922</v>
      </c>
      <c r="S40" s="75">
        <v>2304</v>
      </c>
      <c r="T40" s="74">
        <f t="shared" si="6"/>
        <v>137949.64000000001</v>
      </c>
      <c r="U40" s="74">
        <f t="shared" si="7"/>
        <v>344724.47999999998</v>
      </c>
      <c r="V40" s="76">
        <v>0</v>
      </c>
      <c r="W40" s="87">
        <f>IFERROR(VLOOKUP(L40,'DINAMICA SOLICITADO - ENTREGADO'!$A$2:$B$2000,2,0),"-")</f>
        <v>922</v>
      </c>
      <c r="X40" s="87">
        <f>IFERROR(VLOOKUP(L40,'DINAMICA SOLICITADO - ENTREGADO'!$A$2:$C$2000,3,0),"-")</f>
        <v>0</v>
      </c>
      <c r="Y40" s="87" t="str">
        <f t="shared" si="8"/>
        <v>CLAVE SOLICITADA</v>
      </c>
      <c r="Z40" s="87">
        <f t="shared" si="9"/>
        <v>0</v>
      </c>
      <c r="AA40" s="87" t="str">
        <f t="shared" si="10"/>
        <v>MINIMO CUMPLIDO</v>
      </c>
      <c r="AB40" s="87">
        <f t="shared" si="11"/>
        <v>922</v>
      </c>
      <c r="AC40" s="87" t="str">
        <f t="shared" si="12"/>
        <v>SIN RECIBIR</v>
      </c>
      <c r="AD40" s="6">
        <f t="shared" si="13"/>
        <v>0</v>
      </c>
      <c r="AE40" s="87"/>
      <c r="AF40" s="87"/>
      <c r="AG40" s="77"/>
      <c r="AH40" s="77"/>
      <c r="AI40" s="78" t="s">
        <v>2216</v>
      </c>
      <c r="AJ40" s="78"/>
      <c r="AK40" s="77"/>
      <c r="AL40" s="77"/>
      <c r="AM40" s="77"/>
      <c r="AN40" s="77" t="str">
        <f t="shared" si="14"/>
        <v>MCSSA018786HRAEI-LPI-CC-258-202325301</v>
      </c>
      <c r="AO40" s="77" t="str">
        <f t="shared" si="15"/>
        <v>2304APOLLO CORPORATION AP, S.A. DE C.V.149.62MCSSA018786010.000.4224.002024LA-12-512-012000991-I-174-2023RAMO 12</v>
      </c>
      <c r="AP40" s="77" t="str">
        <f t="shared" si="16"/>
        <v>HRAEI-LPI-CC-258-2023</v>
      </c>
      <c r="AQ40" s="70" t="str">
        <f t="shared" si="17"/>
        <v>HRAEI-MD0526</v>
      </c>
      <c r="AR40" s="70" t="str">
        <f t="shared" si="18"/>
        <v>APOLLO CORPORATION AP, S.A. DE C.V.</v>
      </c>
      <c r="AS40" s="70" t="str">
        <f t="shared" si="19"/>
        <v>LA-12-512-012000991-I-174-2023</v>
      </c>
      <c r="AT40" s="70" t="s">
        <v>2218</v>
      </c>
      <c r="AU40" s="70" t="str">
        <f t="shared" si="20"/>
        <v>HRAEI-LPI-CC-258-2023HRAEI-MD0526</v>
      </c>
      <c r="AV40" s="70"/>
      <c r="AW40" s="70"/>
      <c r="AX40" s="70"/>
    </row>
    <row r="41" spans="1:52" ht="24.95" hidden="1" customHeight="1" x14ac:dyDescent="0.25">
      <c r="A41" s="70" t="str">
        <f t="shared" si="3"/>
        <v>LA-12-512-012000991-I-174-2023MCSSA018786BIORESEARCH DE MEXICO, S.A. DE C.V.2024010.000.2331.00</v>
      </c>
      <c r="B41" s="70" t="str">
        <f t="shared" si="4"/>
        <v>MCSSA01878625301HRAEI-LPI-CC-266-2023HRAEI-MD06272024</v>
      </c>
      <c r="C41" s="71">
        <v>45253</v>
      </c>
      <c r="D41" s="72">
        <v>2024</v>
      </c>
      <c r="E41" s="73" t="s">
        <v>39</v>
      </c>
      <c r="F41" s="73" t="s">
        <v>2213</v>
      </c>
      <c r="G41" s="73" t="s">
        <v>41</v>
      </c>
      <c r="H41" s="73">
        <v>25301</v>
      </c>
      <c r="I41" s="73" t="s">
        <v>2274</v>
      </c>
      <c r="J41" s="73" t="s">
        <v>2275</v>
      </c>
      <c r="K41" s="73" t="s">
        <v>1706</v>
      </c>
      <c r="L41" s="44" t="str">
        <f t="shared" si="5"/>
        <v>HRAEI-LPI-CC-266-2023HRAEI-MD0627</v>
      </c>
      <c r="M41" s="73" t="s">
        <v>1707</v>
      </c>
      <c r="N41" s="73">
        <v>25300928</v>
      </c>
      <c r="O41" s="138" t="s">
        <v>1708</v>
      </c>
      <c r="P41" s="73" t="s">
        <v>461</v>
      </c>
      <c r="Q41" s="74">
        <v>9.0399999999999991</v>
      </c>
      <c r="R41" s="75">
        <v>4</v>
      </c>
      <c r="S41" s="75">
        <v>10</v>
      </c>
      <c r="T41" s="74">
        <f t="shared" si="6"/>
        <v>36.159999999999997</v>
      </c>
      <c r="U41" s="74">
        <f t="shared" si="7"/>
        <v>90.399999999999991</v>
      </c>
      <c r="V41" s="76">
        <v>0</v>
      </c>
      <c r="W41" s="87">
        <f>IFERROR(VLOOKUP(L41,'DINAMICA SOLICITADO - ENTREGADO'!$A$2:$B$2000,2,0),"-")</f>
        <v>4</v>
      </c>
      <c r="X41" s="87">
        <f>IFERROR(VLOOKUP(L41,'DINAMICA SOLICITADO - ENTREGADO'!$A$2:$C$2000,3,0),"-")</f>
        <v>0</v>
      </c>
      <c r="Y41" s="87" t="str">
        <f t="shared" si="8"/>
        <v>CLAVE SOLICITADA</v>
      </c>
      <c r="Z41" s="87">
        <f t="shared" si="9"/>
        <v>0</v>
      </c>
      <c r="AA41" s="87" t="str">
        <f t="shared" si="10"/>
        <v>MINIMO CUMPLIDO</v>
      </c>
      <c r="AB41" s="87">
        <f t="shared" si="11"/>
        <v>4</v>
      </c>
      <c r="AC41" s="87" t="str">
        <f t="shared" si="12"/>
        <v>SIN RECIBIR</v>
      </c>
      <c r="AD41" s="6">
        <f t="shared" si="13"/>
        <v>0</v>
      </c>
      <c r="AE41" s="87"/>
      <c r="AF41" s="87"/>
      <c r="AG41" s="77"/>
      <c r="AH41" s="77"/>
      <c r="AI41" s="78" t="s">
        <v>2216</v>
      </c>
      <c r="AJ41" s="78"/>
      <c r="AK41" s="77"/>
      <c r="AL41" s="77"/>
      <c r="AM41" s="77"/>
      <c r="AN41" s="77" t="str">
        <f t="shared" si="14"/>
        <v>MCSSA018786HRAEI-LPI-CC-266-202325301</v>
      </c>
      <c r="AO41" s="77" t="str">
        <f t="shared" si="15"/>
        <v>10BIORESEARCH DE MEXICO, S.A. DE C.V.9.04MCSSA018786010.000.2331.002024LA-12-512-012000991-I-174-2023RAMO 12</v>
      </c>
      <c r="AP41" s="77" t="str">
        <f t="shared" si="16"/>
        <v>HRAEI-LPI-CC-266-2023</v>
      </c>
      <c r="AQ41" s="70" t="str">
        <f t="shared" si="17"/>
        <v>HRAEI-MD0627</v>
      </c>
      <c r="AR41" s="70" t="str">
        <f t="shared" si="18"/>
        <v>BIORESEARCH DE MEXICO, S.A. DE C.V.</v>
      </c>
      <c r="AS41" s="70" t="str">
        <f t="shared" si="19"/>
        <v>LA-12-512-012000991-I-174-2023</v>
      </c>
      <c r="AT41" s="70" t="s">
        <v>2218</v>
      </c>
      <c r="AU41" s="70" t="str">
        <f t="shared" si="20"/>
        <v>HRAEI-LPI-CC-266-2023HRAEI-MD0627</v>
      </c>
      <c r="AV41" s="70"/>
      <c r="AW41" s="70"/>
      <c r="AX41" s="70"/>
    </row>
    <row r="42" spans="1:52" ht="24.95" hidden="1" customHeight="1" x14ac:dyDescent="0.25">
      <c r="A42" s="70" t="str">
        <f t="shared" si="3"/>
        <v>LA-12-512-012000991-I-174-2023MCSSA018786BUFFINGTON S DE MEXICO, S.A. DE C.V.2024010.000.2307.00</v>
      </c>
      <c r="B42" s="70" t="str">
        <f t="shared" si="4"/>
        <v>MCSSA01878625301HRAEI-LPI-CC-270-2023HRAEI-MD07022024</v>
      </c>
      <c r="C42" s="71">
        <v>45253</v>
      </c>
      <c r="D42" s="72">
        <v>2024</v>
      </c>
      <c r="E42" s="73" t="s">
        <v>39</v>
      </c>
      <c r="F42" s="73" t="s">
        <v>2213</v>
      </c>
      <c r="G42" s="73" t="s">
        <v>41</v>
      </c>
      <c r="H42" s="73">
        <v>25301</v>
      </c>
      <c r="I42" s="73" t="s">
        <v>2313</v>
      </c>
      <c r="J42" s="73" t="s">
        <v>2314</v>
      </c>
      <c r="K42" s="73" t="s">
        <v>760</v>
      </c>
      <c r="L42" s="44" t="str">
        <f t="shared" si="5"/>
        <v>HRAEI-LPI-CC-270-2023HRAEI-MD0702</v>
      </c>
      <c r="M42" s="73" t="s">
        <v>761</v>
      </c>
      <c r="N42" s="73">
        <v>25301035</v>
      </c>
      <c r="O42" s="138" t="s">
        <v>762</v>
      </c>
      <c r="P42" s="73" t="s">
        <v>461</v>
      </c>
      <c r="Q42" s="74">
        <v>4.13</v>
      </c>
      <c r="R42" s="75">
        <v>12</v>
      </c>
      <c r="S42" s="75">
        <v>29</v>
      </c>
      <c r="T42" s="74">
        <f t="shared" si="6"/>
        <v>49.56</v>
      </c>
      <c r="U42" s="74">
        <f t="shared" si="7"/>
        <v>119.77</v>
      </c>
      <c r="V42" s="76">
        <v>0</v>
      </c>
      <c r="W42" s="87">
        <f>IFERROR(VLOOKUP(L42,'DINAMICA SOLICITADO - ENTREGADO'!$A$2:$B$2000,2,0),"-")</f>
        <v>12</v>
      </c>
      <c r="X42" s="87">
        <f>IFERROR(VLOOKUP(L42,'DINAMICA SOLICITADO - ENTREGADO'!$A$2:$C$2000,3,0),"-")</f>
        <v>0</v>
      </c>
      <c r="Y42" s="87" t="str">
        <f t="shared" si="8"/>
        <v>CLAVE SOLICITADA</v>
      </c>
      <c r="Z42" s="87">
        <f t="shared" si="9"/>
        <v>0</v>
      </c>
      <c r="AA42" s="87" t="str">
        <f t="shared" si="10"/>
        <v>MINIMO CUMPLIDO</v>
      </c>
      <c r="AB42" s="87">
        <f t="shared" si="11"/>
        <v>12</v>
      </c>
      <c r="AC42" s="87" t="str">
        <f t="shared" si="12"/>
        <v>SIN RECIBIR</v>
      </c>
      <c r="AD42" s="6">
        <f t="shared" si="13"/>
        <v>0</v>
      </c>
      <c r="AE42" s="87"/>
      <c r="AF42" s="87"/>
      <c r="AG42" s="77"/>
      <c r="AH42" s="77"/>
      <c r="AI42" s="78" t="s">
        <v>2216</v>
      </c>
      <c r="AJ42" s="78"/>
      <c r="AK42" s="77"/>
      <c r="AL42" s="77"/>
      <c r="AM42" s="77"/>
      <c r="AN42" s="77" t="str">
        <f t="shared" si="14"/>
        <v>MCSSA018786HRAEI-LPI-CC-270-202325301</v>
      </c>
      <c r="AO42" s="77" t="str">
        <f t="shared" si="15"/>
        <v>29BUFFINGTON S DE MEXICO, S.A. DE C.V.4.13MCSSA018786010.000.2307.002024LA-12-512-012000991-I-174-2023RAMO 12</v>
      </c>
      <c r="AP42" s="77" t="str">
        <f t="shared" si="16"/>
        <v>HRAEI-LPI-CC-270-2023</v>
      </c>
      <c r="AQ42" s="70" t="str">
        <f t="shared" si="17"/>
        <v>HRAEI-MD0702</v>
      </c>
      <c r="AR42" s="70" t="str">
        <f t="shared" si="18"/>
        <v>BUFFINGTON S DE MEXICO, S.A. DE C.V.</v>
      </c>
      <c r="AS42" s="70" t="str">
        <f t="shared" si="19"/>
        <v>LA-12-512-012000991-I-174-2023</v>
      </c>
      <c r="AT42" s="70" t="s">
        <v>2218</v>
      </c>
      <c r="AU42" s="70" t="str">
        <f t="shared" si="20"/>
        <v>HRAEI-LPI-CC-270-2023HRAEI-MD0702</v>
      </c>
      <c r="AV42" s="70"/>
      <c r="AW42" s="70"/>
      <c r="AX42" s="70"/>
    </row>
    <row r="43" spans="1:52" ht="24.95" hidden="1" customHeight="1" x14ac:dyDescent="0.25">
      <c r="A43" s="70" t="str">
        <f t="shared" si="3"/>
        <v>LA-12-512-012000991-I-174-2023MCSSA018786LABORATORIOS VIDAR, S.A. DE C.V.2024010.000.2307.00</v>
      </c>
      <c r="B43" s="70" t="str">
        <f t="shared" si="4"/>
        <v>MCSSA01878625301HRAEI-LPI-CC-328-2023HRAEI-MD07022024</v>
      </c>
      <c r="C43" s="71">
        <v>45253</v>
      </c>
      <c r="D43" s="72">
        <v>2024</v>
      </c>
      <c r="E43" s="73" t="s">
        <v>39</v>
      </c>
      <c r="F43" s="73" t="s">
        <v>2213</v>
      </c>
      <c r="G43" s="73" t="s">
        <v>41</v>
      </c>
      <c r="H43" s="73">
        <v>25301</v>
      </c>
      <c r="I43" s="73" t="s">
        <v>2434</v>
      </c>
      <c r="J43" s="73" t="s">
        <v>2435</v>
      </c>
      <c r="K43" s="73" t="s">
        <v>760</v>
      </c>
      <c r="L43" s="44" t="str">
        <f t="shared" si="5"/>
        <v>HRAEI-LPI-CC-328-2023HRAEI-MD0702</v>
      </c>
      <c r="M43" s="73" t="s">
        <v>761</v>
      </c>
      <c r="N43" s="73">
        <v>25301035</v>
      </c>
      <c r="O43" s="132" t="s">
        <v>762</v>
      </c>
      <c r="P43" s="73" t="s">
        <v>461</v>
      </c>
      <c r="Q43" s="74">
        <v>4.5</v>
      </c>
      <c r="R43" s="75">
        <v>8</v>
      </c>
      <c r="S43" s="75">
        <v>19</v>
      </c>
      <c r="T43" s="74">
        <f t="shared" si="6"/>
        <v>36</v>
      </c>
      <c r="U43" s="74">
        <f t="shared" si="7"/>
        <v>85.5</v>
      </c>
      <c r="V43" s="76">
        <v>0</v>
      </c>
      <c r="W43" s="87" t="str">
        <f>IFERROR(VLOOKUP(L43,'DINAMICA SOLICITADO - ENTREGADO'!$A$2:$B$2000,2,0),"-")</f>
        <v>-</v>
      </c>
      <c r="X43" s="87" t="str">
        <f>IFERROR(VLOOKUP(L43,'DINAMICA SOLICITADO - ENTREGADO'!$A$2:$C$2000,3,0),"-")</f>
        <v>-</v>
      </c>
      <c r="Y43" s="87" t="str">
        <f t="shared" si="8"/>
        <v>SIN SOLICITUD</v>
      </c>
      <c r="Z43" s="87" t="str">
        <f t="shared" si="9"/>
        <v>-</v>
      </c>
      <c r="AA43" s="87" t="str">
        <f t="shared" si="10"/>
        <v>MINIMO SIN SOLICITUD</v>
      </c>
      <c r="AB43" s="87" t="str">
        <f t="shared" si="11"/>
        <v>-</v>
      </c>
      <c r="AC43" s="87" t="str">
        <f t="shared" si="12"/>
        <v>SIN SOLICITUD</v>
      </c>
      <c r="AD43" s="6" t="str">
        <f t="shared" si="13"/>
        <v>-</v>
      </c>
      <c r="AE43" s="87" t="s">
        <v>3574</v>
      </c>
      <c r="AF43" s="87"/>
      <c r="AG43" s="77"/>
      <c r="AH43" s="77"/>
      <c r="AI43" s="78" t="s">
        <v>2216</v>
      </c>
      <c r="AJ43" s="78"/>
      <c r="AK43" s="77"/>
      <c r="AL43" s="77"/>
      <c r="AM43" s="77"/>
      <c r="AN43" s="77" t="str">
        <f t="shared" si="14"/>
        <v>MCSSA018786HRAEI-LPI-CC-328-202325301</v>
      </c>
      <c r="AO43" s="77" t="str">
        <f t="shared" si="15"/>
        <v>19LABORATORIOS VIDAR, S.A. DE C.V.4.5MCSSA018786010.000.2307.002024LA-12-512-012000991-I-174-2023RAMO 12</v>
      </c>
      <c r="AP43" s="77" t="str">
        <f t="shared" si="16"/>
        <v>HRAEI-LPI-CC-328-2023</v>
      </c>
      <c r="AQ43" s="70" t="str">
        <f t="shared" si="17"/>
        <v>HRAEI-MD0702</v>
      </c>
      <c r="AR43" s="70" t="str">
        <f t="shared" si="18"/>
        <v>LABORATORIOS VIDAR, S.A. DE C.V.</v>
      </c>
      <c r="AS43" s="70" t="str">
        <f t="shared" si="19"/>
        <v>LA-12-512-012000991-I-174-2023</v>
      </c>
      <c r="AT43" s="70" t="s">
        <v>2218</v>
      </c>
      <c r="AU43" s="70" t="str">
        <f t="shared" si="20"/>
        <v>HRAEI-LPI-CC-328-2023HRAEI-MD0702</v>
      </c>
      <c r="AV43" s="70"/>
      <c r="AW43" s="70"/>
      <c r="AX43" s="70"/>
    </row>
    <row r="44" spans="1:52" ht="24.95" hidden="1" customHeight="1" x14ac:dyDescent="0.25">
      <c r="A44" s="1" t="str">
        <f t="shared" si="3"/>
        <v>LA-012M7B997-E115-2022MCSSA018786ADMINISTRADORA DE MARCAS FARMACÉUTICAS, S.A. DE C.V.2024010.000.0621.00</v>
      </c>
      <c r="B44" s="1" t="str">
        <f t="shared" si="4"/>
        <v>MCSSA01878625301HRAEI-LPI-CC-435-2022HRAEI-MD07602024</v>
      </c>
      <c r="C44" s="42">
        <v>44950</v>
      </c>
      <c r="D44" s="43">
        <v>2024</v>
      </c>
      <c r="E44" s="44" t="s">
        <v>39</v>
      </c>
      <c r="F44" s="44" t="s">
        <v>390</v>
      </c>
      <c r="G44" s="44" t="s">
        <v>41</v>
      </c>
      <c r="H44" s="44">
        <v>25301</v>
      </c>
      <c r="I44" s="44" t="s">
        <v>532</v>
      </c>
      <c r="J44" s="44" t="s">
        <v>377</v>
      </c>
      <c r="K44" s="44" t="s">
        <v>533</v>
      </c>
      <c r="L44" s="44" t="str">
        <f t="shared" si="5"/>
        <v>HRAEI-LPI-CC-435-2022HRAEI-MD0760</v>
      </c>
      <c r="M44" s="44" t="s">
        <v>534</v>
      </c>
      <c r="N44" s="44">
        <v>25301103</v>
      </c>
      <c r="O44" s="137" t="s">
        <v>535</v>
      </c>
      <c r="P44" s="44" t="s">
        <v>536</v>
      </c>
      <c r="Q44" s="45">
        <v>2400</v>
      </c>
      <c r="R44" s="46">
        <v>41</v>
      </c>
      <c r="S44" s="46">
        <v>101</v>
      </c>
      <c r="T44" s="45">
        <f t="shared" si="6"/>
        <v>98400</v>
      </c>
      <c r="U44" s="45">
        <f t="shared" si="7"/>
        <v>242400</v>
      </c>
      <c r="V44" s="47">
        <v>0</v>
      </c>
      <c r="W44" s="87">
        <f>IFERROR(VLOOKUP(L44,'DINAMICA SOLICITADO - ENTREGADO'!$A$2:$B$2000,2,0),"-")</f>
        <v>41</v>
      </c>
      <c r="X44" s="87">
        <f>IFERROR(VLOOKUP(L44,'DINAMICA SOLICITADO - ENTREGADO'!$A$2:$C$2000,3,0),"-")</f>
        <v>0</v>
      </c>
      <c r="Y44" s="87" t="str">
        <f t="shared" si="8"/>
        <v>CLAVE SOLICITADA</v>
      </c>
      <c r="Z44" s="87">
        <f t="shared" si="9"/>
        <v>0</v>
      </c>
      <c r="AA44" s="87" t="str">
        <f t="shared" si="10"/>
        <v>MINIMO CUMPLIDO</v>
      </c>
      <c r="AB44" s="87">
        <f t="shared" si="11"/>
        <v>41</v>
      </c>
      <c r="AC44" s="87" t="str">
        <f t="shared" si="12"/>
        <v>SIN RECIBIR</v>
      </c>
      <c r="AD44" s="6">
        <f t="shared" si="13"/>
        <v>0</v>
      </c>
      <c r="AE44" s="87"/>
      <c r="AF44" s="87"/>
      <c r="AI44" s="9">
        <v>2.5000000000000001E-2</v>
      </c>
      <c r="AN44" s="8" t="str">
        <f t="shared" si="14"/>
        <v>MCSSA018786HRAEI-LPI-CC-435-202225301</v>
      </c>
      <c r="AO44" s="8" t="str">
        <f t="shared" si="15"/>
        <v>101ADMINISTRADORA DE MARCAS FARMACÉUTICAS, S.A. DE C.V.2400MCSSA018786010.000.0621.002024LA-012M7B997-E115-2022RAMO 12</v>
      </c>
      <c r="AP44" s="8" t="str">
        <f t="shared" si="16"/>
        <v>HRAEI-LPI-CC-435-2022</v>
      </c>
      <c r="AQ44" s="1" t="str">
        <f t="shared" si="17"/>
        <v>HRAEI-MD0760</v>
      </c>
      <c r="AR44" s="1" t="str">
        <f t="shared" si="18"/>
        <v>ADMINISTRADORA DE MARCAS FARMACÉUTICAS, S.A. DE C.V.</v>
      </c>
      <c r="AS44" s="1" t="str">
        <f t="shared" si="19"/>
        <v>LA-012M7B997-E115-2022</v>
      </c>
      <c r="AT44" s="1" t="s">
        <v>48</v>
      </c>
      <c r="AU44" s="1" t="str">
        <f t="shared" si="20"/>
        <v>HRAEI-LPI-CC-435-2022HRAEI-MD0760</v>
      </c>
    </row>
    <row r="45" spans="1:52" ht="24.95" hidden="1" customHeight="1" x14ac:dyDescent="0.25">
      <c r="A45" s="1" t="str">
        <f t="shared" si="3"/>
        <v>LA-012M7B997-E115-2022MCSSA018786ADMINISTRADORA DE MARCAS FARMACÉUTICAS, S.A. DE C.V.2024010.000.0622.00</v>
      </c>
      <c r="B45" s="1" t="str">
        <f t="shared" si="4"/>
        <v>MCSSA01878625301HRAEI-LPI-CC-435-2022HRAEI-MD07612024</v>
      </c>
      <c r="C45" s="42">
        <v>45079</v>
      </c>
      <c r="D45" s="43">
        <v>2024</v>
      </c>
      <c r="E45" s="44" t="s">
        <v>39</v>
      </c>
      <c r="F45" s="44" t="s">
        <v>390</v>
      </c>
      <c r="G45" s="44" t="s">
        <v>41</v>
      </c>
      <c r="H45" s="44">
        <v>25301</v>
      </c>
      <c r="I45" s="44" t="s">
        <v>532</v>
      </c>
      <c r="J45" s="44" t="s">
        <v>377</v>
      </c>
      <c r="K45" s="44" t="s">
        <v>1316</v>
      </c>
      <c r="L45" s="44" t="str">
        <f t="shared" si="5"/>
        <v>HRAEI-LPI-CC-435-2022HRAEI-MD0761</v>
      </c>
      <c r="M45" s="44" t="s">
        <v>1317</v>
      </c>
      <c r="N45" s="44">
        <v>25301104</v>
      </c>
      <c r="O45" s="137" t="s">
        <v>1318</v>
      </c>
      <c r="P45" s="44" t="s">
        <v>1319</v>
      </c>
      <c r="Q45" s="45">
        <v>4400</v>
      </c>
      <c r="R45" s="46">
        <v>10</v>
      </c>
      <c r="S45" s="46">
        <v>23</v>
      </c>
      <c r="T45" s="45">
        <f t="shared" si="6"/>
        <v>44000</v>
      </c>
      <c r="U45" s="45">
        <f t="shared" si="7"/>
        <v>101200</v>
      </c>
      <c r="V45" s="47">
        <v>0</v>
      </c>
      <c r="W45" s="87">
        <f>IFERROR(VLOOKUP(L45,'DINAMICA SOLICITADO - ENTREGADO'!$A$2:$B$2000,2,0),"-")</f>
        <v>10</v>
      </c>
      <c r="X45" s="87">
        <f>IFERROR(VLOOKUP(L45,'DINAMICA SOLICITADO - ENTREGADO'!$A$2:$C$2000,3,0),"-")</f>
        <v>0</v>
      </c>
      <c r="Y45" s="87" t="str">
        <f t="shared" si="8"/>
        <v>CLAVE SOLICITADA</v>
      </c>
      <c r="Z45" s="87">
        <f t="shared" si="9"/>
        <v>0</v>
      </c>
      <c r="AA45" s="87" t="str">
        <f t="shared" si="10"/>
        <v>MINIMO CUMPLIDO</v>
      </c>
      <c r="AB45" s="87">
        <f t="shared" si="11"/>
        <v>10</v>
      </c>
      <c r="AC45" s="87" t="str">
        <f t="shared" si="12"/>
        <v>SIN RECIBIR</v>
      </c>
      <c r="AD45" s="6">
        <f t="shared" si="13"/>
        <v>0</v>
      </c>
      <c r="AE45" s="87"/>
      <c r="AF45" s="87"/>
      <c r="AI45" s="9">
        <v>2.5000000000000001E-2</v>
      </c>
      <c r="AJ45" s="9" t="s">
        <v>2207</v>
      </c>
      <c r="AK45" s="8" t="s">
        <v>2208</v>
      </c>
      <c r="AL45" s="12">
        <v>0</v>
      </c>
      <c r="AM45" s="68" t="s">
        <v>2</v>
      </c>
      <c r="AN45" s="8" t="str">
        <f t="shared" si="14"/>
        <v>MCSSA018786HRAEI-LPI-CC-435-202225301</v>
      </c>
      <c r="AO45" s="8" t="str">
        <f t="shared" si="15"/>
        <v>23ADMINISTRADORA DE MARCAS FARMACÉUTICAS, S.A. DE C.V.4400MCSSA018786010.000.0622.002024LA-012M7B997-E115-2022RAMO 12</v>
      </c>
      <c r="AP45" s="8" t="str">
        <f t="shared" si="16"/>
        <v>HRAEI-LPI-CC-435-2022</v>
      </c>
      <c r="AQ45" s="1" t="str">
        <f t="shared" si="17"/>
        <v>HRAEI-MD0761</v>
      </c>
      <c r="AR45" s="1" t="str">
        <f t="shared" si="18"/>
        <v>ADMINISTRADORA DE MARCAS FARMACÉUTICAS, S.A. DE C.V.</v>
      </c>
      <c r="AS45" s="1" t="str">
        <f t="shared" si="19"/>
        <v>LA-012M7B997-E115-2022</v>
      </c>
      <c r="AT45" s="1" t="s">
        <v>48</v>
      </c>
      <c r="AU45" s="1" t="str">
        <f t="shared" si="20"/>
        <v>HRAEI-LPI-CC-435-2022HRAEI-MD0761</v>
      </c>
    </row>
    <row r="46" spans="1:52" ht="24.95" hidden="1" customHeight="1" x14ac:dyDescent="0.25">
      <c r="A46" s="70" t="str">
        <f t="shared" si="3"/>
        <v>LA-12-512-012000991-I-174-2023MCSSA018786ASOFARMA DE MEXICO, S.A. DE C.V.2024010.000.6019.00</v>
      </c>
      <c r="B46" s="70" t="str">
        <f t="shared" si="4"/>
        <v>MCSSA01878625301HRAEI-LPI-CC-261-2023HRAEI-MD20882024</v>
      </c>
      <c r="C46" s="71">
        <v>45253</v>
      </c>
      <c r="D46" s="72">
        <v>2024</v>
      </c>
      <c r="E46" s="73" t="s">
        <v>39</v>
      </c>
      <c r="F46" s="73" t="s">
        <v>2213</v>
      </c>
      <c r="G46" s="73" t="s">
        <v>41</v>
      </c>
      <c r="H46" s="73">
        <v>25301</v>
      </c>
      <c r="I46" s="73" t="s">
        <v>2402</v>
      </c>
      <c r="J46" s="73" t="s">
        <v>2403</v>
      </c>
      <c r="K46" s="73" t="s">
        <v>1964</v>
      </c>
      <c r="L46" s="44" t="str">
        <f t="shared" si="5"/>
        <v>HRAEI-LPI-CC-261-2023HRAEI-MD2088</v>
      </c>
      <c r="M46" s="73" t="s">
        <v>1965</v>
      </c>
      <c r="N46" s="73">
        <v>25302674</v>
      </c>
      <c r="O46" s="132" t="s">
        <v>1966</v>
      </c>
      <c r="P46" s="73" t="s">
        <v>1967</v>
      </c>
      <c r="Q46" s="74">
        <v>579.15</v>
      </c>
      <c r="R46" s="75">
        <v>16</v>
      </c>
      <c r="S46" s="75">
        <v>40</v>
      </c>
      <c r="T46" s="74">
        <f t="shared" si="6"/>
        <v>9266.4</v>
      </c>
      <c r="U46" s="74">
        <f t="shared" si="7"/>
        <v>23166</v>
      </c>
      <c r="V46" s="76">
        <v>0</v>
      </c>
      <c r="W46" s="87" t="str">
        <f>IFERROR(VLOOKUP(L46,'DINAMICA SOLICITADO - ENTREGADO'!$A$2:$B$2000,2,0),"-")</f>
        <v>-</v>
      </c>
      <c r="X46" s="87" t="str">
        <f>IFERROR(VLOOKUP(L46,'DINAMICA SOLICITADO - ENTREGADO'!$A$2:$C$2000,3,0),"-")</f>
        <v>-</v>
      </c>
      <c r="Y46" s="87" t="str">
        <f t="shared" si="8"/>
        <v>SIN SOLICITUD</v>
      </c>
      <c r="Z46" s="87" t="str">
        <f t="shared" si="9"/>
        <v>-</v>
      </c>
      <c r="AA46" s="87" t="str">
        <f t="shared" si="10"/>
        <v>MINIMO SIN SOLICITUD</v>
      </c>
      <c r="AB46" s="87" t="str">
        <f t="shared" si="11"/>
        <v>-</v>
      </c>
      <c r="AC46" s="87" t="str">
        <f t="shared" si="12"/>
        <v>SIN SOLICITUD</v>
      </c>
      <c r="AD46" s="6" t="str">
        <f t="shared" si="13"/>
        <v>-</v>
      </c>
      <c r="AE46" s="87"/>
      <c r="AF46" s="87"/>
      <c r="AG46" s="77"/>
      <c r="AH46" s="77"/>
      <c r="AI46" s="78" t="s">
        <v>2216</v>
      </c>
      <c r="AJ46" s="78"/>
      <c r="AK46" s="77"/>
      <c r="AL46" s="77"/>
      <c r="AM46" s="77"/>
      <c r="AN46" s="77" t="str">
        <f t="shared" si="14"/>
        <v>MCSSA018786HRAEI-LPI-CC-261-202325301</v>
      </c>
      <c r="AO46" s="77" t="str">
        <f t="shared" si="15"/>
        <v>40ASOFARMA DE MEXICO, S.A. DE C.V.579.15MCSSA018786010.000.6019.002024LA-12-512-012000991-I-174-2023RAMO 12</v>
      </c>
      <c r="AP46" s="77" t="str">
        <f t="shared" si="16"/>
        <v>HRAEI-LPI-CC-261-2023</v>
      </c>
      <c r="AQ46" s="70" t="str">
        <f t="shared" si="17"/>
        <v>HRAEI-MD2088</v>
      </c>
      <c r="AR46" s="70" t="str">
        <f t="shared" si="18"/>
        <v>ASOFARMA DE MEXICO, S.A. DE C.V.</v>
      </c>
      <c r="AS46" s="70" t="str">
        <f t="shared" si="19"/>
        <v>LA-12-512-012000991-I-174-2023</v>
      </c>
      <c r="AT46" s="70" t="s">
        <v>2218</v>
      </c>
      <c r="AU46" s="70" t="str">
        <f t="shared" si="20"/>
        <v>HRAEI-LPI-CC-261-2023HRAEI-MD2088</v>
      </c>
      <c r="AV46" s="70"/>
      <c r="AW46" s="70"/>
      <c r="AX46" s="70"/>
      <c r="AY46" s="70"/>
      <c r="AZ46" s="70"/>
    </row>
    <row r="47" spans="1:52" ht="24.95" hidden="1" customHeight="1" x14ac:dyDescent="0.25">
      <c r="A47" s="1" t="str">
        <f t="shared" si="3"/>
        <v>LA-012M7B997-E115-2022MCSSA018786ADMINISTRADORA DE MARCAS FARMACÉUTICAS, S.A. DE C.V.2024010.000.2301.00</v>
      </c>
      <c r="B47" s="1" t="str">
        <f t="shared" si="4"/>
        <v>MCSSA01878625301HRAEI-LPI-CC-435-2022HRAEI-MD07682024</v>
      </c>
      <c r="C47" s="42">
        <v>44950</v>
      </c>
      <c r="D47" s="43">
        <v>2024</v>
      </c>
      <c r="E47" s="44" t="s">
        <v>39</v>
      </c>
      <c r="F47" s="44" t="s">
        <v>390</v>
      </c>
      <c r="G47" s="44" t="s">
        <v>41</v>
      </c>
      <c r="H47" s="44">
        <v>25301</v>
      </c>
      <c r="I47" s="44" t="s">
        <v>532</v>
      </c>
      <c r="J47" s="44" t="s">
        <v>377</v>
      </c>
      <c r="K47" s="44" t="s">
        <v>757</v>
      </c>
      <c r="L47" s="44" t="str">
        <f t="shared" si="5"/>
        <v>HRAEI-LPI-CC-435-2022HRAEI-MD0768</v>
      </c>
      <c r="M47" s="44" t="s">
        <v>758</v>
      </c>
      <c r="N47" s="44">
        <v>25301112</v>
      </c>
      <c r="O47" s="137" t="s">
        <v>759</v>
      </c>
      <c r="P47" s="44" t="s">
        <v>461</v>
      </c>
      <c r="Q47" s="45">
        <v>6.69</v>
      </c>
      <c r="R47" s="46">
        <v>11</v>
      </c>
      <c r="S47" s="46">
        <v>27</v>
      </c>
      <c r="T47" s="45">
        <f t="shared" si="6"/>
        <v>73.59</v>
      </c>
      <c r="U47" s="45">
        <f t="shared" si="7"/>
        <v>180.63000000000002</v>
      </c>
      <c r="V47" s="47">
        <v>0</v>
      </c>
      <c r="W47" s="87">
        <f>IFERROR(VLOOKUP(L47,'DINAMICA SOLICITADO - ENTREGADO'!$A$2:$B$2000,2,0),"-")</f>
        <v>11</v>
      </c>
      <c r="X47" s="87">
        <f>IFERROR(VLOOKUP(L47,'DINAMICA SOLICITADO - ENTREGADO'!$A$2:$C$2000,3,0),"-")</f>
        <v>11</v>
      </c>
      <c r="Y47" s="87" t="str">
        <f t="shared" si="8"/>
        <v>CLAVE SOLICITADA</v>
      </c>
      <c r="Z47" s="87">
        <f t="shared" si="9"/>
        <v>0</v>
      </c>
      <c r="AA47" s="87" t="str">
        <f t="shared" si="10"/>
        <v>MINIMO CUMPLIDO</v>
      </c>
      <c r="AB47" s="87">
        <f t="shared" si="11"/>
        <v>0</v>
      </c>
      <c r="AC47" s="87" t="str">
        <f t="shared" si="12"/>
        <v>RECIBIDO TOTAL</v>
      </c>
      <c r="AD47" s="6">
        <f t="shared" si="13"/>
        <v>73.59</v>
      </c>
      <c r="AE47" s="87"/>
      <c r="AF47" s="87"/>
      <c r="AI47" s="9">
        <v>2.5000000000000001E-2</v>
      </c>
      <c r="AN47" s="8" t="str">
        <f t="shared" si="14"/>
        <v>MCSSA018786HRAEI-LPI-CC-435-202225301</v>
      </c>
      <c r="AO47" s="8" t="str">
        <f t="shared" si="15"/>
        <v>27ADMINISTRADORA DE MARCAS FARMACÉUTICAS, S.A. DE C.V.6.69MCSSA018786010.000.2301.002024LA-012M7B997-E115-2022RAMO 12</v>
      </c>
      <c r="AP47" s="8" t="str">
        <f t="shared" si="16"/>
        <v>HRAEI-LPI-CC-435-2022</v>
      </c>
      <c r="AQ47" s="1" t="str">
        <f t="shared" si="17"/>
        <v>HRAEI-MD0768</v>
      </c>
      <c r="AR47" s="1" t="str">
        <f t="shared" si="18"/>
        <v>ADMINISTRADORA DE MARCAS FARMACÉUTICAS, S.A. DE C.V.</v>
      </c>
      <c r="AS47" s="1" t="str">
        <f t="shared" si="19"/>
        <v>LA-012M7B997-E115-2022</v>
      </c>
      <c r="AT47" s="1" t="s">
        <v>48</v>
      </c>
      <c r="AU47" s="1" t="str">
        <f t="shared" si="20"/>
        <v>HRAEI-LPI-CC-435-2022HRAEI-MD0768</v>
      </c>
    </row>
    <row r="48" spans="1:52" ht="24.95" hidden="1" customHeight="1" x14ac:dyDescent="0.25">
      <c r="A48" s="70" t="str">
        <f t="shared" si="3"/>
        <v>LA-12-512-012000991-I-174-2023MCSSA018786COMERCIALIZADORA DE PRODUCTOS INSTITUCIONALES, S.A. DE C.V.2024010.000.0474.00</v>
      </c>
      <c r="B48" s="70" t="str">
        <f t="shared" si="4"/>
        <v>MCSSA01878625301HRAEI-LPI-CC-276-2023HRAEI-MD07692024</v>
      </c>
      <c r="C48" s="71">
        <v>45253</v>
      </c>
      <c r="D48" s="72">
        <v>2024</v>
      </c>
      <c r="E48" s="73" t="s">
        <v>39</v>
      </c>
      <c r="F48" s="73" t="s">
        <v>2213</v>
      </c>
      <c r="G48" s="73" t="s">
        <v>41</v>
      </c>
      <c r="H48" s="73">
        <v>25301</v>
      </c>
      <c r="I48" s="73" t="s">
        <v>2269</v>
      </c>
      <c r="J48" s="73" t="s">
        <v>406</v>
      </c>
      <c r="K48" s="73" t="s">
        <v>481</v>
      </c>
      <c r="L48" s="44" t="str">
        <f t="shared" si="5"/>
        <v>HRAEI-LPI-CC-276-2023HRAEI-MD0769</v>
      </c>
      <c r="M48" s="73" t="s">
        <v>482</v>
      </c>
      <c r="N48" s="73">
        <v>25301115</v>
      </c>
      <c r="O48" s="132" t="s">
        <v>483</v>
      </c>
      <c r="P48" s="73" t="s">
        <v>484</v>
      </c>
      <c r="Q48" s="74">
        <v>756</v>
      </c>
      <c r="R48" s="75">
        <v>27</v>
      </c>
      <c r="S48" s="75">
        <v>67</v>
      </c>
      <c r="T48" s="74">
        <f t="shared" si="6"/>
        <v>20412</v>
      </c>
      <c r="U48" s="74">
        <f t="shared" si="7"/>
        <v>50652</v>
      </c>
      <c r="V48" s="76">
        <v>0</v>
      </c>
      <c r="W48" s="87" t="str">
        <f>IFERROR(VLOOKUP(L48,'DINAMICA SOLICITADO - ENTREGADO'!$A$2:$B$2000,2,0),"-")</f>
        <v>-</v>
      </c>
      <c r="X48" s="87" t="str">
        <f>IFERROR(VLOOKUP(L48,'DINAMICA SOLICITADO - ENTREGADO'!$A$2:$C$2000,3,0),"-")</f>
        <v>-</v>
      </c>
      <c r="Y48" s="87" t="str">
        <f t="shared" si="8"/>
        <v>SIN SOLICITUD</v>
      </c>
      <c r="Z48" s="87" t="str">
        <f t="shared" si="9"/>
        <v>-</v>
      </c>
      <c r="AA48" s="87" t="str">
        <f t="shared" si="10"/>
        <v>MINIMO SIN SOLICITUD</v>
      </c>
      <c r="AB48" s="87" t="str">
        <f t="shared" si="11"/>
        <v>-</v>
      </c>
      <c r="AC48" s="87" t="str">
        <f t="shared" si="12"/>
        <v>SIN SOLICITUD</v>
      </c>
      <c r="AD48" s="6" t="str">
        <f t="shared" si="13"/>
        <v>-</v>
      </c>
      <c r="AE48" s="87"/>
      <c r="AF48" s="87"/>
      <c r="AG48" s="77"/>
      <c r="AH48" s="77"/>
      <c r="AI48" s="78" t="s">
        <v>2216</v>
      </c>
      <c r="AJ48" s="78"/>
      <c r="AK48" s="77"/>
      <c r="AL48" s="77"/>
      <c r="AM48" s="77"/>
      <c r="AN48" s="77" t="str">
        <f t="shared" si="14"/>
        <v>MCSSA018786HRAEI-LPI-CC-276-202325301</v>
      </c>
      <c r="AO48" s="77" t="str">
        <f t="shared" si="15"/>
        <v>67COMERCIALIZADORA DE PRODUCTOS INSTITUCIONALES, S.A. DE C.V.756MCSSA018786010.000.0474.002024LA-12-512-012000991-I-174-2023RAMO 12</v>
      </c>
      <c r="AP48" s="77" t="str">
        <f t="shared" si="16"/>
        <v>HRAEI-LPI-CC-276-2023</v>
      </c>
      <c r="AQ48" s="70" t="str">
        <f t="shared" si="17"/>
        <v>HRAEI-MD0769</v>
      </c>
      <c r="AR48" s="70" t="str">
        <f t="shared" si="18"/>
        <v>COMERCIALIZADORA DE PRODUCTOS INSTITUCIONALES, S.A. DE C.V.</v>
      </c>
      <c r="AS48" s="70" t="str">
        <f t="shared" si="19"/>
        <v>LA-12-512-012000991-I-174-2023</v>
      </c>
      <c r="AT48" s="70" t="s">
        <v>2218</v>
      </c>
      <c r="AU48" s="70" t="str">
        <f t="shared" si="20"/>
        <v>HRAEI-LPI-CC-276-2023HRAEI-MD0769</v>
      </c>
      <c r="AV48" s="70"/>
      <c r="AW48" s="70"/>
      <c r="AX48" s="70"/>
    </row>
    <row r="49" spans="1:52" ht="24.95" hidden="1" customHeight="1" x14ac:dyDescent="0.25">
      <c r="A49" s="70" t="str">
        <f t="shared" si="3"/>
        <v>LA-12-512-012000991-I-174-2023MCSSA018786DISTRIBUIDORA INTERNACIONAL DE MEDICAMENTOS Y EQUIPO MEDICO, S.A. DE C.V.2024010.000.4158.00</v>
      </c>
      <c r="B49" s="70" t="str">
        <f t="shared" si="4"/>
        <v>MCSSA01878625301HRAEI-LPI-CC-286-2023HRAEI-MD08272024</v>
      </c>
      <c r="C49" s="71">
        <v>45253</v>
      </c>
      <c r="D49" s="72">
        <v>2024</v>
      </c>
      <c r="E49" s="73" t="s">
        <v>39</v>
      </c>
      <c r="F49" s="73" t="s">
        <v>2213</v>
      </c>
      <c r="G49" s="73" t="s">
        <v>41</v>
      </c>
      <c r="H49" s="73">
        <v>25301</v>
      </c>
      <c r="I49" s="73" t="s">
        <v>2319</v>
      </c>
      <c r="J49" s="73" t="s">
        <v>2320</v>
      </c>
      <c r="K49" s="73" t="s">
        <v>931</v>
      </c>
      <c r="L49" s="44" t="str">
        <f t="shared" si="5"/>
        <v>HRAEI-LPI-CC-286-2023HRAEI-MD0827</v>
      </c>
      <c r="M49" s="73" t="s">
        <v>932</v>
      </c>
      <c r="N49" s="73">
        <v>25302740</v>
      </c>
      <c r="O49" s="132" t="s">
        <v>933</v>
      </c>
      <c r="P49" s="73" t="s">
        <v>380</v>
      </c>
      <c r="Q49" s="74">
        <v>94.22</v>
      </c>
      <c r="R49" s="75">
        <v>16</v>
      </c>
      <c r="S49" s="75">
        <v>40</v>
      </c>
      <c r="T49" s="74">
        <f t="shared" si="6"/>
        <v>1507.52</v>
      </c>
      <c r="U49" s="74">
        <f t="shared" si="7"/>
        <v>3768.8</v>
      </c>
      <c r="V49" s="76">
        <v>0</v>
      </c>
      <c r="W49" s="87" t="str">
        <f>IFERROR(VLOOKUP(L49,'DINAMICA SOLICITADO - ENTREGADO'!$A$2:$B$2000,2,0),"-")</f>
        <v>-</v>
      </c>
      <c r="X49" s="87" t="str">
        <f>IFERROR(VLOOKUP(L49,'DINAMICA SOLICITADO - ENTREGADO'!$A$2:$C$2000,3,0),"-")</f>
        <v>-</v>
      </c>
      <c r="Y49" s="87" t="str">
        <f t="shared" si="8"/>
        <v>SIN SOLICITUD</v>
      </c>
      <c r="Z49" s="87" t="str">
        <f t="shared" si="9"/>
        <v>-</v>
      </c>
      <c r="AA49" s="87" t="str">
        <f t="shared" si="10"/>
        <v>MINIMO SIN SOLICITUD</v>
      </c>
      <c r="AB49" s="87" t="str">
        <f t="shared" si="11"/>
        <v>-</v>
      </c>
      <c r="AC49" s="87" t="str">
        <f t="shared" si="12"/>
        <v>SIN SOLICITUD</v>
      </c>
      <c r="AD49" s="6" t="str">
        <f t="shared" si="13"/>
        <v>-</v>
      </c>
      <c r="AE49" s="87"/>
      <c r="AF49" s="87"/>
      <c r="AG49" s="77"/>
      <c r="AH49" s="77"/>
      <c r="AI49" s="78" t="s">
        <v>2216</v>
      </c>
      <c r="AJ49" s="78"/>
      <c r="AK49" s="77"/>
      <c r="AL49" s="77"/>
      <c r="AM49" s="77"/>
      <c r="AN49" s="77" t="str">
        <f t="shared" si="14"/>
        <v>MCSSA018786HRAEI-LPI-CC-286-202325301</v>
      </c>
      <c r="AO49" s="77" t="str">
        <f t="shared" si="15"/>
        <v>40DISTRIBUIDORA INTERNACIONAL DE MEDICAMENTOS Y EQUIPO MEDICO, S.A. DE C.V.94.22MCSSA018786010.000.4158.002024LA-12-512-012000991-I-174-2023RAMO 12</v>
      </c>
      <c r="AP49" s="77" t="str">
        <f t="shared" si="16"/>
        <v>HRAEI-LPI-CC-286-2023</v>
      </c>
      <c r="AQ49" s="70" t="str">
        <f t="shared" si="17"/>
        <v>HRAEI-MD0827</v>
      </c>
      <c r="AR49" s="70" t="str">
        <f t="shared" si="18"/>
        <v>DISTRIBUIDORA INTERNACIONAL DE MEDICAMENTOS Y EQUIPO MEDICO, S.A. DE C.V.</v>
      </c>
      <c r="AS49" s="70" t="str">
        <f t="shared" si="19"/>
        <v>LA-12-512-012000991-I-174-2023</v>
      </c>
      <c r="AT49" s="70" t="s">
        <v>2218</v>
      </c>
      <c r="AU49" s="70" t="str">
        <f t="shared" si="20"/>
        <v>HRAEI-LPI-CC-286-2023HRAEI-MD0827</v>
      </c>
      <c r="AV49" s="70"/>
      <c r="AW49" s="70"/>
      <c r="AX49" s="70"/>
    </row>
    <row r="50" spans="1:52" ht="24.95" hidden="1" customHeight="1" x14ac:dyDescent="0.25">
      <c r="A50" s="70" t="str">
        <f t="shared" si="3"/>
        <v>LA-12-512-012000991-I-174-2023MCSSA018786NOVO NORDISK MEXICO, S.A. DE C.V.2024010.000.1051.01</v>
      </c>
      <c r="B50" s="70" t="str">
        <f t="shared" si="4"/>
        <v>MCSSA01878625301HRAEI-LPI-CC-343-2023HRAEI-MD08332024</v>
      </c>
      <c r="C50" s="71">
        <v>45253</v>
      </c>
      <c r="D50" s="72">
        <v>2024</v>
      </c>
      <c r="E50" s="73" t="s">
        <v>39</v>
      </c>
      <c r="F50" s="73" t="s">
        <v>2213</v>
      </c>
      <c r="G50" s="73" t="s">
        <v>41</v>
      </c>
      <c r="H50" s="73">
        <v>25301</v>
      </c>
      <c r="I50" s="73" t="s">
        <v>2355</v>
      </c>
      <c r="J50" s="73" t="s">
        <v>2356</v>
      </c>
      <c r="K50" s="73" t="s">
        <v>584</v>
      </c>
      <c r="L50" s="44" t="str">
        <f t="shared" si="5"/>
        <v>HRAEI-LPI-CC-343-2023HRAEI-MD0833</v>
      </c>
      <c r="M50" s="73" t="s">
        <v>585</v>
      </c>
      <c r="N50" s="73">
        <v>25302743</v>
      </c>
      <c r="O50" s="132" t="s">
        <v>586</v>
      </c>
      <c r="P50" s="73" t="s">
        <v>380</v>
      </c>
      <c r="Q50" s="74">
        <v>60</v>
      </c>
      <c r="R50" s="75">
        <v>128</v>
      </c>
      <c r="S50" s="75">
        <v>320</v>
      </c>
      <c r="T50" s="74">
        <f t="shared" si="6"/>
        <v>7680</v>
      </c>
      <c r="U50" s="74">
        <f t="shared" si="7"/>
        <v>19200</v>
      </c>
      <c r="V50" s="76">
        <v>0</v>
      </c>
      <c r="W50" s="87" t="str">
        <f>IFERROR(VLOOKUP(L50,'DINAMICA SOLICITADO - ENTREGADO'!$A$2:$B$2000,2,0),"-")</f>
        <v>-</v>
      </c>
      <c r="X50" s="87" t="str">
        <f>IFERROR(VLOOKUP(L50,'DINAMICA SOLICITADO - ENTREGADO'!$A$2:$C$2000,3,0),"-")</f>
        <v>-</v>
      </c>
      <c r="Y50" s="87" t="str">
        <f t="shared" si="8"/>
        <v>SIN SOLICITUD</v>
      </c>
      <c r="Z50" s="87" t="str">
        <f t="shared" si="9"/>
        <v>-</v>
      </c>
      <c r="AA50" s="87" t="str">
        <f t="shared" si="10"/>
        <v>MINIMO SIN SOLICITUD</v>
      </c>
      <c r="AB50" s="87" t="str">
        <f t="shared" si="11"/>
        <v>-</v>
      </c>
      <c r="AC50" s="87" t="str">
        <f t="shared" si="12"/>
        <v>SIN SOLICITUD</v>
      </c>
      <c r="AD50" s="6" t="str">
        <f t="shared" si="13"/>
        <v>-</v>
      </c>
      <c r="AE50" s="87"/>
      <c r="AF50" s="87"/>
      <c r="AG50" s="77"/>
      <c r="AH50" s="77"/>
      <c r="AI50" s="78" t="s">
        <v>2216</v>
      </c>
      <c r="AJ50" s="78"/>
      <c r="AK50" s="77"/>
      <c r="AL50" s="77"/>
      <c r="AM50" s="77"/>
      <c r="AN50" s="77" t="str">
        <f t="shared" si="14"/>
        <v>MCSSA018786HRAEI-LPI-CC-343-202325301</v>
      </c>
      <c r="AO50" s="77" t="str">
        <f t="shared" si="15"/>
        <v>320NOVO NORDISK MEXICO, S.A. DE C.V.60MCSSA018786010.000.1051.012024LA-12-512-012000991-I-174-2023RAMO 12</v>
      </c>
      <c r="AP50" s="77" t="str">
        <f t="shared" si="16"/>
        <v>HRAEI-LPI-CC-343-2023</v>
      </c>
      <c r="AQ50" s="70" t="str">
        <f t="shared" si="17"/>
        <v>HRAEI-MD0833</v>
      </c>
      <c r="AR50" s="70" t="str">
        <f t="shared" si="18"/>
        <v>NOVO NORDISK MEXICO, S.A. DE C.V.</v>
      </c>
      <c r="AS50" s="70" t="str">
        <f t="shared" si="19"/>
        <v>LA-12-512-012000991-I-174-2023</v>
      </c>
      <c r="AT50" s="70" t="s">
        <v>2218</v>
      </c>
      <c r="AU50" s="70" t="str">
        <f t="shared" si="20"/>
        <v>HRAEI-LPI-CC-343-2023HRAEI-MD0833</v>
      </c>
      <c r="AV50" s="70"/>
      <c r="AW50" s="70"/>
      <c r="AX50" s="70"/>
    </row>
    <row r="51" spans="1:52" ht="24.95" hidden="1" customHeight="1" x14ac:dyDescent="0.25">
      <c r="A51" s="1" t="str">
        <f t="shared" si="3"/>
        <v>LA-012M7B997-E115-2022MCSSA018786BIOSISTEMAS Y SEGURIDAD PRIVADA, S.A. DE C.V.2024010.000.1051.01</v>
      </c>
      <c r="B51" s="1" t="str">
        <f t="shared" si="4"/>
        <v>MCSSA01878625301HRAEI-LPI-CC-441-2022HRAEI-MD08332024</v>
      </c>
      <c r="C51" s="42">
        <v>44950</v>
      </c>
      <c r="D51" s="43">
        <v>2024</v>
      </c>
      <c r="E51" s="44" t="s">
        <v>39</v>
      </c>
      <c r="F51" s="44" t="s">
        <v>390</v>
      </c>
      <c r="G51" s="44" t="s">
        <v>41</v>
      </c>
      <c r="H51" s="44">
        <v>25301</v>
      </c>
      <c r="I51" s="44" t="s">
        <v>582</v>
      </c>
      <c r="J51" s="44" t="s">
        <v>583</v>
      </c>
      <c r="K51" s="44" t="s">
        <v>584</v>
      </c>
      <c r="L51" s="44" t="str">
        <f t="shared" si="5"/>
        <v>HRAEI-LPI-CC-441-2022HRAEI-MD0833</v>
      </c>
      <c r="M51" s="44" t="s">
        <v>585</v>
      </c>
      <c r="N51" s="44">
        <v>25302743</v>
      </c>
      <c r="O51" s="131" t="s">
        <v>586</v>
      </c>
      <c r="P51" s="44" t="s">
        <v>380</v>
      </c>
      <c r="Q51" s="45">
        <v>66.66</v>
      </c>
      <c r="R51" s="46">
        <v>2</v>
      </c>
      <c r="S51" s="46">
        <v>4</v>
      </c>
      <c r="T51" s="45">
        <f t="shared" si="6"/>
        <v>133.32</v>
      </c>
      <c r="U51" s="45">
        <f t="shared" si="7"/>
        <v>266.64</v>
      </c>
      <c r="V51" s="47">
        <v>0</v>
      </c>
      <c r="W51" s="87" t="str">
        <f>IFERROR(VLOOKUP(L51,'DINAMICA SOLICITADO - ENTREGADO'!$A$2:$B$2000,2,0),"-")</f>
        <v>-</v>
      </c>
      <c r="X51" s="87" t="str">
        <f>IFERROR(VLOOKUP(L51,'DINAMICA SOLICITADO - ENTREGADO'!$A$2:$C$2000,3,0),"-")</f>
        <v>-</v>
      </c>
      <c r="Y51" s="87" t="str">
        <f t="shared" si="8"/>
        <v>SIN SOLICITUD</v>
      </c>
      <c r="Z51" s="87" t="str">
        <f t="shared" si="9"/>
        <v>-</v>
      </c>
      <c r="AA51" s="87" t="str">
        <f t="shared" si="10"/>
        <v>MINIMO SIN SOLICITUD</v>
      </c>
      <c r="AB51" s="87" t="str">
        <f t="shared" si="11"/>
        <v>-</v>
      </c>
      <c r="AC51" s="87" t="str">
        <f t="shared" si="12"/>
        <v>SIN SOLICITUD</v>
      </c>
      <c r="AD51" s="6" t="str">
        <f t="shared" si="13"/>
        <v>-</v>
      </c>
      <c r="AE51" s="87"/>
      <c r="AF51" s="87"/>
      <c r="AI51" s="9">
        <v>2.5000000000000001E-2</v>
      </c>
      <c r="AN51" s="8" t="str">
        <f t="shared" si="14"/>
        <v>MCSSA018786HRAEI-LPI-CC-441-202225301</v>
      </c>
      <c r="AO51" s="8" t="str">
        <f t="shared" si="15"/>
        <v>4BIOSISTEMAS Y SEGURIDAD PRIVADA, S.A. DE C.V.66.66MCSSA018786010.000.1051.012024LA-012M7B997-E115-2022RAMO 12</v>
      </c>
      <c r="AP51" s="8" t="str">
        <f t="shared" si="16"/>
        <v>HRAEI-LPI-CC-441-2022</v>
      </c>
      <c r="AQ51" s="1" t="str">
        <f t="shared" si="17"/>
        <v>HRAEI-MD0833</v>
      </c>
      <c r="AR51" s="1" t="str">
        <f t="shared" si="18"/>
        <v>BIOSISTEMAS Y SEGURIDAD PRIVADA, S.A. DE C.V.</v>
      </c>
      <c r="AS51" s="1" t="str">
        <f t="shared" si="19"/>
        <v>LA-012M7B997-E115-2022</v>
      </c>
      <c r="AT51" s="1" t="s">
        <v>48</v>
      </c>
      <c r="AU51" s="1" t="str">
        <f t="shared" si="20"/>
        <v>HRAEI-LPI-CC-441-2022HRAEI-MD0833</v>
      </c>
    </row>
    <row r="52" spans="1:52" ht="24.95" hidden="1" customHeight="1" x14ac:dyDescent="0.25">
      <c r="A52" s="70" t="str">
        <f t="shared" si="3"/>
        <v>LA-12-512-012000991-I-174-2023MCSSA018786APOLLO CORPORATION AP, S.A. DE C.V.2024010.000.1050.01</v>
      </c>
      <c r="B52" s="70" t="str">
        <f t="shared" si="4"/>
        <v>MCSSA01878625301HRAEI-LPI-CC-258-2023HRAEI-MD08312024</v>
      </c>
      <c r="C52" s="71">
        <v>45253</v>
      </c>
      <c r="D52" s="72">
        <v>2024</v>
      </c>
      <c r="E52" s="73" t="s">
        <v>39</v>
      </c>
      <c r="F52" s="73" t="s">
        <v>2213</v>
      </c>
      <c r="G52" s="73" t="s">
        <v>41</v>
      </c>
      <c r="H52" s="73">
        <v>25301</v>
      </c>
      <c r="I52" s="73" t="s">
        <v>2270</v>
      </c>
      <c r="J52" s="73" t="s">
        <v>2271</v>
      </c>
      <c r="K52" s="73" t="s">
        <v>579</v>
      </c>
      <c r="L52" s="44" t="str">
        <f t="shared" si="5"/>
        <v>HRAEI-LPI-CC-258-2023HRAEI-MD0831</v>
      </c>
      <c r="M52" s="73" t="s">
        <v>580</v>
      </c>
      <c r="N52" s="73">
        <v>25302741</v>
      </c>
      <c r="O52" s="138" t="s">
        <v>581</v>
      </c>
      <c r="P52" s="73" t="s">
        <v>380</v>
      </c>
      <c r="Q52" s="74">
        <v>52.33</v>
      </c>
      <c r="R52" s="75">
        <v>80</v>
      </c>
      <c r="S52" s="75">
        <v>200</v>
      </c>
      <c r="T52" s="74">
        <f t="shared" si="6"/>
        <v>4186.3999999999996</v>
      </c>
      <c r="U52" s="74">
        <f t="shared" si="7"/>
        <v>10466</v>
      </c>
      <c r="V52" s="76">
        <v>0</v>
      </c>
      <c r="W52" s="87">
        <f>IFERROR(VLOOKUP(L52,'DINAMICA SOLICITADO - ENTREGADO'!$A$2:$B$2000,2,0),"-")</f>
        <v>80</v>
      </c>
      <c r="X52" s="87">
        <f>IFERROR(VLOOKUP(L52,'DINAMICA SOLICITADO - ENTREGADO'!$A$2:$C$2000,3,0),"-")</f>
        <v>0</v>
      </c>
      <c r="Y52" s="87" t="str">
        <f t="shared" si="8"/>
        <v>CLAVE SOLICITADA</v>
      </c>
      <c r="Z52" s="87">
        <f t="shared" si="9"/>
        <v>0</v>
      </c>
      <c r="AA52" s="87" t="str">
        <f t="shared" si="10"/>
        <v>MINIMO CUMPLIDO</v>
      </c>
      <c r="AB52" s="87">
        <f t="shared" si="11"/>
        <v>80</v>
      </c>
      <c r="AC52" s="87" t="str">
        <f t="shared" si="12"/>
        <v>SIN RECIBIR</v>
      </c>
      <c r="AD52" s="6">
        <f t="shared" si="13"/>
        <v>0</v>
      </c>
      <c r="AE52" s="87"/>
      <c r="AF52" s="87"/>
      <c r="AG52" s="77"/>
      <c r="AH52" s="77"/>
      <c r="AI52" s="78" t="s">
        <v>2216</v>
      </c>
      <c r="AJ52" s="78"/>
      <c r="AK52" s="77"/>
      <c r="AL52" s="77"/>
      <c r="AM52" s="77"/>
      <c r="AN52" s="77" t="str">
        <f t="shared" si="14"/>
        <v>MCSSA018786HRAEI-LPI-CC-258-202325301</v>
      </c>
      <c r="AO52" s="77" t="str">
        <f t="shared" si="15"/>
        <v>200APOLLO CORPORATION AP, S.A. DE C.V.52.33MCSSA018786010.000.1050.012024LA-12-512-012000991-I-174-2023RAMO 12</v>
      </c>
      <c r="AP52" s="77" t="str">
        <f t="shared" si="16"/>
        <v>HRAEI-LPI-CC-258-2023</v>
      </c>
      <c r="AQ52" s="70" t="str">
        <f t="shared" si="17"/>
        <v>HRAEI-MD0831</v>
      </c>
      <c r="AR52" s="70" t="str">
        <f t="shared" si="18"/>
        <v>APOLLO CORPORATION AP, S.A. DE C.V.</v>
      </c>
      <c r="AS52" s="70" t="str">
        <f t="shared" si="19"/>
        <v>LA-12-512-012000991-I-174-2023</v>
      </c>
      <c r="AT52" s="70" t="s">
        <v>2218</v>
      </c>
      <c r="AU52" s="70" t="str">
        <f t="shared" si="20"/>
        <v>HRAEI-LPI-CC-258-2023HRAEI-MD0831</v>
      </c>
      <c r="AV52" s="70"/>
      <c r="AW52" s="70"/>
      <c r="AX52" s="70"/>
    </row>
    <row r="53" spans="1:52" ht="24.95" hidden="1" customHeight="1" x14ac:dyDescent="0.25">
      <c r="A53" s="70" t="str">
        <f t="shared" si="3"/>
        <v>LA-12-512-012000991-I-174-2023MCSSA018786GRUPO FARMACEUTICO TOTALFARMA,S.A DE C.V.2024010.000.2187.00</v>
      </c>
      <c r="B53" s="70" t="str">
        <f t="shared" si="4"/>
        <v>MCSSA01878625301HRAEI-LPI-CC-312-1-2023HRAEI-MD08522024</v>
      </c>
      <c r="C53" s="71">
        <v>45253</v>
      </c>
      <c r="D53" s="72">
        <v>2024</v>
      </c>
      <c r="E53" s="73" t="s">
        <v>39</v>
      </c>
      <c r="F53" s="73" t="s">
        <v>2213</v>
      </c>
      <c r="G53" s="73" t="s">
        <v>41</v>
      </c>
      <c r="H53" s="73">
        <v>25301</v>
      </c>
      <c r="I53" s="73" t="s">
        <v>2317</v>
      </c>
      <c r="J53" s="73" t="s">
        <v>2318</v>
      </c>
      <c r="K53" s="73" t="s">
        <v>1685</v>
      </c>
      <c r="L53" s="44" t="str">
        <f t="shared" si="5"/>
        <v>HRAEI-LPI-CC-312-1-2023HRAEI-MD0852</v>
      </c>
      <c r="M53" s="79" t="s">
        <v>1686</v>
      </c>
      <c r="N53" s="73">
        <v>25301221</v>
      </c>
      <c r="O53" s="138" t="s">
        <v>1687</v>
      </c>
      <c r="P53" s="73" t="s">
        <v>1688</v>
      </c>
      <c r="Q53" s="74">
        <v>24.5</v>
      </c>
      <c r="R53" s="75">
        <v>20</v>
      </c>
      <c r="S53" s="75">
        <v>48</v>
      </c>
      <c r="T53" s="74">
        <f t="shared" si="6"/>
        <v>490</v>
      </c>
      <c r="U53" s="74">
        <f t="shared" si="7"/>
        <v>1176</v>
      </c>
      <c r="V53" s="76">
        <v>0</v>
      </c>
      <c r="W53" s="87">
        <f>IFERROR(VLOOKUP(L53,'DINAMICA SOLICITADO - ENTREGADO'!$A$2:$B$2000,2,0),"-")</f>
        <v>20</v>
      </c>
      <c r="X53" s="87">
        <f>IFERROR(VLOOKUP(L53,'DINAMICA SOLICITADO - ENTREGADO'!$A$2:$C$2000,3,0),"-")</f>
        <v>0</v>
      </c>
      <c r="Y53" s="87" t="str">
        <f t="shared" si="8"/>
        <v>CLAVE SOLICITADA</v>
      </c>
      <c r="Z53" s="87">
        <f t="shared" si="9"/>
        <v>0</v>
      </c>
      <c r="AA53" s="87" t="str">
        <f t="shared" si="10"/>
        <v>MINIMO CUMPLIDO</v>
      </c>
      <c r="AB53" s="87">
        <f t="shared" si="11"/>
        <v>20</v>
      </c>
      <c r="AC53" s="87" t="str">
        <f t="shared" si="12"/>
        <v>SIN RECIBIR</v>
      </c>
      <c r="AD53" s="6">
        <f t="shared" si="13"/>
        <v>0</v>
      </c>
      <c r="AE53" s="87"/>
      <c r="AF53" s="87"/>
      <c r="AG53" s="77"/>
      <c r="AH53" s="77"/>
      <c r="AI53" s="78" t="s">
        <v>2216</v>
      </c>
      <c r="AJ53" s="78"/>
      <c r="AK53" s="77"/>
      <c r="AL53" s="77"/>
      <c r="AM53" s="77"/>
      <c r="AN53" s="77" t="str">
        <f t="shared" si="14"/>
        <v>MCSSA018786HRAEI-LPI-CC-312-1-202325301</v>
      </c>
      <c r="AO53" s="77" t="str">
        <f t="shared" si="15"/>
        <v>48GRUPO FARMACEUTICO TOTALFARMA,S.A DE C.V.24.5MCSSA018786010.000.2187.002024LA-12-512-012000991-I-174-2023RAMO 12</v>
      </c>
      <c r="AP53" s="77" t="str">
        <f t="shared" si="16"/>
        <v>HRAEI-LPI-CC-312-1-2023</v>
      </c>
      <c r="AQ53" s="70" t="str">
        <f t="shared" si="17"/>
        <v>HRAEI-MD0852</v>
      </c>
      <c r="AR53" s="70" t="str">
        <f t="shared" si="18"/>
        <v>GRUPO FARMACEUTICO TOTALFARMA,S.A DE C.V.</v>
      </c>
      <c r="AS53" s="70" t="str">
        <f t="shared" si="19"/>
        <v>LA-12-512-012000991-I-174-2023</v>
      </c>
      <c r="AT53" s="70" t="s">
        <v>2218</v>
      </c>
      <c r="AU53" s="70" t="str">
        <f t="shared" si="20"/>
        <v>HRAEI-LPI-CC-312-1-2023HRAEI-MD0852</v>
      </c>
      <c r="AV53" s="70"/>
      <c r="AW53" s="70"/>
      <c r="AX53" s="70"/>
    </row>
    <row r="54" spans="1:52" ht="24.95" hidden="1" customHeight="1" x14ac:dyDescent="0.25">
      <c r="A54" s="70" t="str">
        <f t="shared" si="3"/>
        <v>LA-12-512-012000991-I-174-2023MCSSA018786MEDILIVER, S.A. DE C.V.2024010.000.2188.00</v>
      </c>
      <c r="B54" s="70" t="str">
        <f t="shared" si="4"/>
        <v>MCSSA01878625301HRAEI-LPI-CC-335-1-2023HRAEI-MD08542024</v>
      </c>
      <c r="C54" s="71">
        <v>45253</v>
      </c>
      <c r="D54" s="72">
        <v>2024</v>
      </c>
      <c r="E54" s="73" t="s">
        <v>39</v>
      </c>
      <c r="F54" s="73" t="s">
        <v>2213</v>
      </c>
      <c r="G54" s="73" t="s">
        <v>41</v>
      </c>
      <c r="H54" s="73">
        <v>25301</v>
      </c>
      <c r="I54" s="73" t="s">
        <v>2284</v>
      </c>
      <c r="J54" s="73" t="s">
        <v>1739</v>
      </c>
      <c r="K54" s="73" t="s">
        <v>732</v>
      </c>
      <c r="L54" s="44" t="str">
        <f t="shared" si="5"/>
        <v>HRAEI-LPI-CC-335-1-2023HRAEI-MD0854</v>
      </c>
      <c r="M54" s="73" t="s">
        <v>733</v>
      </c>
      <c r="N54" s="73">
        <v>25301219</v>
      </c>
      <c r="O54" s="132" t="s">
        <v>734</v>
      </c>
      <c r="P54" s="73" t="s">
        <v>735</v>
      </c>
      <c r="Q54" s="74">
        <v>29.94</v>
      </c>
      <c r="R54" s="75">
        <v>364</v>
      </c>
      <c r="S54" s="75">
        <v>910</v>
      </c>
      <c r="T54" s="74">
        <f t="shared" si="6"/>
        <v>10898.16</v>
      </c>
      <c r="U54" s="74">
        <f t="shared" si="7"/>
        <v>27245.4</v>
      </c>
      <c r="V54" s="76">
        <v>0</v>
      </c>
      <c r="W54" s="87" t="str">
        <f>IFERROR(VLOOKUP(L54,'DINAMICA SOLICITADO - ENTREGADO'!$A$2:$B$2000,2,0),"-")</f>
        <v>-</v>
      </c>
      <c r="X54" s="87" t="str">
        <f>IFERROR(VLOOKUP(L54,'DINAMICA SOLICITADO - ENTREGADO'!$A$2:$C$2000,3,0),"-")</f>
        <v>-</v>
      </c>
      <c r="Y54" s="87" t="str">
        <f t="shared" si="8"/>
        <v>SIN SOLICITUD</v>
      </c>
      <c r="Z54" s="87" t="str">
        <f t="shared" si="9"/>
        <v>-</v>
      </c>
      <c r="AA54" s="87" t="str">
        <f t="shared" si="10"/>
        <v>MINIMO SIN SOLICITUD</v>
      </c>
      <c r="AB54" s="87" t="str">
        <f t="shared" si="11"/>
        <v>-</v>
      </c>
      <c r="AC54" s="87" t="str">
        <f t="shared" si="12"/>
        <v>SIN SOLICITUD</v>
      </c>
      <c r="AD54" s="6" t="str">
        <f t="shared" si="13"/>
        <v>-</v>
      </c>
      <c r="AE54" s="87"/>
      <c r="AF54" s="87"/>
      <c r="AG54" s="77"/>
      <c r="AH54" s="77"/>
      <c r="AI54" s="78" t="s">
        <v>2216</v>
      </c>
      <c r="AJ54" s="78"/>
      <c r="AK54" s="77"/>
      <c r="AL54" s="77"/>
      <c r="AM54" s="77"/>
      <c r="AN54" s="77" t="str">
        <f t="shared" si="14"/>
        <v>MCSSA018786HRAEI-LPI-CC-335-1-202325301</v>
      </c>
      <c r="AO54" s="77" t="str">
        <f t="shared" si="15"/>
        <v>910MEDILIVER, S.A. DE C.V.29.94MCSSA018786010.000.2188.002024LA-12-512-012000991-I-174-2023RAMO 12</v>
      </c>
      <c r="AP54" s="77" t="str">
        <f t="shared" si="16"/>
        <v>HRAEI-LPI-CC-335-1-2023</v>
      </c>
      <c r="AQ54" s="70" t="str">
        <f t="shared" si="17"/>
        <v>HRAEI-MD0854</v>
      </c>
      <c r="AR54" s="70" t="str">
        <f t="shared" si="18"/>
        <v>MEDILIVER, S.A. DE C.V.</v>
      </c>
      <c r="AS54" s="70" t="str">
        <f t="shared" si="19"/>
        <v>LA-12-512-012000991-I-174-2023</v>
      </c>
      <c r="AT54" s="70" t="s">
        <v>2218</v>
      </c>
      <c r="AU54" s="70" t="str">
        <f t="shared" si="20"/>
        <v>HRAEI-LPI-CC-335-1-2023HRAEI-MD0854</v>
      </c>
      <c r="AV54" s="70"/>
      <c r="AW54" s="70"/>
      <c r="AX54" s="70"/>
    </row>
    <row r="55" spans="1:52" ht="24.95" hidden="1" customHeight="1" x14ac:dyDescent="0.25">
      <c r="A55" s="70" t="str">
        <f t="shared" si="3"/>
        <v>LA-12-512-012000991-I-174-2023MCSSA018786APOLLO CORPORATION AP, S.A. DE C.V.2024010.000.3422.00</v>
      </c>
      <c r="B55" s="70" t="str">
        <f t="shared" si="4"/>
        <v>MCSSA01878625301HRAEI-LPI-CC-258-2023HRAEI-MD08802024</v>
      </c>
      <c r="C55" s="71">
        <v>45253</v>
      </c>
      <c r="D55" s="72">
        <v>2024</v>
      </c>
      <c r="E55" s="73" t="s">
        <v>39</v>
      </c>
      <c r="F55" s="73" t="s">
        <v>2213</v>
      </c>
      <c r="G55" s="73" t="s">
        <v>41</v>
      </c>
      <c r="H55" s="73">
        <v>25301</v>
      </c>
      <c r="I55" s="73" t="s">
        <v>2270</v>
      </c>
      <c r="J55" s="73" t="s">
        <v>2271</v>
      </c>
      <c r="K55" s="73" t="s">
        <v>848</v>
      </c>
      <c r="L55" s="44" t="str">
        <f t="shared" si="5"/>
        <v>HRAEI-LPI-CC-258-2023HRAEI-MD0880</v>
      </c>
      <c r="M55" s="73" t="s">
        <v>849</v>
      </c>
      <c r="N55" s="73">
        <v>25302763</v>
      </c>
      <c r="O55" s="138" t="s">
        <v>850</v>
      </c>
      <c r="P55" s="73" t="s">
        <v>851</v>
      </c>
      <c r="Q55" s="74">
        <v>4.1900000000000004</v>
      </c>
      <c r="R55" s="75">
        <v>1387</v>
      </c>
      <c r="S55" s="75">
        <v>3467</v>
      </c>
      <c r="T55" s="74">
        <f t="shared" si="6"/>
        <v>5811.5300000000007</v>
      </c>
      <c r="U55" s="74">
        <f t="shared" si="7"/>
        <v>14526.730000000001</v>
      </c>
      <c r="V55" s="76">
        <v>0</v>
      </c>
      <c r="W55" s="87">
        <f>IFERROR(VLOOKUP(L55,'DINAMICA SOLICITADO - ENTREGADO'!$A$2:$B$2000,2,0),"-")</f>
        <v>1387</v>
      </c>
      <c r="X55" s="87">
        <f>IFERROR(VLOOKUP(L55,'DINAMICA SOLICITADO - ENTREGADO'!$A$2:$C$2000,3,0),"-")</f>
        <v>0</v>
      </c>
      <c r="Y55" s="87" t="str">
        <f t="shared" si="8"/>
        <v>CLAVE SOLICITADA</v>
      </c>
      <c r="Z55" s="87">
        <f t="shared" si="9"/>
        <v>0</v>
      </c>
      <c r="AA55" s="87" t="str">
        <f t="shared" si="10"/>
        <v>MINIMO CUMPLIDO</v>
      </c>
      <c r="AB55" s="87">
        <f t="shared" si="11"/>
        <v>1387</v>
      </c>
      <c r="AC55" s="87" t="str">
        <f t="shared" si="12"/>
        <v>SIN RECIBIR</v>
      </c>
      <c r="AD55" s="6">
        <f t="shared" si="13"/>
        <v>0</v>
      </c>
      <c r="AE55" s="87"/>
      <c r="AF55" s="87"/>
      <c r="AG55" s="77"/>
      <c r="AH55" s="77"/>
      <c r="AI55" s="78" t="s">
        <v>2216</v>
      </c>
      <c r="AJ55" s="78"/>
      <c r="AK55" s="77"/>
      <c r="AL55" s="77"/>
      <c r="AM55" s="77"/>
      <c r="AN55" s="77" t="str">
        <f t="shared" si="14"/>
        <v>MCSSA018786HRAEI-LPI-CC-258-202325301</v>
      </c>
      <c r="AO55" s="77" t="str">
        <f t="shared" si="15"/>
        <v>3467APOLLO CORPORATION AP, S.A. DE C.V.4.19MCSSA018786010.000.3422.002024LA-12-512-012000991-I-174-2023RAMO 12</v>
      </c>
      <c r="AP55" s="77" t="str">
        <f t="shared" si="16"/>
        <v>HRAEI-LPI-CC-258-2023</v>
      </c>
      <c r="AQ55" s="70" t="str">
        <f t="shared" si="17"/>
        <v>HRAEI-MD0880</v>
      </c>
      <c r="AR55" s="70" t="str">
        <f t="shared" si="18"/>
        <v>APOLLO CORPORATION AP, S.A. DE C.V.</v>
      </c>
      <c r="AS55" s="70" t="str">
        <f t="shared" si="19"/>
        <v>LA-12-512-012000991-I-174-2023</v>
      </c>
      <c r="AT55" s="70" t="s">
        <v>2218</v>
      </c>
      <c r="AU55" s="70" t="str">
        <f t="shared" si="20"/>
        <v>HRAEI-LPI-CC-258-2023HRAEI-MD0880</v>
      </c>
      <c r="AV55" s="70"/>
      <c r="AW55" s="70"/>
      <c r="AX55" s="70"/>
    </row>
    <row r="56" spans="1:52" ht="24.95" hidden="1" customHeight="1" x14ac:dyDescent="0.25">
      <c r="A56" s="70" t="str">
        <f t="shared" si="3"/>
        <v>LA-12-512-012000991-I-174-2023MCSSA018786FARMACENTER, S.A. DE C.V.2024010.000.6099.00</v>
      </c>
      <c r="B56" s="70" t="str">
        <f t="shared" si="4"/>
        <v>MCSSA01878625301HRAEI-LPI-CC-297-2023HRAEI-MD21702024</v>
      </c>
      <c r="C56" s="71">
        <v>45253</v>
      </c>
      <c r="D56" s="72">
        <v>2024</v>
      </c>
      <c r="E56" s="73" t="s">
        <v>39</v>
      </c>
      <c r="F56" s="73" t="s">
        <v>2213</v>
      </c>
      <c r="G56" s="73" t="s">
        <v>41</v>
      </c>
      <c r="H56" s="73">
        <v>25301</v>
      </c>
      <c r="I56" s="73" t="s">
        <v>2333</v>
      </c>
      <c r="J56" s="73" t="s">
        <v>2334</v>
      </c>
      <c r="K56" s="73" t="s">
        <v>1968</v>
      </c>
      <c r="L56" s="44" t="str">
        <f t="shared" si="5"/>
        <v>HRAEI-LPI-CC-297-2023HRAEI-MD2170</v>
      </c>
      <c r="M56" s="73" t="s">
        <v>1969</v>
      </c>
      <c r="N56" s="73">
        <v>25303226</v>
      </c>
      <c r="O56" s="138" t="s">
        <v>1970</v>
      </c>
      <c r="P56" s="73" t="s">
        <v>1971</v>
      </c>
      <c r="Q56" s="74">
        <v>45.88</v>
      </c>
      <c r="R56" s="75">
        <v>70</v>
      </c>
      <c r="S56" s="75">
        <v>173</v>
      </c>
      <c r="T56" s="74">
        <f t="shared" si="6"/>
        <v>3211.6000000000004</v>
      </c>
      <c r="U56" s="74">
        <f t="shared" si="7"/>
        <v>7937.2400000000007</v>
      </c>
      <c r="V56" s="76">
        <v>0</v>
      </c>
      <c r="W56" s="87">
        <f>IFERROR(VLOOKUP(L56,'DINAMICA SOLICITADO - ENTREGADO'!$A$2:$B$2000,2,0),"-")</f>
        <v>70</v>
      </c>
      <c r="X56" s="87">
        <f>IFERROR(VLOOKUP(L56,'DINAMICA SOLICITADO - ENTREGADO'!$A$2:$C$2000,3,0),"-")</f>
        <v>0</v>
      </c>
      <c r="Y56" s="87" t="str">
        <f t="shared" si="8"/>
        <v>CLAVE SOLICITADA</v>
      </c>
      <c r="Z56" s="87">
        <f t="shared" si="9"/>
        <v>0</v>
      </c>
      <c r="AA56" s="87" t="str">
        <f t="shared" si="10"/>
        <v>MINIMO CUMPLIDO</v>
      </c>
      <c r="AB56" s="87">
        <f t="shared" si="11"/>
        <v>70</v>
      </c>
      <c r="AC56" s="87" t="str">
        <f t="shared" si="12"/>
        <v>SIN RECIBIR</v>
      </c>
      <c r="AD56" s="6">
        <f t="shared" si="13"/>
        <v>0</v>
      </c>
      <c r="AE56" s="87"/>
      <c r="AF56" s="87"/>
      <c r="AG56" s="77"/>
      <c r="AH56" s="77"/>
      <c r="AI56" s="78" t="s">
        <v>2216</v>
      </c>
      <c r="AJ56" s="78"/>
      <c r="AK56" s="77"/>
      <c r="AL56" s="77"/>
      <c r="AM56" s="77"/>
      <c r="AN56" s="77" t="str">
        <f t="shared" si="14"/>
        <v>MCSSA018786HRAEI-LPI-CC-297-202325301</v>
      </c>
      <c r="AO56" s="77" t="str">
        <f t="shared" si="15"/>
        <v>173FARMACENTER, S.A. DE C.V.45.88MCSSA018786010.000.6099.002024LA-12-512-012000991-I-174-2023RAMO 12</v>
      </c>
      <c r="AP56" s="77" t="str">
        <f t="shared" si="16"/>
        <v>HRAEI-LPI-CC-297-2023</v>
      </c>
      <c r="AQ56" s="70" t="str">
        <f t="shared" si="17"/>
        <v>HRAEI-MD2170</v>
      </c>
      <c r="AR56" s="70" t="str">
        <f t="shared" si="18"/>
        <v>FARMACENTER, S.A. DE C.V.</v>
      </c>
      <c r="AS56" s="70" t="str">
        <f t="shared" si="19"/>
        <v>LA-12-512-012000991-I-174-2023</v>
      </c>
      <c r="AT56" s="70" t="s">
        <v>2218</v>
      </c>
      <c r="AU56" s="70" t="str">
        <f t="shared" si="20"/>
        <v>HRAEI-LPI-CC-297-2023HRAEI-MD2170</v>
      </c>
      <c r="AV56" s="70"/>
      <c r="AW56" s="70"/>
      <c r="AX56" s="70"/>
      <c r="AY56" s="70"/>
      <c r="AZ56" s="70"/>
    </row>
    <row r="57" spans="1:52" ht="24.95" hidden="1" customHeight="1" x14ac:dyDescent="0.25">
      <c r="A57" s="70" t="str">
        <f t="shared" si="3"/>
        <v>LA-12-512-012000991-I-174-2023MCSSA018786PROQUIGAMA, S.A. DE C.V.2024010.000.6099.00</v>
      </c>
      <c r="B57" s="70" t="str">
        <f t="shared" si="4"/>
        <v>MCSSA01878625301HRAEI-LPI-CC-361-1-2023HRAEI-MD21702024</v>
      </c>
      <c r="C57" s="71">
        <v>45253</v>
      </c>
      <c r="D57" s="72">
        <v>2024</v>
      </c>
      <c r="E57" s="73" t="s">
        <v>39</v>
      </c>
      <c r="F57" s="73" t="s">
        <v>2213</v>
      </c>
      <c r="G57" s="73" t="s">
        <v>41</v>
      </c>
      <c r="H57" s="73">
        <v>25301</v>
      </c>
      <c r="I57" s="73" t="s">
        <v>2300</v>
      </c>
      <c r="J57" s="73" t="s">
        <v>374</v>
      </c>
      <c r="K57" s="73" t="s">
        <v>1968</v>
      </c>
      <c r="L57" s="44" t="str">
        <f t="shared" si="5"/>
        <v>HRAEI-LPI-CC-361-1-2023HRAEI-MD2170</v>
      </c>
      <c r="M57" s="73" t="s">
        <v>1969</v>
      </c>
      <c r="N57" s="73">
        <v>25303226</v>
      </c>
      <c r="O57" s="138" t="s">
        <v>1970</v>
      </c>
      <c r="P57" s="73" t="s">
        <v>1971</v>
      </c>
      <c r="Q57" s="74">
        <v>47.85</v>
      </c>
      <c r="R57" s="75">
        <v>46</v>
      </c>
      <c r="S57" s="75">
        <v>115</v>
      </c>
      <c r="T57" s="74">
        <f t="shared" si="6"/>
        <v>2201.1</v>
      </c>
      <c r="U57" s="74">
        <f t="shared" si="7"/>
        <v>5502.75</v>
      </c>
      <c r="V57" s="76">
        <v>0</v>
      </c>
      <c r="W57" s="87">
        <f>IFERROR(VLOOKUP(L57,'DINAMICA SOLICITADO - ENTREGADO'!$A$2:$B$2000,2,0),"-")</f>
        <v>46</v>
      </c>
      <c r="X57" s="87">
        <f>IFERROR(VLOOKUP(L57,'DINAMICA SOLICITADO - ENTREGADO'!$A$2:$C$2000,3,0),"-")</f>
        <v>0</v>
      </c>
      <c r="Y57" s="87" t="str">
        <f t="shared" si="8"/>
        <v>CLAVE SOLICITADA</v>
      </c>
      <c r="Z57" s="87">
        <f t="shared" si="9"/>
        <v>0</v>
      </c>
      <c r="AA57" s="87" t="str">
        <f t="shared" si="10"/>
        <v>MINIMO CUMPLIDO</v>
      </c>
      <c r="AB57" s="87">
        <f t="shared" si="11"/>
        <v>46</v>
      </c>
      <c r="AC57" s="87" t="str">
        <f t="shared" si="12"/>
        <v>SIN RECIBIR</v>
      </c>
      <c r="AD57" s="6">
        <f t="shared" si="13"/>
        <v>0</v>
      </c>
      <c r="AE57" s="87"/>
      <c r="AF57" s="87"/>
      <c r="AG57" s="77"/>
      <c r="AH57" s="77"/>
      <c r="AI57" s="78" t="s">
        <v>2216</v>
      </c>
      <c r="AJ57" s="78"/>
      <c r="AK57" s="77"/>
      <c r="AL57" s="77"/>
      <c r="AM57" s="77"/>
      <c r="AN57" s="77" t="str">
        <f t="shared" si="14"/>
        <v>MCSSA018786HRAEI-LPI-CC-361-1-202325301</v>
      </c>
      <c r="AO57" s="77" t="str">
        <f t="shared" si="15"/>
        <v>115PROQUIGAMA, S.A. DE C.V.47.85MCSSA018786010.000.6099.002024LA-12-512-012000991-I-174-2023RAMO 12</v>
      </c>
      <c r="AP57" s="77" t="str">
        <f t="shared" si="16"/>
        <v>HRAEI-LPI-CC-361-1-2023</v>
      </c>
      <c r="AQ57" s="70" t="str">
        <f t="shared" si="17"/>
        <v>HRAEI-MD2170</v>
      </c>
      <c r="AR57" s="70" t="str">
        <f t="shared" si="18"/>
        <v>PROQUIGAMA, S.A. DE C.V.</v>
      </c>
      <c r="AS57" s="70" t="str">
        <f t="shared" si="19"/>
        <v>LA-12-512-012000991-I-174-2023</v>
      </c>
      <c r="AT57" s="70" t="s">
        <v>2218</v>
      </c>
      <c r="AU57" s="70" t="str">
        <f t="shared" si="20"/>
        <v>HRAEI-LPI-CC-361-1-2023HRAEI-MD2170</v>
      </c>
      <c r="AV57" s="70"/>
      <c r="AW57" s="70"/>
      <c r="AX57" s="70"/>
      <c r="AY57" s="70"/>
      <c r="AZ57" s="70"/>
    </row>
    <row r="58" spans="1:52" ht="24.95" hidden="1" customHeight="1" x14ac:dyDescent="0.25">
      <c r="A58" s="1" t="str">
        <f t="shared" si="3"/>
        <v>LA-12-M7B-012M7B997-I-1-2023MCSSA018786ABASTO Y SUMINISTRO EN FARMACOS GADEC, S.A. DE C.V.2024010.000.6099.00</v>
      </c>
      <c r="B58" s="1" t="str">
        <f t="shared" si="4"/>
        <v>MCSSA01878625301HRAEI-LPI-CC-047-2023HRAEI-MD21702024</v>
      </c>
      <c r="C58" s="42">
        <v>44971</v>
      </c>
      <c r="D58" s="43">
        <v>2024</v>
      </c>
      <c r="E58" s="44" t="s">
        <v>39</v>
      </c>
      <c r="F58" s="44" t="s">
        <v>1474</v>
      </c>
      <c r="G58" s="44" t="s">
        <v>41</v>
      </c>
      <c r="H58" s="44">
        <v>25301</v>
      </c>
      <c r="I58" s="44" t="s">
        <v>1862</v>
      </c>
      <c r="J58" s="44" t="s">
        <v>499</v>
      </c>
      <c r="K58" s="44" t="s">
        <v>1968</v>
      </c>
      <c r="L58" s="44" t="str">
        <f t="shared" si="5"/>
        <v>HRAEI-LPI-CC-047-2023HRAEI-MD2170</v>
      </c>
      <c r="M58" s="44" t="s">
        <v>1969</v>
      </c>
      <c r="N58" s="44">
        <v>25303226</v>
      </c>
      <c r="O58" s="137" t="s">
        <v>1970</v>
      </c>
      <c r="P58" s="44" t="s">
        <v>1971</v>
      </c>
      <c r="Q58" s="45">
        <v>48</v>
      </c>
      <c r="R58" s="46">
        <v>113</v>
      </c>
      <c r="S58" s="46">
        <v>281</v>
      </c>
      <c r="T58" s="45">
        <f t="shared" si="6"/>
        <v>5424</v>
      </c>
      <c r="U58" s="45">
        <f t="shared" si="7"/>
        <v>13488</v>
      </c>
      <c r="V58" s="47">
        <v>0</v>
      </c>
      <c r="W58" s="87">
        <f>IFERROR(VLOOKUP(L58,'DINAMICA SOLICITADO - ENTREGADO'!$A$2:$B$2000,2,0),"-")</f>
        <v>113</v>
      </c>
      <c r="X58" s="87">
        <f>IFERROR(VLOOKUP(L58,'DINAMICA SOLICITADO - ENTREGADO'!$A$2:$C$2000,3,0),"-")</f>
        <v>0</v>
      </c>
      <c r="Y58" s="87" t="str">
        <f t="shared" si="8"/>
        <v>CLAVE SOLICITADA</v>
      </c>
      <c r="Z58" s="87">
        <f t="shared" si="9"/>
        <v>0</v>
      </c>
      <c r="AA58" s="87" t="str">
        <f t="shared" si="10"/>
        <v>MINIMO CUMPLIDO</v>
      </c>
      <c r="AB58" s="87">
        <f t="shared" si="11"/>
        <v>113</v>
      </c>
      <c r="AC58" s="87" t="str">
        <f t="shared" si="12"/>
        <v>SIN RECIBIR</v>
      </c>
      <c r="AD58" s="6">
        <f t="shared" si="13"/>
        <v>0</v>
      </c>
      <c r="AE58" s="87"/>
      <c r="AF58" s="87"/>
      <c r="AI58" s="9">
        <v>0.02</v>
      </c>
      <c r="AN58" s="8" t="str">
        <f t="shared" si="14"/>
        <v>MCSSA018786HRAEI-LPI-CC-047-202325301</v>
      </c>
      <c r="AO58" s="8" t="str">
        <f t="shared" si="15"/>
        <v>281ABASTO Y SUMINISTRO EN FARMACOS GADEC, S.A. DE C.V.48MCSSA018786010.000.6099.002024LA-12-M7B-012M7B997-I-1-2023RAMO 12</v>
      </c>
      <c r="AP58" s="8" t="str">
        <f t="shared" si="16"/>
        <v>HRAEI-LPI-CC-047-2023</v>
      </c>
      <c r="AQ58" s="1" t="str">
        <f t="shared" si="17"/>
        <v>HRAEI-MD2170</v>
      </c>
      <c r="AR58" s="1" t="str">
        <f t="shared" si="18"/>
        <v>ABASTO Y SUMINISTRO EN FARMACOS GADEC, S.A. DE C.V.</v>
      </c>
      <c r="AS58" s="1" t="str">
        <f t="shared" si="19"/>
        <v>LA-12-M7B-012M7B997-I-1-2023</v>
      </c>
      <c r="AT58" s="1" t="s">
        <v>48</v>
      </c>
      <c r="AU58" s="1" t="str">
        <f t="shared" si="20"/>
        <v>HRAEI-LPI-CC-047-2023HRAEI-MD2170</v>
      </c>
      <c r="AY58" s="70"/>
      <c r="AZ58" s="70"/>
    </row>
    <row r="59" spans="1:52" ht="24.95" hidden="1" customHeight="1" x14ac:dyDescent="0.25">
      <c r="A59" s="70" t="str">
        <f t="shared" si="3"/>
        <v>LA-12-512-012000991-I-174-2023MCSSA018786ULTRA LABORATORIOS, S.A. DE C.V.2024010.000.2616.00</v>
      </c>
      <c r="B59" s="70" t="str">
        <f t="shared" si="4"/>
        <v>MCSSA01878625301HRAEI-LPI-CC-372-2023HRAEI-MD09202024</v>
      </c>
      <c r="C59" s="71">
        <v>45253</v>
      </c>
      <c r="D59" s="72">
        <v>2024</v>
      </c>
      <c r="E59" s="73" t="s">
        <v>39</v>
      </c>
      <c r="F59" s="73" t="s">
        <v>2213</v>
      </c>
      <c r="G59" s="73" t="s">
        <v>41</v>
      </c>
      <c r="H59" s="73">
        <v>25301</v>
      </c>
      <c r="I59" s="73" t="s">
        <v>2283</v>
      </c>
      <c r="J59" s="73" t="s">
        <v>1289</v>
      </c>
      <c r="K59" s="73" t="s">
        <v>795</v>
      </c>
      <c r="L59" s="44" t="str">
        <f t="shared" si="5"/>
        <v>HRAEI-LPI-CC-372-2023HRAEI-MD0920</v>
      </c>
      <c r="M59" s="73" t="s">
        <v>796</v>
      </c>
      <c r="N59" s="73">
        <v>25301308</v>
      </c>
      <c r="O59" s="138" t="s">
        <v>797</v>
      </c>
      <c r="P59" s="73" t="s">
        <v>798</v>
      </c>
      <c r="Q59" s="74">
        <v>114</v>
      </c>
      <c r="R59" s="75">
        <v>3</v>
      </c>
      <c r="S59" s="75">
        <v>7</v>
      </c>
      <c r="T59" s="74">
        <f t="shared" si="6"/>
        <v>342</v>
      </c>
      <c r="U59" s="74">
        <f t="shared" si="7"/>
        <v>798</v>
      </c>
      <c r="V59" s="76">
        <v>0</v>
      </c>
      <c r="W59" s="87">
        <f>IFERROR(VLOOKUP(L59,'DINAMICA SOLICITADO - ENTREGADO'!$A$2:$B$2000,2,0),"-")</f>
        <v>3</v>
      </c>
      <c r="X59" s="87">
        <f>IFERROR(VLOOKUP(L59,'DINAMICA SOLICITADO - ENTREGADO'!$A$2:$C$2000,3,0),"-")</f>
        <v>0</v>
      </c>
      <c r="Y59" s="87" t="str">
        <f t="shared" si="8"/>
        <v>CLAVE SOLICITADA</v>
      </c>
      <c r="Z59" s="87">
        <f t="shared" si="9"/>
        <v>0</v>
      </c>
      <c r="AA59" s="87" t="str">
        <f t="shared" si="10"/>
        <v>MINIMO CUMPLIDO</v>
      </c>
      <c r="AB59" s="87">
        <f t="shared" si="11"/>
        <v>3</v>
      </c>
      <c r="AC59" s="87" t="str">
        <f t="shared" si="12"/>
        <v>SIN RECIBIR</v>
      </c>
      <c r="AD59" s="6">
        <f t="shared" si="13"/>
        <v>0</v>
      </c>
      <c r="AE59" s="87"/>
      <c r="AF59" s="87"/>
      <c r="AG59" s="77"/>
      <c r="AH59" s="77"/>
      <c r="AI59" s="78" t="s">
        <v>2216</v>
      </c>
      <c r="AJ59" s="78"/>
      <c r="AK59" s="77"/>
      <c r="AL59" s="77"/>
      <c r="AM59" s="77"/>
      <c r="AN59" s="77" t="str">
        <f t="shared" si="14"/>
        <v>MCSSA018786HRAEI-LPI-CC-372-202325301</v>
      </c>
      <c r="AO59" s="77" t="str">
        <f t="shared" si="15"/>
        <v>7ULTRA LABORATORIOS, S.A. DE C.V.114MCSSA018786010.000.2616.002024LA-12-512-012000991-I-174-2023RAMO 12</v>
      </c>
      <c r="AP59" s="77" t="str">
        <f t="shared" si="16"/>
        <v>HRAEI-LPI-CC-372-2023</v>
      </c>
      <c r="AQ59" s="70" t="str">
        <f t="shared" si="17"/>
        <v>HRAEI-MD0920</v>
      </c>
      <c r="AR59" s="70" t="str">
        <f t="shared" si="18"/>
        <v>ULTRA LABORATORIOS, S.A. DE C.V.</v>
      </c>
      <c r="AS59" s="70" t="str">
        <f t="shared" si="19"/>
        <v>LA-12-512-012000991-I-174-2023</v>
      </c>
      <c r="AT59" s="70" t="s">
        <v>2218</v>
      </c>
      <c r="AU59" s="70" t="str">
        <f t="shared" si="20"/>
        <v>HRAEI-LPI-CC-372-2023HRAEI-MD0920</v>
      </c>
      <c r="AV59" s="70"/>
      <c r="AW59" s="70"/>
      <c r="AX59" s="70"/>
    </row>
    <row r="60" spans="1:52" ht="24.95" hidden="1" customHeight="1" x14ac:dyDescent="0.25">
      <c r="A60" s="70" t="str">
        <f t="shared" si="3"/>
        <v>LA-12-512-012000991-I-174-2023MCSSA018786COMPAÑIA INTERNACIONAL MEDICA, S.A. DE C.V.2024010.000.2616.00</v>
      </c>
      <c r="B60" s="70" t="str">
        <f t="shared" si="4"/>
        <v>MCSSA01878625301HRAEI-LPI-CC-279-1-2023HRAEI-MD09202024</v>
      </c>
      <c r="C60" s="71">
        <v>45357</v>
      </c>
      <c r="D60" s="72">
        <v>2024</v>
      </c>
      <c r="E60" s="73" t="s">
        <v>39</v>
      </c>
      <c r="F60" s="73" t="s">
        <v>2213</v>
      </c>
      <c r="G60" s="73" t="s">
        <v>41</v>
      </c>
      <c r="H60" s="73">
        <v>25301</v>
      </c>
      <c r="I60" s="73" t="s">
        <v>2290</v>
      </c>
      <c r="J60" s="73" t="s">
        <v>2291</v>
      </c>
      <c r="K60" s="73" t="s">
        <v>795</v>
      </c>
      <c r="L60" s="44" t="str">
        <f t="shared" si="5"/>
        <v>HRAEI-LPI-CC-279-1-2023HRAEI-MD0920</v>
      </c>
      <c r="M60" s="73" t="s">
        <v>796</v>
      </c>
      <c r="N60" s="73">
        <v>25301308</v>
      </c>
      <c r="O60" s="138" t="s">
        <v>797</v>
      </c>
      <c r="P60" s="73" t="s">
        <v>798</v>
      </c>
      <c r="Q60" s="74">
        <v>115</v>
      </c>
      <c r="R60" s="75">
        <v>2</v>
      </c>
      <c r="S60" s="75">
        <v>4</v>
      </c>
      <c r="T60" s="74">
        <f t="shared" si="6"/>
        <v>230</v>
      </c>
      <c r="U60" s="74">
        <f t="shared" si="7"/>
        <v>460</v>
      </c>
      <c r="V60" s="76">
        <v>0</v>
      </c>
      <c r="W60" s="87">
        <f>IFERROR(VLOOKUP(L60,'DINAMICA SOLICITADO - ENTREGADO'!$A$2:$B$2000,2,0),"-")</f>
        <v>2</v>
      </c>
      <c r="X60" s="87">
        <f>IFERROR(VLOOKUP(L60,'DINAMICA SOLICITADO - ENTREGADO'!$A$2:$C$2000,3,0),"-")</f>
        <v>2</v>
      </c>
      <c r="Y60" s="87" t="str">
        <f t="shared" si="8"/>
        <v>CLAVE SOLICITADA</v>
      </c>
      <c r="Z60" s="87">
        <f t="shared" si="9"/>
        <v>0</v>
      </c>
      <c r="AA60" s="87" t="str">
        <f t="shared" si="10"/>
        <v>MINIMO CUMPLIDO</v>
      </c>
      <c r="AB60" s="87">
        <f t="shared" si="11"/>
        <v>0</v>
      </c>
      <c r="AC60" s="87" t="str">
        <f t="shared" si="12"/>
        <v>RECIBIDO TOTAL</v>
      </c>
      <c r="AD60" s="6">
        <f t="shared" si="13"/>
        <v>230</v>
      </c>
      <c r="AE60" s="87"/>
      <c r="AF60" s="87"/>
      <c r="AG60" s="77" t="s">
        <v>2446</v>
      </c>
      <c r="AH60" s="77" t="s">
        <v>2446</v>
      </c>
      <c r="AI60" s="78" t="s">
        <v>2216</v>
      </c>
      <c r="AJ60" s="78" t="s">
        <v>2431</v>
      </c>
      <c r="AK60" s="77"/>
      <c r="AL60" s="77">
        <v>0</v>
      </c>
      <c r="AM60" s="77" t="s">
        <v>1553</v>
      </c>
      <c r="AN60" s="77" t="str">
        <f t="shared" si="14"/>
        <v>MCSSA018786HRAEI-LPI-CC-279-1-202325301</v>
      </c>
      <c r="AO60" s="77" t="str">
        <f t="shared" si="15"/>
        <v>4COMPAÑIA INTERNACIONAL MEDICA, S.A. DE C.V.115MCSSA018786010.000.2616.002024LA-12-512-012000991-I-174-2023RAMO 12</v>
      </c>
      <c r="AP60" s="77" t="str">
        <f t="shared" si="16"/>
        <v>HRAEI-LPI-CC-279-1-2023</v>
      </c>
      <c r="AQ60" s="70" t="str">
        <f t="shared" si="17"/>
        <v>HRAEI-MD0920</v>
      </c>
      <c r="AR60" s="70" t="str">
        <f t="shared" si="18"/>
        <v>COMPAÑIA INTERNACIONAL MEDICA, S.A. DE C.V.</v>
      </c>
      <c r="AS60" s="70" t="str">
        <f t="shared" si="19"/>
        <v>LA-12-512-012000991-I-174-2023</v>
      </c>
      <c r="AT60" s="70" t="s">
        <v>2218</v>
      </c>
      <c r="AU60" s="70" t="str">
        <f t="shared" si="20"/>
        <v>HRAEI-LPI-CC-279-1-2023HRAEI-MD0920</v>
      </c>
      <c r="AV60" s="70"/>
      <c r="AW60" s="70"/>
      <c r="AX60" s="70"/>
    </row>
    <row r="61" spans="1:52" ht="24.95" hidden="1" customHeight="1" x14ac:dyDescent="0.25">
      <c r="A61" s="70" t="str">
        <f t="shared" si="3"/>
        <v>LA-12-512-012000991-I-174-2023MCSSA018786AMAROX PHARMA, S.A. DE C.V.2024010.000.2618.00</v>
      </c>
      <c r="B61" s="70" t="str">
        <f t="shared" si="4"/>
        <v>MCSSA01878625301HRAEI-LPI-CC-255-1-2023HRAEI-MD09192024</v>
      </c>
      <c r="C61" s="71">
        <v>45357</v>
      </c>
      <c r="D61" s="72">
        <v>2024</v>
      </c>
      <c r="E61" s="73" t="s">
        <v>39</v>
      </c>
      <c r="F61" s="73" t="s">
        <v>2213</v>
      </c>
      <c r="G61" s="73" t="s">
        <v>41</v>
      </c>
      <c r="H61" s="73">
        <v>25301</v>
      </c>
      <c r="I61" s="73" t="s">
        <v>2286</v>
      </c>
      <c r="J61" s="73" t="s">
        <v>1129</v>
      </c>
      <c r="K61" s="73" t="s">
        <v>1714</v>
      </c>
      <c r="L61" s="44" t="str">
        <f t="shared" si="5"/>
        <v>HRAEI-LPI-CC-255-1-2023HRAEI-MD0919</v>
      </c>
      <c r="M61" s="73" t="s">
        <v>1715</v>
      </c>
      <c r="N61" s="73">
        <v>25301309</v>
      </c>
      <c r="O61" s="132" t="s">
        <v>1716</v>
      </c>
      <c r="P61" s="73" t="s">
        <v>280</v>
      </c>
      <c r="Q61" s="74">
        <v>55.6</v>
      </c>
      <c r="R61" s="75">
        <v>24</v>
      </c>
      <c r="S61" s="75">
        <v>58</v>
      </c>
      <c r="T61" s="74">
        <f t="shared" si="6"/>
        <v>1334.4</v>
      </c>
      <c r="U61" s="74">
        <f t="shared" si="7"/>
        <v>3224.8</v>
      </c>
      <c r="V61" s="76">
        <v>0</v>
      </c>
      <c r="W61" s="87" t="str">
        <f>IFERROR(VLOOKUP(L61,'DINAMICA SOLICITADO - ENTREGADO'!$A$2:$B$2000,2,0),"-")</f>
        <v>-</v>
      </c>
      <c r="X61" s="87" t="str">
        <f>IFERROR(VLOOKUP(L61,'DINAMICA SOLICITADO - ENTREGADO'!$A$2:$C$2000,3,0),"-")</f>
        <v>-</v>
      </c>
      <c r="Y61" s="87" t="str">
        <f t="shared" si="8"/>
        <v>SIN SOLICITUD</v>
      </c>
      <c r="Z61" s="87" t="str">
        <f t="shared" si="9"/>
        <v>-</v>
      </c>
      <c r="AA61" s="87" t="str">
        <f t="shared" si="10"/>
        <v>MINIMO SIN SOLICITUD</v>
      </c>
      <c r="AB61" s="87" t="str">
        <f t="shared" si="11"/>
        <v>-</v>
      </c>
      <c r="AC61" s="87" t="str">
        <f t="shared" si="12"/>
        <v>SIN SOLICITUD</v>
      </c>
      <c r="AD61" s="6" t="str">
        <f t="shared" si="13"/>
        <v>-</v>
      </c>
      <c r="AE61" s="87"/>
      <c r="AF61" s="87"/>
      <c r="AG61" s="77" t="s">
        <v>2447</v>
      </c>
      <c r="AH61" s="77" t="s">
        <v>2447</v>
      </c>
      <c r="AI61" s="78" t="s">
        <v>2216</v>
      </c>
      <c r="AJ61" s="78" t="s">
        <v>2439</v>
      </c>
      <c r="AK61" s="77"/>
      <c r="AL61" s="77">
        <v>0</v>
      </c>
      <c r="AM61" s="77" t="s">
        <v>1553</v>
      </c>
      <c r="AN61" s="77" t="str">
        <f t="shared" si="14"/>
        <v>MCSSA018786HRAEI-LPI-CC-255-1-202325301</v>
      </c>
      <c r="AO61" s="77" t="str">
        <f t="shared" si="15"/>
        <v>58AMAROX PHARMA, S.A. DE C.V.55.6MCSSA018786010.000.2618.002024LA-12-512-012000991-I-174-2023RAMO 12</v>
      </c>
      <c r="AP61" s="77" t="str">
        <f t="shared" si="16"/>
        <v>HRAEI-LPI-CC-255-1-2023</v>
      </c>
      <c r="AQ61" s="70" t="str">
        <f t="shared" si="17"/>
        <v>HRAEI-MD0919</v>
      </c>
      <c r="AR61" s="70" t="str">
        <f t="shared" si="18"/>
        <v>AMAROX PHARMA, S.A. DE C.V.</v>
      </c>
      <c r="AS61" s="70" t="str">
        <f t="shared" si="19"/>
        <v>LA-12-512-012000991-I-174-2023</v>
      </c>
      <c r="AT61" s="70" t="s">
        <v>2218</v>
      </c>
      <c r="AU61" s="70" t="str">
        <f t="shared" si="20"/>
        <v>HRAEI-LPI-CC-255-1-2023HRAEI-MD0919</v>
      </c>
      <c r="AV61" s="70"/>
      <c r="AW61" s="70"/>
      <c r="AX61" s="70"/>
    </row>
    <row r="62" spans="1:52" ht="24.95" hidden="1" customHeight="1" x14ac:dyDescent="0.25">
      <c r="A62" s="1" t="str">
        <f t="shared" si="3"/>
        <v>LA-12-M7B-012M7B997-I-1-2023MCSSA018786AUROVIDA FARMACÉUTICA, S.A. DE C.V.2024010.000.2618.00</v>
      </c>
      <c r="B62" s="1" t="str">
        <f t="shared" si="4"/>
        <v>MCSSA01878625301HRAEI-LPI-CC-034-2023HRAEI-MD09192024</v>
      </c>
      <c r="C62" s="42">
        <v>44971</v>
      </c>
      <c r="D62" s="43">
        <v>2024</v>
      </c>
      <c r="E62" s="44" t="s">
        <v>39</v>
      </c>
      <c r="F62" s="44" t="s">
        <v>1474</v>
      </c>
      <c r="G62" s="44" t="s">
        <v>41</v>
      </c>
      <c r="H62" s="44">
        <v>25301</v>
      </c>
      <c r="I62" s="44" t="s">
        <v>1721</v>
      </c>
      <c r="J62" s="44" t="s">
        <v>1377</v>
      </c>
      <c r="K62" s="44" t="s">
        <v>1714</v>
      </c>
      <c r="L62" s="44" t="str">
        <f t="shared" si="5"/>
        <v>HRAEI-LPI-CC-034-2023HRAEI-MD0919</v>
      </c>
      <c r="M62" s="44" t="s">
        <v>1715</v>
      </c>
      <c r="N62" s="44">
        <v>25301309</v>
      </c>
      <c r="O62" s="137" t="s">
        <v>1716</v>
      </c>
      <c r="P62" s="44" t="s">
        <v>280</v>
      </c>
      <c r="Q62" s="45">
        <v>56.96</v>
      </c>
      <c r="R62" s="46">
        <v>19</v>
      </c>
      <c r="S62" s="46">
        <v>47</v>
      </c>
      <c r="T62" s="45">
        <f t="shared" si="6"/>
        <v>1082.24</v>
      </c>
      <c r="U62" s="45">
        <f t="shared" si="7"/>
        <v>2677.12</v>
      </c>
      <c r="V62" s="47">
        <v>0</v>
      </c>
      <c r="W62" s="87">
        <f>IFERROR(VLOOKUP(L62,'DINAMICA SOLICITADO - ENTREGADO'!$A$2:$B$2000,2,0),"-")</f>
        <v>19</v>
      </c>
      <c r="X62" s="87">
        <f>IFERROR(VLOOKUP(L62,'DINAMICA SOLICITADO - ENTREGADO'!$A$2:$C$2000,3,0),"-")</f>
        <v>0</v>
      </c>
      <c r="Y62" s="87" t="str">
        <f t="shared" si="8"/>
        <v>CLAVE SOLICITADA</v>
      </c>
      <c r="Z62" s="87">
        <f t="shared" si="9"/>
        <v>0</v>
      </c>
      <c r="AA62" s="87" t="str">
        <f t="shared" si="10"/>
        <v>MINIMO CUMPLIDO</v>
      </c>
      <c r="AB62" s="87">
        <f t="shared" si="11"/>
        <v>19</v>
      </c>
      <c r="AC62" s="87" t="str">
        <f t="shared" si="12"/>
        <v>SIN RECIBIR</v>
      </c>
      <c r="AD62" s="6">
        <f t="shared" si="13"/>
        <v>0</v>
      </c>
      <c r="AE62" s="87"/>
      <c r="AF62" s="87"/>
      <c r="AI62" s="9">
        <v>0.02</v>
      </c>
      <c r="AN62" s="8" t="str">
        <f t="shared" si="14"/>
        <v>MCSSA018786HRAEI-LPI-CC-034-202325301</v>
      </c>
      <c r="AO62" s="8" t="str">
        <f t="shared" si="15"/>
        <v>47AUROVIDA FARMACÉUTICA, S.A. DE C.V.56.96MCSSA018786010.000.2618.002024LA-12-M7B-012M7B997-I-1-2023RAMO 12</v>
      </c>
      <c r="AP62" s="8" t="str">
        <f t="shared" si="16"/>
        <v>HRAEI-LPI-CC-034-2023</v>
      </c>
      <c r="AQ62" s="1" t="str">
        <f t="shared" si="17"/>
        <v>HRAEI-MD0919</v>
      </c>
      <c r="AR62" s="1" t="str">
        <f t="shared" si="18"/>
        <v>AUROVIDA FARMACÉUTICA, S.A. DE C.V.</v>
      </c>
      <c r="AS62" s="1" t="str">
        <f t="shared" si="19"/>
        <v>LA-12-M7B-012M7B997-I-1-2023</v>
      </c>
      <c r="AT62" s="1" t="s">
        <v>48</v>
      </c>
      <c r="AU62" s="1" t="str">
        <f t="shared" si="20"/>
        <v>HRAEI-LPI-CC-034-2023HRAEI-MD0919</v>
      </c>
    </row>
    <row r="63" spans="1:52" ht="24.95" hidden="1" customHeight="1" x14ac:dyDescent="0.25">
      <c r="A63" s="70" t="str">
        <f t="shared" si="3"/>
        <v>LA-12-512-012000991-I-174-2023MCSSA018786PRODIFAM, S.A. DE C.V.2024010.000.4184.00</v>
      </c>
      <c r="B63" s="70" t="str">
        <f t="shared" si="4"/>
        <v>MCSSA01878625301HRAEI-LPI-CC-353-1-2023HRAEI-MD09702024</v>
      </c>
      <c r="C63" s="71">
        <v>45253</v>
      </c>
      <c r="D63" s="72">
        <v>2024</v>
      </c>
      <c r="E63" s="73" t="s">
        <v>39</v>
      </c>
      <c r="F63" s="73" t="s">
        <v>2213</v>
      </c>
      <c r="G63" s="73" t="s">
        <v>41</v>
      </c>
      <c r="H63" s="73">
        <v>25301</v>
      </c>
      <c r="I63" s="73" t="s">
        <v>2273</v>
      </c>
      <c r="J63" s="73" t="s">
        <v>1476</v>
      </c>
      <c r="K63" s="73" t="s">
        <v>939</v>
      </c>
      <c r="L63" s="44" t="str">
        <f t="shared" si="5"/>
        <v>HRAEI-LPI-CC-353-1-2023HRAEI-MD0970</v>
      </c>
      <c r="M63" s="73" t="s">
        <v>940</v>
      </c>
      <c r="N63" s="73">
        <v>25301376</v>
      </c>
      <c r="O63" s="138" t="s">
        <v>941</v>
      </c>
      <c r="P63" s="73" t="s">
        <v>942</v>
      </c>
      <c r="Q63" s="74">
        <v>4.74</v>
      </c>
      <c r="R63" s="75">
        <v>42</v>
      </c>
      <c r="S63" s="75">
        <v>105</v>
      </c>
      <c r="T63" s="74">
        <f t="shared" si="6"/>
        <v>199.08</v>
      </c>
      <c r="U63" s="74">
        <f t="shared" si="7"/>
        <v>497.70000000000005</v>
      </c>
      <c r="V63" s="76">
        <v>0</v>
      </c>
      <c r="W63" s="87">
        <f>IFERROR(VLOOKUP(L63,'DINAMICA SOLICITADO - ENTREGADO'!$A$2:$B$2000,2,0),"-")</f>
        <v>42</v>
      </c>
      <c r="X63" s="87">
        <f>IFERROR(VLOOKUP(L63,'DINAMICA SOLICITADO - ENTREGADO'!$A$2:$C$2000,3,0),"-")</f>
        <v>0</v>
      </c>
      <c r="Y63" s="87" t="str">
        <f t="shared" si="8"/>
        <v>CLAVE SOLICITADA</v>
      </c>
      <c r="Z63" s="87">
        <f t="shared" si="9"/>
        <v>0</v>
      </c>
      <c r="AA63" s="87" t="str">
        <f t="shared" si="10"/>
        <v>MINIMO CUMPLIDO</v>
      </c>
      <c r="AB63" s="87">
        <f t="shared" si="11"/>
        <v>42</v>
      </c>
      <c r="AC63" s="87" t="str">
        <f t="shared" si="12"/>
        <v>SIN RECIBIR</v>
      </c>
      <c r="AD63" s="6">
        <f t="shared" si="13"/>
        <v>0</v>
      </c>
      <c r="AE63" s="87"/>
      <c r="AF63" s="87"/>
      <c r="AG63" s="77"/>
      <c r="AH63" s="77"/>
      <c r="AI63" s="78" t="s">
        <v>2216</v>
      </c>
      <c r="AJ63" s="78"/>
      <c r="AK63" s="77"/>
      <c r="AL63" s="77"/>
      <c r="AM63" s="77"/>
      <c r="AN63" s="77" t="str">
        <f t="shared" si="14"/>
        <v>MCSSA018786HRAEI-LPI-CC-353-1-202325301</v>
      </c>
      <c r="AO63" s="77" t="str">
        <f t="shared" si="15"/>
        <v>105PRODIFAM, S.A. DE C.V.4.74MCSSA018786010.000.4184.002024LA-12-512-012000991-I-174-2023RAMO 12</v>
      </c>
      <c r="AP63" s="77" t="str">
        <f t="shared" si="16"/>
        <v>HRAEI-LPI-CC-353-1-2023</v>
      </c>
      <c r="AQ63" s="70" t="str">
        <f t="shared" si="17"/>
        <v>HRAEI-MD0970</v>
      </c>
      <c r="AR63" s="70" t="str">
        <f t="shared" si="18"/>
        <v>PRODIFAM, S.A. DE C.V.</v>
      </c>
      <c r="AS63" s="70" t="str">
        <f t="shared" si="19"/>
        <v>LA-12-512-012000991-I-174-2023</v>
      </c>
      <c r="AT63" s="70" t="s">
        <v>2218</v>
      </c>
      <c r="AU63" s="70" t="str">
        <f t="shared" si="20"/>
        <v>HRAEI-LPI-CC-353-1-2023HRAEI-MD0970</v>
      </c>
      <c r="AV63" s="70"/>
      <c r="AW63" s="70"/>
      <c r="AX63" s="70"/>
    </row>
    <row r="64" spans="1:52" ht="24.95" hidden="1" customHeight="1" x14ac:dyDescent="0.25">
      <c r="A64" s="70" t="str">
        <f t="shared" si="3"/>
        <v>LA-12-512-012000991-I-174-2023MCSSA018786GRUPO FARMACEUTICO TOTALFARMA,S.A DE C.V.2024010.000.5292.00</v>
      </c>
      <c r="B64" s="70" t="str">
        <f t="shared" si="4"/>
        <v>MCSSA01878625301HRAEI-LPI-CC-312-1-2023HRAEI-MD10062024</v>
      </c>
      <c r="C64" s="71">
        <v>45303</v>
      </c>
      <c r="D64" s="72">
        <v>2024</v>
      </c>
      <c r="E64" s="73" t="s">
        <v>39</v>
      </c>
      <c r="F64" s="73" t="s">
        <v>2213</v>
      </c>
      <c r="G64" s="73" t="s">
        <v>41</v>
      </c>
      <c r="H64" s="73">
        <v>25301</v>
      </c>
      <c r="I64" s="73" t="s">
        <v>2317</v>
      </c>
      <c r="J64" s="73" t="s">
        <v>2318</v>
      </c>
      <c r="K64" s="73" t="s">
        <v>1077</v>
      </c>
      <c r="L64" s="44" t="str">
        <f t="shared" si="5"/>
        <v>HRAEI-LPI-CC-312-1-2023HRAEI-MD1006</v>
      </c>
      <c r="M64" s="79" t="s">
        <v>1078</v>
      </c>
      <c r="N64" s="73">
        <v>25302808</v>
      </c>
      <c r="O64" s="138" t="s">
        <v>1079</v>
      </c>
      <c r="P64" s="73" t="s">
        <v>344</v>
      </c>
      <c r="Q64" s="74">
        <v>82.22</v>
      </c>
      <c r="R64" s="75">
        <v>4032</v>
      </c>
      <c r="S64" s="75">
        <v>10080</v>
      </c>
      <c r="T64" s="74">
        <f t="shared" si="6"/>
        <v>331511.03999999998</v>
      </c>
      <c r="U64" s="74">
        <f t="shared" si="7"/>
        <v>828777.6</v>
      </c>
      <c r="V64" s="76">
        <v>0</v>
      </c>
      <c r="W64" s="87">
        <f>IFERROR(VLOOKUP(L64,'DINAMICA SOLICITADO - ENTREGADO'!$A$2:$B$2000,2,0),"-")</f>
        <v>4032</v>
      </c>
      <c r="X64" s="87">
        <f>IFERROR(VLOOKUP(L64,'DINAMICA SOLICITADO - ENTREGADO'!$A$2:$C$2000,3,0),"-")</f>
        <v>0</v>
      </c>
      <c r="Y64" s="87" t="str">
        <f t="shared" si="8"/>
        <v>CLAVE SOLICITADA</v>
      </c>
      <c r="Z64" s="87">
        <f t="shared" si="9"/>
        <v>0</v>
      </c>
      <c r="AA64" s="87" t="str">
        <f t="shared" si="10"/>
        <v>MINIMO CUMPLIDO</v>
      </c>
      <c r="AB64" s="87">
        <f t="shared" si="11"/>
        <v>4032</v>
      </c>
      <c r="AC64" s="87" t="str">
        <f t="shared" si="12"/>
        <v>SIN RECIBIR</v>
      </c>
      <c r="AD64" s="6">
        <f t="shared" si="13"/>
        <v>0</v>
      </c>
      <c r="AE64" s="87"/>
      <c r="AF64" s="87"/>
      <c r="AG64" s="77" t="s">
        <v>2371</v>
      </c>
      <c r="AH64" s="77" t="s">
        <v>2371</v>
      </c>
      <c r="AI64" s="78" t="s">
        <v>2216</v>
      </c>
      <c r="AJ64" s="78" t="s">
        <v>2352</v>
      </c>
      <c r="AK64" s="77"/>
      <c r="AL64" s="77"/>
      <c r="AM64" s="77" t="s">
        <v>2217</v>
      </c>
      <c r="AN64" s="77" t="str">
        <f t="shared" si="14"/>
        <v>MCSSA018786HRAEI-LPI-CC-312-1-202325301</v>
      </c>
      <c r="AO64" s="77" t="str">
        <f t="shared" si="15"/>
        <v>10080GRUPO FARMACEUTICO TOTALFARMA,S.A DE C.V.82.22MCSSA018786010.000.5292.002024LA-12-512-012000991-I-174-2023RAMO 12</v>
      </c>
      <c r="AP64" s="77" t="str">
        <f t="shared" si="16"/>
        <v>HRAEI-LPI-CC-312-1-2023</v>
      </c>
      <c r="AQ64" s="70" t="str">
        <f t="shared" si="17"/>
        <v>HRAEI-MD1006</v>
      </c>
      <c r="AR64" s="70" t="str">
        <f t="shared" si="18"/>
        <v>GRUPO FARMACEUTICO TOTALFARMA,S.A DE C.V.</v>
      </c>
      <c r="AS64" s="70" t="str">
        <f t="shared" si="19"/>
        <v>LA-12-512-012000991-I-174-2023</v>
      </c>
      <c r="AT64" s="70" t="s">
        <v>2218</v>
      </c>
      <c r="AU64" s="70" t="str">
        <f t="shared" si="20"/>
        <v>HRAEI-LPI-CC-312-1-2023HRAEI-MD1006</v>
      </c>
      <c r="AV64" s="70"/>
      <c r="AW64" s="70"/>
      <c r="AX64" s="70"/>
    </row>
    <row r="65" spans="1:52" ht="24.95" hidden="1" customHeight="1" x14ac:dyDescent="0.25">
      <c r="A65" s="70" t="str">
        <f t="shared" si="3"/>
        <v>LA-12-512-012000991-I-174-2023MCSSA018786FARMA LEAL, S.A. DE C.V.2024010.000.5292.00</v>
      </c>
      <c r="B65" s="70" t="str">
        <f t="shared" si="4"/>
        <v>MCSSA01878625301HRAEI-LPI-CC-296-1-2023HRAEI-MD10062024</v>
      </c>
      <c r="C65" s="71">
        <v>45303</v>
      </c>
      <c r="D65" s="72">
        <v>2024</v>
      </c>
      <c r="E65" s="73" t="s">
        <v>39</v>
      </c>
      <c r="F65" s="73" t="s">
        <v>2213</v>
      </c>
      <c r="G65" s="73" t="s">
        <v>41</v>
      </c>
      <c r="H65" s="73">
        <v>25301</v>
      </c>
      <c r="I65" s="73" t="s">
        <v>2364</v>
      </c>
      <c r="J65" s="73" t="s">
        <v>2365</v>
      </c>
      <c r="K65" s="73" t="s">
        <v>1077</v>
      </c>
      <c r="L65" s="44" t="str">
        <f t="shared" si="5"/>
        <v>HRAEI-LPI-CC-296-1-2023HRAEI-MD1006</v>
      </c>
      <c r="M65" s="73" t="s">
        <v>1078</v>
      </c>
      <c r="N65" s="73">
        <v>25302808</v>
      </c>
      <c r="O65" s="138" t="s">
        <v>1079</v>
      </c>
      <c r="P65" s="73" t="s">
        <v>344</v>
      </c>
      <c r="Q65" s="74">
        <v>79.08</v>
      </c>
      <c r="R65" s="75">
        <v>2688</v>
      </c>
      <c r="S65" s="75">
        <v>6720</v>
      </c>
      <c r="T65" s="74">
        <f t="shared" si="6"/>
        <v>212567.04000000001</v>
      </c>
      <c r="U65" s="74">
        <f t="shared" si="7"/>
        <v>531417.59999999998</v>
      </c>
      <c r="V65" s="76">
        <v>0</v>
      </c>
      <c r="W65" s="87">
        <f>IFERROR(VLOOKUP(L65,'DINAMICA SOLICITADO - ENTREGADO'!$A$2:$B$2000,2,0),"-")</f>
        <v>2688</v>
      </c>
      <c r="X65" s="87">
        <f>IFERROR(VLOOKUP(L65,'DINAMICA SOLICITADO - ENTREGADO'!$A$2:$C$2000,3,0),"-")</f>
        <v>0</v>
      </c>
      <c r="Y65" s="87" t="str">
        <f t="shared" si="8"/>
        <v>CLAVE SOLICITADA</v>
      </c>
      <c r="Z65" s="87">
        <f t="shared" si="9"/>
        <v>0</v>
      </c>
      <c r="AA65" s="87" t="str">
        <f t="shared" si="10"/>
        <v>MINIMO CUMPLIDO</v>
      </c>
      <c r="AB65" s="87">
        <f t="shared" si="11"/>
        <v>2688</v>
      </c>
      <c r="AC65" s="87" t="str">
        <f t="shared" si="12"/>
        <v>SIN RECIBIR</v>
      </c>
      <c r="AD65" s="6">
        <f t="shared" si="13"/>
        <v>0</v>
      </c>
      <c r="AE65" s="87"/>
      <c r="AF65" s="87"/>
      <c r="AG65" s="77" t="s">
        <v>2371</v>
      </c>
      <c r="AH65" s="77" t="s">
        <v>2371</v>
      </c>
      <c r="AI65" s="78" t="s">
        <v>2216</v>
      </c>
      <c r="AJ65" s="78" t="s">
        <v>2385</v>
      </c>
      <c r="AK65" s="77"/>
      <c r="AL65" s="77"/>
      <c r="AM65" s="77" t="s">
        <v>2217</v>
      </c>
      <c r="AN65" s="77" t="str">
        <f t="shared" si="14"/>
        <v>MCSSA018786HRAEI-LPI-CC-296-1-202325301</v>
      </c>
      <c r="AO65" s="77" t="str">
        <f t="shared" si="15"/>
        <v>6720FARMA LEAL, S.A. DE C.V.79.08MCSSA018786010.000.5292.002024LA-12-512-012000991-I-174-2023RAMO 12</v>
      </c>
      <c r="AP65" s="77" t="str">
        <f t="shared" si="16"/>
        <v>HRAEI-LPI-CC-296-1-2023</v>
      </c>
      <c r="AQ65" s="70" t="str">
        <f t="shared" si="17"/>
        <v>HRAEI-MD1006</v>
      </c>
      <c r="AR65" s="70" t="str">
        <f t="shared" si="18"/>
        <v>FARMA LEAL, S.A. DE C.V.</v>
      </c>
      <c r="AS65" s="70" t="str">
        <f t="shared" si="19"/>
        <v>LA-12-512-012000991-I-174-2023</v>
      </c>
      <c r="AT65" s="70" t="s">
        <v>2218</v>
      </c>
      <c r="AU65" s="70" t="str">
        <f t="shared" si="20"/>
        <v>HRAEI-LPI-CC-296-1-2023HRAEI-MD1006</v>
      </c>
      <c r="AV65" s="70"/>
      <c r="AW65" s="70"/>
      <c r="AX65" s="70"/>
    </row>
    <row r="66" spans="1:52" ht="24.95" hidden="1" customHeight="1" x14ac:dyDescent="0.25">
      <c r="A66" s="70" t="str">
        <f t="shared" si="3"/>
        <v>LA-12-512-012000991-I-174-2023MCSSA018786ZERIFAR, S.A. DE C.V.2024010.000.0108.00</v>
      </c>
      <c r="B66" s="70" t="str">
        <f t="shared" si="4"/>
        <v>MCSSA01878625301HRAEI-LPI-CC-377-2023HRAEI-MD10212024</v>
      </c>
      <c r="C66" s="71">
        <v>45253</v>
      </c>
      <c r="D66" s="72">
        <v>2024</v>
      </c>
      <c r="E66" s="73" t="s">
        <v>39</v>
      </c>
      <c r="F66" s="73" t="s">
        <v>2213</v>
      </c>
      <c r="G66" s="73" t="s">
        <v>41</v>
      </c>
      <c r="H66" s="73">
        <v>25301</v>
      </c>
      <c r="I66" s="73" t="s">
        <v>2346</v>
      </c>
      <c r="J66" s="73" t="s">
        <v>2347</v>
      </c>
      <c r="K66" s="73" t="s">
        <v>1486</v>
      </c>
      <c r="L66" s="44" t="str">
        <f t="shared" si="5"/>
        <v>HRAEI-LPI-CC-377-2023HRAEI-MD1021</v>
      </c>
      <c r="M66" s="73" t="s">
        <v>1487</v>
      </c>
      <c r="N66" s="73">
        <v>25301442</v>
      </c>
      <c r="O66" s="132" t="s">
        <v>1488</v>
      </c>
      <c r="P66" s="73" t="s">
        <v>100</v>
      </c>
      <c r="Q66" s="74">
        <v>4.4000000000000004</v>
      </c>
      <c r="R66" s="75">
        <v>5</v>
      </c>
      <c r="S66" s="75">
        <v>12</v>
      </c>
      <c r="T66" s="74">
        <f t="shared" si="6"/>
        <v>22</v>
      </c>
      <c r="U66" s="74">
        <f t="shared" si="7"/>
        <v>52.800000000000004</v>
      </c>
      <c r="V66" s="76">
        <v>0</v>
      </c>
      <c r="W66" s="87" t="str">
        <f>IFERROR(VLOOKUP(L66,'DINAMICA SOLICITADO - ENTREGADO'!$A$2:$B$2000,2,0),"-")</f>
        <v>-</v>
      </c>
      <c r="X66" s="87" t="str">
        <f>IFERROR(VLOOKUP(L66,'DINAMICA SOLICITADO - ENTREGADO'!$A$2:$C$2000,3,0),"-")</f>
        <v>-</v>
      </c>
      <c r="Y66" s="87" t="str">
        <f t="shared" si="8"/>
        <v>SIN SOLICITUD</v>
      </c>
      <c r="Z66" s="87" t="str">
        <f t="shared" si="9"/>
        <v>-</v>
      </c>
      <c r="AA66" s="87" t="str">
        <f t="shared" si="10"/>
        <v>MINIMO SIN SOLICITUD</v>
      </c>
      <c r="AB66" s="87" t="str">
        <f t="shared" si="11"/>
        <v>-</v>
      </c>
      <c r="AC66" s="87" t="str">
        <f t="shared" si="12"/>
        <v>SIN SOLICITUD</v>
      </c>
      <c r="AD66" s="6" t="str">
        <f t="shared" si="13"/>
        <v>-</v>
      </c>
      <c r="AE66" s="87"/>
      <c r="AF66" s="87"/>
      <c r="AG66" s="77"/>
      <c r="AH66" s="77"/>
      <c r="AI66" s="78" t="s">
        <v>2216</v>
      </c>
      <c r="AJ66" s="78"/>
      <c r="AK66" s="77"/>
      <c r="AL66" s="77"/>
      <c r="AM66" s="77"/>
      <c r="AN66" s="77" t="str">
        <f t="shared" si="14"/>
        <v>MCSSA018786HRAEI-LPI-CC-377-202325301</v>
      </c>
      <c r="AO66" s="77" t="str">
        <f t="shared" si="15"/>
        <v>12ZERIFAR, S.A. DE C.V.4.4MCSSA018786010.000.0108.002024LA-12-512-012000991-I-174-2023RAMO 12</v>
      </c>
      <c r="AP66" s="77" t="str">
        <f t="shared" si="16"/>
        <v>HRAEI-LPI-CC-377-2023</v>
      </c>
      <c r="AQ66" s="70" t="str">
        <f t="shared" si="17"/>
        <v>HRAEI-MD1021</v>
      </c>
      <c r="AR66" s="70" t="str">
        <f t="shared" si="18"/>
        <v>ZERIFAR, S.A. DE C.V.</v>
      </c>
      <c r="AS66" s="70" t="str">
        <f t="shared" si="19"/>
        <v>LA-12-512-012000991-I-174-2023</v>
      </c>
      <c r="AT66" s="70" t="s">
        <v>2218</v>
      </c>
      <c r="AU66" s="70" t="str">
        <f t="shared" si="20"/>
        <v>HRAEI-LPI-CC-377-2023HRAEI-MD1021</v>
      </c>
      <c r="AV66" s="70"/>
      <c r="AW66" s="70"/>
      <c r="AX66" s="70"/>
    </row>
    <row r="67" spans="1:52" ht="24.95" hidden="1" customHeight="1" x14ac:dyDescent="0.25">
      <c r="A67" s="70" t="str">
        <f t="shared" si="3"/>
        <v>LA-12-512-012000991-I-174-2023MCSSA018786PROQUÍMICA Y ALTA ESPECIALIDAD MÉDICA, S.A. DE C.V.2024010.000.1311.00</v>
      </c>
      <c r="B67" s="70" t="str">
        <f t="shared" si="4"/>
        <v>MCSSA01878625301HRAEI-LPI-CC-396-2023HRAEI-MD10522024</v>
      </c>
      <c r="C67" s="71">
        <v>45357</v>
      </c>
      <c r="D67" s="72">
        <v>2024</v>
      </c>
      <c r="E67" s="73" t="s">
        <v>39</v>
      </c>
      <c r="F67" s="73" t="s">
        <v>2213</v>
      </c>
      <c r="G67" s="73" t="s">
        <v>2480</v>
      </c>
      <c r="H67" s="73">
        <v>25301</v>
      </c>
      <c r="I67" s="73" t="s">
        <v>2488</v>
      </c>
      <c r="J67" s="73" t="s">
        <v>2489</v>
      </c>
      <c r="K67" s="73" t="s">
        <v>1628</v>
      </c>
      <c r="L67" s="44" t="str">
        <f t="shared" si="5"/>
        <v>HRAEI-LPI-CC-396-2023HRAEI-MD1052</v>
      </c>
      <c r="M67" s="73" t="s">
        <v>1629</v>
      </c>
      <c r="N67" s="73">
        <v>25301480</v>
      </c>
      <c r="O67" s="138" t="s">
        <v>1630</v>
      </c>
      <c r="P67" s="73" t="s">
        <v>896</v>
      </c>
      <c r="Q67" s="74">
        <v>9.85</v>
      </c>
      <c r="R67" s="75">
        <v>2832</v>
      </c>
      <c r="S67" s="75">
        <v>7080</v>
      </c>
      <c r="T67" s="74">
        <f t="shared" si="6"/>
        <v>27895.200000000001</v>
      </c>
      <c r="U67" s="74">
        <f t="shared" si="7"/>
        <v>69738</v>
      </c>
      <c r="V67" s="76"/>
      <c r="W67" s="87">
        <f>IFERROR(VLOOKUP(L67,'DINAMICA SOLICITADO - ENTREGADO'!$A$2:$B$2000,2,0),"-")</f>
        <v>2832</v>
      </c>
      <c r="X67" s="87">
        <f>IFERROR(VLOOKUP(L67,'DINAMICA SOLICITADO - ENTREGADO'!$A$2:$C$2000,3,0),"-")</f>
        <v>0</v>
      </c>
      <c r="Y67" s="87" t="str">
        <f t="shared" si="8"/>
        <v>CLAVE SOLICITADA</v>
      </c>
      <c r="Z67" s="87">
        <f t="shared" si="9"/>
        <v>0</v>
      </c>
      <c r="AA67" s="87" t="str">
        <f t="shared" si="10"/>
        <v>MINIMO CUMPLIDO</v>
      </c>
      <c r="AB67" s="87">
        <f t="shared" si="11"/>
        <v>2832</v>
      </c>
      <c r="AC67" s="87" t="str">
        <f t="shared" si="12"/>
        <v>SIN RECIBIR</v>
      </c>
      <c r="AD67" s="6">
        <f t="shared" si="13"/>
        <v>0</v>
      </c>
      <c r="AE67" s="87"/>
      <c r="AF67" s="87"/>
      <c r="AG67" s="77" t="s">
        <v>2482</v>
      </c>
      <c r="AH67" s="77" t="s">
        <v>2482</v>
      </c>
      <c r="AI67" s="78" t="s">
        <v>2216</v>
      </c>
      <c r="AJ67" s="78" t="s">
        <v>2037</v>
      </c>
      <c r="AK67" s="77" t="s">
        <v>2483</v>
      </c>
      <c r="AL67" s="77">
        <v>0</v>
      </c>
      <c r="AM67" s="77" t="s">
        <v>2479</v>
      </c>
      <c r="AN67" s="77" t="str">
        <f t="shared" si="14"/>
        <v>MCSSA018786HRAEI-LPI-CC-396-202325301</v>
      </c>
      <c r="AO67" s="77" t="str">
        <f t="shared" si="15"/>
        <v>7080PROQUÍMICA Y ALTA ESPECIALIDAD MÉDICA, S.A. DE C.V.9.85MCSSA018786010.000.1311.002024LA-12-512-012000991-I-174-2023RAMO 47</v>
      </c>
      <c r="AP67" s="77" t="str">
        <f t="shared" si="16"/>
        <v>HRAEI-LPI-CC-396-2023</v>
      </c>
      <c r="AQ67" s="70" t="str">
        <f t="shared" si="17"/>
        <v>HRAEI-MD1052</v>
      </c>
      <c r="AR67" s="70" t="str">
        <f t="shared" si="18"/>
        <v>PROQUÍMICA Y ALTA ESPECIALIDAD MÉDICA, S.A. DE C.V.</v>
      </c>
      <c r="AS67" s="70" t="str">
        <f t="shared" si="19"/>
        <v>LA-12-512-012000991-I-174-2023</v>
      </c>
      <c r="AT67" s="70" t="s">
        <v>2218</v>
      </c>
      <c r="AU67" s="70" t="str">
        <f t="shared" si="20"/>
        <v>HRAEI-LPI-CC-396-2023HRAEI-MD1052</v>
      </c>
      <c r="AV67" s="70"/>
      <c r="AW67" s="70"/>
      <c r="AX67" s="70"/>
    </row>
    <row r="68" spans="1:52" ht="24.95" hidden="1" customHeight="1" x14ac:dyDescent="0.25">
      <c r="A68" s="70" t="str">
        <f t="shared" si="3"/>
        <v>LA-12-512-012000991-I-174-2023MCSSA018786FARMACEUTICA MEDIKAMENTA, S.A. DE C.V.2024010.000.6034.00</v>
      </c>
      <c r="B68" s="70" t="str">
        <f t="shared" si="4"/>
        <v>MCSSA01878625301HRAEI-LPI-CC-298-2023HRAEI-MD21472024</v>
      </c>
      <c r="C68" s="71">
        <v>45253</v>
      </c>
      <c r="D68" s="72">
        <v>2024</v>
      </c>
      <c r="E68" s="73" t="s">
        <v>39</v>
      </c>
      <c r="F68" s="73" t="s">
        <v>2213</v>
      </c>
      <c r="G68" s="73" t="s">
        <v>41</v>
      </c>
      <c r="H68" s="73">
        <v>25301</v>
      </c>
      <c r="I68" s="73" t="s">
        <v>2404</v>
      </c>
      <c r="J68" s="73" t="s">
        <v>1166</v>
      </c>
      <c r="K68" s="73" t="s">
        <v>1167</v>
      </c>
      <c r="L68" s="44" t="str">
        <f t="shared" si="5"/>
        <v>HRAEI-LPI-CC-298-2023HRAEI-MD2147</v>
      </c>
      <c r="M68" s="73" t="s">
        <v>1168</v>
      </c>
      <c r="N68" s="73">
        <v>25302832</v>
      </c>
      <c r="O68" s="138" t="s">
        <v>1169</v>
      </c>
      <c r="P68" s="73" t="s">
        <v>1170</v>
      </c>
      <c r="Q68" s="74">
        <v>750</v>
      </c>
      <c r="R68" s="75">
        <v>3</v>
      </c>
      <c r="S68" s="75">
        <v>6</v>
      </c>
      <c r="T68" s="74">
        <f t="shared" si="6"/>
        <v>2250</v>
      </c>
      <c r="U68" s="74">
        <f t="shared" si="7"/>
        <v>4500</v>
      </c>
      <c r="V68" s="76">
        <v>0</v>
      </c>
      <c r="W68" s="87">
        <f>IFERROR(VLOOKUP(L68,'DINAMICA SOLICITADO - ENTREGADO'!$A$2:$B$2000,2,0),"-")</f>
        <v>3</v>
      </c>
      <c r="X68" s="87">
        <f>IFERROR(VLOOKUP(L68,'DINAMICA SOLICITADO - ENTREGADO'!$A$2:$C$2000,3,0),"-")</f>
        <v>0</v>
      </c>
      <c r="Y68" s="87" t="str">
        <f t="shared" si="8"/>
        <v>CLAVE SOLICITADA</v>
      </c>
      <c r="Z68" s="87">
        <f t="shared" si="9"/>
        <v>0</v>
      </c>
      <c r="AA68" s="87" t="str">
        <f t="shared" si="10"/>
        <v>MINIMO CUMPLIDO</v>
      </c>
      <c r="AB68" s="87">
        <f t="shared" si="11"/>
        <v>3</v>
      </c>
      <c r="AC68" s="87" t="str">
        <f t="shared" si="12"/>
        <v>SIN RECIBIR</v>
      </c>
      <c r="AD68" s="6">
        <f t="shared" si="13"/>
        <v>0</v>
      </c>
      <c r="AE68" s="87"/>
      <c r="AF68" s="87"/>
      <c r="AG68" s="77"/>
      <c r="AH68" s="77"/>
      <c r="AI68" s="78" t="s">
        <v>2216</v>
      </c>
      <c r="AJ68" s="78"/>
      <c r="AK68" s="77"/>
      <c r="AL68" s="77"/>
      <c r="AM68" s="77"/>
      <c r="AN68" s="77" t="str">
        <f t="shared" si="14"/>
        <v>MCSSA018786HRAEI-LPI-CC-298-202325301</v>
      </c>
      <c r="AO68" s="77" t="str">
        <f t="shared" si="15"/>
        <v>6FARMACEUTICA MEDIKAMENTA, S.A. DE C.V.750MCSSA018786010.000.6034.002024LA-12-512-012000991-I-174-2023RAMO 12</v>
      </c>
      <c r="AP68" s="77" t="str">
        <f t="shared" si="16"/>
        <v>HRAEI-LPI-CC-298-2023</v>
      </c>
      <c r="AQ68" s="70" t="str">
        <f t="shared" si="17"/>
        <v>HRAEI-MD2147</v>
      </c>
      <c r="AR68" s="70" t="str">
        <f t="shared" si="18"/>
        <v>FARMACEUTICA MEDIKAMENTA, S.A. DE C.V.</v>
      </c>
      <c r="AS68" s="70" t="str">
        <f t="shared" si="19"/>
        <v>LA-12-512-012000991-I-174-2023</v>
      </c>
      <c r="AT68" s="70" t="s">
        <v>2218</v>
      </c>
      <c r="AU68" s="70" t="str">
        <f t="shared" si="20"/>
        <v>HRAEI-LPI-CC-298-2023HRAEI-MD2147</v>
      </c>
      <c r="AV68" s="70"/>
      <c r="AW68" s="70"/>
      <c r="AX68" s="70"/>
      <c r="AY68" s="70"/>
      <c r="AZ68" s="70"/>
    </row>
    <row r="69" spans="1:52" ht="24.95" hidden="1" customHeight="1" x14ac:dyDescent="0.25">
      <c r="A69" s="1" t="str">
        <f t="shared" si="3"/>
        <v>LA-012M7B997-E115-2022MCSSA018786FARMACEUTICA MEDIKAMENTA, S.A. DE C.V.2024010.000.6034.00</v>
      </c>
      <c r="B69" s="1" t="str">
        <f t="shared" si="4"/>
        <v>MCSSA01878625301HRAEI-LPI-CC-481-2022HRAEI-MD21472024</v>
      </c>
      <c r="C69" s="42">
        <v>44950</v>
      </c>
      <c r="D69" s="43">
        <v>2024</v>
      </c>
      <c r="E69" s="44" t="s">
        <v>39</v>
      </c>
      <c r="F69" s="44" t="s">
        <v>390</v>
      </c>
      <c r="G69" s="44" t="s">
        <v>41</v>
      </c>
      <c r="H69" s="44">
        <v>25301</v>
      </c>
      <c r="I69" s="44" t="s">
        <v>1165</v>
      </c>
      <c r="J69" s="44" t="s">
        <v>1166</v>
      </c>
      <c r="K69" s="44" t="s">
        <v>1167</v>
      </c>
      <c r="L69" s="44" t="str">
        <f t="shared" si="5"/>
        <v>HRAEI-LPI-CC-481-2022HRAEI-MD2147</v>
      </c>
      <c r="M69" s="44" t="s">
        <v>1168</v>
      </c>
      <c r="N69" s="44">
        <v>25302832</v>
      </c>
      <c r="O69" s="137" t="s">
        <v>1169</v>
      </c>
      <c r="P69" s="44" t="s">
        <v>1170</v>
      </c>
      <c r="Q69" s="45">
        <v>750</v>
      </c>
      <c r="R69" s="46">
        <v>4</v>
      </c>
      <c r="S69" s="46">
        <v>10</v>
      </c>
      <c r="T69" s="45">
        <f t="shared" si="6"/>
        <v>3000</v>
      </c>
      <c r="U69" s="45">
        <f t="shared" si="7"/>
        <v>7500</v>
      </c>
      <c r="V69" s="47">
        <v>0</v>
      </c>
      <c r="W69" s="87">
        <f>IFERROR(VLOOKUP(L69,'DINAMICA SOLICITADO - ENTREGADO'!$A$2:$B$2000,2,0),"-")</f>
        <v>4</v>
      </c>
      <c r="X69" s="87">
        <f>IFERROR(VLOOKUP(L69,'DINAMICA SOLICITADO - ENTREGADO'!$A$2:$C$2000,3,0),"-")</f>
        <v>0</v>
      </c>
      <c r="Y69" s="87" t="str">
        <f t="shared" si="8"/>
        <v>CLAVE SOLICITADA</v>
      </c>
      <c r="Z69" s="87">
        <f t="shared" si="9"/>
        <v>0</v>
      </c>
      <c r="AA69" s="87" t="str">
        <f t="shared" si="10"/>
        <v>MINIMO CUMPLIDO</v>
      </c>
      <c r="AB69" s="87">
        <f t="shared" si="11"/>
        <v>4</v>
      </c>
      <c r="AC69" s="87" t="str">
        <f t="shared" si="12"/>
        <v>SIN RECIBIR</v>
      </c>
      <c r="AD69" s="6">
        <f t="shared" si="13"/>
        <v>0</v>
      </c>
      <c r="AE69" s="87"/>
      <c r="AF69" s="87"/>
      <c r="AI69" s="9">
        <v>2.5000000000000001E-2</v>
      </c>
      <c r="AN69" s="8" t="str">
        <f t="shared" si="14"/>
        <v>MCSSA018786HRAEI-LPI-CC-481-202225301</v>
      </c>
      <c r="AO69" s="8" t="str">
        <f t="shared" si="15"/>
        <v>10FARMACEUTICA MEDIKAMENTA, S.A. DE C.V.750MCSSA018786010.000.6034.002024LA-012M7B997-E115-2022RAMO 12</v>
      </c>
      <c r="AP69" s="8" t="str">
        <f t="shared" si="16"/>
        <v>HRAEI-LPI-CC-481-2022</v>
      </c>
      <c r="AQ69" s="1" t="str">
        <f t="shared" si="17"/>
        <v>HRAEI-MD2147</v>
      </c>
      <c r="AR69" s="1" t="str">
        <f t="shared" si="18"/>
        <v>FARMACEUTICA MEDIKAMENTA, S.A. DE C.V.</v>
      </c>
      <c r="AS69" s="1" t="str">
        <f t="shared" si="19"/>
        <v>LA-012M7B997-E115-2022</v>
      </c>
      <c r="AT69" s="1" t="s">
        <v>48</v>
      </c>
      <c r="AU69" s="1" t="str">
        <f t="shared" si="20"/>
        <v>HRAEI-LPI-CC-481-2022HRAEI-MD2147</v>
      </c>
      <c r="AY69" s="70"/>
      <c r="AZ69" s="70"/>
    </row>
    <row r="70" spans="1:52" ht="24.95" hidden="1" customHeight="1" x14ac:dyDescent="0.25">
      <c r="A70" s="70" t="str">
        <f t="shared" si="3"/>
        <v>LA-12-512-012000991-I-174-2023MCSSA018786SAGO MEDICAL SERVICE, S.A. DE C.V.2024010.000.5354.00</v>
      </c>
      <c r="B70" s="70" t="str">
        <f t="shared" si="4"/>
        <v>MCSSA01878625301HRAEI-LPI-CC-397-2023HRAEI-MD11272024</v>
      </c>
      <c r="C70" s="71">
        <v>45357</v>
      </c>
      <c r="D70" s="72">
        <v>2024</v>
      </c>
      <c r="E70" s="73" t="s">
        <v>39</v>
      </c>
      <c r="F70" s="73" t="s">
        <v>2213</v>
      </c>
      <c r="G70" s="73" t="s">
        <v>2480</v>
      </c>
      <c r="H70" s="73">
        <v>25301</v>
      </c>
      <c r="I70" s="73" t="s">
        <v>2481</v>
      </c>
      <c r="J70" s="73" t="s">
        <v>463</v>
      </c>
      <c r="K70" s="73" t="s">
        <v>1104</v>
      </c>
      <c r="L70" s="44" t="str">
        <f t="shared" si="5"/>
        <v>HRAEI-LPI-CC-397-2023HRAEI-MD1127</v>
      </c>
      <c r="M70" s="73" t="s">
        <v>1105</v>
      </c>
      <c r="N70" s="73">
        <v>25301583</v>
      </c>
      <c r="O70" s="73" t="s">
        <v>1106</v>
      </c>
      <c r="P70" s="73" t="s">
        <v>1107</v>
      </c>
      <c r="Q70" s="74">
        <v>77.22</v>
      </c>
      <c r="R70" s="75">
        <v>2</v>
      </c>
      <c r="S70" s="75">
        <v>5</v>
      </c>
      <c r="T70" s="74">
        <f t="shared" si="6"/>
        <v>154.44</v>
      </c>
      <c r="U70" s="74">
        <f t="shared" si="7"/>
        <v>386.1</v>
      </c>
      <c r="V70" s="76"/>
      <c r="W70" s="87" t="str">
        <f>IFERROR(VLOOKUP(L70,'DINAMICA SOLICITADO - ENTREGADO'!$A$2:$B$2000,2,0),"-")</f>
        <v>-</v>
      </c>
      <c r="X70" s="87" t="str">
        <f>IFERROR(VLOOKUP(L70,'DINAMICA SOLICITADO - ENTREGADO'!$A$2:$C$2000,3,0),"-")</f>
        <v>-</v>
      </c>
      <c r="Y70" s="87" t="str">
        <f t="shared" si="8"/>
        <v>SIN SOLICITUD</v>
      </c>
      <c r="Z70" s="87" t="str">
        <f t="shared" si="9"/>
        <v>-</v>
      </c>
      <c r="AA70" s="87" t="str">
        <f t="shared" si="10"/>
        <v>MINIMO SIN SOLICITUD</v>
      </c>
      <c r="AB70" s="87" t="str">
        <f t="shared" si="11"/>
        <v>-</v>
      </c>
      <c r="AC70" s="87" t="str">
        <f t="shared" si="12"/>
        <v>SIN SOLICITUD</v>
      </c>
      <c r="AD70" s="6" t="str">
        <f t="shared" si="13"/>
        <v>-</v>
      </c>
      <c r="AE70" s="87"/>
      <c r="AF70" s="87"/>
      <c r="AG70" s="77" t="s">
        <v>2482</v>
      </c>
      <c r="AH70" s="77" t="s">
        <v>2482</v>
      </c>
      <c r="AI70" s="78" t="s">
        <v>2216</v>
      </c>
      <c r="AJ70" s="78" t="s">
        <v>2037</v>
      </c>
      <c r="AK70" s="77" t="s">
        <v>2483</v>
      </c>
      <c r="AL70" s="77">
        <v>0</v>
      </c>
      <c r="AM70" s="77" t="s">
        <v>2479</v>
      </c>
      <c r="AN70" s="77" t="str">
        <f t="shared" si="14"/>
        <v>MCSSA018786HRAEI-LPI-CC-397-202325301</v>
      </c>
      <c r="AO70" s="77" t="str">
        <f t="shared" si="15"/>
        <v>5SAGO MEDICAL SERVICE, S.A. DE C.V.77.22MCSSA018786010.000.5354.002024LA-12-512-012000991-I-174-2023RAMO 47</v>
      </c>
      <c r="AP70" s="77" t="str">
        <f t="shared" si="16"/>
        <v>HRAEI-LPI-CC-397-2023</v>
      </c>
      <c r="AQ70" s="70" t="str">
        <f t="shared" si="17"/>
        <v>HRAEI-MD1127</v>
      </c>
      <c r="AR70" s="70" t="str">
        <f t="shared" si="18"/>
        <v>SAGO MEDICAL SERVICE, S.A. DE C.V.</v>
      </c>
      <c r="AS70" s="70" t="str">
        <f t="shared" si="19"/>
        <v>LA-12-512-012000991-I-174-2023</v>
      </c>
      <c r="AT70" s="70" t="s">
        <v>2218</v>
      </c>
      <c r="AU70" s="70" t="str">
        <f t="shared" si="20"/>
        <v>HRAEI-LPI-CC-397-2023HRAEI-MD1127</v>
      </c>
      <c r="AV70" s="70"/>
      <c r="AW70" s="70"/>
      <c r="AX70" s="70"/>
    </row>
    <row r="71" spans="1:52" ht="24.95" hidden="1" customHeight="1" x14ac:dyDescent="0.25">
      <c r="A71" s="70" t="str">
        <f t="shared" ref="A71:A134" si="21">CONCATENATE($F71,$E71,$J71,$D71,$M71)</f>
        <v>LA-12-512-012000991-I-174-2023MCSSA018786TAKEDA MEXICO, S.A. DE C.V.2024010.000.5850.00</v>
      </c>
      <c r="B71" s="70" t="str">
        <f t="shared" ref="B71:B134" si="22">CONCATENATE($E71,$H71,$I71,$K71,$D71)</f>
        <v>MCSSA01878625301HRAEI-LPI-CC-371-2023HRAEI-MD22352024</v>
      </c>
      <c r="C71" s="71">
        <v>45253</v>
      </c>
      <c r="D71" s="72">
        <v>2024</v>
      </c>
      <c r="E71" s="73" t="s">
        <v>39</v>
      </c>
      <c r="F71" s="73" t="s">
        <v>2213</v>
      </c>
      <c r="G71" s="73" t="s">
        <v>41</v>
      </c>
      <c r="H71" s="73">
        <v>25301</v>
      </c>
      <c r="I71" s="73" t="s">
        <v>2397</v>
      </c>
      <c r="J71" s="73" t="s">
        <v>2266</v>
      </c>
      <c r="K71" s="73" t="s">
        <v>1433</v>
      </c>
      <c r="L71" s="44" t="str">
        <f t="shared" ref="L71:L134" si="23">CONCATENATE(I71,K71)</f>
        <v>HRAEI-LPI-CC-371-2023HRAEI-MD2235</v>
      </c>
      <c r="M71" s="73" t="s">
        <v>1434</v>
      </c>
      <c r="N71" s="73">
        <v>25302887</v>
      </c>
      <c r="O71" s="138" t="s">
        <v>1435</v>
      </c>
      <c r="P71" s="73" t="s">
        <v>1436</v>
      </c>
      <c r="Q71" s="74">
        <v>672.5</v>
      </c>
      <c r="R71" s="75">
        <v>16</v>
      </c>
      <c r="S71" s="75">
        <v>39</v>
      </c>
      <c r="T71" s="74">
        <f t="shared" ref="T71:T134" si="24">+$Q71*$R71</f>
        <v>10760</v>
      </c>
      <c r="U71" s="74">
        <f t="shared" ref="U71:U134" si="25">+$S71*$Q71</f>
        <v>26227.5</v>
      </c>
      <c r="V71" s="76">
        <v>0</v>
      </c>
      <c r="W71" s="87">
        <f>IFERROR(VLOOKUP(L71,'DINAMICA SOLICITADO - ENTREGADO'!$A$2:$B$2000,2,0),"-")</f>
        <v>16</v>
      </c>
      <c r="X71" s="87">
        <f>IFERROR(VLOOKUP(L71,'DINAMICA SOLICITADO - ENTREGADO'!$A$2:$C$2000,3,0),"-")</f>
        <v>0</v>
      </c>
      <c r="Y71" s="87" t="str">
        <f t="shared" ref="Y71:Y134" si="26">IF(W71="-","SIN SOLICITUD","CLAVE SOLICITADA")</f>
        <v>CLAVE SOLICITADA</v>
      </c>
      <c r="Z71" s="87">
        <f t="shared" ref="Z71:Z134" si="27">IF(W71="-","-",(W71-R71))</f>
        <v>0</v>
      </c>
      <c r="AA71" s="87" t="str">
        <f t="shared" ref="AA71:AA134" si="28">IF(Z71&lt;0,"MINIMO NO CUMPLIDO",IF(Z71="-","MINIMO SIN SOLICITUD",IF(Z71=0,"MINIMO CUMPLIDO","MINIMO SUPERADO")))</f>
        <v>MINIMO CUMPLIDO</v>
      </c>
      <c r="AB71" s="87">
        <f t="shared" ref="AB71:AB134" si="29">IF(W71="-","-",(W71-X71))</f>
        <v>16</v>
      </c>
      <c r="AC71" s="87" t="str">
        <f t="shared" ref="AC71:AC134" si="30">IF(AND(X71="-",AB71="-"),"SIN SOLICITUD",IF(AND(X71&gt;0,AB71&gt;0),"RECIBIDO PARCIAL",IF(AND(X71&gt;0,AB71=0),"RECIBIDO TOTAL","SIN RECIBIR")))</f>
        <v>SIN RECIBIR</v>
      </c>
      <c r="AD71" s="6">
        <f t="shared" ref="AD71:AD134" si="31">IFERROR(+Q71*X71,"-")</f>
        <v>0</v>
      </c>
      <c r="AE71" s="87"/>
      <c r="AF71" s="87"/>
      <c r="AG71" s="77"/>
      <c r="AH71" s="77"/>
      <c r="AI71" s="78" t="s">
        <v>2216</v>
      </c>
      <c r="AJ71" s="78"/>
      <c r="AK71" s="77"/>
      <c r="AL71" s="77"/>
      <c r="AM71" s="77"/>
      <c r="AN71" s="77" t="str">
        <f t="shared" ref="AN71:AN134" si="32">CONCATENATE($E71,$I71,$H71)</f>
        <v>MCSSA018786HRAEI-LPI-CC-371-202325301</v>
      </c>
      <c r="AO71" s="77" t="str">
        <f t="shared" ref="AO71:AO134" si="33">CONCATENATE($S71,$J71,$Q71,$E71,$M71,$D71,$F71,$G71)</f>
        <v>39TAKEDA MEXICO, S.A. DE C.V.672.5MCSSA018786010.000.5850.002024LA-12-512-012000991-I-174-2023RAMO 12</v>
      </c>
      <c r="AP71" s="77" t="str">
        <f t="shared" ref="AP71:AP134" si="34">+I71</f>
        <v>HRAEI-LPI-CC-371-2023</v>
      </c>
      <c r="AQ71" s="70" t="str">
        <f t="shared" ref="AQ71:AQ134" si="35">+$K71</f>
        <v>HRAEI-MD2235</v>
      </c>
      <c r="AR71" s="70" t="str">
        <f t="shared" ref="AR71:AR134" si="36">+J71</f>
        <v>TAKEDA MEXICO, S.A. DE C.V.</v>
      </c>
      <c r="AS71" s="70" t="str">
        <f t="shared" ref="AS71:AS134" si="37">+F71</f>
        <v>LA-12-512-012000991-I-174-2023</v>
      </c>
      <c r="AT71" s="70" t="s">
        <v>2218</v>
      </c>
      <c r="AU71" s="70" t="str">
        <f t="shared" ref="AU71:AU134" si="38">CONCATENATE(I71,K71)</f>
        <v>HRAEI-LPI-CC-371-2023HRAEI-MD2235</v>
      </c>
      <c r="AV71" s="70"/>
      <c r="AW71" s="70"/>
      <c r="AX71" s="70"/>
      <c r="AY71" s="70"/>
      <c r="AZ71" s="70"/>
    </row>
    <row r="72" spans="1:52" ht="24.95" hidden="1" customHeight="1" x14ac:dyDescent="0.25">
      <c r="A72" s="1" t="str">
        <f t="shared" si="21"/>
        <v>AA-012M7B997-E151-2022MCSSA018786TAKEDA MÉXICO, S.A. DE C.V.2024010.000.5850.00</v>
      </c>
      <c r="B72" s="1" t="str">
        <f t="shared" si="22"/>
        <v>MCSSA01878625301HRAEI-AD-CC-540-2022HRAEI-MD22352024</v>
      </c>
      <c r="C72" s="42">
        <v>44950</v>
      </c>
      <c r="D72" s="43">
        <v>2024</v>
      </c>
      <c r="E72" s="44" t="s">
        <v>39</v>
      </c>
      <c r="F72" s="44" t="s">
        <v>1427</v>
      </c>
      <c r="G72" s="44" t="s">
        <v>41</v>
      </c>
      <c r="H72" s="44">
        <v>25301</v>
      </c>
      <c r="I72" s="44" t="s">
        <v>1432</v>
      </c>
      <c r="J72" s="44" t="s">
        <v>219</v>
      </c>
      <c r="K72" s="44" t="s">
        <v>1433</v>
      </c>
      <c r="L72" s="44" t="str">
        <f t="shared" si="23"/>
        <v>HRAEI-AD-CC-540-2022HRAEI-MD2235</v>
      </c>
      <c r="M72" s="44" t="s">
        <v>1434</v>
      </c>
      <c r="N72" s="44">
        <v>25302887</v>
      </c>
      <c r="O72" s="137" t="s">
        <v>1435</v>
      </c>
      <c r="P72" s="44" t="s">
        <v>1436</v>
      </c>
      <c r="Q72" s="45">
        <v>672.5</v>
      </c>
      <c r="R72" s="46">
        <v>26</v>
      </c>
      <c r="S72" s="46">
        <v>64</v>
      </c>
      <c r="T72" s="45">
        <f t="shared" si="24"/>
        <v>17485</v>
      </c>
      <c r="U72" s="45">
        <f t="shared" si="25"/>
        <v>43040</v>
      </c>
      <c r="V72" s="47">
        <v>0</v>
      </c>
      <c r="W72" s="87">
        <f>IFERROR(VLOOKUP(L72,'DINAMICA SOLICITADO - ENTREGADO'!$A$2:$B$2000,2,0),"-")</f>
        <v>26</v>
      </c>
      <c r="X72" s="87">
        <f>IFERROR(VLOOKUP(L72,'DINAMICA SOLICITADO - ENTREGADO'!$A$2:$C$2000,3,0),"-")</f>
        <v>26</v>
      </c>
      <c r="Y72" s="87" t="str">
        <f t="shared" si="26"/>
        <v>CLAVE SOLICITADA</v>
      </c>
      <c r="Z72" s="87">
        <f t="shared" si="27"/>
        <v>0</v>
      </c>
      <c r="AA72" s="87" t="str">
        <f t="shared" si="28"/>
        <v>MINIMO CUMPLIDO</v>
      </c>
      <c r="AB72" s="87">
        <f t="shared" si="29"/>
        <v>0</v>
      </c>
      <c r="AC72" s="87" t="str">
        <f t="shared" si="30"/>
        <v>RECIBIDO TOTAL</v>
      </c>
      <c r="AD72" s="6">
        <f t="shared" si="31"/>
        <v>17485</v>
      </c>
      <c r="AE72" s="87"/>
      <c r="AF72" s="87"/>
      <c r="AI72" s="9">
        <v>2.5000000000000001E-2</v>
      </c>
      <c r="AN72" s="8" t="str">
        <f t="shared" si="32"/>
        <v>MCSSA018786HRAEI-AD-CC-540-202225301</v>
      </c>
      <c r="AO72" s="8" t="str">
        <f t="shared" si="33"/>
        <v>64TAKEDA MÉXICO, S.A. DE C.V.672.5MCSSA018786010.000.5850.002024AA-012M7B997-E151-2022RAMO 12</v>
      </c>
      <c r="AP72" s="8" t="str">
        <f t="shared" si="34"/>
        <v>HRAEI-AD-CC-540-2022</v>
      </c>
      <c r="AQ72" s="1" t="str">
        <f t="shared" si="35"/>
        <v>HRAEI-MD2235</v>
      </c>
      <c r="AR72" s="1" t="str">
        <f t="shared" si="36"/>
        <v>TAKEDA MÉXICO, S.A. DE C.V.</v>
      </c>
      <c r="AS72" s="1" t="str">
        <f t="shared" si="37"/>
        <v>AA-012M7B997-E151-2022</v>
      </c>
      <c r="AT72" s="1" t="s">
        <v>48</v>
      </c>
      <c r="AU72" s="1" t="str">
        <f t="shared" si="38"/>
        <v>HRAEI-AD-CC-540-2022HRAEI-MD2235</v>
      </c>
      <c r="AY72" s="70"/>
      <c r="AZ72" s="70"/>
    </row>
    <row r="73" spans="1:52" ht="24.95" hidden="1" customHeight="1" x14ac:dyDescent="0.25">
      <c r="A73" s="70" t="str">
        <f t="shared" si="21"/>
        <v>LA-12-512-012000991-I-174-2023MCSSA018786GRUPO FARMACEUTICO TOTALFARMA,S.A DE C.V.2024010.000.5187.00</v>
      </c>
      <c r="B73" s="70" t="str">
        <f t="shared" si="22"/>
        <v>MCSSA01878625301HRAEI-LPI-CC-312-1-2023HRAEI-MD11672024</v>
      </c>
      <c r="C73" s="71">
        <v>45253</v>
      </c>
      <c r="D73" s="72">
        <v>2024</v>
      </c>
      <c r="E73" s="73" t="s">
        <v>39</v>
      </c>
      <c r="F73" s="73" t="s">
        <v>2213</v>
      </c>
      <c r="G73" s="73" t="s">
        <v>41</v>
      </c>
      <c r="H73" s="73">
        <v>25301</v>
      </c>
      <c r="I73" s="73" t="s">
        <v>2317</v>
      </c>
      <c r="J73" s="73" t="s">
        <v>2318</v>
      </c>
      <c r="K73" s="73" t="s">
        <v>1051</v>
      </c>
      <c r="L73" s="44" t="str">
        <f t="shared" si="23"/>
        <v>HRAEI-LPI-CC-312-1-2023HRAEI-MD1167</v>
      </c>
      <c r="M73" s="73" t="s">
        <v>1052</v>
      </c>
      <c r="N73" s="73">
        <v>25302901</v>
      </c>
      <c r="O73" s="138" t="s">
        <v>1053</v>
      </c>
      <c r="P73" s="73" t="s">
        <v>1054</v>
      </c>
      <c r="Q73" s="74">
        <v>21.37</v>
      </c>
      <c r="R73" s="75">
        <v>5760</v>
      </c>
      <c r="S73" s="75">
        <v>14400</v>
      </c>
      <c r="T73" s="74">
        <f t="shared" si="24"/>
        <v>123091.20000000001</v>
      </c>
      <c r="U73" s="74">
        <f t="shared" si="25"/>
        <v>307728</v>
      </c>
      <c r="V73" s="76">
        <v>0</v>
      </c>
      <c r="W73" s="87">
        <f>IFERROR(VLOOKUP(L73,'DINAMICA SOLICITADO - ENTREGADO'!$A$2:$B$2000,2,0),"-")</f>
        <v>5760</v>
      </c>
      <c r="X73" s="87">
        <f>IFERROR(VLOOKUP(L73,'DINAMICA SOLICITADO - ENTREGADO'!$A$2:$C$2000,3,0),"-")</f>
        <v>0</v>
      </c>
      <c r="Y73" s="87" t="str">
        <f t="shared" si="26"/>
        <v>CLAVE SOLICITADA</v>
      </c>
      <c r="Z73" s="87">
        <f t="shared" si="27"/>
        <v>0</v>
      </c>
      <c r="AA73" s="87" t="str">
        <f t="shared" si="28"/>
        <v>MINIMO CUMPLIDO</v>
      </c>
      <c r="AB73" s="87">
        <f t="shared" si="29"/>
        <v>5760</v>
      </c>
      <c r="AC73" s="87" t="str">
        <f t="shared" si="30"/>
        <v>SIN RECIBIR</v>
      </c>
      <c r="AD73" s="6">
        <f t="shared" si="31"/>
        <v>0</v>
      </c>
      <c r="AE73" s="87"/>
      <c r="AF73" s="87"/>
      <c r="AG73" s="77"/>
      <c r="AH73" s="77"/>
      <c r="AI73" s="78" t="s">
        <v>2216</v>
      </c>
      <c r="AJ73" s="78"/>
      <c r="AK73" s="77"/>
      <c r="AL73" s="77"/>
      <c r="AM73" s="77"/>
      <c r="AN73" s="77" t="str">
        <f t="shared" si="32"/>
        <v>MCSSA018786HRAEI-LPI-CC-312-1-202325301</v>
      </c>
      <c r="AO73" s="77" t="str">
        <f t="shared" si="33"/>
        <v>14400GRUPO FARMACEUTICO TOTALFARMA,S.A DE C.V.21.37MCSSA018786010.000.5187.002024LA-12-512-012000991-I-174-2023RAMO 12</v>
      </c>
      <c r="AP73" s="77" t="str">
        <f t="shared" si="34"/>
        <v>HRAEI-LPI-CC-312-1-2023</v>
      </c>
      <c r="AQ73" s="70" t="str">
        <f t="shared" si="35"/>
        <v>HRAEI-MD1167</v>
      </c>
      <c r="AR73" s="70" t="str">
        <f t="shared" si="36"/>
        <v>GRUPO FARMACEUTICO TOTALFARMA,S.A DE C.V.</v>
      </c>
      <c r="AS73" s="70" t="str">
        <f t="shared" si="37"/>
        <v>LA-12-512-012000991-I-174-2023</v>
      </c>
      <c r="AT73" s="70" t="s">
        <v>2218</v>
      </c>
      <c r="AU73" s="70" t="str">
        <f t="shared" si="38"/>
        <v>HRAEI-LPI-CC-312-1-2023HRAEI-MD1167</v>
      </c>
      <c r="AV73" s="70"/>
      <c r="AW73" s="70"/>
      <c r="AX73" s="70"/>
      <c r="AY73" s="70"/>
      <c r="AZ73" s="70"/>
    </row>
    <row r="74" spans="1:52" ht="24.95" hidden="1" customHeight="1" x14ac:dyDescent="0.25">
      <c r="A74" s="70" t="str">
        <f t="shared" si="21"/>
        <v>LA-12-512-012000991-I-174-2023MCSSA018786IARE DE OCCIDENTE, S.A. DE C.V.2024010.000.5187.00</v>
      </c>
      <c r="B74" s="70" t="str">
        <f t="shared" si="22"/>
        <v>MCSSA01878625301HRAEI-LPI-CC-314-2023HRAEI-MD11672024</v>
      </c>
      <c r="C74" s="71">
        <v>45253</v>
      </c>
      <c r="D74" s="72">
        <v>2024</v>
      </c>
      <c r="E74" s="73" t="s">
        <v>39</v>
      </c>
      <c r="F74" s="73" t="s">
        <v>2213</v>
      </c>
      <c r="G74" s="73" t="s">
        <v>41</v>
      </c>
      <c r="H74" s="73">
        <v>25301</v>
      </c>
      <c r="I74" s="73" t="s">
        <v>2459</v>
      </c>
      <c r="J74" s="73" t="s">
        <v>373</v>
      </c>
      <c r="K74" s="73" t="s">
        <v>1051</v>
      </c>
      <c r="L74" s="44" t="str">
        <f t="shared" si="23"/>
        <v>HRAEI-LPI-CC-314-2023HRAEI-MD1167</v>
      </c>
      <c r="M74" s="73" t="s">
        <v>1052</v>
      </c>
      <c r="N74" s="73">
        <v>25302901</v>
      </c>
      <c r="O74" s="138" t="s">
        <v>1053</v>
      </c>
      <c r="P74" s="73" t="s">
        <v>1054</v>
      </c>
      <c r="Q74" s="74">
        <v>21.56</v>
      </c>
      <c r="R74" s="75">
        <v>3840</v>
      </c>
      <c r="S74" s="75">
        <v>9600</v>
      </c>
      <c r="T74" s="74">
        <f t="shared" si="24"/>
        <v>82790.399999999994</v>
      </c>
      <c r="U74" s="74">
        <f t="shared" si="25"/>
        <v>206976</v>
      </c>
      <c r="V74" s="76">
        <v>0</v>
      </c>
      <c r="W74" s="87">
        <f>IFERROR(VLOOKUP(L74,'DINAMICA SOLICITADO - ENTREGADO'!$A$2:$B$2000,2,0),"-")</f>
        <v>3840</v>
      </c>
      <c r="X74" s="87">
        <f>IFERROR(VLOOKUP(L74,'DINAMICA SOLICITADO - ENTREGADO'!$A$2:$C$2000,3,0),"-")</f>
        <v>0</v>
      </c>
      <c r="Y74" s="87" t="str">
        <f t="shared" si="26"/>
        <v>CLAVE SOLICITADA</v>
      </c>
      <c r="Z74" s="87">
        <f t="shared" si="27"/>
        <v>0</v>
      </c>
      <c r="AA74" s="87" t="str">
        <f t="shared" si="28"/>
        <v>MINIMO CUMPLIDO</v>
      </c>
      <c r="AB74" s="87">
        <f t="shared" si="29"/>
        <v>3840</v>
      </c>
      <c r="AC74" s="87" t="str">
        <f t="shared" si="30"/>
        <v>SIN RECIBIR</v>
      </c>
      <c r="AD74" s="6">
        <f t="shared" si="31"/>
        <v>0</v>
      </c>
      <c r="AE74" s="87"/>
      <c r="AF74" s="87"/>
      <c r="AG74" s="77"/>
      <c r="AH74" s="77"/>
      <c r="AI74" s="78" t="s">
        <v>2216</v>
      </c>
      <c r="AJ74" s="78"/>
      <c r="AK74" s="77"/>
      <c r="AL74" s="77"/>
      <c r="AM74" s="77"/>
      <c r="AN74" s="77" t="str">
        <f t="shared" si="32"/>
        <v>MCSSA018786HRAEI-LPI-CC-314-202325301</v>
      </c>
      <c r="AO74" s="77" t="str">
        <f t="shared" si="33"/>
        <v>9600IARE DE OCCIDENTE, S.A. DE C.V.21.56MCSSA018786010.000.5187.002024LA-12-512-012000991-I-174-2023RAMO 12</v>
      </c>
      <c r="AP74" s="77" t="str">
        <f t="shared" si="34"/>
        <v>HRAEI-LPI-CC-314-2023</v>
      </c>
      <c r="AQ74" s="70" t="str">
        <f t="shared" si="35"/>
        <v>HRAEI-MD1167</v>
      </c>
      <c r="AR74" s="70" t="str">
        <f t="shared" si="36"/>
        <v>IARE DE OCCIDENTE, S.A. DE C.V.</v>
      </c>
      <c r="AS74" s="70" t="str">
        <f t="shared" si="37"/>
        <v>LA-12-512-012000991-I-174-2023</v>
      </c>
      <c r="AT74" s="70" t="s">
        <v>2218</v>
      </c>
      <c r="AU74" s="70" t="str">
        <f t="shared" si="38"/>
        <v>HRAEI-LPI-CC-314-2023HRAEI-MD1167</v>
      </c>
      <c r="AV74" s="70"/>
      <c r="AW74" s="70"/>
      <c r="AX74" s="70"/>
      <c r="AY74" s="70"/>
      <c r="AZ74" s="70"/>
    </row>
    <row r="75" spans="1:52" ht="24.95" hidden="1" customHeight="1" x14ac:dyDescent="0.25">
      <c r="A75" s="1" t="str">
        <f t="shared" si="21"/>
        <v>LA-012M7B997-E115-2022MCSSA018786PARTICIPACIÓN CONJUNTA DE SANOFI PASTEUR, S.A. DE C.V. CON SANOFI-AVENTIS DE MÉXICO, S.A. DE C.V.2024010.000.0104.00</v>
      </c>
      <c r="B75" s="1" t="str">
        <f t="shared" si="22"/>
        <v>MCSSA01878625301HRAEI-LPI-CC-418-1-2022HRAEI-MD12092024</v>
      </c>
      <c r="C75" s="42">
        <v>44950</v>
      </c>
      <c r="D75" s="43">
        <v>2024</v>
      </c>
      <c r="E75" s="44" t="s">
        <v>39</v>
      </c>
      <c r="F75" s="44" t="s">
        <v>390</v>
      </c>
      <c r="G75" s="44" t="s">
        <v>41</v>
      </c>
      <c r="H75" s="44">
        <v>25301</v>
      </c>
      <c r="I75" s="44" t="s">
        <v>391</v>
      </c>
      <c r="J75" s="44" t="s">
        <v>392</v>
      </c>
      <c r="K75" s="44" t="s">
        <v>393</v>
      </c>
      <c r="L75" s="44" t="str">
        <f t="shared" si="23"/>
        <v>HRAEI-LPI-CC-418-1-2022HRAEI-MD1209</v>
      </c>
      <c r="M75" s="44" t="s">
        <v>394</v>
      </c>
      <c r="N75" s="44">
        <v>25301688</v>
      </c>
      <c r="O75" s="137" t="s">
        <v>395</v>
      </c>
      <c r="P75" s="44" t="s">
        <v>396</v>
      </c>
      <c r="Q75" s="45">
        <v>3.03</v>
      </c>
      <c r="R75" s="46">
        <v>94</v>
      </c>
      <c r="S75" s="46">
        <v>234</v>
      </c>
      <c r="T75" s="45">
        <f t="shared" si="24"/>
        <v>284.82</v>
      </c>
      <c r="U75" s="45">
        <f t="shared" si="25"/>
        <v>709.02</v>
      </c>
      <c r="V75" s="47">
        <v>0</v>
      </c>
      <c r="W75" s="87">
        <f>IFERROR(VLOOKUP(L75,'DINAMICA SOLICITADO - ENTREGADO'!$A$2:$B$2000,2,0),"-")</f>
        <v>94</v>
      </c>
      <c r="X75" s="87">
        <f>IFERROR(VLOOKUP(L75,'DINAMICA SOLICITADO - ENTREGADO'!$A$2:$C$2000,3,0),"-")</f>
        <v>94</v>
      </c>
      <c r="Y75" s="87" t="str">
        <f t="shared" si="26"/>
        <v>CLAVE SOLICITADA</v>
      </c>
      <c r="Z75" s="87">
        <f t="shared" si="27"/>
        <v>0</v>
      </c>
      <c r="AA75" s="87" t="str">
        <f t="shared" si="28"/>
        <v>MINIMO CUMPLIDO</v>
      </c>
      <c r="AB75" s="87">
        <f t="shared" si="29"/>
        <v>0</v>
      </c>
      <c r="AC75" s="87" t="str">
        <f t="shared" si="30"/>
        <v>RECIBIDO TOTAL</v>
      </c>
      <c r="AD75" s="6">
        <f t="shared" si="31"/>
        <v>284.82</v>
      </c>
      <c r="AE75" s="87"/>
      <c r="AF75" s="87"/>
      <c r="AG75" s="8" t="s">
        <v>397</v>
      </c>
      <c r="AH75" s="8" t="s">
        <v>397</v>
      </c>
      <c r="AI75" s="9">
        <v>2.5000000000000001E-2</v>
      </c>
      <c r="AJ75" s="8" t="s">
        <v>398</v>
      </c>
      <c r="AN75" s="8" t="str">
        <f t="shared" si="32"/>
        <v>MCSSA018786HRAEI-LPI-CC-418-1-202225301</v>
      </c>
      <c r="AO75" s="8" t="str">
        <f t="shared" si="33"/>
        <v>234PARTICIPACIÓN CONJUNTA DE SANOFI PASTEUR, S.A. DE C.V. CON SANOFI-AVENTIS DE MÉXICO, S.A. DE C.V.3.03MCSSA018786010.000.0104.002024LA-012M7B997-E115-2022RAMO 12</v>
      </c>
      <c r="AP75" s="8" t="str">
        <f t="shared" si="34"/>
        <v>HRAEI-LPI-CC-418-1-2022</v>
      </c>
      <c r="AQ75" s="1" t="str">
        <f t="shared" si="35"/>
        <v>HRAEI-MD1209</v>
      </c>
      <c r="AR75" s="1" t="str">
        <f t="shared" si="36"/>
        <v>PARTICIPACIÓN CONJUNTA DE SANOFI PASTEUR, S.A. DE C.V. CON SANOFI-AVENTIS DE MÉXICO, S.A. DE C.V.</v>
      </c>
      <c r="AS75" s="1" t="str">
        <f t="shared" si="37"/>
        <v>LA-012M7B997-E115-2022</v>
      </c>
      <c r="AT75" s="1" t="s">
        <v>48</v>
      </c>
      <c r="AU75" s="1" t="str">
        <f t="shared" si="38"/>
        <v>HRAEI-LPI-CC-418-1-2022HRAEI-MD1209</v>
      </c>
      <c r="AY75" s="70"/>
      <c r="AZ75" s="70"/>
    </row>
    <row r="76" spans="1:52" ht="24.95" hidden="1" customHeight="1" x14ac:dyDescent="0.25">
      <c r="A76" s="70" t="str">
        <f t="shared" si="21"/>
        <v>LA-12-512-012000991-I-174-2023MCSSA018786BIOSISTEMAS Y SEGURIDAD PRIVADA, S.A. DE C.V.2024010.000.0539.00</v>
      </c>
      <c r="B76" s="70" t="str">
        <f t="shared" si="22"/>
        <v>MCSSA01878625301HRAEI-LPI-CC-267-1-2023HRAEI-MD12912024</v>
      </c>
      <c r="C76" s="71">
        <v>45357</v>
      </c>
      <c r="D76" s="72">
        <v>2024</v>
      </c>
      <c r="E76" s="73" t="s">
        <v>39</v>
      </c>
      <c r="F76" s="73" t="s">
        <v>2213</v>
      </c>
      <c r="G76" s="73" t="s">
        <v>2480</v>
      </c>
      <c r="H76" s="73">
        <v>25301</v>
      </c>
      <c r="I76" s="73" t="s">
        <v>2384</v>
      </c>
      <c r="J76" s="73" t="s">
        <v>583</v>
      </c>
      <c r="K76" s="73" t="s">
        <v>2195</v>
      </c>
      <c r="L76" s="44" t="str">
        <f t="shared" si="23"/>
        <v>HRAEI-LPI-CC-267-1-2023HRAEI-MD1291</v>
      </c>
      <c r="M76" s="73" t="s">
        <v>2196</v>
      </c>
      <c r="N76" s="73">
        <v>25301804</v>
      </c>
      <c r="O76" s="138" t="s">
        <v>2197</v>
      </c>
      <c r="P76" s="73" t="s">
        <v>280</v>
      </c>
      <c r="Q76" s="74">
        <v>38.909999999999997</v>
      </c>
      <c r="R76" s="75">
        <v>4</v>
      </c>
      <c r="S76" s="75">
        <v>8</v>
      </c>
      <c r="T76" s="74">
        <f t="shared" si="24"/>
        <v>155.63999999999999</v>
      </c>
      <c r="U76" s="74">
        <f t="shared" si="25"/>
        <v>311.27999999999997</v>
      </c>
      <c r="V76" s="76"/>
      <c r="W76" s="87">
        <f>IFERROR(VLOOKUP(L76,'DINAMICA SOLICITADO - ENTREGADO'!$A$2:$B$2000,2,0),"-")</f>
        <v>4</v>
      </c>
      <c r="X76" s="87">
        <f>IFERROR(VLOOKUP(L76,'DINAMICA SOLICITADO - ENTREGADO'!$A$2:$C$2000,3,0),"-")</f>
        <v>0</v>
      </c>
      <c r="Y76" s="87" t="str">
        <f t="shared" si="26"/>
        <v>CLAVE SOLICITADA</v>
      </c>
      <c r="Z76" s="87">
        <f t="shared" si="27"/>
        <v>0</v>
      </c>
      <c r="AA76" s="87" t="str">
        <f t="shared" si="28"/>
        <v>MINIMO CUMPLIDO</v>
      </c>
      <c r="AB76" s="87">
        <f t="shared" si="29"/>
        <v>4</v>
      </c>
      <c r="AC76" s="87" t="str">
        <f t="shared" si="30"/>
        <v>SIN RECIBIR</v>
      </c>
      <c r="AD76" s="6">
        <f t="shared" si="31"/>
        <v>0</v>
      </c>
      <c r="AE76" s="87"/>
      <c r="AF76" s="87"/>
      <c r="AG76" s="77" t="s">
        <v>2482</v>
      </c>
      <c r="AH76" s="77" t="s">
        <v>2482</v>
      </c>
      <c r="AI76" s="78" t="s">
        <v>2216</v>
      </c>
      <c r="AJ76" s="78" t="s">
        <v>2487</v>
      </c>
      <c r="AK76" s="77" t="s">
        <v>2483</v>
      </c>
      <c r="AL76" s="77">
        <v>0</v>
      </c>
      <c r="AM76" s="77" t="s">
        <v>2479</v>
      </c>
      <c r="AN76" s="77" t="str">
        <f t="shared" si="32"/>
        <v>MCSSA018786HRAEI-LPI-CC-267-1-202325301</v>
      </c>
      <c r="AO76" s="77" t="str">
        <f t="shared" si="33"/>
        <v>8BIOSISTEMAS Y SEGURIDAD PRIVADA, S.A. DE C.V.38.91MCSSA018786010.000.0539.002024LA-12-512-012000991-I-174-2023RAMO 47</v>
      </c>
      <c r="AP76" s="77" t="str">
        <f t="shared" si="34"/>
        <v>HRAEI-LPI-CC-267-1-2023</v>
      </c>
      <c r="AQ76" s="70" t="str">
        <f t="shared" si="35"/>
        <v>HRAEI-MD1291</v>
      </c>
      <c r="AR76" s="70" t="str">
        <f t="shared" si="36"/>
        <v>BIOSISTEMAS Y SEGURIDAD PRIVADA, S.A. DE C.V.</v>
      </c>
      <c r="AS76" s="70" t="str">
        <f t="shared" si="37"/>
        <v>LA-12-512-012000991-I-174-2023</v>
      </c>
      <c r="AT76" s="70" t="s">
        <v>2218</v>
      </c>
      <c r="AU76" s="70" t="str">
        <f t="shared" si="38"/>
        <v>HRAEI-LPI-CC-267-1-2023HRAEI-MD1291</v>
      </c>
      <c r="AV76" s="70"/>
      <c r="AW76" s="70"/>
      <c r="AX76" s="70"/>
      <c r="AY76" s="70"/>
      <c r="AZ76" s="70"/>
    </row>
    <row r="77" spans="1:52" ht="24.95" hidden="1" customHeight="1" x14ac:dyDescent="0.25">
      <c r="A77" s="70" t="str">
        <f t="shared" si="21"/>
        <v>LA-12-512-012000991-I-174-2023MCSSA018786ZAGAPHARM, S.A. DE C.V.2024040.000.3258.00</v>
      </c>
      <c r="B77" s="70" t="str">
        <f t="shared" si="22"/>
        <v>MCSSA01878625301HRAEI-LPI-CC-376-2023HRAEI-MD13232024</v>
      </c>
      <c r="C77" s="71">
        <v>45253</v>
      </c>
      <c r="D77" s="72">
        <v>2024</v>
      </c>
      <c r="E77" s="73" t="s">
        <v>39</v>
      </c>
      <c r="F77" s="73" t="s">
        <v>2213</v>
      </c>
      <c r="G77" s="73" t="s">
        <v>41</v>
      </c>
      <c r="H77" s="73">
        <v>25301</v>
      </c>
      <c r="I77" s="73" t="s">
        <v>2292</v>
      </c>
      <c r="J77" s="73" t="s">
        <v>2230</v>
      </c>
      <c r="K77" s="73" t="s">
        <v>1422</v>
      </c>
      <c r="L77" s="44" t="str">
        <f t="shared" si="23"/>
        <v>HRAEI-LPI-CC-376-2023HRAEI-MD1323</v>
      </c>
      <c r="M77" s="73" t="s">
        <v>1423</v>
      </c>
      <c r="N77" s="73">
        <v>25301858</v>
      </c>
      <c r="O77" s="138" t="s">
        <v>1424</v>
      </c>
      <c r="P77" s="73" t="s">
        <v>807</v>
      </c>
      <c r="Q77" s="74">
        <v>49.97</v>
      </c>
      <c r="R77" s="75">
        <v>12</v>
      </c>
      <c r="S77" s="75">
        <v>29</v>
      </c>
      <c r="T77" s="74">
        <f t="shared" si="24"/>
        <v>599.64</v>
      </c>
      <c r="U77" s="74">
        <f t="shared" si="25"/>
        <v>1449.1299999999999</v>
      </c>
      <c r="V77" s="76">
        <v>0</v>
      </c>
      <c r="W77" s="87">
        <f>IFERROR(VLOOKUP(L77,'DINAMICA SOLICITADO - ENTREGADO'!$A$2:$B$2000,2,0),"-")</f>
        <v>12</v>
      </c>
      <c r="X77" s="87">
        <f>IFERROR(VLOOKUP(L77,'DINAMICA SOLICITADO - ENTREGADO'!$A$2:$C$2000,3,0),"-")</f>
        <v>0</v>
      </c>
      <c r="Y77" s="87" t="str">
        <f t="shared" si="26"/>
        <v>CLAVE SOLICITADA</v>
      </c>
      <c r="Z77" s="87">
        <f t="shared" si="27"/>
        <v>0</v>
      </c>
      <c r="AA77" s="87" t="str">
        <f t="shared" si="28"/>
        <v>MINIMO CUMPLIDO</v>
      </c>
      <c r="AB77" s="87">
        <f t="shared" si="29"/>
        <v>12</v>
      </c>
      <c r="AC77" s="87" t="str">
        <f t="shared" si="30"/>
        <v>SIN RECIBIR</v>
      </c>
      <c r="AD77" s="6">
        <f t="shared" si="31"/>
        <v>0</v>
      </c>
      <c r="AE77" s="87"/>
      <c r="AF77" s="87"/>
      <c r="AG77" s="77"/>
      <c r="AH77" s="77"/>
      <c r="AI77" s="78" t="s">
        <v>2216</v>
      </c>
      <c r="AJ77" s="89"/>
      <c r="AK77" s="77"/>
      <c r="AL77" s="77"/>
      <c r="AM77" s="77"/>
      <c r="AN77" s="77" t="str">
        <f t="shared" si="32"/>
        <v>MCSSA018786HRAEI-LPI-CC-376-202325301</v>
      </c>
      <c r="AO77" s="77" t="str">
        <f t="shared" si="33"/>
        <v>29ZAGAPHARM, S.A. DE C.V.49.97MCSSA018786040.000.3258.002024LA-12-512-012000991-I-174-2023RAMO 12</v>
      </c>
      <c r="AP77" s="77" t="str">
        <f t="shared" si="34"/>
        <v>HRAEI-LPI-CC-376-2023</v>
      </c>
      <c r="AQ77" s="70" t="str">
        <f t="shared" si="35"/>
        <v>HRAEI-MD1323</v>
      </c>
      <c r="AR77" s="70" t="str">
        <f t="shared" si="36"/>
        <v>ZAGAPHARM, S.A. DE C.V.</v>
      </c>
      <c r="AS77" s="70" t="str">
        <f t="shared" si="37"/>
        <v>LA-12-512-012000991-I-174-2023</v>
      </c>
      <c r="AT77" s="70" t="s">
        <v>2218</v>
      </c>
      <c r="AU77" s="70" t="str">
        <f t="shared" si="38"/>
        <v>HRAEI-LPI-CC-376-2023HRAEI-MD1323</v>
      </c>
      <c r="AV77" s="70"/>
      <c r="AW77" s="70"/>
      <c r="AX77" s="70"/>
      <c r="AY77" s="70"/>
      <c r="AZ77" s="70"/>
    </row>
    <row r="78" spans="1:52" ht="24.95" hidden="1" customHeight="1" x14ac:dyDescent="0.25">
      <c r="A78" s="1" t="str">
        <f t="shared" si="21"/>
        <v>AA-012M7B997-E112-2022MCSSA018786BAYER DE MÉXICO, S.A. DE C.V.2024010.000.5544.00</v>
      </c>
      <c r="B78" s="1" t="str">
        <f t="shared" si="22"/>
        <v>MCSSA01878625301HRAEI-AD-CC-327-2022HRAEI-MD13312024</v>
      </c>
      <c r="C78" s="42">
        <v>44950</v>
      </c>
      <c r="D78" s="43">
        <v>2024</v>
      </c>
      <c r="E78" s="48" t="s">
        <v>39</v>
      </c>
      <c r="F78" s="48" t="s">
        <v>95</v>
      </c>
      <c r="G78" s="48" t="s">
        <v>41</v>
      </c>
      <c r="H78" s="44">
        <v>25301</v>
      </c>
      <c r="I78" s="48" t="s">
        <v>96</v>
      </c>
      <c r="J78" s="44" t="s">
        <v>90</v>
      </c>
      <c r="K78" s="48" t="s">
        <v>97</v>
      </c>
      <c r="L78" s="44" t="str">
        <f t="shared" si="23"/>
        <v>HRAEI-AD-CC-327-2022HRAEI-MD1331</v>
      </c>
      <c r="M78" s="48" t="s">
        <v>98</v>
      </c>
      <c r="N78" s="48">
        <v>25302978</v>
      </c>
      <c r="O78" s="138" t="s">
        <v>99</v>
      </c>
      <c r="P78" s="44" t="s">
        <v>100</v>
      </c>
      <c r="Q78" s="49">
        <v>244.22</v>
      </c>
      <c r="R78" s="50">
        <v>19</v>
      </c>
      <c r="S78" s="50">
        <v>47</v>
      </c>
      <c r="T78" s="45">
        <f t="shared" si="24"/>
        <v>4640.18</v>
      </c>
      <c r="U78" s="45">
        <f t="shared" si="25"/>
        <v>11478.34</v>
      </c>
      <c r="V78" s="51">
        <v>0</v>
      </c>
      <c r="W78" s="87">
        <f>IFERROR(VLOOKUP(L78,'DINAMICA SOLICITADO - ENTREGADO'!$A$2:$B$2000,2,0),"-")</f>
        <v>19</v>
      </c>
      <c r="X78" s="87">
        <f>IFERROR(VLOOKUP(L78,'DINAMICA SOLICITADO - ENTREGADO'!$A$2:$C$2000,3,0),"-")</f>
        <v>0</v>
      </c>
      <c r="Y78" s="87" t="str">
        <f t="shared" si="26"/>
        <v>CLAVE SOLICITADA</v>
      </c>
      <c r="Z78" s="87">
        <f t="shared" si="27"/>
        <v>0</v>
      </c>
      <c r="AA78" s="87" t="str">
        <f t="shared" si="28"/>
        <v>MINIMO CUMPLIDO</v>
      </c>
      <c r="AB78" s="87">
        <f t="shared" si="29"/>
        <v>19</v>
      </c>
      <c r="AC78" s="87" t="str">
        <f t="shared" si="30"/>
        <v>SIN RECIBIR</v>
      </c>
      <c r="AD78" s="6">
        <f t="shared" si="31"/>
        <v>0</v>
      </c>
      <c r="AE78" s="87"/>
      <c r="AF78" s="87"/>
      <c r="AI78" s="9">
        <v>0.01</v>
      </c>
      <c r="AN78" s="8" t="str">
        <f t="shared" si="32"/>
        <v>MCSSA018786HRAEI-AD-CC-327-202225301</v>
      </c>
      <c r="AO78" s="8" t="str">
        <f t="shared" si="33"/>
        <v>47BAYER DE MÉXICO, S.A. DE C.V.244.22MCSSA018786010.000.5544.002024AA-012M7B997-E112-2022RAMO 12</v>
      </c>
      <c r="AP78" s="8" t="str">
        <f t="shared" si="34"/>
        <v>HRAEI-AD-CC-327-2022</v>
      </c>
      <c r="AQ78" s="1" t="str">
        <f t="shared" si="35"/>
        <v>HRAEI-MD1331</v>
      </c>
      <c r="AR78" s="1" t="str">
        <f t="shared" si="36"/>
        <v>BAYER DE MÉXICO, S.A. DE C.V.</v>
      </c>
      <c r="AS78" s="1" t="str">
        <f t="shared" si="37"/>
        <v>AA-012M7B997-E112-2022</v>
      </c>
      <c r="AT78" s="1" t="s">
        <v>48</v>
      </c>
      <c r="AU78" s="1" t="str">
        <f t="shared" si="38"/>
        <v>HRAEI-AD-CC-327-2022HRAEI-MD1331</v>
      </c>
      <c r="AY78" s="70"/>
      <c r="AZ78" s="70"/>
    </row>
    <row r="79" spans="1:52" ht="24.95" hidden="1" customHeight="1" x14ac:dyDescent="0.25">
      <c r="A79" s="70" t="str">
        <f t="shared" si="21"/>
        <v>LA-12-512-012000991-I-174-2023MCSSA018786PRODIFAM, S.A. DE C.V.2024010.000.4059.00</v>
      </c>
      <c r="B79" s="70" t="str">
        <f t="shared" si="22"/>
        <v>MCSSA01878625301HRAEI-LPI-CC-353-1-2023HRAEI-MD13362024</v>
      </c>
      <c r="C79" s="71">
        <v>45253</v>
      </c>
      <c r="D79" s="72">
        <v>2024</v>
      </c>
      <c r="E79" s="73" t="s">
        <v>39</v>
      </c>
      <c r="F79" s="73" t="s">
        <v>2213</v>
      </c>
      <c r="G79" s="73" t="s">
        <v>41</v>
      </c>
      <c r="H79" s="73">
        <v>25301</v>
      </c>
      <c r="I79" s="73" t="s">
        <v>2273</v>
      </c>
      <c r="J79" s="73" t="s">
        <v>1476</v>
      </c>
      <c r="K79" s="73" t="s">
        <v>909</v>
      </c>
      <c r="L79" s="44" t="str">
        <f t="shared" si="23"/>
        <v>HRAEI-LPI-CC-353-1-2023HRAEI-MD1336</v>
      </c>
      <c r="M79" s="73" t="s">
        <v>910</v>
      </c>
      <c r="N79" s="73">
        <v>25301868</v>
      </c>
      <c r="O79" s="138" t="s">
        <v>911</v>
      </c>
      <c r="P79" s="73" t="s">
        <v>912</v>
      </c>
      <c r="Q79" s="74">
        <v>425.11</v>
      </c>
      <c r="R79" s="75">
        <v>77</v>
      </c>
      <c r="S79" s="75">
        <v>192</v>
      </c>
      <c r="T79" s="74">
        <f t="shared" si="24"/>
        <v>32733.47</v>
      </c>
      <c r="U79" s="74">
        <f t="shared" si="25"/>
        <v>81621.119999999995</v>
      </c>
      <c r="V79" s="76">
        <v>0</v>
      </c>
      <c r="W79" s="87">
        <f>IFERROR(VLOOKUP(L79,'DINAMICA SOLICITADO - ENTREGADO'!$A$2:$B$2000,2,0),"-")</f>
        <v>77</v>
      </c>
      <c r="X79" s="87">
        <f>IFERROR(VLOOKUP(L79,'DINAMICA SOLICITADO - ENTREGADO'!$A$2:$C$2000,3,0),"-")</f>
        <v>0</v>
      </c>
      <c r="Y79" s="87" t="str">
        <f t="shared" si="26"/>
        <v>CLAVE SOLICITADA</v>
      </c>
      <c r="Z79" s="87">
        <f t="shared" si="27"/>
        <v>0</v>
      </c>
      <c r="AA79" s="87" t="str">
        <f t="shared" si="28"/>
        <v>MINIMO CUMPLIDO</v>
      </c>
      <c r="AB79" s="87">
        <f t="shared" si="29"/>
        <v>77</v>
      </c>
      <c r="AC79" s="87" t="str">
        <f t="shared" si="30"/>
        <v>SIN RECIBIR</v>
      </c>
      <c r="AD79" s="6">
        <f t="shared" si="31"/>
        <v>0</v>
      </c>
      <c r="AE79" s="87"/>
      <c r="AF79" s="87"/>
      <c r="AG79" s="77"/>
      <c r="AH79" s="77"/>
      <c r="AI79" s="78" t="s">
        <v>2216</v>
      </c>
      <c r="AJ79" s="78"/>
      <c r="AK79" s="77"/>
      <c r="AL79" s="77"/>
      <c r="AM79" s="77"/>
      <c r="AN79" s="77" t="str">
        <f t="shared" si="32"/>
        <v>MCSSA018786HRAEI-LPI-CC-353-1-202325301</v>
      </c>
      <c r="AO79" s="77" t="str">
        <f t="shared" si="33"/>
        <v>192PRODIFAM, S.A. DE C.V.425.11MCSSA018786010.000.4059.002024LA-12-512-012000991-I-174-2023RAMO 12</v>
      </c>
      <c r="AP79" s="77" t="str">
        <f t="shared" si="34"/>
        <v>HRAEI-LPI-CC-353-1-2023</v>
      </c>
      <c r="AQ79" s="70" t="str">
        <f t="shared" si="35"/>
        <v>HRAEI-MD1336</v>
      </c>
      <c r="AR79" s="70" t="str">
        <f t="shared" si="36"/>
        <v>PRODIFAM, S.A. DE C.V.</v>
      </c>
      <c r="AS79" s="70" t="str">
        <f t="shared" si="37"/>
        <v>LA-12-512-012000991-I-174-2023</v>
      </c>
      <c r="AT79" s="70" t="s">
        <v>2218</v>
      </c>
      <c r="AU79" s="70" t="str">
        <f t="shared" si="38"/>
        <v>HRAEI-LPI-CC-353-1-2023HRAEI-MD1336</v>
      </c>
      <c r="AV79" s="70"/>
      <c r="AW79" s="70"/>
      <c r="AX79" s="70"/>
      <c r="AY79" s="70"/>
      <c r="AZ79" s="70"/>
    </row>
    <row r="80" spans="1:52" ht="24.95" hidden="1" customHeight="1" x14ac:dyDescent="0.25">
      <c r="A80" s="1" t="str">
        <f t="shared" si="21"/>
        <v>LA-012M7B997-E115-2022MCSSA018786AMAROX PHARMA, S.A. DE C.V.2024040.000.4484.00</v>
      </c>
      <c r="B80" s="1" t="str">
        <f t="shared" si="22"/>
        <v>MCSSA01878625301HRAEI-LPI-CC-464-2022HRAEI-MD13662024</v>
      </c>
      <c r="C80" s="42">
        <v>44950</v>
      </c>
      <c r="D80" s="43">
        <v>2024</v>
      </c>
      <c r="E80" s="44" t="s">
        <v>39</v>
      </c>
      <c r="F80" s="44" t="s">
        <v>390</v>
      </c>
      <c r="G80" s="44" t="s">
        <v>41</v>
      </c>
      <c r="H80" s="44">
        <v>25301</v>
      </c>
      <c r="I80" s="44" t="s">
        <v>1128</v>
      </c>
      <c r="J80" s="44" t="s">
        <v>1129</v>
      </c>
      <c r="K80" s="44" t="s">
        <v>1279</v>
      </c>
      <c r="L80" s="44" t="str">
        <f t="shared" si="23"/>
        <v>HRAEI-LPI-CC-464-2022HRAEI-MD1366</v>
      </c>
      <c r="M80" s="44" t="s">
        <v>1280</v>
      </c>
      <c r="N80" s="44">
        <v>25301899</v>
      </c>
      <c r="O80" s="137" t="s">
        <v>1281</v>
      </c>
      <c r="P80" s="44" t="s">
        <v>1282</v>
      </c>
      <c r="Q80" s="45">
        <v>14.85</v>
      </c>
      <c r="R80" s="46">
        <v>8</v>
      </c>
      <c r="S80" s="46">
        <v>19</v>
      </c>
      <c r="T80" s="45">
        <f t="shared" si="24"/>
        <v>118.8</v>
      </c>
      <c r="U80" s="45">
        <f t="shared" si="25"/>
        <v>282.14999999999998</v>
      </c>
      <c r="V80" s="47">
        <v>0</v>
      </c>
      <c r="W80" s="87">
        <f>IFERROR(VLOOKUP(L80,'DINAMICA SOLICITADO - ENTREGADO'!$A$2:$B$2000,2,0),"-")</f>
        <v>8</v>
      </c>
      <c r="X80" s="87">
        <f>IFERROR(VLOOKUP(L80,'DINAMICA SOLICITADO - ENTREGADO'!$A$2:$C$2000,3,0),"-")</f>
        <v>0</v>
      </c>
      <c r="Y80" s="87" t="str">
        <f t="shared" si="26"/>
        <v>CLAVE SOLICITADA</v>
      </c>
      <c r="Z80" s="87">
        <f t="shared" si="27"/>
        <v>0</v>
      </c>
      <c r="AA80" s="87" t="str">
        <f t="shared" si="28"/>
        <v>MINIMO CUMPLIDO</v>
      </c>
      <c r="AB80" s="87">
        <f t="shared" si="29"/>
        <v>8</v>
      </c>
      <c r="AC80" s="87" t="str">
        <f t="shared" si="30"/>
        <v>SIN RECIBIR</v>
      </c>
      <c r="AD80" s="6">
        <f t="shared" si="31"/>
        <v>0</v>
      </c>
      <c r="AE80" s="87"/>
      <c r="AF80" s="87"/>
      <c r="AI80" s="9">
        <v>2.5000000000000001E-2</v>
      </c>
      <c r="AN80" s="8" t="str">
        <f t="shared" si="32"/>
        <v>MCSSA018786HRAEI-LPI-CC-464-202225301</v>
      </c>
      <c r="AO80" s="8" t="str">
        <f t="shared" si="33"/>
        <v>19AMAROX PHARMA, S.A. DE C.V.14.85MCSSA018786040.000.4484.002024LA-012M7B997-E115-2022RAMO 12</v>
      </c>
      <c r="AP80" s="8" t="str">
        <f t="shared" si="34"/>
        <v>HRAEI-LPI-CC-464-2022</v>
      </c>
      <c r="AQ80" s="1" t="str">
        <f t="shared" si="35"/>
        <v>HRAEI-MD1366</v>
      </c>
      <c r="AR80" s="1" t="str">
        <f t="shared" si="36"/>
        <v>AMAROX PHARMA, S.A. DE C.V.</v>
      </c>
      <c r="AS80" s="1" t="str">
        <f t="shared" si="37"/>
        <v>LA-012M7B997-E115-2022</v>
      </c>
      <c r="AT80" s="1" t="s">
        <v>48</v>
      </c>
      <c r="AU80" s="1" t="str">
        <f t="shared" si="38"/>
        <v>HRAEI-LPI-CC-464-2022HRAEI-MD1366</v>
      </c>
      <c r="AY80" s="70"/>
      <c r="AZ80" s="70"/>
    </row>
    <row r="81" spans="1:52" ht="24.95" hidden="1" customHeight="1" x14ac:dyDescent="0.25">
      <c r="A81" s="1" t="str">
        <f t="shared" si="21"/>
        <v>AA-012M7B997-E151-2022MCSSA018786OCTAPHARMA, S.A. DE C.V.2024010.000.6218.00</v>
      </c>
      <c r="B81" s="1" t="str">
        <f t="shared" si="22"/>
        <v>MCSSA01878625301HRAEI-AD-CC-539-2022HRAEI-MD22402024</v>
      </c>
      <c r="C81" s="42">
        <v>44950</v>
      </c>
      <c r="D81" s="43">
        <v>2024</v>
      </c>
      <c r="E81" s="44" t="s">
        <v>39</v>
      </c>
      <c r="F81" s="44" t="s">
        <v>1427</v>
      </c>
      <c r="G81" s="44" t="s">
        <v>41</v>
      </c>
      <c r="H81" s="44">
        <v>25301</v>
      </c>
      <c r="I81" s="44" t="s">
        <v>1461</v>
      </c>
      <c r="J81" s="44" t="s">
        <v>1172</v>
      </c>
      <c r="K81" s="44" t="s">
        <v>1470</v>
      </c>
      <c r="L81" s="44" t="str">
        <f t="shared" si="23"/>
        <v>HRAEI-AD-CC-539-2022HRAEI-MD2240</v>
      </c>
      <c r="M81" s="44" t="s">
        <v>1471</v>
      </c>
      <c r="N81" s="44">
        <v>25303470</v>
      </c>
      <c r="O81" s="137" t="s">
        <v>1472</v>
      </c>
      <c r="P81" s="44" t="s">
        <v>1473</v>
      </c>
      <c r="Q81" s="45">
        <v>2016</v>
      </c>
      <c r="R81" s="46">
        <v>85</v>
      </c>
      <c r="S81" s="46">
        <v>211</v>
      </c>
      <c r="T81" s="45">
        <f t="shared" si="24"/>
        <v>171360</v>
      </c>
      <c r="U81" s="45">
        <f t="shared" si="25"/>
        <v>425376</v>
      </c>
      <c r="V81" s="47">
        <v>0</v>
      </c>
      <c r="W81" s="87">
        <f>IFERROR(VLOOKUP(L81,'DINAMICA SOLICITADO - ENTREGADO'!$A$2:$B$2000,2,0),"-")</f>
        <v>85</v>
      </c>
      <c r="X81" s="87">
        <f>IFERROR(VLOOKUP(L81,'DINAMICA SOLICITADO - ENTREGADO'!$A$2:$C$2000,3,0),"-")</f>
        <v>0</v>
      </c>
      <c r="Y81" s="87" t="str">
        <f t="shared" si="26"/>
        <v>CLAVE SOLICITADA</v>
      </c>
      <c r="Z81" s="87">
        <f t="shared" si="27"/>
        <v>0</v>
      </c>
      <c r="AA81" s="87" t="str">
        <f t="shared" si="28"/>
        <v>MINIMO CUMPLIDO</v>
      </c>
      <c r="AB81" s="87">
        <f t="shared" si="29"/>
        <v>85</v>
      </c>
      <c r="AC81" s="87" t="str">
        <f t="shared" si="30"/>
        <v>SIN RECIBIR</v>
      </c>
      <c r="AD81" s="6">
        <f t="shared" si="31"/>
        <v>0</v>
      </c>
      <c r="AE81" s="87"/>
      <c r="AF81" s="87"/>
      <c r="AI81" s="9">
        <v>2.5000000000000001E-2</v>
      </c>
      <c r="AN81" s="8" t="str">
        <f t="shared" si="32"/>
        <v>MCSSA018786HRAEI-AD-CC-539-202225301</v>
      </c>
      <c r="AO81" s="8" t="str">
        <f t="shared" si="33"/>
        <v>211OCTAPHARMA, S.A. DE C.V.2016MCSSA018786010.000.6218.002024AA-012M7B997-E151-2022RAMO 12</v>
      </c>
      <c r="AP81" s="8" t="str">
        <f t="shared" si="34"/>
        <v>HRAEI-AD-CC-539-2022</v>
      </c>
      <c r="AQ81" s="1" t="str">
        <f t="shared" si="35"/>
        <v>HRAEI-MD2240</v>
      </c>
      <c r="AR81" s="1" t="str">
        <f t="shared" si="36"/>
        <v>OCTAPHARMA, S.A. DE C.V.</v>
      </c>
      <c r="AS81" s="1" t="str">
        <f t="shared" si="37"/>
        <v>AA-012M7B997-E151-2022</v>
      </c>
      <c r="AT81" s="1" t="s">
        <v>48</v>
      </c>
      <c r="AU81" s="1" t="str">
        <f t="shared" si="38"/>
        <v>HRAEI-AD-CC-539-2022HRAEI-MD2240</v>
      </c>
      <c r="AY81" s="70"/>
      <c r="AZ81" s="70"/>
    </row>
    <row r="82" spans="1:52" ht="24.95" hidden="1" customHeight="1" x14ac:dyDescent="0.25">
      <c r="A82" s="1" t="str">
        <f t="shared" si="21"/>
        <v>AA-012M7B997-E151-2022MCSSA018786OCTAPHARMA, S.A. DE C.V.2024010.000.6216.00</v>
      </c>
      <c r="B82" s="1" t="str">
        <f t="shared" si="22"/>
        <v>MCSSA01878625301HRAEI-AD-CC-539-2022HRAEI-MD22382024</v>
      </c>
      <c r="C82" s="42">
        <v>44950</v>
      </c>
      <c r="D82" s="43">
        <v>2024</v>
      </c>
      <c r="E82" s="44" t="s">
        <v>39</v>
      </c>
      <c r="F82" s="44" t="s">
        <v>1427</v>
      </c>
      <c r="G82" s="44" t="s">
        <v>41</v>
      </c>
      <c r="H82" s="44">
        <v>25301</v>
      </c>
      <c r="I82" s="44" t="s">
        <v>1461</v>
      </c>
      <c r="J82" s="44" t="s">
        <v>1172</v>
      </c>
      <c r="K82" s="44" t="s">
        <v>1462</v>
      </c>
      <c r="L82" s="44" t="str">
        <f t="shared" si="23"/>
        <v>HRAEI-AD-CC-539-2022HRAEI-MD2238</v>
      </c>
      <c r="M82" s="44" t="s">
        <v>1463</v>
      </c>
      <c r="N82" s="44">
        <v>25303468</v>
      </c>
      <c r="O82" s="137" t="s">
        <v>1464</v>
      </c>
      <c r="P82" s="44" t="s">
        <v>1465</v>
      </c>
      <c r="Q82" s="45">
        <v>711</v>
      </c>
      <c r="R82" s="46">
        <v>18</v>
      </c>
      <c r="S82" s="46">
        <v>43</v>
      </c>
      <c r="T82" s="45">
        <f t="shared" si="24"/>
        <v>12798</v>
      </c>
      <c r="U82" s="45">
        <f t="shared" si="25"/>
        <v>30573</v>
      </c>
      <c r="V82" s="47">
        <v>0</v>
      </c>
      <c r="W82" s="87">
        <f>IFERROR(VLOOKUP(L82,'DINAMICA SOLICITADO - ENTREGADO'!$A$2:$B$2000,2,0),"-")</f>
        <v>18</v>
      </c>
      <c r="X82" s="87">
        <f>IFERROR(VLOOKUP(L82,'DINAMICA SOLICITADO - ENTREGADO'!$A$2:$C$2000,3,0),"-")</f>
        <v>0</v>
      </c>
      <c r="Y82" s="87" t="str">
        <f t="shared" si="26"/>
        <v>CLAVE SOLICITADA</v>
      </c>
      <c r="Z82" s="87">
        <f t="shared" si="27"/>
        <v>0</v>
      </c>
      <c r="AA82" s="87" t="str">
        <f t="shared" si="28"/>
        <v>MINIMO CUMPLIDO</v>
      </c>
      <c r="AB82" s="87">
        <f t="shared" si="29"/>
        <v>18</v>
      </c>
      <c r="AC82" s="87" t="str">
        <f t="shared" si="30"/>
        <v>SIN RECIBIR</v>
      </c>
      <c r="AD82" s="6">
        <f t="shared" si="31"/>
        <v>0</v>
      </c>
      <c r="AE82" s="87"/>
      <c r="AF82" s="87"/>
      <c r="AI82" s="9">
        <v>2.5000000000000001E-2</v>
      </c>
      <c r="AN82" s="8" t="str">
        <f t="shared" si="32"/>
        <v>MCSSA018786HRAEI-AD-CC-539-202225301</v>
      </c>
      <c r="AO82" s="8" t="str">
        <f t="shared" si="33"/>
        <v>43OCTAPHARMA, S.A. DE C.V.711MCSSA018786010.000.6216.002024AA-012M7B997-E151-2022RAMO 12</v>
      </c>
      <c r="AP82" s="8" t="str">
        <f t="shared" si="34"/>
        <v>HRAEI-AD-CC-539-2022</v>
      </c>
      <c r="AQ82" s="1" t="str">
        <f t="shared" si="35"/>
        <v>HRAEI-MD2238</v>
      </c>
      <c r="AR82" s="1" t="str">
        <f t="shared" si="36"/>
        <v>OCTAPHARMA, S.A. DE C.V.</v>
      </c>
      <c r="AS82" s="1" t="str">
        <f t="shared" si="37"/>
        <v>AA-012M7B997-E151-2022</v>
      </c>
      <c r="AT82" s="1" t="s">
        <v>48</v>
      </c>
      <c r="AU82" s="1" t="str">
        <f t="shared" si="38"/>
        <v>HRAEI-AD-CC-539-2022HRAEI-MD2238</v>
      </c>
      <c r="AY82" s="70"/>
      <c r="AZ82" s="70"/>
    </row>
    <row r="83" spans="1:52" ht="24.95" hidden="1" customHeight="1" x14ac:dyDescent="0.25">
      <c r="A83" s="1" t="str">
        <f t="shared" si="21"/>
        <v>AA-012M7B997-E151-2022MCSSA018786OCTAPHARMA, S.A. DE C.V.2024010.000.6217.00</v>
      </c>
      <c r="B83" s="1" t="str">
        <f t="shared" si="22"/>
        <v>MCSSA01878625301HRAEI-AD-CC-539-2022HRAEI-MD22392024</v>
      </c>
      <c r="C83" s="42">
        <v>44950</v>
      </c>
      <c r="D83" s="43">
        <v>2024</v>
      </c>
      <c r="E83" s="44" t="s">
        <v>39</v>
      </c>
      <c r="F83" s="44" t="s">
        <v>1427</v>
      </c>
      <c r="G83" s="44" t="s">
        <v>41</v>
      </c>
      <c r="H83" s="44">
        <v>25301</v>
      </c>
      <c r="I83" s="44" t="s">
        <v>1461</v>
      </c>
      <c r="J83" s="44" t="s">
        <v>1172</v>
      </c>
      <c r="K83" s="44" t="s">
        <v>1466</v>
      </c>
      <c r="L83" s="44" t="str">
        <f t="shared" si="23"/>
        <v>HRAEI-AD-CC-539-2022HRAEI-MD2239</v>
      </c>
      <c r="M83" s="44" t="s">
        <v>1467</v>
      </c>
      <c r="N83" s="44">
        <v>25303469</v>
      </c>
      <c r="O83" s="137" t="s">
        <v>1468</v>
      </c>
      <c r="P83" s="44" t="s">
        <v>1469</v>
      </c>
      <c r="Q83" s="45">
        <v>1008</v>
      </c>
      <c r="R83" s="46">
        <v>22</v>
      </c>
      <c r="S83" s="46">
        <v>53</v>
      </c>
      <c r="T83" s="45">
        <f t="shared" si="24"/>
        <v>22176</v>
      </c>
      <c r="U83" s="45">
        <f t="shared" si="25"/>
        <v>53424</v>
      </c>
      <c r="V83" s="47">
        <v>0</v>
      </c>
      <c r="W83" s="87">
        <f>IFERROR(VLOOKUP(L83,'DINAMICA SOLICITADO - ENTREGADO'!$A$2:$B$2000,2,0),"-")</f>
        <v>22</v>
      </c>
      <c r="X83" s="87">
        <f>IFERROR(VLOOKUP(L83,'DINAMICA SOLICITADO - ENTREGADO'!$A$2:$C$2000,3,0),"-")</f>
        <v>0</v>
      </c>
      <c r="Y83" s="87" t="str">
        <f t="shared" si="26"/>
        <v>CLAVE SOLICITADA</v>
      </c>
      <c r="Z83" s="87">
        <f t="shared" si="27"/>
        <v>0</v>
      </c>
      <c r="AA83" s="87" t="str">
        <f t="shared" si="28"/>
        <v>MINIMO CUMPLIDO</v>
      </c>
      <c r="AB83" s="87">
        <f t="shared" si="29"/>
        <v>22</v>
      </c>
      <c r="AC83" s="87" t="str">
        <f t="shared" si="30"/>
        <v>SIN RECIBIR</v>
      </c>
      <c r="AD83" s="6">
        <f t="shared" si="31"/>
        <v>0</v>
      </c>
      <c r="AE83" s="87"/>
      <c r="AF83" s="87"/>
      <c r="AI83" s="9">
        <v>2.5000000000000001E-2</v>
      </c>
      <c r="AN83" s="8" t="str">
        <f t="shared" si="32"/>
        <v>MCSSA018786HRAEI-AD-CC-539-202225301</v>
      </c>
      <c r="AO83" s="8" t="str">
        <f t="shared" si="33"/>
        <v>53OCTAPHARMA, S.A. DE C.V.1008MCSSA018786010.000.6217.002024AA-012M7B997-E151-2022RAMO 12</v>
      </c>
      <c r="AP83" s="8" t="str">
        <f t="shared" si="34"/>
        <v>HRAEI-AD-CC-539-2022</v>
      </c>
      <c r="AQ83" s="1" t="str">
        <f t="shared" si="35"/>
        <v>HRAEI-MD2239</v>
      </c>
      <c r="AR83" s="1" t="str">
        <f t="shared" si="36"/>
        <v>OCTAPHARMA, S.A. DE C.V.</v>
      </c>
      <c r="AS83" s="1" t="str">
        <f t="shared" si="37"/>
        <v>AA-012M7B997-E151-2022</v>
      </c>
      <c r="AT83" s="1" t="s">
        <v>48</v>
      </c>
      <c r="AU83" s="1" t="str">
        <f t="shared" si="38"/>
        <v>HRAEI-AD-CC-539-2022HRAEI-MD2239</v>
      </c>
      <c r="AY83" s="70"/>
      <c r="AZ83" s="70"/>
    </row>
    <row r="84" spans="1:52" ht="24.95" hidden="1" customHeight="1" x14ac:dyDescent="0.25">
      <c r="A84" s="70" t="str">
        <f t="shared" si="21"/>
        <v>LA-12-512-012000991-I-174-2023MCSSA018786ALUR TEK S DE, R.L. DE C.V.2024010.000.5191.00</v>
      </c>
      <c r="B84" s="70" t="str">
        <f t="shared" si="22"/>
        <v>MCSSA01878625301HRAEI-LPI-CC-253-2023HRAEI-MD14752024</v>
      </c>
      <c r="C84" s="71">
        <v>45253</v>
      </c>
      <c r="D84" s="72">
        <v>2024</v>
      </c>
      <c r="E84" s="73" t="s">
        <v>39</v>
      </c>
      <c r="F84" s="73" t="s">
        <v>2213</v>
      </c>
      <c r="G84" s="73" t="s">
        <v>41</v>
      </c>
      <c r="H84" s="73">
        <v>25301</v>
      </c>
      <c r="I84" s="73" t="s">
        <v>2451</v>
      </c>
      <c r="J84" s="73" t="s">
        <v>2452</v>
      </c>
      <c r="K84" s="73" t="s">
        <v>1910</v>
      </c>
      <c r="L84" s="44" t="str">
        <f t="shared" si="23"/>
        <v>HRAEI-LPI-CC-253-2023HRAEI-MD1475</v>
      </c>
      <c r="M84" s="73" t="s">
        <v>1911</v>
      </c>
      <c r="N84" s="73">
        <v>25302042</v>
      </c>
      <c r="O84" s="138" t="s">
        <v>1912</v>
      </c>
      <c r="P84" s="73" t="s">
        <v>145</v>
      </c>
      <c r="Q84" s="74">
        <v>197.36</v>
      </c>
      <c r="R84" s="75">
        <v>76</v>
      </c>
      <c r="S84" s="75">
        <v>192</v>
      </c>
      <c r="T84" s="74">
        <f t="shared" si="24"/>
        <v>14999.36</v>
      </c>
      <c r="U84" s="74">
        <f t="shared" si="25"/>
        <v>37893.120000000003</v>
      </c>
      <c r="V84" s="76">
        <v>0</v>
      </c>
      <c r="W84" s="87">
        <f>IFERROR(VLOOKUP(L84,'DINAMICA SOLICITADO - ENTREGADO'!$A$2:$B$2000,2,0),"-")</f>
        <v>76</v>
      </c>
      <c r="X84" s="87">
        <f>IFERROR(VLOOKUP(L84,'DINAMICA SOLICITADO - ENTREGADO'!$A$2:$C$2000,3,0),"-")</f>
        <v>76</v>
      </c>
      <c r="Y84" s="87" t="str">
        <f t="shared" si="26"/>
        <v>CLAVE SOLICITADA</v>
      </c>
      <c r="Z84" s="87">
        <f t="shared" si="27"/>
        <v>0</v>
      </c>
      <c r="AA84" s="87" t="str">
        <f t="shared" si="28"/>
        <v>MINIMO CUMPLIDO</v>
      </c>
      <c r="AB84" s="87">
        <f t="shared" si="29"/>
        <v>0</v>
      </c>
      <c r="AC84" s="87" t="str">
        <f t="shared" si="30"/>
        <v>RECIBIDO TOTAL</v>
      </c>
      <c r="AD84" s="6">
        <f t="shared" si="31"/>
        <v>14999.36</v>
      </c>
      <c r="AE84" s="87"/>
      <c r="AF84" s="87"/>
      <c r="AG84" s="77"/>
      <c r="AH84" s="77"/>
      <c r="AI84" s="78" t="s">
        <v>2216</v>
      </c>
      <c r="AJ84" s="78"/>
      <c r="AK84" s="77"/>
      <c r="AL84" s="77"/>
      <c r="AM84" s="77"/>
      <c r="AN84" s="77" t="str">
        <f t="shared" si="32"/>
        <v>MCSSA018786HRAEI-LPI-CC-253-202325301</v>
      </c>
      <c r="AO84" s="77" t="str">
        <f t="shared" si="33"/>
        <v>192ALUR TEK S DE, R.L. DE C.V.197.36MCSSA018786010.000.5191.002024LA-12-512-012000991-I-174-2023RAMO 12</v>
      </c>
      <c r="AP84" s="77" t="str">
        <f t="shared" si="34"/>
        <v>HRAEI-LPI-CC-253-2023</v>
      </c>
      <c r="AQ84" s="70" t="str">
        <f t="shared" si="35"/>
        <v>HRAEI-MD1475</v>
      </c>
      <c r="AR84" s="70" t="str">
        <f t="shared" si="36"/>
        <v>ALUR TEK S DE, R.L. DE C.V.</v>
      </c>
      <c r="AS84" s="70" t="str">
        <f t="shared" si="37"/>
        <v>LA-12-512-012000991-I-174-2023</v>
      </c>
      <c r="AT84" s="70" t="s">
        <v>2218</v>
      </c>
      <c r="AU84" s="70" t="str">
        <f t="shared" si="38"/>
        <v>HRAEI-LPI-CC-253-2023HRAEI-MD1475</v>
      </c>
      <c r="AV84" s="70"/>
      <c r="AW84" s="70"/>
      <c r="AX84" s="70"/>
      <c r="AY84" s="70"/>
      <c r="AZ84" s="70"/>
    </row>
    <row r="85" spans="1:52" ht="24.95" hidden="1" customHeight="1" x14ac:dyDescent="0.25">
      <c r="A85" s="70" t="str">
        <f t="shared" si="21"/>
        <v>LA-12-512-012000991-I-174-2023MCSSA018786ULTRA LABORATORIOS, S.A. DE C.V.2024010.000.5363.00</v>
      </c>
      <c r="B85" s="70" t="str">
        <f t="shared" si="22"/>
        <v>MCSSA01878625301HRAEI-LPI-CC-372-2023HRAEI-MD15022024</v>
      </c>
      <c r="C85" s="71">
        <v>45253</v>
      </c>
      <c r="D85" s="72">
        <v>2024</v>
      </c>
      <c r="E85" s="73" t="s">
        <v>39</v>
      </c>
      <c r="F85" s="73" t="s">
        <v>2213</v>
      </c>
      <c r="G85" s="73" t="s">
        <v>41</v>
      </c>
      <c r="H85" s="73">
        <v>25301</v>
      </c>
      <c r="I85" s="73" t="s">
        <v>2283</v>
      </c>
      <c r="J85" s="73" t="s">
        <v>1289</v>
      </c>
      <c r="K85" s="73" t="s">
        <v>1942</v>
      </c>
      <c r="L85" s="44" t="str">
        <f t="shared" si="23"/>
        <v>HRAEI-LPI-CC-372-2023HRAEI-MD1502</v>
      </c>
      <c r="M85" s="73" t="s">
        <v>1943</v>
      </c>
      <c r="N85" s="73">
        <v>25303077</v>
      </c>
      <c r="O85" s="138" t="s">
        <v>1944</v>
      </c>
      <c r="P85" s="73" t="s">
        <v>179</v>
      </c>
      <c r="Q85" s="74">
        <v>55</v>
      </c>
      <c r="R85" s="75">
        <v>4</v>
      </c>
      <c r="S85" s="75">
        <v>10</v>
      </c>
      <c r="T85" s="74">
        <f t="shared" si="24"/>
        <v>220</v>
      </c>
      <c r="U85" s="74">
        <f t="shared" si="25"/>
        <v>550</v>
      </c>
      <c r="V85" s="76">
        <v>0</v>
      </c>
      <c r="W85" s="87">
        <f>IFERROR(VLOOKUP(L85,'DINAMICA SOLICITADO - ENTREGADO'!$A$2:$B$2000,2,0),"-")</f>
        <v>4</v>
      </c>
      <c r="X85" s="87">
        <f>IFERROR(VLOOKUP(L85,'DINAMICA SOLICITADO - ENTREGADO'!$A$2:$C$2000,3,0),"-")</f>
        <v>0</v>
      </c>
      <c r="Y85" s="87" t="str">
        <f t="shared" si="26"/>
        <v>CLAVE SOLICITADA</v>
      </c>
      <c r="Z85" s="87">
        <f t="shared" si="27"/>
        <v>0</v>
      </c>
      <c r="AA85" s="87" t="str">
        <f t="shared" si="28"/>
        <v>MINIMO CUMPLIDO</v>
      </c>
      <c r="AB85" s="87">
        <f t="shared" si="29"/>
        <v>4</v>
      </c>
      <c r="AC85" s="87" t="str">
        <f t="shared" si="30"/>
        <v>SIN RECIBIR</v>
      </c>
      <c r="AD85" s="6">
        <f t="shared" si="31"/>
        <v>0</v>
      </c>
      <c r="AE85" s="87"/>
      <c r="AF85" s="87"/>
      <c r="AG85" s="77"/>
      <c r="AH85" s="77"/>
      <c r="AI85" s="78" t="s">
        <v>2216</v>
      </c>
      <c r="AJ85" s="78"/>
      <c r="AK85" s="77"/>
      <c r="AL85" s="77"/>
      <c r="AM85" s="77"/>
      <c r="AN85" s="77" t="str">
        <f t="shared" si="32"/>
        <v>MCSSA018786HRAEI-LPI-CC-372-202325301</v>
      </c>
      <c r="AO85" s="77" t="str">
        <f t="shared" si="33"/>
        <v>10ULTRA LABORATORIOS, S.A. DE C.V.55MCSSA018786010.000.5363.002024LA-12-512-012000991-I-174-2023RAMO 12</v>
      </c>
      <c r="AP85" s="77" t="str">
        <f t="shared" si="34"/>
        <v>HRAEI-LPI-CC-372-2023</v>
      </c>
      <c r="AQ85" s="70" t="str">
        <f t="shared" si="35"/>
        <v>HRAEI-MD1502</v>
      </c>
      <c r="AR85" s="70" t="str">
        <f t="shared" si="36"/>
        <v>ULTRA LABORATORIOS, S.A. DE C.V.</v>
      </c>
      <c r="AS85" s="70" t="str">
        <f t="shared" si="37"/>
        <v>LA-12-512-012000991-I-174-2023</v>
      </c>
      <c r="AT85" s="70" t="s">
        <v>2218</v>
      </c>
      <c r="AU85" s="70" t="str">
        <f t="shared" si="38"/>
        <v>HRAEI-LPI-CC-372-2023HRAEI-MD1502</v>
      </c>
      <c r="AV85" s="70"/>
      <c r="AW85" s="70"/>
      <c r="AX85" s="70"/>
      <c r="AY85" s="70"/>
      <c r="AZ85" s="70"/>
    </row>
    <row r="86" spans="1:52" ht="24.95" hidden="1" customHeight="1" x14ac:dyDescent="0.25">
      <c r="A86" s="1" t="str">
        <f t="shared" si="21"/>
        <v>LA-12-M7B-012M7B997-I-1-2023MCSSA018786AUROVIDA FARMACÉUTICA, S.A. DE C.V.2024010.000.5363.00</v>
      </c>
      <c r="B86" s="1" t="str">
        <f t="shared" si="22"/>
        <v>MCSSA01878625301HRAEI-LPI-CC-034-2023HRAEI-MD15022024</v>
      </c>
      <c r="C86" s="42">
        <v>44971</v>
      </c>
      <c r="D86" s="43">
        <v>2024</v>
      </c>
      <c r="E86" s="44" t="s">
        <v>39</v>
      </c>
      <c r="F86" s="44" t="s">
        <v>1474</v>
      </c>
      <c r="G86" s="44" t="s">
        <v>41</v>
      </c>
      <c r="H86" s="44">
        <v>25301</v>
      </c>
      <c r="I86" s="44" t="s">
        <v>1721</v>
      </c>
      <c r="J86" s="44" t="s">
        <v>1377</v>
      </c>
      <c r="K86" s="44" t="s">
        <v>1942</v>
      </c>
      <c r="L86" s="44" t="str">
        <f t="shared" si="23"/>
        <v>HRAEI-LPI-CC-034-2023HRAEI-MD1502</v>
      </c>
      <c r="M86" s="44" t="s">
        <v>1943</v>
      </c>
      <c r="N86" s="44">
        <v>25303077</v>
      </c>
      <c r="O86" s="137" t="s">
        <v>1944</v>
      </c>
      <c r="P86" s="44" t="s">
        <v>179</v>
      </c>
      <c r="Q86" s="45">
        <v>58</v>
      </c>
      <c r="R86" s="46">
        <v>2</v>
      </c>
      <c r="S86" s="46">
        <v>5</v>
      </c>
      <c r="T86" s="45">
        <f t="shared" si="24"/>
        <v>116</v>
      </c>
      <c r="U86" s="45">
        <f t="shared" si="25"/>
        <v>290</v>
      </c>
      <c r="V86" s="47">
        <v>0</v>
      </c>
      <c r="W86" s="87">
        <f>IFERROR(VLOOKUP(L86,'DINAMICA SOLICITADO - ENTREGADO'!$A$2:$B$2000,2,0),"-")</f>
        <v>2</v>
      </c>
      <c r="X86" s="87">
        <f>IFERROR(VLOOKUP(L86,'DINAMICA SOLICITADO - ENTREGADO'!$A$2:$C$2000,3,0),"-")</f>
        <v>0</v>
      </c>
      <c r="Y86" s="87" t="str">
        <f t="shared" si="26"/>
        <v>CLAVE SOLICITADA</v>
      </c>
      <c r="Z86" s="87">
        <f t="shared" si="27"/>
        <v>0</v>
      </c>
      <c r="AA86" s="87" t="str">
        <f t="shared" si="28"/>
        <v>MINIMO CUMPLIDO</v>
      </c>
      <c r="AB86" s="87">
        <f t="shared" si="29"/>
        <v>2</v>
      </c>
      <c r="AC86" s="87" t="str">
        <f t="shared" si="30"/>
        <v>SIN RECIBIR</v>
      </c>
      <c r="AD86" s="6">
        <f t="shared" si="31"/>
        <v>0</v>
      </c>
      <c r="AE86" s="87"/>
      <c r="AF86" s="87"/>
      <c r="AI86" s="9">
        <v>0.02</v>
      </c>
      <c r="AN86" s="8" t="str">
        <f t="shared" si="32"/>
        <v>MCSSA018786HRAEI-LPI-CC-034-202325301</v>
      </c>
      <c r="AO86" s="8" t="str">
        <f t="shared" si="33"/>
        <v>5AUROVIDA FARMACÉUTICA, S.A. DE C.V.58MCSSA018786010.000.5363.002024LA-12-M7B-012M7B997-I-1-2023RAMO 12</v>
      </c>
      <c r="AP86" s="8" t="str">
        <f t="shared" si="34"/>
        <v>HRAEI-LPI-CC-034-2023</v>
      </c>
      <c r="AQ86" s="1" t="str">
        <f t="shared" si="35"/>
        <v>HRAEI-MD1502</v>
      </c>
      <c r="AR86" s="1" t="str">
        <f t="shared" si="36"/>
        <v>AUROVIDA FARMACÉUTICA, S.A. DE C.V.</v>
      </c>
      <c r="AS86" s="1" t="str">
        <f t="shared" si="37"/>
        <v>LA-12-M7B-012M7B997-I-1-2023</v>
      </c>
      <c r="AT86" s="1" t="s">
        <v>48</v>
      </c>
      <c r="AU86" s="1" t="str">
        <f t="shared" si="38"/>
        <v>HRAEI-LPI-CC-034-2023HRAEI-MD1502</v>
      </c>
      <c r="AY86" s="70"/>
      <c r="AZ86" s="70"/>
    </row>
    <row r="87" spans="1:52" ht="24.95" hidden="1" customHeight="1" x14ac:dyDescent="0.25">
      <c r="A87" s="70" t="str">
        <f t="shared" si="21"/>
        <v>LA-12-512-012000991-I-174-2023MCSSA018786ZAGAPHARM, S.A. DE C.V.2024040.000.2096.00</v>
      </c>
      <c r="B87" s="70" t="str">
        <f t="shared" si="22"/>
        <v>MCSSA01878625301HRAEI-LPI-CC-376-2023HRAEI-MD15122024</v>
      </c>
      <c r="C87" s="71">
        <v>45253</v>
      </c>
      <c r="D87" s="72">
        <v>2024</v>
      </c>
      <c r="E87" s="73" t="s">
        <v>39</v>
      </c>
      <c r="F87" s="73" t="s">
        <v>2213</v>
      </c>
      <c r="G87" s="73" t="s">
        <v>41</v>
      </c>
      <c r="H87" s="73">
        <v>25301</v>
      </c>
      <c r="I87" s="73" t="s">
        <v>2292</v>
      </c>
      <c r="J87" s="73" t="s">
        <v>2230</v>
      </c>
      <c r="K87" s="73" t="s">
        <v>1244</v>
      </c>
      <c r="L87" s="44" t="str">
        <f t="shared" si="23"/>
        <v>HRAEI-LPI-CC-376-2023HRAEI-MD1512</v>
      </c>
      <c r="M87" s="73" t="s">
        <v>1245</v>
      </c>
      <c r="N87" s="73">
        <v>25302099</v>
      </c>
      <c r="O87" s="138" t="s">
        <v>1246</v>
      </c>
      <c r="P87" s="73" t="s">
        <v>461</v>
      </c>
      <c r="Q87" s="74">
        <v>15.8</v>
      </c>
      <c r="R87" s="75">
        <v>12</v>
      </c>
      <c r="S87" s="75">
        <v>29</v>
      </c>
      <c r="T87" s="74">
        <f t="shared" si="24"/>
        <v>189.60000000000002</v>
      </c>
      <c r="U87" s="74">
        <f t="shared" si="25"/>
        <v>458.20000000000005</v>
      </c>
      <c r="V87" s="76">
        <v>0</v>
      </c>
      <c r="W87" s="87">
        <f>IFERROR(VLOOKUP(L87,'DINAMICA SOLICITADO - ENTREGADO'!$A$2:$B$2000,2,0),"-")</f>
        <v>12</v>
      </c>
      <c r="X87" s="87">
        <f>IFERROR(VLOOKUP(L87,'DINAMICA SOLICITADO - ENTREGADO'!$A$2:$C$2000,3,0),"-")</f>
        <v>0</v>
      </c>
      <c r="Y87" s="87" t="str">
        <f t="shared" si="26"/>
        <v>CLAVE SOLICITADA</v>
      </c>
      <c r="Z87" s="87">
        <f t="shared" si="27"/>
        <v>0</v>
      </c>
      <c r="AA87" s="87" t="str">
        <f t="shared" si="28"/>
        <v>MINIMO CUMPLIDO</v>
      </c>
      <c r="AB87" s="87">
        <f t="shared" si="29"/>
        <v>12</v>
      </c>
      <c r="AC87" s="87" t="str">
        <f t="shared" si="30"/>
        <v>SIN RECIBIR</v>
      </c>
      <c r="AD87" s="6">
        <f t="shared" si="31"/>
        <v>0</v>
      </c>
      <c r="AE87" s="87"/>
      <c r="AF87" s="87"/>
      <c r="AG87" s="77"/>
      <c r="AH87" s="77"/>
      <c r="AI87" s="78" t="s">
        <v>2216</v>
      </c>
      <c r="AJ87" s="78"/>
      <c r="AK87" s="77"/>
      <c r="AL87" s="77"/>
      <c r="AM87" s="77"/>
      <c r="AN87" s="77" t="str">
        <f t="shared" si="32"/>
        <v>MCSSA018786HRAEI-LPI-CC-376-202325301</v>
      </c>
      <c r="AO87" s="77" t="str">
        <f t="shared" si="33"/>
        <v>29ZAGAPHARM, S.A. DE C.V.15.8MCSSA018786040.000.2096.002024LA-12-512-012000991-I-174-2023RAMO 12</v>
      </c>
      <c r="AP87" s="77" t="str">
        <f t="shared" si="34"/>
        <v>HRAEI-LPI-CC-376-2023</v>
      </c>
      <c r="AQ87" s="70" t="str">
        <f t="shared" si="35"/>
        <v>HRAEI-MD1512</v>
      </c>
      <c r="AR87" s="70" t="str">
        <f t="shared" si="36"/>
        <v>ZAGAPHARM, S.A. DE C.V.</v>
      </c>
      <c r="AS87" s="70" t="str">
        <f t="shared" si="37"/>
        <v>LA-12-512-012000991-I-174-2023</v>
      </c>
      <c r="AT87" s="70" t="s">
        <v>2218</v>
      </c>
      <c r="AU87" s="70" t="str">
        <f t="shared" si="38"/>
        <v>HRAEI-LPI-CC-376-2023HRAEI-MD1512</v>
      </c>
      <c r="AV87" s="70"/>
      <c r="AW87" s="70"/>
      <c r="AX87" s="70"/>
      <c r="AY87" s="70"/>
      <c r="AZ87" s="70"/>
    </row>
    <row r="88" spans="1:52" ht="24.95" hidden="1" customHeight="1" x14ac:dyDescent="0.25">
      <c r="A88" s="70" t="str">
        <f t="shared" si="21"/>
        <v>LA-12-512-012000991-I-174-2023MCSSA018786FARMACENTER, S.A. DE C.V.2024010.000.2623.00</v>
      </c>
      <c r="B88" s="70" t="str">
        <f t="shared" si="22"/>
        <v>MCSSA01878625301HRAEI-LPI-CC-297-2023HRAEI-MD16042024</v>
      </c>
      <c r="C88" s="71">
        <v>45253</v>
      </c>
      <c r="D88" s="72">
        <v>2024</v>
      </c>
      <c r="E88" s="73" t="s">
        <v>39</v>
      </c>
      <c r="F88" s="73" t="s">
        <v>2213</v>
      </c>
      <c r="G88" s="73" t="s">
        <v>41</v>
      </c>
      <c r="H88" s="73">
        <v>25301</v>
      </c>
      <c r="I88" s="73" t="s">
        <v>2333</v>
      </c>
      <c r="J88" s="73" t="s">
        <v>2334</v>
      </c>
      <c r="K88" s="73" t="s">
        <v>808</v>
      </c>
      <c r="L88" s="44" t="str">
        <f t="shared" si="23"/>
        <v>HRAEI-LPI-CC-297-2023HRAEI-MD1604</v>
      </c>
      <c r="M88" s="73" t="s">
        <v>809</v>
      </c>
      <c r="N88" s="73">
        <v>25302194</v>
      </c>
      <c r="O88" s="138" t="s">
        <v>810</v>
      </c>
      <c r="P88" s="73" t="s">
        <v>811</v>
      </c>
      <c r="Q88" s="74">
        <v>44.25</v>
      </c>
      <c r="R88" s="75">
        <v>4</v>
      </c>
      <c r="S88" s="75">
        <v>8</v>
      </c>
      <c r="T88" s="74">
        <f t="shared" si="24"/>
        <v>177</v>
      </c>
      <c r="U88" s="74">
        <f t="shared" si="25"/>
        <v>354</v>
      </c>
      <c r="V88" s="76">
        <v>0</v>
      </c>
      <c r="W88" s="87">
        <f>IFERROR(VLOOKUP(L88,'DINAMICA SOLICITADO - ENTREGADO'!$A$2:$B$2000,2,0),"-")</f>
        <v>4</v>
      </c>
      <c r="X88" s="87">
        <f>IFERROR(VLOOKUP(L88,'DINAMICA SOLICITADO - ENTREGADO'!$A$2:$C$2000,3,0),"-")</f>
        <v>0</v>
      </c>
      <c r="Y88" s="87" t="str">
        <f t="shared" si="26"/>
        <v>CLAVE SOLICITADA</v>
      </c>
      <c r="Z88" s="87">
        <f t="shared" si="27"/>
        <v>0</v>
      </c>
      <c r="AA88" s="87" t="str">
        <f t="shared" si="28"/>
        <v>MINIMO CUMPLIDO</v>
      </c>
      <c r="AB88" s="87">
        <f t="shared" si="29"/>
        <v>4</v>
      </c>
      <c r="AC88" s="87" t="str">
        <f t="shared" si="30"/>
        <v>SIN RECIBIR</v>
      </c>
      <c r="AD88" s="6">
        <f t="shared" si="31"/>
        <v>0</v>
      </c>
      <c r="AE88" s="87"/>
      <c r="AF88" s="87"/>
      <c r="AG88" s="77"/>
      <c r="AH88" s="77"/>
      <c r="AI88" s="78" t="s">
        <v>2216</v>
      </c>
      <c r="AJ88" s="78"/>
      <c r="AK88" s="77"/>
      <c r="AL88" s="77"/>
      <c r="AM88" s="77"/>
      <c r="AN88" s="77" t="str">
        <f t="shared" si="32"/>
        <v>MCSSA018786HRAEI-LPI-CC-297-202325301</v>
      </c>
      <c r="AO88" s="77" t="str">
        <f t="shared" si="33"/>
        <v>8FARMACENTER, S.A. DE C.V.44.25MCSSA018786010.000.2623.002024LA-12-512-012000991-I-174-2023RAMO 12</v>
      </c>
      <c r="AP88" s="77" t="str">
        <f t="shared" si="34"/>
        <v>HRAEI-LPI-CC-297-2023</v>
      </c>
      <c r="AQ88" s="70" t="str">
        <f t="shared" si="35"/>
        <v>HRAEI-MD1604</v>
      </c>
      <c r="AR88" s="70" t="str">
        <f t="shared" si="36"/>
        <v>FARMACENTER, S.A. DE C.V.</v>
      </c>
      <c r="AS88" s="70" t="str">
        <f t="shared" si="37"/>
        <v>LA-12-512-012000991-I-174-2023</v>
      </c>
      <c r="AT88" s="70" t="s">
        <v>2218</v>
      </c>
      <c r="AU88" s="70" t="str">
        <f t="shared" si="38"/>
        <v>HRAEI-LPI-CC-297-2023HRAEI-MD1604</v>
      </c>
      <c r="AV88" s="70"/>
      <c r="AW88" s="70"/>
      <c r="AX88" s="70"/>
      <c r="AY88" s="70"/>
      <c r="AZ88" s="70"/>
    </row>
    <row r="89" spans="1:52" ht="24.95" hidden="1" customHeight="1" x14ac:dyDescent="0.25">
      <c r="A89" s="1" t="str">
        <f t="shared" si="21"/>
        <v>LA-012M7B997-E115-2022MCSSA018786ADMINISTRADORA DE MARCAS FARMACÉUTICAS, S.A. DE C.V.2024010.000.2623.00</v>
      </c>
      <c r="B89" s="1" t="str">
        <f t="shared" si="22"/>
        <v>MCSSA01878625301HRAEI-LPI-CC-435-2022HRAEI-MD16042024</v>
      </c>
      <c r="C89" s="42">
        <v>44950</v>
      </c>
      <c r="D89" s="43">
        <v>2024</v>
      </c>
      <c r="E89" s="44" t="s">
        <v>39</v>
      </c>
      <c r="F89" s="44" t="s">
        <v>390</v>
      </c>
      <c r="G89" s="44" t="s">
        <v>41</v>
      </c>
      <c r="H89" s="44">
        <v>25301</v>
      </c>
      <c r="I89" s="44" t="s">
        <v>532</v>
      </c>
      <c r="J89" s="44" t="s">
        <v>377</v>
      </c>
      <c r="K89" s="44" t="s">
        <v>808</v>
      </c>
      <c r="L89" s="44" t="str">
        <f t="shared" si="23"/>
        <v>HRAEI-LPI-CC-435-2022HRAEI-MD1604</v>
      </c>
      <c r="M89" s="44" t="s">
        <v>809</v>
      </c>
      <c r="N89" s="44">
        <v>25302194</v>
      </c>
      <c r="O89" s="137" t="s">
        <v>810</v>
      </c>
      <c r="P89" s="44" t="s">
        <v>811</v>
      </c>
      <c r="Q89" s="45">
        <v>42.5</v>
      </c>
      <c r="R89" s="46">
        <v>10</v>
      </c>
      <c r="S89" s="46">
        <v>23</v>
      </c>
      <c r="T89" s="45">
        <f t="shared" si="24"/>
        <v>425</v>
      </c>
      <c r="U89" s="45">
        <f t="shared" si="25"/>
        <v>977.5</v>
      </c>
      <c r="V89" s="47">
        <v>0</v>
      </c>
      <c r="W89" s="87">
        <f>IFERROR(VLOOKUP(L89,'DINAMICA SOLICITADO - ENTREGADO'!$A$2:$B$2000,2,0),"-")</f>
        <v>10</v>
      </c>
      <c r="X89" s="87">
        <f>IFERROR(VLOOKUP(L89,'DINAMICA SOLICITADO - ENTREGADO'!$A$2:$C$2000,3,0),"-")</f>
        <v>10</v>
      </c>
      <c r="Y89" s="87" t="str">
        <f t="shared" si="26"/>
        <v>CLAVE SOLICITADA</v>
      </c>
      <c r="Z89" s="87">
        <f t="shared" si="27"/>
        <v>0</v>
      </c>
      <c r="AA89" s="87" t="str">
        <f t="shared" si="28"/>
        <v>MINIMO CUMPLIDO</v>
      </c>
      <c r="AB89" s="87">
        <f t="shared" si="29"/>
        <v>0</v>
      </c>
      <c r="AC89" s="87" t="str">
        <f t="shared" si="30"/>
        <v>RECIBIDO TOTAL</v>
      </c>
      <c r="AD89" s="6">
        <f t="shared" si="31"/>
        <v>425</v>
      </c>
      <c r="AE89" s="87"/>
      <c r="AF89" s="87"/>
      <c r="AI89" s="9">
        <v>2.5000000000000001E-2</v>
      </c>
      <c r="AN89" s="8" t="str">
        <f t="shared" si="32"/>
        <v>MCSSA018786HRAEI-LPI-CC-435-202225301</v>
      </c>
      <c r="AO89" s="8" t="str">
        <f t="shared" si="33"/>
        <v>23ADMINISTRADORA DE MARCAS FARMACÉUTICAS, S.A. DE C.V.42.5MCSSA018786010.000.2623.002024LA-012M7B997-E115-2022RAMO 12</v>
      </c>
      <c r="AP89" s="8" t="str">
        <f t="shared" si="34"/>
        <v>HRAEI-LPI-CC-435-2022</v>
      </c>
      <c r="AQ89" s="1" t="str">
        <f t="shared" si="35"/>
        <v>HRAEI-MD1604</v>
      </c>
      <c r="AR89" s="1" t="str">
        <f t="shared" si="36"/>
        <v>ADMINISTRADORA DE MARCAS FARMACÉUTICAS, S.A. DE C.V.</v>
      </c>
      <c r="AS89" s="1" t="str">
        <f t="shared" si="37"/>
        <v>LA-012M7B997-E115-2022</v>
      </c>
      <c r="AT89" s="1" t="s">
        <v>48</v>
      </c>
      <c r="AU89" s="1" t="str">
        <f t="shared" si="38"/>
        <v>HRAEI-LPI-CC-435-2022HRAEI-MD1604</v>
      </c>
      <c r="AY89" s="70"/>
      <c r="AZ89" s="70"/>
    </row>
    <row r="90" spans="1:52" ht="24.95" hidden="1" customHeight="1" x14ac:dyDescent="0.25">
      <c r="A90" s="70" t="str">
        <f t="shared" si="21"/>
        <v>LA-12-512-012000991-I-174-2023MCSSA018786MEDIGROUP DEL PACIFICO, S.A. DE C.V.2024010.000.5471.00</v>
      </c>
      <c r="B90" s="70" t="str">
        <f t="shared" si="22"/>
        <v>MCSSA01878625301HRAEI-LPI-CC-334-2023HRAEI-MD16072024</v>
      </c>
      <c r="C90" s="71">
        <v>45253</v>
      </c>
      <c r="D90" s="72">
        <v>2024</v>
      </c>
      <c r="E90" s="73" t="s">
        <v>39</v>
      </c>
      <c r="F90" s="73" t="s">
        <v>2213</v>
      </c>
      <c r="G90" s="73" t="s">
        <v>41</v>
      </c>
      <c r="H90" s="73">
        <v>25301</v>
      </c>
      <c r="I90" s="73" t="s">
        <v>2312</v>
      </c>
      <c r="J90" s="73" t="s">
        <v>1258</v>
      </c>
      <c r="K90" s="73" t="s">
        <v>1143</v>
      </c>
      <c r="L90" s="44" t="str">
        <f t="shared" si="23"/>
        <v>HRAEI-LPI-CC-334-2023HRAEI-MD1607</v>
      </c>
      <c r="M90" s="73" t="s">
        <v>1144</v>
      </c>
      <c r="N90" s="73">
        <v>25302198</v>
      </c>
      <c r="O90" s="138" t="s">
        <v>1145</v>
      </c>
      <c r="P90" s="73" t="s">
        <v>108</v>
      </c>
      <c r="Q90" s="74">
        <v>360.5</v>
      </c>
      <c r="R90" s="75">
        <v>2</v>
      </c>
      <c r="S90" s="75">
        <v>3</v>
      </c>
      <c r="T90" s="74">
        <f t="shared" si="24"/>
        <v>721</v>
      </c>
      <c r="U90" s="74">
        <f t="shared" si="25"/>
        <v>1081.5</v>
      </c>
      <c r="V90" s="76">
        <v>0</v>
      </c>
      <c r="W90" s="87">
        <f>IFERROR(VLOOKUP(L90,'DINAMICA SOLICITADO - ENTREGADO'!$A$2:$B$2000,2,0),"-")</f>
        <v>2</v>
      </c>
      <c r="X90" s="87">
        <f>IFERROR(VLOOKUP(L90,'DINAMICA SOLICITADO - ENTREGADO'!$A$2:$C$2000,3,0),"-")</f>
        <v>0</v>
      </c>
      <c r="Y90" s="87" t="str">
        <f t="shared" si="26"/>
        <v>CLAVE SOLICITADA</v>
      </c>
      <c r="Z90" s="87">
        <f t="shared" si="27"/>
        <v>0</v>
      </c>
      <c r="AA90" s="87" t="str">
        <f t="shared" si="28"/>
        <v>MINIMO CUMPLIDO</v>
      </c>
      <c r="AB90" s="87">
        <f t="shared" si="29"/>
        <v>2</v>
      </c>
      <c r="AC90" s="87" t="str">
        <f t="shared" si="30"/>
        <v>SIN RECIBIR</v>
      </c>
      <c r="AD90" s="6">
        <f t="shared" si="31"/>
        <v>0</v>
      </c>
      <c r="AE90" s="87"/>
      <c r="AF90" s="87"/>
      <c r="AG90" s="77"/>
      <c r="AH90" s="77"/>
      <c r="AI90" s="78" t="s">
        <v>2216</v>
      </c>
      <c r="AJ90" s="78"/>
      <c r="AK90" s="77"/>
      <c r="AL90" s="77"/>
      <c r="AM90" s="77"/>
      <c r="AN90" s="77" t="str">
        <f t="shared" si="32"/>
        <v>MCSSA018786HRAEI-LPI-CC-334-202325301</v>
      </c>
      <c r="AO90" s="77" t="str">
        <f t="shared" si="33"/>
        <v>3MEDIGROUP DEL PACIFICO, S.A. DE C.V.360.5MCSSA018786010.000.5471.002024LA-12-512-012000991-I-174-2023RAMO 12</v>
      </c>
      <c r="AP90" s="77" t="str">
        <f t="shared" si="34"/>
        <v>HRAEI-LPI-CC-334-2023</v>
      </c>
      <c r="AQ90" s="70" t="str">
        <f t="shared" si="35"/>
        <v>HRAEI-MD1607</v>
      </c>
      <c r="AR90" s="70" t="str">
        <f t="shared" si="36"/>
        <v>MEDIGROUP DEL PACIFICO, S.A. DE C.V.</v>
      </c>
      <c r="AS90" s="70" t="str">
        <f t="shared" si="37"/>
        <v>LA-12-512-012000991-I-174-2023</v>
      </c>
      <c r="AT90" s="70" t="s">
        <v>2218</v>
      </c>
      <c r="AU90" s="70" t="str">
        <f t="shared" si="38"/>
        <v>HRAEI-LPI-CC-334-2023HRAEI-MD1607</v>
      </c>
      <c r="AV90" s="70"/>
      <c r="AW90" s="70"/>
      <c r="AX90" s="70"/>
      <c r="AY90" s="70"/>
      <c r="AZ90" s="70"/>
    </row>
    <row r="91" spans="1:52" ht="24.95" hidden="1" customHeight="1" x14ac:dyDescent="0.25">
      <c r="A91" s="1" t="str">
        <f t="shared" si="21"/>
        <v>LA-12-M7B-012M7B997-I-1-2023MCSSA018786AUROVIDA FARMACÉUTICA, S.A. DE C.V.2024010.000.2630.00</v>
      </c>
      <c r="B91" s="1" t="str">
        <f t="shared" si="22"/>
        <v>MCSSA01878625301HRAEI-LPI-CC-034-2023HRAEI-MD16032024</v>
      </c>
      <c r="C91" s="42">
        <v>44971</v>
      </c>
      <c r="D91" s="43">
        <v>2024</v>
      </c>
      <c r="E91" s="44" t="s">
        <v>39</v>
      </c>
      <c r="F91" s="44" t="s">
        <v>1474</v>
      </c>
      <c r="G91" s="44" t="s">
        <v>41</v>
      </c>
      <c r="H91" s="44">
        <v>25301</v>
      </c>
      <c r="I91" s="44" t="s">
        <v>1721</v>
      </c>
      <c r="J91" s="44" t="s">
        <v>1377</v>
      </c>
      <c r="K91" s="44" t="s">
        <v>1722</v>
      </c>
      <c r="L91" s="44" t="str">
        <f t="shared" si="23"/>
        <v>HRAEI-LPI-CC-034-2023HRAEI-MD1603</v>
      </c>
      <c r="M91" s="44" t="s">
        <v>1723</v>
      </c>
      <c r="N91" s="44">
        <v>25302200</v>
      </c>
      <c r="O91" s="137" t="s">
        <v>1724</v>
      </c>
      <c r="P91" s="44" t="s">
        <v>1286</v>
      </c>
      <c r="Q91" s="45">
        <v>68.459999999999894</v>
      </c>
      <c r="R91" s="46">
        <v>85</v>
      </c>
      <c r="S91" s="46">
        <v>212</v>
      </c>
      <c r="T91" s="45">
        <f t="shared" si="24"/>
        <v>5819.0999999999913</v>
      </c>
      <c r="U91" s="45">
        <f t="shared" si="25"/>
        <v>14513.519999999977</v>
      </c>
      <c r="V91" s="47">
        <v>0</v>
      </c>
      <c r="W91" s="87">
        <f>IFERROR(VLOOKUP(L91,'DINAMICA SOLICITADO - ENTREGADO'!$A$2:$B$2000,2,0),"-")</f>
        <v>10</v>
      </c>
      <c r="X91" s="87">
        <f>IFERROR(VLOOKUP(L91,'DINAMICA SOLICITADO - ENTREGADO'!$A$2:$C$2000,3,0),"-")</f>
        <v>0</v>
      </c>
      <c r="Y91" s="87" t="str">
        <f t="shared" si="26"/>
        <v>CLAVE SOLICITADA</v>
      </c>
      <c r="Z91" s="87">
        <f t="shared" si="27"/>
        <v>-75</v>
      </c>
      <c r="AA91" s="87" t="str">
        <f t="shared" si="28"/>
        <v>MINIMO NO CUMPLIDO</v>
      </c>
      <c r="AB91" s="87">
        <f t="shared" si="29"/>
        <v>10</v>
      </c>
      <c r="AC91" s="87" t="str">
        <f t="shared" si="30"/>
        <v>SIN RECIBIR</v>
      </c>
      <c r="AD91" s="6">
        <f t="shared" si="31"/>
        <v>0</v>
      </c>
      <c r="AE91" s="87"/>
      <c r="AF91" s="87"/>
      <c r="AI91" s="9">
        <v>0.02</v>
      </c>
      <c r="AN91" s="8" t="str">
        <f t="shared" si="32"/>
        <v>MCSSA018786HRAEI-LPI-CC-034-202325301</v>
      </c>
      <c r="AO91" s="8" t="str">
        <f t="shared" si="33"/>
        <v>212AUROVIDA FARMACÉUTICA, S.A. DE C.V.68.4599999999999MCSSA018786010.000.2630.002024LA-12-M7B-012M7B997-I-1-2023RAMO 12</v>
      </c>
      <c r="AP91" s="8" t="str">
        <f t="shared" si="34"/>
        <v>HRAEI-LPI-CC-034-2023</v>
      </c>
      <c r="AQ91" s="1" t="str">
        <f t="shared" si="35"/>
        <v>HRAEI-MD1603</v>
      </c>
      <c r="AR91" s="1" t="str">
        <f t="shared" si="36"/>
        <v>AUROVIDA FARMACÉUTICA, S.A. DE C.V.</v>
      </c>
      <c r="AS91" s="1" t="str">
        <f t="shared" si="37"/>
        <v>LA-12-M7B-012M7B997-I-1-2023</v>
      </c>
      <c r="AT91" s="1" t="s">
        <v>48</v>
      </c>
      <c r="AU91" s="1" t="str">
        <f t="shared" si="38"/>
        <v>HRAEI-LPI-CC-034-2023HRAEI-MD1603</v>
      </c>
      <c r="AY91" s="70"/>
      <c r="AZ91" s="70"/>
    </row>
    <row r="92" spans="1:52" ht="24.95" hidden="1" customHeight="1" x14ac:dyDescent="0.25">
      <c r="A92" s="70" t="str">
        <f t="shared" si="21"/>
        <v>LA-12-512-012000991-I-174-2023MCSSA018786MEDIVIDA, S.A. DE C.V.2024010.000.4251.00</v>
      </c>
      <c r="B92" s="70" t="str">
        <f t="shared" si="22"/>
        <v>MCSSA01878625301HRAEI-LPI-CC-336-1-2023HRAEI-MD16102024</v>
      </c>
      <c r="C92" s="71">
        <v>45357</v>
      </c>
      <c r="D92" s="72">
        <v>2024</v>
      </c>
      <c r="E92" s="73" t="s">
        <v>39</v>
      </c>
      <c r="F92" s="73" t="s">
        <v>2213</v>
      </c>
      <c r="G92" s="73" t="s">
        <v>41</v>
      </c>
      <c r="H92" s="73">
        <v>25301</v>
      </c>
      <c r="I92" s="73" t="s">
        <v>2348</v>
      </c>
      <c r="J92" s="73" t="s">
        <v>2349</v>
      </c>
      <c r="K92" s="73" t="s">
        <v>971</v>
      </c>
      <c r="L92" s="44" t="str">
        <f t="shared" si="23"/>
        <v>HRAEI-LPI-CC-336-1-2023HRAEI-MD1610</v>
      </c>
      <c r="M92" s="73" t="s">
        <v>972</v>
      </c>
      <c r="N92" s="73">
        <v>25302204</v>
      </c>
      <c r="O92" s="138" t="s">
        <v>973</v>
      </c>
      <c r="P92" s="73" t="s">
        <v>145</v>
      </c>
      <c r="Q92" s="74">
        <v>32</v>
      </c>
      <c r="R92" s="75">
        <v>2304</v>
      </c>
      <c r="S92" s="75">
        <v>5760</v>
      </c>
      <c r="T92" s="74">
        <f t="shared" si="24"/>
        <v>73728</v>
      </c>
      <c r="U92" s="74">
        <f t="shared" si="25"/>
        <v>184320</v>
      </c>
      <c r="V92" s="76">
        <v>0</v>
      </c>
      <c r="W92" s="87">
        <f>IFERROR(VLOOKUP(L92,'DINAMICA SOLICITADO - ENTREGADO'!$A$2:$B$2000,2,0),"-")</f>
        <v>2034</v>
      </c>
      <c r="X92" s="87">
        <f>IFERROR(VLOOKUP(L92,'DINAMICA SOLICITADO - ENTREGADO'!$A$2:$C$2000,3,0),"-")</f>
        <v>0</v>
      </c>
      <c r="Y92" s="87" t="str">
        <f t="shared" si="26"/>
        <v>CLAVE SOLICITADA</v>
      </c>
      <c r="Z92" s="87">
        <f t="shared" si="27"/>
        <v>-270</v>
      </c>
      <c r="AA92" s="87" t="str">
        <f t="shared" si="28"/>
        <v>MINIMO NO CUMPLIDO</v>
      </c>
      <c r="AB92" s="87">
        <f t="shared" si="29"/>
        <v>2034</v>
      </c>
      <c r="AC92" s="87" t="str">
        <f t="shared" si="30"/>
        <v>SIN RECIBIR</v>
      </c>
      <c r="AD92" s="6">
        <f t="shared" si="31"/>
        <v>0</v>
      </c>
      <c r="AE92" s="87"/>
      <c r="AF92" s="87"/>
      <c r="AG92" s="77" t="s">
        <v>2449</v>
      </c>
      <c r="AH92" s="77" t="s">
        <v>2449</v>
      </c>
      <c r="AI92" s="78" t="s">
        <v>2216</v>
      </c>
      <c r="AJ92" s="78" t="s">
        <v>2450</v>
      </c>
      <c r="AK92" s="77"/>
      <c r="AL92" s="77">
        <v>0</v>
      </c>
      <c r="AM92" s="77" t="s">
        <v>1553</v>
      </c>
      <c r="AN92" s="77" t="str">
        <f t="shared" si="32"/>
        <v>MCSSA018786HRAEI-LPI-CC-336-1-202325301</v>
      </c>
      <c r="AO92" s="77" t="str">
        <f t="shared" si="33"/>
        <v>5760MEDIVIDA, S.A. DE C.V.32MCSSA018786010.000.4251.002024LA-12-512-012000991-I-174-2023RAMO 12</v>
      </c>
      <c r="AP92" s="77" t="str">
        <f t="shared" si="34"/>
        <v>HRAEI-LPI-CC-336-1-2023</v>
      </c>
      <c r="AQ92" s="70" t="str">
        <f t="shared" si="35"/>
        <v>HRAEI-MD1610</v>
      </c>
      <c r="AR92" s="70" t="str">
        <f t="shared" si="36"/>
        <v>MEDIVIDA, S.A. DE C.V.</v>
      </c>
      <c r="AS92" s="70" t="str">
        <f t="shared" si="37"/>
        <v>LA-12-512-012000991-I-174-2023</v>
      </c>
      <c r="AT92" s="70" t="s">
        <v>2218</v>
      </c>
      <c r="AU92" s="70" t="str">
        <f t="shared" si="38"/>
        <v>HRAEI-LPI-CC-336-1-2023HRAEI-MD1610</v>
      </c>
      <c r="AV92" s="70"/>
      <c r="AW92" s="70"/>
      <c r="AX92" s="70"/>
      <c r="AY92" s="70"/>
      <c r="AZ92" s="70"/>
    </row>
    <row r="93" spans="1:52" ht="24.95" hidden="1" customHeight="1" x14ac:dyDescent="0.25">
      <c r="A93" s="70" t="str">
        <f t="shared" si="21"/>
        <v>LA-12-512-012000991-I-174-2023MCSSA018786FARMA LEAL, S.A. DE C.V.2024010.000.4488.00</v>
      </c>
      <c r="B93" s="70" t="str">
        <f t="shared" si="22"/>
        <v>MCSSA01878625301HRAEI-LPI-CC-296-1-2023HRAEI-MD16212024</v>
      </c>
      <c r="C93" s="71">
        <v>45253</v>
      </c>
      <c r="D93" s="72">
        <v>2024</v>
      </c>
      <c r="E93" s="73" t="s">
        <v>39</v>
      </c>
      <c r="F93" s="73" t="s">
        <v>2213</v>
      </c>
      <c r="G93" s="73" t="s">
        <v>41</v>
      </c>
      <c r="H93" s="73">
        <v>25301</v>
      </c>
      <c r="I93" s="73" t="s">
        <v>2364</v>
      </c>
      <c r="J93" s="73" t="s">
        <v>2365</v>
      </c>
      <c r="K93" s="73" t="s">
        <v>1869</v>
      </c>
      <c r="L93" s="44" t="str">
        <f t="shared" si="23"/>
        <v>HRAEI-LPI-CC-296-1-2023HRAEI-MD1621</v>
      </c>
      <c r="M93" s="73" t="s">
        <v>1870</v>
      </c>
      <c r="N93" s="73">
        <v>25302222</v>
      </c>
      <c r="O93" s="138" t="s">
        <v>1871</v>
      </c>
      <c r="P93" s="73" t="s">
        <v>1872</v>
      </c>
      <c r="Q93" s="74">
        <v>14.87</v>
      </c>
      <c r="R93" s="75">
        <v>4</v>
      </c>
      <c r="S93" s="75">
        <v>10</v>
      </c>
      <c r="T93" s="74">
        <f t="shared" si="24"/>
        <v>59.48</v>
      </c>
      <c r="U93" s="74">
        <f t="shared" si="25"/>
        <v>148.69999999999999</v>
      </c>
      <c r="V93" s="76">
        <v>0</v>
      </c>
      <c r="W93" s="87">
        <f>IFERROR(VLOOKUP(L93,'DINAMICA SOLICITADO - ENTREGADO'!$A$2:$B$2000,2,0),"-")</f>
        <v>4</v>
      </c>
      <c r="X93" s="87">
        <f>IFERROR(VLOOKUP(L93,'DINAMICA SOLICITADO - ENTREGADO'!$A$2:$C$2000,3,0),"-")</f>
        <v>0</v>
      </c>
      <c r="Y93" s="87" t="str">
        <f t="shared" si="26"/>
        <v>CLAVE SOLICITADA</v>
      </c>
      <c r="Z93" s="87">
        <f t="shared" si="27"/>
        <v>0</v>
      </c>
      <c r="AA93" s="87" t="str">
        <f t="shared" si="28"/>
        <v>MINIMO CUMPLIDO</v>
      </c>
      <c r="AB93" s="87">
        <f t="shared" si="29"/>
        <v>4</v>
      </c>
      <c r="AC93" s="87" t="str">
        <f t="shared" si="30"/>
        <v>SIN RECIBIR</v>
      </c>
      <c r="AD93" s="6">
        <f t="shared" si="31"/>
        <v>0</v>
      </c>
      <c r="AE93" s="87"/>
      <c r="AF93" s="87"/>
      <c r="AG93" s="77"/>
      <c r="AH93" s="77"/>
      <c r="AI93" s="78" t="s">
        <v>2216</v>
      </c>
      <c r="AJ93" s="78"/>
      <c r="AK93" s="77"/>
      <c r="AL93" s="77"/>
      <c r="AM93" s="77"/>
      <c r="AN93" s="77" t="str">
        <f t="shared" si="32"/>
        <v>MCSSA018786HRAEI-LPI-CC-296-1-202325301</v>
      </c>
      <c r="AO93" s="77" t="str">
        <f t="shared" si="33"/>
        <v>10FARMA LEAL, S.A. DE C.V.14.87MCSSA018786010.000.4488.002024LA-12-512-012000991-I-174-2023RAMO 12</v>
      </c>
      <c r="AP93" s="77" t="str">
        <f t="shared" si="34"/>
        <v>HRAEI-LPI-CC-296-1-2023</v>
      </c>
      <c r="AQ93" s="70" t="str">
        <f t="shared" si="35"/>
        <v>HRAEI-MD1621</v>
      </c>
      <c r="AR93" s="70" t="str">
        <f t="shared" si="36"/>
        <v>FARMA LEAL, S.A. DE C.V.</v>
      </c>
      <c r="AS93" s="70" t="str">
        <f t="shared" si="37"/>
        <v>LA-12-512-012000991-I-174-2023</v>
      </c>
      <c r="AT93" s="70" t="s">
        <v>2218</v>
      </c>
      <c r="AU93" s="70" t="str">
        <f t="shared" si="38"/>
        <v>HRAEI-LPI-CC-296-1-2023HRAEI-MD1621</v>
      </c>
      <c r="AV93" s="70"/>
      <c r="AW93" s="70"/>
      <c r="AX93" s="70"/>
      <c r="AY93" s="70"/>
      <c r="AZ93" s="70"/>
    </row>
    <row r="94" spans="1:52" ht="24.95" hidden="1" customHeight="1" x14ac:dyDescent="0.25">
      <c r="A94" s="1" t="str">
        <f t="shared" si="21"/>
        <v>AA-012M7B997-E133-2022MCSSA018786BRISTOL-MYERS SQUIBB DE MÉXICO, S DE R.L. DE C.V.2024010.000.5820.00</v>
      </c>
      <c r="B94" s="1" t="str">
        <f t="shared" si="22"/>
        <v>MCSSA01878625301HRAEI-AD-CC-349-2022HRAEI-MD19762024</v>
      </c>
      <c r="C94" s="42">
        <v>44950</v>
      </c>
      <c r="D94" s="43">
        <v>2024</v>
      </c>
      <c r="E94" s="44" t="s">
        <v>39</v>
      </c>
      <c r="F94" s="44" t="s">
        <v>40</v>
      </c>
      <c r="G94" s="44" t="s">
        <v>41</v>
      </c>
      <c r="H94" s="44">
        <v>25301</v>
      </c>
      <c r="I94" s="44" t="s">
        <v>160</v>
      </c>
      <c r="J94" s="44" t="s">
        <v>161</v>
      </c>
      <c r="K94" s="44" t="s">
        <v>162</v>
      </c>
      <c r="L94" s="44" t="str">
        <f t="shared" si="23"/>
        <v>HRAEI-AD-CC-349-2022HRAEI-MD1976</v>
      </c>
      <c r="M94" s="44" t="s">
        <v>163</v>
      </c>
      <c r="N94" s="44">
        <v>25302346</v>
      </c>
      <c r="O94" s="44" t="s">
        <v>164</v>
      </c>
      <c r="P94" s="44" t="s">
        <v>165</v>
      </c>
      <c r="Q94" s="45">
        <v>8200</v>
      </c>
      <c r="R94" s="46">
        <v>28</v>
      </c>
      <c r="S94" s="46">
        <v>69</v>
      </c>
      <c r="T94" s="45">
        <f t="shared" si="24"/>
        <v>229600</v>
      </c>
      <c r="U94" s="45">
        <f t="shared" si="25"/>
        <v>565800</v>
      </c>
      <c r="V94" s="47">
        <v>0</v>
      </c>
      <c r="W94" s="87">
        <f>IFERROR(VLOOKUP(L94,'DINAMICA SOLICITADO - ENTREGADO'!$A$2:$B$2000,2,0),"-")</f>
        <v>69</v>
      </c>
      <c r="X94" s="87">
        <f>IFERROR(VLOOKUP(L94,'DINAMICA SOLICITADO - ENTREGADO'!$A$2:$C$2000,3,0),"-")</f>
        <v>69</v>
      </c>
      <c r="Y94" s="87" t="str">
        <f t="shared" si="26"/>
        <v>CLAVE SOLICITADA</v>
      </c>
      <c r="Z94" s="87">
        <f t="shared" si="27"/>
        <v>41</v>
      </c>
      <c r="AA94" s="87" t="str">
        <f t="shared" si="28"/>
        <v>MINIMO SUPERADO</v>
      </c>
      <c r="AB94" s="87">
        <f t="shared" si="29"/>
        <v>0</v>
      </c>
      <c r="AC94" s="87" t="str">
        <f t="shared" si="30"/>
        <v>RECIBIDO TOTAL</v>
      </c>
      <c r="AD94" s="6">
        <f t="shared" si="31"/>
        <v>565800</v>
      </c>
      <c r="AE94" s="87"/>
      <c r="AF94" s="87"/>
      <c r="AI94" s="9">
        <v>2.5000000000000001E-2</v>
      </c>
      <c r="AN94" s="8" t="str">
        <f t="shared" si="32"/>
        <v>MCSSA018786HRAEI-AD-CC-349-202225301</v>
      </c>
      <c r="AO94" s="8" t="str">
        <f t="shared" si="33"/>
        <v>69BRISTOL-MYERS SQUIBB DE MÉXICO, S DE R.L. DE C.V.8200MCSSA018786010.000.5820.002024AA-012M7B997-E133-2022RAMO 12</v>
      </c>
      <c r="AP94" s="8" t="str">
        <f t="shared" si="34"/>
        <v>HRAEI-AD-CC-349-2022</v>
      </c>
      <c r="AQ94" s="1" t="str">
        <f t="shared" si="35"/>
        <v>HRAEI-MD1976</v>
      </c>
      <c r="AR94" s="1" t="str">
        <f t="shared" si="36"/>
        <v>BRISTOL-MYERS SQUIBB DE MÉXICO, S DE R.L. DE C.V.</v>
      </c>
      <c r="AS94" s="1" t="str">
        <f t="shared" si="37"/>
        <v>AA-012M7B997-E133-2022</v>
      </c>
      <c r="AT94" s="1" t="s">
        <v>48</v>
      </c>
      <c r="AU94" s="1" t="str">
        <f t="shared" si="38"/>
        <v>HRAEI-AD-CC-349-2022HRAEI-MD1976</v>
      </c>
      <c r="AY94" s="70"/>
      <c r="AZ94" s="70"/>
    </row>
    <row r="95" spans="1:52" ht="24.95" hidden="1" customHeight="1" x14ac:dyDescent="0.25">
      <c r="A95" s="70" t="str">
        <f t="shared" si="21"/>
        <v>AA-12-512-012000991-T-176-2023  MCSSA018786ASTRAZENECA, S.A. DE C.V.2024010.000.6327.00</v>
      </c>
      <c r="B95" s="70" t="str">
        <f t="shared" si="22"/>
        <v>MCSSA01878625301HRAEI-AD-CC-233-2023HRAEI-MD21262024</v>
      </c>
      <c r="C95" s="71">
        <v>45239</v>
      </c>
      <c r="D95" s="72">
        <v>2024</v>
      </c>
      <c r="E95" s="73" t="s">
        <v>39</v>
      </c>
      <c r="F95" s="73" t="s">
        <v>2239</v>
      </c>
      <c r="G95" s="73" t="s">
        <v>41</v>
      </c>
      <c r="H95" s="73">
        <v>25301</v>
      </c>
      <c r="I95" s="73" t="s">
        <v>2243</v>
      </c>
      <c r="J95" s="73" t="s">
        <v>2244</v>
      </c>
      <c r="K95" s="73" t="s">
        <v>345</v>
      </c>
      <c r="L95" s="44" t="str">
        <f t="shared" si="23"/>
        <v>HRAEI-AD-CC-233-2023HRAEI-MD2126</v>
      </c>
      <c r="M95" s="73" t="s">
        <v>346</v>
      </c>
      <c r="N95" s="73">
        <v>25303907</v>
      </c>
      <c r="O95" s="73" t="s">
        <v>347</v>
      </c>
      <c r="P95" s="73" t="s">
        <v>348</v>
      </c>
      <c r="Q95" s="74">
        <v>144825</v>
      </c>
      <c r="R95" s="75">
        <v>16</v>
      </c>
      <c r="S95" s="75">
        <v>38</v>
      </c>
      <c r="T95" s="74">
        <f t="shared" si="24"/>
        <v>2317200</v>
      </c>
      <c r="U95" s="74">
        <f t="shared" si="25"/>
        <v>5503350</v>
      </c>
      <c r="V95" s="76">
        <v>0</v>
      </c>
      <c r="W95" s="87">
        <f>IFERROR(VLOOKUP(L95,'DINAMICA SOLICITADO - ENTREGADO'!$A$2:$B$2000,2,0),"-")</f>
        <v>16</v>
      </c>
      <c r="X95" s="87">
        <f>IFERROR(VLOOKUP(L95,'DINAMICA SOLICITADO - ENTREGADO'!$A$2:$C$2000,3,0),"-")</f>
        <v>16</v>
      </c>
      <c r="Y95" s="87" t="str">
        <f t="shared" si="26"/>
        <v>CLAVE SOLICITADA</v>
      </c>
      <c r="Z95" s="87">
        <f t="shared" si="27"/>
        <v>0</v>
      </c>
      <c r="AA95" s="87" t="str">
        <f t="shared" si="28"/>
        <v>MINIMO CUMPLIDO</v>
      </c>
      <c r="AB95" s="87">
        <f t="shared" si="29"/>
        <v>0</v>
      </c>
      <c r="AC95" s="87" t="str">
        <f t="shared" si="30"/>
        <v>RECIBIDO TOTAL</v>
      </c>
      <c r="AD95" s="6">
        <f t="shared" si="31"/>
        <v>2317200</v>
      </c>
      <c r="AE95" s="87" t="s">
        <v>3574</v>
      </c>
      <c r="AF95" s="87"/>
      <c r="AG95" s="77"/>
      <c r="AH95" s="77"/>
      <c r="AI95" s="78" t="s">
        <v>2216</v>
      </c>
      <c r="AJ95" s="78"/>
      <c r="AK95" s="77"/>
      <c r="AL95" s="77"/>
      <c r="AM95" s="77"/>
      <c r="AN95" s="77" t="str">
        <f t="shared" si="32"/>
        <v>MCSSA018786HRAEI-AD-CC-233-202325301</v>
      </c>
      <c r="AO95" s="77" t="str">
        <f t="shared" si="33"/>
        <v>38ASTRAZENECA, S.A. DE C.V.144825MCSSA018786010.000.6327.002024AA-12-512-012000991-T-176-2023  RAMO 12</v>
      </c>
      <c r="AP95" s="77" t="str">
        <f t="shared" si="34"/>
        <v>HRAEI-AD-CC-233-2023</v>
      </c>
      <c r="AQ95" s="70" t="str">
        <f t="shared" si="35"/>
        <v>HRAEI-MD2126</v>
      </c>
      <c r="AR95" s="70" t="str">
        <f t="shared" si="36"/>
        <v>ASTRAZENECA, S.A. DE C.V.</v>
      </c>
      <c r="AS95" s="70" t="str">
        <f t="shared" si="37"/>
        <v>AA-12-512-012000991-T-176-2023  </v>
      </c>
      <c r="AT95" s="70" t="s">
        <v>2218</v>
      </c>
      <c r="AU95" s="70" t="str">
        <f t="shared" si="38"/>
        <v>HRAEI-AD-CC-233-2023HRAEI-MD2126</v>
      </c>
      <c r="AV95" s="70"/>
      <c r="AW95" s="70"/>
      <c r="AX95" s="70"/>
      <c r="AY95" s="70"/>
      <c r="AZ95" s="70"/>
    </row>
    <row r="96" spans="1:52" ht="24.95" hidden="1" customHeight="1" x14ac:dyDescent="0.25">
      <c r="A96" s="1" t="str">
        <f t="shared" si="21"/>
        <v>AA-012M7B997-E133-2022MCSSA018786ASTRA ZENECA, S.A. DE C.V.2024010.000.6327.00</v>
      </c>
      <c r="B96" s="1" t="str">
        <f t="shared" si="22"/>
        <v>MCSSA01878625301HRAEI-AD-CC-350-2022HRAEI-MD21262024</v>
      </c>
      <c r="C96" s="42">
        <v>44950</v>
      </c>
      <c r="D96" s="43">
        <v>2024</v>
      </c>
      <c r="E96" s="44" t="s">
        <v>39</v>
      </c>
      <c r="F96" s="44" t="s">
        <v>40</v>
      </c>
      <c r="G96" s="44" t="s">
        <v>41</v>
      </c>
      <c r="H96" s="44">
        <v>25301</v>
      </c>
      <c r="I96" s="44" t="s">
        <v>166</v>
      </c>
      <c r="J96" s="44" t="s">
        <v>167</v>
      </c>
      <c r="K96" s="44" t="s">
        <v>345</v>
      </c>
      <c r="L96" s="44" t="str">
        <f t="shared" si="23"/>
        <v>HRAEI-AD-CC-350-2022HRAEI-MD2126</v>
      </c>
      <c r="M96" s="44" t="s">
        <v>346</v>
      </c>
      <c r="N96" s="44">
        <v>25300367</v>
      </c>
      <c r="O96" s="44" t="s">
        <v>347</v>
      </c>
      <c r="P96" s="44" t="s">
        <v>348</v>
      </c>
      <c r="Q96" s="45">
        <v>144825</v>
      </c>
      <c r="R96" s="46">
        <v>25</v>
      </c>
      <c r="S96" s="46">
        <v>62</v>
      </c>
      <c r="T96" s="45">
        <f t="shared" si="24"/>
        <v>3620625</v>
      </c>
      <c r="U96" s="45">
        <f t="shared" si="25"/>
        <v>8979150</v>
      </c>
      <c r="V96" s="47">
        <v>0</v>
      </c>
      <c r="W96" s="87">
        <f>IFERROR(VLOOKUP(L96,'DINAMICA SOLICITADO - ENTREGADO'!$A$2:$B$2000,2,0),"-")</f>
        <v>25</v>
      </c>
      <c r="X96" s="87">
        <f>IFERROR(VLOOKUP(L96,'DINAMICA SOLICITADO - ENTREGADO'!$A$2:$C$2000,3,0),"-")</f>
        <v>25</v>
      </c>
      <c r="Y96" s="87" t="str">
        <f t="shared" si="26"/>
        <v>CLAVE SOLICITADA</v>
      </c>
      <c r="Z96" s="87">
        <f t="shared" si="27"/>
        <v>0</v>
      </c>
      <c r="AA96" s="87" t="str">
        <f t="shared" si="28"/>
        <v>MINIMO CUMPLIDO</v>
      </c>
      <c r="AB96" s="87">
        <f t="shared" si="29"/>
        <v>0</v>
      </c>
      <c r="AC96" s="87" t="str">
        <f t="shared" si="30"/>
        <v>RECIBIDO TOTAL</v>
      </c>
      <c r="AD96" s="6">
        <f t="shared" si="31"/>
        <v>3620625</v>
      </c>
      <c r="AE96" s="87"/>
      <c r="AF96" s="87"/>
      <c r="AI96" s="9">
        <v>2.5000000000000001E-2</v>
      </c>
      <c r="AN96" s="8" t="str">
        <f t="shared" si="32"/>
        <v>MCSSA018786HRAEI-AD-CC-350-202225301</v>
      </c>
      <c r="AO96" s="8" t="str">
        <f t="shared" si="33"/>
        <v>62ASTRA ZENECA, S.A. DE C.V.144825MCSSA018786010.000.6327.002024AA-012M7B997-E133-2022RAMO 12</v>
      </c>
      <c r="AP96" s="8" t="str">
        <f t="shared" si="34"/>
        <v>HRAEI-AD-CC-350-2022</v>
      </c>
      <c r="AQ96" s="1" t="str">
        <f t="shared" si="35"/>
        <v>HRAEI-MD2126</v>
      </c>
      <c r="AR96" s="1" t="str">
        <f t="shared" si="36"/>
        <v>ASTRA ZENECA, S.A. DE C.V.</v>
      </c>
      <c r="AS96" s="1" t="str">
        <f t="shared" si="37"/>
        <v>AA-012M7B997-E133-2022</v>
      </c>
      <c r="AT96" s="1" t="s">
        <v>48</v>
      </c>
      <c r="AU96" s="1" t="str">
        <f t="shared" si="38"/>
        <v>HRAEI-AD-CC-350-2022HRAEI-MD2126</v>
      </c>
      <c r="AY96" s="70"/>
      <c r="AZ96" s="70"/>
    </row>
    <row r="97" spans="1:52" ht="24.95" hidden="1" customHeight="1" x14ac:dyDescent="0.25">
      <c r="A97" s="70" t="str">
        <f t="shared" si="21"/>
        <v>LA-12-512-012000991-I-174-2023MCSSA018786COMERCIALIZADORA PENTAMED, S.A. DE C.V.2024010.000.0624.01</v>
      </c>
      <c r="B97" s="70" t="str">
        <f t="shared" si="22"/>
        <v>MCSSA01878625301HRAEI-LPI-CC-277-2023HRAEI-MD00272024</v>
      </c>
      <c r="C97" s="71">
        <v>45253</v>
      </c>
      <c r="D97" s="72">
        <v>2024</v>
      </c>
      <c r="E97" s="73" t="s">
        <v>39</v>
      </c>
      <c r="F97" s="73" t="s">
        <v>2213</v>
      </c>
      <c r="G97" s="73" t="s">
        <v>41</v>
      </c>
      <c r="H97" s="73">
        <v>25301</v>
      </c>
      <c r="I97" s="73" t="s">
        <v>2298</v>
      </c>
      <c r="J97" s="73" t="s">
        <v>494</v>
      </c>
      <c r="K97" s="73" t="s">
        <v>1324</v>
      </c>
      <c r="L97" s="44" t="str">
        <f t="shared" si="23"/>
        <v>HRAEI-LPI-CC-277-2023HRAEI-MD0027</v>
      </c>
      <c r="M97" s="73" t="s">
        <v>1325</v>
      </c>
      <c r="N97" s="73">
        <v>25302354</v>
      </c>
      <c r="O97" s="73" t="s">
        <v>1326</v>
      </c>
      <c r="P97" s="73" t="s">
        <v>280</v>
      </c>
      <c r="Q97" s="74">
        <v>35.97</v>
      </c>
      <c r="R97" s="75">
        <v>2</v>
      </c>
      <c r="S97" s="75">
        <v>3</v>
      </c>
      <c r="T97" s="74">
        <f t="shared" si="24"/>
        <v>71.94</v>
      </c>
      <c r="U97" s="74">
        <f t="shared" si="25"/>
        <v>107.91</v>
      </c>
      <c r="V97" s="76">
        <v>0</v>
      </c>
      <c r="W97" s="87">
        <f>IFERROR(VLOOKUP(L97,'DINAMICA SOLICITADO - ENTREGADO'!$A$2:$B$2000,2,0),"-")</f>
        <v>2</v>
      </c>
      <c r="X97" s="87">
        <f>IFERROR(VLOOKUP(L97,'DINAMICA SOLICITADO - ENTREGADO'!$A$2:$C$2000,3,0),"-")</f>
        <v>0</v>
      </c>
      <c r="Y97" s="87" t="str">
        <f t="shared" si="26"/>
        <v>CLAVE SOLICITADA</v>
      </c>
      <c r="Z97" s="87">
        <f t="shared" si="27"/>
        <v>0</v>
      </c>
      <c r="AA97" s="87" t="str">
        <f t="shared" si="28"/>
        <v>MINIMO CUMPLIDO</v>
      </c>
      <c r="AB97" s="87">
        <f t="shared" si="29"/>
        <v>2</v>
      </c>
      <c r="AC97" s="87" t="str">
        <f t="shared" si="30"/>
        <v>SIN RECIBIR</v>
      </c>
      <c r="AD97" s="6">
        <f t="shared" si="31"/>
        <v>0</v>
      </c>
      <c r="AE97" s="87" t="s">
        <v>3574</v>
      </c>
      <c r="AF97" s="87"/>
      <c r="AG97" s="77"/>
      <c r="AH97" s="77"/>
      <c r="AI97" s="78" t="s">
        <v>2216</v>
      </c>
      <c r="AJ97" s="78"/>
      <c r="AK97" s="77"/>
      <c r="AL97" s="77"/>
      <c r="AM97" s="77"/>
      <c r="AN97" s="77" t="str">
        <f t="shared" si="32"/>
        <v>MCSSA018786HRAEI-LPI-CC-277-202325301</v>
      </c>
      <c r="AO97" s="77" t="str">
        <f t="shared" si="33"/>
        <v>3COMERCIALIZADORA PENTAMED, S.A. DE C.V.35.97MCSSA018786010.000.0624.012024LA-12-512-012000991-I-174-2023RAMO 12</v>
      </c>
      <c r="AP97" s="77" t="str">
        <f t="shared" si="34"/>
        <v>HRAEI-LPI-CC-277-2023</v>
      </c>
      <c r="AQ97" s="70" t="str">
        <f t="shared" si="35"/>
        <v>HRAEI-MD0027</v>
      </c>
      <c r="AR97" s="70" t="str">
        <f t="shared" si="36"/>
        <v>COMERCIALIZADORA PENTAMED, S.A. DE C.V.</v>
      </c>
      <c r="AS97" s="70" t="str">
        <f t="shared" si="37"/>
        <v>LA-12-512-012000991-I-174-2023</v>
      </c>
      <c r="AT97" s="70" t="s">
        <v>2218</v>
      </c>
      <c r="AU97" s="70" t="str">
        <f t="shared" si="38"/>
        <v>HRAEI-LPI-CC-277-2023HRAEI-MD0027</v>
      </c>
      <c r="AV97" s="70"/>
      <c r="AW97" s="70"/>
      <c r="AX97" s="70"/>
    </row>
    <row r="98" spans="1:52" ht="24.95" hidden="1" customHeight="1" x14ac:dyDescent="0.25">
      <c r="A98" s="1" t="str">
        <f t="shared" si="21"/>
        <v>AA-012M7B997-E158-2022MCSSA018786PRODUCTOS FARMACEUTICOS, S.A. DE C.V.2024010.000.0624.01</v>
      </c>
      <c r="B98" s="1" t="str">
        <f t="shared" si="22"/>
        <v>MCSSA01878625301HRAEI-AD-CC-525-2022HRAEI-MD00272024</v>
      </c>
      <c r="C98" s="42">
        <v>44950</v>
      </c>
      <c r="D98" s="43">
        <v>2024</v>
      </c>
      <c r="E98" s="44" t="s">
        <v>39</v>
      </c>
      <c r="F98" s="44" t="s">
        <v>1305</v>
      </c>
      <c r="G98" s="44" t="s">
        <v>41</v>
      </c>
      <c r="H98" s="44">
        <v>25301</v>
      </c>
      <c r="I98" s="44" t="s">
        <v>1322</v>
      </c>
      <c r="J98" s="44" t="s">
        <v>1323</v>
      </c>
      <c r="K98" s="44" t="s">
        <v>1324</v>
      </c>
      <c r="L98" s="44" t="str">
        <f t="shared" si="23"/>
        <v>HRAEI-AD-CC-525-2022HRAEI-MD0027</v>
      </c>
      <c r="M98" s="44" t="s">
        <v>1325</v>
      </c>
      <c r="N98" s="44">
        <v>25302354</v>
      </c>
      <c r="O98" s="44" t="s">
        <v>1326</v>
      </c>
      <c r="P98" s="44" t="s">
        <v>280</v>
      </c>
      <c r="Q98" s="45">
        <v>36.299999999999997</v>
      </c>
      <c r="R98" s="46">
        <v>2</v>
      </c>
      <c r="S98" s="46">
        <v>5</v>
      </c>
      <c r="T98" s="45">
        <f t="shared" si="24"/>
        <v>72.599999999999994</v>
      </c>
      <c r="U98" s="45">
        <f t="shared" si="25"/>
        <v>181.5</v>
      </c>
      <c r="V98" s="47">
        <v>0</v>
      </c>
      <c r="W98" s="87">
        <f>IFERROR(VLOOKUP(L98,'DINAMICA SOLICITADO - ENTREGADO'!$A$2:$B$2000,2,0),"-")</f>
        <v>3</v>
      </c>
      <c r="X98" s="87">
        <f>IFERROR(VLOOKUP(L98,'DINAMICA SOLICITADO - ENTREGADO'!$A$2:$C$2000,3,0),"-")</f>
        <v>3</v>
      </c>
      <c r="Y98" s="87" t="str">
        <f t="shared" si="26"/>
        <v>CLAVE SOLICITADA</v>
      </c>
      <c r="Z98" s="87">
        <f t="shared" si="27"/>
        <v>1</v>
      </c>
      <c r="AA98" s="87" t="str">
        <f t="shared" si="28"/>
        <v>MINIMO SUPERADO</v>
      </c>
      <c r="AB98" s="87">
        <f t="shared" si="29"/>
        <v>0</v>
      </c>
      <c r="AC98" s="87" t="str">
        <f t="shared" si="30"/>
        <v>RECIBIDO TOTAL</v>
      </c>
      <c r="AD98" s="6">
        <f t="shared" si="31"/>
        <v>108.89999999999999</v>
      </c>
      <c r="AE98" s="87"/>
      <c r="AF98" s="87"/>
      <c r="AI98" s="9">
        <v>2.5000000000000001E-2</v>
      </c>
      <c r="AN98" s="8" t="str">
        <f t="shared" si="32"/>
        <v>MCSSA018786HRAEI-AD-CC-525-202225301</v>
      </c>
      <c r="AO98" s="8" t="str">
        <f t="shared" si="33"/>
        <v>5PRODUCTOS FARMACEUTICOS, S.A. DE C.V.36.3MCSSA018786010.000.0624.012024AA-012M7B997-E158-2022RAMO 12</v>
      </c>
      <c r="AP98" s="8" t="str">
        <f t="shared" si="34"/>
        <v>HRAEI-AD-CC-525-2022</v>
      </c>
      <c r="AQ98" s="1" t="str">
        <f t="shared" si="35"/>
        <v>HRAEI-MD0027</v>
      </c>
      <c r="AR98" s="1" t="str">
        <f t="shared" si="36"/>
        <v>PRODUCTOS FARMACEUTICOS, S.A. DE C.V.</v>
      </c>
      <c r="AS98" s="1" t="str">
        <f t="shared" si="37"/>
        <v>AA-012M7B997-E158-2022</v>
      </c>
      <c r="AT98" s="1" t="s">
        <v>48</v>
      </c>
      <c r="AU98" s="1" t="str">
        <f t="shared" si="38"/>
        <v>HRAEI-AD-CC-525-2022HRAEI-MD0027</v>
      </c>
    </row>
    <row r="99" spans="1:52" ht="24.95" hidden="1" customHeight="1" x14ac:dyDescent="0.25">
      <c r="A99" s="70" t="str">
        <f t="shared" si="21"/>
        <v>LA-12-512-012000991-I-174-2023MCSSA018786GRUPO FARMACEUTICO TOTALFARMA,S.A DE C.V.2024010.000.2302.00</v>
      </c>
      <c r="B99" s="70" t="str">
        <f t="shared" si="22"/>
        <v>MCSSA01878625301HRAEI-LPI-CC-312-1-2023HRAEI-MD00312024</v>
      </c>
      <c r="C99" s="71">
        <v>45253</v>
      </c>
      <c r="D99" s="72">
        <v>2024</v>
      </c>
      <c r="E99" s="73" t="s">
        <v>39</v>
      </c>
      <c r="F99" s="73" t="s">
        <v>2213</v>
      </c>
      <c r="G99" s="73" t="s">
        <v>41</v>
      </c>
      <c r="H99" s="73">
        <v>25301</v>
      </c>
      <c r="I99" s="73" t="s">
        <v>2317</v>
      </c>
      <c r="J99" s="73" t="s">
        <v>2318</v>
      </c>
      <c r="K99" s="73" t="s">
        <v>1697</v>
      </c>
      <c r="L99" s="44" t="str">
        <f t="shared" si="23"/>
        <v>HRAEI-LPI-CC-312-1-2023HRAEI-MD0031</v>
      </c>
      <c r="M99" s="73" t="s">
        <v>1698</v>
      </c>
      <c r="N99" s="73">
        <v>25300029</v>
      </c>
      <c r="O99" s="73" t="s">
        <v>1699</v>
      </c>
      <c r="P99" s="73" t="s">
        <v>461</v>
      </c>
      <c r="Q99" s="74">
        <v>100</v>
      </c>
      <c r="R99" s="75">
        <v>18</v>
      </c>
      <c r="S99" s="75">
        <v>43</v>
      </c>
      <c r="T99" s="74">
        <f t="shared" si="24"/>
        <v>1800</v>
      </c>
      <c r="U99" s="74">
        <f t="shared" si="25"/>
        <v>4300</v>
      </c>
      <c r="V99" s="76">
        <v>0</v>
      </c>
      <c r="W99" s="87" t="str">
        <f>IFERROR(VLOOKUP(L99,'DINAMICA SOLICITADO - ENTREGADO'!$A$2:$B$2000,2,0),"-")</f>
        <v>-</v>
      </c>
      <c r="X99" s="87" t="str">
        <f>IFERROR(VLOOKUP(L99,'DINAMICA SOLICITADO - ENTREGADO'!$A$2:$C$2000,3,0),"-")</f>
        <v>-</v>
      </c>
      <c r="Y99" s="87" t="str">
        <f t="shared" si="26"/>
        <v>SIN SOLICITUD</v>
      </c>
      <c r="Z99" s="87" t="str">
        <f t="shared" si="27"/>
        <v>-</v>
      </c>
      <c r="AA99" s="87" t="str">
        <f t="shared" si="28"/>
        <v>MINIMO SIN SOLICITUD</v>
      </c>
      <c r="AB99" s="87" t="str">
        <f t="shared" si="29"/>
        <v>-</v>
      </c>
      <c r="AC99" s="87" t="str">
        <f t="shared" si="30"/>
        <v>SIN SOLICITUD</v>
      </c>
      <c r="AD99" s="6" t="str">
        <f t="shared" si="31"/>
        <v>-</v>
      </c>
      <c r="AE99" s="87"/>
      <c r="AF99" s="87"/>
      <c r="AG99" s="77"/>
      <c r="AH99" s="77"/>
      <c r="AI99" s="78" t="s">
        <v>2216</v>
      </c>
      <c r="AJ99" s="78"/>
      <c r="AK99" s="77"/>
      <c r="AL99" s="77"/>
      <c r="AM99" s="77"/>
      <c r="AN99" s="77" t="str">
        <f t="shared" si="32"/>
        <v>MCSSA018786HRAEI-LPI-CC-312-1-202325301</v>
      </c>
      <c r="AO99" s="77" t="str">
        <f t="shared" si="33"/>
        <v>43GRUPO FARMACEUTICO TOTALFARMA,S.A DE C.V.100MCSSA018786010.000.2302.002024LA-12-512-012000991-I-174-2023RAMO 12</v>
      </c>
      <c r="AP99" s="77" t="str">
        <f t="shared" si="34"/>
        <v>HRAEI-LPI-CC-312-1-2023</v>
      </c>
      <c r="AQ99" s="70" t="str">
        <f t="shared" si="35"/>
        <v>HRAEI-MD0031</v>
      </c>
      <c r="AR99" s="70" t="str">
        <f t="shared" si="36"/>
        <v>GRUPO FARMACEUTICO TOTALFARMA,S.A DE C.V.</v>
      </c>
      <c r="AS99" s="70" t="str">
        <f t="shared" si="37"/>
        <v>LA-12-512-012000991-I-174-2023</v>
      </c>
      <c r="AT99" s="70" t="s">
        <v>2218</v>
      </c>
      <c r="AU99" s="70" t="str">
        <f t="shared" si="38"/>
        <v>HRAEI-LPI-CC-312-1-2023HRAEI-MD0031</v>
      </c>
      <c r="AV99" s="70"/>
      <c r="AW99" s="70"/>
      <c r="AX99" s="70"/>
    </row>
    <row r="100" spans="1:52" ht="24.95" hidden="1" customHeight="1" x14ac:dyDescent="0.25">
      <c r="A100" s="1" t="str">
        <f t="shared" si="21"/>
        <v>LA-12-M7B-012M7B997-I-1-2023MCSSA018786DARFARMA, S.A. DE C.V.2024010.000.2302.00</v>
      </c>
      <c r="B100" s="1" t="str">
        <f t="shared" si="22"/>
        <v>MCSSA01878625301HRAEI-LPI-CC-019-2023HRAEI-MD00312024</v>
      </c>
      <c r="C100" s="42">
        <v>44971</v>
      </c>
      <c r="D100" s="43">
        <v>2024</v>
      </c>
      <c r="E100" s="44" t="s">
        <v>39</v>
      </c>
      <c r="F100" s="44" t="s">
        <v>1474</v>
      </c>
      <c r="G100" s="44" t="s">
        <v>41</v>
      </c>
      <c r="H100" s="44">
        <v>25301</v>
      </c>
      <c r="I100" s="44" t="s">
        <v>1546</v>
      </c>
      <c r="J100" s="44" t="s">
        <v>1547</v>
      </c>
      <c r="K100" s="44" t="s">
        <v>1697</v>
      </c>
      <c r="L100" s="44" t="str">
        <f t="shared" si="23"/>
        <v>HRAEI-LPI-CC-019-2023HRAEI-MD0031</v>
      </c>
      <c r="M100" s="73" t="s">
        <v>1698</v>
      </c>
      <c r="N100" s="44">
        <v>25300029</v>
      </c>
      <c r="O100" s="44" t="s">
        <v>1699</v>
      </c>
      <c r="P100" s="44" t="s">
        <v>461</v>
      </c>
      <c r="Q100" s="45">
        <v>100</v>
      </c>
      <c r="R100" s="46">
        <v>17</v>
      </c>
      <c r="S100" s="46">
        <v>42</v>
      </c>
      <c r="T100" s="45">
        <f t="shared" si="24"/>
        <v>1700</v>
      </c>
      <c r="U100" s="45">
        <f t="shared" si="25"/>
        <v>4200</v>
      </c>
      <c r="V100" s="47">
        <v>0</v>
      </c>
      <c r="W100" s="87">
        <f>IFERROR(VLOOKUP(L100,'DINAMICA SOLICITADO - ENTREGADO'!$A$2:$B$2000,2,0),"-")</f>
        <v>5</v>
      </c>
      <c r="X100" s="87">
        <f>IFERROR(VLOOKUP(L100,'DINAMICA SOLICITADO - ENTREGADO'!$A$2:$C$2000,3,0),"-")</f>
        <v>0</v>
      </c>
      <c r="Y100" s="87" t="str">
        <f t="shared" si="26"/>
        <v>CLAVE SOLICITADA</v>
      </c>
      <c r="Z100" s="87">
        <f t="shared" si="27"/>
        <v>-12</v>
      </c>
      <c r="AA100" s="87" t="str">
        <f t="shared" si="28"/>
        <v>MINIMO NO CUMPLIDO</v>
      </c>
      <c r="AB100" s="87">
        <f t="shared" si="29"/>
        <v>5</v>
      </c>
      <c r="AC100" s="87" t="str">
        <f t="shared" si="30"/>
        <v>SIN RECIBIR</v>
      </c>
      <c r="AD100" s="6">
        <f t="shared" si="31"/>
        <v>0</v>
      </c>
      <c r="AE100" s="87" t="s">
        <v>3574</v>
      </c>
      <c r="AF100" s="87"/>
      <c r="AI100" s="9">
        <v>0.02</v>
      </c>
      <c r="AN100" s="8" t="str">
        <f t="shared" si="32"/>
        <v>MCSSA018786HRAEI-LPI-CC-019-202325301</v>
      </c>
      <c r="AO100" s="8" t="str">
        <f t="shared" si="33"/>
        <v>42DARFARMA, S.A. DE C.V.100MCSSA018786010.000.2302.002024LA-12-M7B-012M7B997-I-1-2023RAMO 12</v>
      </c>
      <c r="AP100" s="8" t="str">
        <f t="shared" si="34"/>
        <v>HRAEI-LPI-CC-019-2023</v>
      </c>
      <c r="AQ100" s="1" t="str">
        <f t="shared" si="35"/>
        <v>HRAEI-MD0031</v>
      </c>
      <c r="AR100" s="1" t="str">
        <f t="shared" si="36"/>
        <v>DARFARMA, S.A. DE C.V.</v>
      </c>
      <c r="AS100" s="1" t="str">
        <f t="shared" si="37"/>
        <v>LA-12-M7B-012M7B997-I-1-2023</v>
      </c>
      <c r="AT100" s="1" t="s">
        <v>48</v>
      </c>
      <c r="AU100" s="1" t="str">
        <f t="shared" si="38"/>
        <v>HRAEI-LPI-CC-019-2023HRAEI-MD0031</v>
      </c>
    </row>
    <row r="101" spans="1:52" ht="24.95" hidden="1" customHeight="1" x14ac:dyDescent="0.25">
      <c r="A101" s="1" t="str">
        <f t="shared" si="21"/>
        <v>LA-12-M7B-012M7B997-I-1-2023MCSSA018786ABASTO Y SUMINISTRO EN FARMACOS GADEC, S.A. DE C.V.2024010.000.2302.00</v>
      </c>
      <c r="B101" s="1" t="str">
        <f t="shared" si="22"/>
        <v>MCSSA01878625301HRAEI-LPI-CC-047-2023HRAEI-MD00312024</v>
      </c>
      <c r="C101" s="42">
        <v>44971</v>
      </c>
      <c r="D101" s="43">
        <v>2024</v>
      </c>
      <c r="E101" s="44" t="s">
        <v>39</v>
      </c>
      <c r="F101" s="44" t="s">
        <v>1474</v>
      </c>
      <c r="G101" s="44" t="s">
        <v>41</v>
      </c>
      <c r="H101" s="44">
        <v>25301</v>
      </c>
      <c r="I101" s="44" t="s">
        <v>1862</v>
      </c>
      <c r="J101" s="44" t="s">
        <v>499</v>
      </c>
      <c r="K101" s="44" t="s">
        <v>1697</v>
      </c>
      <c r="L101" s="44" t="str">
        <f t="shared" si="23"/>
        <v>HRAEI-LPI-CC-047-2023HRAEI-MD0031</v>
      </c>
      <c r="M101" s="73" t="s">
        <v>1698</v>
      </c>
      <c r="N101" s="44">
        <v>25300029</v>
      </c>
      <c r="O101" s="44" t="s">
        <v>1699</v>
      </c>
      <c r="P101" s="44" t="s">
        <v>461</v>
      </c>
      <c r="Q101" s="45">
        <v>105</v>
      </c>
      <c r="R101" s="46">
        <v>11</v>
      </c>
      <c r="S101" s="46">
        <v>28</v>
      </c>
      <c r="T101" s="45">
        <f t="shared" si="24"/>
        <v>1155</v>
      </c>
      <c r="U101" s="45">
        <f t="shared" si="25"/>
        <v>2940</v>
      </c>
      <c r="V101" s="47">
        <v>0</v>
      </c>
      <c r="W101" s="87">
        <f>IFERROR(VLOOKUP(L101,'DINAMICA SOLICITADO - ENTREGADO'!$A$2:$B$2000,2,0),"-")</f>
        <v>11</v>
      </c>
      <c r="X101" s="87">
        <f>IFERROR(VLOOKUP(L101,'DINAMICA SOLICITADO - ENTREGADO'!$A$2:$C$2000,3,0),"-")</f>
        <v>11</v>
      </c>
      <c r="Y101" s="87" t="str">
        <f t="shared" si="26"/>
        <v>CLAVE SOLICITADA</v>
      </c>
      <c r="Z101" s="87">
        <f t="shared" si="27"/>
        <v>0</v>
      </c>
      <c r="AA101" s="87" t="str">
        <f t="shared" si="28"/>
        <v>MINIMO CUMPLIDO</v>
      </c>
      <c r="AB101" s="87">
        <f t="shared" si="29"/>
        <v>0</v>
      </c>
      <c r="AC101" s="87" t="str">
        <f t="shared" si="30"/>
        <v>RECIBIDO TOTAL</v>
      </c>
      <c r="AD101" s="6">
        <f t="shared" si="31"/>
        <v>1155</v>
      </c>
      <c r="AE101" s="87" t="s">
        <v>3574</v>
      </c>
      <c r="AF101" s="87"/>
      <c r="AI101" s="9">
        <v>0.02</v>
      </c>
      <c r="AN101" s="8" t="str">
        <f t="shared" si="32"/>
        <v>MCSSA018786HRAEI-LPI-CC-047-202325301</v>
      </c>
      <c r="AO101" s="8" t="str">
        <f t="shared" si="33"/>
        <v>28ABASTO Y SUMINISTRO EN FARMACOS GADEC, S.A. DE C.V.105MCSSA018786010.000.2302.002024LA-12-M7B-012M7B997-I-1-2023RAMO 12</v>
      </c>
      <c r="AP101" s="8" t="str">
        <f t="shared" si="34"/>
        <v>HRAEI-LPI-CC-047-2023</v>
      </c>
      <c r="AQ101" s="1" t="str">
        <f t="shared" si="35"/>
        <v>HRAEI-MD0031</v>
      </c>
      <c r="AR101" s="1" t="str">
        <f t="shared" si="36"/>
        <v>ABASTO Y SUMINISTRO EN FARMACOS GADEC, S.A. DE C.V.</v>
      </c>
      <c r="AS101" s="1" t="str">
        <f t="shared" si="37"/>
        <v>LA-12-M7B-012M7B997-I-1-2023</v>
      </c>
      <c r="AT101" s="1" t="s">
        <v>48</v>
      </c>
      <c r="AU101" s="1" t="str">
        <f t="shared" si="38"/>
        <v>HRAEI-LPI-CC-047-2023HRAEI-MD0031</v>
      </c>
    </row>
    <row r="102" spans="1:52" ht="24.95" hidden="1" customHeight="1" x14ac:dyDescent="0.25">
      <c r="A102" s="70" t="str">
        <f t="shared" si="21"/>
        <v>LA-12-512-012000991-I-174-2023MCSSA018786GRUPO FARMACEUTICO TOTALFARMA,S.A DE C.V.2024010.000.4263.00</v>
      </c>
      <c r="B102" s="70" t="str">
        <f t="shared" si="22"/>
        <v>MCSSA01878625301HRAEI-LPI-CC-312-1-2023HRAEI-MD00382024</v>
      </c>
      <c r="C102" s="71">
        <v>45253</v>
      </c>
      <c r="D102" s="72">
        <v>2024</v>
      </c>
      <c r="E102" s="73" t="s">
        <v>39</v>
      </c>
      <c r="F102" s="73" t="s">
        <v>2213</v>
      </c>
      <c r="G102" s="73" t="s">
        <v>41</v>
      </c>
      <c r="H102" s="73">
        <v>25301</v>
      </c>
      <c r="I102" s="73" t="s">
        <v>2317</v>
      </c>
      <c r="J102" s="73" t="s">
        <v>2318</v>
      </c>
      <c r="K102" s="73" t="s">
        <v>1387</v>
      </c>
      <c r="L102" s="44" t="str">
        <f t="shared" si="23"/>
        <v>HRAEI-LPI-CC-312-1-2023HRAEI-MD0038</v>
      </c>
      <c r="M102" s="73" t="s">
        <v>1388</v>
      </c>
      <c r="N102" s="73">
        <v>25300036</v>
      </c>
      <c r="O102" s="73" t="s">
        <v>1389</v>
      </c>
      <c r="P102" s="73" t="s">
        <v>1390</v>
      </c>
      <c r="Q102" s="74">
        <v>16.66</v>
      </c>
      <c r="R102" s="75">
        <v>6</v>
      </c>
      <c r="S102" s="75">
        <v>14</v>
      </c>
      <c r="T102" s="74">
        <f t="shared" si="24"/>
        <v>99.960000000000008</v>
      </c>
      <c r="U102" s="74">
        <f t="shared" si="25"/>
        <v>233.24</v>
      </c>
      <c r="V102" s="76">
        <v>0</v>
      </c>
      <c r="W102" s="87" t="str">
        <f>IFERROR(VLOOKUP(L102,'DINAMICA SOLICITADO - ENTREGADO'!$A$2:$B$2000,2,0),"-")</f>
        <v>-</v>
      </c>
      <c r="X102" s="87" t="str">
        <f>IFERROR(VLOOKUP(L102,'DINAMICA SOLICITADO - ENTREGADO'!$A$2:$C$2000,3,0),"-")</f>
        <v>-</v>
      </c>
      <c r="Y102" s="87" t="str">
        <f t="shared" si="26"/>
        <v>SIN SOLICITUD</v>
      </c>
      <c r="Z102" s="87" t="str">
        <f t="shared" si="27"/>
        <v>-</v>
      </c>
      <c r="AA102" s="87" t="str">
        <f t="shared" si="28"/>
        <v>MINIMO SIN SOLICITUD</v>
      </c>
      <c r="AB102" s="87" t="str">
        <f t="shared" si="29"/>
        <v>-</v>
      </c>
      <c r="AC102" s="87" t="str">
        <f t="shared" si="30"/>
        <v>SIN SOLICITUD</v>
      </c>
      <c r="AD102" s="6" t="str">
        <f t="shared" si="31"/>
        <v>-</v>
      </c>
      <c r="AE102" s="87"/>
      <c r="AF102" s="87"/>
      <c r="AG102" s="77"/>
      <c r="AH102" s="77"/>
      <c r="AI102" s="78" t="s">
        <v>2216</v>
      </c>
      <c r="AJ102" s="78"/>
      <c r="AK102" s="77"/>
      <c r="AL102" s="77"/>
      <c r="AM102" s="77"/>
      <c r="AN102" s="77" t="str">
        <f t="shared" si="32"/>
        <v>MCSSA018786HRAEI-LPI-CC-312-1-202325301</v>
      </c>
      <c r="AO102" s="77" t="str">
        <f t="shared" si="33"/>
        <v>14GRUPO FARMACEUTICO TOTALFARMA,S.A DE C.V.16.66MCSSA018786010.000.4263.002024LA-12-512-012000991-I-174-2023RAMO 12</v>
      </c>
      <c r="AP102" s="77" t="str">
        <f t="shared" si="34"/>
        <v>HRAEI-LPI-CC-312-1-2023</v>
      </c>
      <c r="AQ102" s="70" t="str">
        <f t="shared" si="35"/>
        <v>HRAEI-MD0038</v>
      </c>
      <c r="AR102" s="70" t="str">
        <f t="shared" si="36"/>
        <v>GRUPO FARMACEUTICO TOTALFARMA,S.A DE C.V.</v>
      </c>
      <c r="AS102" s="70" t="str">
        <f t="shared" si="37"/>
        <v>LA-12-512-012000991-I-174-2023</v>
      </c>
      <c r="AT102" s="70" t="s">
        <v>2218</v>
      </c>
      <c r="AU102" s="70" t="str">
        <f t="shared" si="38"/>
        <v>HRAEI-LPI-CC-312-1-2023HRAEI-MD0038</v>
      </c>
      <c r="AV102" s="70"/>
      <c r="AW102" s="70"/>
      <c r="AX102" s="70"/>
    </row>
    <row r="103" spans="1:52" ht="24.95" hidden="1" customHeight="1" x14ac:dyDescent="0.25">
      <c r="A103" s="1" t="str">
        <f t="shared" si="21"/>
        <v>AA-012M7B997-E158-2022MCSSA018786GRUPO FARMACEUTICO TOTALFARMA, S.A. DE C.V.2024010.000.4263.00</v>
      </c>
      <c r="B103" s="1" t="str">
        <f t="shared" si="22"/>
        <v>MCSSA01878625301HRAEI-AD-CC-528-2022HRAEI-MD00382024</v>
      </c>
      <c r="C103" s="42">
        <v>44950</v>
      </c>
      <c r="D103" s="43">
        <v>2024</v>
      </c>
      <c r="E103" s="44" t="s">
        <v>39</v>
      </c>
      <c r="F103" s="44" t="s">
        <v>1305</v>
      </c>
      <c r="G103" s="44" t="s">
        <v>41</v>
      </c>
      <c r="H103" s="44">
        <v>25301</v>
      </c>
      <c r="I103" s="44" t="s">
        <v>1350</v>
      </c>
      <c r="J103" s="44" t="s">
        <v>370</v>
      </c>
      <c r="K103" s="44" t="s">
        <v>1387</v>
      </c>
      <c r="L103" s="44" t="str">
        <f t="shared" si="23"/>
        <v>HRAEI-AD-CC-528-2022HRAEI-MD0038</v>
      </c>
      <c r="M103" s="73" t="s">
        <v>1388</v>
      </c>
      <c r="N103" s="44">
        <v>25300036</v>
      </c>
      <c r="O103" s="44" t="s">
        <v>1389</v>
      </c>
      <c r="P103" s="44" t="s">
        <v>1390</v>
      </c>
      <c r="Q103" s="45">
        <v>16.66</v>
      </c>
      <c r="R103" s="46">
        <v>10</v>
      </c>
      <c r="S103" s="46">
        <v>23</v>
      </c>
      <c r="T103" s="45">
        <f t="shared" si="24"/>
        <v>166.6</v>
      </c>
      <c r="U103" s="45">
        <f t="shared" si="25"/>
        <v>383.18</v>
      </c>
      <c r="V103" s="47">
        <v>0</v>
      </c>
      <c r="W103" s="87">
        <f>IFERROR(VLOOKUP(L103,'DINAMICA SOLICITADO - ENTREGADO'!$A$2:$B$2000,2,0),"-")</f>
        <v>23</v>
      </c>
      <c r="X103" s="87">
        <f>IFERROR(VLOOKUP(L103,'DINAMICA SOLICITADO - ENTREGADO'!$A$2:$C$2000,3,0),"-")</f>
        <v>23</v>
      </c>
      <c r="Y103" s="87" t="str">
        <f t="shared" si="26"/>
        <v>CLAVE SOLICITADA</v>
      </c>
      <c r="Z103" s="87">
        <f t="shared" si="27"/>
        <v>13</v>
      </c>
      <c r="AA103" s="87" t="str">
        <f t="shared" si="28"/>
        <v>MINIMO SUPERADO</v>
      </c>
      <c r="AB103" s="87">
        <f t="shared" si="29"/>
        <v>0</v>
      </c>
      <c r="AC103" s="87" t="str">
        <f t="shared" si="30"/>
        <v>RECIBIDO TOTAL</v>
      </c>
      <c r="AD103" s="6">
        <f t="shared" si="31"/>
        <v>383.18</v>
      </c>
      <c r="AE103" s="87"/>
      <c r="AF103" s="87"/>
      <c r="AI103" s="9">
        <v>2.5000000000000001E-2</v>
      </c>
      <c r="AN103" s="8" t="str">
        <f t="shared" si="32"/>
        <v>MCSSA018786HRAEI-AD-CC-528-202225301</v>
      </c>
      <c r="AO103" s="8" t="str">
        <f t="shared" si="33"/>
        <v>23GRUPO FARMACEUTICO TOTALFARMA, S.A. DE C.V.16.66MCSSA018786010.000.4263.002024AA-012M7B997-E158-2022RAMO 12</v>
      </c>
      <c r="AP103" s="8" t="str">
        <f t="shared" si="34"/>
        <v>HRAEI-AD-CC-528-2022</v>
      </c>
      <c r="AQ103" s="1" t="str">
        <f t="shared" si="35"/>
        <v>HRAEI-MD0038</v>
      </c>
      <c r="AR103" s="1" t="str">
        <f t="shared" si="36"/>
        <v>GRUPO FARMACEUTICO TOTALFARMA, S.A. DE C.V.</v>
      </c>
      <c r="AS103" s="1" t="str">
        <f t="shared" si="37"/>
        <v>AA-012M7B997-E158-2022</v>
      </c>
      <c r="AT103" s="1" t="s">
        <v>48</v>
      </c>
      <c r="AU103" s="1" t="str">
        <f t="shared" si="38"/>
        <v>HRAEI-AD-CC-528-2022HRAEI-MD0038</v>
      </c>
    </row>
    <row r="104" spans="1:52" ht="24.95" hidden="1" customHeight="1" x14ac:dyDescent="0.25">
      <c r="A104" s="1" t="str">
        <f t="shared" si="21"/>
        <v>LA-012M7B997-E115-2022MCSSA018786IARE DE OCCIDENTE, S.A. DE C.V.2024010.000.2126.00</v>
      </c>
      <c r="B104" s="1" t="str">
        <f t="shared" si="22"/>
        <v>MCSSA01878625301HRAEI-LPI-CC-425-2022HRAEI-MD00362024</v>
      </c>
      <c r="C104" s="42">
        <v>44950</v>
      </c>
      <c r="D104" s="43">
        <v>2024</v>
      </c>
      <c r="E104" s="44" t="s">
        <v>39</v>
      </c>
      <c r="F104" s="44" t="s">
        <v>390</v>
      </c>
      <c r="G104" s="44" t="s">
        <v>41</v>
      </c>
      <c r="H104" s="44">
        <v>25301</v>
      </c>
      <c r="I104" s="44" t="s">
        <v>451</v>
      </c>
      <c r="J104" s="44" t="s">
        <v>373</v>
      </c>
      <c r="K104" s="44" t="s">
        <v>690</v>
      </c>
      <c r="L104" s="44" t="str">
        <f t="shared" si="23"/>
        <v>HRAEI-LPI-CC-425-2022HRAEI-MD0036</v>
      </c>
      <c r="M104" s="44" t="s">
        <v>691</v>
      </c>
      <c r="N104" s="44">
        <v>25300037</v>
      </c>
      <c r="O104" s="44" t="s">
        <v>692</v>
      </c>
      <c r="P104" s="44" t="s">
        <v>693</v>
      </c>
      <c r="Q104" s="45">
        <v>56.78</v>
      </c>
      <c r="R104" s="46">
        <v>5</v>
      </c>
      <c r="S104" s="46">
        <v>11</v>
      </c>
      <c r="T104" s="45">
        <f t="shared" si="24"/>
        <v>283.89999999999998</v>
      </c>
      <c r="U104" s="45">
        <f t="shared" si="25"/>
        <v>624.58000000000004</v>
      </c>
      <c r="V104" s="47">
        <v>0</v>
      </c>
      <c r="W104" s="87">
        <f>IFERROR(VLOOKUP(L104,'DINAMICA SOLICITADO - ENTREGADO'!$A$2:$B$2000,2,0),"-")</f>
        <v>11</v>
      </c>
      <c r="X104" s="87">
        <f>IFERROR(VLOOKUP(L104,'DINAMICA SOLICITADO - ENTREGADO'!$A$2:$C$2000,3,0),"-")</f>
        <v>11</v>
      </c>
      <c r="Y104" s="87" t="str">
        <f t="shared" si="26"/>
        <v>CLAVE SOLICITADA</v>
      </c>
      <c r="Z104" s="87">
        <f t="shared" si="27"/>
        <v>6</v>
      </c>
      <c r="AA104" s="87" t="str">
        <f t="shared" si="28"/>
        <v>MINIMO SUPERADO</v>
      </c>
      <c r="AB104" s="87">
        <f t="shared" si="29"/>
        <v>0</v>
      </c>
      <c r="AC104" s="87" t="str">
        <f t="shared" si="30"/>
        <v>RECIBIDO TOTAL</v>
      </c>
      <c r="AD104" s="6">
        <f t="shared" si="31"/>
        <v>624.58000000000004</v>
      </c>
      <c r="AE104" s="87"/>
      <c r="AF104" s="87"/>
      <c r="AI104" s="9">
        <v>2.5000000000000001E-2</v>
      </c>
      <c r="AN104" s="8" t="str">
        <f t="shared" si="32"/>
        <v>MCSSA018786HRAEI-LPI-CC-425-202225301</v>
      </c>
      <c r="AO104" s="8" t="str">
        <f t="shared" si="33"/>
        <v>11IARE DE OCCIDENTE, S.A. DE C.V.56.78MCSSA018786010.000.2126.002024LA-012M7B997-E115-2022RAMO 12</v>
      </c>
      <c r="AP104" s="8" t="str">
        <f t="shared" si="34"/>
        <v>HRAEI-LPI-CC-425-2022</v>
      </c>
      <c r="AQ104" s="1" t="str">
        <f t="shared" si="35"/>
        <v>HRAEI-MD0036</v>
      </c>
      <c r="AR104" s="1" t="str">
        <f t="shared" si="36"/>
        <v>IARE DE OCCIDENTE, S.A. DE C.V.</v>
      </c>
      <c r="AS104" s="1" t="str">
        <f t="shared" si="37"/>
        <v>LA-012M7B997-E115-2022</v>
      </c>
      <c r="AT104" s="1" t="s">
        <v>48</v>
      </c>
      <c r="AU104" s="1" t="str">
        <f t="shared" si="38"/>
        <v>HRAEI-LPI-CC-425-2022HRAEI-MD0036</v>
      </c>
    </row>
    <row r="105" spans="1:52" ht="24.95" hidden="1" customHeight="1" x14ac:dyDescent="0.25">
      <c r="A105" s="1" t="str">
        <f t="shared" si="21"/>
        <v>LA-12-M7B-012M7B997-I-1-2023MCSSA018786ALVARTIS PHARMA, S.A. DE C.V.2024010.000.4264.00</v>
      </c>
      <c r="B105" s="1" t="str">
        <f t="shared" si="22"/>
        <v>MCSSA01878625301HRAEI-LPI-CC-044-2023HRAEI-MD00392024</v>
      </c>
      <c r="C105" s="42">
        <v>44971</v>
      </c>
      <c r="D105" s="43">
        <v>2024</v>
      </c>
      <c r="E105" s="44" t="s">
        <v>39</v>
      </c>
      <c r="F105" s="44" t="s">
        <v>1474</v>
      </c>
      <c r="G105" s="44" t="s">
        <v>41</v>
      </c>
      <c r="H105" s="44">
        <v>25301</v>
      </c>
      <c r="I105" s="44" t="s">
        <v>1828</v>
      </c>
      <c r="J105" s="44" t="s">
        <v>422</v>
      </c>
      <c r="K105" s="44" t="s">
        <v>1829</v>
      </c>
      <c r="L105" s="44" t="str">
        <f t="shared" si="23"/>
        <v>HRAEI-LPI-CC-044-2023HRAEI-MD0039</v>
      </c>
      <c r="M105" s="44" t="s">
        <v>1830</v>
      </c>
      <c r="N105" s="44">
        <v>25300038</v>
      </c>
      <c r="O105" s="44" t="s">
        <v>1831</v>
      </c>
      <c r="P105" s="44" t="s">
        <v>1239</v>
      </c>
      <c r="Q105" s="45">
        <v>164.789999999999</v>
      </c>
      <c r="R105" s="46">
        <v>156</v>
      </c>
      <c r="S105" s="46">
        <v>390</v>
      </c>
      <c r="T105" s="45">
        <f t="shared" si="24"/>
        <v>25707.239999999845</v>
      </c>
      <c r="U105" s="45">
        <f t="shared" si="25"/>
        <v>64268.099999999606</v>
      </c>
      <c r="V105" s="47">
        <v>0</v>
      </c>
      <c r="W105" s="87">
        <f>IFERROR(VLOOKUP(L105,'DINAMICA SOLICITADO - ENTREGADO'!$A$2:$B$2000,2,0),"-")</f>
        <v>390</v>
      </c>
      <c r="X105" s="87">
        <f>IFERROR(VLOOKUP(L105,'DINAMICA SOLICITADO - ENTREGADO'!$A$2:$C$2000,3,0),"-")</f>
        <v>390</v>
      </c>
      <c r="Y105" s="87" t="str">
        <f t="shared" si="26"/>
        <v>CLAVE SOLICITADA</v>
      </c>
      <c r="Z105" s="87">
        <f t="shared" si="27"/>
        <v>234</v>
      </c>
      <c r="AA105" s="87" t="str">
        <f t="shared" si="28"/>
        <v>MINIMO SUPERADO</v>
      </c>
      <c r="AB105" s="87">
        <f t="shared" si="29"/>
        <v>0</v>
      </c>
      <c r="AC105" s="87" t="str">
        <f t="shared" si="30"/>
        <v>RECIBIDO TOTAL</v>
      </c>
      <c r="AD105" s="6">
        <f t="shared" si="31"/>
        <v>64268.099999999606</v>
      </c>
      <c r="AE105" s="87"/>
      <c r="AF105" s="87"/>
      <c r="AI105" s="9">
        <v>0.02</v>
      </c>
      <c r="AN105" s="8" t="str">
        <f t="shared" si="32"/>
        <v>MCSSA018786HRAEI-LPI-CC-044-202325301</v>
      </c>
      <c r="AO105" s="8" t="str">
        <f t="shared" si="33"/>
        <v>390ALVARTIS PHARMA, S.A. DE C.V.164.789999999999MCSSA018786010.000.4264.002024LA-12-M7B-012M7B997-I-1-2023RAMO 12</v>
      </c>
      <c r="AP105" s="8" t="str">
        <f t="shared" si="34"/>
        <v>HRAEI-LPI-CC-044-2023</v>
      </c>
      <c r="AQ105" s="1" t="str">
        <f t="shared" si="35"/>
        <v>HRAEI-MD0039</v>
      </c>
      <c r="AR105" s="1" t="str">
        <f t="shared" si="36"/>
        <v>ALVARTIS PHARMA, S.A. DE C.V.</v>
      </c>
      <c r="AS105" s="1" t="str">
        <f t="shared" si="37"/>
        <v>LA-12-M7B-012M7B997-I-1-2023</v>
      </c>
      <c r="AT105" s="1" t="s">
        <v>48</v>
      </c>
      <c r="AU105" s="1" t="str">
        <f t="shared" si="38"/>
        <v>HRAEI-LPI-CC-044-2023HRAEI-MD0039</v>
      </c>
    </row>
    <row r="106" spans="1:52" ht="24.95" hidden="1" customHeight="1" x14ac:dyDescent="0.25">
      <c r="A106" s="1" t="str">
        <f t="shared" si="21"/>
        <v>LA-012M7B997-E115-2022MCSSA018786DARIER, S.A. DE C.V.2024010.000.2830.00</v>
      </c>
      <c r="B106" s="1" t="str">
        <f t="shared" si="22"/>
        <v>MCSSA01878625301HRAEI-LPI-CC-461-2022HRAEI-MD00372024</v>
      </c>
      <c r="C106" s="42">
        <v>44950</v>
      </c>
      <c r="D106" s="43">
        <v>2024</v>
      </c>
      <c r="E106" s="44" t="s">
        <v>39</v>
      </c>
      <c r="F106" s="44" t="s">
        <v>390</v>
      </c>
      <c r="G106" s="44" t="s">
        <v>41</v>
      </c>
      <c r="H106" s="44">
        <v>25301</v>
      </c>
      <c r="I106" s="44" t="s">
        <v>828</v>
      </c>
      <c r="J106" s="44" t="s">
        <v>829</v>
      </c>
      <c r="K106" s="44" t="s">
        <v>837</v>
      </c>
      <c r="L106" s="44" t="str">
        <f t="shared" si="23"/>
        <v>HRAEI-LPI-CC-461-2022HRAEI-MD0037</v>
      </c>
      <c r="M106" s="44" t="s">
        <v>838</v>
      </c>
      <c r="N106" s="44">
        <v>25300039</v>
      </c>
      <c r="O106" s="44" t="s">
        <v>839</v>
      </c>
      <c r="P106" s="44" t="s">
        <v>840</v>
      </c>
      <c r="Q106" s="45">
        <v>69.900000000000006</v>
      </c>
      <c r="R106" s="46">
        <v>4</v>
      </c>
      <c r="S106" s="46">
        <v>8</v>
      </c>
      <c r="T106" s="45">
        <f t="shared" si="24"/>
        <v>279.60000000000002</v>
      </c>
      <c r="U106" s="45">
        <f t="shared" si="25"/>
        <v>559.20000000000005</v>
      </c>
      <c r="V106" s="47">
        <v>0</v>
      </c>
      <c r="W106" s="87" t="str">
        <f>IFERROR(VLOOKUP(L106,'DINAMICA SOLICITADO - ENTREGADO'!$A$2:$B$2000,2,0),"-")</f>
        <v>-</v>
      </c>
      <c r="X106" s="87" t="str">
        <f>IFERROR(VLOOKUP(L106,'DINAMICA SOLICITADO - ENTREGADO'!$A$2:$C$2000,3,0),"-")</f>
        <v>-</v>
      </c>
      <c r="Y106" s="87" t="str">
        <f t="shared" si="26"/>
        <v>SIN SOLICITUD</v>
      </c>
      <c r="Z106" s="87" t="str">
        <f t="shared" si="27"/>
        <v>-</v>
      </c>
      <c r="AA106" s="87" t="str">
        <f t="shared" si="28"/>
        <v>MINIMO SIN SOLICITUD</v>
      </c>
      <c r="AB106" s="87" t="str">
        <f t="shared" si="29"/>
        <v>-</v>
      </c>
      <c r="AC106" s="87" t="str">
        <f t="shared" si="30"/>
        <v>SIN SOLICITUD</v>
      </c>
      <c r="AD106" s="6" t="str">
        <f t="shared" si="31"/>
        <v>-</v>
      </c>
      <c r="AE106" s="87"/>
      <c r="AF106" s="87"/>
      <c r="AI106" s="9">
        <v>2.5000000000000001E-2</v>
      </c>
      <c r="AN106" s="8" t="str">
        <f t="shared" si="32"/>
        <v>MCSSA018786HRAEI-LPI-CC-461-202225301</v>
      </c>
      <c r="AO106" s="8" t="str">
        <f t="shared" si="33"/>
        <v>8DARIER, S.A. DE C.V.69.9MCSSA018786010.000.2830.002024LA-012M7B997-E115-2022RAMO 12</v>
      </c>
      <c r="AP106" s="8" t="str">
        <f t="shared" si="34"/>
        <v>HRAEI-LPI-CC-461-2022</v>
      </c>
      <c r="AQ106" s="1" t="str">
        <f t="shared" si="35"/>
        <v>HRAEI-MD0037</v>
      </c>
      <c r="AR106" s="1" t="str">
        <f t="shared" si="36"/>
        <v>DARIER, S.A. DE C.V.</v>
      </c>
      <c r="AS106" s="1" t="str">
        <f t="shared" si="37"/>
        <v>LA-012M7B997-E115-2022</v>
      </c>
      <c r="AT106" s="1" t="s">
        <v>48</v>
      </c>
      <c r="AU106" s="1" t="str">
        <f t="shared" si="38"/>
        <v>HRAEI-LPI-CC-461-2022HRAEI-MD0037</v>
      </c>
    </row>
    <row r="107" spans="1:52" ht="24.95" hidden="1" customHeight="1" x14ac:dyDescent="0.25">
      <c r="A107" s="70" t="str">
        <f t="shared" si="21"/>
        <v>LA-12-512-012000991-I-174-2023MCSSA018786PRODIFAM, S.A. DE C.V.2024010.000.0103.00</v>
      </c>
      <c r="B107" s="70" t="str">
        <f t="shared" si="22"/>
        <v>MCSSA01878625301HRAEI-LPI-CC-353-1-2023HRAEI-MD00412024</v>
      </c>
      <c r="C107" s="71">
        <v>45253</v>
      </c>
      <c r="D107" s="72">
        <v>2024</v>
      </c>
      <c r="E107" s="73" t="s">
        <v>39</v>
      </c>
      <c r="F107" s="73" t="s">
        <v>2213</v>
      </c>
      <c r="G107" s="73" t="s">
        <v>41</v>
      </c>
      <c r="H107" s="73">
        <v>25301</v>
      </c>
      <c r="I107" s="73" t="s">
        <v>2273</v>
      </c>
      <c r="J107" s="73" t="s">
        <v>1476</v>
      </c>
      <c r="K107" s="73" t="s">
        <v>2045</v>
      </c>
      <c r="L107" s="44" t="str">
        <f t="shared" si="23"/>
        <v>HRAEI-LPI-CC-353-1-2023HRAEI-MD0041</v>
      </c>
      <c r="M107" s="73" t="s">
        <v>2046</v>
      </c>
      <c r="N107" s="73">
        <v>25300042</v>
      </c>
      <c r="O107" s="73" t="s">
        <v>2047</v>
      </c>
      <c r="P107" s="73" t="s">
        <v>2048</v>
      </c>
      <c r="Q107" s="74">
        <v>10.39</v>
      </c>
      <c r="R107" s="75">
        <v>11</v>
      </c>
      <c r="S107" s="75">
        <v>26</v>
      </c>
      <c r="T107" s="74">
        <f t="shared" si="24"/>
        <v>114.29</v>
      </c>
      <c r="U107" s="74">
        <f t="shared" si="25"/>
        <v>270.14</v>
      </c>
      <c r="V107" s="76">
        <v>0</v>
      </c>
      <c r="W107" s="87">
        <f>IFERROR(VLOOKUP(L107,'DINAMICA SOLICITADO - ENTREGADO'!$A$2:$B$2000,2,0),"-")</f>
        <v>11</v>
      </c>
      <c r="X107" s="87">
        <f>IFERROR(VLOOKUP(L107,'DINAMICA SOLICITADO - ENTREGADO'!$A$2:$C$2000,3,0),"-")</f>
        <v>11</v>
      </c>
      <c r="Y107" s="87" t="str">
        <f t="shared" si="26"/>
        <v>CLAVE SOLICITADA</v>
      </c>
      <c r="Z107" s="87">
        <f t="shared" si="27"/>
        <v>0</v>
      </c>
      <c r="AA107" s="87" t="str">
        <f t="shared" si="28"/>
        <v>MINIMO CUMPLIDO</v>
      </c>
      <c r="AB107" s="87">
        <f t="shared" si="29"/>
        <v>0</v>
      </c>
      <c r="AC107" s="87" t="str">
        <f t="shared" si="30"/>
        <v>RECIBIDO TOTAL</v>
      </c>
      <c r="AD107" s="6">
        <f t="shared" si="31"/>
        <v>114.29</v>
      </c>
      <c r="AE107" s="87"/>
      <c r="AF107" s="87"/>
      <c r="AG107" s="77"/>
      <c r="AH107" s="77"/>
      <c r="AI107" s="78" t="s">
        <v>2216</v>
      </c>
      <c r="AJ107" s="78"/>
      <c r="AK107" s="77"/>
      <c r="AL107" s="77"/>
      <c r="AM107" s="77"/>
      <c r="AN107" s="77" t="str">
        <f t="shared" si="32"/>
        <v>MCSSA018786HRAEI-LPI-CC-353-1-202325301</v>
      </c>
      <c r="AO107" s="77" t="str">
        <f t="shared" si="33"/>
        <v>26PRODIFAM, S.A. DE C.V.10.39MCSSA018786010.000.0103.002024LA-12-512-012000991-I-174-2023RAMO 12</v>
      </c>
      <c r="AP107" s="77" t="str">
        <f t="shared" si="34"/>
        <v>HRAEI-LPI-CC-353-1-2023</v>
      </c>
      <c r="AQ107" s="70" t="str">
        <f t="shared" si="35"/>
        <v>HRAEI-MD0041</v>
      </c>
      <c r="AR107" s="70" t="str">
        <f t="shared" si="36"/>
        <v>PRODIFAM, S.A. DE C.V.</v>
      </c>
      <c r="AS107" s="70" t="str">
        <f t="shared" si="37"/>
        <v>LA-12-512-012000991-I-174-2023</v>
      </c>
      <c r="AT107" s="70" t="s">
        <v>2218</v>
      </c>
      <c r="AU107" s="70" t="str">
        <f t="shared" si="38"/>
        <v>HRAEI-LPI-CC-353-1-2023HRAEI-MD0041</v>
      </c>
      <c r="AV107" s="70"/>
      <c r="AW107" s="70"/>
      <c r="AX107" s="70"/>
    </row>
    <row r="108" spans="1:52" ht="24.95" hidden="1" customHeight="1" x14ac:dyDescent="0.25">
      <c r="A108" s="1" t="str">
        <f t="shared" si="21"/>
        <v>AA-12-M7B-012M7B997-I-24-2023 MCSSA018786PRODIFAM, S.A. DE C.V.2024010.000.0103.00</v>
      </c>
      <c r="B108" s="1" t="str">
        <f t="shared" si="22"/>
        <v>MCSSA01878625301HRAEI-AD-CC-098-2023HRAEI-MD00412024</v>
      </c>
      <c r="C108" s="42">
        <v>44980</v>
      </c>
      <c r="D108" s="43">
        <v>2024</v>
      </c>
      <c r="E108" s="44" t="s">
        <v>39</v>
      </c>
      <c r="F108" s="44" t="s">
        <v>2043</v>
      </c>
      <c r="G108" s="44" t="s">
        <v>41</v>
      </c>
      <c r="H108" s="44">
        <v>25301</v>
      </c>
      <c r="I108" s="44" t="s">
        <v>2044</v>
      </c>
      <c r="J108" s="44" t="s">
        <v>1476</v>
      </c>
      <c r="K108" s="44" t="s">
        <v>2045</v>
      </c>
      <c r="L108" s="44" t="str">
        <f t="shared" si="23"/>
        <v>HRAEI-AD-CC-098-2023HRAEI-MD0041</v>
      </c>
      <c r="M108" s="44" t="s">
        <v>2046</v>
      </c>
      <c r="N108" s="44">
        <v>25300042</v>
      </c>
      <c r="O108" s="44" t="s">
        <v>2047</v>
      </c>
      <c r="P108" s="44" t="s">
        <v>2048</v>
      </c>
      <c r="Q108" s="45">
        <v>7.85</v>
      </c>
      <c r="R108" s="46">
        <v>18</v>
      </c>
      <c r="S108" s="46">
        <v>43</v>
      </c>
      <c r="T108" s="45">
        <f t="shared" si="24"/>
        <v>141.29999999999998</v>
      </c>
      <c r="U108" s="45">
        <f t="shared" si="25"/>
        <v>337.55</v>
      </c>
      <c r="V108" s="47">
        <v>0</v>
      </c>
      <c r="W108" s="87">
        <f>IFERROR(VLOOKUP(L108,'DINAMICA SOLICITADO - ENTREGADO'!$A$2:$B$2000,2,0),"-")</f>
        <v>43</v>
      </c>
      <c r="X108" s="87">
        <f>IFERROR(VLOOKUP(L108,'DINAMICA SOLICITADO - ENTREGADO'!$A$2:$C$2000,3,0),"-")</f>
        <v>43</v>
      </c>
      <c r="Y108" s="87" t="str">
        <f t="shared" si="26"/>
        <v>CLAVE SOLICITADA</v>
      </c>
      <c r="Z108" s="87">
        <f t="shared" si="27"/>
        <v>25</v>
      </c>
      <c r="AA108" s="87" t="str">
        <f t="shared" si="28"/>
        <v>MINIMO SUPERADO</v>
      </c>
      <c r="AB108" s="87">
        <f t="shared" si="29"/>
        <v>0</v>
      </c>
      <c r="AC108" s="87" t="str">
        <f t="shared" si="30"/>
        <v>RECIBIDO TOTAL</v>
      </c>
      <c r="AD108" s="6">
        <f t="shared" si="31"/>
        <v>337.55</v>
      </c>
      <c r="AE108" s="87"/>
      <c r="AF108" s="87"/>
      <c r="AI108" s="9">
        <v>2.5000000000000001E-2</v>
      </c>
      <c r="AN108" s="8" t="str">
        <f t="shared" si="32"/>
        <v>MCSSA018786HRAEI-AD-CC-098-202325301</v>
      </c>
      <c r="AO108" s="8" t="str">
        <f t="shared" si="33"/>
        <v>43PRODIFAM, S.A. DE C.V.7.85MCSSA018786010.000.0103.002024AA-12-M7B-012M7B997-I-24-2023 RAMO 12</v>
      </c>
      <c r="AP108" s="8" t="str">
        <f t="shared" si="34"/>
        <v>HRAEI-AD-CC-098-2023</v>
      </c>
      <c r="AQ108" s="1" t="str">
        <f t="shared" si="35"/>
        <v>HRAEI-MD0041</v>
      </c>
      <c r="AR108" s="1" t="str">
        <f t="shared" si="36"/>
        <v>PRODIFAM, S.A. DE C.V.</v>
      </c>
      <c r="AS108" s="1" t="str">
        <f t="shared" si="37"/>
        <v>AA-12-M7B-012M7B997-I-24-2023 </v>
      </c>
      <c r="AT108" s="1" t="s">
        <v>48</v>
      </c>
      <c r="AU108" s="1" t="str">
        <f t="shared" si="38"/>
        <v>HRAEI-AD-CC-098-2023HRAEI-MD0041</v>
      </c>
    </row>
    <row r="109" spans="1:52" ht="24.95" hidden="1" customHeight="1" x14ac:dyDescent="0.25">
      <c r="A109" s="70" t="str">
        <f t="shared" si="21"/>
        <v>LA-12-512-012000991-I-174-2023MCSSA018786PRODIFAM, S.A. DE C.V.2024010.000.0101.00</v>
      </c>
      <c r="B109" s="70" t="str">
        <f t="shared" si="22"/>
        <v>MCSSA01878625301HRAEI-LPI-CC-353-1-2023HRAEI-MD00402024</v>
      </c>
      <c r="C109" s="71">
        <v>45253</v>
      </c>
      <c r="D109" s="72">
        <v>2024</v>
      </c>
      <c r="E109" s="73" t="s">
        <v>39</v>
      </c>
      <c r="F109" s="73" t="s">
        <v>2213</v>
      </c>
      <c r="G109" s="73" t="s">
        <v>41</v>
      </c>
      <c r="H109" s="73">
        <v>25301</v>
      </c>
      <c r="I109" s="73" t="s">
        <v>2273</v>
      </c>
      <c r="J109" s="73" t="s">
        <v>1476</v>
      </c>
      <c r="K109" s="73" t="s">
        <v>1477</v>
      </c>
      <c r="L109" s="44" t="str">
        <f t="shared" si="23"/>
        <v>HRAEI-LPI-CC-353-1-2023HRAEI-MD0040</v>
      </c>
      <c r="M109" s="73" t="s">
        <v>1478</v>
      </c>
      <c r="N109" s="73">
        <v>25300041</v>
      </c>
      <c r="O109" s="73" t="s">
        <v>1479</v>
      </c>
      <c r="P109" s="73" t="s">
        <v>461</v>
      </c>
      <c r="Q109" s="74">
        <v>6.44</v>
      </c>
      <c r="R109" s="75">
        <v>12</v>
      </c>
      <c r="S109" s="75">
        <v>29</v>
      </c>
      <c r="T109" s="74">
        <f t="shared" si="24"/>
        <v>77.28</v>
      </c>
      <c r="U109" s="74">
        <f t="shared" si="25"/>
        <v>186.76000000000002</v>
      </c>
      <c r="V109" s="76">
        <v>0</v>
      </c>
      <c r="W109" s="87" t="str">
        <f>IFERROR(VLOOKUP(L109,'DINAMICA SOLICITADO - ENTREGADO'!$A$2:$B$2000,2,0),"-")</f>
        <v>-</v>
      </c>
      <c r="X109" s="87" t="str">
        <f>IFERROR(VLOOKUP(L109,'DINAMICA SOLICITADO - ENTREGADO'!$A$2:$C$2000,3,0),"-")</f>
        <v>-</v>
      </c>
      <c r="Y109" s="87" t="str">
        <f t="shared" si="26"/>
        <v>SIN SOLICITUD</v>
      </c>
      <c r="Z109" s="87" t="str">
        <f t="shared" si="27"/>
        <v>-</v>
      </c>
      <c r="AA109" s="87" t="str">
        <f t="shared" si="28"/>
        <v>MINIMO SIN SOLICITUD</v>
      </c>
      <c r="AB109" s="87" t="str">
        <f t="shared" si="29"/>
        <v>-</v>
      </c>
      <c r="AC109" s="87" t="str">
        <f t="shared" si="30"/>
        <v>SIN SOLICITUD</v>
      </c>
      <c r="AD109" s="6" t="str">
        <f t="shared" si="31"/>
        <v>-</v>
      </c>
      <c r="AE109" s="87"/>
      <c r="AF109" s="87"/>
      <c r="AG109" s="77"/>
      <c r="AH109" s="77"/>
      <c r="AI109" s="78" t="s">
        <v>2216</v>
      </c>
      <c r="AJ109" s="91"/>
      <c r="AK109" s="77"/>
      <c r="AL109" s="77"/>
      <c r="AM109" s="77"/>
      <c r="AN109" s="77" t="str">
        <f t="shared" si="32"/>
        <v>MCSSA018786HRAEI-LPI-CC-353-1-202325301</v>
      </c>
      <c r="AO109" s="77" t="str">
        <f t="shared" si="33"/>
        <v>29PRODIFAM, S.A. DE C.V.6.44MCSSA018786010.000.0101.002024LA-12-512-012000991-I-174-2023RAMO 12</v>
      </c>
      <c r="AP109" s="77" t="str">
        <f t="shared" si="34"/>
        <v>HRAEI-LPI-CC-353-1-2023</v>
      </c>
      <c r="AQ109" s="70" t="str">
        <f t="shared" si="35"/>
        <v>HRAEI-MD0040</v>
      </c>
      <c r="AR109" s="70" t="str">
        <f t="shared" si="36"/>
        <v>PRODIFAM, S.A. DE C.V.</v>
      </c>
      <c r="AS109" s="70" t="str">
        <f t="shared" si="37"/>
        <v>LA-12-512-012000991-I-174-2023</v>
      </c>
      <c r="AT109" s="70" t="s">
        <v>2218</v>
      </c>
      <c r="AU109" s="70" t="str">
        <f t="shared" si="38"/>
        <v>HRAEI-LPI-CC-353-1-2023HRAEI-MD0040</v>
      </c>
      <c r="AV109" s="70"/>
      <c r="AW109" s="70"/>
      <c r="AX109" s="70"/>
    </row>
    <row r="110" spans="1:52" ht="24.95" hidden="1" customHeight="1" x14ac:dyDescent="0.25">
      <c r="A110" s="1" t="str">
        <f t="shared" si="21"/>
        <v>LA-12-M7B-012M7B997-I-1-2023MCSSA018786PRODIFAM, S.A. DE C.V.2024010.000.0101.00</v>
      </c>
      <c r="B110" s="1" t="str">
        <f t="shared" si="22"/>
        <v>MCSSA01878625301HRAEI-LPI-CC-008-2023HRAEI-MD00402024</v>
      </c>
      <c r="C110" s="42">
        <v>44971</v>
      </c>
      <c r="D110" s="43">
        <v>2024</v>
      </c>
      <c r="E110" s="44" t="s">
        <v>39</v>
      </c>
      <c r="F110" s="44" t="s">
        <v>1474</v>
      </c>
      <c r="G110" s="44" t="s">
        <v>41</v>
      </c>
      <c r="H110" s="44">
        <v>25301</v>
      </c>
      <c r="I110" s="44" t="s">
        <v>1475</v>
      </c>
      <c r="J110" s="44" t="s">
        <v>1476</v>
      </c>
      <c r="K110" s="44" t="s">
        <v>1477</v>
      </c>
      <c r="L110" s="44" t="str">
        <f t="shared" si="23"/>
        <v>HRAEI-LPI-CC-008-2023HRAEI-MD0040</v>
      </c>
      <c r="M110" s="44" t="s">
        <v>1478</v>
      </c>
      <c r="N110" s="44">
        <v>25300041</v>
      </c>
      <c r="O110" s="44" t="s">
        <v>1479</v>
      </c>
      <c r="P110" s="44" t="s">
        <v>461</v>
      </c>
      <c r="Q110" s="45">
        <v>5.9599999999999902</v>
      </c>
      <c r="R110" s="46">
        <v>20</v>
      </c>
      <c r="S110" s="46">
        <v>48</v>
      </c>
      <c r="T110" s="45">
        <f t="shared" si="24"/>
        <v>119.1999999999998</v>
      </c>
      <c r="U110" s="45">
        <f t="shared" si="25"/>
        <v>286.07999999999953</v>
      </c>
      <c r="V110" s="47">
        <v>0</v>
      </c>
      <c r="W110" s="87">
        <f>IFERROR(VLOOKUP(L110,'DINAMICA SOLICITADO - ENTREGADO'!$A$2:$B$2000,2,0),"-")</f>
        <v>48</v>
      </c>
      <c r="X110" s="87">
        <f>IFERROR(VLOOKUP(L110,'DINAMICA SOLICITADO - ENTREGADO'!$A$2:$C$2000,3,0),"-")</f>
        <v>48</v>
      </c>
      <c r="Y110" s="87" t="str">
        <f t="shared" si="26"/>
        <v>CLAVE SOLICITADA</v>
      </c>
      <c r="Z110" s="87">
        <f t="shared" si="27"/>
        <v>28</v>
      </c>
      <c r="AA110" s="87" t="str">
        <f t="shared" si="28"/>
        <v>MINIMO SUPERADO</v>
      </c>
      <c r="AB110" s="87">
        <f t="shared" si="29"/>
        <v>0</v>
      </c>
      <c r="AC110" s="87" t="str">
        <f t="shared" si="30"/>
        <v>RECIBIDO TOTAL</v>
      </c>
      <c r="AD110" s="6">
        <f t="shared" si="31"/>
        <v>286.07999999999953</v>
      </c>
      <c r="AE110" s="87"/>
      <c r="AF110" s="87"/>
      <c r="AI110" s="9">
        <v>0.02</v>
      </c>
      <c r="AN110" s="8" t="str">
        <f t="shared" si="32"/>
        <v>MCSSA018786HRAEI-LPI-CC-008-202325301</v>
      </c>
      <c r="AO110" s="8" t="str">
        <f t="shared" si="33"/>
        <v>48PRODIFAM, S.A. DE C.V.5.95999999999999MCSSA018786010.000.0101.002024LA-12-M7B-012M7B997-I-1-2023RAMO 12</v>
      </c>
      <c r="AP110" s="8" t="str">
        <f t="shared" si="34"/>
        <v>HRAEI-LPI-CC-008-2023</v>
      </c>
      <c r="AQ110" s="1" t="str">
        <f t="shared" si="35"/>
        <v>HRAEI-MD0040</v>
      </c>
      <c r="AR110" s="1" t="str">
        <f t="shared" si="36"/>
        <v>PRODIFAM, S.A. DE C.V.</v>
      </c>
      <c r="AS110" s="1" t="str">
        <f t="shared" si="37"/>
        <v>LA-12-M7B-012M7B997-I-1-2023</v>
      </c>
      <c r="AT110" s="1" t="s">
        <v>48</v>
      </c>
      <c r="AU110" s="1" t="str">
        <f t="shared" si="38"/>
        <v>HRAEI-LPI-CC-008-2023HRAEI-MD0040</v>
      </c>
    </row>
    <row r="111" spans="1:52" ht="24.95" hidden="1" customHeight="1" x14ac:dyDescent="0.25">
      <c r="A111" s="1" t="str">
        <f t="shared" si="21"/>
        <v>LA-12-M7B-012M7B997-I-1-2023MCSSA018786ESPECIALISTAS EN FARMACOS DEL NORTE, S.A. DE C.V.2024010.000.1706.01</v>
      </c>
      <c r="B111" s="1" t="str">
        <f t="shared" si="22"/>
        <v>MCSSA01878625301HRAEI-LPI-CC-028-2023HRAEI-MD00492024</v>
      </c>
      <c r="C111" s="42">
        <v>44971</v>
      </c>
      <c r="D111" s="43">
        <v>2024</v>
      </c>
      <c r="E111" s="44" t="s">
        <v>39</v>
      </c>
      <c r="F111" s="44" t="s">
        <v>1474</v>
      </c>
      <c r="G111" s="44" t="s">
        <v>41</v>
      </c>
      <c r="H111" s="44">
        <v>25301</v>
      </c>
      <c r="I111" s="44" t="s">
        <v>1648</v>
      </c>
      <c r="J111" s="44" t="s">
        <v>819</v>
      </c>
      <c r="K111" s="44" t="s">
        <v>1649</v>
      </c>
      <c r="L111" s="44" t="str">
        <f t="shared" si="23"/>
        <v>HRAEI-LPI-CC-028-2023HRAEI-MD0049</v>
      </c>
      <c r="M111" s="44" t="s">
        <v>1650</v>
      </c>
      <c r="N111" s="44">
        <v>25302359</v>
      </c>
      <c r="O111" s="44" t="s">
        <v>1651</v>
      </c>
      <c r="P111" s="44" t="s">
        <v>1652</v>
      </c>
      <c r="Q111" s="45">
        <v>17.91</v>
      </c>
      <c r="R111" s="46">
        <v>8</v>
      </c>
      <c r="S111" s="46">
        <v>20</v>
      </c>
      <c r="T111" s="45">
        <f t="shared" si="24"/>
        <v>143.28</v>
      </c>
      <c r="U111" s="45">
        <f t="shared" si="25"/>
        <v>358.2</v>
      </c>
      <c r="V111" s="47">
        <v>0</v>
      </c>
      <c r="W111" s="87">
        <f>IFERROR(VLOOKUP(L111,'DINAMICA SOLICITADO - ENTREGADO'!$A$2:$B$2000,2,0),"-")</f>
        <v>20</v>
      </c>
      <c r="X111" s="87">
        <f>IFERROR(VLOOKUP(L111,'DINAMICA SOLICITADO - ENTREGADO'!$A$2:$C$2000,3,0),"-")</f>
        <v>20</v>
      </c>
      <c r="Y111" s="87" t="str">
        <f t="shared" si="26"/>
        <v>CLAVE SOLICITADA</v>
      </c>
      <c r="Z111" s="87">
        <f t="shared" si="27"/>
        <v>12</v>
      </c>
      <c r="AA111" s="87" t="str">
        <f t="shared" si="28"/>
        <v>MINIMO SUPERADO</v>
      </c>
      <c r="AB111" s="87">
        <f t="shared" si="29"/>
        <v>0</v>
      </c>
      <c r="AC111" s="87" t="str">
        <f t="shared" si="30"/>
        <v>RECIBIDO TOTAL</v>
      </c>
      <c r="AD111" s="6">
        <f t="shared" si="31"/>
        <v>358.2</v>
      </c>
      <c r="AE111" s="87" t="s">
        <v>3574</v>
      </c>
      <c r="AF111" s="87"/>
      <c r="AI111" s="9">
        <v>0.02</v>
      </c>
      <c r="AN111" s="8" t="str">
        <f t="shared" si="32"/>
        <v>MCSSA018786HRAEI-LPI-CC-028-202325301</v>
      </c>
      <c r="AO111" s="8" t="str">
        <f t="shared" si="33"/>
        <v>20ESPECIALISTAS EN FARMACOS DEL NORTE, S.A. DE C.V.17.91MCSSA018786010.000.1706.012024LA-12-M7B-012M7B997-I-1-2023RAMO 12</v>
      </c>
      <c r="AP111" s="8" t="str">
        <f t="shared" si="34"/>
        <v>HRAEI-LPI-CC-028-2023</v>
      </c>
      <c r="AQ111" s="1" t="str">
        <f t="shared" si="35"/>
        <v>HRAEI-MD0049</v>
      </c>
      <c r="AR111" s="1" t="str">
        <f t="shared" si="36"/>
        <v>ESPECIALISTAS EN FARMACOS DEL NORTE, S.A. DE C.V.</v>
      </c>
      <c r="AS111" s="1" t="str">
        <f t="shared" si="37"/>
        <v>LA-12-M7B-012M7B997-I-1-2023</v>
      </c>
      <c r="AT111" s="1" t="s">
        <v>48</v>
      </c>
      <c r="AU111" s="1" t="str">
        <f t="shared" si="38"/>
        <v>HRAEI-LPI-CC-028-2023HRAEI-MD0049</v>
      </c>
    </row>
    <row r="112" spans="1:52" ht="24.95" hidden="1" customHeight="1" x14ac:dyDescent="0.25">
      <c r="A112" s="1" t="str">
        <f t="shared" si="21"/>
        <v>LA-012M7B997-E115-2022MCSSA018786TECNOFARMA, S.A. DE C.V.2024010.000.5233.00</v>
      </c>
      <c r="B112" s="1" t="str">
        <f t="shared" si="22"/>
        <v>MCSSA01878625301HRAEI-LPI-CC-438-2022HRAEI-MD17362024</v>
      </c>
      <c r="C112" s="42">
        <v>44950</v>
      </c>
      <c r="D112" s="43">
        <v>2024</v>
      </c>
      <c r="E112" s="44" t="s">
        <v>39</v>
      </c>
      <c r="F112" s="44" t="s">
        <v>390</v>
      </c>
      <c r="G112" s="44" t="s">
        <v>41</v>
      </c>
      <c r="H112" s="44">
        <v>25301</v>
      </c>
      <c r="I112" s="44" t="s">
        <v>568</v>
      </c>
      <c r="J112" s="44" t="s">
        <v>569</v>
      </c>
      <c r="K112" s="44" t="s">
        <v>1055</v>
      </c>
      <c r="L112" s="44" t="str">
        <f t="shared" si="23"/>
        <v>HRAEI-LPI-CC-438-2022HRAEI-MD1736</v>
      </c>
      <c r="M112" s="44" t="s">
        <v>1056</v>
      </c>
      <c r="N112" s="44">
        <v>25300059</v>
      </c>
      <c r="O112" s="44" t="s">
        <v>1057</v>
      </c>
      <c r="P112" s="44" t="s">
        <v>1058</v>
      </c>
      <c r="Q112" s="45">
        <v>232.2</v>
      </c>
      <c r="R112" s="46">
        <v>34</v>
      </c>
      <c r="S112" s="46">
        <v>84</v>
      </c>
      <c r="T112" s="45">
        <f t="shared" si="24"/>
        <v>7894.7999999999993</v>
      </c>
      <c r="U112" s="45">
        <f t="shared" si="25"/>
        <v>19504.8</v>
      </c>
      <c r="V112" s="47">
        <v>0</v>
      </c>
      <c r="W112" s="87">
        <f>IFERROR(VLOOKUP(L112,'DINAMICA SOLICITADO - ENTREGADO'!$A$2:$B$2000,2,0),"-")</f>
        <v>34</v>
      </c>
      <c r="X112" s="87">
        <f>IFERROR(VLOOKUP(L112,'DINAMICA SOLICITADO - ENTREGADO'!$A$2:$C$2000,3,0),"-")</f>
        <v>34</v>
      </c>
      <c r="Y112" s="87" t="str">
        <f t="shared" si="26"/>
        <v>CLAVE SOLICITADA</v>
      </c>
      <c r="Z112" s="87">
        <f t="shared" si="27"/>
        <v>0</v>
      </c>
      <c r="AA112" s="87" t="str">
        <f t="shared" si="28"/>
        <v>MINIMO CUMPLIDO</v>
      </c>
      <c r="AB112" s="87">
        <f t="shared" si="29"/>
        <v>0</v>
      </c>
      <c r="AC112" s="87" t="str">
        <f t="shared" si="30"/>
        <v>RECIBIDO TOTAL</v>
      </c>
      <c r="AD112" s="6">
        <f t="shared" si="31"/>
        <v>7894.7999999999993</v>
      </c>
      <c r="AE112" s="87"/>
      <c r="AF112" s="87"/>
      <c r="AI112" s="9">
        <v>2.5000000000000001E-2</v>
      </c>
      <c r="AN112" s="8" t="str">
        <f t="shared" si="32"/>
        <v>MCSSA018786HRAEI-LPI-CC-438-202225301</v>
      </c>
      <c r="AO112" s="8" t="str">
        <f t="shared" si="33"/>
        <v>84TECNOFARMA, S.A. DE C.V.232.2MCSSA018786010.000.5233.002024LA-012M7B997-E115-2022RAMO 12</v>
      </c>
      <c r="AP112" s="8" t="str">
        <f t="shared" si="34"/>
        <v>HRAEI-LPI-CC-438-2022</v>
      </c>
      <c r="AQ112" s="1" t="str">
        <f t="shared" si="35"/>
        <v>HRAEI-MD1736</v>
      </c>
      <c r="AR112" s="1" t="str">
        <f t="shared" si="36"/>
        <v>TECNOFARMA, S.A. DE C.V.</v>
      </c>
      <c r="AS112" s="1" t="str">
        <f t="shared" si="37"/>
        <v>LA-012M7B997-E115-2022</v>
      </c>
      <c r="AT112" s="1" t="s">
        <v>48</v>
      </c>
      <c r="AU112" s="1" t="str">
        <f t="shared" si="38"/>
        <v>HRAEI-LPI-CC-438-2022HRAEI-MD1736</v>
      </c>
      <c r="AY112" s="70"/>
      <c r="AZ112" s="70"/>
    </row>
    <row r="113" spans="1:52" ht="24.95" hidden="1" customHeight="1" x14ac:dyDescent="0.25">
      <c r="A113" s="70" t="str">
        <f t="shared" si="21"/>
        <v>LA-12-512-012000991-I-174-2023MCSSA018786MEDILIVER, S.A. DE C.V.2024010.000.5306.00</v>
      </c>
      <c r="B113" s="70" t="str">
        <f t="shared" si="22"/>
        <v>MCSSA01878625301HRAEI-LPI-CC-335-1-2023HRAEI-MD00562024</v>
      </c>
      <c r="C113" s="71">
        <v>45253</v>
      </c>
      <c r="D113" s="72">
        <v>2024</v>
      </c>
      <c r="E113" s="73" t="s">
        <v>39</v>
      </c>
      <c r="F113" s="73" t="s">
        <v>2213</v>
      </c>
      <c r="G113" s="73" t="s">
        <v>41</v>
      </c>
      <c r="H113" s="73">
        <v>25301</v>
      </c>
      <c r="I113" s="73" t="s">
        <v>2284</v>
      </c>
      <c r="J113" s="73" t="s">
        <v>1739</v>
      </c>
      <c r="K113" s="73" t="s">
        <v>1086</v>
      </c>
      <c r="L113" s="44" t="str">
        <f t="shared" si="23"/>
        <v>HRAEI-LPI-CC-335-1-2023HRAEI-MD0056</v>
      </c>
      <c r="M113" s="73" t="s">
        <v>1087</v>
      </c>
      <c r="N113" s="73">
        <v>25300062</v>
      </c>
      <c r="O113" s="73" t="s">
        <v>1088</v>
      </c>
      <c r="P113" s="73" t="s">
        <v>1089</v>
      </c>
      <c r="Q113" s="74">
        <v>202.47</v>
      </c>
      <c r="R113" s="75">
        <v>15</v>
      </c>
      <c r="S113" s="75">
        <v>36</v>
      </c>
      <c r="T113" s="74">
        <f t="shared" si="24"/>
        <v>3037.05</v>
      </c>
      <c r="U113" s="74">
        <f t="shared" si="25"/>
        <v>7288.92</v>
      </c>
      <c r="V113" s="76">
        <v>0</v>
      </c>
      <c r="W113" s="87" t="str">
        <f>IFERROR(VLOOKUP(L113,'DINAMICA SOLICITADO - ENTREGADO'!$A$2:$B$2000,2,0),"-")</f>
        <v>-</v>
      </c>
      <c r="X113" s="87" t="str">
        <f>IFERROR(VLOOKUP(L113,'DINAMICA SOLICITADO - ENTREGADO'!$A$2:$C$2000,3,0),"-")</f>
        <v>-</v>
      </c>
      <c r="Y113" s="87" t="str">
        <f t="shared" si="26"/>
        <v>SIN SOLICITUD</v>
      </c>
      <c r="Z113" s="87" t="str">
        <f t="shared" si="27"/>
        <v>-</v>
      </c>
      <c r="AA113" s="87" t="str">
        <f t="shared" si="28"/>
        <v>MINIMO SIN SOLICITUD</v>
      </c>
      <c r="AB113" s="87" t="str">
        <f t="shared" si="29"/>
        <v>-</v>
      </c>
      <c r="AC113" s="87" t="str">
        <f t="shared" si="30"/>
        <v>SIN SOLICITUD</v>
      </c>
      <c r="AD113" s="6" t="str">
        <f t="shared" si="31"/>
        <v>-</v>
      </c>
      <c r="AE113" s="87"/>
      <c r="AF113" s="87"/>
      <c r="AG113" s="77"/>
      <c r="AH113" s="77"/>
      <c r="AI113" s="78" t="s">
        <v>2216</v>
      </c>
      <c r="AJ113" s="78"/>
      <c r="AK113" s="77"/>
      <c r="AL113" s="77"/>
      <c r="AM113" s="77"/>
      <c r="AN113" s="77" t="str">
        <f t="shared" si="32"/>
        <v>MCSSA018786HRAEI-LPI-CC-335-1-202325301</v>
      </c>
      <c r="AO113" s="77" t="str">
        <f t="shared" si="33"/>
        <v>36MEDILIVER, S.A. DE C.V.202.47MCSSA018786010.000.5306.002024LA-12-512-012000991-I-174-2023RAMO 12</v>
      </c>
      <c r="AP113" s="77" t="str">
        <f t="shared" si="34"/>
        <v>HRAEI-LPI-CC-335-1-2023</v>
      </c>
      <c r="AQ113" s="70" t="str">
        <f t="shared" si="35"/>
        <v>HRAEI-MD0056</v>
      </c>
      <c r="AR113" s="70" t="str">
        <f t="shared" si="36"/>
        <v>MEDILIVER, S.A. DE C.V.</v>
      </c>
      <c r="AS113" s="70" t="str">
        <f t="shared" si="37"/>
        <v>LA-12-512-012000991-I-174-2023</v>
      </c>
      <c r="AT113" s="70" t="s">
        <v>2218</v>
      </c>
      <c r="AU113" s="70" t="str">
        <f t="shared" si="38"/>
        <v>HRAEI-LPI-CC-335-1-2023HRAEI-MD0056</v>
      </c>
      <c r="AV113" s="70"/>
      <c r="AW113" s="70"/>
      <c r="AX113" s="70"/>
    </row>
    <row r="114" spans="1:52" ht="24.95" hidden="1" customHeight="1" x14ac:dyDescent="0.25">
      <c r="A114" s="70" t="str">
        <f t="shared" si="21"/>
        <v>LA-12-512-012000991-I-174-2023MCSSA018786AMAROX PHARMA, S.A. DE C.V.2024010.000.5306.00</v>
      </c>
      <c r="B114" s="70" t="str">
        <f t="shared" si="22"/>
        <v>MCSSA01878625301HRAEI-LPI-CC-255-1-2023HRAEI-MD00562024</v>
      </c>
      <c r="C114" s="71">
        <v>45253</v>
      </c>
      <c r="D114" s="72">
        <v>2024</v>
      </c>
      <c r="E114" s="73" t="s">
        <v>39</v>
      </c>
      <c r="F114" s="73" t="s">
        <v>2213</v>
      </c>
      <c r="G114" s="73" t="s">
        <v>41</v>
      </c>
      <c r="H114" s="73">
        <v>25301</v>
      </c>
      <c r="I114" s="73" t="s">
        <v>2286</v>
      </c>
      <c r="J114" s="73" t="s">
        <v>1129</v>
      </c>
      <c r="K114" s="73" t="s">
        <v>1086</v>
      </c>
      <c r="L114" s="44" t="str">
        <f t="shared" si="23"/>
        <v>HRAEI-LPI-CC-255-1-2023HRAEI-MD0056</v>
      </c>
      <c r="M114" s="73" t="s">
        <v>1087</v>
      </c>
      <c r="N114" s="73">
        <v>25300062</v>
      </c>
      <c r="O114" s="73" t="s">
        <v>1088</v>
      </c>
      <c r="P114" s="73" t="s">
        <v>1089</v>
      </c>
      <c r="Q114" s="74">
        <v>199.8</v>
      </c>
      <c r="R114" s="75">
        <v>9</v>
      </c>
      <c r="S114" s="75">
        <v>24</v>
      </c>
      <c r="T114" s="74">
        <f t="shared" si="24"/>
        <v>1798.2</v>
      </c>
      <c r="U114" s="74">
        <f t="shared" si="25"/>
        <v>4795.2000000000007</v>
      </c>
      <c r="V114" s="76">
        <v>0</v>
      </c>
      <c r="W114" s="87" t="str">
        <f>IFERROR(VLOOKUP(L114,'DINAMICA SOLICITADO - ENTREGADO'!$A$2:$B$2000,2,0),"-")</f>
        <v>-</v>
      </c>
      <c r="X114" s="87" t="str">
        <f>IFERROR(VLOOKUP(L114,'DINAMICA SOLICITADO - ENTREGADO'!$A$2:$C$2000,3,0),"-")</f>
        <v>-</v>
      </c>
      <c r="Y114" s="87" t="str">
        <f t="shared" si="26"/>
        <v>SIN SOLICITUD</v>
      </c>
      <c r="Z114" s="87" t="str">
        <f t="shared" si="27"/>
        <v>-</v>
      </c>
      <c r="AA114" s="87" t="str">
        <f t="shared" si="28"/>
        <v>MINIMO SIN SOLICITUD</v>
      </c>
      <c r="AB114" s="87" t="str">
        <f t="shared" si="29"/>
        <v>-</v>
      </c>
      <c r="AC114" s="87" t="str">
        <f t="shared" si="30"/>
        <v>SIN SOLICITUD</v>
      </c>
      <c r="AD114" s="6" t="str">
        <f t="shared" si="31"/>
        <v>-</v>
      </c>
      <c r="AE114" s="87"/>
      <c r="AF114" s="87"/>
      <c r="AG114" s="77"/>
      <c r="AH114" s="77"/>
      <c r="AI114" s="78" t="s">
        <v>2216</v>
      </c>
      <c r="AJ114" s="78"/>
      <c r="AK114" s="77"/>
      <c r="AL114" s="77"/>
      <c r="AM114" s="77"/>
      <c r="AN114" s="77" t="str">
        <f t="shared" si="32"/>
        <v>MCSSA018786HRAEI-LPI-CC-255-1-202325301</v>
      </c>
      <c r="AO114" s="77" t="str">
        <f t="shared" si="33"/>
        <v>24AMAROX PHARMA, S.A. DE C.V.199.8MCSSA018786010.000.5306.002024LA-12-512-012000991-I-174-2023RAMO 12</v>
      </c>
      <c r="AP114" s="77" t="str">
        <f t="shared" si="34"/>
        <v>HRAEI-LPI-CC-255-1-2023</v>
      </c>
      <c r="AQ114" s="70" t="str">
        <f t="shared" si="35"/>
        <v>HRAEI-MD0056</v>
      </c>
      <c r="AR114" s="70" t="str">
        <f t="shared" si="36"/>
        <v>AMAROX PHARMA, S.A. DE C.V.</v>
      </c>
      <c r="AS114" s="70" t="str">
        <f t="shared" si="37"/>
        <v>LA-12-512-012000991-I-174-2023</v>
      </c>
      <c r="AT114" s="70" t="s">
        <v>2218</v>
      </c>
      <c r="AU114" s="70" t="str">
        <f t="shared" si="38"/>
        <v>HRAEI-LPI-CC-255-1-2023HRAEI-MD0056</v>
      </c>
      <c r="AV114" s="70"/>
      <c r="AW114" s="70"/>
      <c r="AX114" s="70"/>
    </row>
    <row r="115" spans="1:52" ht="24.95" hidden="1" customHeight="1" x14ac:dyDescent="0.25">
      <c r="A115" s="1" t="str">
        <f t="shared" si="21"/>
        <v>LA-012M7B997-E115-2022MCSSA018786CARITAS PHARMA, S.A. DE C.V.2024010.000.5306.00</v>
      </c>
      <c r="B115" s="1" t="str">
        <f t="shared" si="22"/>
        <v>MCSSA01878625301HRAEI-LPI-CC-471-2022HRAEI-MD00562024</v>
      </c>
      <c r="C115" s="42">
        <v>44950</v>
      </c>
      <c r="D115" s="43">
        <v>2024</v>
      </c>
      <c r="E115" s="44" t="s">
        <v>39</v>
      </c>
      <c r="F115" s="44" t="s">
        <v>390</v>
      </c>
      <c r="G115" s="44" t="s">
        <v>41</v>
      </c>
      <c r="H115" s="44">
        <v>25301</v>
      </c>
      <c r="I115" s="44" t="s">
        <v>1084</v>
      </c>
      <c r="J115" s="44" t="s">
        <v>1085</v>
      </c>
      <c r="K115" s="44" t="s">
        <v>1086</v>
      </c>
      <c r="L115" s="44" t="str">
        <f t="shared" si="23"/>
        <v>HRAEI-LPI-CC-471-2022HRAEI-MD0056</v>
      </c>
      <c r="M115" s="44" t="s">
        <v>1087</v>
      </c>
      <c r="N115" s="44">
        <v>25300062</v>
      </c>
      <c r="O115" s="44" t="s">
        <v>1088</v>
      </c>
      <c r="P115" s="44" t="s">
        <v>1089</v>
      </c>
      <c r="Q115" s="45">
        <v>224.47</v>
      </c>
      <c r="R115" s="46">
        <v>2</v>
      </c>
      <c r="S115" s="46">
        <v>6</v>
      </c>
      <c r="T115" s="45">
        <f t="shared" si="24"/>
        <v>448.94</v>
      </c>
      <c r="U115" s="45">
        <f t="shared" si="25"/>
        <v>1346.82</v>
      </c>
      <c r="V115" s="47">
        <v>0</v>
      </c>
      <c r="W115" s="87" t="str">
        <f>IFERROR(VLOOKUP(L115,'DINAMICA SOLICITADO - ENTREGADO'!$A$2:$B$2000,2,0),"-")</f>
        <v>-</v>
      </c>
      <c r="X115" s="87" t="str">
        <f>IFERROR(VLOOKUP(L115,'DINAMICA SOLICITADO - ENTREGADO'!$A$2:$C$2000,3,0),"-")</f>
        <v>-</v>
      </c>
      <c r="Y115" s="87" t="str">
        <f t="shared" si="26"/>
        <v>SIN SOLICITUD</v>
      </c>
      <c r="Z115" s="87" t="str">
        <f t="shared" si="27"/>
        <v>-</v>
      </c>
      <c r="AA115" s="87" t="str">
        <f t="shared" si="28"/>
        <v>MINIMO SIN SOLICITUD</v>
      </c>
      <c r="AB115" s="87" t="str">
        <f t="shared" si="29"/>
        <v>-</v>
      </c>
      <c r="AC115" s="87" t="str">
        <f t="shared" si="30"/>
        <v>SIN SOLICITUD</v>
      </c>
      <c r="AD115" s="6" t="str">
        <f t="shared" si="31"/>
        <v>-</v>
      </c>
      <c r="AE115" s="87"/>
      <c r="AF115" s="87"/>
      <c r="AI115" s="9">
        <v>2.5000000000000001E-2</v>
      </c>
      <c r="AN115" s="8" t="str">
        <f t="shared" si="32"/>
        <v>MCSSA018786HRAEI-LPI-CC-471-202225301</v>
      </c>
      <c r="AO115" s="8" t="str">
        <f t="shared" si="33"/>
        <v>6CARITAS PHARMA, S.A. DE C.V.224.47MCSSA018786010.000.5306.002024LA-012M7B997-E115-2022RAMO 12</v>
      </c>
      <c r="AP115" s="8" t="str">
        <f t="shared" si="34"/>
        <v>HRAEI-LPI-CC-471-2022</v>
      </c>
      <c r="AQ115" s="1" t="str">
        <f t="shared" si="35"/>
        <v>HRAEI-MD0056</v>
      </c>
      <c r="AR115" s="1" t="str">
        <f t="shared" si="36"/>
        <v>CARITAS PHARMA, S.A. DE C.V.</v>
      </c>
      <c r="AS115" s="1" t="str">
        <f t="shared" si="37"/>
        <v>LA-012M7B997-E115-2022</v>
      </c>
      <c r="AT115" s="1" t="s">
        <v>48</v>
      </c>
      <c r="AU115" s="1" t="str">
        <f t="shared" si="38"/>
        <v>HRAEI-LPI-CC-471-2022HRAEI-MD0056</v>
      </c>
    </row>
    <row r="116" spans="1:52" ht="24.95" hidden="1" customHeight="1" x14ac:dyDescent="0.25">
      <c r="A116" s="1" t="str">
        <f t="shared" si="21"/>
        <v>AA-012M7B997-E158-2022MCSSA018786AMAROX PHARMA, S.A. DE C.V.2024010.000.5306.00</v>
      </c>
      <c r="B116" s="1" t="str">
        <f t="shared" si="22"/>
        <v>MCSSA01878625301HRAEI-AD-CC-531-2022HRAEI-MD00562024</v>
      </c>
      <c r="C116" s="42">
        <v>44950</v>
      </c>
      <c r="D116" s="43">
        <v>2024</v>
      </c>
      <c r="E116" s="44" t="s">
        <v>39</v>
      </c>
      <c r="F116" s="44" t="s">
        <v>1305</v>
      </c>
      <c r="G116" s="44" t="s">
        <v>41</v>
      </c>
      <c r="H116" s="44">
        <v>25301</v>
      </c>
      <c r="I116" s="44" t="s">
        <v>1381</v>
      </c>
      <c r="J116" s="44" t="s">
        <v>1129</v>
      </c>
      <c r="K116" s="44" t="s">
        <v>1086</v>
      </c>
      <c r="L116" s="44" t="str">
        <f t="shared" si="23"/>
        <v>HRAEI-AD-CC-531-2022HRAEI-MD0056</v>
      </c>
      <c r="M116" s="44" t="s">
        <v>1087</v>
      </c>
      <c r="N116" s="44">
        <v>25300062</v>
      </c>
      <c r="O116" s="44" t="s">
        <v>1088</v>
      </c>
      <c r="P116" s="44" t="s">
        <v>1089</v>
      </c>
      <c r="Q116" s="45">
        <v>169.99</v>
      </c>
      <c r="R116" s="46">
        <v>22</v>
      </c>
      <c r="S116" s="46">
        <v>55</v>
      </c>
      <c r="T116" s="45">
        <f t="shared" si="24"/>
        <v>3739.78</v>
      </c>
      <c r="U116" s="45">
        <f t="shared" si="25"/>
        <v>9349.4500000000007</v>
      </c>
      <c r="V116" s="47">
        <v>0</v>
      </c>
      <c r="W116" s="87">
        <f>IFERROR(VLOOKUP(L116,'DINAMICA SOLICITADO - ENTREGADO'!$A$2:$B$2000,2,0),"-")</f>
        <v>22</v>
      </c>
      <c r="X116" s="87">
        <f>IFERROR(VLOOKUP(L116,'DINAMICA SOLICITADO - ENTREGADO'!$A$2:$C$2000,3,0),"-")</f>
        <v>22</v>
      </c>
      <c r="Y116" s="87" t="str">
        <f t="shared" si="26"/>
        <v>CLAVE SOLICITADA</v>
      </c>
      <c r="Z116" s="87">
        <f t="shared" si="27"/>
        <v>0</v>
      </c>
      <c r="AA116" s="87" t="str">
        <f t="shared" si="28"/>
        <v>MINIMO CUMPLIDO</v>
      </c>
      <c r="AB116" s="87">
        <f t="shared" si="29"/>
        <v>0</v>
      </c>
      <c r="AC116" s="87" t="str">
        <f t="shared" si="30"/>
        <v>RECIBIDO TOTAL</v>
      </c>
      <c r="AD116" s="6">
        <f t="shared" si="31"/>
        <v>3739.78</v>
      </c>
      <c r="AE116" s="87"/>
      <c r="AF116" s="87"/>
      <c r="AI116" s="9">
        <v>2.5000000000000001E-2</v>
      </c>
      <c r="AN116" s="8" t="str">
        <f t="shared" si="32"/>
        <v>MCSSA018786HRAEI-AD-CC-531-202225301</v>
      </c>
      <c r="AO116" s="8" t="str">
        <f t="shared" si="33"/>
        <v>55AMAROX PHARMA, S.A. DE C.V.169.99MCSSA018786010.000.5306.002024AA-012M7B997-E158-2022RAMO 12</v>
      </c>
      <c r="AP116" s="8" t="str">
        <f t="shared" si="34"/>
        <v>HRAEI-AD-CC-531-2022</v>
      </c>
      <c r="AQ116" s="1" t="str">
        <f t="shared" si="35"/>
        <v>HRAEI-MD0056</v>
      </c>
      <c r="AR116" s="1" t="str">
        <f t="shared" si="36"/>
        <v>AMAROX PHARMA, S.A. DE C.V.</v>
      </c>
      <c r="AS116" s="1" t="str">
        <f t="shared" si="37"/>
        <v>AA-012M7B997-E158-2022</v>
      </c>
      <c r="AT116" s="1" t="s">
        <v>48</v>
      </c>
      <c r="AU116" s="1" t="str">
        <f t="shared" si="38"/>
        <v>HRAEI-AD-CC-531-2022HRAEI-MD0056</v>
      </c>
    </row>
    <row r="117" spans="1:52" ht="24.95" hidden="1" customHeight="1" x14ac:dyDescent="0.25">
      <c r="A117" s="70" t="str">
        <f t="shared" si="21"/>
        <v>AA-12-512-012000991-T-176-2023  MCSSA018786NOVARTIS FARMACEUTICA, S.A. DE C.V.2024010.000.5303.00</v>
      </c>
      <c r="B117" s="70" t="str">
        <f t="shared" si="22"/>
        <v>MCSSA01878625301HRAEI-AD-CC-241-2023HRAEI-MD00552024</v>
      </c>
      <c r="C117" s="71">
        <v>45239</v>
      </c>
      <c r="D117" s="72">
        <v>2024</v>
      </c>
      <c r="E117" s="73" t="s">
        <v>39</v>
      </c>
      <c r="F117" s="73" t="s">
        <v>2239</v>
      </c>
      <c r="G117" s="73" t="s">
        <v>41</v>
      </c>
      <c r="H117" s="73">
        <v>25301</v>
      </c>
      <c r="I117" s="73" t="s">
        <v>2256</v>
      </c>
      <c r="J117" s="73" t="s">
        <v>2257</v>
      </c>
      <c r="K117" s="73" t="s">
        <v>71</v>
      </c>
      <c r="L117" s="44" t="str">
        <f t="shared" si="23"/>
        <v>HRAEI-AD-CC-241-2023HRAEI-MD0055</v>
      </c>
      <c r="M117" s="73" t="s">
        <v>72</v>
      </c>
      <c r="N117" s="73">
        <v>25300064</v>
      </c>
      <c r="O117" s="73" t="s">
        <v>73</v>
      </c>
      <c r="P117" s="73" t="s">
        <v>74</v>
      </c>
      <c r="Q117" s="74">
        <v>2791.75</v>
      </c>
      <c r="R117" s="75">
        <v>16</v>
      </c>
      <c r="S117" s="75">
        <v>40</v>
      </c>
      <c r="T117" s="74">
        <f t="shared" si="24"/>
        <v>44668</v>
      </c>
      <c r="U117" s="74">
        <f t="shared" si="25"/>
        <v>111670</v>
      </c>
      <c r="V117" s="76">
        <v>0</v>
      </c>
      <c r="W117" s="87">
        <f>IFERROR(VLOOKUP(L117,'DINAMICA SOLICITADO - ENTREGADO'!$A$2:$B$2000,2,0),"-")</f>
        <v>16</v>
      </c>
      <c r="X117" s="87">
        <f>IFERROR(VLOOKUP(L117,'DINAMICA SOLICITADO - ENTREGADO'!$A$2:$C$2000,3,0),"-")</f>
        <v>16</v>
      </c>
      <c r="Y117" s="87" t="str">
        <f t="shared" si="26"/>
        <v>CLAVE SOLICITADA</v>
      </c>
      <c r="Z117" s="87">
        <f t="shared" si="27"/>
        <v>0</v>
      </c>
      <c r="AA117" s="87" t="str">
        <f t="shared" si="28"/>
        <v>MINIMO CUMPLIDO</v>
      </c>
      <c r="AB117" s="87">
        <f t="shared" si="29"/>
        <v>0</v>
      </c>
      <c r="AC117" s="87" t="str">
        <f t="shared" si="30"/>
        <v>RECIBIDO TOTAL</v>
      </c>
      <c r="AD117" s="6">
        <f t="shared" si="31"/>
        <v>44668</v>
      </c>
      <c r="AE117" s="87"/>
      <c r="AF117" s="87"/>
      <c r="AG117" s="77"/>
      <c r="AH117" s="77"/>
      <c r="AI117" s="78" t="s">
        <v>2216</v>
      </c>
      <c r="AJ117" s="78"/>
      <c r="AK117" s="77"/>
      <c r="AL117" s="77"/>
      <c r="AM117" s="77"/>
      <c r="AN117" s="77" t="str">
        <f t="shared" si="32"/>
        <v>MCSSA018786HRAEI-AD-CC-241-202325301</v>
      </c>
      <c r="AO117" s="77" t="str">
        <f t="shared" si="33"/>
        <v>40NOVARTIS FARMACEUTICA, S.A. DE C.V.2791.75MCSSA018786010.000.5303.002024AA-12-512-012000991-T-176-2023  RAMO 12</v>
      </c>
      <c r="AP117" s="77" t="str">
        <f t="shared" si="34"/>
        <v>HRAEI-AD-CC-241-2023</v>
      </c>
      <c r="AQ117" s="70" t="str">
        <f t="shared" si="35"/>
        <v>HRAEI-MD0055</v>
      </c>
      <c r="AR117" s="70" t="str">
        <f t="shared" si="36"/>
        <v>NOVARTIS FARMACEUTICA, S.A. DE C.V.</v>
      </c>
      <c r="AS117" s="70" t="str">
        <f t="shared" si="37"/>
        <v>AA-12-512-012000991-T-176-2023  </v>
      </c>
      <c r="AT117" s="70" t="s">
        <v>2218</v>
      </c>
      <c r="AU117" s="70" t="str">
        <f t="shared" si="38"/>
        <v>HRAEI-AD-CC-241-2023HRAEI-MD0055</v>
      </c>
      <c r="AV117" s="70"/>
      <c r="AW117" s="70"/>
      <c r="AX117" s="70"/>
    </row>
    <row r="118" spans="1:52" ht="24.95" hidden="1" customHeight="1" x14ac:dyDescent="0.25">
      <c r="A118" s="1" t="str">
        <f t="shared" si="21"/>
        <v>AA-012M7B997-E133-2022MCSSA018786NOVARTIS FARMACÉUTICA, S.A. DE C.V.2024010.000.5303.00</v>
      </c>
      <c r="B118" s="1" t="str">
        <f t="shared" si="22"/>
        <v>MCSSA01878625301HRAEI-AD-CC-341-2022HRAEI-MD00552024</v>
      </c>
      <c r="C118" s="42">
        <v>44950</v>
      </c>
      <c r="D118" s="43">
        <v>2024</v>
      </c>
      <c r="E118" s="44" t="s">
        <v>39</v>
      </c>
      <c r="F118" s="44" t="s">
        <v>40</v>
      </c>
      <c r="G118" s="44" t="s">
        <v>41</v>
      </c>
      <c r="H118" s="44">
        <v>25301</v>
      </c>
      <c r="I118" s="44" t="s">
        <v>69</v>
      </c>
      <c r="J118" s="44" t="s">
        <v>70</v>
      </c>
      <c r="K118" s="44" t="s">
        <v>71</v>
      </c>
      <c r="L118" s="44" t="str">
        <f t="shared" si="23"/>
        <v>HRAEI-AD-CC-341-2022HRAEI-MD0055</v>
      </c>
      <c r="M118" s="44" t="s">
        <v>72</v>
      </c>
      <c r="N118" s="44">
        <v>25300064</v>
      </c>
      <c r="O118" s="44" t="s">
        <v>73</v>
      </c>
      <c r="P118" s="44" t="s">
        <v>74</v>
      </c>
      <c r="Q118" s="45">
        <v>2791.75</v>
      </c>
      <c r="R118" s="46">
        <v>4</v>
      </c>
      <c r="S118" s="46">
        <v>8</v>
      </c>
      <c r="T118" s="45">
        <f t="shared" si="24"/>
        <v>11167</v>
      </c>
      <c r="U118" s="45">
        <f t="shared" si="25"/>
        <v>22334</v>
      </c>
      <c r="V118" s="47">
        <v>0</v>
      </c>
      <c r="W118" s="87">
        <f>IFERROR(VLOOKUP(L118,'DINAMICA SOLICITADO - ENTREGADO'!$A$2:$B$2000,2,0),"-")</f>
        <v>4</v>
      </c>
      <c r="X118" s="87">
        <f>IFERROR(VLOOKUP(L118,'DINAMICA SOLICITADO - ENTREGADO'!$A$2:$C$2000,3,0),"-")</f>
        <v>4</v>
      </c>
      <c r="Y118" s="87" t="str">
        <f t="shared" si="26"/>
        <v>CLAVE SOLICITADA</v>
      </c>
      <c r="Z118" s="87">
        <f t="shared" si="27"/>
        <v>0</v>
      </c>
      <c r="AA118" s="87" t="str">
        <f t="shared" si="28"/>
        <v>MINIMO CUMPLIDO</v>
      </c>
      <c r="AB118" s="87">
        <f t="shared" si="29"/>
        <v>0</v>
      </c>
      <c r="AC118" s="87" t="str">
        <f t="shared" si="30"/>
        <v>RECIBIDO TOTAL</v>
      </c>
      <c r="AD118" s="6">
        <f t="shared" si="31"/>
        <v>11167</v>
      </c>
      <c r="AE118" s="87"/>
      <c r="AF118" s="87"/>
      <c r="AI118" s="9">
        <v>2.5000000000000001E-2</v>
      </c>
      <c r="AN118" s="8" t="str">
        <f t="shared" si="32"/>
        <v>MCSSA018786HRAEI-AD-CC-341-202225301</v>
      </c>
      <c r="AO118" s="8" t="str">
        <f t="shared" si="33"/>
        <v>8NOVARTIS FARMACÉUTICA, S.A. DE C.V.2791.75MCSSA018786010.000.5303.002024AA-012M7B997-E133-2022RAMO 12</v>
      </c>
      <c r="AP118" s="8" t="str">
        <f t="shared" si="34"/>
        <v>HRAEI-AD-CC-341-2022</v>
      </c>
      <c r="AQ118" s="1" t="str">
        <f t="shared" si="35"/>
        <v>HRAEI-MD0055</v>
      </c>
      <c r="AR118" s="1" t="str">
        <f t="shared" si="36"/>
        <v>NOVARTIS FARMACÉUTICA, S.A. DE C.V.</v>
      </c>
      <c r="AS118" s="1" t="str">
        <f t="shared" si="37"/>
        <v>AA-012M7B997-E133-2022</v>
      </c>
      <c r="AT118" s="1" t="s">
        <v>48</v>
      </c>
      <c r="AU118" s="1" t="str">
        <f t="shared" si="38"/>
        <v>HRAEI-AD-CC-341-2022HRAEI-MD0055</v>
      </c>
    </row>
    <row r="119" spans="1:52" ht="24.95" hidden="1" customHeight="1" x14ac:dyDescent="0.25">
      <c r="A119" s="70" t="str">
        <f t="shared" si="21"/>
        <v>LA-12-512-012000991-I-174-2023MCSSA018786VANTAGE SERVICIOS INTEGRALES DE SALUD, S.A. DE C.V.2024010.000.7021.01</v>
      </c>
      <c r="B119" s="70" t="str">
        <f t="shared" si="22"/>
        <v>MCSSA01878625301HRAEI-LPI-CC-374-2023HRAEI-MD22492024</v>
      </c>
      <c r="C119" s="71">
        <v>45253</v>
      </c>
      <c r="D119" s="72">
        <v>2024</v>
      </c>
      <c r="E119" s="73" t="s">
        <v>39</v>
      </c>
      <c r="F119" s="73" t="s">
        <v>2213</v>
      </c>
      <c r="G119" s="73" t="s">
        <v>41</v>
      </c>
      <c r="H119" s="73">
        <v>25301</v>
      </c>
      <c r="I119" s="73" t="s">
        <v>2354</v>
      </c>
      <c r="J119" s="73" t="s">
        <v>521</v>
      </c>
      <c r="K119" s="73" t="s">
        <v>365</v>
      </c>
      <c r="L119" s="44" t="str">
        <f t="shared" si="23"/>
        <v>HRAEI-LPI-CC-374-2023HRAEI-MD2249</v>
      </c>
      <c r="M119" s="73" t="s">
        <v>366</v>
      </c>
      <c r="N119" s="73">
        <v>25303943</v>
      </c>
      <c r="O119" s="73" t="s">
        <v>367</v>
      </c>
      <c r="P119" s="73" t="s">
        <v>368</v>
      </c>
      <c r="Q119" s="74">
        <v>8700</v>
      </c>
      <c r="R119" s="75">
        <v>1</v>
      </c>
      <c r="S119" s="75">
        <v>3</v>
      </c>
      <c r="T119" s="74">
        <f t="shared" si="24"/>
        <v>8700</v>
      </c>
      <c r="U119" s="74">
        <f t="shared" si="25"/>
        <v>26100</v>
      </c>
      <c r="V119" s="76">
        <v>0</v>
      </c>
      <c r="W119" s="87">
        <f>IFERROR(VLOOKUP(L119,'DINAMICA SOLICITADO - ENTREGADO'!$A$2:$B$2000,2,0),"-")</f>
        <v>1</v>
      </c>
      <c r="X119" s="87">
        <f>IFERROR(VLOOKUP(L119,'DINAMICA SOLICITADO - ENTREGADO'!$A$2:$C$2000,3,0),"-")</f>
        <v>0</v>
      </c>
      <c r="Y119" s="87" t="str">
        <f t="shared" si="26"/>
        <v>CLAVE SOLICITADA</v>
      </c>
      <c r="Z119" s="87">
        <f t="shared" si="27"/>
        <v>0</v>
      </c>
      <c r="AA119" s="87" t="str">
        <f t="shared" si="28"/>
        <v>MINIMO CUMPLIDO</v>
      </c>
      <c r="AB119" s="87">
        <f t="shared" si="29"/>
        <v>1</v>
      </c>
      <c r="AC119" s="87" t="str">
        <f t="shared" si="30"/>
        <v>SIN RECIBIR</v>
      </c>
      <c r="AD119" s="6">
        <f t="shared" si="31"/>
        <v>0</v>
      </c>
      <c r="AE119" s="87"/>
      <c r="AF119" s="87"/>
      <c r="AG119" s="77"/>
      <c r="AH119" s="77"/>
      <c r="AI119" s="78" t="s">
        <v>2216</v>
      </c>
      <c r="AJ119" s="78"/>
      <c r="AK119" s="77"/>
      <c r="AL119" s="77"/>
      <c r="AM119" s="77"/>
      <c r="AN119" s="77" t="str">
        <f t="shared" si="32"/>
        <v>MCSSA018786HRAEI-LPI-CC-374-202325301</v>
      </c>
      <c r="AO119" s="77" t="str">
        <f t="shared" si="33"/>
        <v>3VANTAGE SERVICIOS INTEGRALES DE SALUD, S.A. DE C.V.8700MCSSA018786010.000.7021.012024LA-12-512-012000991-I-174-2023RAMO 12</v>
      </c>
      <c r="AP119" s="77" t="str">
        <f t="shared" si="34"/>
        <v>HRAEI-LPI-CC-374-2023</v>
      </c>
      <c r="AQ119" s="70" t="str">
        <f t="shared" si="35"/>
        <v>HRAEI-MD2249</v>
      </c>
      <c r="AR119" s="70" t="str">
        <f t="shared" si="36"/>
        <v>VANTAGE SERVICIOS INTEGRALES DE SALUD, S.A. DE C.V.</v>
      </c>
      <c r="AS119" s="70" t="str">
        <f t="shared" si="37"/>
        <v>LA-12-512-012000991-I-174-2023</v>
      </c>
      <c r="AT119" s="70" t="s">
        <v>2218</v>
      </c>
      <c r="AU119" s="70" t="str">
        <f t="shared" si="38"/>
        <v>HRAEI-LPI-CC-374-2023HRAEI-MD2249</v>
      </c>
      <c r="AV119" s="70"/>
      <c r="AW119" s="70"/>
      <c r="AX119" s="70"/>
      <c r="AY119" s="70"/>
      <c r="AZ119" s="70"/>
    </row>
    <row r="120" spans="1:52" ht="24.95" hidden="1" customHeight="1" x14ac:dyDescent="0.25">
      <c r="A120" s="1" t="str">
        <f t="shared" si="21"/>
        <v>AA-012M7B997-E133-2022MCSSA018786SOLUCIONES EN LIDERAZGO FARMACÉUTICO, S.A. DE C.V.2024010.000.7021.01</v>
      </c>
      <c r="B120" s="1" t="str">
        <f t="shared" si="22"/>
        <v>MCSSA01878625301HRAEI-AD-CC-363-2022HRAEI-MD22492024</v>
      </c>
      <c r="C120" s="42">
        <v>44950</v>
      </c>
      <c r="D120" s="43">
        <v>2024</v>
      </c>
      <c r="E120" s="44" t="s">
        <v>39</v>
      </c>
      <c r="F120" s="44" t="s">
        <v>40</v>
      </c>
      <c r="G120" s="44" t="s">
        <v>41</v>
      </c>
      <c r="H120" s="44">
        <v>25301</v>
      </c>
      <c r="I120" s="44" t="s">
        <v>363</v>
      </c>
      <c r="J120" s="44" t="s">
        <v>364</v>
      </c>
      <c r="K120" s="44" t="s">
        <v>365</v>
      </c>
      <c r="L120" s="44" t="str">
        <f t="shared" si="23"/>
        <v>HRAEI-AD-CC-363-2022HRAEI-MD2249</v>
      </c>
      <c r="M120" s="44" t="s">
        <v>366</v>
      </c>
      <c r="N120" s="44">
        <v>25303447</v>
      </c>
      <c r="O120" s="44" t="s">
        <v>367</v>
      </c>
      <c r="P120" s="44" t="s">
        <v>368</v>
      </c>
      <c r="Q120" s="45">
        <v>14250</v>
      </c>
      <c r="R120" s="46">
        <v>10</v>
      </c>
      <c r="S120" s="46">
        <v>23</v>
      </c>
      <c r="T120" s="45">
        <f t="shared" si="24"/>
        <v>142500</v>
      </c>
      <c r="U120" s="45">
        <f t="shared" si="25"/>
        <v>327750</v>
      </c>
      <c r="V120" s="47">
        <v>0</v>
      </c>
      <c r="W120" s="87">
        <f>IFERROR(VLOOKUP(L120,'DINAMICA SOLICITADO - ENTREGADO'!$A$2:$B$2000,2,0),"-")</f>
        <v>23</v>
      </c>
      <c r="X120" s="87">
        <f>IFERROR(VLOOKUP(L120,'DINAMICA SOLICITADO - ENTREGADO'!$A$2:$C$2000,3,0),"-")</f>
        <v>23</v>
      </c>
      <c r="Y120" s="87" t="str">
        <f t="shared" si="26"/>
        <v>CLAVE SOLICITADA</v>
      </c>
      <c r="Z120" s="87">
        <f t="shared" si="27"/>
        <v>13</v>
      </c>
      <c r="AA120" s="87" t="str">
        <f t="shared" si="28"/>
        <v>MINIMO SUPERADO</v>
      </c>
      <c r="AB120" s="87">
        <f t="shared" si="29"/>
        <v>0</v>
      </c>
      <c r="AC120" s="87" t="str">
        <f t="shared" si="30"/>
        <v>RECIBIDO TOTAL</v>
      </c>
      <c r="AD120" s="6">
        <f t="shared" si="31"/>
        <v>327750</v>
      </c>
      <c r="AE120" s="87"/>
      <c r="AF120" s="87"/>
      <c r="AI120" s="9">
        <v>2.5000000000000001E-2</v>
      </c>
      <c r="AN120" s="8" t="str">
        <f t="shared" si="32"/>
        <v>MCSSA018786HRAEI-AD-CC-363-202225301</v>
      </c>
      <c r="AO120" s="8" t="str">
        <f t="shared" si="33"/>
        <v>23SOLUCIONES EN LIDERAZGO FARMACÉUTICO, S.A. DE C.V.14250MCSSA018786010.000.7021.012024AA-012M7B997-E133-2022RAMO 12</v>
      </c>
      <c r="AP120" s="8" t="str">
        <f t="shared" si="34"/>
        <v>HRAEI-AD-CC-363-2022</v>
      </c>
      <c r="AQ120" s="1" t="str">
        <f t="shared" si="35"/>
        <v>HRAEI-MD2249</v>
      </c>
      <c r="AR120" s="1" t="str">
        <f t="shared" si="36"/>
        <v>SOLUCIONES EN LIDERAZGO FARMACÉUTICO, S.A. DE C.V.</v>
      </c>
      <c r="AS120" s="1" t="str">
        <f t="shared" si="37"/>
        <v>AA-012M7B997-E133-2022</v>
      </c>
      <c r="AT120" s="1" t="s">
        <v>48</v>
      </c>
      <c r="AU120" s="1" t="str">
        <f t="shared" si="38"/>
        <v>HRAEI-AD-CC-363-2022HRAEI-MD2249</v>
      </c>
      <c r="AY120" s="70"/>
      <c r="AZ120" s="70"/>
    </row>
    <row r="121" spans="1:52" ht="24.95" hidden="1" customHeight="1" x14ac:dyDescent="0.25">
      <c r="A121" s="70" t="str">
        <f t="shared" si="21"/>
        <v>LA-12-512-012000991-I-174-2023MCSSA018786GRUPO BIOJEMA, S.A. DE C.V.2024010.000.4185.00</v>
      </c>
      <c r="B121" s="70" t="str">
        <f t="shared" si="22"/>
        <v>MCSSA01878625301HRAEI-LPI-CC-311-1-2023HRAEI-MD00622024</v>
      </c>
      <c r="C121" s="71">
        <v>45253</v>
      </c>
      <c r="D121" s="72">
        <v>2024</v>
      </c>
      <c r="E121" s="73" t="s">
        <v>39</v>
      </c>
      <c r="F121" s="73" t="s">
        <v>2213</v>
      </c>
      <c r="G121" s="73" t="s">
        <v>41</v>
      </c>
      <c r="H121" s="73">
        <v>25301</v>
      </c>
      <c r="I121" s="73" t="s">
        <v>2301</v>
      </c>
      <c r="J121" s="73" t="s">
        <v>2302</v>
      </c>
      <c r="K121" s="73" t="s">
        <v>1789</v>
      </c>
      <c r="L121" s="44" t="str">
        <f t="shared" si="23"/>
        <v>HRAEI-LPI-CC-311-1-2023HRAEI-MD0062</v>
      </c>
      <c r="M121" s="73" t="s">
        <v>1790</v>
      </c>
      <c r="N121" s="73">
        <v>25300075</v>
      </c>
      <c r="O121" s="73" t="s">
        <v>1791</v>
      </c>
      <c r="P121" s="73" t="s">
        <v>590</v>
      </c>
      <c r="Q121" s="74">
        <v>180</v>
      </c>
      <c r="R121" s="75">
        <v>13</v>
      </c>
      <c r="S121" s="75">
        <v>32</v>
      </c>
      <c r="T121" s="74">
        <f t="shared" si="24"/>
        <v>2340</v>
      </c>
      <c r="U121" s="74">
        <f t="shared" si="25"/>
        <v>5760</v>
      </c>
      <c r="V121" s="76">
        <v>0</v>
      </c>
      <c r="W121" s="87" t="str">
        <f>IFERROR(VLOOKUP(L121,'DINAMICA SOLICITADO - ENTREGADO'!$A$2:$B$2000,2,0),"-")</f>
        <v>-</v>
      </c>
      <c r="X121" s="87" t="str">
        <f>IFERROR(VLOOKUP(L121,'DINAMICA SOLICITADO - ENTREGADO'!$A$2:$C$2000,3,0),"-")</f>
        <v>-</v>
      </c>
      <c r="Y121" s="87" t="str">
        <f t="shared" si="26"/>
        <v>SIN SOLICITUD</v>
      </c>
      <c r="Z121" s="87" t="str">
        <f t="shared" si="27"/>
        <v>-</v>
      </c>
      <c r="AA121" s="87" t="str">
        <f t="shared" si="28"/>
        <v>MINIMO SIN SOLICITUD</v>
      </c>
      <c r="AB121" s="87" t="str">
        <f t="shared" si="29"/>
        <v>-</v>
      </c>
      <c r="AC121" s="87" t="str">
        <f t="shared" si="30"/>
        <v>SIN SOLICITUD</v>
      </c>
      <c r="AD121" s="6" t="str">
        <f t="shared" si="31"/>
        <v>-</v>
      </c>
      <c r="AE121" s="87"/>
      <c r="AF121" s="87"/>
      <c r="AG121" s="77"/>
      <c r="AH121" s="77"/>
      <c r="AI121" s="78" t="s">
        <v>2216</v>
      </c>
      <c r="AJ121" s="78"/>
      <c r="AK121" s="77"/>
      <c r="AL121" s="77"/>
      <c r="AM121" s="77"/>
      <c r="AN121" s="77" t="str">
        <f t="shared" si="32"/>
        <v>MCSSA018786HRAEI-LPI-CC-311-1-202325301</v>
      </c>
      <c r="AO121" s="77" t="str">
        <f t="shared" si="33"/>
        <v>32GRUPO BIOJEMA, S.A. DE C.V.180MCSSA018786010.000.4185.002024LA-12-512-012000991-I-174-2023RAMO 12</v>
      </c>
      <c r="AP121" s="77" t="str">
        <f t="shared" si="34"/>
        <v>HRAEI-LPI-CC-311-1-2023</v>
      </c>
      <c r="AQ121" s="70" t="str">
        <f t="shared" si="35"/>
        <v>HRAEI-MD0062</v>
      </c>
      <c r="AR121" s="70" t="str">
        <f t="shared" si="36"/>
        <v>GRUPO BIOJEMA, S.A. DE C.V.</v>
      </c>
      <c r="AS121" s="70" t="str">
        <f t="shared" si="37"/>
        <v>LA-12-512-012000991-I-174-2023</v>
      </c>
      <c r="AT121" s="70" t="s">
        <v>2218</v>
      </c>
      <c r="AU121" s="70" t="str">
        <f t="shared" si="38"/>
        <v>HRAEI-LPI-CC-311-1-2023HRAEI-MD0062</v>
      </c>
      <c r="AV121" s="70"/>
      <c r="AW121" s="70"/>
      <c r="AX121" s="70"/>
    </row>
    <row r="122" spans="1:52" ht="24.95" hidden="1" customHeight="1" x14ac:dyDescent="0.25">
      <c r="A122" s="1" t="str">
        <f t="shared" si="21"/>
        <v>LA-12-M7B-012M7B997-I-1-2023MCSSA018786PROQUIGAMA, S.A. DE C.V.2024010.000.4185.00</v>
      </c>
      <c r="B122" s="1" t="str">
        <f t="shared" si="22"/>
        <v>MCSSA01878625301HRAEI-LPI-CC-021-2023HRAEI-MD00622024</v>
      </c>
      <c r="C122" s="42">
        <v>44971</v>
      </c>
      <c r="D122" s="43">
        <v>2024</v>
      </c>
      <c r="E122" s="44" t="s">
        <v>39</v>
      </c>
      <c r="F122" s="44" t="s">
        <v>1474</v>
      </c>
      <c r="G122" s="44" t="s">
        <v>41</v>
      </c>
      <c r="H122" s="44">
        <v>25301</v>
      </c>
      <c r="I122" s="44" t="s">
        <v>1574</v>
      </c>
      <c r="J122" s="44" t="s">
        <v>374</v>
      </c>
      <c r="K122" s="44" t="s">
        <v>1789</v>
      </c>
      <c r="L122" s="44" t="str">
        <f t="shared" si="23"/>
        <v>HRAEI-LPI-CC-021-2023HRAEI-MD0062</v>
      </c>
      <c r="M122" s="44" t="s">
        <v>1790</v>
      </c>
      <c r="N122" s="44">
        <v>25300075</v>
      </c>
      <c r="O122" s="44" t="s">
        <v>1791</v>
      </c>
      <c r="P122" s="44" t="s">
        <v>590</v>
      </c>
      <c r="Q122" s="45">
        <v>167</v>
      </c>
      <c r="R122" s="46">
        <v>214</v>
      </c>
      <c r="S122" s="46">
        <v>533</v>
      </c>
      <c r="T122" s="45">
        <f t="shared" si="24"/>
        <v>35738</v>
      </c>
      <c r="U122" s="45">
        <f t="shared" si="25"/>
        <v>89011</v>
      </c>
      <c r="V122" s="47">
        <v>0</v>
      </c>
      <c r="W122" s="87" t="str">
        <f>IFERROR(VLOOKUP(L122,'DINAMICA SOLICITADO - ENTREGADO'!$A$2:$B$2000,2,0),"-")</f>
        <v>-</v>
      </c>
      <c r="X122" s="87" t="str">
        <f>IFERROR(VLOOKUP(L122,'DINAMICA SOLICITADO - ENTREGADO'!$A$2:$C$2000,3,0),"-")</f>
        <v>-</v>
      </c>
      <c r="Y122" s="87" t="str">
        <f t="shared" si="26"/>
        <v>SIN SOLICITUD</v>
      </c>
      <c r="Z122" s="87" t="str">
        <f t="shared" si="27"/>
        <v>-</v>
      </c>
      <c r="AA122" s="87" t="str">
        <f t="shared" si="28"/>
        <v>MINIMO SIN SOLICITUD</v>
      </c>
      <c r="AB122" s="87" t="str">
        <f t="shared" si="29"/>
        <v>-</v>
      </c>
      <c r="AC122" s="87" t="str">
        <f t="shared" si="30"/>
        <v>SIN SOLICITUD</v>
      </c>
      <c r="AD122" s="6" t="str">
        <f t="shared" si="31"/>
        <v>-</v>
      </c>
      <c r="AE122" s="87"/>
      <c r="AF122" s="87"/>
      <c r="AI122" s="9">
        <v>0.02</v>
      </c>
      <c r="AN122" s="8" t="str">
        <f t="shared" si="32"/>
        <v>MCSSA018786HRAEI-LPI-CC-021-202325301</v>
      </c>
      <c r="AO122" s="8" t="str">
        <f t="shared" si="33"/>
        <v>533PROQUIGAMA, S.A. DE C.V.167MCSSA018786010.000.4185.002024LA-12-M7B-012M7B997-I-1-2023RAMO 12</v>
      </c>
      <c r="AP122" s="8" t="str">
        <f t="shared" si="34"/>
        <v>HRAEI-LPI-CC-021-2023</v>
      </c>
      <c r="AQ122" s="1" t="str">
        <f t="shared" si="35"/>
        <v>HRAEI-MD0062</v>
      </c>
      <c r="AR122" s="1" t="str">
        <f t="shared" si="36"/>
        <v>PROQUIGAMA, S.A. DE C.V.</v>
      </c>
      <c r="AS122" s="1" t="str">
        <f t="shared" si="37"/>
        <v>LA-12-M7B-012M7B997-I-1-2023</v>
      </c>
      <c r="AT122" s="1" t="s">
        <v>48</v>
      </c>
      <c r="AU122" s="1" t="str">
        <f t="shared" si="38"/>
        <v>HRAEI-LPI-CC-021-2023HRAEI-MD0062</v>
      </c>
    </row>
    <row r="123" spans="1:52" ht="24.95" hidden="1" customHeight="1" x14ac:dyDescent="0.25">
      <c r="A123" s="1" t="str">
        <f t="shared" si="21"/>
        <v>LA-012M7B997-E115-2022MCSSA018786ALTERNAVIDA, S.A. DE C.V.2024010.000.2620.00</v>
      </c>
      <c r="B123" s="1" t="str">
        <f t="shared" si="22"/>
        <v>MCSSA01878625301HRAEI-LPI-CC-451-2022HRAEI-MD00642024</v>
      </c>
      <c r="C123" s="42">
        <v>44950</v>
      </c>
      <c r="D123" s="43">
        <v>2024</v>
      </c>
      <c r="E123" s="44" t="s">
        <v>39</v>
      </c>
      <c r="F123" s="44" t="s">
        <v>390</v>
      </c>
      <c r="G123" s="44" t="s">
        <v>41</v>
      </c>
      <c r="H123" s="44">
        <v>25301</v>
      </c>
      <c r="I123" s="44" t="s">
        <v>799</v>
      </c>
      <c r="J123" s="44" t="s">
        <v>800</v>
      </c>
      <c r="K123" s="44" t="s">
        <v>801</v>
      </c>
      <c r="L123" s="44" t="str">
        <f t="shared" si="23"/>
        <v>HRAEI-LPI-CC-451-2022HRAEI-MD0064</v>
      </c>
      <c r="M123" s="44" t="s">
        <v>802</v>
      </c>
      <c r="N123" s="44">
        <v>25300077</v>
      </c>
      <c r="O123" s="44" t="s">
        <v>803</v>
      </c>
      <c r="P123" s="44" t="s">
        <v>108</v>
      </c>
      <c r="Q123" s="45">
        <v>139</v>
      </c>
      <c r="R123" s="46">
        <v>24</v>
      </c>
      <c r="S123" s="46">
        <v>60</v>
      </c>
      <c r="T123" s="45">
        <f t="shared" si="24"/>
        <v>3336</v>
      </c>
      <c r="U123" s="45">
        <f t="shared" si="25"/>
        <v>8340</v>
      </c>
      <c r="V123" s="47">
        <v>0</v>
      </c>
      <c r="W123" s="87" t="str">
        <f>IFERROR(VLOOKUP(L123,'DINAMICA SOLICITADO - ENTREGADO'!$A$2:$B$2000,2,0),"-")</f>
        <v>-</v>
      </c>
      <c r="X123" s="87" t="str">
        <f>IFERROR(VLOOKUP(L123,'DINAMICA SOLICITADO - ENTREGADO'!$A$2:$C$2000,3,0),"-")</f>
        <v>-</v>
      </c>
      <c r="Y123" s="87" t="str">
        <f t="shared" si="26"/>
        <v>SIN SOLICITUD</v>
      </c>
      <c r="Z123" s="87" t="str">
        <f t="shared" si="27"/>
        <v>-</v>
      </c>
      <c r="AA123" s="87" t="str">
        <f t="shared" si="28"/>
        <v>MINIMO SIN SOLICITUD</v>
      </c>
      <c r="AB123" s="87" t="str">
        <f t="shared" si="29"/>
        <v>-</v>
      </c>
      <c r="AC123" s="87" t="str">
        <f t="shared" si="30"/>
        <v>SIN SOLICITUD</v>
      </c>
      <c r="AD123" s="6" t="str">
        <f t="shared" si="31"/>
        <v>-</v>
      </c>
      <c r="AE123" s="87"/>
      <c r="AF123" s="87"/>
      <c r="AI123" s="9">
        <v>2.5000000000000001E-2</v>
      </c>
      <c r="AN123" s="8" t="str">
        <f t="shared" si="32"/>
        <v>MCSSA018786HRAEI-LPI-CC-451-202225301</v>
      </c>
      <c r="AO123" s="8" t="str">
        <f t="shared" si="33"/>
        <v>60ALTERNAVIDA, S.A. DE C.V.139MCSSA018786010.000.2620.002024LA-012M7B997-E115-2022RAMO 12</v>
      </c>
      <c r="AP123" s="8" t="str">
        <f t="shared" si="34"/>
        <v>HRAEI-LPI-CC-451-2022</v>
      </c>
      <c r="AQ123" s="1" t="str">
        <f t="shared" si="35"/>
        <v>HRAEI-MD0064</v>
      </c>
      <c r="AR123" s="1" t="str">
        <f t="shared" si="36"/>
        <v>ALTERNAVIDA, S.A. DE C.V.</v>
      </c>
      <c r="AS123" s="1" t="str">
        <f t="shared" si="37"/>
        <v>LA-012M7B997-E115-2022</v>
      </c>
      <c r="AT123" s="1" t="s">
        <v>48</v>
      </c>
      <c r="AU123" s="1" t="str">
        <f t="shared" si="38"/>
        <v>HRAEI-LPI-CC-451-2022HRAEI-MD0064</v>
      </c>
    </row>
    <row r="124" spans="1:52" ht="24.95" hidden="1" customHeight="1" x14ac:dyDescent="0.25">
      <c r="A124" s="1" t="str">
        <f t="shared" si="21"/>
        <v>LA-012M7B997-E115-2022MCSSA018786IARE DE OCCIDENTE, S.A. DE C.V.2024010.000.5468.00</v>
      </c>
      <c r="B124" s="1" t="str">
        <f t="shared" si="22"/>
        <v>MCSSA01878625301HRAEI-LPI-CC-425-2022HRAEI-MD00652024</v>
      </c>
      <c r="C124" s="42">
        <v>44950</v>
      </c>
      <c r="D124" s="43">
        <v>2024</v>
      </c>
      <c r="E124" s="44" t="s">
        <v>39</v>
      </c>
      <c r="F124" s="44" t="s">
        <v>390</v>
      </c>
      <c r="G124" s="44" t="s">
        <v>41</v>
      </c>
      <c r="H124" s="44">
        <v>25301</v>
      </c>
      <c r="I124" s="44" t="s">
        <v>451</v>
      </c>
      <c r="J124" s="44" t="s">
        <v>373</v>
      </c>
      <c r="K124" s="44" t="s">
        <v>1140</v>
      </c>
      <c r="L124" s="44" t="str">
        <f t="shared" si="23"/>
        <v>HRAEI-LPI-CC-425-2022HRAEI-MD0065</v>
      </c>
      <c r="M124" s="44" t="s">
        <v>1141</v>
      </c>
      <c r="N124" s="44">
        <v>25300079</v>
      </c>
      <c r="O124" s="44" t="s">
        <v>1142</v>
      </c>
      <c r="P124" s="44" t="s">
        <v>145</v>
      </c>
      <c r="Q124" s="45">
        <v>48.19</v>
      </c>
      <c r="R124" s="46">
        <v>32</v>
      </c>
      <c r="S124" s="46">
        <v>78</v>
      </c>
      <c r="T124" s="45">
        <f t="shared" si="24"/>
        <v>1542.08</v>
      </c>
      <c r="U124" s="45">
        <f t="shared" si="25"/>
        <v>3758.8199999999997</v>
      </c>
      <c r="V124" s="47">
        <v>0</v>
      </c>
      <c r="W124" s="87">
        <f>IFERROR(VLOOKUP(L124,'DINAMICA SOLICITADO - ENTREGADO'!$A$2:$B$2000,2,0),"-")</f>
        <v>32</v>
      </c>
      <c r="X124" s="87">
        <f>IFERROR(VLOOKUP(L124,'DINAMICA SOLICITADO - ENTREGADO'!$A$2:$C$2000,3,0),"-")</f>
        <v>32</v>
      </c>
      <c r="Y124" s="87" t="str">
        <f t="shared" si="26"/>
        <v>CLAVE SOLICITADA</v>
      </c>
      <c r="Z124" s="87">
        <f t="shared" si="27"/>
        <v>0</v>
      </c>
      <c r="AA124" s="87" t="str">
        <f t="shared" si="28"/>
        <v>MINIMO CUMPLIDO</v>
      </c>
      <c r="AB124" s="87">
        <f t="shared" si="29"/>
        <v>0</v>
      </c>
      <c r="AC124" s="87" t="str">
        <f t="shared" si="30"/>
        <v>RECIBIDO TOTAL</v>
      </c>
      <c r="AD124" s="6">
        <f t="shared" si="31"/>
        <v>1542.08</v>
      </c>
      <c r="AE124" s="87"/>
      <c r="AF124" s="87"/>
      <c r="AI124" s="9">
        <v>2.5000000000000001E-2</v>
      </c>
      <c r="AN124" s="8" t="str">
        <f t="shared" si="32"/>
        <v>MCSSA018786HRAEI-LPI-CC-425-202225301</v>
      </c>
      <c r="AO124" s="8" t="str">
        <f t="shared" si="33"/>
        <v>78IARE DE OCCIDENTE, S.A. DE C.V.48.19MCSSA018786010.000.5468.002024LA-012M7B997-E115-2022RAMO 12</v>
      </c>
      <c r="AP124" s="8" t="str">
        <f t="shared" si="34"/>
        <v>HRAEI-LPI-CC-425-2022</v>
      </c>
      <c r="AQ124" s="1" t="str">
        <f t="shared" si="35"/>
        <v>HRAEI-MD0065</v>
      </c>
      <c r="AR124" s="1" t="str">
        <f t="shared" si="36"/>
        <v>IARE DE OCCIDENTE, S.A. DE C.V.</v>
      </c>
      <c r="AS124" s="1" t="str">
        <f t="shared" si="37"/>
        <v>LA-012M7B997-E115-2022</v>
      </c>
      <c r="AT124" s="1" t="s">
        <v>48</v>
      </c>
      <c r="AU124" s="1" t="str">
        <f t="shared" si="38"/>
        <v>HRAEI-LPI-CC-425-2022HRAEI-MD0065</v>
      </c>
    </row>
    <row r="125" spans="1:52" ht="24.95" hidden="1" customHeight="1" x14ac:dyDescent="0.25">
      <c r="A125" s="70" t="str">
        <f t="shared" si="21"/>
        <v>LA-12-512-012000991-I-174-2023MCSSA018786AMGEN MEXICO, S.A. DE C.V.2024010.000.4512.02</v>
      </c>
      <c r="B125" s="70" t="str">
        <f t="shared" si="22"/>
        <v>MCSSA01878625301HRAEI-LPI-CC-257-1-2023HRAEI-MD22862024</v>
      </c>
      <c r="C125" s="71">
        <v>45357</v>
      </c>
      <c r="D125" s="72">
        <v>2024</v>
      </c>
      <c r="E125" s="73" t="s">
        <v>39</v>
      </c>
      <c r="F125" s="73" t="s">
        <v>2213</v>
      </c>
      <c r="G125" s="73" t="s">
        <v>2480</v>
      </c>
      <c r="H125" s="73">
        <v>25301</v>
      </c>
      <c r="I125" s="73" t="s">
        <v>2375</v>
      </c>
      <c r="J125" s="73" t="s">
        <v>2376</v>
      </c>
      <c r="K125" s="73" t="s">
        <v>2026</v>
      </c>
      <c r="L125" s="44" t="str">
        <f t="shared" si="23"/>
        <v>HRAEI-LPI-CC-257-1-2023HRAEI-MD2286</v>
      </c>
      <c r="M125" s="73" t="s">
        <v>2027</v>
      </c>
      <c r="N125" s="73">
        <v>25302363</v>
      </c>
      <c r="O125" s="73" t="s">
        <v>2028</v>
      </c>
      <c r="P125" s="73" t="s">
        <v>1880</v>
      </c>
      <c r="Q125" s="74">
        <v>691.79</v>
      </c>
      <c r="R125" s="75">
        <v>16</v>
      </c>
      <c r="S125" s="75">
        <v>40</v>
      </c>
      <c r="T125" s="74">
        <f t="shared" si="24"/>
        <v>11068.64</v>
      </c>
      <c r="U125" s="74">
        <f t="shared" si="25"/>
        <v>27671.599999999999</v>
      </c>
      <c r="V125" s="76"/>
      <c r="W125" s="87">
        <f>IFERROR(VLOOKUP(L125,'DINAMICA SOLICITADO - ENTREGADO'!$A$2:$B$2000,2,0),"-")</f>
        <v>16</v>
      </c>
      <c r="X125" s="87">
        <f>IFERROR(VLOOKUP(L125,'DINAMICA SOLICITADO - ENTREGADO'!$A$2:$C$2000,3,0),"-")</f>
        <v>0</v>
      </c>
      <c r="Y125" s="87" t="str">
        <f t="shared" si="26"/>
        <v>CLAVE SOLICITADA</v>
      </c>
      <c r="Z125" s="87">
        <f t="shared" si="27"/>
        <v>0</v>
      </c>
      <c r="AA125" s="87" t="str">
        <f t="shared" si="28"/>
        <v>MINIMO CUMPLIDO</v>
      </c>
      <c r="AB125" s="87">
        <f t="shared" si="29"/>
        <v>16</v>
      </c>
      <c r="AC125" s="87" t="str">
        <f t="shared" si="30"/>
        <v>SIN RECIBIR</v>
      </c>
      <c r="AD125" s="6">
        <f t="shared" si="31"/>
        <v>0</v>
      </c>
      <c r="AE125" s="87"/>
      <c r="AF125" s="87"/>
      <c r="AG125" s="77" t="s">
        <v>2482</v>
      </c>
      <c r="AH125" s="77" t="s">
        <v>2482</v>
      </c>
      <c r="AI125" s="78" t="s">
        <v>2216</v>
      </c>
      <c r="AJ125" s="78" t="s">
        <v>2490</v>
      </c>
      <c r="AK125" s="77" t="s">
        <v>2483</v>
      </c>
      <c r="AL125" s="77">
        <v>0</v>
      </c>
      <c r="AM125" s="77" t="s">
        <v>2479</v>
      </c>
      <c r="AN125" s="77" t="str">
        <f t="shared" si="32"/>
        <v>MCSSA018786HRAEI-LPI-CC-257-1-202325301</v>
      </c>
      <c r="AO125" s="77" t="str">
        <f t="shared" si="33"/>
        <v>40AMGEN MEXICO, S.A. DE C.V.691.79MCSSA018786010.000.4512.022024LA-12-512-012000991-I-174-2023RAMO 47</v>
      </c>
      <c r="AP125" s="77" t="str">
        <f t="shared" si="34"/>
        <v>HRAEI-LPI-CC-257-1-2023</v>
      </c>
      <c r="AQ125" s="70" t="str">
        <f t="shared" si="35"/>
        <v>HRAEI-MD2286</v>
      </c>
      <c r="AR125" s="70" t="str">
        <f t="shared" si="36"/>
        <v>AMGEN MEXICO, S.A. DE C.V.</v>
      </c>
      <c r="AS125" s="70" t="str">
        <f t="shared" si="37"/>
        <v>LA-12-512-012000991-I-174-2023</v>
      </c>
      <c r="AT125" s="70" t="s">
        <v>2218</v>
      </c>
      <c r="AU125" s="70" t="str">
        <f t="shared" si="38"/>
        <v>HRAEI-LPI-CC-257-1-2023HRAEI-MD2286</v>
      </c>
      <c r="AV125" s="70"/>
      <c r="AW125" s="70"/>
      <c r="AX125" s="70"/>
      <c r="AY125" s="70"/>
      <c r="AZ125" s="70"/>
    </row>
    <row r="126" spans="1:52" ht="24.95" hidden="1" customHeight="1" x14ac:dyDescent="0.25">
      <c r="A126" s="1" t="str">
        <f t="shared" si="21"/>
        <v>LA-12-M7B-012M7B997-I-1-2023MCSSA018786AMGEN MÉXICO, S.A. DE C.V.2024010.000.4512.02</v>
      </c>
      <c r="B126" s="1" t="str">
        <f t="shared" si="22"/>
        <v>MCSSA01878625301HRAEI-LPI-CC-081-2023HRAEI-MD22862024</v>
      </c>
      <c r="C126" s="42">
        <v>44977</v>
      </c>
      <c r="D126" s="43">
        <v>2024</v>
      </c>
      <c r="E126" s="44" t="s">
        <v>39</v>
      </c>
      <c r="F126" s="44" t="s">
        <v>1474</v>
      </c>
      <c r="G126" s="44" t="s">
        <v>41</v>
      </c>
      <c r="H126" s="44">
        <v>25301</v>
      </c>
      <c r="I126" s="44" t="s">
        <v>2025</v>
      </c>
      <c r="J126" s="44" t="s">
        <v>128</v>
      </c>
      <c r="K126" s="44" t="s">
        <v>2026</v>
      </c>
      <c r="L126" s="44" t="str">
        <f t="shared" si="23"/>
        <v>HRAEI-LPI-CC-081-2023HRAEI-MD2286</v>
      </c>
      <c r="M126" s="44" t="s">
        <v>2027</v>
      </c>
      <c r="N126" s="44">
        <v>25302363</v>
      </c>
      <c r="O126" s="44" t="s">
        <v>2028</v>
      </c>
      <c r="P126" s="44" t="s">
        <v>1880</v>
      </c>
      <c r="Q126" s="45">
        <v>734.29999999999905</v>
      </c>
      <c r="R126" s="46">
        <v>7</v>
      </c>
      <c r="S126" s="46">
        <v>19</v>
      </c>
      <c r="T126" s="45">
        <f t="shared" si="24"/>
        <v>5140.0999999999931</v>
      </c>
      <c r="U126" s="45">
        <f t="shared" si="25"/>
        <v>13951.699999999983</v>
      </c>
      <c r="V126" s="47">
        <v>0</v>
      </c>
      <c r="W126" s="87">
        <f>IFERROR(VLOOKUP(L126,'DINAMICA SOLICITADO - ENTREGADO'!$A$2:$B$2000,2,0),"-")</f>
        <v>7</v>
      </c>
      <c r="X126" s="87">
        <f>IFERROR(VLOOKUP(L126,'DINAMICA SOLICITADO - ENTREGADO'!$A$2:$C$2000,3,0),"-")</f>
        <v>7</v>
      </c>
      <c r="Y126" s="87" t="str">
        <f t="shared" si="26"/>
        <v>CLAVE SOLICITADA</v>
      </c>
      <c r="Z126" s="87">
        <f t="shared" si="27"/>
        <v>0</v>
      </c>
      <c r="AA126" s="87" t="str">
        <f t="shared" si="28"/>
        <v>MINIMO CUMPLIDO</v>
      </c>
      <c r="AB126" s="87">
        <f t="shared" si="29"/>
        <v>0</v>
      </c>
      <c r="AC126" s="87" t="str">
        <f t="shared" si="30"/>
        <v>RECIBIDO TOTAL</v>
      </c>
      <c r="AD126" s="6">
        <f t="shared" si="31"/>
        <v>5140.0999999999931</v>
      </c>
      <c r="AE126" s="87"/>
      <c r="AF126" s="87"/>
      <c r="AI126" s="9">
        <v>0.02</v>
      </c>
      <c r="AN126" s="8" t="str">
        <f t="shared" si="32"/>
        <v>MCSSA018786HRAEI-LPI-CC-081-202325301</v>
      </c>
      <c r="AO126" s="8" t="str">
        <f t="shared" si="33"/>
        <v>19AMGEN MÉXICO, S.A. DE C.V.734.299999999999MCSSA018786010.000.4512.022024LA-12-M7B-012M7B997-I-1-2023RAMO 12</v>
      </c>
      <c r="AP126" s="8" t="str">
        <f t="shared" si="34"/>
        <v>HRAEI-LPI-CC-081-2023</v>
      </c>
      <c r="AQ126" s="1" t="str">
        <f t="shared" si="35"/>
        <v>HRAEI-MD2286</v>
      </c>
      <c r="AR126" s="1" t="str">
        <f t="shared" si="36"/>
        <v>AMGEN MÉXICO, S.A. DE C.V.</v>
      </c>
      <c r="AS126" s="1" t="str">
        <f t="shared" si="37"/>
        <v>LA-12-M7B-012M7B997-I-1-2023</v>
      </c>
      <c r="AT126" s="1" t="s">
        <v>48</v>
      </c>
      <c r="AU126" s="1" t="str">
        <f t="shared" si="38"/>
        <v>HRAEI-LPI-CC-081-2023HRAEI-MD2286</v>
      </c>
      <c r="AY126" s="70"/>
      <c r="AZ126" s="70"/>
    </row>
    <row r="127" spans="1:52" ht="24.95" hidden="1" customHeight="1" x14ac:dyDescent="0.25">
      <c r="A127" s="70" t="str">
        <f t="shared" si="21"/>
        <v>LA-12-512-012000991-I-174-2023MCSSA018786AMGEN MEXICO, S.A. DE C.V.2024010.000.4512.03</v>
      </c>
      <c r="B127" s="70" t="str">
        <f t="shared" si="22"/>
        <v>MCSSA01878625301HRAEI-LPI-CC-257-1-2023HRAEI-MD22732024</v>
      </c>
      <c r="C127" s="71">
        <v>45253</v>
      </c>
      <c r="D127" s="72">
        <v>2024</v>
      </c>
      <c r="E127" s="73" t="s">
        <v>39</v>
      </c>
      <c r="F127" s="73" t="s">
        <v>2213</v>
      </c>
      <c r="G127" s="73" t="s">
        <v>41</v>
      </c>
      <c r="H127" s="73">
        <v>25301</v>
      </c>
      <c r="I127" s="73" t="s">
        <v>2375</v>
      </c>
      <c r="J127" s="73" t="s">
        <v>2376</v>
      </c>
      <c r="K127" s="73" t="s">
        <v>1877</v>
      </c>
      <c r="L127" s="44" t="str">
        <f t="shared" si="23"/>
        <v>HRAEI-LPI-CC-257-1-2023HRAEI-MD2273</v>
      </c>
      <c r="M127" s="73" t="s">
        <v>1878</v>
      </c>
      <c r="N127" s="73">
        <v>25303248</v>
      </c>
      <c r="O127" s="73" t="s">
        <v>1879</v>
      </c>
      <c r="P127" s="73" t="s">
        <v>1880</v>
      </c>
      <c r="Q127" s="74">
        <v>691.79</v>
      </c>
      <c r="R127" s="75">
        <v>16</v>
      </c>
      <c r="S127" s="75">
        <v>40</v>
      </c>
      <c r="T127" s="74">
        <f t="shared" si="24"/>
        <v>11068.64</v>
      </c>
      <c r="U127" s="74">
        <f t="shared" si="25"/>
        <v>27671.599999999999</v>
      </c>
      <c r="V127" s="76">
        <v>0</v>
      </c>
      <c r="W127" s="87">
        <f>IFERROR(VLOOKUP(L127,'DINAMICA SOLICITADO - ENTREGADO'!$A$2:$B$2000,2,0),"-")</f>
        <v>16</v>
      </c>
      <c r="X127" s="87">
        <f>IFERROR(VLOOKUP(L127,'DINAMICA SOLICITADO - ENTREGADO'!$A$2:$C$2000,3,0),"-")</f>
        <v>0</v>
      </c>
      <c r="Y127" s="87" t="str">
        <f t="shared" si="26"/>
        <v>CLAVE SOLICITADA</v>
      </c>
      <c r="Z127" s="87">
        <f t="shared" si="27"/>
        <v>0</v>
      </c>
      <c r="AA127" s="87" t="str">
        <f t="shared" si="28"/>
        <v>MINIMO CUMPLIDO</v>
      </c>
      <c r="AB127" s="87">
        <f t="shared" si="29"/>
        <v>16</v>
      </c>
      <c r="AC127" s="87" t="str">
        <f t="shared" si="30"/>
        <v>SIN RECIBIR</v>
      </c>
      <c r="AD127" s="6">
        <f t="shared" si="31"/>
        <v>0</v>
      </c>
      <c r="AE127" s="87"/>
      <c r="AF127" s="87"/>
      <c r="AG127" s="77"/>
      <c r="AH127" s="77"/>
      <c r="AI127" s="78" t="s">
        <v>2216</v>
      </c>
      <c r="AJ127" s="78"/>
      <c r="AK127" s="77"/>
      <c r="AL127" s="77"/>
      <c r="AM127" s="77"/>
      <c r="AN127" s="77" t="str">
        <f t="shared" si="32"/>
        <v>MCSSA018786HRAEI-LPI-CC-257-1-202325301</v>
      </c>
      <c r="AO127" s="77" t="str">
        <f t="shared" si="33"/>
        <v>40AMGEN MEXICO, S.A. DE C.V.691.79MCSSA018786010.000.4512.032024LA-12-512-012000991-I-174-2023RAMO 12</v>
      </c>
      <c r="AP127" s="77" t="str">
        <f t="shared" si="34"/>
        <v>HRAEI-LPI-CC-257-1-2023</v>
      </c>
      <c r="AQ127" s="70" t="str">
        <f t="shared" si="35"/>
        <v>HRAEI-MD2273</v>
      </c>
      <c r="AR127" s="70" t="str">
        <f t="shared" si="36"/>
        <v>AMGEN MEXICO, S.A. DE C.V.</v>
      </c>
      <c r="AS127" s="70" t="str">
        <f t="shared" si="37"/>
        <v>LA-12-512-012000991-I-174-2023</v>
      </c>
      <c r="AT127" s="70" t="s">
        <v>2218</v>
      </c>
      <c r="AU127" s="70" t="str">
        <f t="shared" si="38"/>
        <v>HRAEI-LPI-CC-257-1-2023HRAEI-MD2273</v>
      </c>
      <c r="AV127" s="70"/>
      <c r="AW127" s="70"/>
      <c r="AX127" s="70"/>
    </row>
    <row r="128" spans="1:52" ht="24.95" hidden="1" customHeight="1" x14ac:dyDescent="0.25">
      <c r="A128" s="1" t="str">
        <f t="shared" si="21"/>
        <v>LA-12-M7B-012M7B997-I-1-2023MCSSA018786ABBVIE FARMACÉUTICOS, S.A. DE C.V.2024010.000.4512.03</v>
      </c>
      <c r="B128" s="1" t="str">
        <f t="shared" si="22"/>
        <v>MCSSA01878625301HRAEI-LPI-CC-048-2023HRAEI-MD22732024</v>
      </c>
      <c r="C128" s="42">
        <v>44971</v>
      </c>
      <c r="D128" s="43">
        <v>2024</v>
      </c>
      <c r="E128" s="44" t="s">
        <v>39</v>
      </c>
      <c r="F128" s="44" t="s">
        <v>1474</v>
      </c>
      <c r="G128" s="44" t="s">
        <v>41</v>
      </c>
      <c r="H128" s="44">
        <v>25301</v>
      </c>
      <c r="I128" s="44" t="s">
        <v>1876</v>
      </c>
      <c r="J128" s="44" t="s">
        <v>310</v>
      </c>
      <c r="K128" s="44" t="s">
        <v>1877</v>
      </c>
      <c r="L128" s="44" t="str">
        <f t="shared" si="23"/>
        <v>HRAEI-LPI-CC-048-2023HRAEI-MD2273</v>
      </c>
      <c r="M128" s="44" t="s">
        <v>1878</v>
      </c>
      <c r="N128" s="44">
        <v>25303248</v>
      </c>
      <c r="O128" s="44" t="s">
        <v>1879</v>
      </c>
      <c r="P128" s="44" t="s">
        <v>1880</v>
      </c>
      <c r="Q128" s="45">
        <v>692.78999999999905</v>
      </c>
      <c r="R128" s="46">
        <v>12</v>
      </c>
      <c r="S128" s="46">
        <v>28</v>
      </c>
      <c r="T128" s="45">
        <f t="shared" si="24"/>
        <v>8313.4799999999886</v>
      </c>
      <c r="U128" s="45">
        <f t="shared" si="25"/>
        <v>19398.119999999974</v>
      </c>
      <c r="V128" s="47">
        <v>0</v>
      </c>
      <c r="W128" s="87">
        <f>IFERROR(VLOOKUP(L128,'DINAMICA SOLICITADO - ENTREGADO'!$A$2:$B$2000,2,0),"-")</f>
        <v>12</v>
      </c>
      <c r="X128" s="87">
        <f>IFERROR(VLOOKUP(L128,'DINAMICA SOLICITADO - ENTREGADO'!$A$2:$C$2000,3,0),"-")</f>
        <v>12</v>
      </c>
      <c r="Y128" s="87" t="str">
        <f t="shared" si="26"/>
        <v>CLAVE SOLICITADA</v>
      </c>
      <c r="Z128" s="87">
        <f t="shared" si="27"/>
        <v>0</v>
      </c>
      <c r="AA128" s="87" t="str">
        <f t="shared" si="28"/>
        <v>MINIMO CUMPLIDO</v>
      </c>
      <c r="AB128" s="87">
        <f t="shared" si="29"/>
        <v>0</v>
      </c>
      <c r="AC128" s="87" t="str">
        <f t="shared" si="30"/>
        <v>RECIBIDO TOTAL</v>
      </c>
      <c r="AD128" s="6">
        <f t="shared" si="31"/>
        <v>8313.4799999999886</v>
      </c>
      <c r="AE128" s="87"/>
      <c r="AF128" s="87"/>
      <c r="AI128" s="9">
        <v>0.02</v>
      </c>
      <c r="AN128" s="8" t="str">
        <f t="shared" si="32"/>
        <v>MCSSA018786HRAEI-LPI-CC-048-202325301</v>
      </c>
      <c r="AO128" s="8" t="str">
        <f t="shared" si="33"/>
        <v>28ABBVIE FARMACÉUTICOS, S.A. DE C.V.692.789999999999MCSSA018786010.000.4512.032024LA-12-M7B-012M7B997-I-1-2023RAMO 12</v>
      </c>
      <c r="AP128" s="8" t="str">
        <f t="shared" si="34"/>
        <v>HRAEI-LPI-CC-048-2023</v>
      </c>
      <c r="AQ128" s="1" t="str">
        <f t="shared" si="35"/>
        <v>HRAEI-MD2273</v>
      </c>
      <c r="AR128" s="1" t="str">
        <f t="shared" si="36"/>
        <v>ABBVIE FARMACÉUTICOS, S.A. DE C.V.</v>
      </c>
      <c r="AS128" s="1" t="str">
        <f t="shared" si="37"/>
        <v>LA-12-M7B-012M7B997-I-1-2023</v>
      </c>
      <c r="AT128" s="1" t="s">
        <v>48</v>
      </c>
      <c r="AU128" s="1" t="str">
        <f t="shared" si="38"/>
        <v>HRAEI-LPI-CC-048-2023HRAEI-MD2273</v>
      </c>
      <c r="AY128" s="70"/>
      <c r="AZ128" s="70"/>
    </row>
    <row r="129" spans="1:52" ht="24.95" hidden="1" customHeight="1" x14ac:dyDescent="0.25">
      <c r="A129" s="70" t="str">
        <f t="shared" si="21"/>
        <v>LA-12-512-012000991-I-174-2023MCSSA018786ALVARTIS PHARMA, S.A. DE C.V.2024010.000.5099.00</v>
      </c>
      <c r="B129" s="70" t="str">
        <f t="shared" si="22"/>
        <v>MCSSA01878625301HRAEI-LPI-CC-254-2023HRAEI-MD00682024</v>
      </c>
      <c r="C129" s="71">
        <v>45253</v>
      </c>
      <c r="D129" s="72">
        <v>2024</v>
      </c>
      <c r="E129" s="73" t="s">
        <v>39</v>
      </c>
      <c r="F129" s="73" t="s">
        <v>2213</v>
      </c>
      <c r="G129" s="73" t="s">
        <v>41</v>
      </c>
      <c r="H129" s="73">
        <v>25301</v>
      </c>
      <c r="I129" s="73" t="s">
        <v>2282</v>
      </c>
      <c r="J129" s="73" t="s">
        <v>422</v>
      </c>
      <c r="K129" s="73" t="s">
        <v>1887</v>
      </c>
      <c r="L129" s="44" t="str">
        <f t="shared" si="23"/>
        <v>HRAEI-LPI-CC-254-2023HRAEI-MD0068</v>
      </c>
      <c r="M129" s="73" t="s">
        <v>1888</v>
      </c>
      <c r="N129" s="73">
        <v>25300085</v>
      </c>
      <c r="O129" s="73" t="s">
        <v>1889</v>
      </c>
      <c r="P129" s="73" t="s">
        <v>1890</v>
      </c>
      <c r="Q129" s="74">
        <v>414</v>
      </c>
      <c r="R129" s="75">
        <v>20</v>
      </c>
      <c r="S129" s="75">
        <v>49</v>
      </c>
      <c r="T129" s="74">
        <f t="shared" si="24"/>
        <v>8280</v>
      </c>
      <c r="U129" s="74">
        <f t="shared" si="25"/>
        <v>20286</v>
      </c>
      <c r="V129" s="76">
        <v>0</v>
      </c>
      <c r="W129" s="87">
        <f>IFERROR(VLOOKUP(L129,'DINAMICA SOLICITADO - ENTREGADO'!$A$2:$B$2000,2,0),"-")</f>
        <v>20</v>
      </c>
      <c r="X129" s="87">
        <f>IFERROR(VLOOKUP(L129,'DINAMICA SOLICITADO - ENTREGADO'!$A$2:$C$2000,3,0),"-")</f>
        <v>20</v>
      </c>
      <c r="Y129" s="87" t="str">
        <f t="shared" si="26"/>
        <v>CLAVE SOLICITADA</v>
      </c>
      <c r="Z129" s="87">
        <f t="shared" si="27"/>
        <v>0</v>
      </c>
      <c r="AA129" s="87" t="str">
        <f t="shared" si="28"/>
        <v>MINIMO CUMPLIDO</v>
      </c>
      <c r="AB129" s="87">
        <f t="shared" si="29"/>
        <v>0</v>
      </c>
      <c r="AC129" s="87" t="str">
        <f t="shared" si="30"/>
        <v>RECIBIDO TOTAL</v>
      </c>
      <c r="AD129" s="6">
        <f t="shared" si="31"/>
        <v>8280</v>
      </c>
      <c r="AE129" s="87"/>
      <c r="AF129" s="87"/>
      <c r="AG129" s="77"/>
      <c r="AH129" s="77"/>
      <c r="AI129" s="78" t="s">
        <v>2216</v>
      </c>
      <c r="AJ129" s="78"/>
      <c r="AK129" s="77"/>
      <c r="AL129" s="77"/>
      <c r="AM129" s="77"/>
      <c r="AN129" s="77" t="str">
        <f t="shared" si="32"/>
        <v>MCSSA018786HRAEI-LPI-CC-254-202325301</v>
      </c>
      <c r="AO129" s="77" t="str">
        <f t="shared" si="33"/>
        <v>49ALVARTIS PHARMA, S.A. DE C.V.414MCSSA018786010.000.5099.002024LA-12-512-012000991-I-174-2023RAMO 12</v>
      </c>
      <c r="AP129" s="77" t="str">
        <f t="shared" si="34"/>
        <v>HRAEI-LPI-CC-254-2023</v>
      </c>
      <c r="AQ129" s="70" t="str">
        <f t="shared" si="35"/>
        <v>HRAEI-MD0068</v>
      </c>
      <c r="AR129" s="70" t="str">
        <f t="shared" si="36"/>
        <v>ALVARTIS PHARMA, S.A. DE C.V.</v>
      </c>
      <c r="AS129" s="70" t="str">
        <f t="shared" si="37"/>
        <v>LA-12-512-012000991-I-174-2023</v>
      </c>
      <c r="AT129" s="70" t="s">
        <v>2218</v>
      </c>
      <c r="AU129" s="70" t="str">
        <f t="shared" si="38"/>
        <v>HRAEI-LPI-CC-254-2023HRAEI-MD0068</v>
      </c>
      <c r="AV129" s="70"/>
      <c r="AW129" s="70"/>
      <c r="AX129" s="70"/>
    </row>
    <row r="130" spans="1:52" ht="24.95" hidden="1" customHeight="1" x14ac:dyDescent="0.25">
      <c r="A130" s="1" t="str">
        <f t="shared" si="21"/>
        <v>LA-12-M7B-012M7B997-I-1-2023MCSSA018786ALVARTIS PHARMA, S.A. DE C.V.2024010.000.5099.00</v>
      </c>
      <c r="B130" s="1" t="str">
        <f t="shared" si="22"/>
        <v>MCSSA01878625301HRAEI-LPI-CC-044-2023HRAEI-MD00682024</v>
      </c>
      <c r="C130" s="42">
        <v>44971</v>
      </c>
      <c r="D130" s="43">
        <v>2024</v>
      </c>
      <c r="E130" s="44" t="s">
        <v>39</v>
      </c>
      <c r="F130" s="44" t="s">
        <v>1474</v>
      </c>
      <c r="G130" s="44" t="s">
        <v>41</v>
      </c>
      <c r="H130" s="44">
        <v>25301</v>
      </c>
      <c r="I130" s="44" t="s">
        <v>1828</v>
      </c>
      <c r="J130" s="44" t="s">
        <v>422</v>
      </c>
      <c r="K130" s="44" t="s">
        <v>1887</v>
      </c>
      <c r="L130" s="44" t="str">
        <f t="shared" si="23"/>
        <v>HRAEI-LPI-CC-044-2023HRAEI-MD0068</v>
      </c>
      <c r="M130" s="44" t="s">
        <v>1888</v>
      </c>
      <c r="N130" s="44">
        <v>25300085</v>
      </c>
      <c r="O130" s="44" t="s">
        <v>1889</v>
      </c>
      <c r="P130" s="44" t="s">
        <v>1890</v>
      </c>
      <c r="Q130" s="45">
        <v>417</v>
      </c>
      <c r="R130" s="46">
        <v>32</v>
      </c>
      <c r="S130" s="46">
        <v>80</v>
      </c>
      <c r="T130" s="45">
        <f t="shared" si="24"/>
        <v>13344</v>
      </c>
      <c r="U130" s="45">
        <f t="shared" si="25"/>
        <v>33360</v>
      </c>
      <c r="V130" s="47">
        <v>0</v>
      </c>
      <c r="W130" s="87">
        <f>IFERROR(VLOOKUP(L130,'DINAMICA SOLICITADO - ENTREGADO'!$A$2:$B$2000,2,0),"-")</f>
        <v>32</v>
      </c>
      <c r="X130" s="87">
        <f>IFERROR(VLOOKUP(L130,'DINAMICA SOLICITADO - ENTREGADO'!$A$2:$C$2000,3,0),"-")</f>
        <v>32</v>
      </c>
      <c r="Y130" s="87" t="str">
        <f t="shared" si="26"/>
        <v>CLAVE SOLICITADA</v>
      </c>
      <c r="Z130" s="87">
        <f t="shared" si="27"/>
        <v>0</v>
      </c>
      <c r="AA130" s="87" t="str">
        <f t="shared" si="28"/>
        <v>MINIMO CUMPLIDO</v>
      </c>
      <c r="AB130" s="87">
        <f t="shared" si="29"/>
        <v>0</v>
      </c>
      <c r="AC130" s="87" t="str">
        <f t="shared" si="30"/>
        <v>RECIBIDO TOTAL</v>
      </c>
      <c r="AD130" s="6">
        <f t="shared" si="31"/>
        <v>13344</v>
      </c>
      <c r="AE130" s="87" t="s">
        <v>3574</v>
      </c>
      <c r="AF130" s="87"/>
      <c r="AI130" s="9">
        <v>0.02</v>
      </c>
      <c r="AN130" s="8" t="str">
        <f t="shared" si="32"/>
        <v>MCSSA018786HRAEI-LPI-CC-044-202325301</v>
      </c>
      <c r="AO130" s="8" t="str">
        <f t="shared" si="33"/>
        <v>80ALVARTIS PHARMA, S.A. DE C.V.417MCSSA018786010.000.5099.002024LA-12-M7B-012M7B997-I-1-2023RAMO 12</v>
      </c>
      <c r="AP130" s="8" t="str">
        <f t="shared" si="34"/>
        <v>HRAEI-LPI-CC-044-2023</v>
      </c>
      <c r="AQ130" s="1" t="str">
        <f t="shared" si="35"/>
        <v>HRAEI-MD0068</v>
      </c>
      <c r="AR130" s="1" t="str">
        <f t="shared" si="36"/>
        <v>ALVARTIS PHARMA, S.A. DE C.V.</v>
      </c>
      <c r="AS130" s="1" t="str">
        <f t="shared" si="37"/>
        <v>LA-12-M7B-012M7B997-I-1-2023</v>
      </c>
      <c r="AT130" s="1" t="s">
        <v>48</v>
      </c>
      <c r="AU130" s="1" t="str">
        <f t="shared" si="38"/>
        <v>HRAEI-LPI-CC-044-2023HRAEI-MD0068</v>
      </c>
    </row>
    <row r="131" spans="1:52" ht="24.95" hidden="1" customHeight="1" x14ac:dyDescent="0.25">
      <c r="A131" s="70" t="str">
        <f t="shared" si="21"/>
        <v>LA-12-512-012000991-I-174-2023MCSSA018786FARMACEUTICOS MAYPO, S.A. DE C.V.2024010.000.5995.00</v>
      </c>
      <c r="B131" s="70" t="str">
        <f t="shared" si="22"/>
        <v>MCSSA01878625301HRAEI-LPI-CC-299-2023HRAEI-MD23092024</v>
      </c>
      <c r="C131" s="71">
        <v>45253</v>
      </c>
      <c r="D131" s="72">
        <v>2024</v>
      </c>
      <c r="E131" s="73" t="s">
        <v>39</v>
      </c>
      <c r="F131" s="73" t="s">
        <v>2213</v>
      </c>
      <c r="G131" s="73" t="s">
        <v>41</v>
      </c>
      <c r="H131" s="73">
        <v>25301</v>
      </c>
      <c r="I131" s="73" t="s">
        <v>2289</v>
      </c>
      <c r="J131" s="73" t="s">
        <v>1188</v>
      </c>
      <c r="K131" s="73" t="s">
        <v>2398</v>
      </c>
      <c r="L131" s="44" t="str">
        <f t="shared" si="23"/>
        <v>HRAEI-LPI-CC-299-2023HRAEI-MD2309</v>
      </c>
      <c r="M131" s="73" t="s">
        <v>2399</v>
      </c>
      <c r="N131" s="73">
        <v>25302364</v>
      </c>
      <c r="O131" s="73" t="s">
        <v>2400</v>
      </c>
      <c r="P131" s="73" t="s">
        <v>2401</v>
      </c>
      <c r="Q131" s="74">
        <v>7880.03</v>
      </c>
      <c r="R131" s="75">
        <v>16</v>
      </c>
      <c r="S131" s="75">
        <v>40</v>
      </c>
      <c r="T131" s="74">
        <f t="shared" si="24"/>
        <v>126080.48</v>
      </c>
      <c r="U131" s="74">
        <f t="shared" si="25"/>
        <v>315201.2</v>
      </c>
      <c r="V131" s="76">
        <v>0</v>
      </c>
      <c r="W131" s="87">
        <f>IFERROR(VLOOKUP(L131,'DINAMICA SOLICITADO - ENTREGADO'!$A$2:$B$2000,2,0),"-")</f>
        <v>40</v>
      </c>
      <c r="X131" s="87">
        <f>IFERROR(VLOOKUP(L131,'DINAMICA SOLICITADO - ENTREGADO'!$A$2:$C$2000,3,0),"-")</f>
        <v>40</v>
      </c>
      <c r="Y131" s="87" t="str">
        <f t="shared" si="26"/>
        <v>CLAVE SOLICITADA</v>
      </c>
      <c r="Z131" s="87">
        <f t="shared" si="27"/>
        <v>24</v>
      </c>
      <c r="AA131" s="87" t="str">
        <f t="shared" si="28"/>
        <v>MINIMO SUPERADO</v>
      </c>
      <c r="AB131" s="87">
        <f t="shared" si="29"/>
        <v>0</v>
      </c>
      <c r="AC131" s="87" t="str">
        <f t="shared" si="30"/>
        <v>RECIBIDO TOTAL</v>
      </c>
      <c r="AD131" s="6">
        <f t="shared" si="31"/>
        <v>315201.2</v>
      </c>
      <c r="AE131" s="87"/>
      <c r="AF131" s="87"/>
      <c r="AG131" s="77"/>
      <c r="AH131" s="77"/>
      <c r="AI131" s="78" t="s">
        <v>2216</v>
      </c>
      <c r="AJ131" s="78"/>
      <c r="AK131" s="77"/>
      <c r="AL131" s="77"/>
      <c r="AM131" s="77"/>
      <c r="AN131" s="77" t="str">
        <f t="shared" si="32"/>
        <v>MCSSA018786HRAEI-LPI-CC-299-202325301</v>
      </c>
      <c r="AO131" s="77" t="str">
        <f t="shared" si="33"/>
        <v>40FARMACEUTICOS MAYPO, S.A. DE C.V.7880.03MCSSA018786010.000.5995.002024LA-12-512-012000991-I-174-2023RAMO 12</v>
      </c>
      <c r="AP131" s="77" t="str">
        <f t="shared" si="34"/>
        <v>HRAEI-LPI-CC-299-2023</v>
      </c>
      <c r="AQ131" s="70" t="str">
        <f t="shared" si="35"/>
        <v>HRAEI-MD2309</v>
      </c>
      <c r="AR131" s="70" t="str">
        <f t="shared" si="36"/>
        <v>FARMACEUTICOS MAYPO, S.A. DE C.V.</v>
      </c>
      <c r="AS131" s="70" t="str">
        <f t="shared" si="37"/>
        <v>LA-12-512-012000991-I-174-2023</v>
      </c>
      <c r="AT131" s="70" t="s">
        <v>2218</v>
      </c>
      <c r="AU131" s="70" t="str">
        <f t="shared" si="38"/>
        <v>HRAEI-LPI-CC-299-2023HRAEI-MD2309</v>
      </c>
      <c r="AV131" s="70"/>
      <c r="AW131" s="70"/>
      <c r="AX131" s="70"/>
      <c r="AY131" s="70"/>
      <c r="AZ131" s="70"/>
    </row>
    <row r="132" spans="1:52" ht="24.95" hidden="1" customHeight="1" x14ac:dyDescent="0.25">
      <c r="A132" s="70" t="str">
        <f t="shared" si="21"/>
        <v>LA-12-512-012000991-I-174-2023MCSSA018786MEDILIVER, S.A. DE C.V.2024010.000.3675.00</v>
      </c>
      <c r="B132" s="70" t="str">
        <f t="shared" si="22"/>
        <v>MCSSA01878625301HRAEI-LPI-CC-335-1-2023HRAEI-MD00722024</v>
      </c>
      <c r="C132" s="71">
        <v>45253</v>
      </c>
      <c r="D132" s="72">
        <v>2024</v>
      </c>
      <c r="E132" s="73" t="s">
        <v>39</v>
      </c>
      <c r="F132" s="73" t="s">
        <v>2213</v>
      </c>
      <c r="G132" s="73" t="s">
        <v>41</v>
      </c>
      <c r="H132" s="73">
        <v>25301</v>
      </c>
      <c r="I132" s="73" t="s">
        <v>2284</v>
      </c>
      <c r="J132" s="73" t="s">
        <v>1739</v>
      </c>
      <c r="K132" s="73" t="s">
        <v>1763</v>
      </c>
      <c r="L132" s="44" t="str">
        <f t="shared" si="23"/>
        <v>HRAEI-LPI-CC-335-1-2023HRAEI-MD0072</v>
      </c>
      <c r="M132" s="73" t="s">
        <v>1764</v>
      </c>
      <c r="N132" s="73">
        <v>25300092</v>
      </c>
      <c r="O132" s="73" t="s">
        <v>1765</v>
      </c>
      <c r="P132" s="73" t="s">
        <v>369</v>
      </c>
      <c r="Q132" s="74">
        <v>10.23</v>
      </c>
      <c r="R132" s="75">
        <v>7799</v>
      </c>
      <c r="S132" s="75">
        <v>19497</v>
      </c>
      <c r="T132" s="74">
        <f t="shared" si="24"/>
        <v>79783.77</v>
      </c>
      <c r="U132" s="74">
        <f t="shared" si="25"/>
        <v>199454.31</v>
      </c>
      <c r="V132" s="76">
        <v>0</v>
      </c>
      <c r="W132" s="87">
        <f>IFERROR(VLOOKUP(L132,'DINAMICA SOLICITADO - ENTREGADO'!$A$2:$B$2000,2,0),"-")</f>
        <v>7799</v>
      </c>
      <c r="X132" s="87">
        <f>IFERROR(VLOOKUP(L132,'DINAMICA SOLICITADO - ENTREGADO'!$A$2:$C$2000,3,0),"-")</f>
        <v>7799</v>
      </c>
      <c r="Y132" s="87" t="str">
        <f t="shared" si="26"/>
        <v>CLAVE SOLICITADA</v>
      </c>
      <c r="Z132" s="87">
        <f t="shared" si="27"/>
        <v>0</v>
      </c>
      <c r="AA132" s="87" t="str">
        <f t="shared" si="28"/>
        <v>MINIMO CUMPLIDO</v>
      </c>
      <c r="AB132" s="87">
        <f t="shared" si="29"/>
        <v>0</v>
      </c>
      <c r="AC132" s="87" t="str">
        <f t="shared" si="30"/>
        <v>RECIBIDO TOTAL</v>
      </c>
      <c r="AD132" s="6">
        <f t="shared" si="31"/>
        <v>79783.77</v>
      </c>
      <c r="AE132" s="87"/>
      <c r="AF132" s="87"/>
      <c r="AG132" s="77"/>
      <c r="AH132" s="77"/>
      <c r="AI132" s="78" t="s">
        <v>2216</v>
      </c>
      <c r="AJ132" s="78"/>
      <c r="AK132" s="77"/>
      <c r="AL132" s="77"/>
      <c r="AM132" s="77"/>
      <c r="AN132" s="77" t="str">
        <f t="shared" si="32"/>
        <v>MCSSA018786HRAEI-LPI-CC-335-1-202325301</v>
      </c>
      <c r="AO132" s="77" t="str">
        <f t="shared" si="33"/>
        <v>19497MEDILIVER, S.A. DE C.V.10.23MCSSA018786010.000.3675.002024LA-12-512-012000991-I-174-2023RAMO 12</v>
      </c>
      <c r="AP132" s="77" t="str">
        <f t="shared" si="34"/>
        <v>HRAEI-LPI-CC-335-1-2023</v>
      </c>
      <c r="AQ132" s="70" t="str">
        <f t="shared" si="35"/>
        <v>HRAEI-MD0072</v>
      </c>
      <c r="AR132" s="70" t="str">
        <f t="shared" si="36"/>
        <v>MEDILIVER, S.A. DE C.V.</v>
      </c>
      <c r="AS132" s="70" t="str">
        <f t="shared" si="37"/>
        <v>LA-12-512-012000991-I-174-2023</v>
      </c>
      <c r="AT132" s="70" t="s">
        <v>2218</v>
      </c>
      <c r="AU132" s="70" t="str">
        <f t="shared" si="38"/>
        <v>HRAEI-LPI-CC-335-1-2023HRAEI-MD0072</v>
      </c>
      <c r="AV132" s="70"/>
      <c r="AW132" s="70"/>
      <c r="AX132" s="70"/>
    </row>
    <row r="133" spans="1:52" ht="24.95" hidden="1" customHeight="1" x14ac:dyDescent="0.25">
      <c r="A133" s="1" t="str">
        <f t="shared" si="21"/>
        <v>LA-12-M7B-012M7B997-I-1-2023MCSSA018786PRODIFAM, S.A. DE C.V.2024010.000.3675.00</v>
      </c>
      <c r="B133" s="1" t="str">
        <f t="shared" si="22"/>
        <v>MCSSA01878625301HRAEI-LPI-CC-008-2023HRAEI-MD00722024</v>
      </c>
      <c r="C133" s="42">
        <v>44971</v>
      </c>
      <c r="D133" s="43">
        <v>2024</v>
      </c>
      <c r="E133" s="44" t="s">
        <v>39</v>
      </c>
      <c r="F133" s="44" t="s">
        <v>1474</v>
      </c>
      <c r="G133" s="44" t="s">
        <v>41</v>
      </c>
      <c r="H133" s="44">
        <v>25301</v>
      </c>
      <c r="I133" s="44" t="s">
        <v>1475</v>
      </c>
      <c r="J133" s="44" t="s">
        <v>1476</v>
      </c>
      <c r="K133" s="44" t="s">
        <v>1763</v>
      </c>
      <c r="L133" s="44" t="str">
        <f t="shared" si="23"/>
        <v>HRAEI-LPI-CC-008-2023HRAEI-MD0072</v>
      </c>
      <c r="M133" s="44" t="s">
        <v>1764</v>
      </c>
      <c r="N133" s="44">
        <v>25300092</v>
      </c>
      <c r="O133" s="44" t="s">
        <v>1765</v>
      </c>
      <c r="P133" s="44" t="s">
        <v>369</v>
      </c>
      <c r="Q133" s="45">
        <v>10.3499999999999</v>
      </c>
      <c r="R133" s="46">
        <v>12673</v>
      </c>
      <c r="S133" s="46">
        <v>31682</v>
      </c>
      <c r="T133" s="45">
        <f t="shared" si="24"/>
        <v>131165.54999999874</v>
      </c>
      <c r="U133" s="45">
        <f t="shared" si="25"/>
        <v>327908.69999999681</v>
      </c>
      <c r="V133" s="47">
        <v>0</v>
      </c>
      <c r="W133" s="87">
        <f>IFERROR(VLOOKUP(L133,'DINAMICA SOLICITADO - ENTREGADO'!$A$2:$B$2000,2,0),"-")</f>
        <v>12684</v>
      </c>
      <c r="X133" s="87">
        <f>IFERROR(VLOOKUP(L133,'DINAMICA SOLICITADO - ENTREGADO'!$A$2:$C$2000,3,0),"-")</f>
        <v>12684</v>
      </c>
      <c r="Y133" s="87" t="str">
        <f t="shared" si="26"/>
        <v>CLAVE SOLICITADA</v>
      </c>
      <c r="Z133" s="87">
        <f t="shared" si="27"/>
        <v>11</v>
      </c>
      <c r="AA133" s="87" t="str">
        <f t="shared" si="28"/>
        <v>MINIMO SUPERADO</v>
      </c>
      <c r="AB133" s="87">
        <f t="shared" si="29"/>
        <v>0</v>
      </c>
      <c r="AC133" s="87" t="str">
        <f t="shared" si="30"/>
        <v>RECIBIDO TOTAL</v>
      </c>
      <c r="AD133" s="6">
        <f t="shared" si="31"/>
        <v>131279.39999999874</v>
      </c>
      <c r="AE133" s="87" t="s">
        <v>3574</v>
      </c>
      <c r="AF133" s="87"/>
      <c r="AI133" s="9">
        <v>0.02</v>
      </c>
      <c r="AN133" s="8" t="str">
        <f t="shared" si="32"/>
        <v>MCSSA018786HRAEI-LPI-CC-008-202325301</v>
      </c>
      <c r="AO133" s="8" t="str">
        <f t="shared" si="33"/>
        <v>31682PRODIFAM, S.A. DE C.V.10.3499999999999MCSSA018786010.000.3675.002024LA-12-M7B-012M7B997-I-1-2023RAMO 12</v>
      </c>
      <c r="AP133" s="8" t="str">
        <f t="shared" si="34"/>
        <v>HRAEI-LPI-CC-008-2023</v>
      </c>
      <c r="AQ133" s="1" t="str">
        <f t="shared" si="35"/>
        <v>HRAEI-MD0072</v>
      </c>
      <c r="AR133" s="1" t="str">
        <f t="shared" si="36"/>
        <v>PRODIFAM, S.A. DE C.V.</v>
      </c>
      <c r="AS133" s="1" t="str">
        <f t="shared" si="37"/>
        <v>LA-12-M7B-012M7B997-I-1-2023</v>
      </c>
      <c r="AT133" s="1" t="s">
        <v>48</v>
      </c>
      <c r="AU133" s="1" t="str">
        <f t="shared" si="38"/>
        <v>HRAEI-LPI-CC-008-2023HRAEI-MD0072</v>
      </c>
    </row>
    <row r="134" spans="1:52" ht="24.95" hidden="1" customHeight="1" x14ac:dyDescent="0.25">
      <c r="A134" s="70" t="str">
        <f t="shared" si="21"/>
        <v>LA-12-512-012000991-I-174-2023MCSSA018786PRODIFAM, S.A. DE C.V.2024010.000.1344.00</v>
      </c>
      <c r="B134" s="70" t="str">
        <f t="shared" si="22"/>
        <v>MCSSA01878625301HRAEI-LPI-CC-353-1-2023HRAEI-MD00782024</v>
      </c>
      <c r="C134" s="71">
        <v>45253</v>
      </c>
      <c r="D134" s="72">
        <v>2024</v>
      </c>
      <c r="E134" s="73" t="s">
        <v>39</v>
      </c>
      <c r="F134" s="73" t="s">
        <v>2213</v>
      </c>
      <c r="G134" s="73" t="s">
        <v>41</v>
      </c>
      <c r="H134" s="73">
        <v>25301</v>
      </c>
      <c r="I134" s="73" t="s">
        <v>2273</v>
      </c>
      <c r="J134" s="73" t="s">
        <v>1476</v>
      </c>
      <c r="K134" s="73" t="s">
        <v>1333</v>
      </c>
      <c r="L134" s="44" t="str">
        <f t="shared" si="23"/>
        <v>HRAEI-LPI-CC-353-1-2023HRAEI-MD0078</v>
      </c>
      <c r="M134" s="73" t="s">
        <v>1334</v>
      </c>
      <c r="N134" s="73">
        <v>25300102</v>
      </c>
      <c r="O134" s="73" t="s">
        <v>1335</v>
      </c>
      <c r="P134" s="73" t="s">
        <v>1336</v>
      </c>
      <c r="Q134" s="74">
        <v>5.97</v>
      </c>
      <c r="R134" s="75">
        <v>1</v>
      </c>
      <c r="S134" s="75">
        <v>1</v>
      </c>
      <c r="T134" s="74">
        <f t="shared" si="24"/>
        <v>5.97</v>
      </c>
      <c r="U134" s="74">
        <f t="shared" si="25"/>
        <v>5.97</v>
      </c>
      <c r="V134" s="76">
        <v>0</v>
      </c>
      <c r="W134" s="87">
        <f>IFERROR(VLOOKUP(L134,'DINAMICA SOLICITADO - ENTREGADO'!$A$2:$B$2000,2,0),"-")</f>
        <v>1</v>
      </c>
      <c r="X134" s="87">
        <f>IFERROR(VLOOKUP(L134,'DINAMICA SOLICITADO - ENTREGADO'!$A$2:$C$2000,3,0),"-")</f>
        <v>0</v>
      </c>
      <c r="Y134" s="87" t="str">
        <f t="shared" si="26"/>
        <v>CLAVE SOLICITADA</v>
      </c>
      <c r="Z134" s="87">
        <f t="shared" si="27"/>
        <v>0</v>
      </c>
      <c r="AA134" s="87" t="str">
        <f t="shared" si="28"/>
        <v>MINIMO CUMPLIDO</v>
      </c>
      <c r="AB134" s="87">
        <f t="shared" si="29"/>
        <v>1</v>
      </c>
      <c r="AC134" s="87" t="str">
        <f t="shared" si="30"/>
        <v>SIN RECIBIR</v>
      </c>
      <c r="AD134" s="6">
        <f t="shared" si="31"/>
        <v>0</v>
      </c>
      <c r="AE134" s="87"/>
      <c r="AF134" s="87"/>
      <c r="AG134" s="77"/>
      <c r="AH134" s="77"/>
      <c r="AI134" s="78" t="s">
        <v>2216</v>
      </c>
      <c r="AJ134" s="78"/>
      <c r="AK134" s="77"/>
      <c r="AL134" s="77"/>
      <c r="AM134" s="77"/>
      <c r="AN134" s="77" t="str">
        <f t="shared" si="32"/>
        <v>MCSSA018786HRAEI-LPI-CC-353-1-202325301</v>
      </c>
      <c r="AO134" s="77" t="str">
        <f t="shared" si="33"/>
        <v>1PRODIFAM, S.A. DE C.V.5.97MCSSA018786010.000.1344.002024LA-12-512-012000991-I-174-2023RAMO 12</v>
      </c>
      <c r="AP134" s="77" t="str">
        <f t="shared" si="34"/>
        <v>HRAEI-LPI-CC-353-1-2023</v>
      </c>
      <c r="AQ134" s="70" t="str">
        <f t="shared" si="35"/>
        <v>HRAEI-MD0078</v>
      </c>
      <c r="AR134" s="70" t="str">
        <f t="shared" si="36"/>
        <v>PRODIFAM, S.A. DE C.V.</v>
      </c>
      <c r="AS134" s="70" t="str">
        <f t="shared" si="37"/>
        <v>LA-12-512-012000991-I-174-2023</v>
      </c>
      <c r="AT134" s="70" t="s">
        <v>2218</v>
      </c>
      <c r="AU134" s="70" t="str">
        <f t="shared" si="38"/>
        <v>HRAEI-LPI-CC-353-1-2023HRAEI-MD0078</v>
      </c>
      <c r="AV134" s="70"/>
      <c r="AW134" s="70"/>
      <c r="AX134" s="70"/>
    </row>
    <row r="135" spans="1:52" ht="24.95" hidden="1" customHeight="1" x14ac:dyDescent="0.25">
      <c r="A135" s="70" t="str">
        <f t="shared" ref="A135:A198" si="39">CONCATENATE($F135,$E135,$J135,$D135,$M135)</f>
        <v>LA-12-512-012000991-I-174-2023MCSSA018786PRODUCTOS ROCHE, S.A. DE C.V.2024010.000.5330.00</v>
      </c>
      <c r="B135" s="70" t="str">
        <f t="shared" ref="B135:B198" si="40">CONCATENATE($E135,$H135,$I135,$K135,$D135)</f>
        <v>MCSSA01878625301HRAEI-LPI-CC-358-2023HRAEI-MD00842024</v>
      </c>
      <c r="C135" s="71">
        <v>45253</v>
      </c>
      <c r="D135" s="72">
        <v>2024</v>
      </c>
      <c r="E135" s="73" t="s">
        <v>39</v>
      </c>
      <c r="F135" s="73" t="s">
        <v>2213</v>
      </c>
      <c r="G135" s="73" t="s">
        <v>41</v>
      </c>
      <c r="H135" s="73">
        <v>25301</v>
      </c>
      <c r="I135" s="73" t="s">
        <v>2386</v>
      </c>
      <c r="J135" s="73" t="s">
        <v>2179</v>
      </c>
      <c r="K135" s="73" t="s">
        <v>2180</v>
      </c>
      <c r="L135" s="44" t="str">
        <f t="shared" ref="L135:L198" si="41">CONCATENATE(I135,K135)</f>
        <v>HRAEI-LPI-CC-358-2023HRAEI-MD0084</v>
      </c>
      <c r="M135" s="73" t="s">
        <v>2181</v>
      </c>
      <c r="N135" s="73">
        <v>25300108</v>
      </c>
      <c r="O135" s="73" t="s">
        <v>2182</v>
      </c>
      <c r="P135" s="73" t="s">
        <v>2183</v>
      </c>
      <c r="Q135" s="74">
        <v>3661</v>
      </c>
      <c r="R135" s="75">
        <v>2</v>
      </c>
      <c r="S135" s="75">
        <v>5</v>
      </c>
      <c r="T135" s="74">
        <f t="shared" ref="T135:T198" si="42">+$Q135*$R135</f>
        <v>7322</v>
      </c>
      <c r="U135" s="74">
        <f t="shared" ref="U135:U198" si="43">+$S135*$Q135</f>
        <v>18305</v>
      </c>
      <c r="V135" s="76">
        <v>0</v>
      </c>
      <c r="W135" s="87" t="str">
        <f>IFERROR(VLOOKUP(L135,'DINAMICA SOLICITADO - ENTREGADO'!$A$2:$B$2000,2,0),"-")</f>
        <v>-</v>
      </c>
      <c r="X135" s="87" t="str">
        <f>IFERROR(VLOOKUP(L135,'DINAMICA SOLICITADO - ENTREGADO'!$A$2:$C$2000,3,0),"-")</f>
        <v>-</v>
      </c>
      <c r="Y135" s="87" t="str">
        <f t="shared" ref="Y135:Y198" si="44">IF(W135="-","SIN SOLICITUD","CLAVE SOLICITADA")</f>
        <v>SIN SOLICITUD</v>
      </c>
      <c r="Z135" s="87" t="str">
        <f t="shared" ref="Z135:Z198" si="45">IF(W135="-","-",(W135-R135))</f>
        <v>-</v>
      </c>
      <c r="AA135" s="87" t="str">
        <f t="shared" ref="AA135:AA198" si="46">IF(Z135&lt;0,"MINIMO NO CUMPLIDO",IF(Z135="-","MINIMO SIN SOLICITUD",IF(Z135=0,"MINIMO CUMPLIDO","MINIMO SUPERADO")))</f>
        <v>MINIMO SIN SOLICITUD</v>
      </c>
      <c r="AB135" s="87" t="str">
        <f t="shared" ref="AB135:AB198" si="47">IF(W135="-","-",(W135-X135))</f>
        <v>-</v>
      </c>
      <c r="AC135" s="87" t="str">
        <f t="shared" ref="AC135:AC198" si="48">IF(AND(X135="-",AB135="-"),"SIN SOLICITUD",IF(AND(X135&gt;0,AB135&gt;0),"RECIBIDO PARCIAL",IF(AND(X135&gt;0,AB135=0),"RECIBIDO TOTAL","SIN RECIBIR")))</f>
        <v>SIN SOLICITUD</v>
      </c>
      <c r="AD135" s="6" t="str">
        <f t="shared" ref="AD135:AD198" si="49">IFERROR(+Q135*X135,"-")</f>
        <v>-</v>
      </c>
      <c r="AE135" s="87"/>
      <c r="AF135" s="87"/>
      <c r="AG135" s="77"/>
      <c r="AH135" s="77"/>
      <c r="AI135" s="78" t="s">
        <v>2216</v>
      </c>
      <c r="AJ135" s="78"/>
      <c r="AK135" s="77"/>
      <c r="AL135" s="77"/>
      <c r="AM135" s="77"/>
      <c r="AN135" s="77" t="str">
        <f t="shared" ref="AN135:AN198" si="50">CONCATENATE($E135,$I135,$H135)</f>
        <v>MCSSA018786HRAEI-LPI-CC-358-202325301</v>
      </c>
      <c r="AO135" s="77" t="str">
        <f t="shared" ref="AO135:AO198" si="51">CONCATENATE($S135,$J135,$Q135,$E135,$M135,$D135,$F135,$G135)</f>
        <v>5PRODUCTOS ROCHE, S.A. DE C.V.3661MCSSA018786010.000.5330.002024LA-12-512-012000991-I-174-2023RAMO 12</v>
      </c>
      <c r="AP135" s="77" t="str">
        <f t="shared" ref="AP135:AP198" si="52">+I135</f>
        <v>HRAEI-LPI-CC-358-2023</v>
      </c>
      <c r="AQ135" s="70" t="str">
        <f t="shared" ref="AQ135:AQ198" si="53">+$K135</f>
        <v>HRAEI-MD0084</v>
      </c>
      <c r="AR135" s="70" t="str">
        <f t="shared" ref="AR135:AR198" si="54">+J135</f>
        <v>PRODUCTOS ROCHE, S.A. DE C.V.</v>
      </c>
      <c r="AS135" s="70" t="str">
        <f t="shared" ref="AS135:AS198" si="55">+F135</f>
        <v>LA-12-512-012000991-I-174-2023</v>
      </c>
      <c r="AT135" s="70" t="s">
        <v>2218</v>
      </c>
      <c r="AU135" s="70" t="str">
        <f t="shared" ref="AU135:AU198" si="56">CONCATENATE(I135,K135)</f>
        <v>HRAEI-LPI-CC-358-2023HRAEI-MD0084</v>
      </c>
      <c r="AV135" s="70"/>
      <c r="AW135" s="70"/>
      <c r="AX135" s="70"/>
    </row>
    <row r="136" spans="1:52" ht="24.95" hidden="1" customHeight="1" x14ac:dyDescent="0.25">
      <c r="A136" s="1" t="str">
        <f t="shared" si="39"/>
        <v>AA-12-M7B-012M7B997-I-36-2023MCSSA018786PRODUCTOS ROCHE, S.A. DE C.V.2024010.000.5330.00</v>
      </c>
      <c r="B136" s="1" t="str">
        <f t="shared" si="40"/>
        <v>MCSSA01878625301HRAEI-AD-CC-144-2023HRAEI-MD00842024</v>
      </c>
      <c r="C136" s="42">
        <v>45037</v>
      </c>
      <c r="D136" s="43">
        <v>2024</v>
      </c>
      <c r="E136" s="44" t="s">
        <v>39</v>
      </c>
      <c r="F136" s="44" t="s">
        <v>2157</v>
      </c>
      <c r="G136" s="44" t="s">
        <v>41</v>
      </c>
      <c r="H136" s="44">
        <v>25301</v>
      </c>
      <c r="I136" s="67" t="s">
        <v>2178</v>
      </c>
      <c r="J136" s="44" t="s">
        <v>2179</v>
      </c>
      <c r="K136" s="44" t="s">
        <v>2180</v>
      </c>
      <c r="L136" s="44" t="str">
        <f t="shared" si="41"/>
        <v>HRAEI-AD-CC-144-2023HRAEI-MD0084</v>
      </c>
      <c r="M136" s="44" t="s">
        <v>2181</v>
      </c>
      <c r="N136" s="44">
        <v>25300108</v>
      </c>
      <c r="O136" s="44" t="s">
        <v>2182</v>
      </c>
      <c r="P136" s="44" t="s">
        <v>2183</v>
      </c>
      <c r="Q136" s="45">
        <v>3661</v>
      </c>
      <c r="R136" s="46">
        <v>4</v>
      </c>
      <c r="S136" s="46">
        <v>9</v>
      </c>
      <c r="T136" s="45">
        <f t="shared" si="42"/>
        <v>14644</v>
      </c>
      <c r="U136" s="45">
        <f t="shared" si="43"/>
        <v>32949</v>
      </c>
      <c r="V136" s="47">
        <v>0</v>
      </c>
      <c r="W136" s="87">
        <f>IFERROR(VLOOKUP(L136,'DINAMICA SOLICITADO - ENTREGADO'!$A$2:$B$2000,2,0),"-")</f>
        <v>9</v>
      </c>
      <c r="X136" s="87">
        <f>IFERROR(VLOOKUP(L136,'DINAMICA SOLICITADO - ENTREGADO'!$A$2:$C$2000,3,0),"-")</f>
        <v>9</v>
      </c>
      <c r="Y136" s="87" t="str">
        <f t="shared" si="44"/>
        <v>CLAVE SOLICITADA</v>
      </c>
      <c r="Z136" s="87">
        <f t="shared" si="45"/>
        <v>5</v>
      </c>
      <c r="AA136" s="87" t="str">
        <f t="shared" si="46"/>
        <v>MINIMO SUPERADO</v>
      </c>
      <c r="AB136" s="87">
        <f t="shared" si="47"/>
        <v>0</v>
      </c>
      <c r="AC136" s="87" t="str">
        <f t="shared" si="48"/>
        <v>RECIBIDO TOTAL</v>
      </c>
      <c r="AD136" s="6">
        <f t="shared" si="49"/>
        <v>32949</v>
      </c>
      <c r="AE136" s="87"/>
      <c r="AF136" s="87"/>
      <c r="AI136" s="9">
        <v>0.02</v>
      </c>
      <c r="AN136" s="8" t="str">
        <f t="shared" si="50"/>
        <v>MCSSA018786HRAEI-AD-CC-144-202325301</v>
      </c>
      <c r="AO136" s="8" t="str">
        <f t="shared" si="51"/>
        <v>9PRODUCTOS ROCHE, S.A. DE C.V.3661MCSSA018786010.000.5330.002024AA-12-M7B-012M7B997-I-36-2023RAMO 12</v>
      </c>
      <c r="AP136" s="8" t="str">
        <f t="shared" si="52"/>
        <v>HRAEI-AD-CC-144-2023</v>
      </c>
      <c r="AQ136" s="1" t="str">
        <f t="shared" si="53"/>
        <v>HRAEI-MD0084</v>
      </c>
      <c r="AR136" s="1" t="str">
        <f t="shared" si="54"/>
        <v>PRODUCTOS ROCHE, S.A. DE C.V.</v>
      </c>
      <c r="AS136" s="1" t="str">
        <f t="shared" si="55"/>
        <v>AA-12-M7B-012M7B997-I-36-2023</v>
      </c>
      <c r="AT136" s="1" t="s">
        <v>48</v>
      </c>
      <c r="AU136" s="1" t="str">
        <f t="shared" si="56"/>
        <v>HRAEI-AD-CC-144-2023HRAEI-MD0084</v>
      </c>
    </row>
    <row r="137" spans="1:52" ht="24.95" hidden="1" customHeight="1" x14ac:dyDescent="0.25">
      <c r="A137" s="1" t="str">
        <f t="shared" si="39"/>
        <v>LA-12-M7B-012M7B997-I-1-2023MCSSA018786FRESENIUS KABI MÉXICO, S.A. DE C.V.2024010.000.3666.01</v>
      </c>
      <c r="B137" s="1" t="str">
        <f t="shared" si="40"/>
        <v>MCSSA01878625301HRAEI-LPI-CC-026-2023HRAEI-MD01022024</v>
      </c>
      <c r="C137" s="42">
        <v>44971</v>
      </c>
      <c r="D137" s="43">
        <v>2024</v>
      </c>
      <c r="E137" s="44" t="s">
        <v>39</v>
      </c>
      <c r="F137" s="44" t="s">
        <v>1474</v>
      </c>
      <c r="G137" s="44" t="s">
        <v>41</v>
      </c>
      <c r="H137" s="44">
        <v>25301</v>
      </c>
      <c r="I137" s="44" t="s">
        <v>1627</v>
      </c>
      <c r="J137" s="44" t="s">
        <v>412</v>
      </c>
      <c r="K137" s="44" t="s">
        <v>1760</v>
      </c>
      <c r="L137" s="44" t="str">
        <f t="shared" si="41"/>
        <v>HRAEI-LPI-CC-026-2023HRAEI-MD0102</v>
      </c>
      <c r="M137" s="44" t="s">
        <v>1761</v>
      </c>
      <c r="N137" s="44">
        <v>25302374</v>
      </c>
      <c r="O137" s="44" t="s">
        <v>1762</v>
      </c>
      <c r="P137" s="44" t="s">
        <v>369</v>
      </c>
      <c r="Q137" s="45">
        <v>84.84</v>
      </c>
      <c r="R137" s="46">
        <v>184</v>
      </c>
      <c r="S137" s="46">
        <v>458</v>
      </c>
      <c r="T137" s="45">
        <f t="shared" si="42"/>
        <v>15610.560000000001</v>
      </c>
      <c r="U137" s="45">
        <f t="shared" si="43"/>
        <v>38856.720000000001</v>
      </c>
      <c r="V137" s="47">
        <v>0</v>
      </c>
      <c r="W137" s="87">
        <f>IFERROR(VLOOKUP(L137,'DINAMICA SOLICITADO - ENTREGADO'!$A$2:$B$2000,2,0),"-")</f>
        <v>184</v>
      </c>
      <c r="X137" s="87">
        <f>IFERROR(VLOOKUP(L137,'DINAMICA SOLICITADO - ENTREGADO'!$A$2:$C$2000,3,0),"-")</f>
        <v>184</v>
      </c>
      <c r="Y137" s="87" t="str">
        <f t="shared" si="44"/>
        <v>CLAVE SOLICITADA</v>
      </c>
      <c r="Z137" s="87">
        <f t="shared" si="45"/>
        <v>0</v>
      </c>
      <c r="AA137" s="87" t="str">
        <f t="shared" si="46"/>
        <v>MINIMO CUMPLIDO</v>
      </c>
      <c r="AB137" s="87">
        <f t="shared" si="47"/>
        <v>0</v>
      </c>
      <c r="AC137" s="87" t="str">
        <f t="shared" si="48"/>
        <v>RECIBIDO TOTAL</v>
      </c>
      <c r="AD137" s="6">
        <f t="shared" si="49"/>
        <v>15610.560000000001</v>
      </c>
      <c r="AE137" s="87"/>
      <c r="AF137" s="87"/>
      <c r="AI137" s="9">
        <v>0.02</v>
      </c>
      <c r="AN137" s="8" t="str">
        <f t="shared" si="50"/>
        <v>MCSSA018786HRAEI-LPI-CC-026-202325301</v>
      </c>
      <c r="AO137" s="8" t="str">
        <f t="shared" si="51"/>
        <v>458FRESENIUS KABI MÉXICO, S.A. DE C.V.84.84MCSSA018786010.000.3666.012024LA-12-M7B-012M7B997-I-1-2023RAMO 12</v>
      </c>
      <c r="AP137" s="8" t="str">
        <f t="shared" si="52"/>
        <v>HRAEI-LPI-CC-026-2023</v>
      </c>
      <c r="AQ137" s="1" t="str">
        <f t="shared" si="53"/>
        <v>HRAEI-MD0102</v>
      </c>
      <c r="AR137" s="1" t="str">
        <f t="shared" si="54"/>
        <v>FRESENIUS KABI MÉXICO, S.A. DE C.V.</v>
      </c>
      <c r="AS137" s="1" t="str">
        <f t="shared" si="55"/>
        <v>LA-12-M7B-012M7B997-I-1-2023</v>
      </c>
      <c r="AT137" s="1" t="s">
        <v>48</v>
      </c>
      <c r="AU137" s="1" t="str">
        <f t="shared" si="56"/>
        <v>HRAEI-LPI-CC-026-2023HRAEI-MD0102</v>
      </c>
    </row>
    <row r="138" spans="1:52" ht="24.95" hidden="1" customHeight="1" x14ac:dyDescent="0.25">
      <c r="A138" s="70" t="str">
        <f t="shared" si="39"/>
        <v>LA-12-512-012000991-I-174-2023MCSSA018786MEDICA FARMA ARCAR, S.A. DE C.V.2024010.000.3451.00</v>
      </c>
      <c r="B138" s="70" t="str">
        <f t="shared" si="40"/>
        <v>MCSSA01878625301HRAEI-LPI-CC-332-1-2023HRAEI-MD01052024</v>
      </c>
      <c r="C138" s="71">
        <v>45253</v>
      </c>
      <c r="D138" s="72">
        <v>2024</v>
      </c>
      <c r="E138" s="73" t="s">
        <v>39</v>
      </c>
      <c r="F138" s="73" t="s">
        <v>2213</v>
      </c>
      <c r="G138" s="73" t="s">
        <v>41</v>
      </c>
      <c r="H138" s="73">
        <v>25301</v>
      </c>
      <c r="I138" s="73" t="s">
        <v>2326</v>
      </c>
      <c r="J138" s="73" t="s">
        <v>2327</v>
      </c>
      <c r="K138" s="73" t="s">
        <v>1744</v>
      </c>
      <c r="L138" s="44" t="str">
        <f t="shared" si="41"/>
        <v>HRAEI-LPI-CC-332-1-2023HRAEI-MD0105</v>
      </c>
      <c r="M138" s="73" t="s">
        <v>1745</v>
      </c>
      <c r="N138" s="73">
        <v>25300141</v>
      </c>
      <c r="O138" s="73" t="s">
        <v>1746</v>
      </c>
      <c r="P138" s="73" t="s">
        <v>461</v>
      </c>
      <c r="Q138" s="74">
        <v>12</v>
      </c>
      <c r="R138" s="75">
        <v>10</v>
      </c>
      <c r="S138" s="75">
        <v>25</v>
      </c>
      <c r="T138" s="74">
        <f t="shared" si="42"/>
        <v>120</v>
      </c>
      <c r="U138" s="74">
        <f t="shared" si="43"/>
        <v>300</v>
      </c>
      <c r="V138" s="76">
        <v>0</v>
      </c>
      <c r="W138" s="87">
        <f>IFERROR(VLOOKUP(L138,'DINAMICA SOLICITADO - ENTREGADO'!$A$2:$B$2000,2,0),"-")</f>
        <v>10</v>
      </c>
      <c r="X138" s="87">
        <f>IFERROR(VLOOKUP(L138,'DINAMICA SOLICITADO - ENTREGADO'!$A$2:$C$2000,3,0),"-")</f>
        <v>0</v>
      </c>
      <c r="Y138" s="87" t="str">
        <f t="shared" si="44"/>
        <v>CLAVE SOLICITADA</v>
      </c>
      <c r="Z138" s="87">
        <f t="shared" si="45"/>
        <v>0</v>
      </c>
      <c r="AA138" s="87" t="str">
        <f t="shared" si="46"/>
        <v>MINIMO CUMPLIDO</v>
      </c>
      <c r="AB138" s="87">
        <f t="shared" si="47"/>
        <v>10</v>
      </c>
      <c r="AC138" s="87" t="str">
        <f t="shared" si="48"/>
        <v>SIN RECIBIR</v>
      </c>
      <c r="AD138" s="6">
        <f t="shared" si="49"/>
        <v>0</v>
      </c>
      <c r="AE138" s="87"/>
      <c r="AF138" s="87"/>
      <c r="AG138" s="77"/>
      <c r="AH138" s="77"/>
      <c r="AI138" s="78" t="s">
        <v>2216</v>
      </c>
      <c r="AJ138" s="78"/>
      <c r="AK138" s="77"/>
      <c r="AL138" s="77"/>
      <c r="AM138" s="77"/>
      <c r="AN138" s="77" t="str">
        <f t="shared" si="50"/>
        <v>MCSSA018786HRAEI-LPI-CC-332-1-202325301</v>
      </c>
      <c r="AO138" s="77" t="str">
        <f t="shared" si="51"/>
        <v>25MEDICA FARMA ARCAR, S.A. DE C.V.12MCSSA018786010.000.3451.002024LA-12-512-012000991-I-174-2023RAMO 12</v>
      </c>
      <c r="AP138" s="77" t="str">
        <f t="shared" si="52"/>
        <v>HRAEI-LPI-CC-332-1-2023</v>
      </c>
      <c r="AQ138" s="70" t="str">
        <f t="shared" si="53"/>
        <v>HRAEI-MD0105</v>
      </c>
      <c r="AR138" s="70" t="str">
        <f t="shared" si="54"/>
        <v>MEDICA FARMA ARCAR, S.A. DE C.V.</v>
      </c>
      <c r="AS138" s="70" t="str">
        <f t="shared" si="55"/>
        <v>LA-12-512-012000991-I-174-2023</v>
      </c>
      <c r="AT138" s="70" t="s">
        <v>2218</v>
      </c>
      <c r="AU138" s="70" t="str">
        <f t="shared" si="56"/>
        <v>HRAEI-LPI-CC-332-1-2023HRAEI-MD0105</v>
      </c>
      <c r="AV138" s="70"/>
      <c r="AW138" s="70"/>
      <c r="AX138" s="70"/>
    </row>
    <row r="139" spans="1:52" ht="24.95" hidden="1" customHeight="1" x14ac:dyDescent="0.25">
      <c r="A139" s="70" t="str">
        <f t="shared" si="39"/>
        <v>LA-12-512-012000991-I-174-2023MCSSA018786BIORESEARCH DE MEXICO, S.A. DE C.V.2024010.000.3451.00</v>
      </c>
      <c r="B139" s="70" t="str">
        <f t="shared" si="40"/>
        <v>MCSSA01878625301HRAEI-LPI-CC-266-2023HRAEI-MD01052024</v>
      </c>
      <c r="C139" s="71">
        <v>45253</v>
      </c>
      <c r="D139" s="72">
        <v>2024</v>
      </c>
      <c r="E139" s="73" t="s">
        <v>39</v>
      </c>
      <c r="F139" s="73" t="s">
        <v>2213</v>
      </c>
      <c r="G139" s="73" t="s">
        <v>41</v>
      </c>
      <c r="H139" s="73">
        <v>25301</v>
      </c>
      <c r="I139" s="73" t="s">
        <v>2274</v>
      </c>
      <c r="J139" s="73" t="s">
        <v>2275</v>
      </c>
      <c r="K139" s="73" t="s">
        <v>1744</v>
      </c>
      <c r="L139" s="44" t="str">
        <f t="shared" si="41"/>
        <v>HRAEI-LPI-CC-266-2023HRAEI-MD0105</v>
      </c>
      <c r="M139" s="73" t="s">
        <v>1745</v>
      </c>
      <c r="N139" s="73">
        <v>25300141</v>
      </c>
      <c r="O139" s="73" t="s">
        <v>1746</v>
      </c>
      <c r="P139" s="73" t="s">
        <v>461</v>
      </c>
      <c r="Q139" s="74">
        <v>13</v>
      </c>
      <c r="R139" s="75">
        <v>7</v>
      </c>
      <c r="S139" s="75">
        <v>17</v>
      </c>
      <c r="T139" s="74">
        <f t="shared" si="42"/>
        <v>91</v>
      </c>
      <c r="U139" s="74">
        <f t="shared" si="43"/>
        <v>221</v>
      </c>
      <c r="V139" s="76">
        <v>0</v>
      </c>
      <c r="W139" s="87">
        <f>IFERROR(VLOOKUP(L139,'DINAMICA SOLICITADO - ENTREGADO'!$A$2:$B$2000,2,0),"-")</f>
        <v>17</v>
      </c>
      <c r="X139" s="87">
        <f>IFERROR(VLOOKUP(L139,'DINAMICA SOLICITADO - ENTREGADO'!$A$2:$C$2000,3,0),"-")</f>
        <v>17</v>
      </c>
      <c r="Y139" s="87" t="str">
        <f t="shared" si="44"/>
        <v>CLAVE SOLICITADA</v>
      </c>
      <c r="Z139" s="87">
        <f t="shared" si="45"/>
        <v>10</v>
      </c>
      <c r="AA139" s="87" t="str">
        <f t="shared" si="46"/>
        <v>MINIMO SUPERADO</v>
      </c>
      <c r="AB139" s="87">
        <f t="shared" si="47"/>
        <v>0</v>
      </c>
      <c r="AC139" s="87" t="str">
        <f t="shared" si="48"/>
        <v>RECIBIDO TOTAL</v>
      </c>
      <c r="AD139" s="6">
        <f t="shared" si="49"/>
        <v>221</v>
      </c>
      <c r="AE139" s="87"/>
      <c r="AF139" s="87"/>
      <c r="AG139" s="77"/>
      <c r="AH139" s="77"/>
      <c r="AI139" s="78" t="s">
        <v>2216</v>
      </c>
      <c r="AJ139" s="78"/>
      <c r="AK139" s="77"/>
      <c r="AL139" s="77"/>
      <c r="AM139" s="77"/>
      <c r="AN139" s="77" t="str">
        <f t="shared" si="50"/>
        <v>MCSSA018786HRAEI-LPI-CC-266-202325301</v>
      </c>
      <c r="AO139" s="77" t="str">
        <f t="shared" si="51"/>
        <v>17BIORESEARCH DE MEXICO, S.A. DE C.V.13MCSSA018786010.000.3451.002024LA-12-512-012000991-I-174-2023RAMO 12</v>
      </c>
      <c r="AP139" s="77" t="str">
        <f t="shared" si="52"/>
        <v>HRAEI-LPI-CC-266-2023</v>
      </c>
      <c r="AQ139" s="70" t="str">
        <f t="shared" si="53"/>
        <v>HRAEI-MD0105</v>
      </c>
      <c r="AR139" s="70" t="str">
        <f t="shared" si="54"/>
        <v>BIORESEARCH DE MEXICO, S.A. DE C.V.</v>
      </c>
      <c r="AS139" s="70" t="str">
        <f t="shared" si="55"/>
        <v>LA-12-512-012000991-I-174-2023</v>
      </c>
      <c r="AT139" s="70" t="s">
        <v>2218</v>
      </c>
      <c r="AU139" s="70" t="str">
        <f t="shared" si="56"/>
        <v>HRAEI-LPI-CC-266-2023HRAEI-MD0105</v>
      </c>
      <c r="AV139" s="70"/>
      <c r="AW139" s="70"/>
      <c r="AX139" s="70"/>
    </row>
    <row r="140" spans="1:52" ht="24.95" hidden="1" customHeight="1" x14ac:dyDescent="0.25">
      <c r="A140" s="1" t="str">
        <f t="shared" si="39"/>
        <v>LA-12-M7B-012M7B997-I-1-2023MCSSA018786PRODIFAM, S.A. DE C.V.2024010.000.3451.00</v>
      </c>
      <c r="B140" s="1" t="str">
        <f t="shared" si="40"/>
        <v>MCSSA01878625301HRAEI-LPI-CC-008-2023HRAEI-MD01052024</v>
      </c>
      <c r="C140" s="42">
        <v>44971</v>
      </c>
      <c r="D140" s="43">
        <v>2024</v>
      </c>
      <c r="E140" s="44" t="s">
        <v>39</v>
      </c>
      <c r="F140" s="44" t="s">
        <v>1474</v>
      </c>
      <c r="G140" s="44" t="s">
        <v>41</v>
      </c>
      <c r="H140" s="44">
        <v>25301</v>
      </c>
      <c r="I140" s="44" t="s">
        <v>1475</v>
      </c>
      <c r="J140" s="44" t="s">
        <v>1476</v>
      </c>
      <c r="K140" s="44" t="s">
        <v>1744</v>
      </c>
      <c r="L140" s="44" t="str">
        <f t="shared" si="41"/>
        <v>HRAEI-LPI-CC-008-2023HRAEI-MD0105</v>
      </c>
      <c r="M140" s="44" t="s">
        <v>1745</v>
      </c>
      <c r="N140" s="44">
        <v>25300141</v>
      </c>
      <c r="O140" s="44" t="s">
        <v>1746</v>
      </c>
      <c r="P140" s="44" t="s">
        <v>461</v>
      </c>
      <c r="Q140" s="45">
        <v>13.4199999999999</v>
      </c>
      <c r="R140" s="46">
        <v>17</v>
      </c>
      <c r="S140" s="46">
        <v>41</v>
      </c>
      <c r="T140" s="45">
        <f t="shared" si="42"/>
        <v>228.13999999999831</v>
      </c>
      <c r="U140" s="45">
        <f t="shared" si="43"/>
        <v>550.21999999999593</v>
      </c>
      <c r="V140" s="47">
        <v>0</v>
      </c>
      <c r="W140" s="87">
        <f>IFERROR(VLOOKUP(L140,'DINAMICA SOLICITADO - ENTREGADO'!$A$2:$B$2000,2,0),"-")</f>
        <v>17</v>
      </c>
      <c r="X140" s="87">
        <f>IFERROR(VLOOKUP(L140,'DINAMICA SOLICITADO - ENTREGADO'!$A$2:$C$2000,3,0),"-")</f>
        <v>17</v>
      </c>
      <c r="Y140" s="87" t="str">
        <f t="shared" si="44"/>
        <v>CLAVE SOLICITADA</v>
      </c>
      <c r="Z140" s="87">
        <f t="shared" si="45"/>
        <v>0</v>
      </c>
      <c r="AA140" s="87" t="str">
        <f t="shared" si="46"/>
        <v>MINIMO CUMPLIDO</v>
      </c>
      <c r="AB140" s="87">
        <f t="shared" si="47"/>
        <v>0</v>
      </c>
      <c r="AC140" s="87" t="str">
        <f t="shared" si="48"/>
        <v>RECIBIDO TOTAL</v>
      </c>
      <c r="AD140" s="6">
        <f t="shared" si="49"/>
        <v>228.13999999999831</v>
      </c>
      <c r="AE140" s="87" t="s">
        <v>3574</v>
      </c>
      <c r="AF140" s="87"/>
      <c r="AI140" s="9">
        <v>0.02</v>
      </c>
      <c r="AN140" s="8" t="str">
        <f t="shared" si="50"/>
        <v>MCSSA018786HRAEI-LPI-CC-008-202325301</v>
      </c>
      <c r="AO140" s="8" t="str">
        <f t="shared" si="51"/>
        <v>41PRODIFAM, S.A. DE C.V.13.4199999999999MCSSA018786010.000.3451.002024LA-12-M7B-012M7B997-I-1-2023RAMO 12</v>
      </c>
      <c r="AP140" s="8" t="str">
        <f t="shared" si="52"/>
        <v>HRAEI-LPI-CC-008-2023</v>
      </c>
      <c r="AQ140" s="1" t="str">
        <f t="shared" si="53"/>
        <v>HRAEI-MD0105</v>
      </c>
      <c r="AR140" s="1" t="str">
        <f t="shared" si="54"/>
        <v>PRODIFAM, S.A. DE C.V.</v>
      </c>
      <c r="AS140" s="1" t="str">
        <f t="shared" si="55"/>
        <v>LA-12-M7B-012M7B997-I-1-2023</v>
      </c>
      <c r="AT140" s="1" t="s">
        <v>48</v>
      </c>
      <c r="AU140" s="1" t="str">
        <f t="shared" si="56"/>
        <v>HRAEI-LPI-CC-008-2023HRAEI-MD0105</v>
      </c>
    </row>
    <row r="141" spans="1:52" ht="24.95" hidden="1" customHeight="1" x14ac:dyDescent="0.25">
      <c r="A141" s="1" t="str">
        <f t="shared" si="39"/>
        <v>LA-12-M7B-012M7B997-I-1-2023MCSSA018786BIORESEARCH DE MÉXICO, S.A. DE C.V.2024010.000.3451.00</v>
      </c>
      <c r="B141" s="1" t="str">
        <f t="shared" si="40"/>
        <v>MCSSA01878625301HRAEI-LPI-CC-010-2023HRAEI-MD01052024</v>
      </c>
      <c r="C141" s="42">
        <v>44971</v>
      </c>
      <c r="D141" s="43">
        <v>2024</v>
      </c>
      <c r="E141" s="44" t="s">
        <v>39</v>
      </c>
      <c r="F141" s="44" t="s">
        <v>1474</v>
      </c>
      <c r="G141" s="44" t="s">
        <v>41</v>
      </c>
      <c r="H141" s="44">
        <v>25301</v>
      </c>
      <c r="I141" s="44" t="s">
        <v>1485</v>
      </c>
      <c r="J141" s="44" t="s">
        <v>504</v>
      </c>
      <c r="K141" s="44" t="s">
        <v>1744</v>
      </c>
      <c r="L141" s="44" t="str">
        <f t="shared" si="41"/>
        <v>HRAEI-LPI-CC-010-2023HRAEI-MD0105</v>
      </c>
      <c r="M141" s="44" t="s">
        <v>1745</v>
      </c>
      <c r="N141" s="44">
        <v>25300141</v>
      </c>
      <c r="O141" s="44" t="s">
        <v>1746</v>
      </c>
      <c r="P141" s="44" t="s">
        <v>461</v>
      </c>
      <c r="Q141" s="45">
        <v>13.4499999999999</v>
      </c>
      <c r="R141" s="46">
        <v>11</v>
      </c>
      <c r="S141" s="46">
        <v>28</v>
      </c>
      <c r="T141" s="45">
        <f t="shared" si="42"/>
        <v>147.94999999999891</v>
      </c>
      <c r="U141" s="45">
        <f t="shared" si="43"/>
        <v>376.59999999999718</v>
      </c>
      <c r="V141" s="47">
        <v>0</v>
      </c>
      <c r="W141" s="87">
        <f>IFERROR(VLOOKUP(L141,'DINAMICA SOLICITADO - ENTREGADO'!$A$2:$B$2000,2,0),"-")</f>
        <v>11</v>
      </c>
      <c r="X141" s="87">
        <f>IFERROR(VLOOKUP(L141,'DINAMICA SOLICITADO - ENTREGADO'!$A$2:$C$2000,3,0),"-")</f>
        <v>11</v>
      </c>
      <c r="Y141" s="87" t="str">
        <f t="shared" si="44"/>
        <v>CLAVE SOLICITADA</v>
      </c>
      <c r="Z141" s="87">
        <f t="shared" si="45"/>
        <v>0</v>
      </c>
      <c r="AA141" s="87" t="str">
        <f t="shared" si="46"/>
        <v>MINIMO CUMPLIDO</v>
      </c>
      <c r="AB141" s="87">
        <f t="shared" si="47"/>
        <v>0</v>
      </c>
      <c r="AC141" s="87" t="str">
        <f t="shared" si="48"/>
        <v>RECIBIDO TOTAL</v>
      </c>
      <c r="AD141" s="6">
        <f t="shared" si="49"/>
        <v>147.94999999999891</v>
      </c>
      <c r="AE141" s="87" t="s">
        <v>3574</v>
      </c>
      <c r="AF141" s="87"/>
      <c r="AI141" s="9">
        <v>0.02</v>
      </c>
      <c r="AN141" s="8" t="str">
        <f t="shared" si="50"/>
        <v>MCSSA018786HRAEI-LPI-CC-010-202325301</v>
      </c>
      <c r="AO141" s="8" t="str">
        <f t="shared" si="51"/>
        <v>28BIORESEARCH DE MÉXICO, S.A. DE C.V.13.4499999999999MCSSA018786010.000.3451.002024LA-12-M7B-012M7B997-I-1-2023RAMO 12</v>
      </c>
      <c r="AP141" s="8" t="str">
        <f t="shared" si="52"/>
        <v>HRAEI-LPI-CC-010-2023</v>
      </c>
      <c r="AQ141" s="1" t="str">
        <f t="shared" si="53"/>
        <v>HRAEI-MD0105</v>
      </c>
      <c r="AR141" s="1" t="str">
        <f t="shared" si="54"/>
        <v>BIORESEARCH DE MÉXICO, S.A. DE C.V.</v>
      </c>
      <c r="AS141" s="1" t="str">
        <f t="shared" si="55"/>
        <v>LA-12-M7B-012M7B997-I-1-2023</v>
      </c>
      <c r="AT141" s="1" t="s">
        <v>48</v>
      </c>
      <c r="AU141" s="1" t="str">
        <f t="shared" si="56"/>
        <v>HRAEI-LPI-CC-010-2023HRAEI-MD0105</v>
      </c>
    </row>
    <row r="142" spans="1:52" ht="24.95" hidden="1" customHeight="1" x14ac:dyDescent="0.25">
      <c r="A142" s="70" t="str">
        <f t="shared" si="39"/>
        <v>LA-12-512-012000991-I-174-2023MCSSA018786ZAGAPHARM, S.A. DE C.V.2024040.000.2499.00</v>
      </c>
      <c r="B142" s="70" t="str">
        <f t="shared" si="40"/>
        <v>MCSSA01878625301HRAEI-LPI-CC-376-2023HRAEI-MD01062024</v>
      </c>
      <c r="C142" s="71">
        <v>45253</v>
      </c>
      <c r="D142" s="72">
        <v>2024</v>
      </c>
      <c r="E142" s="73" t="s">
        <v>39</v>
      </c>
      <c r="F142" s="73" t="s">
        <v>2213</v>
      </c>
      <c r="G142" s="73" t="s">
        <v>41</v>
      </c>
      <c r="H142" s="73">
        <v>25301</v>
      </c>
      <c r="I142" s="73" t="s">
        <v>2292</v>
      </c>
      <c r="J142" s="73" t="s">
        <v>2230</v>
      </c>
      <c r="K142" s="73" t="s">
        <v>1982</v>
      </c>
      <c r="L142" s="44" t="str">
        <f t="shared" si="41"/>
        <v>HRAEI-LPI-CC-376-2023HRAEI-MD0106</v>
      </c>
      <c r="M142" s="73" t="s">
        <v>1983</v>
      </c>
      <c r="N142" s="73">
        <v>25300144</v>
      </c>
      <c r="O142" s="73" t="s">
        <v>1984</v>
      </c>
      <c r="P142" s="73" t="s">
        <v>280</v>
      </c>
      <c r="Q142" s="74">
        <v>15.2</v>
      </c>
      <c r="R142" s="75">
        <v>2</v>
      </c>
      <c r="S142" s="75">
        <v>5</v>
      </c>
      <c r="T142" s="74">
        <f t="shared" si="42"/>
        <v>30.4</v>
      </c>
      <c r="U142" s="74">
        <f t="shared" si="43"/>
        <v>76</v>
      </c>
      <c r="V142" s="76">
        <v>0</v>
      </c>
      <c r="W142" s="87" t="str">
        <f>IFERROR(VLOOKUP(L142,'DINAMICA SOLICITADO - ENTREGADO'!$A$2:$B$2000,2,0),"-")</f>
        <v>-</v>
      </c>
      <c r="X142" s="87" t="str">
        <f>IFERROR(VLOOKUP(L142,'DINAMICA SOLICITADO - ENTREGADO'!$A$2:$C$2000,3,0),"-")</f>
        <v>-</v>
      </c>
      <c r="Y142" s="87" t="str">
        <f t="shared" si="44"/>
        <v>SIN SOLICITUD</v>
      </c>
      <c r="Z142" s="87" t="str">
        <f t="shared" si="45"/>
        <v>-</v>
      </c>
      <c r="AA142" s="87" t="str">
        <f t="shared" si="46"/>
        <v>MINIMO SIN SOLICITUD</v>
      </c>
      <c r="AB142" s="87" t="str">
        <f t="shared" si="47"/>
        <v>-</v>
      </c>
      <c r="AC142" s="87" t="str">
        <f t="shared" si="48"/>
        <v>SIN SOLICITUD</v>
      </c>
      <c r="AD142" s="6" t="str">
        <f t="shared" si="49"/>
        <v>-</v>
      </c>
      <c r="AE142" s="87"/>
      <c r="AF142" s="87"/>
      <c r="AG142" s="77"/>
      <c r="AH142" s="77"/>
      <c r="AI142" s="78" t="s">
        <v>2216</v>
      </c>
      <c r="AJ142" s="78"/>
      <c r="AK142" s="77"/>
      <c r="AL142" s="77"/>
      <c r="AM142" s="77"/>
      <c r="AN142" s="77" t="str">
        <f t="shared" si="50"/>
        <v>MCSSA018786HRAEI-LPI-CC-376-202325301</v>
      </c>
      <c r="AO142" s="77" t="str">
        <f t="shared" si="51"/>
        <v>5ZAGAPHARM, S.A. DE C.V.15.2MCSSA018786040.000.2499.002024LA-12-512-012000991-I-174-2023RAMO 12</v>
      </c>
      <c r="AP142" s="77" t="str">
        <f t="shared" si="52"/>
        <v>HRAEI-LPI-CC-376-2023</v>
      </c>
      <c r="AQ142" s="70" t="str">
        <f t="shared" si="53"/>
        <v>HRAEI-MD0106</v>
      </c>
      <c r="AR142" s="70" t="str">
        <f t="shared" si="54"/>
        <v>ZAGAPHARM, S.A. DE C.V.</v>
      </c>
      <c r="AS142" s="70" t="str">
        <f t="shared" si="55"/>
        <v>LA-12-512-012000991-I-174-2023</v>
      </c>
      <c r="AT142" s="70" t="s">
        <v>2218</v>
      </c>
      <c r="AU142" s="70" t="str">
        <f t="shared" si="56"/>
        <v>HRAEI-LPI-CC-376-2023HRAEI-MD0106</v>
      </c>
      <c r="AV142" s="70"/>
      <c r="AW142" s="70"/>
      <c r="AX142" s="70"/>
    </row>
    <row r="143" spans="1:52" ht="24.95" hidden="1" customHeight="1" x14ac:dyDescent="0.25">
      <c r="A143" s="1" t="str">
        <f t="shared" si="39"/>
        <v>LA-12-M7B-012M7B997-I-1-2023MCSSA018786HISA FARMACEUTICA, S.A. DE C.V.2024040.000.2499.00</v>
      </c>
      <c r="B143" s="1" t="str">
        <f t="shared" si="40"/>
        <v>MCSSA01878625301HRAEI-LPI-CC-053-2023HRAEI-MD01062024</v>
      </c>
      <c r="C143" s="42">
        <v>44971</v>
      </c>
      <c r="D143" s="43">
        <v>2024</v>
      </c>
      <c r="E143" s="44" t="s">
        <v>39</v>
      </c>
      <c r="F143" s="44" t="s">
        <v>1474</v>
      </c>
      <c r="G143" s="44" t="s">
        <v>41</v>
      </c>
      <c r="H143" s="44">
        <v>25301</v>
      </c>
      <c r="I143" s="44" t="s">
        <v>1980</v>
      </c>
      <c r="J143" s="44" t="s">
        <v>1981</v>
      </c>
      <c r="K143" s="44" t="s">
        <v>1982</v>
      </c>
      <c r="L143" s="44" t="str">
        <f t="shared" si="41"/>
        <v>HRAEI-LPI-CC-053-2023HRAEI-MD0106</v>
      </c>
      <c r="M143" s="44" t="s">
        <v>1983</v>
      </c>
      <c r="N143" s="44">
        <v>25300144</v>
      </c>
      <c r="O143" s="44" t="s">
        <v>1984</v>
      </c>
      <c r="P143" s="44" t="s">
        <v>280</v>
      </c>
      <c r="Q143" s="45">
        <v>8.1099999999999905</v>
      </c>
      <c r="R143" s="46">
        <v>4</v>
      </c>
      <c r="S143" s="46">
        <v>8</v>
      </c>
      <c r="T143" s="45">
        <f t="shared" si="42"/>
        <v>32.439999999999962</v>
      </c>
      <c r="U143" s="45">
        <f t="shared" si="43"/>
        <v>64.879999999999924</v>
      </c>
      <c r="V143" s="47">
        <v>0</v>
      </c>
      <c r="W143" s="87" t="str">
        <f>IFERROR(VLOOKUP(L143,'DINAMICA SOLICITADO - ENTREGADO'!$A$2:$B$2000,2,0),"-")</f>
        <v>-</v>
      </c>
      <c r="X143" s="87" t="str">
        <f>IFERROR(VLOOKUP(L143,'DINAMICA SOLICITADO - ENTREGADO'!$A$2:$C$2000,3,0),"-")</f>
        <v>-</v>
      </c>
      <c r="Y143" s="87" t="str">
        <f t="shared" si="44"/>
        <v>SIN SOLICITUD</v>
      </c>
      <c r="Z143" s="87" t="str">
        <f t="shared" si="45"/>
        <v>-</v>
      </c>
      <c r="AA143" s="87" t="str">
        <f t="shared" si="46"/>
        <v>MINIMO SIN SOLICITUD</v>
      </c>
      <c r="AB143" s="87" t="str">
        <f t="shared" si="47"/>
        <v>-</v>
      </c>
      <c r="AC143" s="87" t="str">
        <f t="shared" si="48"/>
        <v>SIN SOLICITUD</v>
      </c>
      <c r="AD143" s="6" t="str">
        <f t="shared" si="49"/>
        <v>-</v>
      </c>
      <c r="AE143" s="87"/>
      <c r="AF143" s="87"/>
      <c r="AI143" s="9">
        <v>0.02</v>
      </c>
      <c r="AN143" s="8" t="str">
        <f t="shared" si="50"/>
        <v>MCSSA018786HRAEI-LPI-CC-053-202325301</v>
      </c>
      <c r="AO143" s="8" t="str">
        <f t="shared" si="51"/>
        <v>8HISA FARMACEUTICA, S.A. DE C.V.8.10999999999999MCSSA018786040.000.2499.002024LA-12-M7B-012M7B997-I-1-2023RAMO 12</v>
      </c>
      <c r="AP143" s="8" t="str">
        <f t="shared" si="52"/>
        <v>HRAEI-LPI-CC-053-2023</v>
      </c>
      <c r="AQ143" s="1" t="str">
        <f t="shared" si="53"/>
        <v>HRAEI-MD0106</v>
      </c>
      <c r="AR143" s="1" t="str">
        <f t="shared" si="54"/>
        <v>HISA FARMACEUTICA, S.A. DE C.V.</v>
      </c>
      <c r="AS143" s="1" t="str">
        <f t="shared" si="55"/>
        <v>LA-12-M7B-012M7B997-I-1-2023</v>
      </c>
      <c r="AT143" s="1" t="s">
        <v>48</v>
      </c>
      <c r="AU143" s="1" t="str">
        <f t="shared" si="56"/>
        <v>HRAEI-LPI-CC-053-2023HRAEI-MD0106</v>
      </c>
    </row>
    <row r="144" spans="1:52" ht="24.95" hidden="1" customHeight="1" x14ac:dyDescent="0.25">
      <c r="A144" s="70" t="str">
        <f t="shared" si="39"/>
        <v>LA-12-512-012000991-I-174-2023MCSSA018786LABORATORIOS VANQUISH, S.A. DE C.V.2024010.000.6051.00</v>
      </c>
      <c r="B144" s="70" t="str">
        <f t="shared" si="40"/>
        <v>MCSSA01878625301HRAEI-LPI-CC-327-2023HRAEI-MD23102024</v>
      </c>
      <c r="C144" s="71">
        <v>45253</v>
      </c>
      <c r="D144" s="72">
        <v>2024</v>
      </c>
      <c r="E144" s="73" t="s">
        <v>39</v>
      </c>
      <c r="F144" s="73" t="s">
        <v>2213</v>
      </c>
      <c r="G144" s="73" t="s">
        <v>41</v>
      </c>
      <c r="H144" s="73">
        <v>25301</v>
      </c>
      <c r="I144" s="73" t="s">
        <v>2405</v>
      </c>
      <c r="J144" s="73" t="s">
        <v>853</v>
      </c>
      <c r="K144" s="73" t="s">
        <v>2406</v>
      </c>
      <c r="L144" s="44" t="str">
        <f t="shared" si="41"/>
        <v>HRAEI-LPI-CC-327-2023HRAEI-MD2310</v>
      </c>
      <c r="M144" s="73" t="s">
        <v>2407</v>
      </c>
      <c r="N144" s="73">
        <v>25302379</v>
      </c>
      <c r="O144" s="73" t="s">
        <v>2408</v>
      </c>
      <c r="P144" s="73" t="s">
        <v>2409</v>
      </c>
      <c r="Q144" s="74">
        <v>25990</v>
      </c>
      <c r="R144" s="75">
        <v>16</v>
      </c>
      <c r="S144" s="75">
        <v>40</v>
      </c>
      <c r="T144" s="74">
        <f t="shared" si="42"/>
        <v>415840</v>
      </c>
      <c r="U144" s="74">
        <f t="shared" si="43"/>
        <v>1039600</v>
      </c>
      <c r="V144" s="76">
        <v>0</v>
      </c>
      <c r="W144" s="87" t="str">
        <f>IFERROR(VLOOKUP(L144,'DINAMICA SOLICITADO - ENTREGADO'!$A$2:$B$2000,2,0),"-")</f>
        <v>-</v>
      </c>
      <c r="X144" s="87" t="str">
        <f>IFERROR(VLOOKUP(L144,'DINAMICA SOLICITADO - ENTREGADO'!$A$2:$C$2000,3,0),"-")</f>
        <v>-</v>
      </c>
      <c r="Y144" s="87" t="str">
        <f t="shared" si="44"/>
        <v>SIN SOLICITUD</v>
      </c>
      <c r="Z144" s="87" t="str">
        <f t="shared" si="45"/>
        <v>-</v>
      </c>
      <c r="AA144" s="87" t="str">
        <f t="shared" si="46"/>
        <v>MINIMO SIN SOLICITUD</v>
      </c>
      <c r="AB144" s="87" t="str">
        <f t="shared" si="47"/>
        <v>-</v>
      </c>
      <c r="AC144" s="87" t="str">
        <f t="shared" si="48"/>
        <v>SIN SOLICITUD</v>
      </c>
      <c r="AD144" s="6" t="str">
        <f t="shared" si="49"/>
        <v>-</v>
      </c>
      <c r="AE144" s="87"/>
      <c r="AF144" s="87"/>
      <c r="AG144" s="77"/>
      <c r="AH144" s="77"/>
      <c r="AI144" s="78" t="s">
        <v>2216</v>
      </c>
      <c r="AJ144" s="78"/>
      <c r="AK144" s="77"/>
      <c r="AL144" s="77"/>
      <c r="AM144" s="77"/>
      <c r="AN144" s="77" t="str">
        <f t="shared" si="50"/>
        <v>MCSSA018786HRAEI-LPI-CC-327-202325301</v>
      </c>
      <c r="AO144" s="77" t="str">
        <f t="shared" si="51"/>
        <v>40LABORATORIOS VANQUISH, S.A. DE C.V.25990MCSSA018786010.000.6051.002024LA-12-512-012000991-I-174-2023RAMO 12</v>
      </c>
      <c r="AP144" s="77" t="str">
        <f t="shared" si="52"/>
        <v>HRAEI-LPI-CC-327-2023</v>
      </c>
      <c r="AQ144" s="70" t="str">
        <f t="shared" si="53"/>
        <v>HRAEI-MD2310</v>
      </c>
      <c r="AR144" s="70" t="str">
        <f t="shared" si="54"/>
        <v>LABORATORIOS VANQUISH, S.A. DE C.V.</v>
      </c>
      <c r="AS144" s="70" t="str">
        <f t="shared" si="55"/>
        <v>LA-12-512-012000991-I-174-2023</v>
      </c>
      <c r="AT144" s="70" t="s">
        <v>2218</v>
      </c>
      <c r="AU144" s="70" t="str">
        <f t="shared" si="56"/>
        <v>HRAEI-LPI-CC-327-2023HRAEI-MD2310</v>
      </c>
      <c r="AV144" s="70"/>
      <c r="AW144" s="70"/>
      <c r="AX144" s="70"/>
      <c r="AY144" s="70"/>
      <c r="AZ144" s="70"/>
    </row>
    <row r="145" spans="1:52" ht="24.95" hidden="1" customHeight="1" x14ac:dyDescent="0.25">
      <c r="A145" s="70" t="str">
        <f t="shared" si="39"/>
        <v>LA-12-512-012000991-I-174-2023MCSSA018786PINT PHARMA, S. A. P. I. DE C.V.2024010.000.5631.01</v>
      </c>
      <c r="B145" s="70" t="str">
        <f t="shared" si="40"/>
        <v>MCSSA01878625301HRAEI-LPI-CC-351-2023HRAEI-MD19722024</v>
      </c>
      <c r="C145" s="71">
        <v>45253</v>
      </c>
      <c r="D145" s="72">
        <v>2024</v>
      </c>
      <c r="E145" s="73" t="s">
        <v>39</v>
      </c>
      <c r="F145" s="73" t="s">
        <v>2213</v>
      </c>
      <c r="G145" s="73" t="s">
        <v>41</v>
      </c>
      <c r="H145" s="73">
        <v>25301</v>
      </c>
      <c r="I145" s="73" t="s">
        <v>2414</v>
      </c>
      <c r="J145" s="73" t="s">
        <v>2415</v>
      </c>
      <c r="K145" s="73" t="s">
        <v>2416</v>
      </c>
      <c r="L145" s="44" t="str">
        <f t="shared" si="41"/>
        <v>HRAEI-LPI-CC-351-2023HRAEI-MD1972</v>
      </c>
      <c r="M145" s="73" t="s">
        <v>2417</v>
      </c>
      <c r="N145" s="73">
        <v>25303186</v>
      </c>
      <c r="O145" s="73" t="s">
        <v>2418</v>
      </c>
      <c r="P145" s="73" t="s">
        <v>2419</v>
      </c>
      <c r="Q145" s="74">
        <v>6000</v>
      </c>
      <c r="R145" s="75">
        <v>16</v>
      </c>
      <c r="S145" s="75">
        <v>40</v>
      </c>
      <c r="T145" s="74">
        <f t="shared" si="42"/>
        <v>96000</v>
      </c>
      <c r="U145" s="74">
        <f t="shared" si="43"/>
        <v>240000</v>
      </c>
      <c r="V145" s="76">
        <v>0</v>
      </c>
      <c r="W145" s="87" t="str">
        <f>IFERROR(VLOOKUP(L145,'DINAMICA SOLICITADO - ENTREGADO'!$A$2:$B$2000,2,0),"-")</f>
        <v>-</v>
      </c>
      <c r="X145" s="87" t="str">
        <f>IFERROR(VLOOKUP(L145,'DINAMICA SOLICITADO - ENTREGADO'!$A$2:$C$2000,3,0),"-")</f>
        <v>-</v>
      </c>
      <c r="Y145" s="87" t="str">
        <f t="shared" si="44"/>
        <v>SIN SOLICITUD</v>
      </c>
      <c r="Z145" s="87" t="str">
        <f t="shared" si="45"/>
        <v>-</v>
      </c>
      <c r="AA145" s="87" t="str">
        <f t="shared" si="46"/>
        <v>MINIMO SIN SOLICITUD</v>
      </c>
      <c r="AB145" s="87" t="str">
        <f t="shared" si="47"/>
        <v>-</v>
      </c>
      <c r="AC145" s="87" t="str">
        <f t="shared" si="48"/>
        <v>SIN SOLICITUD</v>
      </c>
      <c r="AD145" s="6" t="str">
        <f t="shared" si="49"/>
        <v>-</v>
      </c>
      <c r="AE145" s="87"/>
      <c r="AF145" s="87"/>
      <c r="AG145" s="77"/>
      <c r="AH145" s="77"/>
      <c r="AI145" s="78" t="s">
        <v>2216</v>
      </c>
      <c r="AJ145" s="78"/>
      <c r="AK145" s="77"/>
      <c r="AL145" s="77"/>
      <c r="AM145" s="77"/>
      <c r="AN145" s="77" t="str">
        <f t="shared" si="50"/>
        <v>MCSSA018786HRAEI-LPI-CC-351-202325301</v>
      </c>
      <c r="AO145" s="77" t="str">
        <f t="shared" si="51"/>
        <v>40PINT PHARMA, S. A. P. I. DE C.V.6000MCSSA018786010.000.5631.012024LA-12-512-012000991-I-174-2023RAMO 12</v>
      </c>
      <c r="AP145" s="77" t="str">
        <f t="shared" si="52"/>
        <v>HRAEI-LPI-CC-351-2023</v>
      </c>
      <c r="AQ145" s="70" t="str">
        <f t="shared" si="53"/>
        <v>HRAEI-MD1972</v>
      </c>
      <c r="AR145" s="70" t="str">
        <f t="shared" si="54"/>
        <v>PINT PHARMA, S. A. P. I. DE C.V.</v>
      </c>
      <c r="AS145" s="70" t="str">
        <f t="shared" si="55"/>
        <v>LA-12-512-012000991-I-174-2023</v>
      </c>
      <c r="AT145" s="70" t="s">
        <v>2218</v>
      </c>
      <c r="AU145" s="70" t="str">
        <f t="shared" si="56"/>
        <v>HRAEI-LPI-CC-351-2023HRAEI-MD1972</v>
      </c>
      <c r="AV145" s="70"/>
      <c r="AW145" s="70"/>
      <c r="AX145" s="70"/>
      <c r="AY145" s="70"/>
      <c r="AZ145" s="70"/>
    </row>
    <row r="146" spans="1:52" ht="24.95" hidden="1" customHeight="1" x14ac:dyDescent="0.25">
      <c r="A146" s="1" t="str">
        <f t="shared" si="39"/>
        <v>LA-012M7B997-E115-2022MCSSA018786ABASTECEDORA DE INSUMOS PARA LA SALUD, S.A. DE C.V.2024010.000.1224.00</v>
      </c>
      <c r="B146" s="1" t="str">
        <f t="shared" si="40"/>
        <v>MCSSA01878625301HRAEI-LPI-CC-444-2022HRAEI-MD01122024</v>
      </c>
      <c r="C146" s="42">
        <v>44950</v>
      </c>
      <c r="D146" s="43">
        <v>2024</v>
      </c>
      <c r="E146" s="44" t="s">
        <v>39</v>
      </c>
      <c r="F146" s="44" t="s">
        <v>390</v>
      </c>
      <c r="G146" s="44" t="s">
        <v>41</v>
      </c>
      <c r="H146" s="44">
        <v>25301</v>
      </c>
      <c r="I146" s="44" t="s">
        <v>603</v>
      </c>
      <c r="J146" s="44" t="s">
        <v>604</v>
      </c>
      <c r="K146" s="44" t="s">
        <v>605</v>
      </c>
      <c r="L146" s="44" t="str">
        <f t="shared" si="41"/>
        <v>HRAEI-LPI-CC-444-2022HRAEI-MD0112</v>
      </c>
      <c r="M146" s="44" t="s">
        <v>606</v>
      </c>
      <c r="N146" s="44">
        <v>25302380</v>
      </c>
      <c r="O146" s="44" t="s">
        <v>607</v>
      </c>
      <c r="P146" s="44" t="s">
        <v>608</v>
      </c>
      <c r="Q146" s="45">
        <v>31.6</v>
      </c>
      <c r="R146" s="46">
        <v>1</v>
      </c>
      <c r="S146" s="46">
        <v>2</v>
      </c>
      <c r="T146" s="45">
        <f t="shared" si="42"/>
        <v>31.6</v>
      </c>
      <c r="U146" s="45">
        <f t="shared" si="43"/>
        <v>63.2</v>
      </c>
      <c r="V146" s="47">
        <v>0</v>
      </c>
      <c r="W146" s="87" t="str">
        <f>IFERROR(VLOOKUP(L146,'DINAMICA SOLICITADO - ENTREGADO'!$A$2:$B$2000,2,0),"-")</f>
        <v>-</v>
      </c>
      <c r="X146" s="87" t="str">
        <f>IFERROR(VLOOKUP(L146,'DINAMICA SOLICITADO - ENTREGADO'!$A$2:$C$2000,3,0),"-")</f>
        <v>-</v>
      </c>
      <c r="Y146" s="87" t="str">
        <f t="shared" si="44"/>
        <v>SIN SOLICITUD</v>
      </c>
      <c r="Z146" s="87" t="str">
        <f t="shared" si="45"/>
        <v>-</v>
      </c>
      <c r="AA146" s="87" t="str">
        <f t="shared" si="46"/>
        <v>MINIMO SIN SOLICITUD</v>
      </c>
      <c r="AB146" s="87" t="str">
        <f t="shared" si="47"/>
        <v>-</v>
      </c>
      <c r="AC146" s="87" t="str">
        <f t="shared" si="48"/>
        <v>SIN SOLICITUD</v>
      </c>
      <c r="AD146" s="6" t="str">
        <f t="shared" si="49"/>
        <v>-</v>
      </c>
      <c r="AE146" s="87"/>
      <c r="AF146" s="87"/>
      <c r="AI146" s="9">
        <v>2.5000000000000001E-2</v>
      </c>
      <c r="AN146" s="8" t="str">
        <f t="shared" si="50"/>
        <v>MCSSA018786HRAEI-LPI-CC-444-202225301</v>
      </c>
      <c r="AO146" s="8" t="str">
        <f t="shared" si="51"/>
        <v>2ABASTECEDORA DE INSUMOS PARA LA SALUD, S.A. DE C.V.31.6MCSSA018786010.000.1224.002024LA-012M7B997-E115-2022RAMO 12</v>
      </c>
      <c r="AP146" s="8" t="str">
        <f t="shared" si="52"/>
        <v>HRAEI-LPI-CC-444-2022</v>
      </c>
      <c r="AQ146" s="1" t="str">
        <f t="shared" si="53"/>
        <v>HRAEI-MD0112</v>
      </c>
      <c r="AR146" s="1" t="str">
        <f t="shared" si="54"/>
        <v>ABASTECEDORA DE INSUMOS PARA LA SALUD, S.A. DE C.V.</v>
      </c>
      <c r="AS146" s="1" t="str">
        <f t="shared" si="55"/>
        <v>LA-012M7B997-E115-2022</v>
      </c>
      <c r="AT146" s="1" t="s">
        <v>48</v>
      </c>
      <c r="AU146" s="1" t="str">
        <f t="shared" si="56"/>
        <v>HRAEI-LPI-CC-444-2022HRAEI-MD0112</v>
      </c>
    </row>
    <row r="147" spans="1:52" ht="24.95" hidden="1" customHeight="1" x14ac:dyDescent="0.25">
      <c r="A147" s="1" t="str">
        <f t="shared" si="39"/>
        <v>LA-012M7B997-E115-2022MCSSA018786LABORATORIOS SOLFRAN, S.A.2024010.000.1224.00</v>
      </c>
      <c r="B147" s="1" t="str">
        <f t="shared" si="40"/>
        <v>MCSSA01878625301HRAEI-LPI-CC-495-2022HRAEI-MD01122024</v>
      </c>
      <c r="C147" s="42">
        <v>44950</v>
      </c>
      <c r="D147" s="43">
        <v>2024</v>
      </c>
      <c r="E147" s="44" t="s">
        <v>39</v>
      </c>
      <c r="F147" s="44" t="s">
        <v>390</v>
      </c>
      <c r="G147" s="44" t="s">
        <v>41</v>
      </c>
      <c r="H147" s="44">
        <v>25301</v>
      </c>
      <c r="I147" s="44" t="s">
        <v>1297</v>
      </c>
      <c r="J147" s="44" t="s">
        <v>1298</v>
      </c>
      <c r="K147" s="44" t="s">
        <v>605</v>
      </c>
      <c r="L147" s="44" t="str">
        <f t="shared" si="41"/>
        <v>HRAEI-LPI-CC-495-2022HRAEI-MD0112</v>
      </c>
      <c r="M147" s="44" t="s">
        <v>606</v>
      </c>
      <c r="N147" s="44">
        <v>25302380</v>
      </c>
      <c r="O147" s="44" t="s">
        <v>607</v>
      </c>
      <c r="P147" s="44" t="s">
        <v>608</v>
      </c>
      <c r="Q147" s="45">
        <v>31.6</v>
      </c>
      <c r="R147" s="46">
        <v>1</v>
      </c>
      <c r="S147" s="46">
        <v>1</v>
      </c>
      <c r="T147" s="45">
        <f t="shared" si="42"/>
        <v>31.6</v>
      </c>
      <c r="U147" s="45">
        <f t="shared" si="43"/>
        <v>31.6</v>
      </c>
      <c r="V147" s="47">
        <v>0</v>
      </c>
      <c r="W147" s="87">
        <f>IFERROR(VLOOKUP(L147,'DINAMICA SOLICITADO - ENTREGADO'!$A$2:$B$2000,2,0),"-")</f>
        <v>1</v>
      </c>
      <c r="X147" s="87">
        <f>IFERROR(VLOOKUP(L147,'DINAMICA SOLICITADO - ENTREGADO'!$A$2:$C$2000,3,0),"-")</f>
        <v>0</v>
      </c>
      <c r="Y147" s="87" t="str">
        <f t="shared" si="44"/>
        <v>CLAVE SOLICITADA</v>
      </c>
      <c r="Z147" s="87">
        <f t="shared" si="45"/>
        <v>0</v>
      </c>
      <c r="AA147" s="87" t="str">
        <f t="shared" si="46"/>
        <v>MINIMO CUMPLIDO</v>
      </c>
      <c r="AB147" s="87">
        <f t="shared" si="47"/>
        <v>1</v>
      </c>
      <c r="AC147" s="87" t="str">
        <f t="shared" si="48"/>
        <v>SIN RECIBIR</v>
      </c>
      <c r="AD147" s="6">
        <f t="shared" si="49"/>
        <v>0</v>
      </c>
      <c r="AE147" s="87"/>
      <c r="AF147" s="87"/>
      <c r="AI147" s="9">
        <v>2.5000000000000001E-2</v>
      </c>
      <c r="AN147" s="8" t="str">
        <f t="shared" si="50"/>
        <v>MCSSA018786HRAEI-LPI-CC-495-202225301</v>
      </c>
      <c r="AO147" s="8" t="str">
        <f t="shared" si="51"/>
        <v>1LABORATORIOS SOLFRAN, S.A.31.6MCSSA018786010.000.1224.002024LA-012M7B997-E115-2022RAMO 12</v>
      </c>
      <c r="AP147" s="8" t="str">
        <f t="shared" si="52"/>
        <v>HRAEI-LPI-CC-495-2022</v>
      </c>
      <c r="AQ147" s="1" t="str">
        <f t="shared" si="53"/>
        <v>HRAEI-MD0112</v>
      </c>
      <c r="AR147" s="1" t="str">
        <f t="shared" si="54"/>
        <v>LABORATORIOS SOLFRAN, S.A.</v>
      </c>
      <c r="AS147" s="1" t="str">
        <f t="shared" si="55"/>
        <v>LA-012M7B997-E115-2022</v>
      </c>
      <c r="AT147" s="1" t="s">
        <v>48</v>
      </c>
      <c r="AU147" s="1" t="str">
        <f t="shared" si="56"/>
        <v>HRAEI-LPI-CC-495-2022HRAEI-MD0112</v>
      </c>
    </row>
    <row r="148" spans="1:52" ht="24.95" hidden="1" customHeight="1" x14ac:dyDescent="0.25">
      <c r="A148" s="70" t="str">
        <f t="shared" si="39"/>
        <v>LA-12-512-012000991-I-174-2023MCSSA018786LABORATORIOS SOLFRAN, S.A.2024010.000.1223.00</v>
      </c>
      <c r="B148" s="70" t="str">
        <f t="shared" si="40"/>
        <v>MCSSA01878625301HRAEI-LPI-CC-325-2023HRAEI-MD01112024</v>
      </c>
      <c r="C148" s="71">
        <v>45253</v>
      </c>
      <c r="D148" s="72">
        <v>2024</v>
      </c>
      <c r="E148" s="73" t="s">
        <v>39</v>
      </c>
      <c r="F148" s="73" t="s">
        <v>2213</v>
      </c>
      <c r="G148" s="73" t="s">
        <v>41</v>
      </c>
      <c r="H148" s="73">
        <v>25301</v>
      </c>
      <c r="I148" s="73" t="s">
        <v>2357</v>
      </c>
      <c r="J148" s="73" t="s">
        <v>1298</v>
      </c>
      <c r="K148" s="73" t="s">
        <v>599</v>
      </c>
      <c r="L148" s="44" t="str">
        <f t="shared" si="41"/>
        <v>HRAEI-LPI-CC-325-2023HRAEI-MD0111</v>
      </c>
      <c r="M148" s="73" t="s">
        <v>600</v>
      </c>
      <c r="N148" s="73">
        <v>25302381</v>
      </c>
      <c r="O148" s="73" t="s">
        <v>601</v>
      </c>
      <c r="P148" s="73" t="s">
        <v>602</v>
      </c>
      <c r="Q148" s="74">
        <v>50</v>
      </c>
      <c r="R148" s="75">
        <v>17</v>
      </c>
      <c r="S148" s="75">
        <v>41</v>
      </c>
      <c r="T148" s="74">
        <f t="shared" si="42"/>
        <v>850</v>
      </c>
      <c r="U148" s="74">
        <f t="shared" si="43"/>
        <v>2050</v>
      </c>
      <c r="V148" s="76">
        <v>0</v>
      </c>
      <c r="W148" s="87" t="str">
        <f>IFERROR(VLOOKUP(L148,'DINAMICA SOLICITADO - ENTREGADO'!$A$2:$B$2000,2,0),"-")</f>
        <v>-</v>
      </c>
      <c r="X148" s="87" t="str">
        <f>IFERROR(VLOOKUP(L148,'DINAMICA SOLICITADO - ENTREGADO'!$A$2:$C$2000,3,0),"-")</f>
        <v>-</v>
      </c>
      <c r="Y148" s="87" t="str">
        <f t="shared" si="44"/>
        <v>SIN SOLICITUD</v>
      </c>
      <c r="Z148" s="87" t="str">
        <f t="shared" si="45"/>
        <v>-</v>
      </c>
      <c r="AA148" s="87" t="str">
        <f t="shared" si="46"/>
        <v>MINIMO SIN SOLICITUD</v>
      </c>
      <c r="AB148" s="87" t="str">
        <f t="shared" si="47"/>
        <v>-</v>
      </c>
      <c r="AC148" s="87" t="str">
        <f t="shared" si="48"/>
        <v>SIN SOLICITUD</v>
      </c>
      <c r="AD148" s="6" t="str">
        <f t="shared" si="49"/>
        <v>-</v>
      </c>
      <c r="AE148" s="87"/>
      <c r="AF148" s="87"/>
      <c r="AG148" s="77"/>
      <c r="AH148" s="77"/>
      <c r="AI148" s="78" t="s">
        <v>2216</v>
      </c>
      <c r="AJ148" s="78"/>
      <c r="AK148" s="77"/>
      <c r="AL148" s="77"/>
      <c r="AM148" s="77"/>
      <c r="AN148" s="77" t="str">
        <f t="shared" si="50"/>
        <v>MCSSA018786HRAEI-LPI-CC-325-202325301</v>
      </c>
      <c r="AO148" s="77" t="str">
        <f t="shared" si="51"/>
        <v>41LABORATORIOS SOLFRAN, S.A.50MCSSA018786010.000.1223.002024LA-12-512-012000991-I-174-2023RAMO 12</v>
      </c>
      <c r="AP148" s="77" t="str">
        <f t="shared" si="52"/>
        <v>HRAEI-LPI-CC-325-2023</v>
      </c>
      <c r="AQ148" s="70" t="str">
        <f t="shared" si="53"/>
        <v>HRAEI-MD0111</v>
      </c>
      <c r="AR148" s="70" t="str">
        <f t="shared" si="54"/>
        <v>LABORATORIOS SOLFRAN, S.A.</v>
      </c>
      <c r="AS148" s="70" t="str">
        <f t="shared" si="55"/>
        <v>LA-12-512-012000991-I-174-2023</v>
      </c>
      <c r="AT148" s="70" t="s">
        <v>2218</v>
      </c>
      <c r="AU148" s="70" t="str">
        <f t="shared" si="56"/>
        <v>HRAEI-LPI-CC-325-2023HRAEI-MD0111</v>
      </c>
      <c r="AV148" s="70"/>
      <c r="AW148" s="70"/>
      <c r="AX148" s="70"/>
    </row>
    <row r="149" spans="1:52" ht="24.95" hidden="1" customHeight="1" x14ac:dyDescent="0.25">
      <c r="A149" s="1" t="str">
        <f t="shared" si="39"/>
        <v>LA-012M7B997-E115-2022MCSSA018786COMERCIALIZADORA PHARMACEUTICA COMPHARMA, S.A. DE C.V.2024010.000.1223.00</v>
      </c>
      <c r="B149" s="1" t="str">
        <f t="shared" si="40"/>
        <v>MCSSA01878625301HRAEI-LPI-CC-443-2022HRAEI-MD01112024</v>
      </c>
      <c r="C149" s="42">
        <v>44950</v>
      </c>
      <c r="D149" s="43">
        <v>2024</v>
      </c>
      <c r="E149" s="44" t="s">
        <v>39</v>
      </c>
      <c r="F149" s="44" t="s">
        <v>390</v>
      </c>
      <c r="G149" s="44" t="s">
        <v>41</v>
      </c>
      <c r="H149" s="44">
        <v>25301</v>
      </c>
      <c r="I149" s="44" t="s">
        <v>597</v>
      </c>
      <c r="J149" s="44" t="s">
        <v>598</v>
      </c>
      <c r="K149" s="44" t="s">
        <v>599</v>
      </c>
      <c r="L149" s="44" t="str">
        <f t="shared" si="41"/>
        <v>HRAEI-LPI-CC-443-2022HRAEI-MD0111</v>
      </c>
      <c r="M149" s="44" t="s">
        <v>600</v>
      </c>
      <c r="N149" s="44">
        <v>25302381</v>
      </c>
      <c r="O149" s="44" t="s">
        <v>601</v>
      </c>
      <c r="P149" s="44" t="s">
        <v>602</v>
      </c>
      <c r="Q149" s="45">
        <v>47.49</v>
      </c>
      <c r="R149" s="46">
        <v>14</v>
      </c>
      <c r="S149" s="46">
        <v>33</v>
      </c>
      <c r="T149" s="45">
        <f t="shared" si="42"/>
        <v>664.86</v>
      </c>
      <c r="U149" s="45">
        <f t="shared" si="43"/>
        <v>1567.17</v>
      </c>
      <c r="V149" s="47">
        <v>0</v>
      </c>
      <c r="W149" s="87" t="str">
        <f>IFERROR(VLOOKUP(L149,'DINAMICA SOLICITADO - ENTREGADO'!$A$2:$B$2000,2,0),"-")</f>
        <v>-</v>
      </c>
      <c r="X149" s="87" t="str">
        <f>IFERROR(VLOOKUP(L149,'DINAMICA SOLICITADO - ENTREGADO'!$A$2:$C$2000,3,0),"-")</f>
        <v>-</v>
      </c>
      <c r="Y149" s="87" t="str">
        <f t="shared" si="44"/>
        <v>SIN SOLICITUD</v>
      </c>
      <c r="Z149" s="87" t="str">
        <f t="shared" si="45"/>
        <v>-</v>
      </c>
      <c r="AA149" s="87" t="str">
        <f t="shared" si="46"/>
        <v>MINIMO SIN SOLICITUD</v>
      </c>
      <c r="AB149" s="87" t="str">
        <f t="shared" si="47"/>
        <v>-</v>
      </c>
      <c r="AC149" s="87" t="str">
        <f t="shared" si="48"/>
        <v>SIN SOLICITUD</v>
      </c>
      <c r="AD149" s="6" t="str">
        <f t="shared" si="49"/>
        <v>-</v>
      </c>
      <c r="AE149" s="87"/>
      <c r="AF149" s="87"/>
      <c r="AI149" s="9">
        <v>2.5000000000000001E-2</v>
      </c>
      <c r="AN149" s="8" t="str">
        <f t="shared" si="50"/>
        <v>MCSSA018786HRAEI-LPI-CC-443-202225301</v>
      </c>
      <c r="AO149" s="8" t="str">
        <f t="shared" si="51"/>
        <v>33COMERCIALIZADORA PHARMACEUTICA COMPHARMA, S.A. DE C.V.47.49MCSSA018786010.000.1223.002024LA-012M7B997-E115-2022RAMO 12</v>
      </c>
      <c r="AP149" s="8" t="str">
        <f t="shared" si="52"/>
        <v>HRAEI-LPI-CC-443-2022</v>
      </c>
      <c r="AQ149" s="1" t="str">
        <f t="shared" si="53"/>
        <v>HRAEI-MD0111</v>
      </c>
      <c r="AR149" s="1" t="str">
        <f t="shared" si="54"/>
        <v>COMERCIALIZADORA PHARMACEUTICA COMPHARMA, S.A. DE C.V.</v>
      </c>
      <c r="AS149" s="1" t="str">
        <f t="shared" si="55"/>
        <v>LA-012M7B997-E115-2022</v>
      </c>
      <c r="AT149" s="1" t="s">
        <v>48</v>
      </c>
      <c r="AU149" s="1" t="str">
        <f t="shared" si="56"/>
        <v>HRAEI-LPI-CC-443-2022HRAEI-MD0111</v>
      </c>
    </row>
    <row r="150" spans="1:52" ht="24.95" hidden="1" customHeight="1" x14ac:dyDescent="0.25">
      <c r="A150" s="1" t="str">
        <f t="shared" si="39"/>
        <v>LA-012M7B997-E115-2022MCSSA018786ABASTECEDORA DE INSUMOS PARA LA SALUD, S.A. DE C.V.2024010.000.1223.00</v>
      </c>
      <c r="B150" s="1" t="str">
        <f t="shared" si="40"/>
        <v>MCSSA01878625301HRAEI-LPI-CC-444-2022HRAEI-MD01112024</v>
      </c>
      <c r="C150" s="42">
        <v>44950</v>
      </c>
      <c r="D150" s="43">
        <v>2024</v>
      </c>
      <c r="E150" s="44" t="s">
        <v>39</v>
      </c>
      <c r="F150" s="44" t="s">
        <v>390</v>
      </c>
      <c r="G150" s="44" t="s">
        <v>41</v>
      </c>
      <c r="H150" s="44">
        <v>25301</v>
      </c>
      <c r="I150" s="44" t="s">
        <v>603</v>
      </c>
      <c r="J150" s="44" t="s">
        <v>604</v>
      </c>
      <c r="K150" s="44" t="s">
        <v>599</v>
      </c>
      <c r="L150" s="44" t="str">
        <f t="shared" si="41"/>
        <v>HRAEI-LPI-CC-444-2022HRAEI-MD0111</v>
      </c>
      <c r="M150" s="44" t="s">
        <v>600</v>
      </c>
      <c r="N150" s="44">
        <v>25302381</v>
      </c>
      <c r="O150" s="44" t="s">
        <v>601</v>
      </c>
      <c r="P150" s="44" t="s">
        <v>602</v>
      </c>
      <c r="Q150" s="45">
        <v>47.5</v>
      </c>
      <c r="R150" s="46">
        <v>8</v>
      </c>
      <c r="S150" s="46">
        <v>20</v>
      </c>
      <c r="T150" s="45">
        <f t="shared" si="42"/>
        <v>380</v>
      </c>
      <c r="U150" s="45">
        <f t="shared" si="43"/>
        <v>950</v>
      </c>
      <c r="V150" s="47">
        <v>0</v>
      </c>
      <c r="W150" s="87" t="str">
        <f>IFERROR(VLOOKUP(L150,'DINAMICA SOLICITADO - ENTREGADO'!$A$2:$B$2000,2,0),"-")</f>
        <v>-</v>
      </c>
      <c r="X150" s="87" t="str">
        <f>IFERROR(VLOOKUP(L150,'DINAMICA SOLICITADO - ENTREGADO'!$A$2:$C$2000,3,0),"-")</f>
        <v>-</v>
      </c>
      <c r="Y150" s="87" t="str">
        <f t="shared" si="44"/>
        <v>SIN SOLICITUD</v>
      </c>
      <c r="Z150" s="87" t="str">
        <f t="shared" si="45"/>
        <v>-</v>
      </c>
      <c r="AA150" s="87" t="str">
        <f t="shared" si="46"/>
        <v>MINIMO SIN SOLICITUD</v>
      </c>
      <c r="AB150" s="87" t="str">
        <f t="shared" si="47"/>
        <v>-</v>
      </c>
      <c r="AC150" s="87" t="str">
        <f t="shared" si="48"/>
        <v>SIN SOLICITUD</v>
      </c>
      <c r="AD150" s="6" t="str">
        <f t="shared" si="49"/>
        <v>-</v>
      </c>
      <c r="AE150" s="87"/>
      <c r="AF150" s="87"/>
      <c r="AI150" s="9">
        <v>2.5000000000000001E-2</v>
      </c>
      <c r="AN150" s="8" t="str">
        <f t="shared" si="50"/>
        <v>MCSSA018786HRAEI-LPI-CC-444-202225301</v>
      </c>
      <c r="AO150" s="8" t="str">
        <f t="shared" si="51"/>
        <v>20ABASTECEDORA DE INSUMOS PARA LA SALUD, S.A. DE C.V.47.5MCSSA018786010.000.1223.002024LA-012M7B997-E115-2022RAMO 12</v>
      </c>
      <c r="AP150" s="8" t="str">
        <f t="shared" si="52"/>
        <v>HRAEI-LPI-CC-444-2022</v>
      </c>
      <c r="AQ150" s="1" t="str">
        <f t="shared" si="53"/>
        <v>HRAEI-MD0111</v>
      </c>
      <c r="AR150" s="1" t="str">
        <f t="shared" si="54"/>
        <v>ABASTECEDORA DE INSUMOS PARA LA SALUD, S.A. DE C.V.</v>
      </c>
      <c r="AS150" s="1" t="str">
        <f t="shared" si="55"/>
        <v>LA-012M7B997-E115-2022</v>
      </c>
      <c r="AT150" s="1" t="s">
        <v>48</v>
      </c>
      <c r="AU150" s="1" t="str">
        <f t="shared" si="56"/>
        <v>HRAEI-LPI-CC-444-2022HRAEI-MD0111</v>
      </c>
    </row>
    <row r="151" spans="1:52" ht="24.95" hidden="1" customHeight="1" x14ac:dyDescent="0.25">
      <c r="A151" s="1" t="str">
        <f t="shared" si="39"/>
        <v>LA-012M7B997-E115-2022MCSSA018786LABORATORIOS SOLFRAN, S.A.2024010.000.1223.00</v>
      </c>
      <c r="B151" s="1" t="str">
        <f t="shared" si="40"/>
        <v>MCSSA01878625301HRAEI-LPI-CC-495-2022HRAEI-MD01112024</v>
      </c>
      <c r="C151" s="42">
        <v>44950</v>
      </c>
      <c r="D151" s="43">
        <v>2024</v>
      </c>
      <c r="E151" s="44" t="s">
        <v>39</v>
      </c>
      <c r="F151" s="44" t="s">
        <v>390</v>
      </c>
      <c r="G151" s="44" t="s">
        <v>41</v>
      </c>
      <c r="H151" s="44">
        <v>25301</v>
      </c>
      <c r="I151" s="44" t="s">
        <v>1297</v>
      </c>
      <c r="J151" s="44" t="s">
        <v>1298</v>
      </c>
      <c r="K151" s="44" t="s">
        <v>599</v>
      </c>
      <c r="L151" s="44" t="str">
        <f t="shared" si="41"/>
        <v>HRAEI-LPI-CC-495-2022HRAEI-MD0111</v>
      </c>
      <c r="M151" s="44" t="s">
        <v>600</v>
      </c>
      <c r="N151" s="44">
        <v>25302381</v>
      </c>
      <c r="O151" s="44" t="s">
        <v>601</v>
      </c>
      <c r="P151" s="44" t="s">
        <v>602</v>
      </c>
      <c r="Q151" s="45">
        <v>47.5</v>
      </c>
      <c r="R151" s="46">
        <v>5</v>
      </c>
      <c r="S151" s="46">
        <v>13</v>
      </c>
      <c r="T151" s="45">
        <f t="shared" si="42"/>
        <v>237.5</v>
      </c>
      <c r="U151" s="45">
        <f t="shared" si="43"/>
        <v>617.5</v>
      </c>
      <c r="V151" s="47">
        <v>0</v>
      </c>
      <c r="W151" s="87" t="str">
        <f>IFERROR(VLOOKUP(L151,'DINAMICA SOLICITADO - ENTREGADO'!$A$2:$B$2000,2,0),"-")</f>
        <v>-</v>
      </c>
      <c r="X151" s="87" t="str">
        <f>IFERROR(VLOOKUP(L151,'DINAMICA SOLICITADO - ENTREGADO'!$A$2:$C$2000,3,0),"-")</f>
        <v>-</v>
      </c>
      <c r="Y151" s="87" t="str">
        <f t="shared" si="44"/>
        <v>SIN SOLICITUD</v>
      </c>
      <c r="Z151" s="87" t="str">
        <f t="shared" si="45"/>
        <v>-</v>
      </c>
      <c r="AA151" s="87" t="str">
        <f t="shared" si="46"/>
        <v>MINIMO SIN SOLICITUD</v>
      </c>
      <c r="AB151" s="87" t="str">
        <f t="shared" si="47"/>
        <v>-</v>
      </c>
      <c r="AC151" s="87" t="str">
        <f t="shared" si="48"/>
        <v>SIN SOLICITUD</v>
      </c>
      <c r="AD151" s="6" t="str">
        <f t="shared" si="49"/>
        <v>-</v>
      </c>
      <c r="AE151" s="87"/>
      <c r="AF151" s="87"/>
      <c r="AI151" s="9">
        <v>2.5000000000000001E-2</v>
      </c>
      <c r="AN151" s="8" t="str">
        <f t="shared" si="50"/>
        <v>MCSSA018786HRAEI-LPI-CC-495-202225301</v>
      </c>
      <c r="AO151" s="8" t="str">
        <f t="shared" si="51"/>
        <v>13LABORATORIOS SOLFRAN, S.A.47.5MCSSA018786010.000.1223.002024LA-012M7B997-E115-2022RAMO 12</v>
      </c>
      <c r="AP151" s="8" t="str">
        <f t="shared" si="52"/>
        <v>HRAEI-LPI-CC-495-2022</v>
      </c>
      <c r="AQ151" s="1" t="str">
        <f t="shared" si="53"/>
        <v>HRAEI-MD0111</v>
      </c>
      <c r="AR151" s="1" t="str">
        <f t="shared" si="54"/>
        <v>LABORATORIOS SOLFRAN, S.A.</v>
      </c>
      <c r="AS151" s="1" t="str">
        <f t="shared" si="55"/>
        <v>LA-012M7B997-E115-2022</v>
      </c>
      <c r="AT151" s="1" t="s">
        <v>48</v>
      </c>
      <c r="AU151" s="1" t="str">
        <f t="shared" si="56"/>
        <v>HRAEI-LPI-CC-495-2022HRAEI-MD0111</v>
      </c>
    </row>
    <row r="152" spans="1:52" ht="24.95" hidden="1" customHeight="1" x14ac:dyDescent="0.25">
      <c r="A152" s="70" t="str">
        <f t="shared" si="39"/>
        <v>LA-12-512-012000991-I-174-2023MCSSA018786GABAME, S.A. DE C.V.2024010.000.6122.00</v>
      </c>
      <c r="B152" s="70" t="str">
        <f t="shared" si="40"/>
        <v>MCSSA01878625301HRAEI-LPI-CC-304-1-2023HRAEI-MD20832024</v>
      </c>
      <c r="C152" s="71">
        <v>45253</v>
      </c>
      <c r="D152" s="72">
        <v>2024</v>
      </c>
      <c r="E152" s="73" t="s">
        <v>39</v>
      </c>
      <c r="F152" s="73" t="s">
        <v>2213</v>
      </c>
      <c r="G152" s="73" t="s">
        <v>41</v>
      </c>
      <c r="H152" s="73">
        <v>25301</v>
      </c>
      <c r="I152" s="73" t="s">
        <v>2288</v>
      </c>
      <c r="J152" s="73" t="s">
        <v>1338</v>
      </c>
      <c r="K152" s="73" t="s">
        <v>1183</v>
      </c>
      <c r="L152" s="44" t="str">
        <f t="shared" si="41"/>
        <v>HRAEI-LPI-CC-304-1-2023HRAEI-MD2083</v>
      </c>
      <c r="M152" s="73" t="s">
        <v>1184</v>
      </c>
      <c r="N152" s="73">
        <v>25303284</v>
      </c>
      <c r="O152" s="73" t="s">
        <v>1185</v>
      </c>
      <c r="P152" s="73" t="s">
        <v>1186</v>
      </c>
      <c r="Q152" s="74">
        <v>1538</v>
      </c>
      <c r="R152" s="75">
        <v>240</v>
      </c>
      <c r="S152" s="75">
        <v>600</v>
      </c>
      <c r="T152" s="74">
        <f t="shared" si="42"/>
        <v>369120</v>
      </c>
      <c r="U152" s="74">
        <f t="shared" si="43"/>
        <v>922800</v>
      </c>
      <c r="V152" s="76">
        <v>0</v>
      </c>
      <c r="W152" s="87">
        <f>IFERROR(VLOOKUP(L152,'DINAMICA SOLICITADO - ENTREGADO'!$A$2:$B$2000,2,0),"-")</f>
        <v>240</v>
      </c>
      <c r="X152" s="87">
        <f>IFERROR(VLOOKUP(L152,'DINAMICA SOLICITADO - ENTREGADO'!$A$2:$C$2000,3,0),"-")</f>
        <v>0</v>
      </c>
      <c r="Y152" s="87" t="str">
        <f t="shared" si="44"/>
        <v>CLAVE SOLICITADA</v>
      </c>
      <c r="Z152" s="87">
        <f t="shared" si="45"/>
        <v>0</v>
      </c>
      <c r="AA152" s="87" t="str">
        <f t="shared" si="46"/>
        <v>MINIMO CUMPLIDO</v>
      </c>
      <c r="AB152" s="87">
        <f t="shared" si="47"/>
        <v>240</v>
      </c>
      <c r="AC152" s="87" t="str">
        <f t="shared" si="48"/>
        <v>SIN RECIBIR</v>
      </c>
      <c r="AD152" s="6">
        <f t="shared" si="49"/>
        <v>0</v>
      </c>
      <c r="AE152" s="87"/>
      <c r="AF152" s="87"/>
      <c r="AG152" s="77"/>
      <c r="AH152" s="77"/>
      <c r="AI152" s="78" t="s">
        <v>2216</v>
      </c>
      <c r="AJ152" s="78"/>
      <c r="AK152" s="77"/>
      <c r="AL152" s="77"/>
      <c r="AM152" s="77"/>
      <c r="AN152" s="77" t="str">
        <f t="shared" si="50"/>
        <v>MCSSA018786HRAEI-LPI-CC-304-1-202325301</v>
      </c>
      <c r="AO152" s="77" t="str">
        <f t="shared" si="51"/>
        <v>600GABAME, S.A. DE C.V.1538MCSSA018786010.000.6122.002024LA-12-512-012000991-I-174-2023RAMO 12</v>
      </c>
      <c r="AP152" s="77" t="str">
        <f t="shared" si="52"/>
        <v>HRAEI-LPI-CC-304-1-2023</v>
      </c>
      <c r="AQ152" s="70" t="str">
        <f t="shared" si="53"/>
        <v>HRAEI-MD2083</v>
      </c>
      <c r="AR152" s="70" t="str">
        <f t="shared" si="54"/>
        <v>GABAME, S.A. DE C.V.</v>
      </c>
      <c r="AS152" s="70" t="str">
        <f t="shared" si="55"/>
        <v>LA-12-512-012000991-I-174-2023</v>
      </c>
      <c r="AT152" s="70" t="s">
        <v>2218</v>
      </c>
      <c r="AU152" s="70" t="str">
        <f t="shared" si="56"/>
        <v>HRAEI-LPI-CC-304-1-2023HRAEI-MD2083</v>
      </c>
      <c r="AV152" s="70"/>
      <c r="AW152" s="70"/>
      <c r="AX152" s="70"/>
      <c r="AY152" s="70"/>
      <c r="AZ152" s="70"/>
    </row>
    <row r="153" spans="1:52" ht="24.95" hidden="1" customHeight="1" x14ac:dyDescent="0.25">
      <c r="A153" s="70" t="str">
        <f t="shared" si="39"/>
        <v>LA-12-512-012000991-I-174-2023MCSSA018786ESPECIFICOS STENDHAL, S.A. DE C.V.2024010.000.6122.00</v>
      </c>
      <c r="B153" s="70" t="str">
        <f t="shared" si="40"/>
        <v>MCSSA01878625301HRAEI-LPI-CC-293-2023HRAEI-MD20832024</v>
      </c>
      <c r="C153" s="71">
        <v>45253</v>
      </c>
      <c r="D153" s="72">
        <v>2024</v>
      </c>
      <c r="E153" s="73" t="s">
        <v>39</v>
      </c>
      <c r="F153" s="73" t="s">
        <v>2213</v>
      </c>
      <c r="G153" s="73" t="s">
        <v>41</v>
      </c>
      <c r="H153" s="73">
        <v>25301</v>
      </c>
      <c r="I153" s="73" t="s">
        <v>2454</v>
      </c>
      <c r="J153" s="73" t="s">
        <v>1182</v>
      </c>
      <c r="K153" s="73" t="s">
        <v>1183</v>
      </c>
      <c r="L153" s="44" t="str">
        <f t="shared" si="41"/>
        <v>HRAEI-LPI-CC-293-2023HRAEI-MD2083</v>
      </c>
      <c r="M153" s="73" t="s">
        <v>1184</v>
      </c>
      <c r="N153" s="73">
        <v>25303284</v>
      </c>
      <c r="O153" s="73" t="s">
        <v>1185</v>
      </c>
      <c r="P153" s="73" t="s">
        <v>1186</v>
      </c>
      <c r="Q153" s="74">
        <v>1620</v>
      </c>
      <c r="R153" s="75">
        <v>160</v>
      </c>
      <c r="S153" s="75">
        <v>400</v>
      </c>
      <c r="T153" s="74">
        <f t="shared" si="42"/>
        <v>259200</v>
      </c>
      <c r="U153" s="74">
        <f t="shared" si="43"/>
        <v>648000</v>
      </c>
      <c r="V153" s="76">
        <v>0</v>
      </c>
      <c r="W153" s="87">
        <f>IFERROR(VLOOKUP(L153,'DINAMICA SOLICITADO - ENTREGADO'!$A$2:$B$2000,2,0),"-")</f>
        <v>160</v>
      </c>
      <c r="X153" s="87">
        <f>IFERROR(VLOOKUP(L153,'DINAMICA SOLICITADO - ENTREGADO'!$A$2:$C$2000,3,0),"-")</f>
        <v>160</v>
      </c>
      <c r="Y153" s="87" t="str">
        <f t="shared" si="44"/>
        <v>CLAVE SOLICITADA</v>
      </c>
      <c r="Z153" s="87">
        <f t="shared" si="45"/>
        <v>0</v>
      </c>
      <c r="AA153" s="87" t="str">
        <f t="shared" si="46"/>
        <v>MINIMO CUMPLIDO</v>
      </c>
      <c r="AB153" s="87">
        <f t="shared" si="47"/>
        <v>0</v>
      </c>
      <c r="AC153" s="87" t="str">
        <f t="shared" si="48"/>
        <v>RECIBIDO TOTAL</v>
      </c>
      <c r="AD153" s="6">
        <f t="shared" si="49"/>
        <v>259200</v>
      </c>
      <c r="AE153" s="87"/>
      <c r="AF153" s="87"/>
      <c r="AG153" s="77"/>
      <c r="AH153" s="77"/>
      <c r="AI153" s="78" t="s">
        <v>2216</v>
      </c>
      <c r="AJ153" s="78"/>
      <c r="AK153" s="77"/>
      <c r="AL153" s="77"/>
      <c r="AM153" s="77"/>
      <c r="AN153" s="77" t="str">
        <f t="shared" si="50"/>
        <v>MCSSA018786HRAEI-LPI-CC-293-202325301</v>
      </c>
      <c r="AO153" s="77" t="str">
        <f t="shared" si="51"/>
        <v>400ESPECIFICOS STENDHAL, S.A. DE C.V.1620MCSSA018786010.000.6122.002024LA-12-512-012000991-I-174-2023RAMO 12</v>
      </c>
      <c r="AP153" s="77" t="str">
        <f t="shared" si="52"/>
        <v>HRAEI-LPI-CC-293-2023</v>
      </c>
      <c r="AQ153" s="70" t="str">
        <f t="shared" si="53"/>
        <v>HRAEI-MD2083</v>
      </c>
      <c r="AR153" s="70" t="str">
        <f t="shared" si="54"/>
        <v>ESPECIFICOS STENDHAL, S.A. DE C.V.</v>
      </c>
      <c r="AS153" s="70" t="str">
        <f t="shared" si="55"/>
        <v>LA-12-512-012000991-I-174-2023</v>
      </c>
      <c r="AT153" s="70" t="s">
        <v>2218</v>
      </c>
      <c r="AU153" s="70" t="str">
        <f t="shared" si="56"/>
        <v>HRAEI-LPI-CC-293-2023HRAEI-MD2083</v>
      </c>
      <c r="AV153" s="70"/>
      <c r="AW153" s="70"/>
      <c r="AX153" s="70"/>
      <c r="AY153" s="70"/>
      <c r="AZ153" s="70"/>
    </row>
    <row r="154" spans="1:52" ht="24.95" hidden="1" customHeight="1" x14ac:dyDescent="0.25">
      <c r="A154" s="1" t="str">
        <f t="shared" si="39"/>
        <v>LA-012M7B997-E115-2022MCSSA018786ESPECIFICOS STENDHAL, S.A. DE C.V.2024010.000.6122.00</v>
      </c>
      <c r="B154" s="1" t="str">
        <f t="shared" si="40"/>
        <v>MCSSA01878625301HRAEI-LPI-CC-484-2022HRAEI-MD20832024</v>
      </c>
      <c r="C154" s="42">
        <v>44950</v>
      </c>
      <c r="D154" s="43">
        <v>2024</v>
      </c>
      <c r="E154" s="44" t="s">
        <v>39</v>
      </c>
      <c r="F154" s="44" t="s">
        <v>390</v>
      </c>
      <c r="G154" s="44" t="s">
        <v>41</v>
      </c>
      <c r="H154" s="44">
        <v>25301</v>
      </c>
      <c r="I154" s="44" t="s">
        <v>1181</v>
      </c>
      <c r="J154" s="44" t="s">
        <v>1182</v>
      </c>
      <c r="K154" s="44" t="s">
        <v>1183</v>
      </c>
      <c r="L154" s="44" t="str">
        <f t="shared" si="41"/>
        <v>HRAEI-LPI-CC-484-2022HRAEI-MD2083</v>
      </c>
      <c r="M154" s="44" t="s">
        <v>1184</v>
      </c>
      <c r="N154" s="44">
        <v>25303284</v>
      </c>
      <c r="O154" s="44" t="s">
        <v>1185</v>
      </c>
      <c r="P154" s="44" t="s">
        <v>1186</v>
      </c>
      <c r="Q154" s="45">
        <v>1620</v>
      </c>
      <c r="R154" s="46">
        <v>650</v>
      </c>
      <c r="S154" s="46">
        <v>1625</v>
      </c>
      <c r="T154" s="45">
        <f t="shared" si="42"/>
        <v>1053000</v>
      </c>
      <c r="U154" s="45">
        <f t="shared" si="43"/>
        <v>2632500</v>
      </c>
      <c r="V154" s="47">
        <v>0</v>
      </c>
      <c r="W154" s="87">
        <f>IFERROR(VLOOKUP(L154,'DINAMICA SOLICITADO - ENTREGADO'!$A$2:$B$2000,2,0),"-")</f>
        <v>1625</v>
      </c>
      <c r="X154" s="87">
        <f>IFERROR(VLOOKUP(L154,'DINAMICA SOLICITADO - ENTREGADO'!$A$2:$C$2000,3,0),"-")</f>
        <v>1625</v>
      </c>
      <c r="Y154" s="87" t="str">
        <f t="shared" si="44"/>
        <v>CLAVE SOLICITADA</v>
      </c>
      <c r="Z154" s="87">
        <f t="shared" si="45"/>
        <v>975</v>
      </c>
      <c r="AA154" s="87" t="str">
        <f t="shared" si="46"/>
        <v>MINIMO SUPERADO</v>
      </c>
      <c r="AB154" s="87">
        <f t="shared" si="47"/>
        <v>0</v>
      </c>
      <c r="AC154" s="87" t="str">
        <f t="shared" si="48"/>
        <v>RECIBIDO TOTAL</v>
      </c>
      <c r="AD154" s="6">
        <f t="shared" si="49"/>
        <v>2632500</v>
      </c>
      <c r="AE154" s="87" t="s">
        <v>3574</v>
      </c>
      <c r="AF154" s="87"/>
      <c r="AI154" s="9">
        <v>2.5000000000000001E-2</v>
      </c>
      <c r="AN154" s="8" t="str">
        <f t="shared" si="50"/>
        <v>MCSSA018786HRAEI-LPI-CC-484-202225301</v>
      </c>
      <c r="AO154" s="8" t="str">
        <f t="shared" si="51"/>
        <v>1625ESPECIFICOS STENDHAL, S.A. DE C.V.1620MCSSA018786010.000.6122.002024LA-012M7B997-E115-2022RAMO 12</v>
      </c>
      <c r="AP154" s="8" t="str">
        <f t="shared" si="52"/>
        <v>HRAEI-LPI-CC-484-2022</v>
      </c>
      <c r="AQ154" s="1" t="str">
        <f t="shared" si="53"/>
        <v>HRAEI-MD2083</v>
      </c>
      <c r="AR154" s="1" t="str">
        <f t="shared" si="54"/>
        <v>ESPECIFICOS STENDHAL, S.A. DE C.V.</v>
      </c>
      <c r="AS154" s="1" t="str">
        <f t="shared" si="55"/>
        <v>LA-012M7B997-E115-2022</v>
      </c>
      <c r="AT154" s="1" t="s">
        <v>48</v>
      </c>
      <c r="AU154" s="1" t="str">
        <f t="shared" si="56"/>
        <v>HRAEI-LPI-CC-484-2022HRAEI-MD2083</v>
      </c>
      <c r="AY154" s="70"/>
      <c r="AZ154" s="70"/>
    </row>
    <row r="155" spans="1:52" ht="24.95" hidden="1" customHeight="1" x14ac:dyDescent="0.25">
      <c r="A155" s="1" t="str">
        <f t="shared" si="39"/>
        <v>AA-12-M7B-012M7B997-I-24-2023 MCSSA018786PROFESSIONAL PHARMACY OCCIDENTE, S.A. DE C.V.2024010.000.1957.00</v>
      </c>
      <c r="B155" s="1" t="str">
        <f t="shared" si="40"/>
        <v>MCSSA01878625301HRAEI-AD-CC-099-2023-AHRAEI-MD01192024</v>
      </c>
      <c r="C155" s="42">
        <v>44980</v>
      </c>
      <c r="D155" s="43">
        <v>2024</v>
      </c>
      <c r="E155" s="44" t="s">
        <v>39</v>
      </c>
      <c r="F155" s="44" t="s">
        <v>2043</v>
      </c>
      <c r="G155" s="44" t="s">
        <v>41</v>
      </c>
      <c r="H155" s="44">
        <v>25301</v>
      </c>
      <c r="I155" s="44" t="s">
        <v>2049</v>
      </c>
      <c r="J155" s="44" t="s">
        <v>340</v>
      </c>
      <c r="K155" s="44" t="s">
        <v>2072</v>
      </c>
      <c r="L155" s="44" t="str">
        <f t="shared" si="41"/>
        <v>HRAEI-AD-CC-099-2023-AHRAEI-MD0119</v>
      </c>
      <c r="M155" s="44" t="s">
        <v>2073</v>
      </c>
      <c r="N155" s="44">
        <v>25302384</v>
      </c>
      <c r="O155" s="44" t="s">
        <v>2074</v>
      </c>
      <c r="P155" s="44" t="s">
        <v>677</v>
      </c>
      <c r="Q155" s="45">
        <v>4.38</v>
      </c>
      <c r="R155" s="46">
        <v>219</v>
      </c>
      <c r="S155" s="46">
        <v>546</v>
      </c>
      <c r="T155" s="45">
        <f t="shared" si="42"/>
        <v>959.22</v>
      </c>
      <c r="U155" s="45">
        <f t="shared" si="43"/>
        <v>2391.48</v>
      </c>
      <c r="V155" s="47">
        <v>0</v>
      </c>
      <c r="W155" s="87">
        <f>IFERROR(VLOOKUP(L155,'DINAMICA SOLICITADO - ENTREGADO'!$A$2:$B$2000,2,0),"-")</f>
        <v>546</v>
      </c>
      <c r="X155" s="87">
        <f>IFERROR(VLOOKUP(L155,'DINAMICA SOLICITADO - ENTREGADO'!$A$2:$C$2000,3,0),"-")</f>
        <v>546</v>
      </c>
      <c r="Y155" s="87" t="str">
        <f t="shared" si="44"/>
        <v>CLAVE SOLICITADA</v>
      </c>
      <c r="Z155" s="87">
        <f t="shared" si="45"/>
        <v>327</v>
      </c>
      <c r="AA155" s="87" t="str">
        <f t="shared" si="46"/>
        <v>MINIMO SUPERADO</v>
      </c>
      <c r="AB155" s="87">
        <f t="shared" si="47"/>
        <v>0</v>
      </c>
      <c r="AC155" s="87" t="str">
        <f t="shared" si="48"/>
        <v>RECIBIDO TOTAL</v>
      </c>
      <c r="AD155" s="6">
        <f t="shared" si="49"/>
        <v>2391.48</v>
      </c>
      <c r="AE155" s="87"/>
      <c r="AF155" s="87"/>
      <c r="AG155" s="8" t="s">
        <v>2053</v>
      </c>
      <c r="AH155" s="8" t="s">
        <v>2053</v>
      </c>
      <c r="AI155" s="9">
        <v>2.5000000000000001E-2</v>
      </c>
      <c r="AJ155" s="9" t="s">
        <v>1426</v>
      </c>
      <c r="AN155" s="8" t="str">
        <f t="shared" si="50"/>
        <v>MCSSA018786HRAEI-AD-CC-099-2023-A25301</v>
      </c>
      <c r="AO155" s="8" t="str">
        <f t="shared" si="51"/>
        <v>546PROFESSIONAL PHARMACY OCCIDENTE, S.A. DE C.V.4.38MCSSA018786010.000.1957.002024AA-12-M7B-012M7B997-I-24-2023 RAMO 12</v>
      </c>
      <c r="AP155" s="8" t="str">
        <f t="shared" si="52"/>
        <v>HRAEI-AD-CC-099-2023-A</v>
      </c>
      <c r="AQ155" s="1" t="str">
        <f t="shared" si="53"/>
        <v>HRAEI-MD0119</v>
      </c>
      <c r="AR155" s="1" t="str">
        <f t="shared" si="54"/>
        <v>PROFESSIONAL PHARMACY OCCIDENTE, S.A. DE C.V.</v>
      </c>
      <c r="AS155" s="1" t="str">
        <f t="shared" si="55"/>
        <v>AA-12-M7B-012M7B997-I-24-2023 </v>
      </c>
      <c r="AT155" s="1" t="s">
        <v>48</v>
      </c>
      <c r="AU155" s="1" t="str">
        <f t="shared" si="56"/>
        <v>HRAEI-AD-CC-099-2023-AHRAEI-MD0119</v>
      </c>
    </row>
    <row r="156" spans="1:52" ht="24.95" hidden="1" customHeight="1" x14ac:dyDescent="0.25">
      <c r="A156" s="1" t="str">
        <f t="shared" si="39"/>
        <v>LA-012M7B997-E115-2022MCSSA018786IARE DE OCCIDENTE, S.A. DE C.V.2024010.000.1956.01</v>
      </c>
      <c r="B156" s="1" t="str">
        <f t="shared" si="40"/>
        <v>MCSSA01878625301HRAEI-LPI-CC-425-2022HRAEI-MD01182024</v>
      </c>
      <c r="C156" s="42">
        <v>44950</v>
      </c>
      <c r="D156" s="43">
        <v>2024</v>
      </c>
      <c r="E156" s="44" t="s">
        <v>39</v>
      </c>
      <c r="F156" s="44" t="s">
        <v>390</v>
      </c>
      <c r="G156" s="44" t="s">
        <v>41</v>
      </c>
      <c r="H156" s="44">
        <v>25301</v>
      </c>
      <c r="I156" s="44" t="s">
        <v>451</v>
      </c>
      <c r="J156" s="44" t="s">
        <v>373</v>
      </c>
      <c r="K156" s="44" t="s">
        <v>678</v>
      </c>
      <c r="L156" s="44" t="str">
        <f t="shared" si="41"/>
        <v>HRAEI-LPI-CC-425-2022HRAEI-MD0118</v>
      </c>
      <c r="M156" s="44" t="s">
        <v>679</v>
      </c>
      <c r="N156" s="44">
        <v>25302385</v>
      </c>
      <c r="O156" s="44" t="s">
        <v>680</v>
      </c>
      <c r="P156" s="44" t="s">
        <v>681</v>
      </c>
      <c r="Q156" s="45">
        <v>18.91</v>
      </c>
      <c r="R156" s="46">
        <v>555</v>
      </c>
      <c r="S156" s="46">
        <v>1386</v>
      </c>
      <c r="T156" s="45">
        <f t="shared" si="42"/>
        <v>10495.05</v>
      </c>
      <c r="U156" s="45">
        <f t="shared" si="43"/>
        <v>26209.26</v>
      </c>
      <c r="V156" s="47">
        <v>0</v>
      </c>
      <c r="W156" s="87">
        <f>IFERROR(VLOOKUP(L156,'DINAMICA SOLICITADO - ENTREGADO'!$A$2:$B$2000,2,0),"-")</f>
        <v>555</v>
      </c>
      <c r="X156" s="87">
        <f>IFERROR(VLOOKUP(L156,'DINAMICA SOLICITADO - ENTREGADO'!$A$2:$C$2000,3,0),"-")</f>
        <v>555</v>
      </c>
      <c r="Y156" s="87" t="str">
        <f t="shared" si="44"/>
        <v>CLAVE SOLICITADA</v>
      </c>
      <c r="Z156" s="87">
        <f t="shared" si="45"/>
        <v>0</v>
      </c>
      <c r="AA156" s="87" t="str">
        <f t="shared" si="46"/>
        <v>MINIMO CUMPLIDO</v>
      </c>
      <c r="AB156" s="87">
        <f t="shared" si="47"/>
        <v>0</v>
      </c>
      <c r="AC156" s="87" t="str">
        <f t="shared" si="48"/>
        <v>RECIBIDO TOTAL</v>
      </c>
      <c r="AD156" s="6">
        <f t="shared" si="49"/>
        <v>10495.05</v>
      </c>
      <c r="AE156" s="87"/>
      <c r="AF156" s="87"/>
      <c r="AI156" s="9">
        <v>2.5000000000000001E-2</v>
      </c>
      <c r="AN156" s="8" t="str">
        <f t="shared" si="50"/>
        <v>MCSSA018786HRAEI-LPI-CC-425-202225301</v>
      </c>
      <c r="AO156" s="8" t="str">
        <f t="shared" si="51"/>
        <v>1386IARE DE OCCIDENTE, S.A. DE C.V.18.91MCSSA018786010.000.1956.012024LA-012M7B997-E115-2022RAMO 12</v>
      </c>
      <c r="AP156" s="8" t="str">
        <f t="shared" si="52"/>
        <v>HRAEI-LPI-CC-425-2022</v>
      </c>
      <c r="AQ156" s="1" t="str">
        <f t="shared" si="53"/>
        <v>HRAEI-MD0118</v>
      </c>
      <c r="AR156" s="1" t="str">
        <f t="shared" si="54"/>
        <v>IARE DE OCCIDENTE, S.A. DE C.V.</v>
      </c>
      <c r="AS156" s="1" t="str">
        <f t="shared" si="55"/>
        <v>LA-012M7B997-E115-2022</v>
      </c>
      <c r="AT156" s="1" t="s">
        <v>48</v>
      </c>
      <c r="AU156" s="1" t="str">
        <f t="shared" si="56"/>
        <v>HRAEI-LPI-CC-425-2022HRAEI-MD0118</v>
      </c>
    </row>
    <row r="157" spans="1:52" ht="24.95" hidden="1" customHeight="1" x14ac:dyDescent="0.25">
      <c r="A157" s="1" t="str">
        <f t="shared" si="39"/>
        <v>LA-012M7B997-E115-2022MCSSA018786PROFESSIONAL PHARMACY OCCIDENTE, S.A. DE C.V.2024010.000.0426.00</v>
      </c>
      <c r="B157" s="1" t="str">
        <f t="shared" si="40"/>
        <v>MCSSA01878625301HRAEI-LPI-CC-423-2022HRAEI-MD01262024</v>
      </c>
      <c r="C157" s="42">
        <v>44950</v>
      </c>
      <c r="D157" s="43">
        <v>2024</v>
      </c>
      <c r="E157" s="44" t="s">
        <v>39</v>
      </c>
      <c r="F157" s="44" t="s">
        <v>390</v>
      </c>
      <c r="G157" s="44" t="s">
        <v>41</v>
      </c>
      <c r="H157" s="44">
        <v>25301</v>
      </c>
      <c r="I157" s="44" t="s">
        <v>432</v>
      </c>
      <c r="J157" s="44" t="s">
        <v>340</v>
      </c>
      <c r="K157" s="44" t="s">
        <v>468</v>
      </c>
      <c r="L157" s="44" t="str">
        <f t="shared" si="41"/>
        <v>HRAEI-LPI-CC-423-2022HRAEI-MD0126</v>
      </c>
      <c r="M157" s="44" t="s">
        <v>469</v>
      </c>
      <c r="N157" s="44">
        <v>25300173</v>
      </c>
      <c r="O157" s="44" t="s">
        <v>470</v>
      </c>
      <c r="P157" s="44" t="s">
        <v>471</v>
      </c>
      <c r="Q157" s="45">
        <v>30.47</v>
      </c>
      <c r="R157" s="46">
        <v>20</v>
      </c>
      <c r="S157" s="46">
        <v>51</v>
      </c>
      <c r="T157" s="45">
        <f t="shared" si="42"/>
        <v>609.4</v>
      </c>
      <c r="U157" s="45">
        <f t="shared" si="43"/>
        <v>1553.97</v>
      </c>
      <c r="V157" s="47">
        <v>0</v>
      </c>
      <c r="W157" s="87" t="str">
        <f>IFERROR(VLOOKUP(L157,'DINAMICA SOLICITADO - ENTREGADO'!$A$2:$B$2000,2,0),"-")</f>
        <v>-</v>
      </c>
      <c r="X157" s="87" t="str">
        <f>IFERROR(VLOOKUP(L157,'DINAMICA SOLICITADO - ENTREGADO'!$A$2:$C$2000,3,0),"-")</f>
        <v>-</v>
      </c>
      <c r="Y157" s="87" t="str">
        <f t="shared" si="44"/>
        <v>SIN SOLICITUD</v>
      </c>
      <c r="Z157" s="87" t="str">
        <f t="shared" si="45"/>
        <v>-</v>
      </c>
      <c r="AA157" s="87" t="str">
        <f t="shared" si="46"/>
        <v>MINIMO SIN SOLICITUD</v>
      </c>
      <c r="AB157" s="87" t="str">
        <f t="shared" si="47"/>
        <v>-</v>
      </c>
      <c r="AC157" s="87" t="str">
        <f t="shared" si="48"/>
        <v>SIN SOLICITUD</v>
      </c>
      <c r="AD157" s="6" t="str">
        <f t="shared" si="49"/>
        <v>-</v>
      </c>
      <c r="AE157" s="87"/>
      <c r="AF157" s="87"/>
      <c r="AI157" s="9">
        <v>2.5000000000000001E-2</v>
      </c>
      <c r="AN157" s="8" t="str">
        <f t="shared" si="50"/>
        <v>MCSSA018786HRAEI-LPI-CC-423-202225301</v>
      </c>
      <c r="AO157" s="8" t="str">
        <f t="shared" si="51"/>
        <v>51PROFESSIONAL PHARMACY OCCIDENTE, S.A. DE C.V.30.47MCSSA018786010.000.0426.002024LA-012M7B997-E115-2022RAMO 12</v>
      </c>
      <c r="AP157" s="8" t="str">
        <f t="shared" si="52"/>
        <v>HRAEI-LPI-CC-423-2022</v>
      </c>
      <c r="AQ157" s="1" t="str">
        <f t="shared" si="53"/>
        <v>HRAEI-MD0126</v>
      </c>
      <c r="AR157" s="1" t="str">
        <f t="shared" si="54"/>
        <v>PROFESSIONAL PHARMACY OCCIDENTE, S.A. DE C.V.</v>
      </c>
      <c r="AS157" s="1" t="str">
        <f t="shared" si="55"/>
        <v>LA-012M7B997-E115-2022</v>
      </c>
      <c r="AT157" s="1" t="s">
        <v>48</v>
      </c>
      <c r="AU157" s="1" t="str">
        <f t="shared" si="56"/>
        <v>HRAEI-LPI-CC-423-2022HRAEI-MD0126</v>
      </c>
    </row>
    <row r="158" spans="1:52" ht="24.95" hidden="1" customHeight="1" x14ac:dyDescent="0.25">
      <c r="A158" s="1" t="str">
        <f t="shared" si="39"/>
        <v>LA-012M7B997-E115-2022MCSSA018786PHARMA TYCSA, S.A. DE C.V.2024010.000.0426.00</v>
      </c>
      <c r="B158" s="1" t="str">
        <f t="shared" si="40"/>
        <v>MCSSA01878625301HRAEI-LPI-CC-428-2022HRAEI-MD01262024</v>
      </c>
      <c r="C158" s="42">
        <v>44950</v>
      </c>
      <c r="D158" s="43">
        <v>2024</v>
      </c>
      <c r="E158" s="44" t="s">
        <v>39</v>
      </c>
      <c r="F158" s="44" t="s">
        <v>390</v>
      </c>
      <c r="G158" s="44" t="s">
        <v>41</v>
      </c>
      <c r="H158" s="44">
        <v>25301</v>
      </c>
      <c r="I158" s="44" t="s">
        <v>472</v>
      </c>
      <c r="J158" s="44" t="s">
        <v>473</v>
      </c>
      <c r="K158" s="44" t="s">
        <v>468</v>
      </c>
      <c r="L158" s="44" t="str">
        <f t="shared" si="41"/>
        <v>HRAEI-LPI-CC-428-2022HRAEI-MD0126</v>
      </c>
      <c r="M158" s="44" t="s">
        <v>469</v>
      </c>
      <c r="N158" s="44">
        <v>25300173</v>
      </c>
      <c r="O158" s="44" t="s">
        <v>470</v>
      </c>
      <c r="P158" s="44" t="s">
        <v>471</v>
      </c>
      <c r="Q158" s="45">
        <v>29.75</v>
      </c>
      <c r="R158" s="46">
        <v>14</v>
      </c>
      <c r="S158" s="46">
        <v>34</v>
      </c>
      <c r="T158" s="45">
        <f t="shared" si="42"/>
        <v>416.5</v>
      </c>
      <c r="U158" s="45">
        <f t="shared" si="43"/>
        <v>1011.5</v>
      </c>
      <c r="V158" s="47">
        <v>0</v>
      </c>
      <c r="W158" s="87" t="str">
        <f>IFERROR(VLOOKUP(L158,'DINAMICA SOLICITADO - ENTREGADO'!$A$2:$B$2000,2,0),"-")</f>
        <v>-</v>
      </c>
      <c r="X158" s="87" t="str">
        <f>IFERROR(VLOOKUP(L158,'DINAMICA SOLICITADO - ENTREGADO'!$A$2:$C$2000,3,0),"-")</f>
        <v>-</v>
      </c>
      <c r="Y158" s="87" t="str">
        <f t="shared" si="44"/>
        <v>SIN SOLICITUD</v>
      </c>
      <c r="Z158" s="87" t="str">
        <f t="shared" si="45"/>
        <v>-</v>
      </c>
      <c r="AA158" s="87" t="str">
        <f t="shared" si="46"/>
        <v>MINIMO SIN SOLICITUD</v>
      </c>
      <c r="AB158" s="87" t="str">
        <f t="shared" si="47"/>
        <v>-</v>
      </c>
      <c r="AC158" s="87" t="str">
        <f t="shared" si="48"/>
        <v>SIN SOLICITUD</v>
      </c>
      <c r="AD158" s="6" t="str">
        <f t="shared" si="49"/>
        <v>-</v>
      </c>
      <c r="AE158" s="87"/>
      <c r="AF158" s="87"/>
      <c r="AI158" s="9">
        <v>0.02</v>
      </c>
      <c r="AJ158" s="90"/>
      <c r="AN158" s="8" t="str">
        <f t="shared" si="50"/>
        <v>MCSSA018786HRAEI-LPI-CC-428-202225301</v>
      </c>
      <c r="AO158" s="8" t="str">
        <f t="shared" si="51"/>
        <v>34PHARMA TYCSA, S.A. DE C.V.29.75MCSSA018786010.000.0426.002024LA-012M7B997-E115-2022RAMO 12</v>
      </c>
      <c r="AP158" s="8" t="str">
        <f t="shared" si="52"/>
        <v>HRAEI-LPI-CC-428-2022</v>
      </c>
      <c r="AQ158" s="1" t="str">
        <f t="shared" si="53"/>
        <v>HRAEI-MD0126</v>
      </c>
      <c r="AR158" s="1" t="str">
        <f t="shared" si="54"/>
        <v>PHARMA TYCSA, S.A. DE C.V.</v>
      </c>
      <c r="AS158" s="1" t="str">
        <f t="shared" si="55"/>
        <v>LA-012M7B997-E115-2022</v>
      </c>
      <c r="AT158" s="1" t="s">
        <v>48</v>
      </c>
      <c r="AU158" s="1" t="str">
        <f t="shared" si="56"/>
        <v>HRAEI-LPI-CC-428-2022HRAEI-MD0126</v>
      </c>
    </row>
    <row r="159" spans="1:52" ht="24.95" hidden="1" customHeight="1" x14ac:dyDescent="0.25">
      <c r="A159" s="70" t="str">
        <f t="shared" si="39"/>
        <v>LA-12-512-012000991-I-174-2023MCSSA018786COMERCIALIZADORA DE PRODUCTOS INSTITUCIONALES, S.A. DE C.V.2024010.000.4107.00</v>
      </c>
      <c r="B159" s="70" t="str">
        <f t="shared" si="40"/>
        <v>MCSSA01878625301HRAEI-LPI-CC-276-2023HRAEI-MD01272024</v>
      </c>
      <c r="C159" s="71">
        <v>45253</v>
      </c>
      <c r="D159" s="72">
        <v>2024</v>
      </c>
      <c r="E159" s="73" t="s">
        <v>39</v>
      </c>
      <c r="F159" s="73" t="s">
        <v>2213</v>
      </c>
      <c r="G159" s="73" t="s">
        <v>41</v>
      </c>
      <c r="H159" s="73">
        <v>25301</v>
      </c>
      <c r="I159" s="73" t="s">
        <v>2269</v>
      </c>
      <c r="J159" s="73" t="s">
        <v>406</v>
      </c>
      <c r="K159" s="73" t="s">
        <v>1778</v>
      </c>
      <c r="L159" s="44" t="str">
        <f t="shared" si="41"/>
        <v>HRAEI-LPI-CC-276-2023HRAEI-MD0127</v>
      </c>
      <c r="M159" s="73" t="s">
        <v>1779</v>
      </c>
      <c r="N159" s="73">
        <v>25300175</v>
      </c>
      <c r="O159" s="73" t="s">
        <v>1780</v>
      </c>
      <c r="P159" s="73" t="s">
        <v>1781</v>
      </c>
      <c r="Q159" s="74">
        <v>113.85</v>
      </c>
      <c r="R159" s="75">
        <v>39</v>
      </c>
      <c r="S159" s="75">
        <v>96</v>
      </c>
      <c r="T159" s="74">
        <f t="shared" si="42"/>
        <v>4440.1499999999996</v>
      </c>
      <c r="U159" s="74">
        <f t="shared" si="43"/>
        <v>10929.599999999999</v>
      </c>
      <c r="V159" s="76">
        <v>0</v>
      </c>
      <c r="W159" s="87">
        <f>IFERROR(VLOOKUP(L159,'DINAMICA SOLICITADO - ENTREGADO'!$A$2:$B$2000,2,0),"-")</f>
        <v>39</v>
      </c>
      <c r="X159" s="87">
        <f>IFERROR(VLOOKUP(L159,'DINAMICA SOLICITADO - ENTREGADO'!$A$2:$C$2000,3,0),"-")</f>
        <v>39</v>
      </c>
      <c r="Y159" s="87" t="str">
        <f t="shared" si="44"/>
        <v>CLAVE SOLICITADA</v>
      </c>
      <c r="Z159" s="87">
        <f t="shared" si="45"/>
        <v>0</v>
      </c>
      <c r="AA159" s="87" t="str">
        <f t="shared" si="46"/>
        <v>MINIMO CUMPLIDO</v>
      </c>
      <c r="AB159" s="87">
        <f t="shared" si="47"/>
        <v>0</v>
      </c>
      <c r="AC159" s="87" t="str">
        <f t="shared" si="48"/>
        <v>RECIBIDO TOTAL</v>
      </c>
      <c r="AD159" s="6">
        <f t="shared" si="49"/>
        <v>4440.1499999999996</v>
      </c>
      <c r="AE159" s="87"/>
      <c r="AF159" s="87"/>
      <c r="AG159" s="77"/>
      <c r="AH159" s="77"/>
      <c r="AI159" s="78" t="s">
        <v>2216</v>
      </c>
      <c r="AJ159" s="78"/>
      <c r="AK159" s="77"/>
      <c r="AL159" s="77"/>
      <c r="AM159" s="77"/>
      <c r="AN159" s="77" t="str">
        <f t="shared" si="50"/>
        <v>MCSSA018786HRAEI-LPI-CC-276-202325301</v>
      </c>
      <c r="AO159" s="77" t="str">
        <f t="shared" si="51"/>
        <v>96COMERCIALIZADORA DE PRODUCTOS INSTITUCIONALES, S.A. DE C.V.113.85MCSSA018786010.000.4107.002024LA-12-512-012000991-I-174-2023RAMO 12</v>
      </c>
      <c r="AP159" s="77" t="str">
        <f t="shared" si="52"/>
        <v>HRAEI-LPI-CC-276-2023</v>
      </c>
      <c r="AQ159" s="70" t="str">
        <f t="shared" si="53"/>
        <v>HRAEI-MD0127</v>
      </c>
      <c r="AR159" s="70" t="str">
        <f t="shared" si="54"/>
        <v>COMERCIALIZADORA DE PRODUCTOS INSTITUCIONALES, S.A. DE C.V.</v>
      </c>
      <c r="AS159" s="70" t="str">
        <f t="shared" si="55"/>
        <v>LA-12-512-012000991-I-174-2023</v>
      </c>
      <c r="AT159" s="70" t="s">
        <v>2218</v>
      </c>
      <c r="AU159" s="70" t="str">
        <f t="shared" si="56"/>
        <v>HRAEI-LPI-CC-276-2023HRAEI-MD0127</v>
      </c>
      <c r="AV159" s="70"/>
      <c r="AW159" s="70"/>
      <c r="AX159" s="70"/>
    </row>
    <row r="160" spans="1:52" ht="24.95" hidden="1" customHeight="1" x14ac:dyDescent="0.25">
      <c r="A160" s="1" t="str">
        <f t="shared" si="39"/>
        <v>LA-12-M7B-012M7B997-I-1-2023MCSSA018786COMERCIALIZADORA DE PRODUCTOS INSTITUCIONALES, S.A. DE C.V.2024010.000.4107.00</v>
      </c>
      <c r="B160" s="1" t="str">
        <f t="shared" si="40"/>
        <v>MCSSA01878625301HRAEI-LPI-CC-016-2023HRAEI-MD01272024</v>
      </c>
      <c r="C160" s="42">
        <v>44971</v>
      </c>
      <c r="D160" s="43">
        <v>2024</v>
      </c>
      <c r="E160" s="44" t="s">
        <v>39</v>
      </c>
      <c r="F160" s="44" t="s">
        <v>1474</v>
      </c>
      <c r="G160" s="44" t="s">
        <v>41</v>
      </c>
      <c r="H160" s="44">
        <v>25301</v>
      </c>
      <c r="I160" s="44" t="s">
        <v>1519</v>
      </c>
      <c r="J160" s="44" t="s">
        <v>406</v>
      </c>
      <c r="K160" s="44" t="s">
        <v>1778</v>
      </c>
      <c r="L160" s="44" t="str">
        <f t="shared" si="41"/>
        <v>HRAEI-LPI-CC-016-2023HRAEI-MD0127</v>
      </c>
      <c r="M160" s="44" t="s">
        <v>1779</v>
      </c>
      <c r="N160" s="44">
        <v>25300175</v>
      </c>
      <c r="O160" s="44" t="s">
        <v>1780</v>
      </c>
      <c r="P160" s="44" t="s">
        <v>1781</v>
      </c>
      <c r="Q160" s="45">
        <v>110</v>
      </c>
      <c r="R160" s="46">
        <v>63</v>
      </c>
      <c r="S160" s="46">
        <v>156</v>
      </c>
      <c r="T160" s="45">
        <f t="shared" si="42"/>
        <v>6930</v>
      </c>
      <c r="U160" s="45">
        <f t="shared" si="43"/>
        <v>17160</v>
      </c>
      <c r="V160" s="47">
        <v>0</v>
      </c>
      <c r="W160" s="87">
        <f>IFERROR(VLOOKUP(L160,'DINAMICA SOLICITADO - ENTREGADO'!$A$2:$B$2000,2,0),"-")</f>
        <v>63</v>
      </c>
      <c r="X160" s="87">
        <f>IFERROR(VLOOKUP(L160,'DINAMICA SOLICITADO - ENTREGADO'!$A$2:$C$2000,3,0),"-")</f>
        <v>63</v>
      </c>
      <c r="Y160" s="87" t="str">
        <f t="shared" si="44"/>
        <v>CLAVE SOLICITADA</v>
      </c>
      <c r="Z160" s="87">
        <f t="shared" si="45"/>
        <v>0</v>
      </c>
      <c r="AA160" s="87" t="str">
        <f t="shared" si="46"/>
        <v>MINIMO CUMPLIDO</v>
      </c>
      <c r="AB160" s="87">
        <f t="shared" si="47"/>
        <v>0</v>
      </c>
      <c r="AC160" s="87" t="str">
        <f t="shared" si="48"/>
        <v>RECIBIDO TOTAL</v>
      </c>
      <c r="AD160" s="6">
        <f t="shared" si="49"/>
        <v>6930</v>
      </c>
      <c r="AE160" s="87" t="s">
        <v>3574</v>
      </c>
      <c r="AF160" s="87"/>
      <c r="AI160" s="9">
        <v>0.02</v>
      </c>
      <c r="AN160" s="8" t="str">
        <f t="shared" si="50"/>
        <v>MCSSA018786HRAEI-LPI-CC-016-202325301</v>
      </c>
      <c r="AO160" s="8" t="str">
        <f t="shared" si="51"/>
        <v>156COMERCIALIZADORA DE PRODUCTOS INSTITUCIONALES, S.A. DE C.V.110MCSSA018786010.000.4107.002024LA-12-M7B-012M7B997-I-1-2023RAMO 12</v>
      </c>
      <c r="AP160" s="8" t="str">
        <f t="shared" si="52"/>
        <v>HRAEI-LPI-CC-016-2023</v>
      </c>
      <c r="AQ160" s="1" t="str">
        <f t="shared" si="53"/>
        <v>HRAEI-MD0127</v>
      </c>
      <c r="AR160" s="1" t="str">
        <f t="shared" si="54"/>
        <v>COMERCIALIZADORA DE PRODUCTOS INSTITUCIONALES, S.A. DE C.V.</v>
      </c>
      <c r="AS160" s="1" t="str">
        <f t="shared" si="55"/>
        <v>LA-12-M7B-012M7B997-I-1-2023</v>
      </c>
      <c r="AT160" s="1" t="s">
        <v>48</v>
      </c>
      <c r="AU160" s="1" t="str">
        <f t="shared" si="56"/>
        <v>HRAEI-LPI-CC-016-2023HRAEI-MD0127</v>
      </c>
    </row>
    <row r="161" spans="1:52" ht="24.95" hidden="1" customHeight="1" x14ac:dyDescent="0.25">
      <c r="A161" s="70" t="str">
        <f t="shared" si="39"/>
        <v>LA-12-512-012000991-I-174-2023MCSSA018786ARMSTRONG LABORATORIOS DE MEXICO, S.A. DE C.V.2024010.000.4110.00</v>
      </c>
      <c r="B161" s="70" t="str">
        <f t="shared" si="40"/>
        <v>MCSSA01878625301HRAEI-LPI-CC-259-1-2023HRAEI-MD01282024</v>
      </c>
      <c r="C161" s="71">
        <v>45253</v>
      </c>
      <c r="D161" s="72">
        <v>2024</v>
      </c>
      <c r="E161" s="73" t="s">
        <v>39</v>
      </c>
      <c r="F161" s="73" t="s">
        <v>2213</v>
      </c>
      <c r="G161" s="73" t="s">
        <v>41</v>
      </c>
      <c r="H161" s="73">
        <v>25301</v>
      </c>
      <c r="I161" s="73" t="s">
        <v>2279</v>
      </c>
      <c r="J161" s="73" t="s">
        <v>2280</v>
      </c>
      <c r="K161" s="73" t="s">
        <v>1378</v>
      </c>
      <c r="L161" s="44" t="str">
        <f t="shared" si="41"/>
        <v>HRAEI-LPI-CC-259-1-2023HRAEI-MD0128</v>
      </c>
      <c r="M161" s="73" t="s">
        <v>1379</v>
      </c>
      <c r="N161" s="73">
        <v>25300176</v>
      </c>
      <c r="O161" s="73" t="s">
        <v>1380</v>
      </c>
      <c r="P161" s="73" t="s">
        <v>461</v>
      </c>
      <c r="Q161" s="74">
        <v>31.5</v>
      </c>
      <c r="R161" s="75">
        <v>4</v>
      </c>
      <c r="S161" s="75">
        <v>10</v>
      </c>
      <c r="T161" s="74">
        <f t="shared" si="42"/>
        <v>126</v>
      </c>
      <c r="U161" s="74">
        <f t="shared" si="43"/>
        <v>315</v>
      </c>
      <c r="V161" s="76">
        <v>0</v>
      </c>
      <c r="W161" s="87">
        <f>IFERROR(VLOOKUP(L161,'DINAMICA SOLICITADO - ENTREGADO'!$A$2:$B$2000,2,0),"-")</f>
        <v>4</v>
      </c>
      <c r="X161" s="87">
        <f>IFERROR(VLOOKUP(L161,'DINAMICA SOLICITADO - ENTREGADO'!$A$2:$C$2000,3,0),"-")</f>
        <v>0</v>
      </c>
      <c r="Y161" s="87" t="str">
        <f t="shared" si="44"/>
        <v>CLAVE SOLICITADA</v>
      </c>
      <c r="Z161" s="87">
        <f t="shared" si="45"/>
        <v>0</v>
      </c>
      <c r="AA161" s="87" t="str">
        <f t="shared" si="46"/>
        <v>MINIMO CUMPLIDO</v>
      </c>
      <c r="AB161" s="87">
        <f t="shared" si="47"/>
        <v>4</v>
      </c>
      <c r="AC161" s="87" t="str">
        <f t="shared" si="48"/>
        <v>SIN RECIBIR</v>
      </c>
      <c r="AD161" s="6">
        <f t="shared" si="49"/>
        <v>0</v>
      </c>
      <c r="AE161" s="87"/>
      <c r="AF161" s="87"/>
      <c r="AG161" s="77"/>
      <c r="AH161" s="77"/>
      <c r="AI161" s="78" t="s">
        <v>2216</v>
      </c>
      <c r="AJ161" s="78"/>
      <c r="AK161" s="77"/>
      <c r="AL161" s="77"/>
      <c r="AM161" s="77"/>
      <c r="AN161" s="77" t="str">
        <f t="shared" si="50"/>
        <v>MCSSA018786HRAEI-LPI-CC-259-1-202325301</v>
      </c>
      <c r="AO161" s="77" t="str">
        <f t="shared" si="51"/>
        <v>10ARMSTRONG LABORATORIOS DE MEXICO, S.A. DE C.V.31.5MCSSA018786010.000.4110.002024LA-12-512-012000991-I-174-2023RAMO 12</v>
      </c>
      <c r="AP161" s="77" t="str">
        <f t="shared" si="52"/>
        <v>HRAEI-LPI-CC-259-1-2023</v>
      </c>
      <c r="AQ161" s="70" t="str">
        <f t="shared" si="53"/>
        <v>HRAEI-MD0128</v>
      </c>
      <c r="AR161" s="70" t="str">
        <f t="shared" si="54"/>
        <v>ARMSTRONG LABORATORIOS DE MEXICO, S.A. DE C.V.</v>
      </c>
      <c r="AS161" s="70" t="str">
        <f t="shared" si="55"/>
        <v>LA-12-512-012000991-I-174-2023</v>
      </c>
      <c r="AT161" s="70" t="s">
        <v>2218</v>
      </c>
      <c r="AU161" s="70" t="str">
        <f t="shared" si="56"/>
        <v>HRAEI-LPI-CC-259-1-2023HRAEI-MD0128</v>
      </c>
      <c r="AV161" s="70"/>
      <c r="AW161" s="70"/>
      <c r="AX161" s="70"/>
    </row>
    <row r="162" spans="1:52" ht="24.95" hidden="1" customHeight="1" x14ac:dyDescent="0.25">
      <c r="A162" s="1" t="str">
        <f t="shared" si="39"/>
        <v>AA-012M7B997-E158-2022MCSSA018786AUROVIDA FARMACÉUTICA, S.A. DE C.V.2024010.000.4110.00</v>
      </c>
      <c r="B162" s="1" t="str">
        <f t="shared" si="40"/>
        <v>MCSSA01878625301HRAEI-AD-CC-530-2022HRAEI-MD01282024</v>
      </c>
      <c r="C162" s="42">
        <v>44950</v>
      </c>
      <c r="D162" s="43">
        <v>2024</v>
      </c>
      <c r="E162" s="44" t="s">
        <v>39</v>
      </c>
      <c r="F162" s="44" t="s">
        <v>1305</v>
      </c>
      <c r="G162" s="44" t="s">
        <v>41</v>
      </c>
      <c r="H162" s="44">
        <v>25301</v>
      </c>
      <c r="I162" s="44" t="s">
        <v>1376</v>
      </c>
      <c r="J162" s="44" t="s">
        <v>1377</v>
      </c>
      <c r="K162" s="44" t="s">
        <v>1378</v>
      </c>
      <c r="L162" s="44" t="str">
        <f t="shared" si="41"/>
        <v>HRAEI-AD-CC-530-2022HRAEI-MD0128</v>
      </c>
      <c r="M162" s="44" t="s">
        <v>1379</v>
      </c>
      <c r="N162" s="44">
        <v>25300176</v>
      </c>
      <c r="O162" s="44" t="s">
        <v>1380</v>
      </c>
      <c r="P162" s="44" t="s">
        <v>461</v>
      </c>
      <c r="Q162" s="45">
        <v>32.94</v>
      </c>
      <c r="R162" s="46">
        <v>7</v>
      </c>
      <c r="S162" s="46">
        <v>16</v>
      </c>
      <c r="T162" s="45">
        <f t="shared" si="42"/>
        <v>230.57999999999998</v>
      </c>
      <c r="U162" s="45">
        <f t="shared" si="43"/>
        <v>527.04</v>
      </c>
      <c r="V162" s="47">
        <v>0</v>
      </c>
      <c r="W162" s="87">
        <f>IFERROR(VLOOKUP(L162,'DINAMICA SOLICITADO - ENTREGADO'!$A$2:$B$2000,2,0),"-")</f>
        <v>16</v>
      </c>
      <c r="X162" s="87">
        <f>IFERROR(VLOOKUP(L162,'DINAMICA SOLICITADO - ENTREGADO'!$A$2:$C$2000,3,0),"-")</f>
        <v>0</v>
      </c>
      <c r="Y162" s="87" t="str">
        <f t="shared" si="44"/>
        <v>CLAVE SOLICITADA</v>
      </c>
      <c r="Z162" s="87">
        <f t="shared" si="45"/>
        <v>9</v>
      </c>
      <c r="AA162" s="87" t="str">
        <f t="shared" si="46"/>
        <v>MINIMO SUPERADO</v>
      </c>
      <c r="AB162" s="87">
        <f t="shared" si="47"/>
        <v>16</v>
      </c>
      <c r="AC162" s="87" t="str">
        <f t="shared" si="48"/>
        <v>SIN RECIBIR</v>
      </c>
      <c r="AD162" s="6">
        <f t="shared" si="49"/>
        <v>0</v>
      </c>
      <c r="AE162" s="87" t="s">
        <v>3574</v>
      </c>
      <c r="AF162" s="87"/>
      <c r="AI162" s="9">
        <v>2.5000000000000001E-2</v>
      </c>
      <c r="AN162" s="8" t="str">
        <f t="shared" si="50"/>
        <v>MCSSA018786HRAEI-AD-CC-530-202225301</v>
      </c>
      <c r="AO162" s="8" t="str">
        <f t="shared" si="51"/>
        <v>16AUROVIDA FARMACÉUTICA, S.A. DE C.V.32.94MCSSA018786010.000.4110.002024AA-012M7B997-E158-2022RAMO 12</v>
      </c>
      <c r="AP162" s="8" t="str">
        <f t="shared" si="52"/>
        <v>HRAEI-AD-CC-530-2022</v>
      </c>
      <c r="AQ162" s="1" t="str">
        <f t="shared" si="53"/>
        <v>HRAEI-MD0128</v>
      </c>
      <c r="AR162" s="1" t="str">
        <f t="shared" si="54"/>
        <v>AUROVIDA FARMACÉUTICA, S.A. DE C.V.</v>
      </c>
      <c r="AS162" s="1" t="str">
        <f t="shared" si="55"/>
        <v>AA-012M7B997-E158-2022</v>
      </c>
      <c r="AT162" s="1" t="s">
        <v>48</v>
      </c>
      <c r="AU162" s="1" t="str">
        <f t="shared" si="56"/>
        <v>HRAEI-AD-CC-530-2022HRAEI-MD0128</v>
      </c>
    </row>
    <row r="163" spans="1:52" ht="24.95" hidden="1" customHeight="1" x14ac:dyDescent="0.25">
      <c r="A163" s="1" t="str">
        <f t="shared" si="39"/>
        <v>LA-012M7B997-E115-2022MCSSA018786NATURALMEDIC QUIM, S.A. DE C.V.2024010.000.6300.00</v>
      </c>
      <c r="B163" s="1" t="str">
        <f t="shared" si="40"/>
        <v>MCSSA01878625301HRAEI-LPI-CC-487-2022HRAEI-MD21922024</v>
      </c>
      <c r="C163" s="42">
        <v>44950</v>
      </c>
      <c r="D163" s="43">
        <v>2024</v>
      </c>
      <c r="E163" s="44" t="s">
        <v>39</v>
      </c>
      <c r="F163" s="44" t="s">
        <v>390</v>
      </c>
      <c r="G163" s="44" t="s">
        <v>41</v>
      </c>
      <c r="H163" s="44">
        <v>25301</v>
      </c>
      <c r="I163" s="44" t="s">
        <v>1211</v>
      </c>
      <c r="J163" s="44" t="s">
        <v>1212</v>
      </c>
      <c r="K163" s="44" t="s">
        <v>1213</v>
      </c>
      <c r="L163" s="44" t="str">
        <f t="shared" si="41"/>
        <v>HRAEI-LPI-CC-487-2022HRAEI-MD2192</v>
      </c>
      <c r="M163" s="44" t="s">
        <v>1214</v>
      </c>
      <c r="N163" s="44">
        <v>25303537</v>
      </c>
      <c r="O163" s="44" t="s">
        <v>1215</v>
      </c>
      <c r="P163" s="44" t="s">
        <v>896</v>
      </c>
      <c r="Q163" s="45">
        <v>198.84</v>
      </c>
      <c r="R163" s="46">
        <v>1</v>
      </c>
      <c r="S163" s="46">
        <v>1</v>
      </c>
      <c r="T163" s="45">
        <f t="shared" si="42"/>
        <v>198.84</v>
      </c>
      <c r="U163" s="45">
        <f t="shared" si="43"/>
        <v>198.84</v>
      </c>
      <c r="V163" s="47">
        <v>0</v>
      </c>
      <c r="W163" s="87" t="str">
        <f>IFERROR(VLOOKUP(L163,'DINAMICA SOLICITADO - ENTREGADO'!$A$2:$B$2000,2,0),"-")</f>
        <v>-</v>
      </c>
      <c r="X163" s="87" t="str">
        <f>IFERROR(VLOOKUP(L163,'DINAMICA SOLICITADO - ENTREGADO'!$A$2:$C$2000,3,0),"-")</f>
        <v>-</v>
      </c>
      <c r="Y163" s="87" t="str">
        <f t="shared" si="44"/>
        <v>SIN SOLICITUD</v>
      </c>
      <c r="Z163" s="87" t="str">
        <f t="shared" si="45"/>
        <v>-</v>
      </c>
      <c r="AA163" s="87" t="str">
        <f t="shared" si="46"/>
        <v>MINIMO SIN SOLICITUD</v>
      </c>
      <c r="AB163" s="87" t="str">
        <f t="shared" si="47"/>
        <v>-</v>
      </c>
      <c r="AC163" s="87" t="str">
        <f t="shared" si="48"/>
        <v>SIN SOLICITUD</v>
      </c>
      <c r="AD163" s="6" t="str">
        <f t="shared" si="49"/>
        <v>-</v>
      </c>
      <c r="AE163" s="87"/>
      <c r="AF163" s="87"/>
      <c r="AI163" s="9">
        <v>2.5000000000000001E-2</v>
      </c>
      <c r="AN163" s="8" t="str">
        <f t="shared" si="50"/>
        <v>MCSSA018786HRAEI-LPI-CC-487-202225301</v>
      </c>
      <c r="AO163" s="8" t="str">
        <f t="shared" si="51"/>
        <v>1NATURALMEDIC QUIM, S.A. DE C.V.198.84MCSSA018786010.000.6300.002024LA-012M7B997-E115-2022RAMO 12</v>
      </c>
      <c r="AP163" s="8" t="str">
        <f t="shared" si="52"/>
        <v>HRAEI-LPI-CC-487-2022</v>
      </c>
      <c r="AQ163" s="1" t="str">
        <f t="shared" si="53"/>
        <v>HRAEI-MD2192</v>
      </c>
      <c r="AR163" s="1" t="str">
        <f t="shared" si="54"/>
        <v>NATURALMEDIC QUIM, S.A. DE C.V.</v>
      </c>
      <c r="AS163" s="1" t="str">
        <f t="shared" si="55"/>
        <v>LA-012M7B997-E115-2022</v>
      </c>
      <c r="AT163" s="1" t="s">
        <v>48</v>
      </c>
      <c r="AU163" s="1" t="str">
        <f t="shared" si="56"/>
        <v>HRAEI-LPI-CC-487-2022HRAEI-MD2192</v>
      </c>
      <c r="AY163" s="70"/>
      <c r="AZ163" s="70"/>
    </row>
    <row r="164" spans="1:52" ht="24.95" hidden="1" customHeight="1" x14ac:dyDescent="0.25">
      <c r="A164" s="70" t="str">
        <f t="shared" si="39"/>
        <v>LA-12-512-012000991-I-174-2023MCSSA018786COMPAÑIA INTERNACIONAL MEDICA, S.A. DE C.V.2024010.000.2129.00</v>
      </c>
      <c r="B164" s="70" t="str">
        <f t="shared" si="40"/>
        <v>MCSSA01878625301HRAEI-LPI-CC-279-1-2023HRAEI-MD01382024</v>
      </c>
      <c r="C164" s="71">
        <v>45253</v>
      </c>
      <c r="D164" s="72">
        <v>2024</v>
      </c>
      <c r="E164" s="73" t="s">
        <v>39</v>
      </c>
      <c r="F164" s="73" t="s">
        <v>2213</v>
      </c>
      <c r="G164" s="73" t="s">
        <v>41</v>
      </c>
      <c r="H164" s="73">
        <v>25301</v>
      </c>
      <c r="I164" s="73" t="s">
        <v>2290</v>
      </c>
      <c r="J164" s="73" t="s">
        <v>2291</v>
      </c>
      <c r="K164" s="73" t="s">
        <v>702</v>
      </c>
      <c r="L164" s="44" t="str">
        <f t="shared" si="41"/>
        <v>HRAEI-LPI-CC-279-1-2023HRAEI-MD0138</v>
      </c>
      <c r="M164" s="73" t="s">
        <v>703</v>
      </c>
      <c r="N164" s="73">
        <v>25300184</v>
      </c>
      <c r="O164" s="73" t="s">
        <v>704</v>
      </c>
      <c r="P164" s="73" t="s">
        <v>705</v>
      </c>
      <c r="Q164" s="74">
        <v>29.7</v>
      </c>
      <c r="R164" s="75">
        <v>16</v>
      </c>
      <c r="S164" s="75">
        <v>40</v>
      </c>
      <c r="T164" s="74">
        <f t="shared" si="42"/>
        <v>475.2</v>
      </c>
      <c r="U164" s="74">
        <f t="shared" si="43"/>
        <v>1188</v>
      </c>
      <c r="V164" s="76">
        <v>0</v>
      </c>
      <c r="W164" s="87" t="str">
        <f>IFERROR(VLOOKUP(L164,'DINAMICA SOLICITADO - ENTREGADO'!$A$2:$B$2000,2,0),"-")</f>
        <v>-</v>
      </c>
      <c r="X164" s="87" t="str">
        <f>IFERROR(VLOOKUP(L164,'DINAMICA SOLICITADO - ENTREGADO'!$A$2:$C$2000,3,0),"-")</f>
        <v>-</v>
      </c>
      <c r="Y164" s="87" t="str">
        <f t="shared" si="44"/>
        <v>SIN SOLICITUD</v>
      </c>
      <c r="Z164" s="87" t="str">
        <f t="shared" si="45"/>
        <v>-</v>
      </c>
      <c r="AA164" s="87" t="str">
        <f t="shared" si="46"/>
        <v>MINIMO SIN SOLICITUD</v>
      </c>
      <c r="AB164" s="87" t="str">
        <f t="shared" si="47"/>
        <v>-</v>
      </c>
      <c r="AC164" s="87" t="str">
        <f t="shared" si="48"/>
        <v>SIN SOLICITUD</v>
      </c>
      <c r="AD164" s="6" t="str">
        <f t="shared" si="49"/>
        <v>-</v>
      </c>
      <c r="AE164" s="87"/>
      <c r="AF164" s="87"/>
      <c r="AG164" s="77"/>
      <c r="AH164" s="77"/>
      <c r="AI164" s="78" t="s">
        <v>2216</v>
      </c>
      <c r="AJ164" s="78"/>
      <c r="AK164" s="77"/>
      <c r="AL164" s="77"/>
      <c r="AM164" s="77"/>
      <c r="AN164" s="77" t="str">
        <f t="shared" si="50"/>
        <v>MCSSA018786HRAEI-LPI-CC-279-1-202325301</v>
      </c>
      <c r="AO164" s="77" t="str">
        <f t="shared" si="51"/>
        <v>40COMPAÑIA INTERNACIONAL MEDICA, S.A. DE C.V.29.7MCSSA018786010.000.2129.002024LA-12-512-012000991-I-174-2023RAMO 12</v>
      </c>
      <c r="AP164" s="77" t="str">
        <f t="shared" si="52"/>
        <v>HRAEI-LPI-CC-279-1-2023</v>
      </c>
      <c r="AQ164" s="70" t="str">
        <f t="shared" si="53"/>
        <v>HRAEI-MD0138</v>
      </c>
      <c r="AR164" s="70" t="str">
        <f t="shared" si="54"/>
        <v>COMPAÑIA INTERNACIONAL MEDICA, S.A. DE C.V.</v>
      </c>
      <c r="AS164" s="70" t="str">
        <f t="shared" si="55"/>
        <v>LA-12-512-012000991-I-174-2023</v>
      </c>
      <c r="AT164" s="70" t="s">
        <v>2218</v>
      </c>
      <c r="AU164" s="70" t="str">
        <f t="shared" si="56"/>
        <v>HRAEI-LPI-CC-279-1-2023HRAEI-MD0138</v>
      </c>
      <c r="AV164" s="70"/>
      <c r="AW164" s="70"/>
      <c r="AX164" s="70"/>
    </row>
    <row r="165" spans="1:52" ht="24.95" hidden="1" customHeight="1" x14ac:dyDescent="0.25">
      <c r="A165" s="1" t="str">
        <f t="shared" si="39"/>
        <v>LA-012M7B997-E115-2022MCSSA018786BRULUAGSA, S.A. DE C.V.2024010.000.2129.00</v>
      </c>
      <c r="B165" s="1" t="str">
        <f t="shared" si="40"/>
        <v>MCSSA01878625301HRAEI-LPI-CC-426-2022HRAEI-MD01382024</v>
      </c>
      <c r="C165" s="42">
        <v>44950</v>
      </c>
      <c r="D165" s="43">
        <v>2024</v>
      </c>
      <c r="E165" s="44" t="s">
        <v>39</v>
      </c>
      <c r="F165" s="44" t="s">
        <v>390</v>
      </c>
      <c r="G165" s="44" t="s">
        <v>41</v>
      </c>
      <c r="H165" s="44">
        <v>25301</v>
      </c>
      <c r="I165" s="44" t="s">
        <v>456</v>
      </c>
      <c r="J165" s="44" t="s">
        <v>457</v>
      </c>
      <c r="K165" s="44" t="s">
        <v>702</v>
      </c>
      <c r="L165" s="44" t="str">
        <f t="shared" si="41"/>
        <v>HRAEI-LPI-CC-426-2022HRAEI-MD0138</v>
      </c>
      <c r="M165" s="44" t="s">
        <v>703</v>
      </c>
      <c r="N165" s="44">
        <v>25300184</v>
      </c>
      <c r="O165" s="44" t="s">
        <v>704</v>
      </c>
      <c r="P165" s="44" t="s">
        <v>705</v>
      </c>
      <c r="Q165" s="45">
        <v>28</v>
      </c>
      <c r="R165" s="46">
        <v>26</v>
      </c>
      <c r="S165" s="46">
        <v>65</v>
      </c>
      <c r="T165" s="45">
        <f t="shared" si="42"/>
        <v>728</v>
      </c>
      <c r="U165" s="45">
        <f t="shared" si="43"/>
        <v>1820</v>
      </c>
      <c r="V165" s="47">
        <v>0</v>
      </c>
      <c r="W165" s="87" t="str">
        <f>IFERROR(VLOOKUP(L165,'DINAMICA SOLICITADO - ENTREGADO'!$A$2:$B$2000,2,0),"-")</f>
        <v>-</v>
      </c>
      <c r="X165" s="87" t="str">
        <f>IFERROR(VLOOKUP(L165,'DINAMICA SOLICITADO - ENTREGADO'!$A$2:$C$2000,3,0),"-")</f>
        <v>-</v>
      </c>
      <c r="Y165" s="87" t="str">
        <f t="shared" si="44"/>
        <v>SIN SOLICITUD</v>
      </c>
      <c r="Z165" s="87" t="str">
        <f t="shared" si="45"/>
        <v>-</v>
      </c>
      <c r="AA165" s="87" t="str">
        <f t="shared" si="46"/>
        <v>MINIMO SIN SOLICITUD</v>
      </c>
      <c r="AB165" s="87" t="str">
        <f t="shared" si="47"/>
        <v>-</v>
      </c>
      <c r="AC165" s="87" t="str">
        <f t="shared" si="48"/>
        <v>SIN SOLICITUD</v>
      </c>
      <c r="AD165" s="6" t="str">
        <f t="shared" si="49"/>
        <v>-</v>
      </c>
      <c r="AE165" s="87"/>
      <c r="AF165" s="87"/>
      <c r="AI165" s="9">
        <v>2.5000000000000001E-2</v>
      </c>
      <c r="AN165" s="8" t="str">
        <f t="shared" si="50"/>
        <v>MCSSA018786HRAEI-LPI-CC-426-202225301</v>
      </c>
      <c r="AO165" s="8" t="str">
        <f t="shared" si="51"/>
        <v>65BRULUAGSA, S.A. DE C.V.28MCSSA018786010.000.2129.002024LA-012M7B997-E115-2022RAMO 12</v>
      </c>
      <c r="AP165" s="8" t="str">
        <f t="shared" si="52"/>
        <v>HRAEI-LPI-CC-426-2022</v>
      </c>
      <c r="AQ165" s="1" t="str">
        <f t="shared" si="53"/>
        <v>HRAEI-MD0138</v>
      </c>
      <c r="AR165" s="1" t="str">
        <f t="shared" si="54"/>
        <v>BRULUAGSA, S.A. DE C.V.</v>
      </c>
      <c r="AS165" s="1" t="str">
        <f t="shared" si="55"/>
        <v>LA-012M7B997-E115-2022</v>
      </c>
      <c r="AT165" s="1" t="s">
        <v>48</v>
      </c>
      <c r="AU165" s="1" t="str">
        <f t="shared" si="56"/>
        <v>HRAEI-LPI-CC-426-2022HRAEI-MD0138</v>
      </c>
    </row>
    <row r="166" spans="1:52" ht="24.95" hidden="1" customHeight="1" x14ac:dyDescent="0.25">
      <c r="A166" s="70" t="str">
        <f t="shared" si="39"/>
        <v>LA-12-512-012000991-I-174-2023MCSSA018786COMPAÑIA INTERNACIONAL MEDICA, S.A. DE C.V.2024010.000.2230.01</v>
      </c>
      <c r="B166" s="70" t="str">
        <f t="shared" si="40"/>
        <v>MCSSA01878625301HRAEI-LPI-CC-279-1-2023HRAEI-MD01362024</v>
      </c>
      <c r="C166" s="71">
        <v>45253</v>
      </c>
      <c r="D166" s="72">
        <v>2024</v>
      </c>
      <c r="E166" s="73" t="s">
        <v>39</v>
      </c>
      <c r="F166" s="73" t="s">
        <v>2213</v>
      </c>
      <c r="G166" s="73" t="s">
        <v>41</v>
      </c>
      <c r="H166" s="73">
        <v>25301</v>
      </c>
      <c r="I166" s="73" t="s">
        <v>2290</v>
      </c>
      <c r="J166" s="73" t="s">
        <v>2291</v>
      </c>
      <c r="K166" s="73" t="s">
        <v>2075</v>
      </c>
      <c r="L166" s="44" t="str">
        <f t="shared" si="41"/>
        <v>HRAEI-LPI-CC-279-1-2023HRAEI-MD0136</v>
      </c>
      <c r="M166" s="73" t="s">
        <v>2076</v>
      </c>
      <c r="N166" s="73">
        <v>25302394</v>
      </c>
      <c r="O166" s="73" t="s">
        <v>2077</v>
      </c>
      <c r="P166" s="73" t="s">
        <v>2078</v>
      </c>
      <c r="Q166" s="74">
        <v>51.75</v>
      </c>
      <c r="R166" s="75">
        <v>8</v>
      </c>
      <c r="S166" s="75">
        <v>20</v>
      </c>
      <c r="T166" s="74">
        <f t="shared" si="42"/>
        <v>414</v>
      </c>
      <c r="U166" s="74">
        <f t="shared" si="43"/>
        <v>1035</v>
      </c>
      <c r="V166" s="76">
        <v>0</v>
      </c>
      <c r="W166" s="87" t="str">
        <f>IFERROR(VLOOKUP(L166,'DINAMICA SOLICITADO - ENTREGADO'!$A$2:$B$2000,2,0),"-")</f>
        <v>-</v>
      </c>
      <c r="X166" s="87" t="str">
        <f>IFERROR(VLOOKUP(L166,'DINAMICA SOLICITADO - ENTREGADO'!$A$2:$C$2000,3,0),"-")</f>
        <v>-</v>
      </c>
      <c r="Y166" s="87" t="str">
        <f t="shared" si="44"/>
        <v>SIN SOLICITUD</v>
      </c>
      <c r="Z166" s="87" t="str">
        <f t="shared" si="45"/>
        <v>-</v>
      </c>
      <c r="AA166" s="87" t="str">
        <f t="shared" si="46"/>
        <v>MINIMO SIN SOLICITUD</v>
      </c>
      <c r="AB166" s="87" t="str">
        <f t="shared" si="47"/>
        <v>-</v>
      </c>
      <c r="AC166" s="87" t="str">
        <f t="shared" si="48"/>
        <v>SIN SOLICITUD</v>
      </c>
      <c r="AD166" s="6" t="str">
        <f t="shared" si="49"/>
        <v>-</v>
      </c>
      <c r="AE166" s="87"/>
      <c r="AF166" s="87"/>
      <c r="AG166" s="77"/>
      <c r="AH166" s="77"/>
      <c r="AI166" s="78" t="s">
        <v>2216</v>
      </c>
      <c r="AJ166" s="91"/>
      <c r="AK166" s="77"/>
      <c r="AL166" s="77"/>
      <c r="AM166" s="77"/>
      <c r="AN166" s="77" t="str">
        <f t="shared" si="50"/>
        <v>MCSSA018786HRAEI-LPI-CC-279-1-202325301</v>
      </c>
      <c r="AO166" s="77" t="str">
        <f t="shared" si="51"/>
        <v>20COMPAÑIA INTERNACIONAL MEDICA, S.A. DE C.V.51.75MCSSA018786010.000.2230.012024LA-12-512-012000991-I-174-2023RAMO 12</v>
      </c>
      <c r="AP166" s="77" t="str">
        <f t="shared" si="52"/>
        <v>HRAEI-LPI-CC-279-1-2023</v>
      </c>
      <c r="AQ166" s="70" t="str">
        <f t="shared" si="53"/>
        <v>HRAEI-MD0136</v>
      </c>
      <c r="AR166" s="70" t="str">
        <f t="shared" si="54"/>
        <v>COMPAÑIA INTERNACIONAL MEDICA, S.A. DE C.V.</v>
      </c>
      <c r="AS166" s="70" t="str">
        <f t="shared" si="55"/>
        <v>LA-12-512-012000991-I-174-2023</v>
      </c>
      <c r="AT166" s="70" t="s">
        <v>2218</v>
      </c>
      <c r="AU166" s="70" t="str">
        <f t="shared" si="56"/>
        <v>HRAEI-LPI-CC-279-1-2023HRAEI-MD0136</v>
      </c>
      <c r="AV166" s="70"/>
      <c r="AW166" s="70"/>
      <c r="AX166" s="70"/>
    </row>
    <row r="167" spans="1:52" ht="24.95" hidden="1" customHeight="1" x14ac:dyDescent="0.25">
      <c r="A167" s="1" t="str">
        <f t="shared" si="39"/>
        <v>AA-12-M7B-012M7B997-I-24-2023 MCSSA018786BRULUAGSA, S.A. DE C.V.2024010.000.2230.01</v>
      </c>
      <c r="B167" s="1" t="str">
        <f t="shared" si="40"/>
        <v>MCSSA01878625301HRAEI-AD-CC-100-2023HRAEI-MD01362024</v>
      </c>
      <c r="C167" s="42">
        <v>44980</v>
      </c>
      <c r="D167" s="43">
        <v>2024</v>
      </c>
      <c r="E167" s="44" t="s">
        <v>39</v>
      </c>
      <c r="F167" s="44" t="s">
        <v>2043</v>
      </c>
      <c r="G167" s="44" t="s">
        <v>41</v>
      </c>
      <c r="H167" s="44">
        <v>25301</v>
      </c>
      <c r="I167" s="44" t="s">
        <v>2064</v>
      </c>
      <c r="J167" s="44" t="s">
        <v>457</v>
      </c>
      <c r="K167" s="44" t="s">
        <v>2075</v>
      </c>
      <c r="L167" s="44" t="str">
        <f t="shared" si="41"/>
        <v>HRAEI-AD-CC-100-2023HRAEI-MD0136</v>
      </c>
      <c r="M167" s="44" t="s">
        <v>2076</v>
      </c>
      <c r="N167" s="44">
        <v>25302394</v>
      </c>
      <c r="O167" s="44" t="s">
        <v>2077</v>
      </c>
      <c r="P167" s="44" t="s">
        <v>2078</v>
      </c>
      <c r="Q167" s="45">
        <v>47</v>
      </c>
      <c r="R167" s="46">
        <v>14</v>
      </c>
      <c r="S167" s="46">
        <v>33</v>
      </c>
      <c r="T167" s="45">
        <f t="shared" si="42"/>
        <v>658</v>
      </c>
      <c r="U167" s="45">
        <f t="shared" si="43"/>
        <v>1551</v>
      </c>
      <c r="V167" s="47">
        <v>0</v>
      </c>
      <c r="W167" s="87">
        <f>IFERROR(VLOOKUP(L167,'DINAMICA SOLICITADO - ENTREGADO'!$A$2:$B$2000,2,0),"-")</f>
        <v>33</v>
      </c>
      <c r="X167" s="87">
        <f>IFERROR(VLOOKUP(L167,'DINAMICA SOLICITADO - ENTREGADO'!$A$2:$C$2000,3,0),"-")</f>
        <v>33</v>
      </c>
      <c r="Y167" s="87" t="str">
        <f t="shared" si="44"/>
        <v>CLAVE SOLICITADA</v>
      </c>
      <c r="Z167" s="87">
        <f t="shared" si="45"/>
        <v>19</v>
      </c>
      <c r="AA167" s="87" t="str">
        <f t="shared" si="46"/>
        <v>MINIMO SUPERADO</v>
      </c>
      <c r="AB167" s="87">
        <f t="shared" si="47"/>
        <v>0</v>
      </c>
      <c r="AC167" s="87" t="str">
        <f t="shared" si="48"/>
        <v>RECIBIDO TOTAL</v>
      </c>
      <c r="AD167" s="6">
        <f t="shared" si="49"/>
        <v>1551</v>
      </c>
      <c r="AE167" s="87"/>
      <c r="AF167" s="87"/>
      <c r="AI167" s="9">
        <v>2.5000000000000001E-2</v>
      </c>
      <c r="AN167" s="8" t="str">
        <f t="shared" si="50"/>
        <v>MCSSA018786HRAEI-AD-CC-100-202325301</v>
      </c>
      <c r="AO167" s="8" t="str">
        <f t="shared" si="51"/>
        <v>33BRULUAGSA, S.A. DE C.V.47MCSSA018786010.000.2230.012024AA-12-M7B-012M7B997-I-24-2023 RAMO 12</v>
      </c>
      <c r="AP167" s="8" t="str">
        <f t="shared" si="52"/>
        <v>HRAEI-AD-CC-100-2023</v>
      </c>
      <c r="AQ167" s="1" t="str">
        <f t="shared" si="53"/>
        <v>HRAEI-MD0136</v>
      </c>
      <c r="AR167" s="1" t="str">
        <f t="shared" si="54"/>
        <v>BRULUAGSA, S.A. DE C.V.</v>
      </c>
      <c r="AS167" s="1" t="str">
        <f t="shared" si="55"/>
        <v>AA-12-M7B-012M7B997-I-24-2023 </v>
      </c>
      <c r="AT167" s="1" t="s">
        <v>48</v>
      </c>
      <c r="AU167" s="1" t="str">
        <f t="shared" si="56"/>
        <v>HRAEI-AD-CC-100-2023HRAEI-MD0136</v>
      </c>
    </row>
    <row r="168" spans="1:52" ht="24.95" hidden="1" customHeight="1" x14ac:dyDescent="0.25">
      <c r="A168" s="70" t="str">
        <f t="shared" si="39"/>
        <v>LA-12-512-012000991-I-174-2023MCSSA018786COMPAÑIA INTERNACIONAL MEDICA, S.A. DE C.V.2024010.000.2128.00</v>
      </c>
      <c r="B168" s="70" t="str">
        <f t="shared" si="40"/>
        <v>MCSSA01878625301HRAEI-LPI-CC-279-1-2023HRAEI-MD01332024</v>
      </c>
      <c r="C168" s="71">
        <v>45253</v>
      </c>
      <c r="D168" s="72">
        <v>2024</v>
      </c>
      <c r="E168" s="73" t="s">
        <v>39</v>
      </c>
      <c r="F168" s="73" t="s">
        <v>2213</v>
      </c>
      <c r="G168" s="73" t="s">
        <v>41</v>
      </c>
      <c r="H168" s="73">
        <v>25301</v>
      </c>
      <c r="I168" s="73" t="s">
        <v>2290</v>
      </c>
      <c r="J168" s="73" t="s">
        <v>2291</v>
      </c>
      <c r="K168" s="73" t="s">
        <v>698</v>
      </c>
      <c r="L168" s="44" t="str">
        <f t="shared" si="41"/>
        <v>HRAEI-LPI-CC-279-1-2023HRAEI-MD0133</v>
      </c>
      <c r="M168" s="73" t="s">
        <v>699</v>
      </c>
      <c r="N168" s="73">
        <v>25302395</v>
      </c>
      <c r="O168" s="73" t="s">
        <v>700</v>
      </c>
      <c r="P168" s="73" t="s">
        <v>701</v>
      </c>
      <c r="Q168" s="74">
        <v>19.2</v>
      </c>
      <c r="R168" s="75">
        <v>1</v>
      </c>
      <c r="S168" s="75">
        <v>2</v>
      </c>
      <c r="T168" s="74">
        <f t="shared" si="42"/>
        <v>19.2</v>
      </c>
      <c r="U168" s="74">
        <f t="shared" si="43"/>
        <v>38.4</v>
      </c>
      <c r="V168" s="76">
        <v>0</v>
      </c>
      <c r="W168" s="87">
        <f>IFERROR(VLOOKUP(L168,'DINAMICA SOLICITADO - ENTREGADO'!$A$2:$B$2000,2,0),"-")</f>
        <v>1</v>
      </c>
      <c r="X168" s="87">
        <f>IFERROR(VLOOKUP(L168,'DINAMICA SOLICITADO - ENTREGADO'!$A$2:$C$2000,3,0),"-")</f>
        <v>1</v>
      </c>
      <c r="Y168" s="87" t="str">
        <f t="shared" si="44"/>
        <v>CLAVE SOLICITADA</v>
      </c>
      <c r="Z168" s="87">
        <f t="shared" si="45"/>
        <v>0</v>
      </c>
      <c r="AA168" s="87" t="str">
        <f t="shared" si="46"/>
        <v>MINIMO CUMPLIDO</v>
      </c>
      <c r="AB168" s="87">
        <f t="shared" si="47"/>
        <v>0</v>
      </c>
      <c r="AC168" s="87" t="str">
        <f t="shared" si="48"/>
        <v>RECIBIDO TOTAL</v>
      </c>
      <c r="AD168" s="6">
        <f t="shared" si="49"/>
        <v>19.2</v>
      </c>
      <c r="AE168" s="87"/>
      <c r="AF168" s="87"/>
      <c r="AG168" s="77"/>
      <c r="AH168" s="77"/>
      <c r="AI168" s="78" t="s">
        <v>2216</v>
      </c>
      <c r="AJ168" s="78"/>
      <c r="AK168" s="77"/>
      <c r="AL168" s="77"/>
      <c r="AM168" s="77"/>
      <c r="AN168" s="77" t="str">
        <f t="shared" si="50"/>
        <v>MCSSA018786HRAEI-LPI-CC-279-1-202325301</v>
      </c>
      <c r="AO168" s="77" t="str">
        <f t="shared" si="51"/>
        <v>2COMPAÑIA INTERNACIONAL MEDICA, S.A. DE C.V.19.2MCSSA018786010.000.2128.002024LA-12-512-012000991-I-174-2023RAMO 12</v>
      </c>
      <c r="AP168" s="77" t="str">
        <f t="shared" si="52"/>
        <v>HRAEI-LPI-CC-279-1-2023</v>
      </c>
      <c r="AQ168" s="70" t="str">
        <f t="shared" si="53"/>
        <v>HRAEI-MD0133</v>
      </c>
      <c r="AR168" s="70" t="str">
        <f t="shared" si="54"/>
        <v>COMPAÑIA INTERNACIONAL MEDICA, S.A. DE C.V.</v>
      </c>
      <c r="AS168" s="70" t="str">
        <f t="shared" si="55"/>
        <v>LA-12-512-012000991-I-174-2023</v>
      </c>
      <c r="AT168" s="70" t="s">
        <v>2218</v>
      </c>
      <c r="AU168" s="70" t="str">
        <f t="shared" si="56"/>
        <v>HRAEI-LPI-CC-279-1-2023HRAEI-MD0133</v>
      </c>
      <c r="AV168" s="70"/>
      <c r="AW168" s="70"/>
      <c r="AX168" s="70"/>
    </row>
    <row r="169" spans="1:52" ht="24.95" hidden="1" customHeight="1" x14ac:dyDescent="0.25">
      <c r="A169" s="1" t="str">
        <f t="shared" si="39"/>
        <v>LA-012M7B997-E115-2022MCSSA018786COMPAÑIA INTERNACIONAL MÉDICA, S.A. DE C.V.2024010.000.2128.00</v>
      </c>
      <c r="B169" s="1" t="str">
        <f t="shared" si="40"/>
        <v>MCSSA01878625301HRAEI-LPI-CC-437-2022HRAEI-MD01332024</v>
      </c>
      <c r="C169" s="42">
        <v>44950</v>
      </c>
      <c r="D169" s="43">
        <v>2024</v>
      </c>
      <c r="E169" s="44" t="s">
        <v>39</v>
      </c>
      <c r="F169" s="44" t="s">
        <v>390</v>
      </c>
      <c r="G169" s="44" t="s">
        <v>41</v>
      </c>
      <c r="H169" s="44">
        <v>25301</v>
      </c>
      <c r="I169" s="44" t="s">
        <v>562</v>
      </c>
      <c r="J169" s="44" t="s">
        <v>563</v>
      </c>
      <c r="K169" s="44" t="s">
        <v>698</v>
      </c>
      <c r="L169" s="44" t="str">
        <f t="shared" si="41"/>
        <v>HRAEI-LPI-CC-437-2022HRAEI-MD0133</v>
      </c>
      <c r="M169" s="44" t="s">
        <v>699</v>
      </c>
      <c r="N169" s="44">
        <v>25302395</v>
      </c>
      <c r="O169" s="44" t="s">
        <v>700</v>
      </c>
      <c r="P169" s="44" t="s">
        <v>701</v>
      </c>
      <c r="Q169" s="45">
        <v>16.170000000000002</v>
      </c>
      <c r="R169" s="46">
        <v>1</v>
      </c>
      <c r="S169" s="46">
        <v>1</v>
      </c>
      <c r="T169" s="45">
        <f t="shared" si="42"/>
        <v>16.170000000000002</v>
      </c>
      <c r="U169" s="45">
        <f t="shared" si="43"/>
        <v>16.170000000000002</v>
      </c>
      <c r="V169" s="47">
        <v>0</v>
      </c>
      <c r="W169" s="87">
        <f>IFERROR(VLOOKUP(L169,'DINAMICA SOLICITADO - ENTREGADO'!$A$2:$B$2000,2,0),"-")</f>
        <v>1</v>
      </c>
      <c r="X169" s="87">
        <f>IFERROR(VLOOKUP(L169,'DINAMICA SOLICITADO - ENTREGADO'!$A$2:$C$2000,3,0),"-")</f>
        <v>1</v>
      </c>
      <c r="Y169" s="87" t="str">
        <f t="shared" si="44"/>
        <v>CLAVE SOLICITADA</v>
      </c>
      <c r="Z169" s="87">
        <f t="shared" si="45"/>
        <v>0</v>
      </c>
      <c r="AA169" s="87" t="str">
        <f t="shared" si="46"/>
        <v>MINIMO CUMPLIDO</v>
      </c>
      <c r="AB169" s="87">
        <f t="shared" si="47"/>
        <v>0</v>
      </c>
      <c r="AC169" s="87" t="str">
        <f t="shared" si="48"/>
        <v>RECIBIDO TOTAL</v>
      </c>
      <c r="AD169" s="6">
        <f t="shared" si="49"/>
        <v>16.170000000000002</v>
      </c>
      <c r="AE169" s="87"/>
      <c r="AF169" s="87"/>
      <c r="AI169" s="9">
        <v>2.5000000000000001E-2</v>
      </c>
      <c r="AN169" s="8" t="str">
        <f t="shared" si="50"/>
        <v>MCSSA018786HRAEI-LPI-CC-437-202225301</v>
      </c>
      <c r="AO169" s="8" t="str">
        <f t="shared" si="51"/>
        <v>1COMPAÑIA INTERNACIONAL MÉDICA, S.A. DE C.V.16.17MCSSA018786010.000.2128.002024LA-012M7B997-E115-2022RAMO 12</v>
      </c>
      <c r="AP169" s="8" t="str">
        <f t="shared" si="52"/>
        <v>HRAEI-LPI-CC-437-2022</v>
      </c>
      <c r="AQ169" s="1" t="str">
        <f t="shared" si="53"/>
        <v>HRAEI-MD0133</v>
      </c>
      <c r="AR169" s="1" t="str">
        <f t="shared" si="54"/>
        <v>COMPAÑIA INTERNACIONAL MÉDICA, S.A. DE C.V.</v>
      </c>
      <c r="AS169" s="1" t="str">
        <f t="shared" si="55"/>
        <v>LA-012M7B997-E115-2022</v>
      </c>
      <c r="AT169" s="1" t="s">
        <v>48</v>
      </c>
      <c r="AU169" s="1" t="str">
        <f t="shared" si="56"/>
        <v>HRAEI-LPI-CC-437-2022HRAEI-MD0133</v>
      </c>
    </row>
    <row r="170" spans="1:52" ht="24.95" hidden="1" customHeight="1" x14ac:dyDescent="0.25">
      <c r="A170" s="1" t="str">
        <f t="shared" si="39"/>
        <v>LA-012M7B997-E115-2022MCSSA018786MICRO PHARMACEUTICALS MÉXICO, S. DE R.L. DE C.V.2024010.000.2128.00</v>
      </c>
      <c r="B170" s="1" t="str">
        <f t="shared" si="40"/>
        <v>MCSSA01878625301HRAEI-LPI-CC-498-2022HRAEI-MD01332024</v>
      </c>
      <c r="C170" s="42">
        <v>44950</v>
      </c>
      <c r="D170" s="43">
        <v>2024</v>
      </c>
      <c r="E170" s="44" t="s">
        <v>39</v>
      </c>
      <c r="F170" s="44" t="s">
        <v>390</v>
      </c>
      <c r="G170" s="44" t="s">
        <v>41</v>
      </c>
      <c r="H170" s="44">
        <v>25301</v>
      </c>
      <c r="I170" s="44" t="s">
        <v>1301</v>
      </c>
      <c r="J170" s="44" t="s">
        <v>1302</v>
      </c>
      <c r="K170" s="44" t="s">
        <v>698</v>
      </c>
      <c r="L170" s="44" t="str">
        <f t="shared" si="41"/>
        <v>HRAEI-LPI-CC-498-2022HRAEI-MD0133</v>
      </c>
      <c r="M170" s="44" t="s">
        <v>699</v>
      </c>
      <c r="N170" s="44">
        <v>25302395</v>
      </c>
      <c r="O170" s="44" t="s">
        <v>700</v>
      </c>
      <c r="P170" s="44" t="s">
        <v>701</v>
      </c>
      <c r="Q170" s="45">
        <v>16.21</v>
      </c>
      <c r="R170" s="46">
        <v>1</v>
      </c>
      <c r="S170" s="46">
        <v>1</v>
      </c>
      <c r="T170" s="45">
        <f t="shared" si="42"/>
        <v>16.21</v>
      </c>
      <c r="U170" s="45">
        <f t="shared" si="43"/>
        <v>16.21</v>
      </c>
      <c r="V170" s="47">
        <v>0</v>
      </c>
      <c r="W170" s="87">
        <f>IFERROR(VLOOKUP(L170,'DINAMICA SOLICITADO - ENTREGADO'!$A$2:$B$2000,2,0),"-")</f>
        <v>1</v>
      </c>
      <c r="X170" s="87">
        <f>IFERROR(VLOOKUP(L170,'DINAMICA SOLICITADO - ENTREGADO'!$A$2:$C$2000,3,0),"-")</f>
        <v>1</v>
      </c>
      <c r="Y170" s="87" t="str">
        <f t="shared" si="44"/>
        <v>CLAVE SOLICITADA</v>
      </c>
      <c r="Z170" s="87">
        <f t="shared" si="45"/>
        <v>0</v>
      </c>
      <c r="AA170" s="87" t="str">
        <f t="shared" si="46"/>
        <v>MINIMO CUMPLIDO</v>
      </c>
      <c r="AB170" s="87">
        <f t="shared" si="47"/>
        <v>0</v>
      </c>
      <c r="AC170" s="87" t="str">
        <f t="shared" si="48"/>
        <v>RECIBIDO TOTAL</v>
      </c>
      <c r="AD170" s="6">
        <f t="shared" si="49"/>
        <v>16.21</v>
      </c>
      <c r="AE170" s="87"/>
      <c r="AF170" s="87"/>
      <c r="AI170" s="9">
        <v>2.5000000000000001E-2</v>
      </c>
      <c r="AN170" s="8" t="str">
        <f t="shared" si="50"/>
        <v>MCSSA018786HRAEI-LPI-CC-498-202225301</v>
      </c>
      <c r="AO170" s="8" t="str">
        <f t="shared" si="51"/>
        <v>1MICRO PHARMACEUTICALS MÉXICO, S. DE R.L. DE C.V.16.21MCSSA018786010.000.2128.002024LA-012M7B997-E115-2022RAMO 12</v>
      </c>
      <c r="AP170" s="8" t="str">
        <f t="shared" si="52"/>
        <v>HRAEI-LPI-CC-498-2022</v>
      </c>
      <c r="AQ170" s="1" t="str">
        <f t="shared" si="53"/>
        <v>HRAEI-MD0133</v>
      </c>
      <c r="AR170" s="1" t="str">
        <f t="shared" si="54"/>
        <v>MICRO PHARMACEUTICALS MÉXICO, S. DE R.L. DE C.V.</v>
      </c>
      <c r="AS170" s="1" t="str">
        <f t="shared" si="55"/>
        <v>LA-012M7B997-E115-2022</v>
      </c>
      <c r="AT170" s="1" t="s">
        <v>48</v>
      </c>
      <c r="AU170" s="1" t="str">
        <f t="shared" si="56"/>
        <v>HRAEI-LPI-CC-498-2022HRAEI-MD0133</v>
      </c>
    </row>
    <row r="171" spans="1:52" ht="24.95" hidden="1" customHeight="1" x14ac:dyDescent="0.25">
      <c r="A171" s="1" t="str">
        <f t="shared" si="39"/>
        <v>LA-012M7B997-E115-2022MCSSA018786BRULUAGSA, S.A. DE C.V.2024010.000.2128.00</v>
      </c>
      <c r="B171" s="1" t="str">
        <f t="shared" si="40"/>
        <v>MCSSA01878625301HRAEI-LPI-CC-426-2022HRAEI-MD01332024</v>
      </c>
      <c r="C171" s="42">
        <v>44950</v>
      </c>
      <c r="D171" s="43">
        <v>2024</v>
      </c>
      <c r="E171" s="44" t="s">
        <v>39</v>
      </c>
      <c r="F171" s="44" t="s">
        <v>390</v>
      </c>
      <c r="G171" s="44" t="s">
        <v>41</v>
      </c>
      <c r="H171" s="44">
        <v>25301</v>
      </c>
      <c r="I171" s="44" t="s">
        <v>456</v>
      </c>
      <c r="J171" s="44" t="s">
        <v>457</v>
      </c>
      <c r="K171" s="44" t="s">
        <v>698</v>
      </c>
      <c r="L171" s="44" t="str">
        <f t="shared" si="41"/>
        <v>HRAEI-LPI-CC-426-2022HRAEI-MD0133</v>
      </c>
      <c r="M171" s="44" t="s">
        <v>699</v>
      </c>
      <c r="N171" s="44">
        <v>25302395</v>
      </c>
      <c r="O171" s="44" t="s">
        <v>700</v>
      </c>
      <c r="P171" s="44" t="s">
        <v>701</v>
      </c>
      <c r="Q171" s="45">
        <v>15.5</v>
      </c>
      <c r="R171" s="46">
        <v>1</v>
      </c>
      <c r="S171" s="46">
        <v>2</v>
      </c>
      <c r="T171" s="45">
        <f t="shared" si="42"/>
        <v>15.5</v>
      </c>
      <c r="U171" s="45">
        <f t="shared" si="43"/>
        <v>31</v>
      </c>
      <c r="V171" s="47">
        <v>0</v>
      </c>
      <c r="W171" s="87">
        <f>IFERROR(VLOOKUP(L171,'DINAMICA SOLICITADO - ENTREGADO'!$A$2:$B$2000,2,0),"-")</f>
        <v>2</v>
      </c>
      <c r="X171" s="87">
        <f>IFERROR(VLOOKUP(L171,'DINAMICA SOLICITADO - ENTREGADO'!$A$2:$C$2000,3,0),"-")</f>
        <v>0</v>
      </c>
      <c r="Y171" s="87" t="str">
        <f t="shared" si="44"/>
        <v>CLAVE SOLICITADA</v>
      </c>
      <c r="Z171" s="87">
        <f t="shared" si="45"/>
        <v>1</v>
      </c>
      <c r="AA171" s="87" t="str">
        <f t="shared" si="46"/>
        <v>MINIMO SUPERADO</v>
      </c>
      <c r="AB171" s="87">
        <f t="shared" si="47"/>
        <v>2</v>
      </c>
      <c r="AC171" s="87" t="str">
        <f t="shared" si="48"/>
        <v>SIN RECIBIR</v>
      </c>
      <c r="AD171" s="6">
        <f t="shared" si="49"/>
        <v>0</v>
      </c>
      <c r="AE171" s="87" t="s">
        <v>3574</v>
      </c>
      <c r="AF171" s="87"/>
      <c r="AI171" s="9">
        <v>2.5000000000000001E-2</v>
      </c>
      <c r="AN171" s="8" t="str">
        <f t="shared" si="50"/>
        <v>MCSSA018786HRAEI-LPI-CC-426-202225301</v>
      </c>
      <c r="AO171" s="8" t="str">
        <f t="shared" si="51"/>
        <v>2BRULUAGSA, S.A. DE C.V.15.5MCSSA018786010.000.2128.002024LA-012M7B997-E115-2022RAMO 12</v>
      </c>
      <c r="AP171" s="8" t="str">
        <f t="shared" si="52"/>
        <v>HRAEI-LPI-CC-426-2022</v>
      </c>
      <c r="AQ171" s="1" t="str">
        <f t="shared" si="53"/>
        <v>HRAEI-MD0133</v>
      </c>
      <c r="AR171" s="1" t="str">
        <f t="shared" si="54"/>
        <v>BRULUAGSA, S.A. DE C.V.</v>
      </c>
      <c r="AS171" s="1" t="str">
        <f t="shared" si="55"/>
        <v>LA-012M7B997-E115-2022</v>
      </c>
      <c r="AT171" s="1" t="s">
        <v>48</v>
      </c>
      <c r="AU171" s="1" t="str">
        <f t="shared" si="56"/>
        <v>HRAEI-LPI-CC-426-2022HRAEI-MD0133</v>
      </c>
    </row>
    <row r="172" spans="1:52" ht="24.95" hidden="1" customHeight="1" x14ac:dyDescent="0.25">
      <c r="A172" s="70" t="str">
        <f t="shared" si="39"/>
        <v>LA-12-512-012000991-I-174-2023MCSSA018786FARMA LEAL, S.A. DE C.V.2024010.000.2127.00</v>
      </c>
      <c r="B172" s="70" t="str">
        <f t="shared" si="40"/>
        <v>MCSSA01878625301HRAEI-LPI-CC-296-1-2023HRAEI-MD01322024</v>
      </c>
      <c r="C172" s="71">
        <v>45253</v>
      </c>
      <c r="D172" s="72">
        <v>2024</v>
      </c>
      <c r="E172" s="73" t="s">
        <v>39</v>
      </c>
      <c r="F172" s="73" t="s">
        <v>2213</v>
      </c>
      <c r="G172" s="73" t="s">
        <v>41</v>
      </c>
      <c r="H172" s="73">
        <v>25301</v>
      </c>
      <c r="I172" s="73" t="s">
        <v>2364</v>
      </c>
      <c r="J172" s="73" t="s">
        <v>2365</v>
      </c>
      <c r="K172" s="73" t="s">
        <v>694</v>
      </c>
      <c r="L172" s="44" t="str">
        <f t="shared" si="41"/>
        <v>HRAEI-LPI-CC-296-1-2023HRAEI-MD0132</v>
      </c>
      <c r="M172" s="73" t="s">
        <v>695</v>
      </c>
      <c r="N172" s="73">
        <v>25302397</v>
      </c>
      <c r="O172" s="73" t="s">
        <v>696</v>
      </c>
      <c r="P172" s="73" t="s">
        <v>697</v>
      </c>
      <c r="Q172" s="74">
        <v>20.5</v>
      </c>
      <c r="R172" s="75">
        <v>1</v>
      </c>
      <c r="S172" s="75">
        <v>2</v>
      </c>
      <c r="T172" s="74">
        <f t="shared" si="42"/>
        <v>20.5</v>
      </c>
      <c r="U172" s="74">
        <f t="shared" si="43"/>
        <v>41</v>
      </c>
      <c r="V172" s="76">
        <v>0</v>
      </c>
      <c r="W172" s="87" t="str">
        <f>IFERROR(VLOOKUP(L172,'DINAMICA SOLICITADO - ENTREGADO'!$A$2:$B$2000,2,0),"-")</f>
        <v>-</v>
      </c>
      <c r="X172" s="87" t="str">
        <f>IFERROR(VLOOKUP(L172,'DINAMICA SOLICITADO - ENTREGADO'!$A$2:$C$2000,3,0),"-")</f>
        <v>-</v>
      </c>
      <c r="Y172" s="87" t="str">
        <f t="shared" si="44"/>
        <v>SIN SOLICITUD</v>
      </c>
      <c r="Z172" s="87" t="str">
        <f t="shared" si="45"/>
        <v>-</v>
      </c>
      <c r="AA172" s="87" t="str">
        <f t="shared" si="46"/>
        <v>MINIMO SIN SOLICITUD</v>
      </c>
      <c r="AB172" s="87" t="str">
        <f t="shared" si="47"/>
        <v>-</v>
      </c>
      <c r="AC172" s="87" t="str">
        <f t="shared" si="48"/>
        <v>SIN SOLICITUD</v>
      </c>
      <c r="AD172" s="6" t="str">
        <f t="shared" si="49"/>
        <v>-</v>
      </c>
      <c r="AE172" s="87"/>
      <c r="AF172" s="87"/>
      <c r="AG172" s="77"/>
      <c r="AH172" s="77"/>
      <c r="AI172" s="78" t="s">
        <v>2216</v>
      </c>
      <c r="AJ172" s="78"/>
      <c r="AK172" s="77"/>
      <c r="AL172" s="77"/>
      <c r="AM172" s="77"/>
      <c r="AN172" s="77" t="str">
        <f t="shared" si="50"/>
        <v>MCSSA018786HRAEI-LPI-CC-296-1-202325301</v>
      </c>
      <c r="AO172" s="77" t="str">
        <f t="shared" si="51"/>
        <v>2FARMA LEAL, S.A. DE C.V.20.5MCSSA018786010.000.2127.002024LA-12-512-012000991-I-174-2023RAMO 12</v>
      </c>
      <c r="AP172" s="77" t="str">
        <f t="shared" si="52"/>
        <v>HRAEI-LPI-CC-296-1-2023</v>
      </c>
      <c r="AQ172" s="70" t="str">
        <f t="shared" si="53"/>
        <v>HRAEI-MD0132</v>
      </c>
      <c r="AR172" s="70" t="str">
        <f t="shared" si="54"/>
        <v>FARMA LEAL, S.A. DE C.V.</v>
      </c>
      <c r="AS172" s="70" t="str">
        <f t="shared" si="55"/>
        <v>LA-12-512-012000991-I-174-2023</v>
      </c>
      <c r="AT172" s="70" t="s">
        <v>2218</v>
      </c>
      <c r="AU172" s="70" t="str">
        <f t="shared" si="56"/>
        <v>HRAEI-LPI-CC-296-1-2023HRAEI-MD0132</v>
      </c>
      <c r="AV172" s="70"/>
      <c r="AW172" s="70"/>
      <c r="AX172" s="70"/>
    </row>
    <row r="173" spans="1:52" ht="24.95" hidden="1" customHeight="1" x14ac:dyDescent="0.25">
      <c r="A173" s="1" t="str">
        <f t="shared" si="39"/>
        <v>LA-012M7B997-E115-2022MCSSA018786BRULUAGSA, S.A. DE C.V.2024010.000.2127.00</v>
      </c>
      <c r="B173" s="1" t="str">
        <f t="shared" si="40"/>
        <v>MCSSA01878625301HRAEI-LPI-CC-426-2022HRAEI-MD01322024</v>
      </c>
      <c r="C173" s="42">
        <v>44950</v>
      </c>
      <c r="D173" s="43">
        <v>2024</v>
      </c>
      <c r="E173" s="44" t="s">
        <v>39</v>
      </c>
      <c r="F173" s="44" t="s">
        <v>390</v>
      </c>
      <c r="G173" s="44" t="s">
        <v>41</v>
      </c>
      <c r="H173" s="44">
        <v>25301</v>
      </c>
      <c r="I173" s="44" t="s">
        <v>456</v>
      </c>
      <c r="J173" s="44" t="s">
        <v>457</v>
      </c>
      <c r="K173" s="44" t="s">
        <v>694</v>
      </c>
      <c r="L173" s="44" t="str">
        <f t="shared" si="41"/>
        <v>HRAEI-LPI-CC-426-2022HRAEI-MD0132</v>
      </c>
      <c r="M173" s="44" t="s">
        <v>695</v>
      </c>
      <c r="N173" s="44">
        <v>25302397</v>
      </c>
      <c r="O173" s="44" t="s">
        <v>696</v>
      </c>
      <c r="P173" s="44" t="s">
        <v>697</v>
      </c>
      <c r="Q173" s="45">
        <v>22</v>
      </c>
      <c r="R173" s="46">
        <v>2</v>
      </c>
      <c r="S173" s="46">
        <v>4</v>
      </c>
      <c r="T173" s="45">
        <f t="shared" si="42"/>
        <v>44</v>
      </c>
      <c r="U173" s="45">
        <f t="shared" si="43"/>
        <v>88</v>
      </c>
      <c r="V173" s="47">
        <v>0</v>
      </c>
      <c r="W173" s="87" t="str">
        <f>IFERROR(VLOOKUP(L173,'DINAMICA SOLICITADO - ENTREGADO'!$A$2:$B$2000,2,0),"-")</f>
        <v>-</v>
      </c>
      <c r="X173" s="87" t="str">
        <f>IFERROR(VLOOKUP(L173,'DINAMICA SOLICITADO - ENTREGADO'!$A$2:$C$2000,3,0),"-")</f>
        <v>-</v>
      </c>
      <c r="Y173" s="87" t="str">
        <f t="shared" si="44"/>
        <v>SIN SOLICITUD</v>
      </c>
      <c r="Z173" s="87" t="str">
        <f t="shared" si="45"/>
        <v>-</v>
      </c>
      <c r="AA173" s="87" t="str">
        <f t="shared" si="46"/>
        <v>MINIMO SIN SOLICITUD</v>
      </c>
      <c r="AB173" s="87" t="str">
        <f t="shared" si="47"/>
        <v>-</v>
      </c>
      <c r="AC173" s="87" t="str">
        <f t="shared" si="48"/>
        <v>SIN SOLICITUD</v>
      </c>
      <c r="AD173" s="6" t="str">
        <f t="shared" si="49"/>
        <v>-</v>
      </c>
      <c r="AE173" s="87"/>
      <c r="AF173" s="87"/>
      <c r="AI173" s="9">
        <v>2.5000000000000001E-2</v>
      </c>
      <c r="AN173" s="8" t="str">
        <f t="shared" si="50"/>
        <v>MCSSA018786HRAEI-LPI-CC-426-202225301</v>
      </c>
      <c r="AO173" s="8" t="str">
        <f t="shared" si="51"/>
        <v>4BRULUAGSA, S.A. DE C.V.22MCSSA018786010.000.2127.002024LA-012M7B997-E115-2022RAMO 12</v>
      </c>
      <c r="AP173" s="8" t="str">
        <f t="shared" si="52"/>
        <v>HRAEI-LPI-CC-426-2022</v>
      </c>
      <c r="AQ173" s="1" t="str">
        <f t="shared" si="53"/>
        <v>HRAEI-MD0132</v>
      </c>
      <c r="AR173" s="1" t="str">
        <f t="shared" si="54"/>
        <v>BRULUAGSA, S.A. DE C.V.</v>
      </c>
      <c r="AS173" s="1" t="str">
        <f t="shared" si="55"/>
        <v>LA-012M7B997-E115-2022</v>
      </c>
      <c r="AT173" s="1" t="s">
        <v>48</v>
      </c>
      <c r="AU173" s="1" t="str">
        <f t="shared" si="56"/>
        <v>HRAEI-LPI-CC-426-2022HRAEI-MD0132</v>
      </c>
    </row>
    <row r="174" spans="1:52" ht="24.95" hidden="1" customHeight="1" x14ac:dyDescent="0.25">
      <c r="A174" s="1" t="str">
        <f t="shared" si="39"/>
        <v>AA-012M7B997-E158-2022MCSSA018786GABAME, S.A. DE C.V.2024010.000.1931.00</v>
      </c>
      <c r="B174" s="1" t="str">
        <f t="shared" si="40"/>
        <v>MCSSA01878625301HRAEI-AD-CC-527-2022HRAEI-MD01412024</v>
      </c>
      <c r="C174" s="42">
        <v>44950</v>
      </c>
      <c r="D174" s="43">
        <v>2024</v>
      </c>
      <c r="E174" s="44" t="s">
        <v>39</v>
      </c>
      <c r="F174" s="44" t="s">
        <v>1305</v>
      </c>
      <c r="G174" s="44" t="s">
        <v>41</v>
      </c>
      <c r="H174" s="44">
        <v>25301</v>
      </c>
      <c r="I174" s="44" t="s">
        <v>1337</v>
      </c>
      <c r="J174" s="44" t="s">
        <v>1338</v>
      </c>
      <c r="K174" s="44" t="s">
        <v>1339</v>
      </c>
      <c r="L174" s="44" t="str">
        <f t="shared" si="41"/>
        <v>HRAEI-AD-CC-527-2022HRAEI-MD0141</v>
      </c>
      <c r="M174" s="44" t="s">
        <v>1340</v>
      </c>
      <c r="N174" s="44">
        <v>25300189</v>
      </c>
      <c r="O174" s="44" t="s">
        <v>1341</v>
      </c>
      <c r="P174" s="44" t="s">
        <v>1342</v>
      </c>
      <c r="Q174" s="45">
        <v>10.7</v>
      </c>
      <c r="R174" s="46">
        <v>1872</v>
      </c>
      <c r="S174" s="46">
        <v>4680</v>
      </c>
      <c r="T174" s="45">
        <f t="shared" si="42"/>
        <v>20030.399999999998</v>
      </c>
      <c r="U174" s="45">
        <f t="shared" si="43"/>
        <v>50076</v>
      </c>
      <c r="V174" s="47">
        <v>0</v>
      </c>
      <c r="W174" s="87">
        <f>IFERROR(VLOOKUP(L174,'DINAMICA SOLICITADO - ENTREGADO'!$A$2:$B$2000,2,0),"-")</f>
        <v>4680</v>
      </c>
      <c r="X174" s="87">
        <f>IFERROR(VLOOKUP(L174,'DINAMICA SOLICITADO - ENTREGADO'!$A$2:$C$2000,3,0),"-")</f>
        <v>4680</v>
      </c>
      <c r="Y174" s="87" t="str">
        <f t="shared" si="44"/>
        <v>CLAVE SOLICITADA</v>
      </c>
      <c r="Z174" s="87">
        <f t="shared" si="45"/>
        <v>2808</v>
      </c>
      <c r="AA174" s="87" t="str">
        <f t="shared" si="46"/>
        <v>MINIMO SUPERADO</v>
      </c>
      <c r="AB174" s="87">
        <f t="shared" si="47"/>
        <v>0</v>
      </c>
      <c r="AC174" s="87" t="str">
        <f t="shared" si="48"/>
        <v>RECIBIDO TOTAL</v>
      </c>
      <c r="AD174" s="6">
        <f t="shared" si="49"/>
        <v>50076</v>
      </c>
      <c r="AE174" s="87"/>
      <c r="AF174" s="87"/>
      <c r="AI174" s="9">
        <v>2.5000000000000001E-2</v>
      </c>
      <c r="AN174" s="8" t="str">
        <f t="shared" si="50"/>
        <v>MCSSA018786HRAEI-AD-CC-527-202225301</v>
      </c>
      <c r="AO174" s="8" t="str">
        <f t="shared" si="51"/>
        <v>4680GABAME, S.A. DE C.V.10.7MCSSA018786010.000.1931.002024AA-012M7B997-E158-2022RAMO 12</v>
      </c>
      <c r="AP174" s="8" t="str">
        <f t="shared" si="52"/>
        <v>HRAEI-AD-CC-527-2022</v>
      </c>
      <c r="AQ174" s="1" t="str">
        <f t="shared" si="53"/>
        <v>HRAEI-MD0141</v>
      </c>
      <c r="AR174" s="1" t="str">
        <f t="shared" si="54"/>
        <v>GABAME, S.A. DE C.V.</v>
      </c>
      <c r="AS174" s="1" t="str">
        <f t="shared" si="55"/>
        <v>AA-012M7B997-E158-2022</v>
      </c>
      <c r="AT174" s="1" t="s">
        <v>48</v>
      </c>
      <c r="AU174" s="1" t="str">
        <f t="shared" si="56"/>
        <v>HRAEI-AD-CC-527-2022HRAEI-MD0141</v>
      </c>
    </row>
    <row r="175" spans="1:52" ht="24.95" hidden="1" customHeight="1" x14ac:dyDescent="0.25">
      <c r="A175" s="70" t="str">
        <f t="shared" si="39"/>
        <v>LA-12-512-012000991-I-174-2023MCSSA018786PRODUCTOS E INSUMOS PARA LA SALUD, S.A. DE C.V.2024010.000.6168.00</v>
      </c>
      <c r="B175" s="70" t="str">
        <f t="shared" si="40"/>
        <v>MCSSA01878625301HRAEI-LPI-CC-354-1-2023HRAEI-MD20692024</v>
      </c>
      <c r="C175" s="71">
        <v>45357</v>
      </c>
      <c r="D175" s="72">
        <v>2024</v>
      </c>
      <c r="E175" s="73" t="s">
        <v>39</v>
      </c>
      <c r="F175" s="73" t="s">
        <v>2213</v>
      </c>
      <c r="G175" s="73" t="s">
        <v>41</v>
      </c>
      <c r="H175" s="73">
        <v>25301</v>
      </c>
      <c r="I175" s="73" t="s">
        <v>2330</v>
      </c>
      <c r="J175" s="73" t="s">
        <v>1290</v>
      </c>
      <c r="K175" s="73" t="s">
        <v>1195</v>
      </c>
      <c r="L175" s="44" t="str">
        <f t="shared" si="41"/>
        <v>HRAEI-LPI-CC-354-1-2023HRAEI-MD2069</v>
      </c>
      <c r="M175" s="73" t="s">
        <v>1196</v>
      </c>
      <c r="N175" s="73">
        <v>25303401</v>
      </c>
      <c r="O175" s="73" t="s">
        <v>1197</v>
      </c>
      <c r="P175" s="73" t="s">
        <v>1198</v>
      </c>
      <c r="Q175" s="74">
        <v>1950.71</v>
      </c>
      <c r="R175" s="75">
        <v>5</v>
      </c>
      <c r="S175" s="75">
        <v>11</v>
      </c>
      <c r="T175" s="74">
        <f t="shared" si="42"/>
        <v>9753.5499999999993</v>
      </c>
      <c r="U175" s="74">
        <f t="shared" si="43"/>
        <v>21457.81</v>
      </c>
      <c r="V175" s="76">
        <v>0</v>
      </c>
      <c r="W175" s="87">
        <f>IFERROR(VLOOKUP(L175,'DINAMICA SOLICITADO - ENTREGADO'!$A$2:$B$2000,2,0),"-")</f>
        <v>4</v>
      </c>
      <c r="X175" s="87">
        <f>IFERROR(VLOOKUP(L175,'DINAMICA SOLICITADO - ENTREGADO'!$A$2:$C$2000,3,0),"-")</f>
        <v>4</v>
      </c>
      <c r="Y175" s="87" t="str">
        <f t="shared" si="44"/>
        <v>CLAVE SOLICITADA</v>
      </c>
      <c r="Z175" s="87">
        <f t="shared" si="45"/>
        <v>-1</v>
      </c>
      <c r="AA175" s="87" t="str">
        <f t="shared" si="46"/>
        <v>MINIMO NO CUMPLIDO</v>
      </c>
      <c r="AB175" s="87">
        <f t="shared" si="47"/>
        <v>0</v>
      </c>
      <c r="AC175" s="87" t="str">
        <f t="shared" si="48"/>
        <v>RECIBIDO TOTAL</v>
      </c>
      <c r="AD175" s="6">
        <f t="shared" si="49"/>
        <v>7802.84</v>
      </c>
      <c r="AE175" s="87"/>
      <c r="AF175" s="87"/>
      <c r="AG175" s="77" t="s">
        <v>2460</v>
      </c>
      <c r="AH175" s="77" t="s">
        <v>2460</v>
      </c>
      <c r="AI175" s="78" t="s">
        <v>2216</v>
      </c>
      <c r="AJ175" s="78" t="s">
        <v>2461</v>
      </c>
      <c r="AK175" s="77"/>
      <c r="AL175" s="77">
        <v>0</v>
      </c>
      <c r="AM175" s="77" t="s">
        <v>1553</v>
      </c>
      <c r="AN175" s="77" t="str">
        <f t="shared" si="50"/>
        <v>MCSSA018786HRAEI-LPI-CC-354-1-202325301</v>
      </c>
      <c r="AO175" s="77" t="str">
        <f t="shared" si="51"/>
        <v>11PRODUCTOS E INSUMOS PARA LA SALUD, S.A. DE C.V.1950.71MCSSA018786010.000.6168.002024LA-12-512-012000991-I-174-2023RAMO 12</v>
      </c>
      <c r="AP175" s="77" t="str">
        <f t="shared" si="52"/>
        <v>HRAEI-LPI-CC-354-1-2023</v>
      </c>
      <c r="AQ175" s="70" t="str">
        <f t="shared" si="53"/>
        <v>HRAEI-MD2069</v>
      </c>
      <c r="AR175" s="70" t="str">
        <f t="shared" si="54"/>
        <v>PRODUCTOS E INSUMOS PARA LA SALUD, S.A. DE C.V.</v>
      </c>
      <c r="AS175" s="70" t="str">
        <f t="shared" si="55"/>
        <v>LA-12-512-012000991-I-174-2023</v>
      </c>
      <c r="AT175" s="70" t="s">
        <v>2218</v>
      </c>
      <c r="AU175" s="70" t="str">
        <f t="shared" si="56"/>
        <v>HRAEI-LPI-CC-354-1-2023HRAEI-MD2069</v>
      </c>
      <c r="AV175" s="70"/>
      <c r="AW175" s="70"/>
      <c r="AX175" s="70"/>
      <c r="AY175" s="70"/>
      <c r="AZ175" s="70"/>
    </row>
    <row r="176" spans="1:52" ht="24.95" hidden="1" customHeight="1" x14ac:dyDescent="0.25">
      <c r="A176" s="70" t="str">
        <f t="shared" si="39"/>
        <v>LA-12-512-012000991-I-174-2023MCSSA018786GRUPO FARMACEUTICO TOTALFARMA,S.A DE C.V.2024010.000.6168.00</v>
      </c>
      <c r="B176" s="70" t="str">
        <f t="shared" si="40"/>
        <v>MCSSA01878625301HRAEI-LPI-CC-312-1-2023HRAEI-MD20692024</v>
      </c>
      <c r="C176" s="71">
        <v>45253</v>
      </c>
      <c r="D176" s="72">
        <v>2024</v>
      </c>
      <c r="E176" s="73" t="s">
        <v>39</v>
      </c>
      <c r="F176" s="73" t="s">
        <v>2213</v>
      </c>
      <c r="G176" s="73" t="s">
        <v>41</v>
      </c>
      <c r="H176" s="73">
        <v>25301</v>
      </c>
      <c r="I176" s="73" t="s">
        <v>2317</v>
      </c>
      <c r="J176" s="73" t="s">
        <v>2318</v>
      </c>
      <c r="K176" s="73" t="s">
        <v>1195</v>
      </c>
      <c r="L176" s="44" t="str">
        <f t="shared" si="41"/>
        <v>HRAEI-LPI-CC-312-1-2023HRAEI-MD2069</v>
      </c>
      <c r="M176" s="73" t="s">
        <v>1196</v>
      </c>
      <c r="N176" s="73">
        <v>25303401</v>
      </c>
      <c r="O176" s="73" t="s">
        <v>1197</v>
      </c>
      <c r="P176" s="73" t="s">
        <v>1198</v>
      </c>
      <c r="Q176" s="74">
        <v>1950.69</v>
      </c>
      <c r="R176" s="75">
        <v>6</v>
      </c>
      <c r="S176" s="75">
        <v>14</v>
      </c>
      <c r="T176" s="74">
        <f t="shared" si="42"/>
        <v>11704.14</v>
      </c>
      <c r="U176" s="74">
        <f t="shared" si="43"/>
        <v>27309.66</v>
      </c>
      <c r="V176" s="76">
        <v>0</v>
      </c>
      <c r="W176" s="87">
        <f>IFERROR(VLOOKUP(L176,'DINAMICA SOLICITADO - ENTREGADO'!$A$2:$B$2000,2,0),"-")</f>
        <v>6</v>
      </c>
      <c r="X176" s="87">
        <f>IFERROR(VLOOKUP(L176,'DINAMICA SOLICITADO - ENTREGADO'!$A$2:$C$2000,3,0),"-")</f>
        <v>0</v>
      </c>
      <c r="Y176" s="87" t="str">
        <f t="shared" si="44"/>
        <v>CLAVE SOLICITADA</v>
      </c>
      <c r="Z176" s="87">
        <f t="shared" si="45"/>
        <v>0</v>
      </c>
      <c r="AA176" s="87" t="str">
        <f t="shared" si="46"/>
        <v>MINIMO CUMPLIDO</v>
      </c>
      <c r="AB176" s="87">
        <f t="shared" si="47"/>
        <v>6</v>
      </c>
      <c r="AC176" s="87" t="str">
        <f t="shared" si="48"/>
        <v>SIN RECIBIR</v>
      </c>
      <c r="AD176" s="6">
        <f t="shared" si="49"/>
        <v>0</v>
      </c>
      <c r="AE176" s="87"/>
      <c r="AF176" s="87"/>
      <c r="AG176" s="77"/>
      <c r="AH176" s="77"/>
      <c r="AI176" s="78" t="s">
        <v>2216</v>
      </c>
      <c r="AJ176" s="78"/>
      <c r="AK176" s="77"/>
      <c r="AL176" s="77"/>
      <c r="AM176" s="77"/>
      <c r="AN176" s="77" t="str">
        <f t="shared" si="50"/>
        <v>MCSSA018786HRAEI-LPI-CC-312-1-202325301</v>
      </c>
      <c r="AO176" s="77" t="str">
        <f t="shared" si="51"/>
        <v>14GRUPO FARMACEUTICO TOTALFARMA,S.A DE C.V.1950.69MCSSA018786010.000.6168.002024LA-12-512-012000991-I-174-2023RAMO 12</v>
      </c>
      <c r="AP176" s="77" t="str">
        <f t="shared" si="52"/>
        <v>HRAEI-LPI-CC-312-1-2023</v>
      </c>
      <c r="AQ176" s="70" t="str">
        <f t="shared" si="53"/>
        <v>HRAEI-MD2069</v>
      </c>
      <c r="AR176" s="70" t="str">
        <f t="shared" si="54"/>
        <v>GRUPO FARMACEUTICO TOTALFARMA,S.A DE C.V.</v>
      </c>
      <c r="AS176" s="70" t="str">
        <f t="shared" si="55"/>
        <v>LA-12-512-012000991-I-174-2023</v>
      </c>
      <c r="AT176" s="70" t="s">
        <v>2218</v>
      </c>
      <c r="AU176" s="70" t="str">
        <f t="shared" si="56"/>
        <v>HRAEI-LPI-CC-312-1-2023HRAEI-MD2069</v>
      </c>
      <c r="AV176" s="70"/>
      <c r="AW176" s="70"/>
      <c r="AX176" s="70"/>
      <c r="AY176" s="70"/>
      <c r="AZ176" s="70"/>
    </row>
    <row r="177" spans="1:52" ht="24.95" hidden="1" customHeight="1" x14ac:dyDescent="0.25">
      <c r="A177" s="70" t="str">
        <f t="shared" si="39"/>
        <v>LA-12-512-012000991-I-174-2023MCSSA018786GABAME, S.A. DE C.V.2024010.000.6168.00</v>
      </c>
      <c r="B177" s="70" t="str">
        <f t="shared" si="40"/>
        <v>MCSSA01878625301HRAEI-LPI-CC-304-1-2023HRAEI-MD20692024</v>
      </c>
      <c r="C177" s="71">
        <v>45357</v>
      </c>
      <c r="D177" s="72">
        <v>2024</v>
      </c>
      <c r="E177" s="73" t="s">
        <v>39</v>
      </c>
      <c r="F177" s="73" t="s">
        <v>2213</v>
      </c>
      <c r="G177" s="73" t="s">
        <v>41</v>
      </c>
      <c r="H177" s="73">
        <v>25301</v>
      </c>
      <c r="I177" s="73" t="s">
        <v>2288</v>
      </c>
      <c r="J177" s="73" t="s">
        <v>1338</v>
      </c>
      <c r="K177" s="73" t="s">
        <v>1195</v>
      </c>
      <c r="L177" s="44" t="str">
        <f t="shared" si="41"/>
        <v>HRAEI-LPI-CC-304-1-2023HRAEI-MD2069</v>
      </c>
      <c r="M177" s="73" t="s">
        <v>1196</v>
      </c>
      <c r="N177" s="73">
        <v>25303401</v>
      </c>
      <c r="O177" s="73" t="s">
        <v>1197</v>
      </c>
      <c r="P177" s="73" t="s">
        <v>1198</v>
      </c>
      <c r="Q177" s="74">
        <v>2138</v>
      </c>
      <c r="R177" s="75">
        <v>1</v>
      </c>
      <c r="S177" s="75">
        <v>2</v>
      </c>
      <c r="T177" s="74">
        <f t="shared" si="42"/>
        <v>2138</v>
      </c>
      <c r="U177" s="74">
        <f t="shared" si="43"/>
        <v>4276</v>
      </c>
      <c r="V177" s="76">
        <v>0</v>
      </c>
      <c r="W177" s="87">
        <f>IFERROR(VLOOKUP(L177,'DINAMICA SOLICITADO - ENTREGADO'!$A$2:$B$2000,2,0),"-")</f>
        <v>1</v>
      </c>
      <c r="X177" s="87">
        <f>IFERROR(VLOOKUP(L177,'DINAMICA SOLICITADO - ENTREGADO'!$A$2:$C$2000,3,0),"-")</f>
        <v>0</v>
      </c>
      <c r="Y177" s="87" t="str">
        <f t="shared" si="44"/>
        <v>CLAVE SOLICITADA</v>
      </c>
      <c r="Z177" s="87">
        <f t="shared" si="45"/>
        <v>0</v>
      </c>
      <c r="AA177" s="87" t="str">
        <f t="shared" si="46"/>
        <v>MINIMO CUMPLIDO</v>
      </c>
      <c r="AB177" s="87">
        <f t="shared" si="47"/>
        <v>1</v>
      </c>
      <c r="AC177" s="87" t="str">
        <f t="shared" si="48"/>
        <v>SIN RECIBIR</v>
      </c>
      <c r="AD177" s="6">
        <f t="shared" si="49"/>
        <v>0</v>
      </c>
      <c r="AE177" s="87"/>
      <c r="AF177" s="87"/>
      <c r="AG177" s="77" t="s">
        <v>2476</v>
      </c>
      <c r="AH177" s="77" t="s">
        <v>2476</v>
      </c>
      <c r="AI177" s="78" t="s">
        <v>2216</v>
      </c>
      <c r="AJ177" s="78" t="s">
        <v>2477</v>
      </c>
      <c r="AK177" s="77"/>
      <c r="AL177" s="77">
        <v>0</v>
      </c>
      <c r="AM177" s="77" t="s">
        <v>1553</v>
      </c>
      <c r="AN177" s="77" t="str">
        <f t="shared" si="50"/>
        <v>MCSSA018786HRAEI-LPI-CC-304-1-202325301</v>
      </c>
      <c r="AO177" s="77" t="str">
        <f t="shared" si="51"/>
        <v>2GABAME, S.A. DE C.V.2138MCSSA018786010.000.6168.002024LA-12-512-012000991-I-174-2023RAMO 12</v>
      </c>
      <c r="AP177" s="77" t="str">
        <f t="shared" si="52"/>
        <v>HRAEI-LPI-CC-304-1-2023</v>
      </c>
      <c r="AQ177" s="70" t="str">
        <f t="shared" si="53"/>
        <v>HRAEI-MD2069</v>
      </c>
      <c r="AR177" s="70" t="str">
        <f t="shared" si="54"/>
        <v>GABAME, S.A. DE C.V.</v>
      </c>
      <c r="AS177" s="70" t="str">
        <f t="shared" si="55"/>
        <v>LA-12-512-012000991-I-174-2023</v>
      </c>
      <c r="AT177" s="70" t="s">
        <v>2218</v>
      </c>
      <c r="AU177" s="70" t="str">
        <f t="shared" si="56"/>
        <v>HRAEI-LPI-CC-304-1-2023HRAEI-MD2069</v>
      </c>
      <c r="AV177" s="70"/>
      <c r="AW177" s="70"/>
      <c r="AX177" s="70"/>
      <c r="AY177" s="70"/>
      <c r="AZ177" s="70"/>
    </row>
    <row r="178" spans="1:52" ht="24.95" hidden="1" customHeight="1" x14ac:dyDescent="0.25">
      <c r="A178" s="1" t="str">
        <f t="shared" si="39"/>
        <v>LA-012M7B997-E115-2022MCSSA018786SYNTHON MÉXICO, S.A. DE C.V.2024010.000.6168.00</v>
      </c>
      <c r="B178" s="1" t="str">
        <f t="shared" si="40"/>
        <v>MCSSA01878625301HRAEI-LPI-CC-486-2022HRAEI-MD20692024</v>
      </c>
      <c r="C178" s="42">
        <v>44950</v>
      </c>
      <c r="D178" s="43">
        <v>2024</v>
      </c>
      <c r="E178" s="44" t="s">
        <v>39</v>
      </c>
      <c r="F178" s="44" t="s">
        <v>390</v>
      </c>
      <c r="G178" s="44" t="s">
        <v>41</v>
      </c>
      <c r="H178" s="44">
        <v>25301</v>
      </c>
      <c r="I178" s="44" t="s">
        <v>1193</v>
      </c>
      <c r="J178" s="44" t="s">
        <v>1194</v>
      </c>
      <c r="K178" s="44" t="s">
        <v>1195</v>
      </c>
      <c r="L178" s="44" t="str">
        <f t="shared" si="41"/>
        <v>HRAEI-LPI-CC-486-2022HRAEI-MD2069</v>
      </c>
      <c r="M178" s="44" t="s">
        <v>1196</v>
      </c>
      <c r="N178" s="44">
        <v>25303401</v>
      </c>
      <c r="O178" s="44" t="s">
        <v>1197</v>
      </c>
      <c r="P178" s="44" t="s">
        <v>1198</v>
      </c>
      <c r="Q178" s="45">
        <v>3987.62</v>
      </c>
      <c r="R178" s="46">
        <v>18</v>
      </c>
      <c r="S178" s="46">
        <v>44</v>
      </c>
      <c r="T178" s="45">
        <f t="shared" si="42"/>
        <v>71777.16</v>
      </c>
      <c r="U178" s="45">
        <f t="shared" si="43"/>
        <v>175455.28</v>
      </c>
      <c r="V178" s="47">
        <v>0</v>
      </c>
      <c r="W178" s="87">
        <f>IFERROR(VLOOKUP(L178,'DINAMICA SOLICITADO - ENTREGADO'!$A$2:$B$2000,2,0),"-")</f>
        <v>44</v>
      </c>
      <c r="X178" s="87">
        <f>IFERROR(VLOOKUP(L178,'DINAMICA SOLICITADO - ENTREGADO'!$A$2:$C$2000,3,0),"-")</f>
        <v>0</v>
      </c>
      <c r="Y178" s="87" t="str">
        <f t="shared" si="44"/>
        <v>CLAVE SOLICITADA</v>
      </c>
      <c r="Z178" s="87">
        <f t="shared" si="45"/>
        <v>26</v>
      </c>
      <c r="AA178" s="87" t="str">
        <f t="shared" si="46"/>
        <v>MINIMO SUPERADO</v>
      </c>
      <c r="AB178" s="87">
        <f t="shared" si="47"/>
        <v>44</v>
      </c>
      <c r="AC178" s="87" t="str">
        <f t="shared" si="48"/>
        <v>SIN RECIBIR</v>
      </c>
      <c r="AD178" s="6">
        <f t="shared" si="49"/>
        <v>0</v>
      </c>
      <c r="AE178" s="87" t="s">
        <v>3574</v>
      </c>
      <c r="AF178" s="87"/>
      <c r="AI178" s="9">
        <v>2.5000000000000001E-2</v>
      </c>
      <c r="AN178" s="8" t="str">
        <f t="shared" si="50"/>
        <v>MCSSA018786HRAEI-LPI-CC-486-202225301</v>
      </c>
      <c r="AO178" s="8" t="str">
        <f t="shared" si="51"/>
        <v>44SYNTHON MÉXICO, S.A. DE C.V.3987.62MCSSA018786010.000.6168.002024LA-012M7B997-E115-2022RAMO 12</v>
      </c>
      <c r="AP178" s="8" t="str">
        <f t="shared" si="52"/>
        <v>HRAEI-LPI-CC-486-2022</v>
      </c>
      <c r="AQ178" s="1" t="str">
        <f t="shared" si="53"/>
        <v>HRAEI-MD2069</v>
      </c>
      <c r="AR178" s="1" t="str">
        <f t="shared" si="54"/>
        <v>SYNTHON MÉXICO, S.A. DE C.V.</v>
      </c>
      <c r="AS178" s="1" t="str">
        <f t="shared" si="55"/>
        <v>LA-012M7B997-E115-2022</v>
      </c>
      <c r="AT178" s="1" t="s">
        <v>48</v>
      </c>
      <c r="AU178" s="1" t="str">
        <f t="shared" si="56"/>
        <v>HRAEI-LPI-CC-486-2022HRAEI-MD2069</v>
      </c>
      <c r="AY178" s="70"/>
      <c r="AZ178" s="70"/>
    </row>
    <row r="179" spans="1:52" ht="24.95" hidden="1" customHeight="1" x14ac:dyDescent="0.25">
      <c r="A179" s="1" t="str">
        <f t="shared" si="39"/>
        <v>AA-012M7B997-E133-2022MCSSA018786JANSSEN-CILAG DE MÉXICO2024010.000.6350.00</v>
      </c>
      <c r="B179" s="1" t="str">
        <f t="shared" si="40"/>
        <v>MCSSA01878625301HRAEI-AD-CC-352-2022HRAEI-MD22142024</v>
      </c>
      <c r="C179" s="42">
        <v>44950</v>
      </c>
      <c r="D179" s="43">
        <v>2024</v>
      </c>
      <c r="E179" s="44" t="s">
        <v>39</v>
      </c>
      <c r="F179" s="44" t="s">
        <v>40</v>
      </c>
      <c r="G179" s="44" t="s">
        <v>41</v>
      </c>
      <c r="H179" s="44">
        <v>25301</v>
      </c>
      <c r="I179" s="44" t="s">
        <v>194</v>
      </c>
      <c r="J179" s="44" t="s">
        <v>195</v>
      </c>
      <c r="K179" s="44" t="s">
        <v>355</v>
      </c>
      <c r="L179" s="44" t="str">
        <f t="shared" si="41"/>
        <v>HRAEI-AD-CC-352-2022HRAEI-MD2214</v>
      </c>
      <c r="M179" s="44" t="s">
        <v>356</v>
      </c>
      <c r="N179" s="44">
        <v>25302771</v>
      </c>
      <c r="O179" s="44" t="s">
        <v>357</v>
      </c>
      <c r="P179" s="44" t="s">
        <v>358</v>
      </c>
      <c r="Q179" s="45">
        <v>41225</v>
      </c>
      <c r="R179" s="46">
        <v>78</v>
      </c>
      <c r="S179" s="46">
        <v>195</v>
      </c>
      <c r="T179" s="45">
        <f t="shared" si="42"/>
        <v>3215550</v>
      </c>
      <c r="U179" s="45">
        <f t="shared" si="43"/>
        <v>8038875</v>
      </c>
      <c r="V179" s="47">
        <v>0</v>
      </c>
      <c r="W179" s="87">
        <f>IFERROR(VLOOKUP(L179,'DINAMICA SOLICITADO - ENTREGADO'!$A$2:$B$2000,2,0),"-")</f>
        <v>78</v>
      </c>
      <c r="X179" s="87">
        <f>IFERROR(VLOOKUP(L179,'DINAMICA SOLICITADO - ENTREGADO'!$A$2:$C$2000,3,0),"-")</f>
        <v>78</v>
      </c>
      <c r="Y179" s="87" t="str">
        <f t="shared" si="44"/>
        <v>CLAVE SOLICITADA</v>
      </c>
      <c r="Z179" s="87">
        <f t="shared" si="45"/>
        <v>0</v>
      </c>
      <c r="AA179" s="87" t="str">
        <f t="shared" si="46"/>
        <v>MINIMO CUMPLIDO</v>
      </c>
      <c r="AB179" s="87">
        <f t="shared" si="47"/>
        <v>0</v>
      </c>
      <c r="AC179" s="87" t="str">
        <f t="shared" si="48"/>
        <v>RECIBIDO TOTAL</v>
      </c>
      <c r="AD179" s="6">
        <f t="shared" si="49"/>
        <v>3215550</v>
      </c>
      <c r="AE179" s="87" t="s">
        <v>3574</v>
      </c>
      <c r="AF179" s="87"/>
      <c r="AI179" s="9">
        <v>2.5000000000000001E-2</v>
      </c>
      <c r="AN179" s="8" t="str">
        <f t="shared" si="50"/>
        <v>MCSSA018786HRAEI-AD-CC-352-202225301</v>
      </c>
      <c r="AO179" s="8" t="str">
        <f t="shared" si="51"/>
        <v>195JANSSEN-CILAG DE MÉXICO41225MCSSA018786010.000.6350.002024AA-012M7B997-E133-2022RAMO 12</v>
      </c>
      <c r="AP179" s="8" t="str">
        <f t="shared" si="52"/>
        <v>HRAEI-AD-CC-352-2022</v>
      </c>
      <c r="AQ179" s="1" t="str">
        <f t="shared" si="53"/>
        <v>HRAEI-MD2214</v>
      </c>
      <c r="AR179" s="1" t="str">
        <f t="shared" si="54"/>
        <v>JANSSEN-CILAG DE MÉXICO</v>
      </c>
      <c r="AS179" s="1" t="str">
        <f t="shared" si="55"/>
        <v>AA-012M7B997-E133-2022</v>
      </c>
      <c r="AT179" s="1" t="s">
        <v>48</v>
      </c>
      <c r="AU179" s="1" t="str">
        <f t="shared" si="56"/>
        <v>HRAEI-AD-CC-352-2022HRAEI-MD2214</v>
      </c>
      <c r="AY179" s="70"/>
      <c r="AZ179" s="70"/>
    </row>
    <row r="180" spans="1:52" ht="24.95" hidden="1" customHeight="1" x14ac:dyDescent="0.25">
      <c r="A180" s="70" t="str">
        <f t="shared" si="39"/>
        <v>LA-12-512-012000991-I-174-2023MCSSA018786PRODIFAM, S.A. DE C.V.2024010.000.5106.00</v>
      </c>
      <c r="B180" s="70" t="str">
        <f t="shared" si="40"/>
        <v>MCSSA01878625301HRAEI-LPI-CC-353-1-2023HRAEI-MD01642024</v>
      </c>
      <c r="C180" s="71">
        <v>45253</v>
      </c>
      <c r="D180" s="72">
        <v>2024</v>
      </c>
      <c r="E180" s="73" t="s">
        <v>39</v>
      </c>
      <c r="F180" s="73" t="s">
        <v>2213</v>
      </c>
      <c r="G180" s="73" t="s">
        <v>41</v>
      </c>
      <c r="H180" s="73">
        <v>25301</v>
      </c>
      <c r="I180" s="73" t="s">
        <v>2273</v>
      </c>
      <c r="J180" s="73" t="s">
        <v>1476</v>
      </c>
      <c r="K180" s="73" t="s">
        <v>1041</v>
      </c>
      <c r="L180" s="44" t="str">
        <f t="shared" si="41"/>
        <v>HRAEI-LPI-CC-353-1-2023HRAEI-MD0164</v>
      </c>
      <c r="M180" s="73" t="s">
        <v>1042</v>
      </c>
      <c r="N180" s="73">
        <v>25300291</v>
      </c>
      <c r="O180" s="73" t="s">
        <v>1043</v>
      </c>
      <c r="P180" s="73" t="s">
        <v>396</v>
      </c>
      <c r="Q180" s="74">
        <v>11.11</v>
      </c>
      <c r="R180" s="75">
        <v>125</v>
      </c>
      <c r="S180" s="75">
        <v>312</v>
      </c>
      <c r="T180" s="74">
        <f t="shared" si="42"/>
        <v>1388.75</v>
      </c>
      <c r="U180" s="74">
        <f t="shared" si="43"/>
        <v>3466.3199999999997</v>
      </c>
      <c r="V180" s="76">
        <v>0</v>
      </c>
      <c r="W180" s="87">
        <f>IFERROR(VLOOKUP(L180,'DINAMICA SOLICITADO - ENTREGADO'!$A$2:$B$2000,2,0),"-")</f>
        <v>125</v>
      </c>
      <c r="X180" s="87">
        <f>IFERROR(VLOOKUP(L180,'DINAMICA SOLICITADO - ENTREGADO'!$A$2:$C$2000,3,0),"-")</f>
        <v>0</v>
      </c>
      <c r="Y180" s="87" t="str">
        <f t="shared" si="44"/>
        <v>CLAVE SOLICITADA</v>
      </c>
      <c r="Z180" s="87">
        <f t="shared" si="45"/>
        <v>0</v>
      </c>
      <c r="AA180" s="87" t="str">
        <f t="shared" si="46"/>
        <v>MINIMO CUMPLIDO</v>
      </c>
      <c r="AB180" s="87">
        <f t="shared" si="47"/>
        <v>125</v>
      </c>
      <c r="AC180" s="87" t="str">
        <f t="shared" si="48"/>
        <v>SIN RECIBIR</v>
      </c>
      <c r="AD180" s="6">
        <f t="shared" si="49"/>
        <v>0</v>
      </c>
      <c r="AE180" s="87"/>
      <c r="AF180" s="87"/>
      <c r="AG180" s="77"/>
      <c r="AH180" s="77"/>
      <c r="AI180" s="78" t="s">
        <v>2216</v>
      </c>
      <c r="AJ180" s="78"/>
      <c r="AK180" s="77"/>
      <c r="AL180" s="77"/>
      <c r="AM180" s="77"/>
      <c r="AN180" s="77" t="str">
        <f t="shared" si="50"/>
        <v>MCSSA018786HRAEI-LPI-CC-353-1-202325301</v>
      </c>
      <c r="AO180" s="77" t="str">
        <f t="shared" si="51"/>
        <v>312PRODIFAM, S.A. DE C.V.11.11MCSSA018786010.000.5106.002024LA-12-512-012000991-I-174-2023RAMO 12</v>
      </c>
      <c r="AP180" s="77" t="str">
        <f t="shared" si="52"/>
        <v>HRAEI-LPI-CC-353-1-2023</v>
      </c>
      <c r="AQ180" s="70" t="str">
        <f t="shared" si="53"/>
        <v>HRAEI-MD0164</v>
      </c>
      <c r="AR180" s="70" t="str">
        <f t="shared" si="54"/>
        <v>PRODIFAM, S.A. DE C.V.</v>
      </c>
      <c r="AS180" s="70" t="str">
        <f t="shared" si="55"/>
        <v>LA-12-512-012000991-I-174-2023</v>
      </c>
      <c r="AT180" s="70" t="s">
        <v>2218</v>
      </c>
      <c r="AU180" s="70" t="str">
        <f t="shared" si="56"/>
        <v>HRAEI-LPI-CC-353-1-2023HRAEI-MD0164</v>
      </c>
      <c r="AV180" s="70"/>
      <c r="AW180" s="70"/>
      <c r="AX180" s="70"/>
    </row>
    <row r="181" spans="1:52" ht="24.95" hidden="1" customHeight="1" x14ac:dyDescent="0.25">
      <c r="A181" s="70" t="str">
        <f t="shared" si="39"/>
        <v>LA-12-512-012000991-I-174-2023MCSSA018786MEXIND PHARMA, S.A. DE C.V.2024010.000.5106.00</v>
      </c>
      <c r="B181" s="70" t="str">
        <f t="shared" si="40"/>
        <v>MCSSA01878625301HRAEI-LPI-CC-338-2023HRAEI-MD01642024</v>
      </c>
      <c r="C181" s="71">
        <v>45253</v>
      </c>
      <c r="D181" s="72">
        <v>2024</v>
      </c>
      <c r="E181" s="73" t="s">
        <v>39</v>
      </c>
      <c r="F181" s="73" t="s">
        <v>2213</v>
      </c>
      <c r="G181" s="73" t="s">
        <v>41</v>
      </c>
      <c r="H181" s="73">
        <v>25301</v>
      </c>
      <c r="I181" s="73" t="s">
        <v>2441</v>
      </c>
      <c r="J181" s="73" t="s">
        <v>2442</v>
      </c>
      <c r="K181" s="73" t="s">
        <v>1041</v>
      </c>
      <c r="L181" s="44" t="str">
        <f t="shared" si="41"/>
        <v>HRAEI-LPI-CC-338-2023HRAEI-MD0164</v>
      </c>
      <c r="M181" s="73" t="s">
        <v>1042</v>
      </c>
      <c r="N181" s="73">
        <v>25300291</v>
      </c>
      <c r="O181" s="73" t="s">
        <v>1043</v>
      </c>
      <c r="P181" s="73" t="s">
        <v>396</v>
      </c>
      <c r="Q181" s="74">
        <v>10.33</v>
      </c>
      <c r="R181" s="75">
        <v>83</v>
      </c>
      <c r="S181" s="75">
        <v>208</v>
      </c>
      <c r="T181" s="74">
        <f t="shared" si="42"/>
        <v>857.39</v>
      </c>
      <c r="U181" s="74">
        <f t="shared" si="43"/>
        <v>2148.64</v>
      </c>
      <c r="V181" s="76">
        <v>0</v>
      </c>
      <c r="W181" s="87">
        <f>IFERROR(VLOOKUP(L181,'DINAMICA SOLICITADO - ENTREGADO'!$A$2:$B$2000,2,0),"-")</f>
        <v>83</v>
      </c>
      <c r="X181" s="87">
        <f>IFERROR(VLOOKUP(L181,'DINAMICA SOLICITADO - ENTREGADO'!$A$2:$C$2000,3,0),"-")</f>
        <v>0</v>
      </c>
      <c r="Y181" s="87" t="str">
        <f t="shared" si="44"/>
        <v>CLAVE SOLICITADA</v>
      </c>
      <c r="Z181" s="87">
        <f t="shared" si="45"/>
        <v>0</v>
      </c>
      <c r="AA181" s="87" t="str">
        <f t="shared" si="46"/>
        <v>MINIMO CUMPLIDO</v>
      </c>
      <c r="AB181" s="87">
        <f t="shared" si="47"/>
        <v>83</v>
      </c>
      <c r="AC181" s="87" t="str">
        <f t="shared" si="48"/>
        <v>SIN RECIBIR</v>
      </c>
      <c r="AD181" s="6">
        <f t="shared" si="49"/>
        <v>0</v>
      </c>
      <c r="AE181" s="87"/>
      <c r="AF181" s="87"/>
      <c r="AG181" s="77"/>
      <c r="AH181" s="77"/>
      <c r="AI181" s="78" t="s">
        <v>2216</v>
      </c>
      <c r="AJ181" s="78"/>
      <c r="AK181" s="77"/>
      <c r="AL181" s="77"/>
      <c r="AM181" s="77"/>
      <c r="AN181" s="77" t="str">
        <f t="shared" si="50"/>
        <v>MCSSA018786HRAEI-LPI-CC-338-202325301</v>
      </c>
      <c r="AO181" s="77" t="str">
        <f t="shared" si="51"/>
        <v>208MEXIND PHARMA, S.A. DE C.V.10.33MCSSA018786010.000.5106.002024LA-12-512-012000991-I-174-2023RAMO 12</v>
      </c>
      <c r="AP181" s="77" t="str">
        <f t="shared" si="52"/>
        <v>HRAEI-LPI-CC-338-2023</v>
      </c>
      <c r="AQ181" s="70" t="str">
        <f t="shared" si="53"/>
        <v>HRAEI-MD0164</v>
      </c>
      <c r="AR181" s="70" t="str">
        <f t="shared" si="54"/>
        <v>MEXIND PHARMA, S.A. DE C.V.</v>
      </c>
      <c r="AS181" s="70" t="str">
        <f t="shared" si="55"/>
        <v>LA-12-512-012000991-I-174-2023</v>
      </c>
      <c r="AT181" s="70" t="s">
        <v>2218</v>
      </c>
      <c r="AU181" s="70" t="str">
        <f t="shared" si="56"/>
        <v>HRAEI-LPI-CC-338-2023HRAEI-MD0164</v>
      </c>
      <c r="AV181" s="70"/>
      <c r="AW181" s="70"/>
      <c r="AX181" s="70"/>
    </row>
    <row r="182" spans="1:52" ht="24.95" hidden="1" customHeight="1" x14ac:dyDescent="0.25">
      <c r="A182" s="1" t="str">
        <f t="shared" si="39"/>
        <v>LA-012M7B997-E115-2022MCSSA018786PHARMA MANAGEMENT AND INNOVATION, S.A. DE C.V.2024010.000.5106.00</v>
      </c>
      <c r="B182" s="1" t="str">
        <f t="shared" si="40"/>
        <v>MCSSA01878625301HRAEI-LPI-CC-472-2022HRAEI-MD01642024</v>
      </c>
      <c r="C182" s="42">
        <v>44950</v>
      </c>
      <c r="D182" s="43">
        <v>2024</v>
      </c>
      <c r="E182" s="44" t="s">
        <v>39</v>
      </c>
      <c r="F182" s="44" t="s">
        <v>390</v>
      </c>
      <c r="G182" s="44" t="s">
        <v>41</v>
      </c>
      <c r="H182" s="44">
        <v>25301</v>
      </c>
      <c r="I182" s="44" t="s">
        <v>1039</v>
      </c>
      <c r="J182" s="44" t="s">
        <v>1040</v>
      </c>
      <c r="K182" s="44" t="s">
        <v>1041</v>
      </c>
      <c r="L182" s="44" t="str">
        <f t="shared" si="41"/>
        <v>HRAEI-LPI-CC-472-2022HRAEI-MD0164</v>
      </c>
      <c r="M182" s="44" t="s">
        <v>1042</v>
      </c>
      <c r="N182" s="44">
        <v>25300291</v>
      </c>
      <c r="O182" s="44" t="s">
        <v>1043</v>
      </c>
      <c r="P182" s="44" t="s">
        <v>396</v>
      </c>
      <c r="Q182" s="45">
        <v>12.5</v>
      </c>
      <c r="R182" s="46">
        <v>290</v>
      </c>
      <c r="S182" s="46">
        <v>725</v>
      </c>
      <c r="T182" s="45">
        <f t="shared" si="42"/>
        <v>3625</v>
      </c>
      <c r="U182" s="45">
        <f t="shared" si="43"/>
        <v>9062.5</v>
      </c>
      <c r="V182" s="47">
        <v>0</v>
      </c>
      <c r="W182" s="87">
        <f>IFERROR(VLOOKUP(L182,'DINAMICA SOLICITADO - ENTREGADO'!$A$2:$B$2000,2,0),"-")</f>
        <v>725</v>
      </c>
      <c r="X182" s="87">
        <f>IFERROR(VLOOKUP(L182,'DINAMICA SOLICITADO - ENTREGADO'!$A$2:$C$2000,3,0),"-")</f>
        <v>0</v>
      </c>
      <c r="Y182" s="87" t="str">
        <f t="shared" si="44"/>
        <v>CLAVE SOLICITADA</v>
      </c>
      <c r="Z182" s="87">
        <f t="shared" si="45"/>
        <v>435</v>
      </c>
      <c r="AA182" s="87" t="str">
        <f t="shared" si="46"/>
        <v>MINIMO SUPERADO</v>
      </c>
      <c r="AB182" s="87">
        <f t="shared" si="47"/>
        <v>725</v>
      </c>
      <c r="AC182" s="87" t="str">
        <f t="shared" si="48"/>
        <v>SIN RECIBIR</v>
      </c>
      <c r="AD182" s="6">
        <f t="shared" si="49"/>
        <v>0</v>
      </c>
      <c r="AE182" s="87" t="s">
        <v>3574</v>
      </c>
      <c r="AF182" s="87"/>
      <c r="AI182" s="9">
        <v>2.5000000000000001E-2</v>
      </c>
      <c r="AN182" s="8" t="str">
        <f t="shared" si="50"/>
        <v>MCSSA018786HRAEI-LPI-CC-472-202225301</v>
      </c>
      <c r="AO182" s="8" t="str">
        <f t="shared" si="51"/>
        <v>725PHARMA MANAGEMENT AND INNOVATION, S.A. DE C.V.12.5MCSSA018786010.000.5106.002024LA-012M7B997-E115-2022RAMO 12</v>
      </c>
      <c r="AP182" s="8" t="str">
        <f t="shared" si="52"/>
        <v>HRAEI-LPI-CC-472-2022</v>
      </c>
      <c r="AQ182" s="1" t="str">
        <f t="shared" si="53"/>
        <v>HRAEI-MD0164</v>
      </c>
      <c r="AR182" s="1" t="str">
        <f t="shared" si="54"/>
        <v>PHARMA MANAGEMENT AND INNOVATION, S.A. DE C.V.</v>
      </c>
      <c r="AS182" s="1" t="str">
        <f t="shared" si="55"/>
        <v>LA-012M7B997-E115-2022</v>
      </c>
      <c r="AT182" s="1" t="s">
        <v>48</v>
      </c>
      <c r="AU182" s="1" t="str">
        <f t="shared" si="56"/>
        <v>HRAEI-LPI-CC-472-2022HRAEI-MD0164</v>
      </c>
    </row>
    <row r="183" spans="1:52" ht="24.95" hidden="1" customHeight="1" x14ac:dyDescent="0.25">
      <c r="A183" s="70" t="str">
        <f t="shared" si="39"/>
        <v>LA-12-512-012000991-I-174-2023MCSSA018786COMERCIALIZADORA DE PRODUCTOS INSTITUCIONALES, S.A. DE C.V.2024010.000.0204.00</v>
      </c>
      <c r="B183" s="70" t="str">
        <f t="shared" si="40"/>
        <v>MCSSA01878625301HRAEI-LPI-CC-276-2023HRAEI-MD01672024</v>
      </c>
      <c r="C183" s="71">
        <v>45253</v>
      </c>
      <c r="D183" s="72">
        <v>2024</v>
      </c>
      <c r="E183" s="73" t="s">
        <v>39</v>
      </c>
      <c r="F183" s="73" t="s">
        <v>2213</v>
      </c>
      <c r="G183" s="73" t="s">
        <v>41</v>
      </c>
      <c r="H183" s="73">
        <v>25301</v>
      </c>
      <c r="I183" s="73" t="s">
        <v>2269</v>
      </c>
      <c r="J183" s="73" t="s">
        <v>406</v>
      </c>
      <c r="K183" s="73" t="s">
        <v>407</v>
      </c>
      <c r="L183" s="44" t="str">
        <f t="shared" si="41"/>
        <v>HRAEI-LPI-CC-276-2023HRAEI-MD0167</v>
      </c>
      <c r="M183" s="73" t="s">
        <v>408</v>
      </c>
      <c r="N183" s="73">
        <v>25300296</v>
      </c>
      <c r="O183" s="73" t="s">
        <v>409</v>
      </c>
      <c r="P183" s="73" t="s">
        <v>410</v>
      </c>
      <c r="Q183" s="74">
        <v>225.49</v>
      </c>
      <c r="R183" s="75">
        <v>12</v>
      </c>
      <c r="S183" s="75">
        <v>28</v>
      </c>
      <c r="T183" s="74">
        <f t="shared" si="42"/>
        <v>2705.88</v>
      </c>
      <c r="U183" s="74">
        <f t="shared" si="43"/>
        <v>6313.72</v>
      </c>
      <c r="V183" s="76">
        <v>0</v>
      </c>
      <c r="W183" s="87">
        <f>IFERROR(VLOOKUP(L183,'DINAMICA SOLICITADO - ENTREGADO'!$A$2:$B$2000,2,0),"-")</f>
        <v>12</v>
      </c>
      <c r="X183" s="87">
        <f>IFERROR(VLOOKUP(L183,'DINAMICA SOLICITADO - ENTREGADO'!$A$2:$C$2000,3,0),"-")</f>
        <v>12</v>
      </c>
      <c r="Y183" s="87" t="str">
        <f t="shared" si="44"/>
        <v>CLAVE SOLICITADA</v>
      </c>
      <c r="Z183" s="87">
        <f t="shared" si="45"/>
        <v>0</v>
      </c>
      <c r="AA183" s="87" t="str">
        <f t="shared" si="46"/>
        <v>MINIMO CUMPLIDO</v>
      </c>
      <c r="AB183" s="87">
        <f t="shared" si="47"/>
        <v>0</v>
      </c>
      <c r="AC183" s="87" t="str">
        <f t="shared" si="48"/>
        <v>RECIBIDO TOTAL</v>
      </c>
      <c r="AD183" s="6">
        <f t="shared" si="49"/>
        <v>2705.88</v>
      </c>
      <c r="AE183" s="87"/>
      <c r="AF183" s="87"/>
      <c r="AG183" s="77"/>
      <c r="AH183" s="77"/>
      <c r="AI183" s="78" t="s">
        <v>2216</v>
      </c>
      <c r="AJ183" s="78"/>
      <c r="AK183" s="77"/>
      <c r="AL183" s="77"/>
      <c r="AM183" s="77"/>
      <c r="AN183" s="77" t="str">
        <f t="shared" si="50"/>
        <v>MCSSA018786HRAEI-LPI-CC-276-202325301</v>
      </c>
      <c r="AO183" s="77" t="str">
        <f t="shared" si="51"/>
        <v>28COMERCIALIZADORA DE PRODUCTOS INSTITUCIONALES, S.A. DE C.V.225.49MCSSA018786010.000.0204.002024LA-12-512-012000991-I-174-2023RAMO 12</v>
      </c>
      <c r="AP183" s="77" t="str">
        <f t="shared" si="52"/>
        <v>HRAEI-LPI-CC-276-2023</v>
      </c>
      <c r="AQ183" s="70" t="str">
        <f t="shared" si="53"/>
        <v>HRAEI-MD0167</v>
      </c>
      <c r="AR183" s="70" t="str">
        <f t="shared" si="54"/>
        <v>COMERCIALIZADORA DE PRODUCTOS INSTITUCIONALES, S.A. DE C.V.</v>
      </c>
      <c r="AS183" s="70" t="str">
        <f t="shared" si="55"/>
        <v>LA-12-512-012000991-I-174-2023</v>
      </c>
      <c r="AT183" s="70" t="s">
        <v>2218</v>
      </c>
      <c r="AU183" s="70" t="str">
        <f t="shared" si="56"/>
        <v>HRAEI-LPI-CC-276-2023HRAEI-MD0167</v>
      </c>
      <c r="AV183" s="70"/>
      <c r="AW183" s="70"/>
      <c r="AX183" s="70"/>
    </row>
    <row r="184" spans="1:52" ht="24.95" hidden="1" customHeight="1" x14ac:dyDescent="0.25">
      <c r="A184" s="1" t="str">
        <f t="shared" si="39"/>
        <v>LA-012M7B997-E115-2022MCSSA018786COMERCIALIZADORA DE PRODUCTOS INSTITUCIONALES, S.A. DE C.V.2024010.000.0204.00</v>
      </c>
      <c r="B184" s="1" t="str">
        <f t="shared" si="40"/>
        <v>MCSSA01878625301HRAEI-LPI-CC-420-2022HRAEI-MD01672024</v>
      </c>
      <c r="C184" s="42">
        <v>44950</v>
      </c>
      <c r="D184" s="43">
        <v>2024</v>
      </c>
      <c r="E184" s="44" t="s">
        <v>39</v>
      </c>
      <c r="F184" s="44" t="s">
        <v>390</v>
      </c>
      <c r="G184" s="44" t="s">
        <v>41</v>
      </c>
      <c r="H184" s="44">
        <v>25301</v>
      </c>
      <c r="I184" s="44" t="s">
        <v>405</v>
      </c>
      <c r="J184" s="44" t="s">
        <v>406</v>
      </c>
      <c r="K184" s="44" t="s">
        <v>407</v>
      </c>
      <c r="L184" s="44" t="str">
        <f t="shared" si="41"/>
        <v>HRAEI-LPI-CC-420-2022HRAEI-MD0167</v>
      </c>
      <c r="M184" s="44" t="s">
        <v>408</v>
      </c>
      <c r="N184" s="44">
        <v>25300296</v>
      </c>
      <c r="O184" s="44" t="s">
        <v>409</v>
      </c>
      <c r="P184" s="44" t="s">
        <v>410</v>
      </c>
      <c r="Q184" s="45">
        <v>196.08</v>
      </c>
      <c r="R184" s="46">
        <v>19</v>
      </c>
      <c r="S184" s="46">
        <v>46</v>
      </c>
      <c r="T184" s="45">
        <f t="shared" si="42"/>
        <v>3725.5200000000004</v>
      </c>
      <c r="U184" s="45">
        <f t="shared" si="43"/>
        <v>9019.68</v>
      </c>
      <c r="V184" s="47">
        <v>0</v>
      </c>
      <c r="W184" s="87">
        <f>IFERROR(VLOOKUP(L184,'DINAMICA SOLICITADO - ENTREGADO'!$A$2:$B$2000,2,0),"-")</f>
        <v>19</v>
      </c>
      <c r="X184" s="87">
        <f>IFERROR(VLOOKUP(L184,'DINAMICA SOLICITADO - ENTREGADO'!$A$2:$C$2000,3,0),"-")</f>
        <v>19</v>
      </c>
      <c r="Y184" s="87" t="str">
        <f t="shared" si="44"/>
        <v>CLAVE SOLICITADA</v>
      </c>
      <c r="Z184" s="87">
        <f t="shared" si="45"/>
        <v>0</v>
      </c>
      <c r="AA184" s="87" t="str">
        <f t="shared" si="46"/>
        <v>MINIMO CUMPLIDO</v>
      </c>
      <c r="AB184" s="87">
        <f t="shared" si="47"/>
        <v>0</v>
      </c>
      <c r="AC184" s="87" t="str">
        <f t="shared" si="48"/>
        <v>RECIBIDO TOTAL</v>
      </c>
      <c r="AD184" s="6">
        <f t="shared" si="49"/>
        <v>3725.5200000000004</v>
      </c>
      <c r="AE184" s="87"/>
      <c r="AF184" s="87"/>
      <c r="AI184" s="9">
        <v>2.5000000000000001E-2</v>
      </c>
      <c r="AN184" s="8" t="str">
        <f t="shared" si="50"/>
        <v>MCSSA018786HRAEI-LPI-CC-420-202225301</v>
      </c>
      <c r="AO184" s="8" t="str">
        <f t="shared" si="51"/>
        <v>46COMERCIALIZADORA DE PRODUCTOS INSTITUCIONALES, S.A. DE C.V.196.08MCSSA018786010.000.0204.002024LA-012M7B997-E115-2022RAMO 12</v>
      </c>
      <c r="AP184" s="8" t="str">
        <f t="shared" si="52"/>
        <v>HRAEI-LPI-CC-420-2022</v>
      </c>
      <c r="AQ184" s="1" t="str">
        <f t="shared" si="53"/>
        <v>HRAEI-MD0167</v>
      </c>
      <c r="AR184" s="1" t="str">
        <f t="shared" si="54"/>
        <v>COMERCIALIZADORA DE PRODUCTOS INSTITUCIONALES, S.A. DE C.V.</v>
      </c>
      <c r="AS184" s="1" t="str">
        <f t="shared" si="55"/>
        <v>LA-012M7B997-E115-2022</v>
      </c>
      <c r="AT184" s="1" t="s">
        <v>48</v>
      </c>
      <c r="AU184" s="1" t="str">
        <f t="shared" si="56"/>
        <v>HRAEI-LPI-CC-420-2022HRAEI-MD0167</v>
      </c>
    </row>
    <row r="185" spans="1:52" ht="24.95" hidden="1" customHeight="1" x14ac:dyDescent="0.25">
      <c r="A185" s="70" t="str">
        <f t="shared" si="39"/>
        <v>LA-12-512-012000991-I-174-2023MCSSA018786GRUPO FARMACEUTICO TOTALFARMA,S.A DE C.V.2024010.000.2872.00</v>
      </c>
      <c r="B185" s="70" t="str">
        <f t="shared" si="40"/>
        <v>MCSSA01878625301HRAEI-LPI-CC-312-1-2023HRAEI-MD01682024</v>
      </c>
      <c r="C185" s="71">
        <v>45253</v>
      </c>
      <c r="D185" s="72">
        <v>2024</v>
      </c>
      <c r="E185" s="73" t="s">
        <v>39</v>
      </c>
      <c r="F185" s="73" t="s">
        <v>2213</v>
      </c>
      <c r="G185" s="73" t="s">
        <v>41</v>
      </c>
      <c r="H185" s="73">
        <v>25301</v>
      </c>
      <c r="I185" s="73" t="s">
        <v>2317</v>
      </c>
      <c r="J185" s="73" t="s">
        <v>2318</v>
      </c>
      <c r="K185" s="73" t="s">
        <v>2368</v>
      </c>
      <c r="L185" s="44" t="str">
        <f t="shared" si="41"/>
        <v>HRAEI-LPI-CC-312-1-2023HRAEI-MD0168</v>
      </c>
      <c r="M185" s="79" t="s">
        <v>2369</v>
      </c>
      <c r="N185" s="73">
        <v>25300298</v>
      </c>
      <c r="O185" s="73" t="s">
        <v>2370</v>
      </c>
      <c r="P185" s="73" t="s">
        <v>827</v>
      </c>
      <c r="Q185" s="74">
        <v>178.84</v>
      </c>
      <c r="R185" s="75">
        <v>6</v>
      </c>
      <c r="S185" s="75">
        <v>14</v>
      </c>
      <c r="T185" s="74">
        <f t="shared" si="42"/>
        <v>1073.04</v>
      </c>
      <c r="U185" s="74">
        <f t="shared" si="43"/>
        <v>2503.7600000000002</v>
      </c>
      <c r="V185" s="76">
        <v>0</v>
      </c>
      <c r="W185" s="87">
        <f>IFERROR(VLOOKUP(L185,'DINAMICA SOLICITADO - ENTREGADO'!$A$2:$B$2000,2,0),"-")</f>
        <v>6</v>
      </c>
      <c r="X185" s="87">
        <f>IFERROR(VLOOKUP(L185,'DINAMICA SOLICITADO - ENTREGADO'!$A$2:$C$2000,3,0),"-")</f>
        <v>0</v>
      </c>
      <c r="Y185" s="87" t="str">
        <f t="shared" si="44"/>
        <v>CLAVE SOLICITADA</v>
      </c>
      <c r="Z185" s="87">
        <f t="shared" si="45"/>
        <v>0</v>
      </c>
      <c r="AA185" s="87" t="str">
        <f t="shared" si="46"/>
        <v>MINIMO CUMPLIDO</v>
      </c>
      <c r="AB185" s="87">
        <f t="shared" si="47"/>
        <v>6</v>
      </c>
      <c r="AC185" s="87" t="str">
        <f t="shared" si="48"/>
        <v>SIN RECIBIR</v>
      </c>
      <c r="AD185" s="6">
        <f t="shared" si="49"/>
        <v>0</v>
      </c>
      <c r="AE185" s="87"/>
      <c r="AF185" s="87"/>
      <c r="AG185" s="77"/>
      <c r="AH185" s="77"/>
      <c r="AI185" s="78" t="s">
        <v>2216</v>
      </c>
      <c r="AJ185" s="78"/>
      <c r="AK185" s="77"/>
      <c r="AL185" s="77"/>
      <c r="AM185" s="77"/>
      <c r="AN185" s="77" t="str">
        <f t="shared" si="50"/>
        <v>MCSSA018786HRAEI-LPI-CC-312-1-202325301</v>
      </c>
      <c r="AO185" s="77" t="str">
        <f t="shared" si="51"/>
        <v>14GRUPO FARMACEUTICO TOTALFARMA,S.A DE C.V.178.84MCSSA018786010.000.2872.002024LA-12-512-012000991-I-174-2023RAMO 12</v>
      </c>
      <c r="AP185" s="77" t="str">
        <f t="shared" si="52"/>
        <v>HRAEI-LPI-CC-312-1-2023</v>
      </c>
      <c r="AQ185" s="70" t="str">
        <f t="shared" si="53"/>
        <v>HRAEI-MD0168</v>
      </c>
      <c r="AR185" s="70" t="str">
        <f t="shared" si="54"/>
        <v>GRUPO FARMACEUTICO TOTALFARMA,S.A DE C.V.</v>
      </c>
      <c r="AS185" s="70" t="str">
        <f t="shared" si="55"/>
        <v>LA-12-512-012000991-I-174-2023</v>
      </c>
      <c r="AT185" s="70" t="s">
        <v>2218</v>
      </c>
      <c r="AU185" s="70" t="str">
        <f t="shared" si="56"/>
        <v>HRAEI-LPI-CC-312-1-2023HRAEI-MD0168</v>
      </c>
      <c r="AV185" s="70"/>
      <c r="AW185" s="70"/>
      <c r="AX185" s="70"/>
    </row>
    <row r="186" spans="1:52" ht="24.95" hidden="1" customHeight="1" x14ac:dyDescent="0.25">
      <c r="A186" s="1" t="str">
        <f t="shared" si="39"/>
        <v>AA-012M7B997-E158-2022MCSSA018786LABORATORIOS DE BIOLÓGICOS Y REACTIVOS DE MÉXICO, S.A. DE C.V.2024010.000.2872.01</v>
      </c>
      <c r="B186" s="1" t="str">
        <f t="shared" si="40"/>
        <v>MCSSA01878625301HRAEI-AD-CC-529-2022HRAEI-MD22962024</v>
      </c>
      <c r="C186" s="42">
        <v>44950</v>
      </c>
      <c r="D186" s="43">
        <v>2024</v>
      </c>
      <c r="E186" s="44" t="s">
        <v>39</v>
      </c>
      <c r="F186" s="44" t="s">
        <v>1305</v>
      </c>
      <c r="G186" s="44" t="s">
        <v>41</v>
      </c>
      <c r="H186" s="44">
        <v>25301</v>
      </c>
      <c r="I186" s="44" t="s">
        <v>1354</v>
      </c>
      <c r="J186" s="44" t="s">
        <v>1355</v>
      </c>
      <c r="K186" s="44" t="s">
        <v>1368</v>
      </c>
      <c r="L186" s="44" t="str">
        <f t="shared" si="41"/>
        <v>HRAEI-AD-CC-529-2022HRAEI-MD2296</v>
      </c>
      <c r="M186" s="44" t="s">
        <v>1369</v>
      </c>
      <c r="N186" s="44">
        <v>25300298</v>
      </c>
      <c r="O186" s="44" t="s">
        <v>1370</v>
      </c>
      <c r="P186" s="44" t="s">
        <v>388</v>
      </c>
      <c r="Q186" s="45">
        <v>67.7</v>
      </c>
      <c r="R186" s="46">
        <v>10</v>
      </c>
      <c r="S186" s="46">
        <v>23</v>
      </c>
      <c r="T186" s="45">
        <f t="shared" si="42"/>
        <v>677</v>
      </c>
      <c r="U186" s="45">
        <f t="shared" si="43"/>
        <v>1557.1000000000001</v>
      </c>
      <c r="V186" s="47">
        <v>0</v>
      </c>
      <c r="W186" s="87" t="str">
        <f>IFERROR(VLOOKUP(L186,'DINAMICA SOLICITADO - ENTREGADO'!$A$2:$B$2000,2,0),"-")</f>
        <v>-</v>
      </c>
      <c r="X186" s="87" t="str">
        <f>IFERROR(VLOOKUP(L186,'DINAMICA SOLICITADO - ENTREGADO'!$A$2:$C$2000,3,0),"-")</f>
        <v>-</v>
      </c>
      <c r="Y186" s="87" t="str">
        <f t="shared" si="44"/>
        <v>SIN SOLICITUD</v>
      </c>
      <c r="Z186" s="87" t="str">
        <f t="shared" si="45"/>
        <v>-</v>
      </c>
      <c r="AA186" s="87" t="str">
        <f t="shared" si="46"/>
        <v>MINIMO SIN SOLICITUD</v>
      </c>
      <c r="AB186" s="87" t="str">
        <f t="shared" si="47"/>
        <v>-</v>
      </c>
      <c r="AC186" s="87" t="str">
        <f t="shared" si="48"/>
        <v>SIN SOLICITUD</v>
      </c>
      <c r="AD186" s="6" t="str">
        <f t="shared" si="49"/>
        <v>-</v>
      </c>
      <c r="AE186" s="87"/>
      <c r="AF186" s="87"/>
      <c r="AG186" s="8" t="s">
        <v>1371</v>
      </c>
      <c r="AH186" s="8" t="s">
        <v>1371</v>
      </c>
      <c r="AI186" s="9">
        <v>2.5000000000000001E-2</v>
      </c>
      <c r="AJ186" s="9" t="s">
        <v>1360</v>
      </c>
      <c r="AN186" s="8" t="str">
        <f t="shared" si="50"/>
        <v>MCSSA018786HRAEI-AD-CC-529-202225301</v>
      </c>
      <c r="AO186" s="8" t="str">
        <f t="shared" si="51"/>
        <v>23LABORATORIOS DE BIOLÓGICOS Y REACTIVOS DE MÉXICO, S.A. DE C.V.67.7MCSSA018786010.000.2872.012024AA-012M7B997-E158-2022RAMO 12</v>
      </c>
      <c r="AP186" s="8" t="str">
        <f t="shared" si="52"/>
        <v>HRAEI-AD-CC-529-2022</v>
      </c>
      <c r="AQ186" s="1" t="str">
        <f t="shared" si="53"/>
        <v>HRAEI-MD2296</v>
      </c>
      <c r="AR186" s="1" t="str">
        <f t="shared" si="54"/>
        <v>LABORATORIOS DE BIOLÓGICOS Y REACTIVOS DE MÉXICO, S.A. DE C.V.</v>
      </c>
      <c r="AS186" s="1" t="str">
        <f t="shared" si="55"/>
        <v>AA-012M7B997-E158-2022</v>
      </c>
      <c r="AT186" s="1" t="s">
        <v>48</v>
      </c>
      <c r="AU186" s="1" t="str">
        <f t="shared" si="56"/>
        <v>HRAEI-AD-CC-529-2022HRAEI-MD2296</v>
      </c>
      <c r="AY186" s="70"/>
      <c r="AZ186" s="70"/>
    </row>
    <row r="187" spans="1:52" ht="24.95" hidden="1" customHeight="1" x14ac:dyDescent="0.25">
      <c r="A187" s="1" t="str">
        <f t="shared" si="39"/>
        <v>AA-012M7B997-E133-2022MCSSA018786PFIZER, S.A. DE C.V.2024010.000.6006.00</v>
      </c>
      <c r="B187" s="1" t="str">
        <f t="shared" si="40"/>
        <v>MCSSA01878625301HRAEI-AD-CC-342-2022HRAEI-MD22682024</v>
      </c>
      <c r="C187" s="42">
        <v>44950</v>
      </c>
      <c r="D187" s="43">
        <v>2024</v>
      </c>
      <c r="E187" s="44" t="s">
        <v>39</v>
      </c>
      <c r="F187" s="44" t="s">
        <v>40</v>
      </c>
      <c r="G187" s="44" t="s">
        <v>41</v>
      </c>
      <c r="H187" s="44">
        <v>25301</v>
      </c>
      <c r="I187" s="44" t="s">
        <v>79</v>
      </c>
      <c r="J187" s="44" t="s">
        <v>80</v>
      </c>
      <c r="K187" s="44" t="s">
        <v>176</v>
      </c>
      <c r="L187" s="44" t="str">
        <f t="shared" si="41"/>
        <v>HRAEI-AD-CC-342-2022HRAEI-MD2268</v>
      </c>
      <c r="M187" s="44" t="s">
        <v>177</v>
      </c>
      <c r="N187" s="44">
        <v>25302407</v>
      </c>
      <c r="O187" s="44" t="s">
        <v>178</v>
      </c>
      <c r="P187" s="44" t="s">
        <v>179</v>
      </c>
      <c r="Q187" s="45">
        <v>42078.54</v>
      </c>
      <c r="R187" s="46">
        <v>38</v>
      </c>
      <c r="S187" s="46">
        <v>94</v>
      </c>
      <c r="T187" s="45">
        <f t="shared" si="42"/>
        <v>1598984.52</v>
      </c>
      <c r="U187" s="45">
        <f t="shared" si="43"/>
        <v>3955382.7600000002</v>
      </c>
      <c r="V187" s="47">
        <v>0</v>
      </c>
      <c r="W187" s="87">
        <f>IFERROR(VLOOKUP(L187,'DINAMICA SOLICITADO - ENTREGADO'!$A$2:$B$2000,2,0),"-")</f>
        <v>38</v>
      </c>
      <c r="X187" s="87">
        <f>IFERROR(VLOOKUP(L187,'DINAMICA SOLICITADO - ENTREGADO'!$A$2:$C$2000,3,0),"-")</f>
        <v>38</v>
      </c>
      <c r="Y187" s="87" t="str">
        <f t="shared" si="44"/>
        <v>CLAVE SOLICITADA</v>
      </c>
      <c r="Z187" s="87">
        <f t="shared" si="45"/>
        <v>0</v>
      </c>
      <c r="AA187" s="87" t="str">
        <f t="shared" si="46"/>
        <v>MINIMO CUMPLIDO</v>
      </c>
      <c r="AB187" s="87">
        <f t="shared" si="47"/>
        <v>0</v>
      </c>
      <c r="AC187" s="87" t="str">
        <f t="shared" si="48"/>
        <v>RECIBIDO TOTAL</v>
      </c>
      <c r="AD187" s="6">
        <f t="shared" si="49"/>
        <v>1598984.52</v>
      </c>
      <c r="AE187" s="87"/>
      <c r="AF187" s="87"/>
      <c r="AI187" s="9">
        <v>2.5000000000000001E-2</v>
      </c>
      <c r="AN187" s="8" t="str">
        <f t="shared" si="50"/>
        <v>MCSSA018786HRAEI-AD-CC-342-202225301</v>
      </c>
      <c r="AO187" s="8" t="str">
        <f t="shared" si="51"/>
        <v>94PFIZER, S.A. DE C.V.42078.54MCSSA018786010.000.6006.002024AA-012M7B997-E133-2022RAMO 12</v>
      </c>
      <c r="AP187" s="8" t="str">
        <f t="shared" si="52"/>
        <v>HRAEI-AD-CC-342-2022</v>
      </c>
      <c r="AQ187" s="1" t="str">
        <f t="shared" si="53"/>
        <v>HRAEI-MD2268</v>
      </c>
      <c r="AR187" s="1" t="str">
        <f t="shared" si="54"/>
        <v>PFIZER, S.A. DE C.V.</v>
      </c>
      <c r="AS187" s="1" t="str">
        <f t="shared" si="55"/>
        <v>AA-012M7B997-E133-2022</v>
      </c>
      <c r="AT187" s="1" t="s">
        <v>48</v>
      </c>
      <c r="AU187" s="1" t="str">
        <f t="shared" si="56"/>
        <v>HRAEI-AD-CC-342-2022HRAEI-MD2268</v>
      </c>
      <c r="AY187" s="70"/>
      <c r="AZ187" s="70"/>
    </row>
    <row r="188" spans="1:52" ht="24.95" hidden="1" customHeight="1" x14ac:dyDescent="0.25">
      <c r="A188" s="70" t="str">
        <f t="shared" si="39"/>
        <v>LA-12-512-012000991-I-174-2023MCSSA018786AMAROX PHARMA, S.A. DE C.V.2024010.000.5887.00</v>
      </c>
      <c r="B188" s="70" t="str">
        <f t="shared" si="40"/>
        <v>MCSSA01878625301HRAEI-LPI-CC-255-1-2023HRAEI-MD19182024</v>
      </c>
      <c r="C188" s="71">
        <v>45253</v>
      </c>
      <c r="D188" s="72">
        <v>2024</v>
      </c>
      <c r="E188" s="73" t="s">
        <v>39</v>
      </c>
      <c r="F188" s="73" t="s">
        <v>2213</v>
      </c>
      <c r="G188" s="73" t="s">
        <v>41</v>
      </c>
      <c r="H188" s="73">
        <v>25301</v>
      </c>
      <c r="I188" s="73" t="s">
        <v>2286</v>
      </c>
      <c r="J188" s="73" t="s">
        <v>1129</v>
      </c>
      <c r="K188" s="73" t="s">
        <v>1162</v>
      </c>
      <c r="L188" s="44" t="str">
        <f t="shared" si="41"/>
        <v>HRAEI-LPI-CC-255-1-2023HRAEI-MD1918</v>
      </c>
      <c r="M188" s="73" t="s">
        <v>1163</v>
      </c>
      <c r="N188" s="73">
        <v>25302408</v>
      </c>
      <c r="O188" s="73" t="s">
        <v>1164</v>
      </c>
      <c r="P188" s="73" t="s">
        <v>994</v>
      </c>
      <c r="Q188" s="74">
        <v>1100</v>
      </c>
      <c r="R188" s="75">
        <v>20</v>
      </c>
      <c r="S188" s="75">
        <v>48</v>
      </c>
      <c r="T188" s="74">
        <f t="shared" si="42"/>
        <v>22000</v>
      </c>
      <c r="U188" s="74">
        <f t="shared" si="43"/>
        <v>52800</v>
      </c>
      <c r="V188" s="76">
        <v>0</v>
      </c>
      <c r="W188" s="87">
        <f>IFERROR(VLOOKUP(L188,'DINAMICA SOLICITADO - ENTREGADO'!$A$2:$B$2000,2,0),"-")</f>
        <v>48</v>
      </c>
      <c r="X188" s="87">
        <f>IFERROR(VLOOKUP(L188,'DINAMICA SOLICITADO - ENTREGADO'!$A$2:$C$2000,3,0),"-")</f>
        <v>0</v>
      </c>
      <c r="Y188" s="87" t="str">
        <f t="shared" si="44"/>
        <v>CLAVE SOLICITADA</v>
      </c>
      <c r="Z188" s="87">
        <f t="shared" si="45"/>
        <v>28</v>
      </c>
      <c r="AA188" s="87" t="str">
        <f t="shared" si="46"/>
        <v>MINIMO SUPERADO</v>
      </c>
      <c r="AB188" s="87">
        <f t="shared" si="47"/>
        <v>48</v>
      </c>
      <c r="AC188" s="87" t="str">
        <f t="shared" si="48"/>
        <v>SIN RECIBIR</v>
      </c>
      <c r="AD188" s="6">
        <f t="shared" si="49"/>
        <v>0</v>
      </c>
      <c r="AE188" s="87"/>
      <c r="AF188" s="87"/>
      <c r="AG188" s="77"/>
      <c r="AH188" s="77"/>
      <c r="AI188" s="78" t="s">
        <v>2216</v>
      </c>
      <c r="AJ188" s="78"/>
      <c r="AK188" s="77"/>
      <c r="AL188" s="77"/>
      <c r="AM188" s="77"/>
      <c r="AN188" s="77" t="str">
        <f t="shared" si="50"/>
        <v>MCSSA018786HRAEI-LPI-CC-255-1-202325301</v>
      </c>
      <c r="AO188" s="77" t="str">
        <f t="shared" si="51"/>
        <v>48AMAROX PHARMA, S.A. DE C.V.1100MCSSA018786010.000.5887.002024LA-12-512-012000991-I-174-2023RAMO 12</v>
      </c>
      <c r="AP188" s="77" t="str">
        <f t="shared" si="52"/>
        <v>HRAEI-LPI-CC-255-1-2023</v>
      </c>
      <c r="AQ188" s="70" t="str">
        <f t="shared" si="53"/>
        <v>HRAEI-MD1918</v>
      </c>
      <c r="AR188" s="70" t="str">
        <f t="shared" si="54"/>
        <v>AMAROX PHARMA, S.A. DE C.V.</v>
      </c>
      <c r="AS188" s="70" t="str">
        <f t="shared" si="55"/>
        <v>LA-12-512-012000991-I-174-2023</v>
      </c>
      <c r="AT188" s="70" t="s">
        <v>2218</v>
      </c>
      <c r="AU188" s="70" t="str">
        <f t="shared" si="56"/>
        <v>HRAEI-LPI-CC-255-1-2023HRAEI-MD1918</v>
      </c>
      <c r="AV188" s="70"/>
      <c r="AW188" s="70"/>
      <c r="AX188" s="70"/>
      <c r="AY188" s="70"/>
      <c r="AZ188" s="70"/>
    </row>
    <row r="189" spans="1:52" ht="24.95" hidden="1" customHeight="1" x14ac:dyDescent="0.25">
      <c r="A189" s="1" t="str">
        <f t="shared" si="39"/>
        <v>LA-012M7B997-E115-2022MCSSA018786ULSA TECH, S.A. DE C.V.2024010.000.5887.00</v>
      </c>
      <c r="B189" s="1" t="str">
        <f t="shared" si="40"/>
        <v>MCSSA01878625301HRAEI-LPI-CC-480-2022HRAEI-MD19182024</v>
      </c>
      <c r="C189" s="42">
        <v>44950</v>
      </c>
      <c r="D189" s="43">
        <v>2024</v>
      </c>
      <c r="E189" s="44" t="s">
        <v>39</v>
      </c>
      <c r="F189" s="44" t="s">
        <v>390</v>
      </c>
      <c r="G189" s="44" t="s">
        <v>41</v>
      </c>
      <c r="H189" s="44">
        <v>25301</v>
      </c>
      <c r="I189" s="44" t="s">
        <v>1160</v>
      </c>
      <c r="J189" s="44" t="s">
        <v>1161</v>
      </c>
      <c r="K189" s="44" t="s">
        <v>1162</v>
      </c>
      <c r="L189" s="44" t="str">
        <f t="shared" si="41"/>
        <v>HRAEI-LPI-CC-480-2022HRAEI-MD1918</v>
      </c>
      <c r="M189" s="44" t="s">
        <v>1163</v>
      </c>
      <c r="N189" s="44">
        <v>25302408</v>
      </c>
      <c r="O189" s="44" t="s">
        <v>1164</v>
      </c>
      <c r="P189" s="44" t="s">
        <v>994</v>
      </c>
      <c r="Q189" s="45">
        <v>4650</v>
      </c>
      <c r="R189" s="46">
        <v>32</v>
      </c>
      <c r="S189" s="46">
        <v>78</v>
      </c>
      <c r="T189" s="45">
        <f t="shared" si="42"/>
        <v>148800</v>
      </c>
      <c r="U189" s="45">
        <f t="shared" si="43"/>
        <v>362700</v>
      </c>
      <c r="V189" s="47">
        <v>0</v>
      </c>
      <c r="W189" s="87">
        <f>IFERROR(VLOOKUP(L189,'DINAMICA SOLICITADO - ENTREGADO'!$A$2:$B$2000,2,0),"-")</f>
        <v>78</v>
      </c>
      <c r="X189" s="87">
        <f>IFERROR(VLOOKUP(L189,'DINAMICA SOLICITADO - ENTREGADO'!$A$2:$C$2000,3,0),"-")</f>
        <v>78</v>
      </c>
      <c r="Y189" s="87" t="str">
        <f t="shared" si="44"/>
        <v>CLAVE SOLICITADA</v>
      </c>
      <c r="Z189" s="87">
        <f t="shared" si="45"/>
        <v>46</v>
      </c>
      <c r="AA189" s="87" t="str">
        <f t="shared" si="46"/>
        <v>MINIMO SUPERADO</v>
      </c>
      <c r="AB189" s="87">
        <f t="shared" si="47"/>
        <v>0</v>
      </c>
      <c r="AC189" s="87" t="str">
        <f t="shared" si="48"/>
        <v>RECIBIDO TOTAL</v>
      </c>
      <c r="AD189" s="6">
        <f t="shared" si="49"/>
        <v>362700</v>
      </c>
      <c r="AE189" s="87" t="s">
        <v>3574</v>
      </c>
      <c r="AF189" s="87"/>
      <c r="AI189" s="9">
        <v>2.5000000000000001E-2</v>
      </c>
      <c r="AN189" s="8" t="str">
        <f t="shared" si="50"/>
        <v>MCSSA018786HRAEI-LPI-CC-480-202225301</v>
      </c>
      <c r="AO189" s="8" t="str">
        <f t="shared" si="51"/>
        <v>78ULSA TECH, S.A. DE C.V.4650MCSSA018786010.000.5887.002024LA-012M7B997-E115-2022RAMO 12</v>
      </c>
      <c r="AP189" s="8" t="str">
        <f t="shared" si="52"/>
        <v>HRAEI-LPI-CC-480-2022</v>
      </c>
      <c r="AQ189" s="1" t="str">
        <f t="shared" si="53"/>
        <v>HRAEI-MD1918</v>
      </c>
      <c r="AR189" s="1" t="str">
        <f t="shared" si="54"/>
        <v>ULSA TECH, S.A. DE C.V.</v>
      </c>
      <c r="AS189" s="1" t="str">
        <f t="shared" si="55"/>
        <v>LA-012M7B997-E115-2022</v>
      </c>
      <c r="AT189" s="1" t="s">
        <v>48</v>
      </c>
      <c r="AU189" s="1" t="str">
        <f t="shared" si="56"/>
        <v>HRAEI-LPI-CC-480-2022HRAEI-MD1918</v>
      </c>
      <c r="AY189" s="70"/>
      <c r="AZ189" s="70"/>
    </row>
    <row r="190" spans="1:52" ht="24.95" hidden="1" customHeight="1" x14ac:dyDescent="0.25">
      <c r="A190" s="70" t="str">
        <f t="shared" si="39"/>
        <v>LA-12-512-012000991-I-174-2023MCSSA018786ALTERNAVIDA, S.A. DE C.V.2024010.000.3461.00</v>
      </c>
      <c r="B190" s="70" t="str">
        <f t="shared" si="40"/>
        <v>MCSSA01878625301HRAEI-LPI-CC-252-2023HRAEI-MD01712024</v>
      </c>
      <c r="C190" s="71">
        <v>45253</v>
      </c>
      <c r="D190" s="72">
        <v>2024</v>
      </c>
      <c r="E190" s="73" t="s">
        <v>39</v>
      </c>
      <c r="F190" s="73" t="s">
        <v>2213</v>
      </c>
      <c r="G190" s="73" t="s">
        <v>41</v>
      </c>
      <c r="H190" s="73">
        <v>25301</v>
      </c>
      <c r="I190" s="73" t="s">
        <v>2309</v>
      </c>
      <c r="J190" s="73" t="s">
        <v>800</v>
      </c>
      <c r="K190" s="73" t="s">
        <v>854</v>
      </c>
      <c r="L190" s="44" t="str">
        <f t="shared" si="41"/>
        <v>HRAEI-LPI-CC-252-2023HRAEI-MD0171</v>
      </c>
      <c r="M190" s="73" t="s">
        <v>855</v>
      </c>
      <c r="N190" s="73">
        <v>25300304</v>
      </c>
      <c r="O190" s="73" t="s">
        <v>856</v>
      </c>
      <c r="P190" s="73" t="s">
        <v>557</v>
      </c>
      <c r="Q190" s="74">
        <v>165</v>
      </c>
      <c r="R190" s="75">
        <v>16</v>
      </c>
      <c r="S190" s="75">
        <v>40</v>
      </c>
      <c r="T190" s="74">
        <f t="shared" si="42"/>
        <v>2640</v>
      </c>
      <c r="U190" s="74">
        <f t="shared" si="43"/>
        <v>6600</v>
      </c>
      <c r="V190" s="76">
        <v>0</v>
      </c>
      <c r="W190" s="87">
        <f>IFERROR(VLOOKUP(L190,'DINAMICA SOLICITADO - ENTREGADO'!$A$2:$B$2000,2,0),"-")</f>
        <v>40</v>
      </c>
      <c r="X190" s="87">
        <f>IFERROR(VLOOKUP(L190,'DINAMICA SOLICITADO - ENTREGADO'!$A$2:$C$2000,3,0),"-")</f>
        <v>0</v>
      </c>
      <c r="Y190" s="87" t="str">
        <f t="shared" si="44"/>
        <v>CLAVE SOLICITADA</v>
      </c>
      <c r="Z190" s="87">
        <f t="shared" si="45"/>
        <v>24</v>
      </c>
      <c r="AA190" s="87" t="str">
        <f t="shared" si="46"/>
        <v>MINIMO SUPERADO</v>
      </c>
      <c r="AB190" s="87">
        <f t="shared" si="47"/>
        <v>40</v>
      </c>
      <c r="AC190" s="87" t="str">
        <f t="shared" si="48"/>
        <v>SIN RECIBIR</v>
      </c>
      <c r="AD190" s="6">
        <f t="shared" si="49"/>
        <v>0</v>
      </c>
      <c r="AE190" s="87" t="s">
        <v>3574</v>
      </c>
      <c r="AF190" s="87"/>
      <c r="AG190" s="77"/>
      <c r="AH190" s="77"/>
      <c r="AI190" s="78" t="s">
        <v>2216</v>
      </c>
      <c r="AJ190" s="78"/>
      <c r="AK190" s="77"/>
      <c r="AL190" s="77"/>
      <c r="AM190" s="77"/>
      <c r="AN190" s="77" t="str">
        <f t="shared" si="50"/>
        <v>MCSSA018786HRAEI-LPI-CC-252-202325301</v>
      </c>
      <c r="AO190" s="77" t="str">
        <f t="shared" si="51"/>
        <v>40ALTERNAVIDA, S.A. DE C.V.165MCSSA018786010.000.3461.002024LA-12-512-012000991-I-174-2023RAMO 12</v>
      </c>
      <c r="AP190" s="77" t="str">
        <f t="shared" si="52"/>
        <v>HRAEI-LPI-CC-252-2023</v>
      </c>
      <c r="AQ190" s="70" t="str">
        <f t="shared" si="53"/>
        <v>HRAEI-MD0171</v>
      </c>
      <c r="AR190" s="70" t="str">
        <f t="shared" si="54"/>
        <v>ALTERNAVIDA, S.A. DE C.V.</v>
      </c>
      <c r="AS190" s="70" t="str">
        <f t="shared" si="55"/>
        <v>LA-12-512-012000991-I-174-2023</v>
      </c>
      <c r="AT190" s="70" t="s">
        <v>2218</v>
      </c>
      <c r="AU190" s="70" t="str">
        <f t="shared" si="56"/>
        <v>HRAEI-LPI-CC-252-2023HRAEI-MD0171</v>
      </c>
      <c r="AV190" s="70"/>
      <c r="AW190" s="70"/>
      <c r="AX190" s="70"/>
    </row>
    <row r="191" spans="1:52" ht="24.95" hidden="1" customHeight="1" x14ac:dyDescent="0.25">
      <c r="A191" s="1" t="str">
        <f t="shared" si="39"/>
        <v>LA-012M7B997-E115-2022MCSSA018786LABORATORIOS VANQUISH, S.A. DE C.V.2024010.000.3461.00</v>
      </c>
      <c r="B191" s="1" t="str">
        <f t="shared" si="40"/>
        <v>MCSSA01878625301HRAEI-LPI-CC-452-2022HRAEI-MD01712024</v>
      </c>
      <c r="C191" s="42">
        <v>44950</v>
      </c>
      <c r="D191" s="43">
        <v>2024</v>
      </c>
      <c r="E191" s="44" t="s">
        <v>39</v>
      </c>
      <c r="F191" s="44" t="s">
        <v>390</v>
      </c>
      <c r="G191" s="44" t="s">
        <v>41</v>
      </c>
      <c r="H191" s="44">
        <v>25301</v>
      </c>
      <c r="I191" s="44" t="s">
        <v>852</v>
      </c>
      <c r="J191" s="44" t="s">
        <v>853</v>
      </c>
      <c r="K191" s="44" t="s">
        <v>854</v>
      </c>
      <c r="L191" s="44" t="str">
        <f t="shared" si="41"/>
        <v>HRAEI-LPI-CC-452-2022HRAEI-MD0171</v>
      </c>
      <c r="M191" s="44" t="s">
        <v>855</v>
      </c>
      <c r="N191" s="44">
        <v>25300304</v>
      </c>
      <c r="O191" s="44" t="s">
        <v>856</v>
      </c>
      <c r="P191" s="44" t="s">
        <v>557</v>
      </c>
      <c r="Q191" s="45">
        <v>169</v>
      </c>
      <c r="R191" s="46">
        <v>19</v>
      </c>
      <c r="S191" s="46">
        <v>47</v>
      </c>
      <c r="T191" s="45">
        <f t="shared" si="42"/>
        <v>3211</v>
      </c>
      <c r="U191" s="45">
        <f t="shared" si="43"/>
        <v>7943</v>
      </c>
      <c r="V191" s="47">
        <v>0</v>
      </c>
      <c r="W191" s="87" t="str">
        <f>IFERROR(VLOOKUP(L191,'DINAMICA SOLICITADO - ENTREGADO'!$A$2:$B$2000,2,0),"-")</f>
        <v>-</v>
      </c>
      <c r="X191" s="87" t="str">
        <f>IFERROR(VLOOKUP(L191,'DINAMICA SOLICITADO - ENTREGADO'!$A$2:$C$2000,3,0),"-")</f>
        <v>-</v>
      </c>
      <c r="Y191" s="87" t="str">
        <f t="shared" si="44"/>
        <v>SIN SOLICITUD</v>
      </c>
      <c r="Z191" s="87" t="str">
        <f t="shared" si="45"/>
        <v>-</v>
      </c>
      <c r="AA191" s="87" t="str">
        <f t="shared" si="46"/>
        <v>MINIMO SIN SOLICITUD</v>
      </c>
      <c r="AB191" s="87" t="str">
        <f t="shared" si="47"/>
        <v>-</v>
      </c>
      <c r="AC191" s="87" t="str">
        <f t="shared" si="48"/>
        <v>SIN SOLICITUD</v>
      </c>
      <c r="AD191" s="6" t="str">
        <f t="shared" si="49"/>
        <v>-</v>
      </c>
      <c r="AE191" s="87"/>
      <c r="AF191" s="87"/>
      <c r="AI191" s="9">
        <v>2.5000000000000001E-2</v>
      </c>
      <c r="AN191" s="8" t="str">
        <f t="shared" si="50"/>
        <v>MCSSA018786HRAEI-LPI-CC-452-202225301</v>
      </c>
      <c r="AO191" s="8" t="str">
        <f t="shared" si="51"/>
        <v>47LABORATORIOS VANQUISH, S.A. DE C.V.169MCSSA018786010.000.3461.002024LA-012M7B997-E115-2022RAMO 12</v>
      </c>
      <c r="AP191" s="8" t="str">
        <f t="shared" si="52"/>
        <v>HRAEI-LPI-CC-452-2022</v>
      </c>
      <c r="AQ191" s="1" t="str">
        <f t="shared" si="53"/>
        <v>HRAEI-MD0171</v>
      </c>
      <c r="AR191" s="1" t="str">
        <f t="shared" si="54"/>
        <v>LABORATORIOS VANQUISH, S.A. DE C.V.</v>
      </c>
      <c r="AS191" s="1" t="str">
        <f t="shared" si="55"/>
        <v>LA-012M7B997-E115-2022</v>
      </c>
      <c r="AT191" s="1" t="s">
        <v>48</v>
      </c>
      <c r="AU191" s="1" t="str">
        <f t="shared" si="56"/>
        <v>HRAEI-LPI-CC-452-2022HRAEI-MD0171</v>
      </c>
    </row>
    <row r="192" spans="1:52" ht="24.95" hidden="1" customHeight="1" x14ac:dyDescent="0.25">
      <c r="A192" s="70" t="str">
        <f t="shared" si="39"/>
        <v>LA-12-512-012000991-I-174-2023MCSSA018786COMPAÑIA INTERNACIONAL MEDICA, S.A. DE C.V.2024010.000.1969.00</v>
      </c>
      <c r="B192" s="70" t="str">
        <f t="shared" si="40"/>
        <v>MCSSA01878625301HRAEI-LPI-CC-279-1-2023HRAEI-MD01722024</v>
      </c>
      <c r="C192" s="71">
        <v>45253</v>
      </c>
      <c r="D192" s="72">
        <v>2024</v>
      </c>
      <c r="E192" s="73" t="s">
        <v>39</v>
      </c>
      <c r="F192" s="73" t="s">
        <v>2213</v>
      </c>
      <c r="G192" s="73" t="s">
        <v>41</v>
      </c>
      <c r="H192" s="73">
        <v>25301</v>
      </c>
      <c r="I192" s="73" t="s">
        <v>2290</v>
      </c>
      <c r="J192" s="73" t="s">
        <v>2291</v>
      </c>
      <c r="K192" s="73" t="s">
        <v>1669</v>
      </c>
      <c r="L192" s="44" t="str">
        <f t="shared" si="41"/>
        <v>HRAEI-LPI-CC-279-1-2023HRAEI-MD0172</v>
      </c>
      <c r="M192" s="73" t="s">
        <v>1670</v>
      </c>
      <c r="N192" s="73">
        <v>25302411</v>
      </c>
      <c r="O192" s="73" t="s">
        <v>1671</v>
      </c>
      <c r="P192" s="73" t="s">
        <v>1672</v>
      </c>
      <c r="Q192" s="74">
        <v>12.98</v>
      </c>
      <c r="R192" s="75">
        <v>172</v>
      </c>
      <c r="S192" s="75">
        <v>429</v>
      </c>
      <c r="T192" s="74">
        <f t="shared" si="42"/>
        <v>2232.56</v>
      </c>
      <c r="U192" s="74">
        <f t="shared" si="43"/>
        <v>5568.42</v>
      </c>
      <c r="V192" s="76">
        <v>0</v>
      </c>
      <c r="W192" s="87" t="str">
        <f>IFERROR(VLOOKUP(L192,'DINAMICA SOLICITADO - ENTREGADO'!$A$2:$B$2000,2,0),"-")</f>
        <v>-</v>
      </c>
      <c r="X192" s="87" t="str">
        <f>IFERROR(VLOOKUP(L192,'DINAMICA SOLICITADO - ENTREGADO'!$A$2:$C$2000,3,0),"-")</f>
        <v>-</v>
      </c>
      <c r="Y192" s="87" t="str">
        <f t="shared" si="44"/>
        <v>SIN SOLICITUD</v>
      </c>
      <c r="Z192" s="87" t="str">
        <f t="shared" si="45"/>
        <v>-</v>
      </c>
      <c r="AA192" s="87" t="str">
        <f t="shared" si="46"/>
        <v>MINIMO SIN SOLICITUD</v>
      </c>
      <c r="AB192" s="87" t="str">
        <f t="shared" si="47"/>
        <v>-</v>
      </c>
      <c r="AC192" s="87" t="str">
        <f t="shared" si="48"/>
        <v>SIN SOLICITUD</v>
      </c>
      <c r="AD192" s="6" t="str">
        <f t="shared" si="49"/>
        <v>-</v>
      </c>
      <c r="AE192" s="87"/>
      <c r="AF192" s="87"/>
      <c r="AG192" s="77"/>
      <c r="AH192" s="77"/>
      <c r="AI192" s="78" t="s">
        <v>2216</v>
      </c>
      <c r="AJ192" s="78"/>
      <c r="AK192" s="77"/>
      <c r="AL192" s="77"/>
      <c r="AM192" s="77"/>
      <c r="AN192" s="77" t="str">
        <f t="shared" si="50"/>
        <v>MCSSA018786HRAEI-LPI-CC-279-1-202325301</v>
      </c>
      <c r="AO192" s="77" t="str">
        <f t="shared" si="51"/>
        <v>429COMPAÑIA INTERNACIONAL MEDICA, S.A. DE C.V.12.98MCSSA018786010.000.1969.002024LA-12-512-012000991-I-174-2023RAMO 12</v>
      </c>
      <c r="AP192" s="77" t="str">
        <f t="shared" si="52"/>
        <v>HRAEI-LPI-CC-279-1-2023</v>
      </c>
      <c r="AQ192" s="70" t="str">
        <f t="shared" si="53"/>
        <v>HRAEI-MD0172</v>
      </c>
      <c r="AR192" s="70" t="str">
        <f t="shared" si="54"/>
        <v>COMPAÑIA INTERNACIONAL MEDICA, S.A. DE C.V.</v>
      </c>
      <c r="AS192" s="70" t="str">
        <f t="shared" si="55"/>
        <v>LA-12-512-012000991-I-174-2023</v>
      </c>
      <c r="AT192" s="70" t="s">
        <v>2218</v>
      </c>
      <c r="AU192" s="70" t="str">
        <f t="shared" si="56"/>
        <v>HRAEI-LPI-CC-279-1-2023HRAEI-MD0172</v>
      </c>
      <c r="AV192" s="70"/>
      <c r="AW192" s="70"/>
      <c r="AX192" s="70"/>
    </row>
    <row r="193" spans="1:52" ht="24.95" hidden="1" customHeight="1" x14ac:dyDescent="0.25">
      <c r="A193" s="1" t="str">
        <f t="shared" si="39"/>
        <v>LA-12-M7B-012M7B997-I-1-2023MCSSA018786COMPAÑIA INTERNACIONAL MÉDICA, S.A. DE C.V.2024010.000.1969.00</v>
      </c>
      <c r="B193" s="1" t="str">
        <f t="shared" si="40"/>
        <v>MCSSA01878625301HRAEI-LPI-CC-020-2023HRAEI-MD01722024</v>
      </c>
      <c r="C193" s="42">
        <v>44971</v>
      </c>
      <c r="D193" s="43">
        <v>2024</v>
      </c>
      <c r="E193" s="44" t="s">
        <v>39</v>
      </c>
      <c r="F193" s="44" t="s">
        <v>1474</v>
      </c>
      <c r="G193" s="44" t="s">
        <v>41</v>
      </c>
      <c r="H193" s="44">
        <v>25301</v>
      </c>
      <c r="I193" s="44" t="s">
        <v>1569</v>
      </c>
      <c r="J193" s="44" t="s">
        <v>563</v>
      </c>
      <c r="K193" s="44" t="s">
        <v>1669</v>
      </c>
      <c r="L193" s="44" t="str">
        <f t="shared" si="41"/>
        <v>HRAEI-LPI-CC-020-2023HRAEI-MD0172</v>
      </c>
      <c r="M193" s="44" t="s">
        <v>1670</v>
      </c>
      <c r="N193" s="44">
        <v>25302411</v>
      </c>
      <c r="O193" s="44" t="s">
        <v>1671</v>
      </c>
      <c r="P193" s="44" t="s">
        <v>1672</v>
      </c>
      <c r="Q193" s="45">
        <v>11.3</v>
      </c>
      <c r="R193" s="46">
        <v>279</v>
      </c>
      <c r="S193" s="46">
        <v>697</v>
      </c>
      <c r="T193" s="45">
        <f t="shared" si="42"/>
        <v>3152.7000000000003</v>
      </c>
      <c r="U193" s="45">
        <f t="shared" si="43"/>
        <v>7876.1</v>
      </c>
      <c r="V193" s="47">
        <v>0</v>
      </c>
      <c r="W193" s="87">
        <f>IFERROR(VLOOKUP(L193,'DINAMICA SOLICITADO - ENTREGADO'!$A$2:$B$2000,2,0),"-")</f>
        <v>100</v>
      </c>
      <c r="X193" s="87">
        <f>IFERROR(VLOOKUP(L193,'DINAMICA SOLICITADO - ENTREGADO'!$A$2:$C$2000,3,0),"-")</f>
        <v>100</v>
      </c>
      <c r="Y193" s="87" t="str">
        <f t="shared" si="44"/>
        <v>CLAVE SOLICITADA</v>
      </c>
      <c r="Z193" s="87">
        <f t="shared" si="45"/>
        <v>-179</v>
      </c>
      <c r="AA193" s="87" t="str">
        <f t="shared" si="46"/>
        <v>MINIMO NO CUMPLIDO</v>
      </c>
      <c r="AB193" s="87">
        <f t="shared" si="47"/>
        <v>0</v>
      </c>
      <c r="AC193" s="87" t="str">
        <f t="shared" si="48"/>
        <v>RECIBIDO TOTAL</v>
      </c>
      <c r="AD193" s="6">
        <f t="shared" si="49"/>
        <v>1130</v>
      </c>
      <c r="AE193" s="87"/>
      <c r="AF193" s="87"/>
      <c r="AI193" s="9">
        <v>0.02</v>
      </c>
      <c r="AN193" s="8" t="str">
        <f t="shared" si="50"/>
        <v>MCSSA018786HRAEI-LPI-CC-020-202325301</v>
      </c>
      <c r="AO193" s="8" t="str">
        <f t="shared" si="51"/>
        <v>697COMPAÑIA INTERNACIONAL MÉDICA, S.A. DE C.V.11.3MCSSA018786010.000.1969.002024LA-12-M7B-012M7B997-I-1-2023RAMO 12</v>
      </c>
      <c r="AP193" s="8" t="str">
        <f t="shared" si="52"/>
        <v>HRAEI-LPI-CC-020-2023</v>
      </c>
      <c r="AQ193" s="1" t="str">
        <f t="shared" si="53"/>
        <v>HRAEI-MD0172</v>
      </c>
      <c r="AR193" s="1" t="str">
        <f t="shared" si="54"/>
        <v>COMPAÑIA INTERNACIONAL MÉDICA, S.A. DE C.V.</v>
      </c>
      <c r="AS193" s="1" t="str">
        <f t="shared" si="55"/>
        <v>LA-12-M7B-012M7B997-I-1-2023</v>
      </c>
      <c r="AT193" s="1" t="s">
        <v>48</v>
      </c>
      <c r="AU193" s="1" t="str">
        <f t="shared" si="56"/>
        <v>HRAEI-LPI-CC-020-2023HRAEI-MD0172</v>
      </c>
    </row>
    <row r="194" spans="1:52" ht="24.95" hidden="1" customHeight="1" x14ac:dyDescent="0.25">
      <c r="A194" s="1" t="str">
        <f t="shared" si="39"/>
        <v>AA-012M7B997-E133-2022MCSSA018786NOVARTIS FARMACÉUTICA, S.A. DE C.V.2024010.000.5308.01</v>
      </c>
      <c r="B194" s="1" t="str">
        <f t="shared" si="40"/>
        <v>MCSSA01878625301HRAEI-AD-CC-341-2022HRAEI-MD01772024</v>
      </c>
      <c r="C194" s="42">
        <v>44950</v>
      </c>
      <c r="D194" s="43">
        <v>2024</v>
      </c>
      <c r="E194" s="44" t="s">
        <v>39</v>
      </c>
      <c r="F194" s="44" t="s">
        <v>40</v>
      </c>
      <c r="G194" s="44" t="s">
        <v>41</v>
      </c>
      <c r="H194" s="44">
        <v>25301</v>
      </c>
      <c r="I194" s="44" t="s">
        <v>69</v>
      </c>
      <c r="J194" s="44" t="s">
        <v>70</v>
      </c>
      <c r="K194" s="44" t="s">
        <v>75</v>
      </c>
      <c r="L194" s="44" t="str">
        <f t="shared" si="41"/>
        <v>HRAEI-AD-CC-341-2022HRAEI-MD0177</v>
      </c>
      <c r="M194" s="44" t="s">
        <v>76</v>
      </c>
      <c r="N194" s="44">
        <v>25302416</v>
      </c>
      <c r="O194" s="44" t="s">
        <v>77</v>
      </c>
      <c r="P194" s="44" t="s">
        <v>78</v>
      </c>
      <c r="Q194" s="45">
        <v>27432.01</v>
      </c>
      <c r="R194" s="46">
        <v>2</v>
      </c>
      <c r="S194" s="46">
        <v>3</v>
      </c>
      <c r="T194" s="45">
        <f t="shared" si="42"/>
        <v>54864.02</v>
      </c>
      <c r="U194" s="45">
        <f t="shared" si="43"/>
        <v>82296.03</v>
      </c>
      <c r="V194" s="47">
        <v>0</v>
      </c>
      <c r="W194" s="87">
        <f>IFERROR(VLOOKUP(L194,'DINAMICA SOLICITADO - ENTREGADO'!$A$2:$B$2000,2,0),"-")</f>
        <v>2</v>
      </c>
      <c r="X194" s="87">
        <f>IFERROR(VLOOKUP(L194,'DINAMICA SOLICITADO - ENTREGADO'!$A$2:$C$2000,3,0),"-")</f>
        <v>0</v>
      </c>
      <c r="Y194" s="87" t="str">
        <f t="shared" si="44"/>
        <v>CLAVE SOLICITADA</v>
      </c>
      <c r="Z194" s="87">
        <f t="shared" si="45"/>
        <v>0</v>
      </c>
      <c r="AA194" s="87" t="str">
        <f t="shared" si="46"/>
        <v>MINIMO CUMPLIDO</v>
      </c>
      <c r="AB194" s="87">
        <f t="shared" si="47"/>
        <v>2</v>
      </c>
      <c r="AC194" s="87" t="str">
        <f t="shared" si="48"/>
        <v>SIN RECIBIR</v>
      </c>
      <c r="AD194" s="6">
        <f t="shared" si="49"/>
        <v>0</v>
      </c>
      <c r="AE194" s="87"/>
      <c r="AF194" s="87"/>
      <c r="AI194" s="9">
        <v>2.5000000000000001E-2</v>
      </c>
      <c r="AN194" s="8" t="str">
        <f t="shared" si="50"/>
        <v>MCSSA018786HRAEI-AD-CC-341-202225301</v>
      </c>
      <c r="AO194" s="8" t="str">
        <f t="shared" si="51"/>
        <v>3NOVARTIS FARMACÉUTICA, S.A. DE C.V.27432.01MCSSA018786010.000.5308.012024AA-012M7B997-E133-2022RAMO 12</v>
      </c>
      <c r="AP194" s="8" t="str">
        <f t="shared" si="52"/>
        <v>HRAEI-AD-CC-341-2022</v>
      </c>
      <c r="AQ194" s="1" t="str">
        <f t="shared" si="53"/>
        <v>HRAEI-MD0177</v>
      </c>
      <c r="AR194" s="1" t="str">
        <f t="shared" si="54"/>
        <v>NOVARTIS FARMACÉUTICA, S.A. DE C.V.</v>
      </c>
      <c r="AS194" s="1" t="str">
        <f t="shared" si="55"/>
        <v>AA-012M7B997-E133-2022</v>
      </c>
      <c r="AT194" s="1" t="s">
        <v>48</v>
      </c>
      <c r="AU194" s="1" t="str">
        <f t="shared" si="56"/>
        <v>HRAEI-AD-CC-341-2022HRAEI-MD0177</v>
      </c>
    </row>
    <row r="195" spans="1:52" ht="24.95" hidden="1" customHeight="1" x14ac:dyDescent="0.25">
      <c r="A195" s="1" t="str">
        <f t="shared" si="39"/>
        <v>AA-12-M7B-012M7B997-I-36-2023MCSSA018786FARMACEUTICA HISPANOAMERICANA, S.A. DE C.V.2024010.000.2508.00</v>
      </c>
      <c r="B195" s="1" t="str">
        <f t="shared" si="40"/>
        <v>MCSSA01878625301HRAEI-AD-CC-140-2023HRAEI-MD01792024</v>
      </c>
      <c r="C195" s="42">
        <v>45037</v>
      </c>
      <c r="D195" s="43">
        <v>2024</v>
      </c>
      <c r="E195" s="44" t="s">
        <v>39</v>
      </c>
      <c r="F195" s="44" t="s">
        <v>2157</v>
      </c>
      <c r="G195" s="44" t="s">
        <v>41</v>
      </c>
      <c r="H195" s="44">
        <v>25301</v>
      </c>
      <c r="I195" s="67" t="s">
        <v>2169</v>
      </c>
      <c r="J195" s="44" t="s">
        <v>1525</v>
      </c>
      <c r="K195" s="44" t="s">
        <v>2170</v>
      </c>
      <c r="L195" s="44" t="str">
        <f t="shared" si="41"/>
        <v>HRAEI-AD-CC-140-2023HRAEI-MD0179</v>
      </c>
      <c r="M195" s="44" t="s">
        <v>2171</v>
      </c>
      <c r="N195" s="44">
        <v>25302417</v>
      </c>
      <c r="O195" s="44" t="s">
        <v>2172</v>
      </c>
      <c r="P195" s="44" t="s">
        <v>1545</v>
      </c>
      <c r="Q195" s="45">
        <v>49.69</v>
      </c>
      <c r="R195" s="46">
        <v>16</v>
      </c>
      <c r="S195" s="46">
        <v>39</v>
      </c>
      <c r="T195" s="45">
        <f t="shared" si="42"/>
        <v>795.04</v>
      </c>
      <c r="U195" s="45">
        <f t="shared" si="43"/>
        <v>1937.9099999999999</v>
      </c>
      <c r="V195" s="47">
        <v>0</v>
      </c>
      <c r="W195" s="87">
        <f>IFERROR(VLOOKUP(L195,'DINAMICA SOLICITADO - ENTREGADO'!$A$2:$B$2000,2,0),"-")</f>
        <v>39</v>
      </c>
      <c r="X195" s="87">
        <f>IFERROR(VLOOKUP(L195,'DINAMICA SOLICITADO - ENTREGADO'!$A$2:$C$2000,3,0),"-")</f>
        <v>39</v>
      </c>
      <c r="Y195" s="87" t="str">
        <f t="shared" si="44"/>
        <v>CLAVE SOLICITADA</v>
      </c>
      <c r="Z195" s="87">
        <f t="shared" si="45"/>
        <v>23</v>
      </c>
      <c r="AA195" s="87" t="str">
        <f t="shared" si="46"/>
        <v>MINIMO SUPERADO</v>
      </c>
      <c r="AB195" s="87">
        <f t="shared" si="47"/>
        <v>0</v>
      </c>
      <c r="AC195" s="87" t="str">
        <f t="shared" si="48"/>
        <v>RECIBIDO TOTAL</v>
      </c>
      <c r="AD195" s="6">
        <f t="shared" si="49"/>
        <v>1937.9099999999999</v>
      </c>
      <c r="AE195" s="87"/>
      <c r="AF195" s="87"/>
      <c r="AI195" s="9">
        <v>0.02</v>
      </c>
      <c r="AN195" s="8" t="str">
        <f t="shared" si="50"/>
        <v>MCSSA018786HRAEI-AD-CC-140-202325301</v>
      </c>
      <c r="AO195" s="8" t="str">
        <f t="shared" si="51"/>
        <v>39FARMACEUTICA HISPANOAMERICANA, S.A. DE C.V.49.69MCSSA018786010.000.2508.002024AA-12-M7B-012M7B997-I-36-2023RAMO 12</v>
      </c>
      <c r="AP195" s="8" t="str">
        <f t="shared" si="52"/>
        <v>HRAEI-AD-CC-140-2023</v>
      </c>
      <c r="AQ195" s="1" t="str">
        <f t="shared" si="53"/>
        <v>HRAEI-MD0179</v>
      </c>
      <c r="AR195" s="1" t="str">
        <f t="shared" si="54"/>
        <v>FARMACEUTICA HISPANOAMERICANA, S.A. DE C.V.</v>
      </c>
      <c r="AS195" s="1" t="str">
        <f t="shared" si="55"/>
        <v>AA-12-M7B-012M7B997-I-36-2023</v>
      </c>
      <c r="AT195" s="1" t="s">
        <v>48</v>
      </c>
      <c r="AU195" s="1" t="str">
        <f t="shared" si="56"/>
        <v>HRAEI-AD-CC-140-2023HRAEI-MD0179</v>
      </c>
    </row>
    <row r="196" spans="1:52" ht="24.95" hidden="1" customHeight="1" x14ac:dyDescent="0.25">
      <c r="A196" s="1" t="str">
        <f t="shared" si="39"/>
        <v>LA-012M7B997-E115-2022MCSSA018786PROFESSIONAL PHARMACY OCCIDENTE, S.A. DE C.V.2024010.000.1921.00</v>
      </c>
      <c r="B196" s="1" t="str">
        <f t="shared" si="40"/>
        <v>MCSSA01878625301HRAEI-LPI-CC-423-2022HRAEI-MD01862024</v>
      </c>
      <c r="C196" s="42">
        <v>44950</v>
      </c>
      <c r="D196" s="43">
        <v>2024</v>
      </c>
      <c r="E196" s="44" t="s">
        <v>39</v>
      </c>
      <c r="F196" s="44" t="s">
        <v>390</v>
      </c>
      <c r="G196" s="44" t="s">
        <v>41</v>
      </c>
      <c r="H196" s="44">
        <v>25301</v>
      </c>
      <c r="I196" s="44" t="s">
        <v>432</v>
      </c>
      <c r="J196" s="44" t="s">
        <v>340</v>
      </c>
      <c r="K196" s="44" t="s">
        <v>646</v>
      </c>
      <c r="L196" s="44" t="str">
        <f t="shared" si="41"/>
        <v>HRAEI-LPI-CC-423-2022HRAEI-MD0186</v>
      </c>
      <c r="M196" s="44" t="s">
        <v>647</v>
      </c>
      <c r="N196" s="44">
        <v>25300326</v>
      </c>
      <c r="O196" s="44" t="s">
        <v>648</v>
      </c>
      <c r="P196" s="44" t="s">
        <v>649</v>
      </c>
      <c r="Q196" s="45">
        <v>8.99</v>
      </c>
      <c r="R196" s="46">
        <v>7</v>
      </c>
      <c r="S196" s="46">
        <v>16</v>
      </c>
      <c r="T196" s="45">
        <f t="shared" si="42"/>
        <v>62.93</v>
      </c>
      <c r="U196" s="45">
        <f t="shared" si="43"/>
        <v>143.84</v>
      </c>
      <c r="V196" s="47">
        <v>0</v>
      </c>
      <c r="W196" s="87" t="str">
        <f>IFERROR(VLOOKUP(L196,'DINAMICA SOLICITADO - ENTREGADO'!$A$2:$B$2000,2,0),"-")</f>
        <v>-</v>
      </c>
      <c r="X196" s="87" t="str">
        <f>IFERROR(VLOOKUP(L196,'DINAMICA SOLICITADO - ENTREGADO'!$A$2:$C$2000,3,0),"-")</f>
        <v>-</v>
      </c>
      <c r="Y196" s="87" t="str">
        <f t="shared" si="44"/>
        <v>SIN SOLICITUD</v>
      </c>
      <c r="Z196" s="87" t="str">
        <f t="shared" si="45"/>
        <v>-</v>
      </c>
      <c r="AA196" s="87" t="str">
        <f t="shared" si="46"/>
        <v>MINIMO SIN SOLICITUD</v>
      </c>
      <c r="AB196" s="87" t="str">
        <f t="shared" si="47"/>
        <v>-</v>
      </c>
      <c r="AC196" s="87" t="str">
        <f t="shared" si="48"/>
        <v>SIN SOLICITUD</v>
      </c>
      <c r="AD196" s="6" t="str">
        <f t="shared" si="49"/>
        <v>-</v>
      </c>
      <c r="AE196" s="87"/>
      <c r="AF196" s="87"/>
      <c r="AI196" s="9">
        <v>2.5000000000000001E-2</v>
      </c>
      <c r="AN196" s="8" t="str">
        <f t="shared" si="50"/>
        <v>MCSSA018786HRAEI-LPI-CC-423-202225301</v>
      </c>
      <c r="AO196" s="8" t="str">
        <f t="shared" si="51"/>
        <v>16PROFESSIONAL PHARMACY OCCIDENTE, S.A. DE C.V.8.99MCSSA018786010.000.1921.002024LA-012M7B997-E115-2022RAMO 12</v>
      </c>
      <c r="AP196" s="8" t="str">
        <f t="shared" si="52"/>
        <v>HRAEI-LPI-CC-423-2022</v>
      </c>
      <c r="AQ196" s="1" t="str">
        <f t="shared" si="53"/>
        <v>HRAEI-MD0186</v>
      </c>
      <c r="AR196" s="1" t="str">
        <f t="shared" si="54"/>
        <v>PROFESSIONAL PHARMACY OCCIDENTE, S.A. DE C.V.</v>
      </c>
      <c r="AS196" s="1" t="str">
        <f t="shared" si="55"/>
        <v>LA-012M7B997-E115-2022</v>
      </c>
      <c r="AT196" s="1" t="s">
        <v>48</v>
      </c>
      <c r="AU196" s="1" t="str">
        <f t="shared" si="56"/>
        <v>HRAEI-LPI-CC-423-2022HRAEI-MD0186</v>
      </c>
    </row>
    <row r="197" spans="1:52" ht="24.95" hidden="1" customHeight="1" x14ac:dyDescent="0.25">
      <c r="A197" s="1" t="str">
        <f t="shared" si="39"/>
        <v>AA-012M7B997-E133-2022MCSSA018786PROFESSIONAL PHARMACY OCCIDENTE, S.A. DE C.V.2024010.000.6325.00</v>
      </c>
      <c r="B197" s="1" t="str">
        <f t="shared" si="40"/>
        <v>MCSSA01878625301HRAEI-AD-CC-361-2022HRAEI-MD21252024</v>
      </c>
      <c r="C197" s="42">
        <v>44950</v>
      </c>
      <c r="D197" s="43">
        <v>2024</v>
      </c>
      <c r="E197" s="44" t="s">
        <v>39</v>
      </c>
      <c r="F197" s="44" t="s">
        <v>40</v>
      </c>
      <c r="G197" s="44" t="s">
        <v>41</v>
      </c>
      <c r="H197" s="44">
        <v>25301</v>
      </c>
      <c r="I197" s="44" t="s">
        <v>339</v>
      </c>
      <c r="J197" s="44" t="s">
        <v>340</v>
      </c>
      <c r="K197" s="44" t="s">
        <v>341</v>
      </c>
      <c r="L197" s="44" t="str">
        <f t="shared" si="41"/>
        <v>HRAEI-AD-CC-361-2022HRAEI-MD2125</v>
      </c>
      <c r="M197" s="44" t="s">
        <v>342</v>
      </c>
      <c r="N197" s="44">
        <v>25303719</v>
      </c>
      <c r="O197" s="44" t="s">
        <v>343</v>
      </c>
      <c r="P197" s="44" t="s">
        <v>344</v>
      </c>
      <c r="Q197" s="45">
        <v>6150.44</v>
      </c>
      <c r="R197" s="46">
        <v>110</v>
      </c>
      <c r="S197" s="46">
        <v>273</v>
      </c>
      <c r="T197" s="45">
        <f t="shared" si="42"/>
        <v>676548.39999999991</v>
      </c>
      <c r="U197" s="45">
        <f t="shared" si="43"/>
        <v>1679070.1199999999</v>
      </c>
      <c r="V197" s="47">
        <v>0</v>
      </c>
      <c r="W197" s="87">
        <f>IFERROR(VLOOKUP(L197,'DINAMICA SOLICITADO - ENTREGADO'!$A$2:$B$2000,2,0),"-")</f>
        <v>273</v>
      </c>
      <c r="X197" s="87">
        <f>IFERROR(VLOOKUP(L197,'DINAMICA SOLICITADO - ENTREGADO'!$A$2:$C$2000,3,0),"-")</f>
        <v>273</v>
      </c>
      <c r="Y197" s="87" t="str">
        <f t="shared" si="44"/>
        <v>CLAVE SOLICITADA</v>
      </c>
      <c r="Z197" s="87">
        <f t="shared" si="45"/>
        <v>163</v>
      </c>
      <c r="AA197" s="87" t="str">
        <f t="shared" si="46"/>
        <v>MINIMO SUPERADO</v>
      </c>
      <c r="AB197" s="87">
        <f t="shared" si="47"/>
        <v>0</v>
      </c>
      <c r="AC197" s="87" t="str">
        <f t="shared" si="48"/>
        <v>RECIBIDO TOTAL</v>
      </c>
      <c r="AD197" s="6">
        <f t="shared" si="49"/>
        <v>1679070.1199999999</v>
      </c>
      <c r="AE197" s="87"/>
      <c r="AF197" s="87"/>
      <c r="AI197" s="9">
        <v>2.5000000000000001E-2</v>
      </c>
      <c r="AN197" s="8" t="str">
        <f t="shared" si="50"/>
        <v>MCSSA018786HRAEI-AD-CC-361-202225301</v>
      </c>
      <c r="AO197" s="8" t="str">
        <f t="shared" si="51"/>
        <v>273PROFESSIONAL PHARMACY OCCIDENTE, S.A. DE C.V.6150.44MCSSA018786010.000.6325.002024AA-012M7B997-E133-2022RAMO 12</v>
      </c>
      <c r="AP197" s="8" t="str">
        <f t="shared" si="52"/>
        <v>HRAEI-AD-CC-361-2022</v>
      </c>
      <c r="AQ197" s="1" t="str">
        <f t="shared" si="53"/>
        <v>HRAEI-MD2125</v>
      </c>
      <c r="AR197" s="1" t="str">
        <f t="shared" si="54"/>
        <v>PROFESSIONAL PHARMACY OCCIDENTE, S.A. DE C.V.</v>
      </c>
      <c r="AS197" s="1" t="str">
        <f t="shared" si="55"/>
        <v>AA-012M7B997-E133-2022</v>
      </c>
      <c r="AT197" s="1" t="s">
        <v>48</v>
      </c>
      <c r="AU197" s="1" t="str">
        <f t="shared" si="56"/>
        <v>HRAEI-AD-CC-361-2022HRAEI-MD2125</v>
      </c>
      <c r="AY197" s="70"/>
      <c r="AZ197" s="70"/>
    </row>
    <row r="198" spans="1:52" ht="24.95" hidden="1" customHeight="1" x14ac:dyDescent="0.25">
      <c r="A198" s="70" t="str">
        <f t="shared" si="39"/>
        <v>LA-12-512-012000991-I-174-2023MCSSA018786GABAME, S.A. DE C.V.2024010.000.1925.00</v>
      </c>
      <c r="B198" s="70" t="str">
        <f t="shared" si="40"/>
        <v>MCSSA01878625301HRAEI-LPI-CC-304-1-2023HRAEI-MD01882024</v>
      </c>
      <c r="C198" s="71">
        <v>45253</v>
      </c>
      <c r="D198" s="72">
        <v>2024</v>
      </c>
      <c r="E198" s="73" t="s">
        <v>39</v>
      </c>
      <c r="F198" s="73" t="s">
        <v>2213</v>
      </c>
      <c r="G198" s="73" t="s">
        <v>41</v>
      </c>
      <c r="H198" s="73">
        <v>25301</v>
      </c>
      <c r="I198" s="73" t="s">
        <v>2288</v>
      </c>
      <c r="J198" s="73" t="s">
        <v>1338</v>
      </c>
      <c r="K198" s="73" t="s">
        <v>1663</v>
      </c>
      <c r="L198" s="44" t="str">
        <f t="shared" si="41"/>
        <v>HRAEI-LPI-CC-304-1-2023HRAEI-MD0188</v>
      </c>
      <c r="M198" s="73" t="s">
        <v>1664</v>
      </c>
      <c r="N198" s="73">
        <v>25300330</v>
      </c>
      <c r="O198" s="73" t="s">
        <v>1665</v>
      </c>
      <c r="P198" s="73" t="s">
        <v>1398</v>
      </c>
      <c r="Q198" s="74">
        <v>12.08</v>
      </c>
      <c r="R198" s="75">
        <v>4</v>
      </c>
      <c r="S198" s="75">
        <v>9</v>
      </c>
      <c r="T198" s="74">
        <f t="shared" si="42"/>
        <v>48.32</v>
      </c>
      <c r="U198" s="74">
        <f t="shared" si="43"/>
        <v>108.72</v>
      </c>
      <c r="V198" s="76">
        <v>0</v>
      </c>
      <c r="W198" s="87" t="str">
        <f>IFERROR(VLOOKUP(L198,'DINAMICA SOLICITADO - ENTREGADO'!$A$2:$B$2000,2,0),"-")</f>
        <v>-</v>
      </c>
      <c r="X198" s="87" t="str">
        <f>IFERROR(VLOOKUP(L198,'DINAMICA SOLICITADO - ENTREGADO'!$A$2:$C$2000,3,0),"-")</f>
        <v>-</v>
      </c>
      <c r="Y198" s="87" t="str">
        <f t="shared" si="44"/>
        <v>SIN SOLICITUD</v>
      </c>
      <c r="Z198" s="87" t="str">
        <f t="shared" si="45"/>
        <v>-</v>
      </c>
      <c r="AA198" s="87" t="str">
        <f t="shared" si="46"/>
        <v>MINIMO SIN SOLICITUD</v>
      </c>
      <c r="AB198" s="87" t="str">
        <f t="shared" si="47"/>
        <v>-</v>
      </c>
      <c r="AC198" s="87" t="str">
        <f t="shared" si="48"/>
        <v>SIN SOLICITUD</v>
      </c>
      <c r="AD198" s="6" t="str">
        <f t="shared" si="49"/>
        <v>-</v>
      </c>
      <c r="AE198" s="87"/>
      <c r="AF198" s="87"/>
      <c r="AG198" s="77"/>
      <c r="AH198" s="77"/>
      <c r="AI198" s="78" t="s">
        <v>2216</v>
      </c>
      <c r="AJ198" s="78"/>
      <c r="AK198" s="77"/>
      <c r="AL198" s="77"/>
      <c r="AM198" s="77"/>
      <c r="AN198" s="77" t="str">
        <f t="shared" si="50"/>
        <v>MCSSA018786HRAEI-LPI-CC-304-1-202325301</v>
      </c>
      <c r="AO198" s="77" t="str">
        <f t="shared" si="51"/>
        <v>9GABAME, S.A. DE C.V.12.08MCSSA018786010.000.1925.002024LA-12-512-012000991-I-174-2023RAMO 12</v>
      </c>
      <c r="AP198" s="77" t="str">
        <f t="shared" si="52"/>
        <v>HRAEI-LPI-CC-304-1-2023</v>
      </c>
      <c r="AQ198" s="70" t="str">
        <f t="shared" si="53"/>
        <v>HRAEI-MD0188</v>
      </c>
      <c r="AR198" s="70" t="str">
        <f t="shared" si="54"/>
        <v>GABAME, S.A. DE C.V.</v>
      </c>
      <c r="AS198" s="70" t="str">
        <f t="shared" si="55"/>
        <v>LA-12-512-012000991-I-174-2023</v>
      </c>
      <c r="AT198" s="70" t="s">
        <v>2218</v>
      </c>
      <c r="AU198" s="70" t="str">
        <f t="shared" si="56"/>
        <v>HRAEI-LPI-CC-304-1-2023HRAEI-MD0188</v>
      </c>
      <c r="AV198" s="70"/>
      <c r="AW198" s="70"/>
      <c r="AX198" s="70"/>
    </row>
    <row r="199" spans="1:52" ht="24.95" hidden="1" customHeight="1" x14ac:dyDescent="0.25">
      <c r="A199" s="1" t="str">
        <f t="shared" ref="A199:A262" si="57">CONCATENATE($F199,$E199,$J199,$D199,$M199)</f>
        <v>LA-12-M7B-012M7B997-I-1-2023MCSSA018786GABAME, S.A. DE C.V.2024010.000.1925.00</v>
      </c>
      <c r="B199" s="1" t="str">
        <f t="shared" ref="B199:B262" si="58">CONCATENATE($E199,$H199,$I199,$K199,$D199)</f>
        <v>MCSSA01878625301HRAEI-LPI-CC-030-2023HRAEI-MD01882024</v>
      </c>
      <c r="C199" s="42">
        <v>44971</v>
      </c>
      <c r="D199" s="43">
        <v>2024</v>
      </c>
      <c r="E199" s="44" t="s">
        <v>39</v>
      </c>
      <c r="F199" s="44" t="s">
        <v>1474</v>
      </c>
      <c r="G199" s="44" t="s">
        <v>41</v>
      </c>
      <c r="H199" s="44">
        <v>25301</v>
      </c>
      <c r="I199" s="44" t="s">
        <v>1662</v>
      </c>
      <c r="J199" s="44" t="s">
        <v>1338</v>
      </c>
      <c r="K199" s="44" t="s">
        <v>1663</v>
      </c>
      <c r="L199" s="44" t="str">
        <f t="shared" ref="L199:L262" si="59">CONCATENATE(I199,K199)</f>
        <v>HRAEI-LPI-CC-030-2023HRAEI-MD0188</v>
      </c>
      <c r="M199" s="44" t="s">
        <v>1664</v>
      </c>
      <c r="N199" s="44">
        <v>25300330</v>
      </c>
      <c r="O199" s="44" t="s">
        <v>1665</v>
      </c>
      <c r="P199" s="44" t="s">
        <v>1398</v>
      </c>
      <c r="Q199" s="45">
        <v>12.3499999999999</v>
      </c>
      <c r="R199" s="46">
        <v>6</v>
      </c>
      <c r="S199" s="46">
        <v>14</v>
      </c>
      <c r="T199" s="45">
        <f t="shared" ref="T199:T262" si="60">+$Q199*$R199</f>
        <v>74.099999999999397</v>
      </c>
      <c r="U199" s="45">
        <f t="shared" ref="U199:U262" si="61">+$S199*$Q199</f>
        <v>172.89999999999861</v>
      </c>
      <c r="V199" s="47">
        <v>0</v>
      </c>
      <c r="W199" s="87">
        <f>IFERROR(VLOOKUP(L199,'DINAMICA SOLICITADO - ENTREGADO'!$A$2:$B$2000,2,0),"-")</f>
        <v>14</v>
      </c>
      <c r="X199" s="87">
        <f>IFERROR(VLOOKUP(L199,'DINAMICA SOLICITADO - ENTREGADO'!$A$2:$C$2000,3,0),"-")</f>
        <v>14</v>
      </c>
      <c r="Y199" s="87" t="str">
        <f t="shared" ref="Y199:Y262" si="62">IF(W199="-","SIN SOLICITUD","CLAVE SOLICITADA")</f>
        <v>CLAVE SOLICITADA</v>
      </c>
      <c r="Z199" s="87">
        <f t="shared" ref="Z199:Z262" si="63">IF(W199="-","-",(W199-R199))</f>
        <v>8</v>
      </c>
      <c r="AA199" s="87" t="str">
        <f t="shared" ref="AA199:AA262" si="64">IF(Z199&lt;0,"MINIMO NO CUMPLIDO",IF(Z199="-","MINIMO SIN SOLICITUD",IF(Z199=0,"MINIMO CUMPLIDO","MINIMO SUPERADO")))</f>
        <v>MINIMO SUPERADO</v>
      </c>
      <c r="AB199" s="87">
        <f t="shared" ref="AB199:AB262" si="65">IF(W199="-","-",(W199-X199))</f>
        <v>0</v>
      </c>
      <c r="AC199" s="87" t="str">
        <f t="shared" ref="AC199:AC262" si="66">IF(AND(X199="-",AB199="-"),"SIN SOLICITUD",IF(AND(X199&gt;0,AB199&gt;0),"RECIBIDO PARCIAL",IF(AND(X199&gt;0,AB199=0),"RECIBIDO TOTAL","SIN RECIBIR")))</f>
        <v>RECIBIDO TOTAL</v>
      </c>
      <c r="AD199" s="6">
        <f t="shared" ref="AD199:AD262" si="67">IFERROR(+Q199*X199,"-")</f>
        <v>172.89999999999861</v>
      </c>
      <c r="AE199" s="87"/>
      <c r="AF199" s="87"/>
      <c r="AI199" s="9">
        <v>0.02</v>
      </c>
      <c r="AN199" s="8" t="str">
        <f t="shared" ref="AN199:AN262" si="68">CONCATENATE($E199,$I199,$H199)</f>
        <v>MCSSA018786HRAEI-LPI-CC-030-202325301</v>
      </c>
      <c r="AO199" s="8" t="str">
        <f t="shared" ref="AO199:AO262" si="69">CONCATENATE($S199,$J199,$Q199,$E199,$M199,$D199,$F199,$G199)</f>
        <v>14GABAME, S.A. DE C.V.12.3499999999999MCSSA018786010.000.1925.002024LA-12-M7B-012M7B997-I-1-2023RAMO 12</v>
      </c>
      <c r="AP199" s="8" t="str">
        <f t="shared" ref="AP199:AP262" si="70">+I199</f>
        <v>HRAEI-LPI-CC-030-2023</v>
      </c>
      <c r="AQ199" s="1" t="str">
        <f t="shared" ref="AQ199:AQ262" si="71">+$K199</f>
        <v>HRAEI-MD0188</v>
      </c>
      <c r="AR199" s="1" t="str">
        <f t="shared" ref="AR199:AR262" si="72">+J199</f>
        <v>GABAME, S.A. DE C.V.</v>
      </c>
      <c r="AS199" s="1" t="str">
        <f t="shared" ref="AS199:AS262" si="73">+F199</f>
        <v>LA-12-M7B-012M7B997-I-1-2023</v>
      </c>
      <c r="AT199" s="1" t="s">
        <v>48</v>
      </c>
      <c r="AU199" s="1" t="str">
        <f t="shared" ref="AU199:AU262" si="74">CONCATENATE(I199,K199)</f>
        <v>HRAEI-LPI-CC-030-2023HRAEI-MD0188</v>
      </c>
    </row>
    <row r="200" spans="1:52" ht="24.95" hidden="1" customHeight="1" x14ac:dyDescent="0.25">
      <c r="A200" s="70" t="str">
        <f t="shared" si="57"/>
        <v>LA-12-512-012000991-I-174-2023MCSSA018786PRODIFAM, S.A. DE C.V.2024010.000.2433.00</v>
      </c>
      <c r="B200" s="70" t="str">
        <f t="shared" si="58"/>
        <v>MCSSA01878625301HRAEI-LPI-CC-353-1-2023HRAEI-MD01942024</v>
      </c>
      <c r="C200" s="71">
        <v>45253</v>
      </c>
      <c r="D200" s="72">
        <v>2024</v>
      </c>
      <c r="E200" s="73" t="s">
        <v>39</v>
      </c>
      <c r="F200" s="73" t="s">
        <v>2213</v>
      </c>
      <c r="G200" s="73" t="s">
        <v>41</v>
      </c>
      <c r="H200" s="73">
        <v>25301</v>
      </c>
      <c r="I200" s="73" t="s">
        <v>2273</v>
      </c>
      <c r="J200" s="73" t="s">
        <v>1476</v>
      </c>
      <c r="K200" s="73" t="s">
        <v>778</v>
      </c>
      <c r="L200" s="44" t="str">
        <f t="shared" si="59"/>
        <v>HRAEI-LPI-CC-353-1-2023HRAEI-MD0194</v>
      </c>
      <c r="M200" s="73" t="s">
        <v>779</v>
      </c>
      <c r="N200" s="73">
        <v>25300336</v>
      </c>
      <c r="O200" s="73" t="s">
        <v>780</v>
      </c>
      <c r="P200" s="73" t="s">
        <v>781</v>
      </c>
      <c r="Q200" s="74">
        <v>16.93</v>
      </c>
      <c r="R200" s="75">
        <v>4</v>
      </c>
      <c r="S200" s="75">
        <v>8</v>
      </c>
      <c r="T200" s="74">
        <f t="shared" si="60"/>
        <v>67.72</v>
      </c>
      <c r="U200" s="74">
        <f t="shared" si="61"/>
        <v>135.44</v>
      </c>
      <c r="V200" s="76">
        <v>0</v>
      </c>
      <c r="W200" s="87">
        <f>IFERROR(VLOOKUP(L200,'DINAMICA SOLICITADO - ENTREGADO'!$A$2:$B$2000,2,0),"-")</f>
        <v>4</v>
      </c>
      <c r="X200" s="87">
        <f>IFERROR(VLOOKUP(L200,'DINAMICA SOLICITADO - ENTREGADO'!$A$2:$C$2000,3,0),"-")</f>
        <v>0</v>
      </c>
      <c r="Y200" s="87" t="str">
        <f t="shared" si="62"/>
        <v>CLAVE SOLICITADA</v>
      </c>
      <c r="Z200" s="87">
        <f t="shared" si="63"/>
        <v>0</v>
      </c>
      <c r="AA200" s="87" t="str">
        <f t="shared" si="64"/>
        <v>MINIMO CUMPLIDO</v>
      </c>
      <c r="AB200" s="87">
        <f t="shared" si="65"/>
        <v>4</v>
      </c>
      <c r="AC200" s="87" t="str">
        <f t="shared" si="66"/>
        <v>SIN RECIBIR</v>
      </c>
      <c r="AD200" s="6">
        <f t="shared" si="67"/>
        <v>0</v>
      </c>
      <c r="AE200" s="87"/>
      <c r="AF200" s="87"/>
      <c r="AG200" s="77"/>
      <c r="AH200" s="77"/>
      <c r="AI200" s="78" t="s">
        <v>2216</v>
      </c>
      <c r="AJ200" s="78"/>
      <c r="AK200" s="77"/>
      <c r="AL200" s="77"/>
      <c r="AM200" s="77"/>
      <c r="AN200" s="77" t="str">
        <f t="shared" si="68"/>
        <v>MCSSA018786HRAEI-LPI-CC-353-1-202325301</v>
      </c>
      <c r="AO200" s="77" t="str">
        <f t="shared" si="69"/>
        <v>8PRODIFAM, S.A. DE C.V.16.93MCSSA018786010.000.2433.002024LA-12-512-012000991-I-174-2023RAMO 12</v>
      </c>
      <c r="AP200" s="77" t="str">
        <f t="shared" si="70"/>
        <v>HRAEI-LPI-CC-353-1-2023</v>
      </c>
      <c r="AQ200" s="70" t="str">
        <f t="shared" si="71"/>
        <v>HRAEI-MD0194</v>
      </c>
      <c r="AR200" s="70" t="str">
        <f t="shared" si="72"/>
        <v>PRODIFAM, S.A. DE C.V.</v>
      </c>
      <c r="AS200" s="70" t="str">
        <f t="shared" si="73"/>
        <v>LA-12-512-012000991-I-174-2023</v>
      </c>
      <c r="AT200" s="70" t="s">
        <v>2218</v>
      </c>
      <c r="AU200" s="70" t="str">
        <f t="shared" si="74"/>
        <v>HRAEI-LPI-CC-353-1-2023HRAEI-MD0194</v>
      </c>
      <c r="AV200" s="70"/>
      <c r="AW200" s="70"/>
      <c r="AX200" s="70"/>
    </row>
    <row r="201" spans="1:52" ht="24.95" hidden="1" customHeight="1" x14ac:dyDescent="0.25">
      <c r="A201" s="70" t="str">
        <f t="shared" si="57"/>
        <v>LA-12-512-012000991-I-174-2023MCSSA018786COMPAÑIA INTERNACIONAL MEDICA, S.A. DE C.V.2024010.000.2433.00</v>
      </c>
      <c r="B201" s="70" t="str">
        <f t="shared" si="58"/>
        <v>MCSSA01878625301HRAEI-LPI-CC-279-1-2023HRAEI-MD01942024</v>
      </c>
      <c r="C201" s="71">
        <v>45253</v>
      </c>
      <c r="D201" s="72">
        <v>2024</v>
      </c>
      <c r="E201" s="73" t="s">
        <v>39</v>
      </c>
      <c r="F201" s="73" t="s">
        <v>2213</v>
      </c>
      <c r="G201" s="73" t="s">
        <v>41</v>
      </c>
      <c r="H201" s="73">
        <v>25301</v>
      </c>
      <c r="I201" s="73" t="s">
        <v>2290</v>
      </c>
      <c r="J201" s="73" t="s">
        <v>2291</v>
      </c>
      <c r="K201" s="73" t="s">
        <v>778</v>
      </c>
      <c r="L201" s="44" t="str">
        <f t="shared" si="59"/>
        <v>HRAEI-LPI-CC-279-1-2023HRAEI-MD0194</v>
      </c>
      <c r="M201" s="73" t="s">
        <v>779</v>
      </c>
      <c r="N201" s="73">
        <v>25300336</v>
      </c>
      <c r="O201" s="73" t="s">
        <v>780</v>
      </c>
      <c r="P201" s="73" t="s">
        <v>781</v>
      </c>
      <c r="Q201" s="74">
        <v>18.11</v>
      </c>
      <c r="R201" s="75">
        <v>2</v>
      </c>
      <c r="S201" s="75">
        <v>6</v>
      </c>
      <c r="T201" s="74">
        <f t="shared" si="60"/>
        <v>36.22</v>
      </c>
      <c r="U201" s="74">
        <f t="shared" si="61"/>
        <v>108.66</v>
      </c>
      <c r="V201" s="76">
        <v>0</v>
      </c>
      <c r="W201" s="87" t="str">
        <f>IFERROR(VLOOKUP(L201,'DINAMICA SOLICITADO - ENTREGADO'!$A$2:$B$2000,2,0),"-")</f>
        <v>-</v>
      </c>
      <c r="X201" s="87" t="str">
        <f>IFERROR(VLOOKUP(L201,'DINAMICA SOLICITADO - ENTREGADO'!$A$2:$C$2000,3,0),"-")</f>
        <v>-</v>
      </c>
      <c r="Y201" s="87" t="str">
        <f t="shared" si="62"/>
        <v>SIN SOLICITUD</v>
      </c>
      <c r="Z201" s="87" t="str">
        <f t="shared" si="63"/>
        <v>-</v>
      </c>
      <c r="AA201" s="87" t="str">
        <f t="shared" si="64"/>
        <v>MINIMO SIN SOLICITUD</v>
      </c>
      <c r="AB201" s="87" t="str">
        <f t="shared" si="65"/>
        <v>-</v>
      </c>
      <c r="AC201" s="87" t="str">
        <f t="shared" si="66"/>
        <v>SIN SOLICITUD</v>
      </c>
      <c r="AD201" s="6" t="str">
        <f t="shared" si="67"/>
        <v>-</v>
      </c>
      <c r="AE201" s="87"/>
      <c r="AF201" s="87"/>
      <c r="AG201" s="77"/>
      <c r="AH201" s="77"/>
      <c r="AI201" s="78" t="s">
        <v>2216</v>
      </c>
      <c r="AJ201" s="91"/>
      <c r="AK201" s="77"/>
      <c r="AL201" s="77"/>
      <c r="AM201" s="77"/>
      <c r="AN201" s="77" t="str">
        <f t="shared" si="68"/>
        <v>MCSSA018786HRAEI-LPI-CC-279-1-202325301</v>
      </c>
      <c r="AO201" s="77" t="str">
        <f t="shared" si="69"/>
        <v>6COMPAÑIA INTERNACIONAL MEDICA, S.A. DE C.V.18.11MCSSA018786010.000.2433.002024LA-12-512-012000991-I-174-2023RAMO 12</v>
      </c>
      <c r="AP201" s="77" t="str">
        <f t="shared" si="70"/>
        <v>HRAEI-LPI-CC-279-1-2023</v>
      </c>
      <c r="AQ201" s="70" t="str">
        <f t="shared" si="71"/>
        <v>HRAEI-MD0194</v>
      </c>
      <c r="AR201" s="70" t="str">
        <f t="shared" si="72"/>
        <v>COMPAÑIA INTERNACIONAL MEDICA, S.A. DE C.V.</v>
      </c>
      <c r="AS201" s="70" t="str">
        <f t="shared" si="73"/>
        <v>LA-12-512-012000991-I-174-2023</v>
      </c>
      <c r="AT201" s="70" t="s">
        <v>2218</v>
      </c>
      <c r="AU201" s="70" t="str">
        <f t="shared" si="74"/>
        <v>HRAEI-LPI-CC-279-1-2023HRAEI-MD0194</v>
      </c>
      <c r="AV201" s="70"/>
      <c r="AW201" s="70"/>
      <c r="AX201" s="70"/>
    </row>
    <row r="202" spans="1:52" ht="24.95" hidden="1" customHeight="1" x14ac:dyDescent="0.25">
      <c r="A202" s="1" t="str">
        <f t="shared" si="57"/>
        <v>LA-012M7B997-E115-2022MCSSA018786COMPAÑIA INTERNACIONAL MÉDICA, S.A. DE C.V.2024010.000.2433.00</v>
      </c>
      <c r="B202" s="1" t="str">
        <f t="shared" si="58"/>
        <v>MCSSA01878625301HRAEI-LPI-CC-437-2022HRAEI-MD01942024</v>
      </c>
      <c r="C202" s="42">
        <v>44950</v>
      </c>
      <c r="D202" s="43">
        <v>2024</v>
      </c>
      <c r="E202" s="44" t="s">
        <v>39</v>
      </c>
      <c r="F202" s="44" t="s">
        <v>390</v>
      </c>
      <c r="G202" s="44" t="s">
        <v>41</v>
      </c>
      <c r="H202" s="44">
        <v>25301</v>
      </c>
      <c r="I202" s="44" t="s">
        <v>562</v>
      </c>
      <c r="J202" s="44" t="s">
        <v>563</v>
      </c>
      <c r="K202" s="44" t="s">
        <v>778</v>
      </c>
      <c r="L202" s="44" t="str">
        <f t="shared" si="59"/>
        <v>HRAEI-LPI-CC-437-2022HRAEI-MD0194</v>
      </c>
      <c r="M202" s="44" t="s">
        <v>779</v>
      </c>
      <c r="N202" s="44">
        <v>25300336</v>
      </c>
      <c r="O202" s="44" t="s">
        <v>780</v>
      </c>
      <c r="P202" s="44" t="s">
        <v>781</v>
      </c>
      <c r="Q202" s="45">
        <v>17.25</v>
      </c>
      <c r="R202" s="46">
        <v>9</v>
      </c>
      <c r="S202" s="46">
        <v>22</v>
      </c>
      <c r="T202" s="45">
        <f t="shared" si="60"/>
        <v>155.25</v>
      </c>
      <c r="U202" s="45">
        <f t="shared" si="61"/>
        <v>379.5</v>
      </c>
      <c r="V202" s="47">
        <v>0</v>
      </c>
      <c r="W202" s="87" t="str">
        <f>IFERROR(VLOOKUP(L202,'DINAMICA SOLICITADO - ENTREGADO'!$A$2:$B$2000,2,0),"-")</f>
        <v>-</v>
      </c>
      <c r="X202" s="87" t="str">
        <f>IFERROR(VLOOKUP(L202,'DINAMICA SOLICITADO - ENTREGADO'!$A$2:$C$2000,3,0),"-")</f>
        <v>-</v>
      </c>
      <c r="Y202" s="87" t="str">
        <f t="shared" si="62"/>
        <v>SIN SOLICITUD</v>
      </c>
      <c r="Z202" s="87" t="str">
        <f t="shared" si="63"/>
        <v>-</v>
      </c>
      <c r="AA202" s="87" t="str">
        <f t="shared" si="64"/>
        <v>MINIMO SIN SOLICITUD</v>
      </c>
      <c r="AB202" s="87" t="str">
        <f t="shared" si="65"/>
        <v>-</v>
      </c>
      <c r="AC202" s="87" t="str">
        <f t="shared" si="66"/>
        <v>SIN SOLICITUD</v>
      </c>
      <c r="AD202" s="6" t="str">
        <f t="shared" si="67"/>
        <v>-</v>
      </c>
      <c r="AE202" s="87"/>
      <c r="AF202" s="87"/>
      <c r="AI202" s="9">
        <v>2.5000000000000001E-2</v>
      </c>
      <c r="AN202" s="8" t="str">
        <f t="shared" si="68"/>
        <v>MCSSA018786HRAEI-LPI-CC-437-202225301</v>
      </c>
      <c r="AO202" s="8" t="str">
        <f t="shared" si="69"/>
        <v>22COMPAÑIA INTERNACIONAL MÉDICA, S.A. DE C.V.17.25MCSSA018786010.000.2433.002024LA-012M7B997-E115-2022RAMO 12</v>
      </c>
      <c r="AP202" s="8" t="str">
        <f t="shared" si="70"/>
        <v>HRAEI-LPI-CC-437-2022</v>
      </c>
      <c r="AQ202" s="1" t="str">
        <f t="shared" si="71"/>
        <v>HRAEI-MD0194</v>
      </c>
      <c r="AR202" s="1" t="str">
        <f t="shared" si="72"/>
        <v>COMPAÑIA INTERNACIONAL MÉDICA, S.A. DE C.V.</v>
      </c>
      <c r="AS202" s="1" t="str">
        <f t="shared" si="73"/>
        <v>LA-012M7B997-E115-2022</v>
      </c>
      <c r="AT202" s="1" t="s">
        <v>48</v>
      </c>
      <c r="AU202" s="1" t="str">
        <f t="shared" si="74"/>
        <v>HRAEI-LPI-CC-437-2022HRAEI-MD0194</v>
      </c>
    </row>
    <row r="203" spans="1:52" ht="24.95" hidden="1" customHeight="1" x14ac:dyDescent="0.25">
      <c r="A203" s="70" t="str">
        <f t="shared" si="57"/>
        <v>LA-12-512-012000991-I-174-2023MCSSA018786COMPAÑIA INTERNACIONAL MEDICA, S.A. DE C.V.2024010.000.2141.00</v>
      </c>
      <c r="B203" s="70" t="str">
        <f t="shared" si="58"/>
        <v>MCSSA01878625301HRAEI-LPI-CC-279-1-2023HRAEI-MD01982024</v>
      </c>
      <c r="C203" s="71">
        <v>45253</v>
      </c>
      <c r="D203" s="72">
        <v>2024</v>
      </c>
      <c r="E203" s="73" t="s">
        <v>39</v>
      </c>
      <c r="F203" s="73" t="s">
        <v>2213</v>
      </c>
      <c r="G203" s="73" t="s">
        <v>41</v>
      </c>
      <c r="H203" s="73">
        <v>25301</v>
      </c>
      <c r="I203" s="73" t="s">
        <v>2290</v>
      </c>
      <c r="J203" s="73" t="s">
        <v>2291</v>
      </c>
      <c r="K203" s="73" t="s">
        <v>1677</v>
      </c>
      <c r="L203" s="44" t="str">
        <f t="shared" si="59"/>
        <v>HRAEI-LPI-CC-279-1-2023HRAEI-MD0198</v>
      </c>
      <c r="M203" s="73" t="s">
        <v>1678</v>
      </c>
      <c r="N203" s="73">
        <v>25300345</v>
      </c>
      <c r="O203" s="73" t="s">
        <v>1679</v>
      </c>
      <c r="P203" s="73" t="s">
        <v>1680</v>
      </c>
      <c r="Q203" s="74">
        <v>7.82</v>
      </c>
      <c r="R203" s="75">
        <v>68</v>
      </c>
      <c r="S203" s="75">
        <v>168</v>
      </c>
      <c r="T203" s="74">
        <f t="shared" si="60"/>
        <v>531.76</v>
      </c>
      <c r="U203" s="74">
        <f t="shared" si="61"/>
        <v>1313.76</v>
      </c>
      <c r="V203" s="76">
        <v>0</v>
      </c>
      <c r="W203" s="87">
        <f>IFERROR(VLOOKUP(L203,'DINAMICA SOLICITADO - ENTREGADO'!$A$2:$B$2000,2,0),"-")</f>
        <v>68</v>
      </c>
      <c r="X203" s="87">
        <f>IFERROR(VLOOKUP(L203,'DINAMICA SOLICITADO - ENTREGADO'!$A$2:$C$2000,3,0),"-")</f>
        <v>68</v>
      </c>
      <c r="Y203" s="87" t="str">
        <f t="shared" si="62"/>
        <v>CLAVE SOLICITADA</v>
      </c>
      <c r="Z203" s="87">
        <f t="shared" si="63"/>
        <v>0</v>
      </c>
      <c r="AA203" s="87" t="str">
        <f t="shared" si="64"/>
        <v>MINIMO CUMPLIDO</v>
      </c>
      <c r="AB203" s="87">
        <f t="shared" si="65"/>
        <v>0</v>
      </c>
      <c r="AC203" s="87" t="str">
        <f t="shared" si="66"/>
        <v>RECIBIDO TOTAL</v>
      </c>
      <c r="AD203" s="6">
        <f t="shared" si="67"/>
        <v>531.76</v>
      </c>
      <c r="AE203" s="87"/>
      <c r="AF203" s="87"/>
      <c r="AG203" s="77"/>
      <c r="AH203" s="77"/>
      <c r="AI203" s="78" t="s">
        <v>2216</v>
      </c>
      <c r="AJ203" s="78"/>
      <c r="AK203" s="77"/>
      <c r="AL203" s="77"/>
      <c r="AM203" s="77"/>
      <c r="AN203" s="77" t="str">
        <f t="shared" si="68"/>
        <v>MCSSA018786HRAEI-LPI-CC-279-1-202325301</v>
      </c>
      <c r="AO203" s="77" t="str">
        <f t="shared" si="69"/>
        <v>168COMPAÑIA INTERNACIONAL MEDICA, S.A. DE C.V.7.82MCSSA018786010.000.2141.002024LA-12-512-012000991-I-174-2023RAMO 12</v>
      </c>
      <c r="AP203" s="77" t="str">
        <f t="shared" si="70"/>
        <v>HRAEI-LPI-CC-279-1-2023</v>
      </c>
      <c r="AQ203" s="70" t="str">
        <f t="shared" si="71"/>
        <v>HRAEI-MD0198</v>
      </c>
      <c r="AR203" s="70" t="str">
        <f t="shared" si="72"/>
        <v>COMPAÑIA INTERNACIONAL MEDICA, S.A. DE C.V.</v>
      </c>
      <c r="AS203" s="70" t="str">
        <f t="shared" si="73"/>
        <v>LA-12-512-012000991-I-174-2023</v>
      </c>
      <c r="AT203" s="70" t="s">
        <v>2218</v>
      </c>
      <c r="AU203" s="70" t="str">
        <f t="shared" si="74"/>
        <v>HRAEI-LPI-CC-279-1-2023HRAEI-MD0198</v>
      </c>
      <c r="AV203" s="70"/>
      <c r="AW203" s="70"/>
      <c r="AX203" s="70"/>
    </row>
    <row r="204" spans="1:52" ht="24.95" hidden="1" customHeight="1" x14ac:dyDescent="0.25">
      <c r="A204" s="1" t="str">
        <f t="shared" si="57"/>
        <v>LA-12-M7B-012M7B997-I-1-2023MCSSA018786COMPAÑIA INTERNACIONAL MÉDICA, S.A. DE C.V.2024010.000.2141.00</v>
      </c>
      <c r="B204" s="1" t="str">
        <f t="shared" si="58"/>
        <v>MCSSA01878625301HRAEI-LPI-CC-020-2023HRAEI-MD01982024</v>
      </c>
      <c r="C204" s="42">
        <v>44971</v>
      </c>
      <c r="D204" s="43">
        <v>2024</v>
      </c>
      <c r="E204" s="44" t="s">
        <v>39</v>
      </c>
      <c r="F204" s="44" t="s">
        <v>1474</v>
      </c>
      <c r="G204" s="44" t="s">
        <v>41</v>
      </c>
      <c r="H204" s="44">
        <v>25301</v>
      </c>
      <c r="I204" s="44" t="s">
        <v>1569</v>
      </c>
      <c r="J204" s="44" t="s">
        <v>563</v>
      </c>
      <c r="K204" s="44" t="s">
        <v>1677</v>
      </c>
      <c r="L204" s="44" t="str">
        <f t="shared" si="59"/>
        <v>HRAEI-LPI-CC-020-2023HRAEI-MD0198</v>
      </c>
      <c r="M204" s="44" t="s">
        <v>1678</v>
      </c>
      <c r="N204" s="44">
        <v>25300345</v>
      </c>
      <c r="O204" s="44" t="s">
        <v>1679</v>
      </c>
      <c r="P204" s="44" t="s">
        <v>1680</v>
      </c>
      <c r="Q204" s="45">
        <v>6.7999999999999901</v>
      </c>
      <c r="R204" s="46">
        <v>110</v>
      </c>
      <c r="S204" s="46">
        <v>273</v>
      </c>
      <c r="T204" s="45">
        <f t="shared" si="60"/>
        <v>747.99999999999886</v>
      </c>
      <c r="U204" s="45">
        <f t="shared" si="61"/>
        <v>1856.3999999999974</v>
      </c>
      <c r="V204" s="47">
        <v>0</v>
      </c>
      <c r="W204" s="87">
        <f>IFERROR(VLOOKUP(L204,'DINAMICA SOLICITADO - ENTREGADO'!$A$2:$B$2000,2,0),"-")</f>
        <v>273</v>
      </c>
      <c r="X204" s="87">
        <f>IFERROR(VLOOKUP(L204,'DINAMICA SOLICITADO - ENTREGADO'!$A$2:$C$2000,3,0),"-")</f>
        <v>273</v>
      </c>
      <c r="Y204" s="87" t="str">
        <f t="shared" si="62"/>
        <v>CLAVE SOLICITADA</v>
      </c>
      <c r="Z204" s="87">
        <f t="shared" si="63"/>
        <v>163</v>
      </c>
      <c r="AA204" s="87" t="str">
        <f t="shared" si="64"/>
        <v>MINIMO SUPERADO</v>
      </c>
      <c r="AB204" s="87">
        <f t="shared" si="65"/>
        <v>0</v>
      </c>
      <c r="AC204" s="87" t="str">
        <f t="shared" si="66"/>
        <v>RECIBIDO TOTAL</v>
      </c>
      <c r="AD204" s="6">
        <f t="shared" si="67"/>
        <v>1856.3999999999974</v>
      </c>
      <c r="AE204" s="87"/>
      <c r="AF204" s="87"/>
      <c r="AI204" s="9">
        <v>0.02</v>
      </c>
      <c r="AJ204" s="133"/>
      <c r="AN204" s="8" t="str">
        <f t="shared" si="68"/>
        <v>MCSSA018786HRAEI-LPI-CC-020-202325301</v>
      </c>
      <c r="AO204" s="8" t="str">
        <f t="shared" si="69"/>
        <v>273COMPAÑIA INTERNACIONAL MÉDICA, S.A. DE C.V.6.79999999999999MCSSA018786010.000.2141.002024LA-12-M7B-012M7B997-I-1-2023RAMO 12</v>
      </c>
      <c r="AP204" s="8" t="str">
        <f t="shared" si="70"/>
        <v>HRAEI-LPI-CC-020-2023</v>
      </c>
      <c r="AQ204" s="1" t="str">
        <f t="shared" si="71"/>
        <v>HRAEI-MD0198</v>
      </c>
      <c r="AR204" s="1" t="str">
        <f t="shared" si="72"/>
        <v>COMPAÑIA INTERNACIONAL MÉDICA, S.A. DE C.V.</v>
      </c>
      <c r="AS204" s="1" t="str">
        <f t="shared" si="73"/>
        <v>LA-12-M7B-012M7B997-I-1-2023</v>
      </c>
      <c r="AT204" s="1" t="s">
        <v>48</v>
      </c>
      <c r="AU204" s="1" t="str">
        <f t="shared" si="74"/>
        <v>HRAEI-LPI-CC-020-2023HRAEI-MD0198</v>
      </c>
    </row>
    <row r="205" spans="1:52" ht="24.95" hidden="1" customHeight="1" x14ac:dyDescent="0.25">
      <c r="A205" s="1" t="str">
        <f t="shared" si="57"/>
        <v>AA-12-M7B-012M7B997-I-24-2023 MCSSA018786PROFESSIONAL PHARMACY OCCIDENTE, S.A. DE C.V.2024010.000.3619.00</v>
      </c>
      <c r="B205" s="1" t="str">
        <f t="shared" si="58"/>
        <v>MCSSA01878625301HRAEI-AD-CC-099-2023-AHRAEI-MD02072024</v>
      </c>
      <c r="C205" s="42">
        <v>44980</v>
      </c>
      <c r="D205" s="43">
        <v>2024</v>
      </c>
      <c r="E205" s="44" t="s">
        <v>39</v>
      </c>
      <c r="F205" s="44" t="s">
        <v>2043</v>
      </c>
      <c r="G205" s="44" t="s">
        <v>41</v>
      </c>
      <c r="H205" s="44">
        <v>25301</v>
      </c>
      <c r="I205" s="44" t="s">
        <v>2049</v>
      </c>
      <c r="J205" s="44" t="s">
        <v>340</v>
      </c>
      <c r="K205" s="44" t="s">
        <v>2091</v>
      </c>
      <c r="L205" s="44" t="str">
        <f t="shared" si="59"/>
        <v>HRAEI-AD-CC-099-2023-AHRAEI-MD0207</v>
      </c>
      <c r="M205" s="44" t="s">
        <v>2092</v>
      </c>
      <c r="N205" s="44">
        <v>25300357</v>
      </c>
      <c r="O205" s="44" t="s">
        <v>2093</v>
      </c>
      <c r="P205" s="44" t="s">
        <v>2094</v>
      </c>
      <c r="Q205" s="45">
        <v>247.52</v>
      </c>
      <c r="R205" s="46">
        <v>116</v>
      </c>
      <c r="S205" s="46">
        <v>289</v>
      </c>
      <c r="T205" s="45">
        <f t="shared" si="60"/>
        <v>28712.32</v>
      </c>
      <c r="U205" s="45">
        <f t="shared" si="61"/>
        <v>71533.279999999999</v>
      </c>
      <c r="V205" s="47">
        <v>0</v>
      </c>
      <c r="W205" s="87">
        <f>IFERROR(VLOOKUP(L205,'DINAMICA SOLICITADO - ENTREGADO'!$A$2:$B$2000,2,0),"-")</f>
        <v>289</v>
      </c>
      <c r="X205" s="87">
        <f>IFERROR(VLOOKUP(L205,'DINAMICA SOLICITADO - ENTREGADO'!$A$2:$C$2000,3,0),"-")</f>
        <v>289</v>
      </c>
      <c r="Y205" s="87" t="str">
        <f t="shared" si="62"/>
        <v>CLAVE SOLICITADA</v>
      </c>
      <c r="Z205" s="87">
        <f t="shared" si="63"/>
        <v>173</v>
      </c>
      <c r="AA205" s="87" t="str">
        <f t="shared" si="64"/>
        <v>MINIMO SUPERADO</v>
      </c>
      <c r="AB205" s="87">
        <f t="shared" si="65"/>
        <v>0</v>
      </c>
      <c r="AC205" s="87" t="str">
        <f t="shared" si="66"/>
        <v>RECIBIDO TOTAL</v>
      </c>
      <c r="AD205" s="6">
        <f t="shared" si="67"/>
        <v>71533.279999999999</v>
      </c>
      <c r="AE205" s="87"/>
      <c r="AF205" s="87"/>
      <c r="AG205" s="8" t="s">
        <v>2053</v>
      </c>
      <c r="AH205" s="8" t="s">
        <v>2053</v>
      </c>
      <c r="AI205" s="9">
        <v>2.5000000000000001E-2</v>
      </c>
      <c r="AJ205" s="9" t="s">
        <v>1426</v>
      </c>
      <c r="AN205" s="8" t="str">
        <f t="shared" si="68"/>
        <v>MCSSA018786HRAEI-AD-CC-099-2023-A25301</v>
      </c>
      <c r="AO205" s="8" t="str">
        <f t="shared" si="69"/>
        <v>289PROFESSIONAL PHARMACY OCCIDENTE, S.A. DE C.V.247.52MCSSA018786010.000.3619.002024AA-12-M7B-012M7B997-I-24-2023 RAMO 12</v>
      </c>
      <c r="AP205" s="8" t="str">
        <f t="shared" si="70"/>
        <v>HRAEI-AD-CC-099-2023-A</v>
      </c>
      <c r="AQ205" s="1" t="str">
        <f t="shared" si="71"/>
        <v>HRAEI-MD0207</v>
      </c>
      <c r="AR205" s="1" t="str">
        <f t="shared" si="72"/>
        <v>PROFESSIONAL PHARMACY OCCIDENTE, S.A. DE C.V.</v>
      </c>
      <c r="AS205" s="1" t="str">
        <f t="shared" si="73"/>
        <v>AA-12-M7B-012M7B997-I-24-2023 </v>
      </c>
      <c r="AT205" s="1" t="s">
        <v>48</v>
      </c>
      <c r="AU205" s="1" t="str">
        <f t="shared" si="74"/>
        <v>HRAEI-AD-CC-099-2023-AHRAEI-MD0207</v>
      </c>
    </row>
    <row r="206" spans="1:52" ht="24.95" hidden="1" customHeight="1" x14ac:dyDescent="0.25">
      <c r="A206" s="1" t="str">
        <f t="shared" si="57"/>
        <v>AA-12-M7B-012M7B997-I-24-2023 MCSSA018786COMERCIALIZADORA DE PRODUCTOS INSTITUCIONALES, S.A. DE C.V.2024010.000.3618.00</v>
      </c>
      <c r="B206" s="1" t="str">
        <f t="shared" si="58"/>
        <v>MCSSA01878625301HRAEI-AD-CC-102-2023HRAEI-MD02062024</v>
      </c>
      <c r="C206" s="42">
        <v>44980</v>
      </c>
      <c r="D206" s="43">
        <v>2024</v>
      </c>
      <c r="E206" s="44" t="s">
        <v>39</v>
      </c>
      <c r="F206" s="44" t="s">
        <v>2043</v>
      </c>
      <c r="G206" s="44" t="s">
        <v>41</v>
      </c>
      <c r="H206" s="44">
        <v>25301</v>
      </c>
      <c r="I206" s="44" t="s">
        <v>2086</v>
      </c>
      <c r="J206" s="44" t="s">
        <v>406</v>
      </c>
      <c r="K206" s="44" t="s">
        <v>2087</v>
      </c>
      <c r="L206" s="44" t="str">
        <f t="shared" si="59"/>
        <v>HRAEI-AD-CC-102-2023HRAEI-MD0206</v>
      </c>
      <c r="M206" s="44" t="s">
        <v>2088</v>
      </c>
      <c r="N206" s="44">
        <v>25300358</v>
      </c>
      <c r="O206" s="44" t="s">
        <v>2089</v>
      </c>
      <c r="P206" s="44" t="s">
        <v>2090</v>
      </c>
      <c r="Q206" s="45">
        <v>47.64</v>
      </c>
      <c r="R206" s="46">
        <v>1404</v>
      </c>
      <c r="S206" s="46">
        <v>3510</v>
      </c>
      <c r="T206" s="45">
        <f t="shared" si="60"/>
        <v>66886.559999999998</v>
      </c>
      <c r="U206" s="45">
        <f t="shared" si="61"/>
        <v>167216.4</v>
      </c>
      <c r="V206" s="47">
        <v>0</v>
      </c>
      <c r="W206" s="87">
        <f>IFERROR(VLOOKUP(L206,'DINAMICA SOLICITADO - ENTREGADO'!$A$2:$B$2000,2,0),"-")</f>
        <v>2000</v>
      </c>
      <c r="X206" s="87">
        <f>IFERROR(VLOOKUP(L206,'DINAMICA SOLICITADO - ENTREGADO'!$A$2:$C$2000,3,0),"-")</f>
        <v>2000</v>
      </c>
      <c r="Y206" s="87" t="str">
        <f t="shared" si="62"/>
        <v>CLAVE SOLICITADA</v>
      </c>
      <c r="Z206" s="87">
        <f t="shared" si="63"/>
        <v>596</v>
      </c>
      <c r="AA206" s="87" t="str">
        <f t="shared" si="64"/>
        <v>MINIMO SUPERADO</v>
      </c>
      <c r="AB206" s="87">
        <f t="shared" si="65"/>
        <v>0</v>
      </c>
      <c r="AC206" s="87" t="str">
        <f t="shared" si="66"/>
        <v>RECIBIDO TOTAL</v>
      </c>
      <c r="AD206" s="6">
        <f t="shared" si="67"/>
        <v>95280</v>
      </c>
      <c r="AE206" s="87"/>
      <c r="AF206" s="87"/>
      <c r="AI206" s="9">
        <v>2.5000000000000001E-2</v>
      </c>
      <c r="AN206" s="8" t="str">
        <f t="shared" si="68"/>
        <v>MCSSA018786HRAEI-AD-CC-102-202325301</v>
      </c>
      <c r="AO206" s="8" t="str">
        <f t="shared" si="69"/>
        <v>3510COMERCIALIZADORA DE PRODUCTOS INSTITUCIONALES, S.A. DE C.V.47.64MCSSA018786010.000.3618.002024AA-12-M7B-012M7B997-I-24-2023 RAMO 12</v>
      </c>
      <c r="AP206" s="8" t="str">
        <f t="shared" si="70"/>
        <v>HRAEI-AD-CC-102-2023</v>
      </c>
      <c r="AQ206" s="1" t="str">
        <f t="shared" si="71"/>
        <v>HRAEI-MD0206</v>
      </c>
      <c r="AR206" s="1" t="str">
        <f t="shared" si="72"/>
        <v>COMERCIALIZADORA DE PRODUCTOS INSTITUCIONALES, S.A. DE C.V.</v>
      </c>
      <c r="AS206" s="1" t="str">
        <f t="shared" si="73"/>
        <v>AA-12-M7B-012M7B997-I-24-2023 </v>
      </c>
      <c r="AT206" s="1" t="s">
        <v>48</v>
      </c>
      <c r="AU206" s="1" t="str">
        <f t="shared" si="74"/>
        <v>HRAEI-AD-CC-102-2023HRAEI-MD0206</v>
      </c>
    </row>
    <row r="207" spans="1:52" ht="24.95" hidden="1" customHeight="1" x14ac:dyDescent="0.25">
      <c r="A207" s="1" t="str">
        <f t="shared" si="57"/>
        <v>AA-012M7B997-E133-2022MCSSA018786AMGEN MÉXICO, S.A. DE C.V.2024010.000.6096.00</v>
      </c>
      <c r="B207" s="1" t="str">
        <f t="shared" si="58"/>
        <v>MCSSA01878625301HRAEI-AD-CC-346-2022HRAEI-MD21012024</v>
      </c>
      <c r="C207" s="42">
        <v>44950</v>
      </c>
      <c r="D207" s="43">
        <v>2024</v>
      </c>
      <c r="E207" s="44" t="s">
        <v>39</v>
      </c>
      <c r="F207" s="44" t="s">
        <v>40</v>
      </c>
      <c r="G207" s="44" t="s">
        <v>41</v>
      </c>
      <c r="H207" s="44">
        <v>25301</v>
      </c>
      <c r="I207" s="44" t="s">
        <v>127</v>
      </c>
      <c r="J207" s="44" t="s">
        <v>128</v>
      </c>
      <c r="K207" s="44" t="s">
        <v>234</v>
      </c>
      <c r="L207" s="44" t="str">
        <f t="shared" si="59"/>
        <v>HRAEI-AD-CC-346-2022HRAEI-MD2101</v>
      </c>
      <c r="M207" s="44" t="s">
        <v>235</v>
      </c>
      <c r="N207" s="44">
        <v>25303238</v>
      </c>
      <c r="O207" s="44" t="s">
        <v>236</v>
      </c>
      <c r="P207" s="44" t="s">
        <v>237</v>
      </c>
      <c r="Q207" s="45">
        <v>27695.78</v>
      </c>
      <c r="R207" s="46">
        <v>240</v>
      </c>
      <c r="S207" s="46">
        <v>600</v>
      </c>
      <c r="T207" s="45">
        <f t="shared" si="60"/>
        <v>6646987.1999999993</v>
      </c>
      <c r="U207" s="45">
        <f t="shared" si="61"/>
        <v>16617468</v>
      </c>
      <c r="V207" s="47">
        <v>0</v>
      </c>
      <c r="W207" s="87">
        <f>IFERROR(VLOOKUP(L207,'DINAMICA SOLICITADO - ENTREGADO'!$A$2:$B$2000,2,0),"-")</f>
        <v>600</v>
      </c>
      <c r="X207" s="87">
        <f>IFERROR(VLOOKUP(L207,'DINAMICA SOLICITADO - ENTREGADO'!$A$2:$C$2000,3,0),"-")</f>
        <v>600</v>
      </c>
      <c r="Y207" s="87" t="str">
        <f t="shared" si="62"/>
        <v>CLAVE SOLICITADA</v>
      </c>
      <c r="Z207" s="87">
        <f t="shared" si="63"/>
        <v>360</v>
      </c>
      <c r="AA207" s="87" t="str">
        <f t="shared" si="64"/>
        <v>MINIMO SUPERADO</v>
      </c>
      <c r="AB207" s="87">
        <f t="shared" si="65"/>
        <v>0</v>
      </c>
      <c r="AC207" s="87" t="str">
        <f t="shared" si="66"/>
        <v>RECIBIDO TOTAL</v>
      </c>
      <c r="AD207" s="6">
        <f t="shared" si="67"/>
        <v>16617468</v>
      </c>
      <c r="AE207" s="87" t="s">
        <v>3574</v>
      </c>
      <c r="AF207" s="87"/>
      <c r="AI207" s="9">
        <v>2.5000000000000001E-2</v>
      </c>
      <c r="AN207" s="8" t="str">
        <f t="shared" si="68"/>
        <v>MCSSA018786HRAEI-AD-CC-346-202225301</v>
      </c>
      <c r="AO207" s="8" t="str">
        <f t="shared" si="69"/>
        <v>600AMGEN MÉXICO, S.A. DE C.V.27695.78MCSSA018786010.000.6096.002024AA-012M7B997-E133-2022RAMO 12</v>
      </c>
      <c r="AP207" s="8" t="str">
        <f t="shared" si="70"/>
        <v>HRAEI-AD-CC-346-2022</v>
      </c>
      <c r="AQ207" s="1" t="str">
        <f t="shared" si="71"/>
        <v>HRAEI-MD2101</v>
      </c>
      <c r="AR207" s="1" t="str">
        <f t="shared" si="72"/>
        <v>AMGEN MÉXICO, S.A. DE C.V.</v>
      </c>
      <c r="AS207" s="1" t="str">
        <f t="shared" si="73"/>
        <v>AA-012M7B997-E133-2022</v>
      </c>
      <c r="AT207" s="1" t="s">
        <v>48</v>
      </c>
      <c r="AU207" s="1" t="str">
        <f t="shared" si="74"/>
        <v>HRAEI-AD-CC-346-2022HRAEI-MD2101</v>
      </c>
      <c r="AY207" s="70"/>
      <c r="AZ207" s="70"/>
    </row>
    <row r="208" spans="1:52" ht="24.95" hidden="1" customHeight="1" x14ac:dyDescent="0.25">
      <c r="A208" s="70" t="str">
        <f t="shared" si="57"/>
        <v>LA-12-512-012000991-I-174-2023MCSSA018786AMAROX PHARMA, S.A. DE C.V.2024010.000.4448.00</v>
      </c>
      <c r="B208" s="70" t="str">
        <f t="shared" si="58"/>
        <v>MCSSA01878625301HRAEI-LPI-CC-255-1-2023HRAEI-MD02122024</v>
      </c>
      <c r="C208" s="71">
        <v>45253</v>
      </c>
      <c r="D208" s="72">
        <v>2024</v>
      </c>
      <c r="E208" s="73" t="s">
        <v>39</v>
      </c>
      <c r="F208" s="73" t="s">
        <v>2213</v>
      </c>
      <c r="G208" s="73" t="s">
        <v>41</v>
      </c>
      <c r="H208" s="73">
        <v>25301</v>
      </c>
      <c r="I208" s="73" t="s">
        <v>2286</v>
      </c>
      <c r="J208" s="73" t="s">
        <v>1129</v>
      </c>
      <c r="K208" s="73" t="s">
        <v>1015</v>
      </c>
      <c r="L208" s="44" t="str">
        <f t="shared" si="59"/>
        <v>HRAEI-LPI-CC-255-1-2023HRAEI-MD0212</v>
      </c>
      <c r="M208" s="73" t="s">
        <v>1016</v>
      </c>
      <c r="N208" s="73">
        <v>25300367</v>
      </c>
      <c r="O208" s="73" t="s">
        <v>1017</v>
      </c>
      <c r="P208" s="73" t="s">
        <v>145</v>
      </c>
      <c r="Q208" s="74">
        <v>249</v>
      </c>
      <c r="R208" s="75">
        <v>9</v>
      </c>
      <c r="S208" s="75">
        <v>24</v>
      </c>
      <c r="T208" s="74">
        <f t="shared" si="60"/>
        <v>2241</v>
      </c>
      <c r="U208" s="74">
        <f t="shared" si="61"/>
        <v>5976</v>
      </c>
      <c r="V208" s="76">
        <v>0</v>
      </c>
      <c r="W208" s="87">
        <f>IFERROR(VLOOKUP(L208,'DINAMICA SOLICITADO - ENTREGADO'!$A$2:$B$2000,2,0),"-")</f>
        <v>24</v>
      </c>
      <c r="X208" s="87">
        <f>IFERROR(VLOOKUP(L208,'DINAMICA SOLICITADO - ENTREGADO'!$A$2:$C$2000,3,0),"-")</f>
        <v>0</v>
      </c>
      <c r="Y208" s="87" t="str">
        <f t="shared" si="62"/>
        <v>CLAVE SOLICITADA</v>
      </c>
      <c r="Z208" s="87">
        <f t="shared" si="63"/>
        <v>15</v>
      </c>
      <c r="AA208" s="87" t="str">
        <f t="shared" si="64"/>
        <v>MINIMO SUPERADO</v>
      </c>
      <c r="AB208" s="87">
        <f t="shared" si="65"/>
        <v>24</v>
      </c>
      <c r="AC208" s="87" t="str">
        <f t="shared" si="66"/>
        <v>SIN RECIBIR</v>
      </c>
      <c r="AD208" s="6">
        <f t="shared" si="67"/>
        <v>0</v>
      </c>
      <c r="AE208" s="87"/>
      <c r="AF208" s="87"/>
      <c r="AG208" s="77"/>
      <c r="AH208" s="77"/>
      <c r="AI208" s="78" t="s">
        <v>2216</v>
      </c>
      <c r="AJ208" s="78"/>
      <c r="AK208" s="77"/>
      <c r="AL208" s="77"/>
      <c r="AM208" s="77"/>
      <c r="AN208" s="77" t="str">
        <f t="shared" si="68"/>
        <v>MCSSA018786HRAEI-LPI-CC-255-1-202325301</v>
      </c>
      <c r="AO208" s="77" t="str">
        <f t="shared" si="69"/>
        <v>24AMAROX PHARMA, S.A. DE C.V.249MCSSA018786010.000.4448.002024LA-12-512-012000991-I-174-2023RAMO 12</v>
      </c>
      <c r="AP208" s="77" t="str">
        <f t="shared" si="70"/>
        <v>HRAEI-LPI-CC-255-1-2023</v>
      </c>
      <c r="AQ208" s="70" t="str">
        <f t="shared" si="71"/>
        <v>HRAEI-MD0212</v>
      </c>
      <c r="AR208" s="70" t="str">
        <f t="shared" si="72"/>
        <v>AMAROX PHARMA, S.A. DE C.V.</v>
      </c>
      <c r="AS208" s="70" t="str">
        <f t="shared" si="73"/>
        <v>LA-12-512-012000991-I-174-2023</v>
      </c>
      <c r="AT208" s="70" t="s">
        <v>2218</v>
      </c>
      <c r="AU208" s="70" t="str">
        <f t="shared" si="74"/>
        <v>HRAEI-LPI-CC-255-1-2023HRAEI-MD0212</v>
      </c>
      <c r="AV208" s="70"/>
      <c r="AW208" s="70"/>
      <c r="AX208" s="70"/>
    </row>
    <row r="209" spans="1:52" ht="24.95" hidden="1" customHeight="1" x14ac:dyDescent="0.25">
      <c r="A209" s="1" t="str">
        <f t="shared" si="57"/>
        <v>LA-012M7B997-E115-2022MCSSA018786ALTERNAVIDA, S.A. DE C.V.2024010.000.4448.00</v>
      </c>
      <c r="B209" s="1" t="str">
        <f t="shared" si="58"/>
        <v>MCSSA01878625301HRAEI-LPI-CC-451-2022HRAEI-MD02122024</v>
      </c>
      <c r="C209" s="42">
        <v>44950</v>
      </c>
      <c r="D209" s="43">
        <v>2024</v>
      </c>
      <c r="E209" s="44" t="s">
        <v>39</v>
      </c>
      <c r="F209" s="44" t="s">
        <v>390</v>
      </c>
      <c r="G209" s="44" t="s">
        <v>41</v>
      </c>
      <c r="H209" s="44">
        <v>25301</v>
      </c>
      <c r="I209" s="44" t="s">
        <v>799</v>
      </c>
      <c r="J209" s="44" t="s">
        <v>800</v>
      </c>
      <c r="K209" s="44" t="s">
        <v>1015</v>
      </c>
      <c r="L209" s="44" t="str">
        <f t="shared" si="59"/>
        <v>HRAEI-LPI-CC-451-2022HRAEI-MD0212</v>
      </c>
      <c r="M209" s="44" t="s">
        <v>1016</v>
      </c>
      <c r="N209" s="44">
        <v>25300367</v>
      </c>
      <c r="O209" s="44" t="s">
        <v>1017</v>
      </c>
      <c r="P209" s="44" t="s">
        <v>145</v>
      </c>
      <c r="Q209" s="45">
        <v>320</v>
      </c>
      <c r="R209" s="46">
        <v>47</v>
      </c>
      <c r="S209" s="46">
        <v>117</v>
      </c>
      <c r="T209" s="45">
        <f t="shared" si="60"/>
        <v>15040</v>
      </c>
      <c r="U209" s="45">
        <f t="shared" si="61"/>
        <v>37440</v>
      </c>
      <c r="V209" s="47">
        <v>0</v>
      </c>
      <c r="W209" s="87">
        <f>IFERROR(VLOOKUP(L209,'DINAMICA SOLICITADO - ENTREGADO'!$A$2:$B$2000,2,0),"-")</f>
        <v>47</v>
      </c>
      <c r="X209" s="87">
        <f>IFERROR(VLOOKUP(L209,'DINAMICA SOLICITADO - ENTREGADO'!$A$2:$C$2000,3,0),"-")</f>
        <v>47</v>
      </c>
      <c r="Y209" s="87" t="str">
        <f t="shared" si="62"/>
        <v>CLAVE SOLICITADA</v>
      </c>
      <c r="Z209" s="87">
        <f t="shared" si="63"/>
        <v>0</v>
      </c>
      <c r="AA209" s="87" t="str">
        <f t="shared" si="64"/>
        <v>MINIMO CUMPLIDO</v>
      </c>
      <c r="AB209" s="87">
        <f t="shared" si="65"/>
        <v>0</v>
      </c>
      <c r="AC209" s="87" t="str">
        <f t="shared" si="66"/>
        <v>RECIBIDO TOTAL</v>
      </c>
      <c r="AD209" s="6">
        <f t="shared" si="67"/>
        <v>15040</v>
      </c>
      <c r="AE209" s="87" t="s">
        <v>3574</v>
      </c>
      <c r="AF209" s="87"/>
      <c r="AG209" s="8" t="s">
        <v>1018</v>
      </c>
      <c r="AH209" s="8" t="s">
        <v>1018</v>
      </c>
      <c r="AI209" s="9">
        <v>2.5000000000000001E-2</v>
      </c>
      <c r="AJ209" s="9" t="s">
        <v>1019</v>
      </c>
      <c r="AN209" s="8" t="str">
        <f t="shared" si="68"/>
        <v>MCSSA018786HRAEI-LPI-CC-451-202225301</v>
      </c>
      <c r="AO209" s="8" t="str">
        <f t="shared" si="69"/>
        <v>117ALTERNAVIDA, S.A. DE C.V.320MCSSA018786010.000.4448.002024LA-012M7B997-E115-2022RAMO 12</v>
      </c>
      <c r="AP209" s="8" t="str">
        <f t="shared" si="70"/>
        <v>HRAEI-LPI-CC-451-2022</v>
      </c>
      <c r="AQ209" s="1" t="str">
        <f t="shared" si="71"/>
        <v>HRAEI-MD0212</v>
      </c>
      <c r="AR209" s="1" t="str">
        <f t="shared" si="72"/>
        <v>ALTERNAVIDA, S.A. DE C.V.</v>
      </c>
      <c r="AS209" s="1" t="str">
        <f t="shared" si="73"/>
        <v>LA-012M7B997-E115-2022</v>
      </c>
      <c r="AT209" s="1" t="s">
        <v>48</v>
      </c>
      <c r="AU209" s="1" t="str">
        <f t="shared" si="74"/>
        <v>HRAEI-LPI-CC-451-2022HRAEI-MD0212</v>
      </c>
    </row>
    <row r="210" spans="1:52" ht="24.95" hidden="1" customHeight="1" x14ac:dyDescent="0.25">
      <c r="A210" s="70" t="str">
        <f t="shared" si="57"/>
        <v>AA-12-512-012000991-T-176-2023  MCSSA018786TAKEDA MEXICO, S.A. DE C.V.2024010.000.6085.00</v>
      </c>
      <c r="B210" s="70" t="str">
        <f t="shared" si="58"/>
        <v>MCSSA01878625301HRAEI-AD-CC-244-2023HRAEI-MD20602024</v>
      </c>
      <c r="C210" s="71">
        <v>45239</v>
      </c>
      <c r="D210" s="72">
        <v>2024</v>
      </c>
      <c r="E210" s="73" t="s">
        <v>39</v>
      </c>
      <c r="F210" s="73" t="s">
        <v>2239</v>
      </c>
      <c r="G210" s="73" t="s">
        <v>41</v>
      </c>
      <c r="H210" s="73">
        <v>25301</v>
      </c>
      <c r="I210" s="73" t="s">
        <v>2265</v>
      </c>
      <c r="J210" s="73" t="s">
        <v>2266</v>
      </c>
      <c r="K210" s="73" t="s">
        <v>220</v>
      </c>
      <c r="L210" s="44" t="str">
        <f t="shared" si="59"/>
        <v>HRAEI-AD-CC-244-2023HRAEI-MD2060</v>
      </c>
      <c r="M210" s="73" t="s">
        <v>221</v>
      </c>
      <c r="N210" s="73">
        <v>25303184</v>
      </c>
      <c r="O210" s="73" t="s">
        <v>222</v>
      </c>
      <c r="P210" s="73" t="s">
        <v>223</v>
      </c>
      <c r="Q210" s="74">
        <v>61378.2</v>
      </c>
      <c r="R210" s="75">
        <v>78</v>
      </c>
      <c r="S210" s="75">
        <v>193</v>
      </c>
      <c r="T210" s="74">
        <f t="shared" si="60"/>
        <v>4787499.5999999996</v>
      </c>
      <c r="U210" s="74">
        <f t="shared" si="61"/>
        <v>11845992.6</v>
      </c>
      <c r="V210" s="76">
        <v>0</v>
      </c>
      <c r="W210" s="87">
        <f>IFERROR(VLOOKUP(L210,'DINAMICA SOLICITADO - ENTREGADO'!$A$2:$B$2000,2,0),"-")</f>
        <v>193</v>
      </c>
      <c r="X210" s="87">
        <f>IFERROR(VLOOKUP(L210,'DINAMICA SOLICITADO - ENTREGADO'!$A$2:$C$2000,3,0),"-")</f>
        <v>193</v>
      </c>
      <c r="Y210" s="87" t="str">
        <f t="shared" si="62"/>
        <v>CLAVE SOLICITADA</v>
      </c>
      <c r="Z210" s="87">
        <f t="shared" si="63"/>
        <v>115</v>
      </c>
      <c r="AA210" s="87" t="str">
        <f t="shared" si="64"/>
        <v>MINIMO SUPERADO</v>
      </c>
      <c r="AB210" s="87">
        <f t="shared" si="65"/>
        <v>0</v>
      </c>
      <c r="AC210" s="87" t="str">
        <f t="shared" si="66"/>
        <v>RECIBIDO TOTAL</v>
      </c>
      <c r="AD210" s="6">
        <f t="shared" si="67"/>
        <v>11845992.6</v>
      </c>
      <c r="AE210" s="87"/>
      <c r="AF210" s="87"/>
      <c r="AG210" s="77"/>
      <c r="AH210" s="77"/>
      <c r="AI210" s="78" t="s">
        <v>2216</v>
      </c>
      <c r="AJ210" s="78"/>
      <c r="AK210" s="77"/>
      <c r="AL210" s="77"/>
      <c r="AM210" s="77"/>
      <c r="AN210" s="77" t="str">
        <f t="shared" si="68"/>
        <v>MCSSA018786HRAEI-AD-CC-244-202325301</v>
      </c>
      <c r="AO210" s="77" t="str">
        <f t="shared" si="69"/>
        <v>193TAKEDA MEXICO, S.A. DE C.V.61378.2MCSSA018786010.000.6085.002024AA-12-512-012000991-T-176-2023  RAMO 12</v>
      </c>
      <c r="AP210" s="77" t="str">
        <f t="shared" si="70"/>
        <v>HRAEI-AD-CC-244-2023</v>
      </c>
      <c r="AQ210" s="70" t="str">
        <f t="shared" si="71"/>
        <v>HRAEI-MD2060</v>
      </c>
      <c r="AR210" s="70" t="str">
        <f t="shared" si="72"/>
        <v>TAKEDA MEXICO, S.A. DE C.V.</v>
      </c>
      <c r="AS210" s="70" t="str">
        <f t="shared" si="73"/>
        <v>AA-12-512-012000991-T-176-2023  </v>
      </c>
      <c r="AT210" s="70" t="s">
        <v>2218</v>
      </c>
      <c r="AU210" s="70" t="str">
        <f t="shared" si="74"/>
        <v>HRAEI-AD-CC-244-2023HRAEI-MD2060</v>
      </c>
      <c r="AV210" s="70"/>
      <c r="AW210" s="70"/>
      <c r="AX210" s="70"/>
      <c r="AY210" s="70"/>
      <c r="AZ210" s="70"/>
    </row>
    <row r="211" spans="1:52" ht="24.95" hidden="1" customHeight="1" x14ac:dyDescent="0.25">
      <c r="A211" s="1" t="str">
        <f t="shared" si="57"/>
        <v>AA-012M7B997-E133-2022MCSSA018786TAKEDA MÉXICO, S.A. DE C.V.2024010.000.6085.00</v>
      </c>
      <c r="B211" s="1" t="str">
        <f t="shared" si="58"/>
        <v>MCSSA01878625301HRAEI-AD-CC-356-2022HRAEI-MD20602024</v>
      </c>
      <c r="C211" s="42">
        <v>44950</v>
      </c>
      <c r="D211" s="43">
        <v>2024</v>
      </c>
      <c r="E211" s="44" t="s">
        <v>39</v>
      </c>
      <c r="F211" s="44" t="s">
        <v>40</v>
      </c>
      <c r="G211" s="44" t="s">
        <v>41</v>
      </c>
      <c r="H211" s="44">
        <v>25301</v>
      </c>
      <c r="I211" s="44" t="s">
        <v>218</v>
      </c>
      <c r="J211" s="44" t="s">
        <v>219</v>
      </c>
      <c r="K211" s="44" t="s">
        <v>220</v>
      </c>
      <c r="L211" s="44" t="str">
        <f t="shared" si="59"/>
        <v>HRAEI-AD-CC-356-2022HRAEI-MD2060</v>
      </c>
      <c r="M211" s="44" t="s">
        <v>221</v>
      </c>
      <c r="N211" s="44">
        <v>25303184</v>
      </c>
      <c r="O211" s="44" t="s">
        <v>222</v>
      </c>
      <c r="P211" s="44" t="s">
        <v>223</v>
      </c>
      <c r="Q211" s="45">
        <v>61378.2</v>
      </c>
      <c r="R211" s="46">
        <v>63</v>
      </c>
      <c r="S211" s="46">
        <v>156</v>
      </c>
      <c r="T211" s="45">
        <f t="shared" si="60"/>
        <v>3866826.5999999996</v>
      </c>
      <c r="U211" s="45">
        <f t="shared" si="61"/>
        <v>9574999.1999999993</v>
      </c>
      <c r="V211" s="47">
        <v>0</v>
      </c>
      <c r="W211" s="87">
        <f>IFERROR(VLOOKUP(L211,'DINAMICA SOLICITADO - ENTREGADO'!$A$2:$B$2000,2,0),"-")</f>
        <v>156</v>
      </c>
      <c r="X211" s="87">
        <f>IFERROR(VLOOKUP(L211,'DINAMICA SOLICITADO - ENTREGADO'!$A$2:$C$2000,3,0),"-")</f>
        <v>156</v>
      </c>
      <c r="Y211" s="87" t="str">
        <f t="shared" si="62"/>
        <v>CLAVE SOLICITADA</v>
      </c>
      <c r="Z211" s="87">
        <f t="shared" si="63"/>
        <v>93</v>
      </c>
      <c r="AA211" s="87" t="str">
        <f t="shared" si="64"/>
        <v>MINIMO SUPERADO</v>
      </c>
      <c r="AB211" s="87">
        <f t="shared" si="65"/>
        <v>0</v>
      </c>
      <c r="AC211" s="87" t="str">
        <f t="shared" si="66"/>
        <v>RECIBIDO TOTAL</v>
      </c>
      <c r="AD211" s="6">
        <f t="shared" si="67"/>
        <v>9574999.1999999993</v>
      </c>
      <c r="AE211" s="87"/>
      <c r="AF211" s="87"/>
      <c r="AI211" s="9">
        <v>2.5000000000000001E-2</v>
      </c>
      <c r="AN211" s="8" t="str">
        <f t="shared" si="68"/>
        <v>MCSSA018786HRAEI-AD-CC-356-202225301</v>
      </c>
      <c r="AO211" s="8" t="str">
        <f t="shared" si="69"/>
        <v>156TAKEDA MÉXICO, S.A. DE C.V.61378.2MCSSA018786010.000.6085.002024AA-012M7B997-E133-2022RAMO 12</v>
      </c>
      <c r="AP211" s="8" t="str">
        <f t="shared" si="70"/>
        <v>HRAEI-AD-CC-356-2022</v>
      </c>
      <c r="AQ211" s="1" t="str">
        <f t="shared" si="71"/>
        <v>HRAEI-MD2060</v>
      </c>
      <c r="AR211" s="1" t="str">
        <f t="shared" si="72"/>
        <v>TAKEDA MÉXICO, S.A. DE C.V.</v>
      </c>
      <c r="AS211" s="1" t="str">
        <f t="shared" si="73"/>
        <v>AA-012M7B997-E133-2022</v>
      </c>
      <c r="AT211" s="1" t="s">
        <v>48</v>
      </c>
      <c r="AU211" s="1" t="str">
        <f t="shared" si="74"/>
        <v>HRAEI-AD-CC-356-2022HRAEI-MD2060</v>
      </c>
      <c r="AY211" s="70"/>
      <c r="AZ211" s="70"/>
    </row>
    <row r="212" spans="1:52" ht="24.95" hidden="1" customHeight="1" x14ac:dyDescent="0.25">
      <c r="A212" s="1" t="str">
        <f t="shared" si="57"/>
        <v>AA-12-M7B-012M7B997-I-5-2023MCSSA018786ABBVIE FARMACÉUTICA, S.A. DE C.V. (ALLERGAN, S.A. DE C.V. FUSIÓN)2024010.000.4420.00</v>
      </c>
      <c r="B212" s="1" t="str">
        <f t="shared" si="58"/>
        <v>MCSSA01878625301HRAEI-AD-CC-534-1-2022HRAEI-MD02162024</v>
      </c>
      <c r="C212" s="42">
        <v>44950</v>
      </c>
      <c r="D212" s="43">
        <v>2024</v>
      </c>
      <c r="E212" s="44" t="s">
        <v>39</v>
      </c>
      <c r="F212" s="44" t="s">
        <v>383</v>
      </c>
      <c r="G212" s="44" t="s">
        <v>41</v>
      </c>
      <c r="H212" s="44">
        <v>25301</v>
      </c>
      <c r="I212" s="44" t="s">
        <v>384</v>
      </c>
      <c r="J212" s="44" t="s">
        <v>141</v>
      </c>
      <c r="K212" s="44" t="s">
        <v>385</v>
      </c>
      <c r="L212" s="44" t="str">
        <f t="shared" si="59"/>
        <v>HRAEI-AD-CC-534-1-2022HRAEI-MD0216</v>
      </c>
      <c r="M212" s="44" t="s">
        <v>386</v>
      </c>
      <c r="N212" s="44">
        <v>25300370</v>
      </c>
      <c r="O212" s="44" t="s">
        <v>387</v>
      </c>
      <c r="P212" s="44" t="s">
        <v>388</v>
      </c>
      <c r="Q212" s="45">
        <v>266.67</v>
      </c>
      <c r="R212" s="46">
        <v>4</v>
      </c>
      <c r="S212" s="46">
        <v>8</v>
      </c>
      <c r="T212" s="45">
        <f t="shared" si="60"/>
        <v>1066.68</v>
      </c>
      <c r="U212" s="45">
        <f t="shared" si="61"/>
        <v>2133.36</v>
      </c>
      <c r="V212" s="47">
        <v>0</v>
      </c>
      <c r="W212" s="87" t="str">
        <f>IFERROR(VLOOKUP(L212,'DINAMICA SOLICITADO - ENTREGADO'!$A$2:$B$2000,2,0),"-")</f>
        <v>-</v>
      </c>
      <c r="X212" s="87" t="str">
        <f>IFERROR(VLOOKUP(L212,'DINAMICA SOLICITADO - ENTREGADO'!$A$2:$C$2000,3,0),"-")</f>
        <v>-</v>
      </c>
      <c r="Y212" s="87" t="str">
        <f t="shared" si="62"/>
        <v>SIN SOLICITUD</v>
      </c>
      <c r="Z212" s="87" t="str">
        <f t="shared" si="63"/>
        <v>-</v>
      </c>
      <c r="AA212" s="87" t="str">
        <f t="shared" si="64"/>
        <v>MINIMO SIN SOLICITUD</v>
      </c>
      <c r="AB212" s="87" t="str">
        <f t="shared" si="65"/>
        <v>-</v>
      </c>
      <c r="AC212" s="87" t="str">
        <f t="shared" si="66"/>
        <v>SIN SOLICITUD</v>
      </c>
      <c r="AD212" s="6" t="str">
        <f t="shared" si="67"/>
        <v>-</v>
      </c>
      <c r="AE212" s="87"/>
      <c r="AF212" s="87"/>
      <c r="AG212" s="8" t="s">
        <v>146</v>
      </c>
      <c r="AH212" s="8" t="s">
        <v>146</v>
      </c>
      <c r="AI212" s="9">
        <v>2.5000000000000001E-2</v>
      </c>
      <c r="AJ212" s="9" t="s">
        <v>389</v>
      </c>
      <c r="AN212" s="8" t="str">
        <f t="shared" si="68"/>
        <v>MCSSA018786HRAEI-AD-CC-534-1-202225301</v>
      </c>
      <c r="AO212" s="8" t="str">
        <f t="shared" si="69"/>
        <v>8ABBVIE FARMACÉUTICA, S.A. DE C.V. (ALLERGAN, S.A. DE C.V. FUSIÓN)266.67MCSSA018786010.000.4420.002024AA-12-M7B-012M7B997-I-5-2023RAMO 12</v>
      </c>
      <c r="AP212" s="8" t="str">
        <f t="shared" si="70"/>
        <v>HRAEI-AD-CC-534-1-2022</v>
      </c>
      <c r="AQ212" s="1" t="str">
        <f t="shared" si="71"/>
        <v>HRAEI-MD0216</v>
      </c>
      <c r="AR212" s="1" t="str">
        <f t="shared" si="72"/>
        <v>ABBVIE FARMACÉUTICA, S.A. DE C.V. (ALLERGAN, S.A. DE C.V. FUSIÓN)</v>
      </c>
      <c r="AS212" s="1" t="str">
        <f t="shared" si="73"/>
        <v>AA-12-M7B-012M7B997-I-5-2023</v>
      </c>
      <c r="AT212" s="1" t="s">
        <v>48</v>
      </c>
      <c r="AU212" s="1" t="str">
        <f t="shared" si="74"/>
        <v>HRAEI-AD-CC-534-1-2022HRAEI-MD0216</v>
      </c>
    </row>
    <row r="213" spans="1:52" ht="24.95" hidden="1" customHeight="1" x14ac:dyDescent="0.25">
      <c r="A213" s="70" t="str">
        <f t="shared" si="57"/>
        <v>LA-12-512-012000991-I-174-2023MCSSA018786MICRO PHARMACEUTICALS MEXICO, S. DE R.L. DE C.V.2024010.000.4413.00</v>
      </c>
      <c r="B213" s="70" t="str">
        <f t="shared" si="58"/>
        <v>MCSSA01878625301HRAEI-LPI-CC-339-2023HRAEI-MD02152024</v>
      </c>
      <c r="C213" s="71">
        <v>45253</v>
      </c>
      <c r="D213" s="72">
        <v>2024</v>
      </c>
      <c r="E213" s="73" t="s">
        <v>39</v>
      </c>
      <c r="F213" s="73" t="s">
        <v>2213</v>
      </c>
      <c r="G213" s="73" t="s">
        <v>41</v>
      </c>
      <c r="H213" s="73">
        <v>25301</v>
      </c>
      <c r="I213" s="73" t="s">
        <v>2373</v>
      </c>
      <c r="J213" s="73" t="s">
        <v>2374</v>
      </c>
      <c r="K213" s="73" t="s">
        <v>1863</v>
      </c>
      <c r="L213" s="44" t="str">
        <f t="shared" si="59"/>
        <v>HRAEI-LPI-CC-339-2023HRAEI-MD0215</v>
      </c>
      <c r="M213" s="73" t="s">
        <v>1864</v>
      </c>
      <c r="N213" s="73">
        <v>25300371</v>
      </c>
      <c r="O213" s="73" t="s">
        <v>1865</v>
      </c>
      <c r="P213" s="73" t="s">
        <v>1346</v>
      </c>
      <c r="Q213" s="74">
        <v>669.99</v>
      </c>
      <c r="R213" s="75">
        <v>2</v>
      </c>
      <c r="S213" s="75">
        <v>5</v>
      </c>
      <c r="T213" s="74">
        <f t="shared" si="60"/>
        <v>1339.98</v>
      </c>
      <c r="U213" s="74">
        <f t="shared" si="61"/>
        <v>3349.95</v>
      </c>
      <c r="V213" s="76">
        <v>0</v>
      </c>
      <c r="W213" s="87" t="str">
        <f>IFERROR(VLOOKUP(L213,'DINAMICA SOLICITADO - ENTREGADO'!$A$2:$B$2000,2,0),"-")</f>
        <v>-</v>
      </c>
      <c r="X213" s="87" t="str">
        <f>IFERROR(VLOOKUP(L213,'DINAMICA SOLICITADO - ENTREGADO'!$A$2:$C$2000,3,0),"-")</f>
        <v>-</v>
      </c>
      <c r="Y213" s="87" t="str">
        <f t="shared" si="62"/>
        <v>SIN SOLICITUD</v>
      </c>
      <c r="Z213" s="87" t="str">
        <f t="shared" si="63"/>
        <v>-</v>
      </c>
      <c r="AA213" s="87" t="str">
        <f t="shared" si="64"/>
        <v>MINIMO SIN SOLICITUD</v>
      </c>
      <c r="AB213" s="87" t="str">
        <f t="shared" si="65"/>
        <v>-</v>
      </c>
      <c r="AC213" s="87" t="str">
        <f t="shared" si="66"/>
        <v>SIN SOLICITUD</v>
      </c>
      <c r="AD213" s="6" t="str">
        <f t="shared" si="67"/>
        <v>-</v>
      </c>
      <c r="AE213" s="87"/>
      <c r="AF213" s="87"/>
      <c r="AG213" s="77"/>
      <c r="AH213" s="77"/>
      <c r="AI213" s="78" t="s">
        <v>2216</v>
      </c>
      <c r="AJ213" s="78"/>
      <c r="AK213" s="77"/>
      <c r="AL213" s="77"/>
      <c r="AM213" s="77"/>
      <c r="AN213" s="77" t="str">
        <f t="shared" si="68"/>
        <v>MCSSA018786HRAEI-LPI-CC-339-202325301</v>
      </c>
      <c r="AO213" s="77" t="str">
        <f t="shared" si="69"/>
        <v>5MICRO PHARMACEUTICALS MEXICO, S. DE R.L. DE C.V.669.99MCSSA018786010.000.4413.002024LA-12-512-012000991-I-174-2023RAMO 12</v>
      </c>
      <c r="AP213" s="77" t="str">
        <f t="shared" si="70"/>
        <v>HRAEI-LPI-CC-339-2023</v>
      </c>
      <c r="AQ213" s="70" t="str">
        <f t="shared" si="71"/>
        <v>HRAEI-MD0215</v>
      </c>
      <c r="AR213" s="70" t="str">
        <f t="shared" si="72"/>
        <v>MICRO PHARMACEUTICALS MEXICO, S. DE R.L. DE C.V.</v>
      </c>
      <c r="AS213" s="70" t="str">
        <f t="shared" si="73"/>
        <v>LA-12-512-012000991-I-174-2023</v>
      </c>
      <c r="AT213" s="70" t="s">
        <v>2218</v>
      </c>
      <c r="AU213" s="70" t="str">
        <f t="shared" si="74"/>
        <v>HRAEI-LPI-CC-339-2023HRAEI-MD0215</v>
      </c>
      <c r="AV213" s="70"/>
      <c r="AW213" s="70"/>
      <c r="AX213" s="70"/>
    </row>
    <row r="214" spans="1:52" ht="24.95" hidden="1" customHeight="1" x14ac:dyDescent="0.25">
      <c r="A214" s="1" t="str">
        <f t="shared" si="57"/>
        <v>LA-12-M7B-012M7B997-I-1-2023MCSSA018786ABASTO Y SUMINISTRO EN FARMACOS GADEC, S.A. DE C.V.2024010.000.4413.00</v>
      </c>
      <c r="B214" s="1" t="str">
        <f t="shared" si="58"/>
        <v>MCSSA01878625301HRAEI-LPI-CC-047-2023HRAEI-MD02152024</v>
      </c>
      <c r="C214" s="42">
        <v>44971</v>
      </c>
      <c r="D214" s="43">
        <v>2024</v>
      </c>
      <c r="E214" s="44" t="s">
        <v>39</v>
      </c>
      <c r="F214" s="44" t="s">
        <v>1474</v>
      </c>
      <c r="G214" s="44" t="s">
        <v>41</v>
      </c>
      <c r="H214" s="44">
        <v>25301</v>
      </c>
      <c r="I214" s="44" t="s">
        <v>1862</v>
      </c>
      <c r="J214" s="44" t="s">
        <v>499</v>
      </c>
      <c r="K214" s="44" t="s">
        <v>1863</v>
      </c>
      <c r="L214" s="44" t="str">
        <f t="shared" si="59"/>
        <v>HRAEI-LPI-CC-047-2023HRAEI-MD0215</v>
      </c>
      <c r="M214" s="44" t="s">
        <v>1864</v>
      </c>
      <c r="N214" s="44">
        <v>25300371</v>
      </c>
      <c r="O214" s="44" t="s">
        <v>1865</v>
      </c>
      <c r="P214" s="44" t="s">
        <v>1346</v>
      </c>
      <c r="Q214" s="45">
        <v>654.07000000000005</v>
      </c>
      <c r="R214" s="46">
        <v>4</v>
      </c>
      <c r="S214" s="46">
        <v>8</v>
      </c>
      <c r="T214" s="45">
        <f t="shared" si="60"/>
        <v>2616.2800000000002</v>
      </c>
      <c r="U214" s="45">
        <f t="shared" si="61"/>
        <v>5232.5600000000004</v>
      </c>
      <c r="V214" s="47">
        <v>0</v>
      </c>
      <c r="W214" s="87" t="str">
        <f>IFERROR(VLOOKUP(L214,'DINAMICA SOLICITADO - ENTREGADO'!$A$2:$B$2000,2,0),"-")</f>
        <v>-</v>
      </c>
      <c r="X214" s="87" t="str">
        <f>IFERROR(VLOOKUP(L214,'DINAMICA SOLICITADO - ENTREGADO'!$A$2:$C$2000,3,0),"-")</f>
        <v>-</v>
      </c>
      <c r="Y214" s="87" t="str">
        <f t="shared" si="62"/>
        <v>SIN SOLICITUD</v>
      </c>
      <c r="Z214" s="87" t="str">
        <f t="shared" si="63"/>
        <v>-</v>
      </c>
      <c r="AA214" s="87" t="str">
        <f t="shared" si="64"/>
        <v>MINIMO SIN SOLICITUD</v>
      </c>
      <c r="AB214" s="87" t="str">
        <f t="shared" si="65"/>
        <v>-</v>
      </c>
      <c r="AC214" s="87" t="str">
        <f t="shared" si="66"/>
        <v>SIN SOLICITUD</v>
      </c>
      <c r="AD214" s="6" t="str">
        <f t="shared" si="67"/>
        <v>-</v>
      </c>
      <c r="AE214" s="87"/>
      <c r="AF214" s="87"/>
      <c r="AI214" s="9">
        <v>0.02</v>
      </c>
      <c r="AN214" s="8" t="str">
        <f t="shared" si="68"/>
        <v>MCSSA018786HRAEI-LPI-CC-047-202325301</v>
      </c>
      <c r="AO214" s="8" t="str">
        <f t="shared" si="69"/>
        <v>8ABASTO Y SUMINISTRO EN FARMACOS GADEC, S.A. DE C.V.654.07MCSSA018786010.000.4413.002024LA-12-M7B-012M7B997-I-1-2023RAMO 12</v>
      </c>
      <c r="AP214" s="8" t="str">
        <f t="shared" si="70"/>
        <v>HRAEI-LPI-CC-047-2023</v>
      </c>
      <c r="AQ214" s="1" t="str">
        <f t="shared" si="71"/>
        <v>HRAEI-MD0215</v>
      </c>
      <c r="AR214" s="1" t="str">
        <f t="shared" si="72"/>
        <v>ABASTO Y SUMINISTRO EN FARMACOS GADEC, S.A. DE C.V.</v>
      </c>
      <c r="AS214" s="1" t="str">
        <f t="shared" si="73"/>
        <v>LA-12-M7B-012M7B997-I-1-2023</v>
      </c>
      <c r="AT214" s="1" t="s">
        <v>48</v>
      </c>
      <c r="AU214" s="1" t="str">
        <f t="shared" si="74"/>
        <v>HRAEI-LPI-CC-047-2023HRAEI-MD0215</v>
      </c>
    </row>
    <row r="215" spans="1:52" ht="24.95" hidden="1" customHeight="1" x14ac:dyDescent="0.25">
      <c r="A215" s="70" t="str">
        <f t="shared" si="57"/>
        <v>LA-12-512-012000991-I-174-2023MCSSA018786ZAGAPHARM, S.A. DE C.V.2024040.000.4482.00</v>
      </c>
      <c r="B215" s="70" t="str">
        <f t="shared" si="58"/>
        <v>MCSSA01878625301HRAEI-LPI-CC-376-2023HRAEI-MD02172024</v>
      </c>
      <c r="C215" s="71">
        <v>45253</v>
      </c>
      <c r="D215" s="72">
        <v>2024</v>
      </c>
      <c r="E215" s="73" t="s">
        <v>39</v>
      </c>
      <c r="F215" s="73" t="s">
        <v>2213</v>
      </c>
      <c r="G215" s="73" t="s">
        <v>41</v>
      </c>
      <c r="H215" s="73">
        <v>25301</v>
      </c>
      <c r="I215" s="73" t="s">
        <v>2292</v>
      </c>
      <c r="J215" s="73" t="s">
        <v>2230</v>
      </c>
      <c r="K215" s="73" t="s">
        <v>2134</v>
      </c>
      <c r="L215" s="44" t="str">
        <f t="shared" si="59"/>
        <v>HRAEI-LPI-CC-376-2023HRAEI-MD0217</v>
      </c>
      <c r="M215" s="73" t="s">
        <v>2135</v>
      </c>
      <c r="N215" s="73">
        <v>25300373</v>
      </c>
      <c r="O215" s="73" t="s">
        <v>2136</v>
      </c>
      <c r="P215" s="73" t="s">
        <v>258</v>
      </c>
      <c r="Q215" s="74">
        <v>61.9</v>
      </c>
      <c r="R215" s="75">
        <v>1</v>
      </c>
      <c r="S215" s="75">
        <v>2</v>
      </c>
      <c r="T215" s="74">
        <f t="shared" si="60"/>
        <v>61.9</v>
      </c>
      <c r="U215" s="74">
        <f t="shared" si="61"/>
        <v>123.8</v>
      </c>
      <c r="V215" s="76">
        <v>0</v>
      </c>
      <c r="W215" s="87" t="str">
        <f>IFERROR(VLOOKUP(L215,'DINAMICA SOLICITADO - ENTREGADO'!$A$2:$B$2000,2,0),"-")</f>
        <v>-</v>
      </c>
      <c r="X215" s="87" t="str">
        <f>IFERROR(VLOOKUP(L215,'DINAMICA SOLICITADO - ENTREGADO'!$A$2:$C$2000,3,0),"-")</f>
        <v>-</v>
      </c>
      <c r="Y215" s="87" t="str">
        <f t="shared" si="62"/>
        <v>SIN SOLICITUD</v>
      </c>
      <c r="Z215" s="87" t="str">
        <f t="shared" si="63"/>
        <v>-</v>
      </c>
      <c r="AA215" s="87" t="str">
        <f t="shared" si="64"/>
        <v>MINIMO SIN SOLICITUD</v>
      </c>
      <c r="AB215" s="87" t="str">
        <f t="shared" si="65"/>
        <v>-</v>
      </c>
      <c r="AC215" s="87" t="str">
        <f t="shared" si="66"/>
        <v>SIN SOLICITUD</v>
      </c>
      <c r="AD215" s="6" t="str">
        <f t="shared" si="67"/>
        <v>-</v>
      </c>
      <c r="AE215" s="87"/>
      <c r="AF215" s="87"/>
      <c r="AG215" s="77"/>
      <c r="AH215" s="77"/>
      <c r="AI215" s="78" t="s">
        <v>2216</v>
      </c>
      <c r="AJ215" s="78"/>
      <c r="AK215" s="77"/>
      <c r="AL215" s="77"/>
      <c r="AM215" s="77"/>
      <c r="AN215" s="77" t="str">
        <f t="shared" si="68"/>
        <v>MCSSA018786HRAEI-LPI-CC-376-202325301</v>
      </c>
      <c r="AO215" s="77" t="str">
        <f t="shared" si="69"/>
        <v>2ZAGAPHARM, S.A. DE C.V.61.9MCSSA018786040.000.4482.002024LA-12-512-012000991-I-174-2023RAMO 12</v>
      </c>
      <c r="AP215" s="77" t="str">
        <f t="shared" si="70"/>
        <v>HRAEI-LPI-CC-376-2023</v>
      </c>
      <c r="AQ215" s="70" t="str">
        <f t="shared" si="71"/>
        <v>HRAEI-MD0217</v>
      </c>
      <c r="AR215" s="70" t="str">
        <f t="shared" si="72"/>
        <v>ZAGAPHARM, S.A. DE C.V.</v>
      </c>
      <c r="AS215" s="70" t="str">
        <f t="shared" si="73"/>
        <v>LA-12-512-012000991-I-174-2023</v>
      </c>
      <c r="AT215" s="70" t="s">
        <v>2218</v>
      </c>
      <c r="AU215" s="70" t="str">
        <f t="shared" si="74"/>
        <v>HRAEI-LPI-CC-376-2023HRAEI-MD0217</v>
      </c>
      <c r="AV215" s="70"/>
      <c r="AW215" s="70"/>
      <c r="AX215" s="70"/>
    </row>
    <row r="216" spans="1:52" ht="24.95" hidden="1" customHeight="1" x14ac:dyDescent="0.25">
      <c r="A216" s="1" t="str">
        <f t="shared" si="57"/>
        <v>AA-12-M7B-012M7B997-I-24-2023 MCSSA018786HISA FARMACEUTICA, S.A. DE C.V.2024040.000.4482.00</v>
      </c>
      <c r="B216" s="1" t="str">
        <f t="shared" si="58"/>
        <v>MCSSA01878625301HRAEI-AD-CC-105-2023HRAEI-MD02172024</v>
      </c>
      <c r="C216" s="42">
        <v>44980</v>
      </c>
      <c r="D216" s="43">
        <v>2024</v>
      </c>
      <c r="E216" s="44" t="s">
        <v>39</v>
      </c>
      <c r="F216" s="44" t="s">
        <v>2043</v>
      </c>
      <c r="G216" s="44" t="s">
        <v>41</v>
      </c>
      <c r="H216" s="44">
        <v>25301</v>
      </c>
      <c r="I216" s="44" t="s">
        <v>2133</v>
      </c>
      <c r="J216" s="44" t="s">
        <v>1981</v>
      </c>
      <c r="K216" s="44" t="s">
        <v>2134</v>
      </c>
      <c r="L216" s="44" t="str">
        <f t="shared" si="59"/>
        <v>HRAEI-AD-CC-105-2023HRAEI-MD0217</v>
      </c>
      <c r="M216" s="44" t="s">
        <v>2135</v>
      </c>
      <c r="N216" s="44">
        <v>25300373</v>
      </c>
      <c r="O216" s="44" t="s">
        <v>2136</v>
      </c>
      <c r="P216" s="44" t="s">
        <v>258</v>
      </c>
      <c r="Q216" s="45">
        <v>49.73</v>
      </c>
      <c r="R216" s="46">
        <v>2</v>
      </c>
      <c r="S216" s="46">
        <v>3</v>
      </c>
      <c r="T216" s="45">
        <f t="shared" si="60"/>
        <v>99.46</v>
      </c>
      <c r="U216" s="45">
        <f t="shared" si="61"/>
        <v>149.19</v>
      </c>
      <c r="V216" s="47">
        <v>0</v>
      </c>
      <c r="W216" s="87" t="str">
        <f>IFERROR(VLOOKUP(L216,'DINAMICA SOLICITADO - ENTREGADO'!$A$2:$B$2000,2,0),"-")</f>
        <v>-</v>
      </c>
      <c r="X216" s="87" t="str">
        <f>IFERROR(VLOOKUP(L216,'DINAMICA SOLICITADO - ENTREGADO'!$A$2:$C$2000,3,0),"-")</f>
        <v>-</v>
      </c>
      <c r="Y216" s="87" t="str">
        <f t="shared" si="62"/>
        <v>SIN SOLICITUD</v>
      </c>
      <c r="Z216" s="87" t="str">
        <f t="shared" si="63"/>
        <v>-</v>
      </c>
      <c r="AA216" s="87" t="str">
        <f t="shared" si="64"/>
        <v>MINIMO SIN SOLICITUD</v>
      </c>
      <c r="AB216" s="87" t="str">
        <f t="shared" si="65"/>
        <v>-</v>
      </c>
      <c r="AC216" s="87" t="str">
        <f t="shared" si="66"/>
        <v>SIN SOLICITUD</v>
      </c>
      <c r="AD216" s="6" t="str">
        <f t="shared" si="67"/>
        <v>-</v>
      </c>
      <c r="AE216" s="87"/>
      <c r="AF216" s="87"/>
      <c r="AI216" s="9">
        <v>2.5000000000000001E-2</v>
      </c>
      <c r="AN216" s="8" t="str">
        <f t="shared" si="68"/>
        <v>MCSSA018786HRAEI-AD-CC-105-202325301</v>
      </c>
      <c r="AO216" s="8" t="str">
        <f t="shared" si="69"/>
        <v>3HISA FARMACEUTICA, S.A. DE C.V.49.73MCSSA018786040.000.4482.002024AA-12-M7B-012M7B997-I-24-2023 RAMO 12</v>
      </c>
      <c r="AP216" s="8" t="str">
        <f t="shared" si="70"/>
        <v>HRAEI-AD-CC-105-2023</v>
      </c>
      <c r="AQ216" s="1" t="str">
        <f t="shared" si="71"/>
        <v>HRAEI-MD0217</v>
      </c>
      <c r="AR216" s="1" t="str">
        <f t="shared" si="72"/>
        <v>HISA FARMACEUTICA, S.A. DE C.V.</v>
      </c>
      <c r="AS216" s="1" t="str">
        <f t="shared" si="73"/>
        <v>AA-12-M7B-012M7B997-I-24-2023 </v>
      </c>
      <c r="AT216" s="1" t="s">
        <v>48</v>
      </c>
      <c r="AU216" s="1" t="str">
        <f t="shared" si="74"/>
        <v>HRAEI-AD-CC-105-2023HRAEI-MD0217</v>
      </c>
    </row>
    <row r="217" spans="1:52" ht="24.95" hidden="1" customHeight="1" x14ac:dyDescent="0.25">
      <c r="A217" s="1" t="str">
        <f t="shared" si="57"/>
        <v>AA-12-M7B-012M7B997-I-99-2023MCSSA018786ZAGAPHARM, S.A. DE C.V.2024040.000.4482.00</v>
      </c>
      <c r="B217" s="1" t="str">
        <f t="shared" si="58"/>
        <v>MCSSA01878625301HRAEI-AD-CC-192-2023 HRAEI-MD02172024</v>
      </c>
      <c r="C217" s="42">
        <v>45142</v>
      </c>
      <c r="D217" s="43">
        <v>2024</v>
      </c>
      <c r="E217" s="44" t="s">
        <v>39</v>
      </c>
      <c r="F217" s="44" t="s">
        <v>2228</v>
      </c>
      <c r="G217" s="44" t="s">
        <v>41</v>
      </c>
      <c r="H217" s="44">
        <v>25301</v>
      </c>
      <c r="I217" s="44" t="s">
        <v>2229</v>
      </c>
      <c r="J217" s="44" t="s">
        <v>2230</v>
      </c>
      <c r="K217" s="44" t="s">
        <v>2134</v>
      </c>
      <c r="L217" s="44" t="str">
        <f t="shared" si="59"/>
        <v>HRAEI-AD-CC-192-2023 HRAEI-MD0217</v>
      </c>
      <c r="M217" s="44" t="s">
        <v>2135</v>
      </c>
      <c r="N217" s="44">
        <v>25300373</v>
      </c>
      <c r="O217" s="44" t="s">
        <v>2136</v>
      </c>
      <c r="P217" s="44" t="s">
        <v>258</v>
      </c>
      <c r="Q217" s="45">
        <v>55.08</v>
      </c>
      <c r="R217" s="46">
        <v>2</v>
      </c>
      <c r="S217" s="46">
        <v>3</v>
      </c>
      <c r="T217" s="45">
        <f t="shared" si="60"/>
        <v>110.16</v>
      </c>
      <c r="U217" s="45">
        <f t="shared" si="61"/>
        <v>165.24</v>
      </c>
      <c r="V217" s="47">
        <v>0</v>
      </c>
      <c r="W217" s="87" t="str">
        <f>IFERROR(VLOOKUP(L217,'DINAMICA SOLICITADO - ENTREGADO'!$A$2:$B$2000,2,0),"-")</f>
        <v>-</v>
      </c>
      <c r="X217" s="87" t="str">
        <f>IFERROR(VLOOKUP(L217,'DINAMICA SOLICITADO - ENTREGADO'!$A$2:$C$2000,3,0),"-")</f>
        <v>-</v>
      </c>
      <c r="Y217" s="87" t="str">
        <f t="shared" si="62"/>
        <v>SIN SOLICITUD</v>
      </c>
      <c r="Z217" s="87" t="str">
        <f t="shared" si="63"/>
        <v>-</v>
      </c>
      <c r="AA217" s="87" t="str">
        <f t="shared" si="64"/>
        <v>MINIMO SIN SOLICITUD</v>
      </c>
      <c r="AB217" s="87" t="str">
        <f t="shared" si="65"/>
        <v>-</v>
      </c>
      <c r="AC217" s="87" t="str">
        <f t="shared" si="66"/>
        <v>SIN SOLICITUD</v>
      </c>
      <c r="AD217" s="6" t="str">
        <f t="shared" si="67"/>
        <v>-</v>
      </c>
      <c r="AE217" s="87"/>
      <c r="AF217" s="87"/>
      <c r="AI217" s="9" t="s">
        <v>2216</v>
      </c>
      <c r="AL217" s="8"/>
      <c r="AN217" s="8" t="str">
        <f t="shared" si="68"/>
        <v>MCSSA018786HRAEI-AD-CC-192-2023 25301</v>
      </c>
      <c r="AO217" s="8" t="str">
        <f t="shared" si="69"/>
        <v>3ZAGAPHARM, S.A. DE C.V.55.08MCSSA018786040.000.4482.002024AA-12-M7B-012M7B997-I-99-2023RAMO 12</v>
      </c>
      <c r="AP217" s="8" t="str">
        <f t="shared" si="70"/>
        <v>HRAEI-AD-CC-192-2023 </v>
      </c>
      <c r="AQ217" s="1" t="str">
        <f t="shared" si="71"/>
        <v>HRAEI-MD0217</v>
      </c>
      <c r="AR217" s="1" t="str">
        <f t="shared" si="72"/>
        <v>ZAGAPHARM, S.A. DE C.V.</v>
      </c>
      <c r="AS217" s="1" t="str">
        <f t="shared" si="73"/>
        <v>AA-12-M7B-012M7B997-I-99-2023</v>
      </c>
      <c r="AT217" s="1" t="s">
        <v>48</v>
      </c>
      <c r="AU217" s="1" t="str">
        <f t="shared" si="74"/>
        <v>HRAEI-AD-CC-192-2023 HRAEI-MD0217</v>
      </c>
    </row>
    <row r="218" spans="1:52" ht="24.95" hidden="1" customHeight="1" x14ac:dyDescent="0.25">
      <c r="A218" s="70" t="str">
        <f t="shared" si="57"/>
        <v>LA-12-512-012000991-I-174-2023MCSSA018786FARMAHOME, S. A. P. I. DE C.V.2024010.000.2262.00</v>
      </c>
      <c r="B218" s="70" t="str">
        <f t="shared" si="58"/>
        <v>MCSSA01878625301HRAEI-LPI-CC-300-2023HRAEI-MD14892024</v>
      </c>
      <c r="C218" s="71">
        <v>45253</v>
      </c>
      <c r="D218" s="72">
        <v>2024</v>
      </c>
      <c r="E218" s="73" t="s">
        <v>39</v>
      </c>
      <c r="F218" s="73" t="s">
        <v>2213</v>
      </c>
      <c r="G218" s="73" t="s">
        <v>41</v>
      </c>
      <c r="H218" s="73">
        <v>25301</v>
      </c>
      <c r="I218" s="73" t="s">
        <v>2328</v>
      </c>
      <c r="J218" s="73" t="s">
        <v>2329</v>
      </c>
      <c r="K218" s="73" t="s">
        <v>44</v>
      </c>
      <c r="L218" s="44" t="str">
        <f t="shared" si="59"/>
        <v>HRAEI-LPI-CC-300-2023HRAEI-MD1489</v>
      </c>
      <c r="M218" s="73" t="s">
        <v>45</v>
      </c>
      <c r="N218" s="73">
        <v>25302070</v>
      </c>
      <c r="O218" s="73" t="s">
        <v>46</v>
      </c>
      <c r="P218" s="73" t="s">
        <v>47</v>
      </c>
      <c r="Q218" s="74">
        <v>142.19</v>
      </c>
      <c r="R218" s="75">
        <v>1</v>
      </c>
      <c r="S218" s="75">
        <v>2</v>
      </c>
      <c r="T218" s="74">
        <f t="shared" si="60"/>
        <v>142.19</v>
      </c>
      <c r="U218" s="74">
        <f t="shared" si="61"/>
        <v>284.38</v>
      </c>
      <c r="V218" s="76">
        <v>0</v>
      </c>
      <c r="W218" s="87" t="str">
        <f>IFERROR(VLOOKUP(L218,'DINAMICA SOLICITADO - ENTREGADO'!$A$2:$B$2000,2,0),"-")</f>
        <v>-</v>
      </c>
      <c r="X218" s="87" t="str">
        <f>IFERROR(VLOOKUP(L218,'DINAMICA SOLICITADO - ENTREGADO'!$A$2:$C$2000,3,0),"-")</f>
        <v>-</v>
      </c>
      <c r="Y218" s="87" t="str">
        <f t="shared" si="62"/>
        <v>SIN SOLICITUD</v>
      </c>
      <c r="Z218" s="87" t="str">
        <f t="shared" si="63"/>
        <v>-</v>
      </c>
      <c r="AA218" s="87" t="str">
        <f t="shared" si="64"/>
        <v>MINIMO SIN SOLICITUD</v>
      </c>
      <c r="AB218" s="87" t="str">
        <f t="shared" si="65"/>
        <v>-</v>
      </c>
      <c r="AC218" s="87" t="str">
        <f t="shared" si="66"/>
        <v>SIN SOLICITUD</v>
      </c>
      <c r="AD218" s="6" t="str">
        <f t="shared" si="67"/>
        <v>-</v>
      </c>
      <c r="AE218" s="87"/>
      <c r="AF218" s="87"/>
      <c r="AG218" s="77"/>
      <c r="AH218" s="77"/>
      <c r="AI218" s="78" t="s">
        <v>2216</v>
      </c>
      <c r="AJ218" s="78"/>
      <c r="AK218" s="77"/>
      <c r="AL218" s="77"/>
      <c r="AM218" s="77"/>
      <c r="AN218" s="77" t="str">
        <f t="shared" si="68"/>
        <v>MCSSA018786HRAEI-LPI-CC-300-202325301</v>
      </c>
      <c r="AO218" s="77" t="str">
        <f t="shared" si="69"/>
        <v>2FARMAHOME, S. A. P. I. DE C.V.142.19MCSSA018786010.000.2262.002024LA-12-512-012000991-I-174-2023RAMO 12</v>
      </c>
      <c r="AP218" s="77" t="str">
        <f t="shared" si="70"/>
        <v>HRAEI-LPI-CC-300-2023</v>
      </c>
      <c r="AQ218" s="70" t="str">
        <f t="shared" si="71"/>
        <v>HRAEI-MD1489</v>
      </c>
      <c r="AR218" s="70" t="str">
        <f t="shared" si="72"/>
        <v>FARMAHOME, S. A. P. I. DE C.V.</v>
      </c>
      <c r="AS218" s="70" t="str">
        <f t="shared" si="73"/>
        <v>LA-12-512-012000991-I-174-2023</v>
      </c>
      <c r="AT218" s="70" t="s">
        <v>2218</v>
      </c>
      <c r="AU218" s="70" t="str">
        <f t="shared" si="74"/>
        <v>HRAEI-LPI-CC-300-2023HRAEI-MD1489</v>
      </c>
      <c r="AV218" s="70"/>
      <c r="AW218" s="70"/>
      <c r="AX218" s="70"/>
      <c r="AY218" s="70"/>
      <c r="AZ218" s="70"/>
    </row>
    <row r="219" spans="1:52" ht="24.95" hidden="1" customHeight="1" x14ac:dyDescent="0.25">
      <c r="A219" s="1" t="str">
        <f t="shared" si="57"/>
        <v>AA-012M7B997-E133-2022MCSSA018786BOERINGER INGELHEIM MÉXICO, S.A. DE C.V.2024010.000.2262.00</v>
      </c>
      <c r="B219" s="1" t="str">
        <f t="shared" si="58"/>
        <v>MCSSA01878625301HRAEI-AD-CC-338-2022HRAEI-MD14892024</v>
      </c>
      <c r="C219" s="42">
        <v>44950</v>
      </c>
      <c r="D219" s="43">
        <v>2024</v>
      </c>
      <c r="E219" s="44" t="s">
        <v>39</v>
      </c>
      <c r="F219" s="44" t="s">
        <v>40</v>
      </c>
      <c r="G219" s="44" t="s">
        <v>41</v>
      </c>
      <c r="H219" s="44">
        <v>25301</v>
      </c>
      <c r="I219" s="44" t="s">
        <v>42</v>
      </c>
      <c r="J219" s="44" t="s">
        <v>43</v>
      </c>
      <c r="K219" s="44" t="s">
        <v>44</v>
      </c>
      <c r="L219" s="44" t="str">
        <f t="shared" si="59"/>
        <v>HRAEI-AD-CC-338-2022HRAEI-MD1489</v>
      </c>
      <c r="M219" s="44" t="s">
        <v>45</v>
      </c>
      <c r="N219" s="44">
        <v>25302070</v>
      </c>
      <c r="O219" s="44" t="s">
        <v>46</v>
      </c>
      <c r="P219" s="44" t="s">
        <v>47</v>
      </c>
      <c r="Q219" s="45">
        <v>292.89999999999998</v>
      </c>
      <c r="R219" s="46">
        <v>2</v>
      </c>
      <c r="S219" s="46">
        <v>3</v>
      </c>
      <c r="T219" s="45">
        <f t="shared" si="60"/>
        <v>585.79999999999995</v>
      </c>
      <c r="U219" s="45">
        <f t="shared" si="61"/>
        <v>878.69999999999993</v>
      </c>
      <c r="V219" s="47">
        <v>0</v>
      </c>
      <c r="W219" s="87" t="str">
        <f>IFERROR(VLOOKUP(L219,'DINAMICA SOLICITADO - ENTREGADO'!$A$2:$B$2000,2,0),"-")</f>
        <v>-</v>
      </c>
      <c r="X219" s="87" t="str">
        <f>IFERROR(VLOOKUP(L219,'DINAMICA SOLICITADO - ENTREGADO'!$A$2:$C$2000,3,0),"-")</f>
        <v>-</v>
      </c>
      <c r="Y219" s="87" t="str">
        <f t="shared" si="62"/>
        <v>SIN SOLICITUD</v>
      </c>
      <c r="Z219" s="87" t="str">
        <f t="shared" si="63"/>
        <v>-</v>
      </c>
      <c r="AA219" s="87" t="str">
        <f t="shared" si="64"/>
        <v>MINIMO SIN SOLICITUD</v>
      </c>
      <c r="AB219" s="87" t="str">
        <f t="shared" si="65"/>
        <v>-</v>
      </c>
      <c r="AC219" s="87" t="str">
        <f t="shared" si="66"/>
        <v>SIN SOLICITUD</v>
      </c>
      <c r="AD219" s="6" t="str">
        <f t="shared" si="67"/>
        <v>-</v>
      </c>
      <c r="AE219" s="87"/>
      <c r="AF219" s="87"/>
      <c r="AI219" s="9">
        <v>2.5000000000000001E-2</v>
      </c>
      <c r="AN219" s="8" t="str">
        <f t="shared" si="68"/>
        <v>MCSSA018786HRAEI-AD-CC-338-202225301</v>
      </c>
      <c r="AO219" s="8" t="str">
        <f t="shared" si="69"/>
        <v>3BOERINGER INGELHEIM MÉXICO, S.A. DE C.V.292.9MCSSA018786010.000.2262.002024AA-012M7B997-E133-2022RAMO 12</v>
      </c>
      <c r="AP219" s="8" t="str">
        <f t="shared" si="70"/>
        <v>HRAEI-AD-CC-338-2022</v>
      </c>
      <c r="AQ219" s="1" t="str">
        <f t="shared" si="71"/>
        <v>HRAEI-MD1489</v>
      </c>
      <c r="AR219" s="1" t="str">
        <f t="shared" si="72"/>
        <v>BOERINGER INGELHEIM MÉXICO, S.A. DE C.V.</v>
      </c>
      <c r="AS219" s="1" t="str">
        <f t="shared" si="73"/>
        <v>AA-012M7B997-E133-2022</v>
      </c>
      <c r="AT219" s="1" t="s">
        <v>48</v>
      </c>
      <c r="AU219" s="1" t="str">
        <f t="shared" si="74"/>
        <v>HRAEI-AD-CC-338-2022HRAEI-MD1489</v>
      </c>
      <c r="AY219" s="70"/>
      <c r="AZ219" s="70"/>
    </row>
    <row r="220" spans="1:52" ht="24.95" hidden="1" customHeight="1" x14ac:dyDescent="0.25">
      <c r="A220" s="70" t="str">
        <f t="shared" si="57"/>
        <v>LA-12-512-012000991-I-174-2023MCSSA018786FARMACEUTICOS MAYPO, S.A. DE C.V.2024010.000.6150.00</v>
      </c>
      <c r="B220" s="70" t="str">
        <f t="shared" si="58"/>
        <v>MCSSA01878625301HRAEI-LPI-CC-299-2023HRAEI-MD21742024</v>
      </c>
      <c r="C220" s="71">
        <v>45253</v>
      </c>
      <c r="D220" s="72">
        <v>2024</v>
      </c>
      <c r="E220" s="73" t="s">
        <v>39</v>
      </c>
      <c r="F220" s="73" t="s">
        <v>2213</v>
      </c>
      <c r="G220" s="73" t="s">
        <v>41</v>
      </c>
      <c r="H220" s="73">
        <v>25301</v>
      </c>
      <c r="I220" s="73" t="s">
        <v>2289</v>
      </c>
      <c r="J220" s="73" t="s">
        <v>1188</v>
      </c>
      <c r="K220" s="73" t="s">
        <v>1189</v>
      </c>
      <c r="L220" s="44" t="str">
        <f t="shared" si="59"/>
        <v>HRAEI-LPI-CC-299-2023HRAEI-MD2174</v>
      </c>
      <c r="M220" s="73" t="s">
        <v>1190</v>
      </c>
      <c r="N220" s="73">
        <v>25303339</v>
      </c>
      <c r="O220" s="73" t="s">
        <v>1191</v>
      </c>
      <c r="P220" s="73" t="s">
        <v>1192</v>
      </c>
      <c r="Q220" s="74">
        <v>270</v>
      </c>
      <c r="R220" s="75">
        <v>1</v>
      </c>
      <c r="S220" s="75">
        <v>1</v>
      </c>
      <c r="T220" s="74">
        <f t="shared" si="60"/>
        <v>270</v>
      </c>
      <c r="U220" s="74">
        <f t="shared" si="61"/>
        <v>270</v>
      </c>
      <c r="V220" s="76">
        <v>0</v>
      </c>
      <c r="W220" s="87" t="str">
        <f>IFERROR(VLOOKUP(L220,'DINAMICA SOLICITADO - ENTREGADO'!$A$2:$B$2000,2,0),"-")</f>
        <v>-</v>
      </c>
      <c r="X220" s="87" t="str">
        <f>IFERROR(VLOOKUP(L220,'DINAMICA SOLICITADO - ENTREGADO'!$A$2:$C$2000,3,0),"-")</f>
        <v>-</v>
      </c>
      <c r="Y220" s="87" t="str">
        <f t="shared" si="62"/>
        <v>SIN SOLICITUD</v>
      </c>
      <c r="Z220" s="87" t="str">
        <f t="shared" si="63"/>
        <v>-</v>
      </c>
      <c r="AA220" s="87" t="str">
        <f t="shared" si="64"/>
        <v>MINIMO SIN SOLICITUD</v>
      </c>
      <c r="AB220" s="87" t="str">
        <f t="shared" si="65"/>
        <v>-</v>
      </c>
      <c r="AC220" s="87" t="str">
        <f t="shared" si="66"/>
        <v>SIN SOLICITUD</v>
      </c>
      <c r="AD220" s="6" t="str">
        <f t="shared" si="67"/>
        <v>-</v>
      </c>
      <c r="AE220" s="87"/>
      <c r="AF220" s="87"/>
      <c r="AG220" s="77"/>
      <c r="AH220" s="77"/>
      <c r="AI220" s="78" t="s">
        <v>2216</v>
      </c>
      <c r="AJ220" s="78"/>
      <c r="AK220" s="77"/>
      <c r="AL220" s="77"/>
      <c r="AM220" s="77"/>
      <c r="AN220" s="77" t="str">
        <f t="shared" si="68"/>
        <v>MCSSA018786HRAEI-LPI-CC-299-202325301</v>
      </c>
      <c r="AO220" s="77" t="str">
        <f t="shared" si="69"/>
        <v>1FARMACEUTICOS MAYPO, S.A. DE C.V.270MCSSA018786010.000.6150.002024LA-12-512-012000991-I-174-2023RAMO 12</v>
      </c>
      <c r="AP220" s="77" t="str">
        <f t="shared" si="70"/>
        <v>HRAEI-LPI-CC-299-2023</v>
      </c>
      <c r="AQ220" s="70" t="str">
        <f t="shared" si="71"/>
        <v>HRAEI-MD2174</v>
      </c>
      <c r="AR220" s="70" t="str">
        <f t="shared" si="72"/>
        <v>FARMACEUTICOS MAYPO, S.A. DE C.V.</v>
      </c>
      <c r="AS220" s="70" t="str">
        <f t="shared" si="73"/>
        <v>LA-12-512-012000991-I-174-2023</v>
      </c>
      <c r="AT220" s="70" t="s">
        <v>2218</v>
      </c>
      <c r="AU220" s="70" t="str">
        <f t="shared" si="74"/>
        <v>HRAEI-LPI-CC-299-2023HRAEI-MD2174</v>
      </c>
      <c r="AV220" s="70"/>
      <c r="AW220" s="70"/>
      <c r="AX220" s="70"/>
      <c r="AY220" s="70"/>
      <c r="AZ220" s="70"/>
    </row>
    <row r="221" spans="1:52" ht="24.95" hidden="1" customHeight="1" x14ac:dyDescent="0.25">
      <c r="A221" s="1" t="str">
        <f t="shared" si="57"/>
        <v>LA-012M7B997-E115-2022MCSSA018786FARMACEUTICOS MAYPO, S.A. DE C.V.2024010.000.6150.00</v>
      </c>
      <c r="B221" s="1" t="str">
        <f t="shared" si="58"/>
        <v>MCSSA01878625301HRAEI-LPI-CC-485-2022HRAEI-MD21742024</v>
      </c>
      <c r="C221" s="42">
        <v>44950</v>
      </c>
      <c r="D221" s="43">
        <v>2024</v>
      </c>
      <c r="E221" s="44" t="s">
        <v>39</v>
      </c>
      <c r="F221" s="44" t="s">
        <v>390</v>
      </c>
      <c r="G221" s="44" t="s">
        <v>41</v>
      </c>
      <c r="H221" s="44">
        <v>25301</v>
      </c>
      <c r="I221" s="44" t="s">
        <v>1187</v>
      </c>
      <c r="J221" s="44" t="s">
        <v>1188</v>
      </c>
      <c r="K221" s="44" t="s">
        <v>1189</v>
      </c>
      <c r="L221" s="44" t="str">
        <f t="shared" si="59"/>
        <v>HRAEI-LPI-CC-485-2022HRAEI-MD2174</v>
      </c>
      <c r="M221" s="44" t="s">
        <v>1190</v>
      </c>
      <c r="N221" s="44">
        <v>25303339</v>
      </c>
      <c r="O221" s="44" t="s">
        <v>1191</v>
      </c>
      <c r="P221" s="44" t="s">
        <v>1192</v>
      </c>
      <c r="Q221" s="45">
        <v>270</v>
      </c>
      <c r="R221" s="46">
        <v>1</v>
      </c>
      <c r="S221" s="46">
        <v>2</v>
      </c>
      <c r="T221" s="45">
        <f t="shared" si="60"/>
        <v>270</v>
      </c>
      <c r="U221" s="45">
        <f t="shared" si="61"/>
        <v>540</v>
      </c>
      <c r="V221" s="47">
        <v>0</v>
      </c>
      <c r="W221" s="87" t="str">
        <f>IFERROR(VLOOKUP(L221,'DINAMICA SOLICITADO - ENTREGADO'!$A$2:$B$2000,2,0),"-")</f>
        <v>-</v>
      </c>
      <c r="X221" s="87" t="str">
        <f>IFERROR(VLOOKUP(L221,'DINAMICA SOLICITADO - ENTREGADO'!$A$2:$C$2000,3,0),"-")</f>
        <v>-</v>
      </c>
      <c r="Y221" s="87" t="str">
        <f t="shared" si="62"/>
        <v>SIN SOLICITUD</v>
      </c>
      <c r="Z221" s="87" t="str">
        <f t="shared" si="63"/>
        <v>-</v>
      </c>
      <c r="AA221" s="87" t="str">
        <f t="shared" si="64"/>
        <v>MINIMO SIN SOLICITUD</v>
      </c>
      <c r="AB221" s="87" t="str">
        <f t="shared" si="65"/>
        <v>-</v>
      </c>
      <c r="AC221" s="87" t="str">
        <f t="shared" si="66"/>
        <v>SIN SOLICITUD</v>
      </c>
      <c r="AD221" s="6" t="str">
        <f t="shared" si="67"/>
        <v>-</v>
      </c>
      <c r="AE221" s="87"/>
      <c r="AF221" s="87"/>
      <c r="AI221" s="9">
        <v>2.5000000000000001E-2</v>
      </c>
      <c r="AN221" s="8" t="str">
        <f t="shared" si="68"/>
        <v>MCSSA018786HRAEI-LPI-CC-485-202225301</v>
      </c>
      <c r="AO221" s="8" t="str">
        <f t="shared" si="69"/>
        <v>2FARMACEUTICOS MAYPO, S.A. DE C.V.270MCSSA018786010.000.6150.002024LA-012M7B997-E115-2022RAMO 12</v>
      </c>
      <c r="AP221" s="8" t="str">
        <f t="shared" si="70"/>
        <v>HRAEI-LPI-CC-485-2022</v>
      </c>
      <c r="AQ221" s="1" t="str">
        <f t="shared" si="71"/>
        <v>HRAEI-MD2174</v>
      </c>
      <c r="AR221" s="1" t="str">
        <f t="shared" si="72"/>
        <v>FARMACEUTICOS MAYPO, S.A. DE C.V.</v>
      </c>
      <c r="AS221" s="1" t="str">
        <f t="shared" si="73"/>
        <v>LA-012M7B997-E115-2022</v>
      </c>
      <c r="AT221" s="1" t="s">
        <v>48</v>
      </c>
      <c r="AU221" s="1" t="str">
        <f t="shared" si="74"/>
        <v>HRAEI-LPI-CC-485-2022HRAEI-MD2174</v>
      </c>
      <c r="AY221" s="70"/>
      <c r="AZ221" s="70"/>
    </row>
    <row r="222" spans="1:52" ht="24.95" hidden="1" customHeight="1" x14ac:dyDescent="0.25">
      <c r="A222" s="1" t="str">
        <f t="shared" si="57"/>
        <v>LA-12-M7B-012M7B997-I-1-2023MCSSA018786NATURALMEDIC QUIM, S.A. DE C.V.2024010.000.4334.00</v>
      </c>
      <c r="B222" s="1" t="str">
        <f t="shared" si="58"/>
        <v>MCSSA01878625301HRAEI-LPI-CC-046-2023HRAEI-MD02252024</v>
      </c>
      <c r="C222" s="42">
        <v>44971</v>
      </c>
      <c r="D222" s="43">
        <v>2024</v>
      </c>
      <c r="E222" s="44" t="s">
        <v>39</v>
      </c>
      <c r="F222" s="44" t="s">
        <v>1474</v>
      </c>
      <c r="G222" s="44" t="s">
        <v>41</v>
      </c>
      <c r="H222" s="44">
        <v>25301</v>
      </c>
      <c r="I222" s="44" t="s">
        <v>1854</v>
      </c>
      <c r="J222" s="44" t="s">
        <v>1212</v>
      </c>
      <c r="K222" s="44" t="s">
        <v>1855</v>
      </c>
      <c r="L222" s="44" t="str">
        <f t="shared" si="59"/>
        <v>HRAEI-LPI-CC-046-2023HRAEI-MD0225</v>
      </c>
      <c r="M222" s="44" t="s">
        <v>1856</v>
      </c>
      <c r="N222" s="44">
        <v>25300385</v>
      </c>
      <c r="O222" s="44" t="s">
        <v>1857</v>
      </c>
      <c r="P222" s="44" t="s">
        <v>1858</v>
      </c>
      <c r="Q222" s="45">
        <v>127.51</v>
      </c>
      <c r="R222" s="46">
        <v>45</v>
      </c>
      <c r="S222" s="46">
        <v>112</v>
      </c>
      <c r="T222" s="45">
        <f t="shared" si="60"/>
        <v>5737.95</v>
      </c>
      <c r="U222" s="45">
        <f t="shared" si="61"/>
        <v>14281.12</v>
      </c>
      <c r="V222" s="47">
        <v>0</v>
      </c>
      <c r="W222" s="87" t="str">
        <f>IFERROR(VLOOKUP(L222,'DINAMICA SOLICITADO - ENTREGADO'!$A$2:$B$2000,2,0),"-")</f>
        <v>-</v>
      </c>
      <c r="X222" s="87" t="str">
        <f>IFERROR(VLOOKUP(L222,'DINAMICA SOLICITADO - ENTREGADO'!$A$2:$C$2000,3,0),"-")</f>
        <v>-</v>
      </c>
      <c r="Y222" s="87" t="str">
        <f t="shared" si="62"/>
        <v>SIN SOLICITUD</v>
      </c>
      <c r="Z222" s="87" t="str">
        <f t="shared" si="63"/>
        <v>-</v>
      </c>
      <c r="AA222" s="87" t="str">
        <f t="shared" si="64"/>
        <v>MINIMO SIN SOLICITUD</v>
      </c>
      <c r="AB222" s="87" t="str">
        <f t="shared" si="65"/>
        <v>-</v>
      </c>
      <c r="AC222" s="87" t="str">
        <f t="shared" si="66"/>
        <v>SIN SOLICITUD</v>
      </c>
      <c r="AD222" s="6" t="str">
        <f t="shared" si="67"/>
        <v>-</v>
      </c>
      <c r="AE222" s="87"/>
      <c r="AF222" s="87"/>
      <c r="AI222" s="9">
        <v>0.02</v>
      </c>
      <c r="AN222" s="8" t="str">
        <f t="shared" si="68"/>
        <v>MCSSA018786HRAEI-LPI-CC-046-202325301</v>
      </c>
      <c r="AO222" s="8" t="str">
        <f t="shared" si="69"/>
        <v>112NATURALMEDIC QUIM, S.A. DE C.V.127.51MCSSA018786010.000.4334.002024LA-12-M7B-012M7B997-I-1-2023RAMO 12</v>
      </c>
      <c r="AP222" s="8" t="str">
        <f t="shared" si="70"/>
        <v>HRAEI-LPI-CC-046-2023</v>
      </c>
      <c r="AQ222" s="1" t="str">
        <f t="shared" si="71"/>
        <v>HRAEI-MD0225</v>
      </c>
      <c r="AR222" s="1" t="str">
        <f t="shared" si="72"/>
        <v>NATURALMEDIC QUIM, S.A. DE C.V.</v>
      </c>
      <c r="AS222" s="1" t="str">
        <f t="shared" si="73"/>
        <v>LA-12-M7B-012M7B997-I-1-2023</v>
      </c>
      <c r="AT222" s="1" t="s">
        <v>48</v>
      </c>
      <c r="AU222" s="1" t="str">
        <f t="shared" si="74"/>
        <v>HRAEI-LPI-CC-046-2023HRAEI-MD0225</v>
      </c>
    </row>
    <row r="223" spans="1:52" ht="24.95" hidden="1" customHeight="1" x14ac:dyDescent="0.25">
      <c r="A223" s="70" t="str">
        <f t="shared" si="57"/>
        <v>LA-12-512-012000991-I-174-2023MCSSA018786GABAME, S.A. DE C.V.2024010.000.4333.00</v>
      </c>
      <c r="B223" s="70" t="str">
        <f t="shared" si="58"/>
        <v>MCSSA01878625301HRAEI-LPI-CC-304-1-2023HRAEI-MD02232024</v>
      </c>
      <c r="C223" s="71">
        <v>45253</v>
      </c>
      <c r="D223" s="72">
        <v>2024</v>
      </c>
      <c r="E223" s="73" t="s">
        <v>39</v>
      </c>
      <c r="F223" s="73" t="s">
        <v>2213</v>
      </c>
      <c r="G223" s="73" t="s">
        <v>41</v>
      </c>
      <c r="H223" s="73">
        <v>25301</v>
      </c>
      <c r="I223" s="73" t="s">
        <v>2288</v>
      </c>
      <c r="J223" s="73" t="s">
        <v>1338</v>
      </c>
      <c r="K223" s="73" t="s">
        <v>1851</v>
      </c>
      <c r="L223" s="44" t="str">
        <f t="shared" si="59"/>
        <v>HRAEI-LPI-CC-304-1-2023HRAEI-MD0223</v>
      </c>
      <c r="M223" s="73" t="s">
        <v>1852</v>
      </c>
      <c r="N223" s="73">
        <v>25302435</v>
      </c>
      <c r="O223" s="73" t="s">
        <v>1853</v>
      </c>
      <c r="P223" s="73" t="s">
        <v>1850</v>
      </c>
      <c r="Q223" s="74">
        <v>45.8</v>
      </c>
      <c r="R223" s="75">
        <v>384</v>
      </c>
      <c r="S223" s="75">
        <v>960</v>
      </c>
      <c r="T223" s="74">
        <f t="shared" si="60"/>
        <v>17587.199999999997</v>
      </c>
      <c r="U223" s="74">
        <f t="shared" si="61"/>
        <v>43968</v>
      </c>
      <c r="V223" s="76">
        <v>0</v>
      </c>
      <c r="W223" s="87">
        <f>IFERROR(VLOOKUP(L223,'DINAMICA SOLICITADO - ENTREGADO'!$A$2:$B$2000,2,0),"-")</f>
        <v>384</v>
      </c>
      <c r="X223" s="87">
        <f>IFERROR(VLOOKUP(L223,'DINAMICA SOLICITADO - ENTREGADO'!$A$2:$C$2000,3,0),"-")</f>
        <v>0</v>
      </c>
      <c r="Y223" s="87" t="str">
        <f t="shared" si="62"/>
        <v>CLAVE SOLICITADA</v>
      </c>
      <c r="Z223" s="87">
        <f t="shared" si="63"/>
        <v>0</v>
      </c>
      <c r="AA223" s="87" t="str">
        <f t="shared" si="64"/>
        <v>MINIMO CUMPLIDO</v>
      </c>
      <c r="AB223" s="87">
        <f t="shared" si="65"/>
        <v>384</v>
      </c>
      <c r="AC223" s="87" t="str">
        <f t="shared" si="66"/>
        <v>SIN RECIBIR</v>
      </c>
      <c r="AD223" s="6">
        <f t="shared" si="67"/>
        <v>0</v>
      </c>
      <c r="AE223" s="87"/>
      <c r="AF223" s="87"/>
      <c r="AG223" s="77"/>
      <c r="AH223" s="77"/>
      <c r="AI223" s="78" t="s">
        <v>2216</v>
      </c>
      <c r="AJ223" s="78"/>
      <c r="AK223" s="77"/>
      <c r="AL223" s="77"/>
      <c r="AM223" s="77"/>
      <c r="AN223" s="77" t="str">
        <f t="shared" si="68"/>
        <v>MCSSA018786HRAEI-LPI-CC-304-1-202325301</v>
      </c>
      <c r="AO223" s="77" t="str">
        <f t="shared" si="69"/>
        <v>960GABAME, S.A. DE C.V.45.8MCSSA018786010.000.4333.002024LA-12-512-012000991-I-174-2023RAMO 12</v>
      </c>
      <c r="AP223" s="77" t="str">
        <f t="shared" si="70"/>
        <v>HRAEI-LPI-CC-304-1-2023</v>
      </c>
      <c r="AQ223" s="70" t="str">
        <f t="shared" si="71"/>
        <v>HRAEI-MD0223</v>
      </c>
      <c r="AR223" s="70" t="str">
        <f t="shared" si="72"/>
        <v>GABAME, S.A. DE C.V.</v>
      </c>
      <c r="AS223" s="70" t="str">
        <f t="shared" si="73"/>
        <v>LA-12-512-012000991-I-174-2023</v>
      </c>
      <c r="AT223" s="70" t="s">
        <v>2218</v>
      </c>
      <c r="AU223" s="70" t="str">
        <f t="shared" si="74"/>
        <v>HRAEI-LPI-CC-304-1-2023HRAEI-MD0223</v>
      </c>
      <c r="AV223" s="70"/>
      <c r="AW223" s="70"/>
      <c r="AX223" s="70"/>
    </row>
    <row r="224" spans="1:52" ht="24.95" hidden="1" customHeight="1" x14ac:dyDescent="0.25">
      <c r="A224" s="1" t="str">
        <f t="shared" si="57"/>
        <v>LA-12-M7B-012M7B997-I-1-2023MCSSA018786ASTRA ZENECA, S.A. DE C.V.2024010.000.4333.00</v>
      </c>
      <c r="B224" s="1" t="str">
        <f t="shared" si="58"/>
        <v>MCSSA01878625301HRAEI-LPI-CC-018-2023HRAEI-MD02232024</v>
      </c>
      <c r="C224" s="42">
        <v>44971</v>
      </c>
      <c r="D224" s="43">
        <v>2024</v>
      </c>
      <c r="E224" s="44" t="s">
        <v>39</v>
      </c>
      <c r="F224" s="44" t="s">
        <v>1474</v>
      </c>
      <c r="G224" s="44" t="s">
        <v>41</v>
      </c>
      <c r="H224" s="44">
        <v>25301</v>
      </c>
      <c r="I224" s="44" t="s">
        <v>1530</v>
      </c>
      <c r="J224" s="44" t="s">
        <v>167</v>
      </c>
      <c r="K224" s="44" t="s">
        <v>1851</v>
      </c>
      <c r="L224" s="44" t="str">
        <f t="shared" si="59"/>
        <v>HRAEI-LPI-CC-018-2023HRAEI-MD0223</v>
      </c>
      <c r="M224" s="44" t="s">
        <v>1852</v>
      </c>
      <c r="N224" s="44">
        <v>25302435</v>
      </c>
      <c r="O224" s="44" t="s">
        <v>1853</v>
      </c>
      <c r="P224" s="44" t="s">
        <v>1850</v>
      </c>
      <c r="Q224" s="45">
        <v>51.2899999999999</v>
      </c>
      <c r="R224" s="46">
        <v>624</v>
      </c>
      <c r="S224" s="46">
        <v>1560</v>
      </c>
      <c r="T224" s="45">
        <f t="shared" si="60"/>
        <v>32004.959999999937</v>
      </c>
      <c r="U224" s="45">
        <f t="shared" si="61"/>
        <v>80012.399999999849</v>
      </c>
      <c r="V224" s="47">
        <v>0</v>
      </c>
      <c r="W224" s="87">
        <f>IFERROR(VLOOKUP(L224,'DINAMICA SOLICITADO - ENTREGADO'!$A$2:$B$2000,2,0),"-")</f>
        <v>624</v>
      </c>
      <c r="X224" s="87">
        <f>IFERROR(VLOOKUP(L224,'DINAMICA SOLICITADO - ENTREGADO'!$A$2:$C$2000,3,0),"-")</f>
        <v>624</v>
      </c>
      <c r="Y224" s="87" t="str">
        <f t="shared" si="62"/>
        <v>CLAVE SOLICITADA</v>
      </c>
      <c r="Z224" s="87">
        <f t="shared" si="63"/>
        <v>0</v>
      </c>
      <c r="AA224" s="87" t="str">
        <f t="shared" si="64"/>
        <v>MINIMO CUMPLIDO</v>
      </c>
      <c r="AB224" s="87">
        <f t="shared" si="65"/>
        <v>0</v>
      </c>
      <c r="AC224" s="87" t="str">
        <f t="shared" si="66"/>
        <v>RECIBIDO TOTAL</v>
      </c>
      <c r="AD224" s="6">
        <f t="shared" si="67"/>
        <v>32004.959999999937</v>
      </c>
      <c r="AE224" s="87" t="s">
        <v>3574</v>
      </c>
      <c r="AF224" s="87"/>
      <c r="AI224" s="9">
        <v>0.02</v>
      </c>
      <c r="AN224" s="8" t="str">
        <f t="shared" si="68"/>
        <v>MCSSA018786HRAEI-LPI-CC-018-202325301</v>
      </c>
      <c r="AO224" s="8" t="str">
        <f t="shared" si="69"/>
        <v>1560ASTRA ZENECA, S.A. DE C.V.51.2899999999999MCSSA018786010.000.4333.002024LA-12-M7B-012M7B997-I-1-2023RAMO 12</v>
      </c>
      <c r="AP224" s="8" t="str">
        <f t="shared" si="70"/>
        <v>HRAEI-LPI-CC-018-2023</v>
      </c>
      <c r="AQ224" s="1" t="str">
        <f t="shared" si="71"/>
        <v>HRAEI-MD0223</v>
      </c>
      <c r="AR224" s="1" t="str">
        <f t="shared" si="72"/>
        <v>ASTRA ZENECA, S.A. DE C.V.</v>
      </c>
      <c r="AS224" s="1" t="str">
        <f t="shared" si="73"/>
        <v>LA-12-M7B-012M7B997-I-1-2023</v>
      </c>
      <c r="AT224" s="1" t="s">
        <v>48</v>
      </c>
      <c r="AU224" s="1" t="str">
        <f t="shared" si="74"/>
        <v>HRAEI-LPI-CC-018-2023HRAEI-MD0223</v>
      </c>
    </row>
    <row r="225" spans="1:50" ht="24.95" hidden="1" customHeight="1" x14ac:dyDescent="0.25">
      <c r="A225" s="70" t="str">
        <f t="shared" si="57"/>
        <v>LA-12-512-012000991-I-174-2023MCSSA018786GABAME, S.A. DE C.V.2024010.000.4332.00</v>
      </c>
      <c r="B225" s="70" t="str">
        <f t="shared" si="58"/>
        <v>MCSSA01878625301HRAEI-LPI-CC-304-1-2023HRAEI-MD02212024</v>
      </c>
      <c r="C225" s="71">
        <v>45253</v>
      </c>
      <c r="D225" s="72">
        <v>2024</v>
      </c>
      <c r="E225" s="73" t="s">
        <v>39</v>
      </c>
      <c r="F225" s="73" t="s">
        <v>2213</v>
      </c>
      <c r="G225" s="73" t="s">
        <v>41</v>
      </c>
      <c r="H225" s="73">
        <v>25301</v>
      </c>
      <c r="I225" s="73" t="s">
        <v>2288</v>
      </c>
      <c r="J225" s="73" t="s">
        <v>1338</v>
      </c>
      <c r="K225" s="73" t="s">
        <v>1847</v>
      </c>
      <c r="L225" s="44" t="str">
        <f t="shared" si="59"/>
        <v>HRAEI-LPI-CC-304-1-2023HRAEI-MD0221</v>
      </c>
      <c r="M225" s="73" t="s">
        <v>1848</v>
      </c>
      <c r="N225" s="73">
        <v>25302433</v>
      </c>
      <c r="O225" s="73" t="s">
        <v>1849</v>
      </c>
      <c r="P225" s="73" t="s">
        <v>1850</v>
      </c>
      <c r="Q225" s="74">
        <v>46.8</v>
      </c>
      <c r="R225" s="75">
        <v>25</v>
      </c>
      <c r="S225" s="75">
        <v>61</v>
      </c>
      <c r="T225" s="74">
        <f t="shared" si="60"/>
        <v>1170</v>
      </c>
      <c r="U225" s="74">
        <f t="shared" si="61"/>
        <v>2854.7999999999997</v>
      </c>
      <c r="V225" s="76">
        <v>0</v>
      </c>
      <c r="W225" s="87">
        <f>IFERROR(VLOOKUP(L225,'DINAMICA SOLICITADO - ENTREGADO'!$A$2:$B$2000,2,0),"-")</f>
        <v>25</v>
      </c>
      <c r="X225" s="87">
        <f>IFERROR(VLOOKUP(L225,'DINAMICA SOLICITADO - ENTREGADO'!$A$2:$C$2000,3,0),"-")</f>
        <v>0</v>
      </c>
      <c r="Y225" s="87" t="str">
        <f t="shared" si="62"/>
        <v>CLAVE SOLICITADA</v>
      </c>
      <c r="Z225" s="87">
        <f t="shared" si="63"/>
        <v>0</v>
      </c>
      <c r="AA225" s="87" t="str">
        <f t="shared" si="64"/>
        <v>MINIMO CUMPLIDO</v>
      </c>
      <c r="AB225" s="87">
        <f t="shared" si="65"/>
        <v>25</v>
      </c>
      <c r="AC225" s="87" t="str">
        <f t="shared" si="66"/>
        <v>SIN RECIBIR</v>
      </c>
      <c r="AD225" s="6">
        <f t="shared" si="67"/>
        <v>0</v>
      </c>
      <c r="AE225" s="87"/>
      <c r="AF225" s="87"/>
      <c r="AG225" s="77"/>
      <c r="AH225" s="77"/>
      <c r="AI225" s="78" t="s">
        <v>2216</v>
      </c>
      <c r="AJ225" s="78"/>
      <c r="AK225" s="77"/>
      <c r="AL225" s="77"/>
      <c r="AM225" s="77"/>
      <c r="AN225" s="77" t="str">
        <f t="shared" si="68"/>
        <v>MCSSA018786HRAEI-LPI-CC-304-1-202325301</v>
      </c>
      <c r="AO225" s="77" t="str">
        <f t="shared" si="69"/>
        <v>61GABAME, S.A. DE C.V.46.8MCSSA018786010.000.4332.002024LA-12-512-012000991-I-174-2023RAMO 12</v>
      </c>
      <c r="AP225" s="77" t="str">
        <f t="shared" si="70"/>
        <v>HRAEI-LPI-CC-304-1-2023</v>
      </c>
      <c r="AQ225" s="70" t="str">
        <f t="shared" si="71"/>
        <v>HRAEI-MD0221</v>
      </c>
      <c r="AR225" s="70" t="str">
        <f t="shared" si="72"/>
        <v>GABAME, S.A. DE C.V.</v>
      </c>
      <c r="AS225" s="70" t="str">
        <f t="shared" si="73"/>
        <v>LA-12-512-012000991-I-174-2023</v>
      </c>
      <c r="AT225" s="70" t="s">
        <v>2218</v>
      </c>
      <c r="AU225" s="70" t="str">
        <f t="shared" si="74"/>
        <v>HRAEI-LPI-CC-304-1-2023HRAEI-MD0221</v>
      </c>
      <c r="AV225" s="70"/>
      <c r="AW225" s="70"/>
      <c r="AX225" s="70"/>
    </row>
    <row r="226" spans="1:50" ht="24.95" hidden="1" customHeight="1" x14ac:dyDescent="0.25">
      <c r="A226" s="1" t="str">
        <f t="shared" si="57"/>
        <v>LA-12-M7B-012M7B997-I-1-2023MCSSA018786ASTRA ZENECA, S.A. DE C.V.2024010.000.4332.00</v>
      </c>
      <c r="B226" s="1" t="str">
        <f t="shared" si="58"/>
        <v>MCSSA01878625301HRAEI-LPI-CC-018-2023HRAEI-MD02212024</v>
      </c>
      <c r="C226" s="42">
        <v>44971</v>
      </c>
      <c r="D226" s="43">
        <v>2024</v>
      </c>
      <c r="E226" s="44" t="s">
        <v>39</v>
      </c>
      <c r="F226" s="44" t="s">
        <v>1474</v>
      </c>
      <c r="G226" s="44" t="s">
        <v>41</v>
      </c>
      <c r="H226" s="44">
        <v>25301</v>
      </c>
      <c r="I226" s="44" t="s">
        <v>1530</v>
      </c>
      <c r="J226" s="44" t="s">
        <v>167</v>
      </c>
      <c r="K226" s="44" t="s">
        <v>1847</v>
      </c>
      <c r="L226" s="44" t="str">
        <f t="shared" si="59"/>
        <v>HRAEI-LPI-CC-018-2023HRAEI-MD0221</v>
      </c>
      <c r="M226" s="44" t="s">
        <v>1848</v>
      </c>
      <c r="N226" s="44">
        <v>25302433</v>
      </c>
      <c r="O226" s="44" t="s">
        <v>1849</v>
      </c>
      <c r="P226" s="44" t="s">
        <v>1850</v>
      </c>
      <c r="Q226" s="45">
        <v>49.299999999999898</v>
      </c>
      <c r="R226" s="46">
        <v>40</v>
      </c>
      <c r="S226" s="46">
        <v>99</v>
      </c>
      <c r="T226" s="45">
        <f t="shared" si="60"/>
        <v>1971.9999999999959</v>
      </c>
      <c r="U226" s="45">
        <f t="shared" si="61"/>
        <v>4880.6999999999898</v>
      </c>
      <c r="V226" s="47">
        <v>0</v>
      </c>
      <c r="W226" s="87">
        <f>IFERROR(VLOOKUP(L226,'DINAMICA SOLICITADO - ENTREGADO'!$A$2:$B$2000,2,0),"-")</f>
        <v>40</v>
      </c>
      <c r="X226" s="87">
        <f>IFERROR(VLOOKUP(L226,'DINAMICA SOLICITADO - ENTREGADO'!$A$2:$C$2000,3,0),"-")</f>
        <v>40</v>
      </c>
      <c r="Y226" s="87" t="str">
        <f t="shared" si="62"/>
        <v>CLAVE SOLICITADA</v>
      </c>
      <c r="Z226" s="87">
        <f t="shared" si="63"/>
        <v>0</v>
      </c>
      <c r="AA226" s="87" t="str">
        <f t="shared" si="64"/>
        <v>MINIMO CUMPLIDO</v>
      </c>
      <c r="AB226" s="87">
        <f t="shared" si="65"/>
        <v>0</v>
      </c>
      <c r="AC226" s="87" t="str">
        <f t="shared" si="66"/>
        <v>RECIBIDO TOTAL</v>
      </c>
      <c r="AD226" s="6">
        <f t="shared" si="67"/>
        <v>1971.9999999999959</v>
      </c>
      <c r="AE226" s="87"/>
      <c r="AF226" s="87"/>
      <c r="AI226" s="9">
        <v>0.02</v>
      </c>
      <c r="AN226" s="8" t="str">
        <f t="shared" si="68"/>
        <v>MCSSA018786HRAEI-LPI-CC-018-202325301</v>
      </c>
      <c r="AO226" s="8" t="str">
        <f t="shared" si="69"/>
        <v>99ASTRA ZENECA, S.A. DE C.V.49.2999999999999MCSSA018786010.000.4332.002024LA-12-M7B-012M7B997-I-1-2023RAMO 12</v>
      </c>
      <c r="AP226" s="8" t="str">
        <f t="shared" si="70"/>
        <v>HRAEI-LPI-CC-018-2023</v>
      </c>
      <c r="AQ226" s="1" t="str">
        <f t="shared" si="71"/>
        <v>HRAEI-MD0221</v>
      </c>
      <c r="AR226" s="1" t="str">
        <f t="shared" si="72"/>
        <v>ASTRA ZENECA, S.A. DE C.V.</v>
      </c>
      <c r="AS226" s="1" t="str">
        <f t="shared" si="73"/>
        <v>LA-12-M7B-012M7B997-I-1-2023</v>
      </c>
      <c r="AT226" s="1" t="s">
        <v>48</v>
      </c>
      <c r="AU226" s="1" t="str">
        <f t="shared" si="74"/>
        <v>HRAEI-LPI-CC-018-2023HRAEI-MD0221</v>
      </c>
    </row>
    <row r="227" spans="1:50" ht="24.95" hidden="1" customHeight="1" x14ac:dyDescent="0.25">
      <c r="A227" s="1" t="str">
        <f t="shared" si="57"/>
        <v>LA-12-M7B-012M7B997-I-1-2023MCSSA018786ASTRA ZENECA, S.A. DE C.V.2024010.000.0446.00</v>
      </c>
      <c r="B227" s="1" t="str">
        <f t="shared" si="58"/>
        <v>MCSSA01878625301HRAEI-LPI-CC-018-2023HRAEI-MD02292024</v>
      </c>
      <c r="C227" s="42">
        <v>44971</v>
      </c>
      <c r="D227" s="43">
        <v>2024</v>
      </c>
      <c r="E227" s="44" t="s">
        <v>39</v>
      </c>
      <c r="F227" s="44" t="s">
        <v>1474</v>
      </c>
      <c r="G227" s="44" t="s">
        <v>41</v>
      </c>
      <c r="H227" s="44">
        <v>25301</v>
      </c>
      <c r="I227" s="44" t="s">
        <v>1530</v>
      </c>
      <c r="J227" s="44" t="s">
        <v>167</v>
      </c>
      <c r="K227" s="44" t="s">
        <v>1535</v>
      </c>
      <c r="L227" s="44" t="str">
        <f t="shared" si="59"/>
        <v>HRAEI-LPI-CC-018-2023HRAEI-MD0229</v>
      </c>
      <c r="M227" s="44" t="s">
        <v>1536</v>
      </c>
      <c r="N227" s="44">
        <v>25300382</v>
      </c>
      <c r="O227" s="44" t="s">
        <v>1537</v>
      </c>
      <c r="P227" s="44" t="s">
        <v>1538</v>
      </c>
      <c r="Q227" s="45">
        <v>94.099999999999895</v>
      </c>
      <c r="R227" s="46">
        <v>8</v>
      </c>
      <c r="S227" s="46">
        <v>19</v>
      </c>
      <c r="T227" s="45">
        <f t="shared" si="60"/>
        <v>752.79999999999916</v>
      </c>
      <c r="U227" s="45">
        <f t="shared" si="61"/>
        <v>1787.899999999998</v>
      </c>
      <c r="V227" s="47">
        <v>0</v>
      </c>
      <c r="W227" s="87" t="str">
        <f>IFERROR(VLOOKUP(L227,'DINAMICA SOLICITADO - ENTREGADO'!$A$2:$B$2000,2,0),"-")</f>
        <v>-</v>
      </c>
      <c r="X227" s="87" t="str">
        <f>IFERROR(VLOOKUP(L227,'DINAMICA SOLICITADO - ENTREGADO'!$A$2:$C$2000,3,0),"-")</f>
        <v>-</v>
      </c>
      <c r="Y227" s="87" t="str">
        <f t="shared" si="62"/>
        <v>SIN SOLICITUD</v>
      </c>
      <c r="Z227" s="87" t="str">
        <f t="shared" si="63"/>
        <v>-</v>
      </c>
      <c r="AA227" s="87" t="str">
        <f t="shared" si="64"/>
        <v>MINIMO SIN SOLICITUD</v>
      </c>
      <c r="AB227" s="87" t="str">
        <f t="shared" si="65"/>
        <v>-</v>
      </c>
      <c r="AC227" s="87" t="str">
        <f t="shared" si="66"/>
        <v>SIN SOLICITUD</v>
      </c>
      <c r="AD227" s="6" t="str">
        <f t="shared" si="67"/>
        <v>-</v>
      </c>
      <c r="AE227" s="87"/>
      <c r="AF227" s="87"/>
      <c r="AI227" s="9">
        <v>0.02</v>
      </c>
      <c r="AN227" s="8" t="str">
        <f t="shared" si="68"/>
        <v>MCSSA018786HRAEI-LPI-CC-018-202325301</v>
      </c>
      <c r="AO227" s="8" t="str">
        <f t="shared" si="69"/>
        <v>19ASTRA ZENECA, S.A. DE C.V.94.0999999999999MCSSA018786010.000.0446.002024LA-12-M7B-012M7B997-I-1-2023RAMO 12</v>
      </c>
      <c r="AP227" s="8" t="str">
        <f t="shared" si="70"/>
        <v>HRAEI-LPI-CC-018-2023</v>
      </c>
      <c r="AQ227" s="1" t="str">
        <f t="shared" si="71"/>
        <v>HRAEI-MD0229</v>
      </c>
      <c r="AR227" s="1" t="str">
        <f t="shared" si="72"/>
        <v>ASTRA ZENECA, S.A. DE C.V.</v>
      </c>
      <c r="AS227" s="1" t="str">
        <f t="shared" si="73"/>
        <v>LA-12-M7B-012M7B997-I-1-2023</v>
      </c>
      <c r="AT227" s="1" t="s">
        <v>48</v>
      </c>
      <c r="AU227" s="1" t="str">
        <f t="shared" si="74"/>
        <v>HRAEI-LPI-CC-018-2023HRAEI-MD0229</v>
      </c>
    </row>
    <row r="228" spans="1:50" ht="24.95" hidden="1" customHeight="1" x14ac:dyDescent="0.25">
      <c r="A228" s="1" t="str">
        <f t="shared" si="57"/>
        <v>LA-12-M7B-012M7B997-I-1-2023MCSSA018786ASTRA ZENECA, S.A. DE C.V.2024010.000.0445.00</v>
      </c>
      <c r="B228" s="1" t="str">
        <f t="shared" si="58"/>
        <v>MCSSA01878625301HRAEI-LPI-CC-018-2023HRAEI-MD02282024</v>
      </c>
      <c r="C228" s="42">
        <v>44971</v>
      </c>
      <c r="D228" s="43">
        <v>2024</v>
      </c>
      <c r="E228" s="44" t="s">
        <v>39</v>
      </c>
      <c r="F228" s="44" t="s">
        <v>1474</v>
      </c>
      <c r="G228" s="44" t="s">
        <v>41</v>
      </c>
      <c r="H228" s="44">
        <v>25301</v>
      </c>
      <c r="I228" s="44" t="s">
        <v>1530</v>
      </c>
      <c r="J228" s="44" t="s">
        <v>167</v>
      </c>
      <c r="K228" s="44" t="s">
        <v>1531</v>
      </c>
      <c r="L228" s="44" t="str">
        <f t="shared" si="59"/>
        <v>HRAEI-LPI-CC-018-2023HRAEI-MD0228</v>
      </c>
      <c r="M228" s="44" t="s">
        <v>1532</v>
      </c>
      <c r="N228" s="44">
        <v>25300383</v>
      </c>
      <c r="O228" s="44" t="s">
        <v>1533</v>
      </c>
      <c r="P228" s="44" t="s">
        <v>1534</v>
      </c>
      <c r="Q228" s="45">
        <v>215.379999999999</v>
      </c>
      <c r="R228" s="46">
        <v>66</v>
      </c>
      <c r="S228" s="46">
        <v>163</v>
      </c>
      <c r="T228" s="45">
        <f t="shared" si="60"/>
        <v>14215.079999999934</v>
      </c>
      <c r="U228" s="45">
        <f t="shared" si="61"/>
        <v>35106.939999999835</v>
      </c>
      <c r="V228" s="47">
        <v>0</v>
      </c>
      <c r="W228" s="87" t="str">
        <f>IFERROR(VLOOKUP(L228,'DINAMICA SOLICITADO - ENTREGADO'!$A$2:$B$2000,2,0),"-")</f>
        <v>-</v>
      </c>
      <c r="X228" s="87" t="str">
        <f>IFERROR(VLOOKUP(L228,'DINAMICA SOLICITADO - ENTREGADO'!$A$2:$C$2000,3,0),"-")</f>
        <v>-</v>
      </c>
      <c r="Y228" s="87" t="str">
        <f t="shared" si="62"/>
        <v>SIN SOLICITUD</v>
      </c>
      <c r="Z228" s="87" t="str">
        <f t="shared" si="63"/>
        <v>-</v>
      </c>
      <c r="AA228" s="87" t="str">
        <f t="shared" si="64"/>
        <v>MINIMO SIN SOLICITUD</v>
      </c>
      <c r="AB228" s="87" t="str">
        <f t="shared" si="65"/>
        <v>-</v>
      </c>
      <c r="AC228" s="87" t="str">
        <f t="shared" si="66"/>
        <v>SIN SOLICITUD</v>
      </c>
      <c r="AD228" s="6" t="str">
        <f t="shared" si="67"/>
        <v>-</v>
      </c>
      <c r="AE228" s="87"/>
      <c r="AF228" s="87"/>
      <c r="AI228" s="9">
        <v>0.02</v>
      </c>
      <c r="AN228" s="8" t="str">
        <f t="shared" si="68"/>
        <v>MCSSA018786HRAEI-LPI-CC-018-202325301</v>
      </c>
      <c r="AO228" s="8" t="str">
        <f t="shared" si="69"/>
        <v>163ASTRA ZENECA, S.A. DE C.V.215.379999999999MCSSA018786010.000.0445.002024LA-12-M7B-012M7B997-I-1-2023RAMO 12</v>
      </c>
      <c r="AP228" s="8" t="str">
        <f t="shared" si="70"/>
        <v>HRAEI-LPI-CC-018-2023</v>
      </c>
      <c r="AQ228" s="1" t="str">
        <f t="shared" si="71"/>
        <v>HRAEI-MD0228</v>
      </c>
      <c r="AR228" s="1" t="str">
        <f t="shared" si="72"/>
        <v>ASTRA ZENECA, S.A. DE C.V.</v>
      </c>
      <c r="AS228" s="1" t="str">
        <f t="shared" si="73"/>
        <v>LA-12-M7B-012M7B997-I-1-2023</v>
      </c>
      <c r="AT228" s="1" t="s">
        <v>48</v>
      </c>
      <c r="AU228" s="1" t="str">
        <f t="shared" si="74"/>
        <v>HRAEI-LPI-CC-018-2023HRAEI-MD0228</v>
      </c>
    </row>
    <row r="229" spans="1:50" ht="24.95" hidden="1" customHeight="1" x14ac:dyDescent="0.25">
      <c r="A229" s="1" t="str">
        <f t="shared" si="57"/>
        <v>LA-012M7B997-E115-2022MCSSA018786IARE DE OCCIDENTE, S.A. DE C.V.2024010.000.0271.00</v>
      </c>
      <c r="B229" s="1" t="str">
        <f t="shared" si="58"/>
        <v>MCSSA01878625301HRAEI-LPI-CC-425-2022HRAEI-MD02312024</v>
      </c>
      <c r="C229" s="42">
        <v>44950</v>
      </c>
      <c r="D229" s="43">
        <v>2024</v>
      </c>
      <c r="E229" s="44" t="s">
        <v>39</v>
      </c>
      <c r="F229" s="44" t="s">
        <v>390</v>
      </c>
      <c r="G229" s="44" t="s">
        <v>41</v>
      </c>
      <c r="H229" s="44">
        <v>25301</v>
      </c>
      <c r="I229" s="44" t="s">
        <v>451</v>
      </c>
      <c r="J229" s="44" t="s">
        <v>373</v>
      </c>
      <c r="K229" s="44" t="s">
        <v>452</v>
      </c>
      <c r="L229" s="44" t="str">
        <f t="shared" si="59"/>
        <v>HRAEI-LPI-CC-425-2022HRAEI-MD0231</v>
      </c>
      <c r="M229" s="44" t="s">
        <v>453</v>
      </c>
      <c r="N229" s="44">
        <v>25300392</v>
      </c>
      <c r="O229" s="44" t="s">
        <v>454</v>
      </c>
      <c r="P229" s="44" t="s">
        <v>455</v>
      </c>
      <c r="Q229" s="45">
        <v>25.49</v>
      </c>
      <c r="R229" s="46">
        <v>115</v>
      </c>
      <c r="S229" s="46">
        <v>287</v>
      </c>
      <c r="T229" s="45">
        <f t="shared" si="60"/>
        <v>2931.35</v>
      </c>
      <c r="U229" s="45">
        <f t="shared" si="61"/>
        <v>7315.6299999999992</v>
      </c>
      <c r="V229" s="47">
        <v>0</v>
      </c>
      <c r="W229" s="87">
        <f>IFERROR(VLOOKUP(L229,'DINAMICA SOLICITADO - ENTREGADO'!$A$2:$B$2000,2,0),"-")</f>
        <v>30</v>
      </c>
      <c r="X229" s="87">
        <f>IFERROR(VLOOKUP(L229,'DINAMICA SOLICITADO - ENTREGADO'!$A$2:$C$2000,3,0),"-")</f>
        <v>30</v>
      </c>
      <c r="Y229" s="87" t="str">
        <f t="shared" si="62"/>
        <v>CLAVE SOLICITADA</v>
      </c>
      <c r="Z229" s="87">
        <f t="shared" si="63"/>
        <v>-85</v>
      </c>
      <c r="AA229" s="87" t="str">
        <f t="shared" si="64"/>
        <v>MINIMO NO CUMPLIDO</v>
      </c>
      <c r="AB229" s="87">
        <f t="shared" si="65"/>
        <v>0</v>
      </c>
      <c r="AC229" s="87" t="str">
        <f t="shared" si="66"/>
        <v>RECIBIDO TOTAL</v>
      </c>
      <c r="AD229" s="6">
        <f t="shared" si="67"/>
        <v>764.69999999999993</v>
      </c>
      <c r="AE229" s="87"/>
      <c r="AF229" s="87"/>
      <c r="AI229" s="9">
        <v>2.5000000000000001E-2</v>
      </c>
      <c r="AN229" s="8" t="str">
        <f t="shared" si="68"/>
        <v>MCSSA018786HRAEI-LPI-CC-425-202225301</v>
      </c>
      <c r="AO229" s="8" t="str">
        <f t="shared" si="69"/>
        <v>287IARE DE OCCIDENTE, S.A. DE C.V.25.49MCSSA018786010.000.0271.002024LA-012M7B997-E115-2022RAMO 12</v>
      </c>
      <c r="AP229" s="8" t="str">
        <f t="shared" si="70"/>
        <v>HRAEI-LPI-CC-425-2022</v>
      </c>
      <c r="AQ229" s="1" t="str">
        <f t="shared" si="71"/>
        <v>HRAEI-MD0231</v>
      </c>
      <c r="AR229" s="1" t="str">
        <f t="shared" si="72"/>
        <v>IARE DE OCCIDENTE, S.A. DE C.V.</v>
      </c>
      <c r="AS229" s="1" t="str">
        <f t="shared" si="73"/>
        <v>LA-012M7B997-E115-2022</v>
      </c>
      <c r="AT229" s="1" t="s">
        <v>48</v>
      </c>
      <c r="AU229" s="1" t="str">
        <f t="shared" si="74"/>
        <v>HRAEI-LPI-CC-425-2022HRAEI-MD0231</v>
      </c>
    </row>
    <row r="230" spans="1:50" ht="24.95" hidden="1" customHeight="1" x14ac:dyDescent="0.25">
      <c r="A230" s="1" t="str">
        <f t="shared" si="57"/>
        <v>LA-12-M7B-012M7B997-I-1-2023MCSSA018786ADMINISTRADORA DE MARCAS FARMACÉUTICAS, S.A. DE C.V.2024010.000.4055.00</v>
      </c>
      <c r="B230" s="1" t="str">
        <f t="shared" si="58"/>
        <v>MCSSA01878625301HRAEI-LPI-CC-009-2023HRAEI-MD02322024</v>
      </c>
      <c r="C230" s="42">
        <v>44971</v>
      </c>
      <c r="D230" s="43">
        <v>2024</v>
      </c>
      <c r="E230" s="44" t="s">
        <v>39</v>
      </c>
      <c r="F230" s="44" t="s">
        <v>1474</v>
      </c>
      <c r="G230" s="44" t="s">
        <v>41</v>
      </c>
      <c r="H230" s="44">
        <v>25301</v>
      </c>
      <c r="I230" s="44" t="s">
        <v>1480</v>
      </c>
      <c r="J230" s="44" t="s">
        <v>377</v>
      </c>
      <c r="K230" s="44" t="s">
        <v>1770</v>
      </c>
      <c r="L230" s="44" t="str">
        <f t="shared" si="59"/>
        <v>HRAEI-LPI-CC-009-2023HRAEI-MD0232</v>
      </c>
      <c r="M230" s="44" t="s">
        <v>1771</v>
      </c>
      <c r="N230" s="44">
        <v>25302436</v>
      </c>
      <c r="O230" s="44" t="s">
        <v>1772</v>
      </c>
      <c r="P230" s="44" t="s">
        <v>1418</v>
      </c>
      <c r="Q230" s="45">
        <v>17.23</v>
      </c>
      <c r="R230" s="46">
        <v>146</v>
      </c>
      <c r="S230" s="46">
        <v>364</v>
      </c>
      <c r="T230" s="45">
        <f t="shared" si="60"/>
        <v>2515.58</v>
      </c>
      <c r="U230" s="45">
        <f t="shared" si="61"/>
        <v>6271.72</v>
      </c>
      <c r="V230" s="47">
        <v>0</v>
      </c>
      <c r="W230" s="87">
        <f>IFERROR(VLOOKUP(L230,'DINAMICA SOLICITADO - ENTREGADO'!$A$2:$B$2000,2,0),"-")</f>
        <v>364</v>
      </c>
      <c r="X230" s="87">
        <f>IFERROR(VLOOKUP(L230,'DINAMICA SOLICITADO - ENTREGADO'!$A$2:$C$2000,3,0),"-")</f>
        <v>364</v>
      </c>
      <c r="Y230" s="87" t="str">
        <f t="shared" si="62"/>
        <v>CLAVE SOLICITADA</v>
      </c>
      <c r="Z230" s="87">
        <f t="shared" si="63"/>
        <v>218</v>
      </c>
      <c r="AA230" s="87" t="str">
        <f t="shared" si="64"/>
        <v>MINIMO SUPERADO</v>
      </c>
      <c r="AB230" s="87">
        <f t="shared" si="65"/>
        <v>0</v>
      </c>
      <c r="AC230" s="87" t="str">
        <f t="shared" si="66"/>
        <v>RECIBIDO TOTAL</v>
      </c>
      <c r="AD230" s="6">
        <f t="shared" si="67"/>
        <v>6271.72</v>
      </c>
      <c r="AE230" s="87"/>
      <c r="AF230" s="87"/>
      <c r="AI230" s="9">
        <v>0.02</v>
      </c>
      <c r="AN230" s="8" t="str">
        <f t="shared" si="68"/>
        <v>MCSSA018786HRAEI-LPI-CC-009-202325301</v>
      </c>
      <c r="AO230" s="8" t="str">
        <f t="shared" si="69"/>
        <v>364ADMINISTRADORA DE MARCAS FARMACÉUTICAS, S.A. DE C.V.17.23MCSSA018786010.000.4055.002024LA-12-M7B-012M7B997-I-1-2023RAMO 12</v>
      </c>
      <c r="AP230" s="8" t="str">
        <f t="shared" si="70"/>
        <v>HRAEI-LPI-CC-009-2023</v>
      </c>
      <c r="AQ230" s="1" t="str">
        <f t="shared" si="71"/>
        <v>HRAEI-MD0232</v>
      </c>
      <c r="AR230" s="1" t="str">
        <f t="shared" si="72"/>
        <v>ADMINISTRADORA DE MARCAS FARMACÉUTICAS, S.A. DE C.V.</v>
      </c>
      <c r="AS230" s="1" t="str">
        <f t="shared" si="73"/>
        <v>LA-12-M7B-012M7B997-I-1-2023</v>
      </c>
      <c r="AT230" s="1" t="s">
        <v>48</v>
      </c>
      <c r="AU230" s="1" t="str">
        <f t="shared" si="74"/>
        <v>HRAEI-LPI-CC-009-2023HRAEI-MD0232</v>
      </c>
    </row>
    <row r="231" spans="1:50" ht="24.95" hidden="1" customHeight="1" x14ac:dyDescent="0.25">
      <c r="A231" s="70" t="str">
        <f t="shared" si="57"/>
        <v>LA-12-512-012000991-I-174-2023MCSSA018786FARMACEUTICOS MAYPO, S.A. DE C.V.2024040.000.2098.00</v>
      </c>
      <c r="B231" s="70" t="str">
        <f t="shared" si="58"/>
        <v>MCSSA01878625301HRAEI-LPI-CC-299-2023HRAEI-MD02342024</v>
      </c>
      <c r="C231" s="71">
        <v>45253</v>
      </c>
      <c r="D231" s="72">
        <v>2024</v>
      </c>
      <c r="E231" s="73" t="s">
        <v>39</v>
      </c>
      <c r="F231" s="73" t="s">
        <v>2213</v>
      </c>
      <c r="G231" s="73" t="s">
        <v>41</v>
      </c>
      <c r="H231" s="73">
        <v>25301</v>
      </c>
      <c r="I231" s="73" t="s">
        <v>2289</v>
      </c>
      <c r="J231" s="73" t="s">
        <v>1188</v>
      </c>
      <c r="K231" s="73" t="s">
        <v>1977</v>
      </c>
      <c r="L231" s="44" t="str">
        <f t="shared" si="59"/>
        <v>HRAEI-LPI-CC-299-2023HRAEI-MD0234</v>
      </c>
      <c r="M231" s="73" t="s">
        <v>1978</v>
      </c>
      <c r="N231" s="73">
        <v>25300394</v>
      </c>
      <c r="O231" s="73" t="s">
        <v>1979</v>
      </c>
      <c r="P231" s="73" t="s">
        <v>1976</v>
      </c>
      <c r="Q231" s="74">
        <v>284.5</v>
      </c>
      <c r="R231" s="75">
        <v>29</v>
      </c>
      <c r="S231" s="75">
        <v>72</v>
      </c>
      <c r="T231" s="74">
        <f t="shared" si="60"/>
        <v>8250.5</v>
      </c>
      <c r="U231" s="74">
        <f t="shared" si="61"/>
        <v>20484</v>
      </c>
      <c r="V231" s="76">
        <v>0</v>
      </c>
      <c r="W231" s="87" t="str">
        <f>IFERROR(VLOOKUP(L231,'DINAMICA SOLICITADO - ENTREGADO'!$A$2:$B$2000,2,0),"-")</f>
        <v>-</v>
      </c>
      <c r="X231" s="87" t="str">
        <f>IFERROR(VLOOKUP(L231,'DINAMICA SOLICITADO - ENTREGADO'!$A$2:$C$2000,3,0),"-")</f>
        <v>-</v>
      </c>
      <c r="Y231" s="87" t="str">
        <f t="shared" si="62"/>
        <v>SIN SOLICITUD</v>
      </c>
      <c r="Z231" s="87" t="str">
        <f t="shared" si="63"/>
        <v>-</v>
      </c>
      <c r="AA231" s="87" t="str">
        <f t="shared" si="64"/>
        <v>MINIMO SIN SOLICITUD</v>
      </c>
      <c r="AB231" s="87" t="str">
        <f t="shared" si="65"/>
        <v>-</v>
      </c>
      <c r="AC231" s="87" t="str">
        <f t="shared" si="66"/>
        <v>SIN SOLICITUD</v>
      </c>
      <c r="AD231" s="6" t="str">
        <f t="shared" si="67"/>
        <v>-</v>
      </c>
      <c r="AE231" s="87"/>
      <c r="AF231" s="87"/>
      <c r="AG231" s="77"/>
      <c r="AH231" s="77"/>
      <c r="AI231" s="78" t="s">
        <v>2216</v>
      </c>
      <c r="AJ231" s="78"/>
      <c r="AK231" s="77"/>
      <c r="AL231" s="77"/>
      <c r="AM231" s="77"/>
      <c r="AN231" s="77" t="str">
        <f t="shared" si="68"/>
        <v>MCSSA018786HRAEI-LPI-CC-299-202325301</v>
      </c>
      <c r="AO231" s="77" t="str">
        <f t="shared" si="69"/>
        <v>72FARMACEUTICOS MAYPO, S.A. DE C.V.284.5MCSSA018786040.000.2098.002024LA-12-512-012000991-I-174-2023RAMO 12</v>
      </c>
      <c r="AP231" s="77" t="str">
        <f t="shared" si="70"/>
        <v>HRAEI-LPI-CC-299-2023</v>
      </c>
      <c r="AQ231" s="70" t="str">
        <f t="shared" si="71"/>
        <v>HRAEI-MD0234</v>
      </c>
      <c r="AR231" s="70" t="str">
        <f t="shared" si="72"/>
        <v>FARMACEUTICOS MAYPO, S.A. DE C.V.</v>
      </c>
      <c r="AS231" s="70" t="str">
        <f t="shared" si="73"/>
        <v>LA-12-512-012000991-I-174-2023</v>
      </c>
      <c r="AT231" s="70" t="s">
        <v>2218</v>
      </c>
      <c r="AU231" s="70" t="str">
        <f t="shared" si="74"/>
        <v>HRAEI-LPI-CC-299-2023HRAEI-MD0234</v>
      </c>
      <c r="AV231" s="70"/>
      <c r="AW231" s="70"/>
      <c r="AX231" s="70"/>
    </row>
    <row r="232" spans="1:50" ht="24.95" hidden="1" customHeight="1" x14ac:dyDescent="0.25">
      <c r="A232" s="1" t="str">
        <f t="shared" si="57"/>
        <v>LA-12-M7B-012M7B997-I-1-2023MCSSA018786FARMACEUTICOS MAYPO, S.A. DE C.V.2024040.000.2098.00</v>
      </c>
      <c r="B232" s="1" t="str">
        <f t="shared" si="58"/>
        <v>MCSSA01878625301HRAEI-LPI-CC-052-2023HRAEI-MD02342024</v>
      </c>
      <c r="C232" s="42">
        <v>44971</v>
      </c>
      <c r="D232" s="43">
        <v>2024</v>
      </c>
      <c r="E232" s="44" t="s">
        <v>39</v>
      </c>
      <c r="F232" s="44" t="s">
        <v>1474</v>
      </c>
      <c r="G232" s="44" t="s">
        <v>41</v>
      </c>
      <c r="H232" s="44">
        <v>25301</v>
      </c>
      <c r="I232" s="44" t="s">
        <v>1972</v>
      </c>
      <c r="J232" s="44" t="s">
        <v>1188</v>
      </c>
      <c r="K232" s="44" t="s">
        <v>1977</v>
      </c>
      <c r="L232" s="44" t="str">
        <f t="shared" si="59"/>
        <v>HRAEI-LPI-CC-052-2023HRAEI-MD0234</v>
      </c>
      <c r="M232" s="44" t="s">
        <v>1978</v>
      </c>
      <c r="N232" s="44">
        <v>25300394</v>
      </c>
      <c r="O232" s="44" t="s">
        <v>1979</v>
      </c>
      <c r="P232" s="44" t="s">
        <v>1976</v>
      </c>
      <c r="Q232" s="45">
        <v>284.22000000000003</v>
      </c>
      <c r="R232" s="46">
        <v>47</v>
      </c>
      <c r="S232" s="46">
        <v>117</v>
      </c>
      <c r="T232" s="45">
        <f t="shared" si="60"/>
        <v>13358.340000000002</v>
      </c>
      <c r="U232" s="45">
        <f t="shared" si="61"/>
        <v>33253.740000000005</v>
      </c>
      <c r="V232" s="47">
        <v>0</v>
      </c>
      <c r="W232" s="87">
        <f>IFERROR(VLOOKUP(L232,'DINAMICA SOLICITADO - ENTREGADO'!$A$2:$B$2000,2,0),"-")</f>
        <v>117</v>
      </c>
      <c r="X232" s="87">
        <f>IFERROR(VLOOKUP(L232,'DINAMICA SOLICITADO - ENTREGADO'!$A$2:$C$2000,3,0),"-")</f>
        <v>117</v>
      </c>
      <c r="Y232" s="87" t="str">
        <f t="shared" si="62"/>
        <v>CLAVE SOLICITADA</v>
      </c>
      <c r="Z232" s="87">
        <f t="shared" si="63"/>
        <v>70</v>
      </c>
      <c r="AA232" s="87" t="str">
        <f t="shared" si="64"/>
        <v>MINIMO SUPERADO</v>
      </c>
      <c r="AB232" s="87">
        <f t="shared" si="65"/>
        <v>0</v>
      </c>
      <c r="AC232" s="87" t="str">
        <f t="shared" si="66"/>
        <v>RECIBIDO TOTAL</v>
      </c>
      <c r="AD232" s="6">
        <f t="shared" si="67"/>
        <v>33253.740000000005</v>
      </c>
      <c r="AE232" s="87"/>
      <c r="AF232" s="87"/>
      <c r="AI232" s="9">
        <v>0.02</v>
      </c>
      <c r="AN232" s="8" t="str">
        <f t="shared" si="68"/>
        <v>MCSSA018786HRAEI-LPI-CC-052-202325301</v>
      </c>
      <c r="AO232" s="8" t="str">
        <f t="shared" si="69"/>
        <v>117FARMACEUTICOS MAYPO, S.A. DE C.V.284.22MCSSA018786040.000.2098.002024LA-12-M7B-012M7B997-I-1-2023RAMO 12</v>
      </c>
      <c r="AP232" s="8" t="str">
        <f t="shared" si="70"/>
        <v>HRAEI-LPI-CC-052-2023</v>
      </c>
      <c r="AQ232" s="1" t="str">
        <f t="shared" si="71"/>
        <v>HRAEI-MD0234</v>
      </c>
      <c r="AR232" s="1" t="str">
        <f t="shared" si="72"/>
        <v>FARMACEUTICOS MAYPO, S.A. DE C.V.</v>
      </c>
      <c r="AS232" s="1" t="str">
        <f t="shared" si="73"/>
        <v>LA-12-M7B-012M7B997-I-1-2023</v>
      </c>
      <c r="AT232" s="1" t="s">
        <v>48</v>
      </c>
      <c r="AU232" s="1" t="str">
        <f t="shared" si="74"/>
        <v>HRAEI-LPI-CC-052-2023HRAEI-MD0234</v>
      </c>
    </row>
    <row r="233" spans="1:50" ht="24.95" hidden="1" customHeight="1" x14ac:dyDescent="0.25">
      <c r="A233" s="70" t="str">
        <f t="shared" si="57"/>
        <v>LA-12-512-012000991-I-174-2023MCSSA018786FARMACEUTICOS MAYPO, S.A. DE C.V.2024040.000.2097.00</v>
      </c>
      <c r="B233" s="70" t="str">
        <f t="shared" si="58"/>
        <v>MCSSA01878625301HRAEI-LPI-CC-299-2023HRAEI-MD02332024</v>
      </c>
      <c r="C233" s="71">
        <v>45253</v>
      </c>
      <c r="D233" s="72">
        <v>2024</v>
      </c>
      <c r="E233" s="73" t="s">
        <v>39</v>
      </c>
      <c r="F233" s="73" t="s">
        <v>2213</v>
      </c>
      <c r="G233" s="73" t="s">
        <v>41</v>
      </c>
      <c r="H233" s="73">
        <v>25301</v>
      </c>
      <c r="I233" s="73" t="s">
        <v>2289</v>
      </c>
      <c r="J233" s="73" t="s">
        <v>1188</v>
      </c>
      <c r="K233" s="73" t="s">
        <v>1973</v>
      </c>
      <c r="L233" s="44" t="str">
        <f t="shared" si="59"/>
        <v>HRAEI-LPI-CC-299-2023HRAEI-MD0233</v>
      </c>
      <c r="M233" s="73" t="s">
        <v>1974</v>
      </c>
      <c r="N233" s="73">
        <v>25300395</v>
      </c>
      <c r="O233" s="73" t="s">
        <v>1975</v>
      </c>
      <c r="P233" s="73" t="s">
        <v>1976</v>
      </c>
      <c r="Q233" s="74">
        <v>364.08</v>
      </c>
      <c r="R233" s="75">
        <v>29</v>
      </c>
      <c r="S233" s="75">
        <v>72</v>
      </c>
      <c r="T233" s="74">
        <f t="shared" si="60"/>
        <v>10558.32</v>
      </c>
      <c r="U233" s="74">
        <f t="shared" si="61"/>
        <v>26213.759999999998</v>
      </c>
      <c r="V233" s="76">
        <v>0</v>
      </c>
      <c r="W233" s="87" t="str">
        <f>IFERROR(VLOOKUP(L233,'DINAMICA SOLICITADO - ENTREGADO'!$A$2:$B$2000,2,0),"-")</f>
        <v>-</v>
      </c>
      <c r="X233" s="87" t="str">
        <f>IFERROR(VLOOKUP(L233,'DINAMICA SOLICITADO - ENTREGADO'!$A$2:$C$2000,3,0),"-")</f>
        <v>-</v>
      </c>
      <c r="Y233" s="87" t="str">
        <f t="shared" si="62"/>
        <v>SIN SOLICITUD</v>
      </c>
      <c r="Z233" s="87" t="str">
        <f t="shared" si="63"/>
        <v>-</v>
      </c>
      <c r="AA233" s="87" t="str">
        <f t="shared" si="64"/>
        <v>MINIMO SIN SOLICITUD</v>
      </c>
      <c r="AB233" s="87" t="str">
        <f t="shared" si="65"/>
        <v>-</v>
      </c>
      <c r="AC233" s="87" t="str">
        <f t="shared" si="66"/>
        <v>SIN SOLICITUD</v>
      </c>
      <c r="AD233" s="6" t="str">
        <f t="shared" si="67"/>
        <v>-</v>
      </c>
      <c r="AE233" s="87"/>
      <c r="AF233" s="87"/>
      <c r="AG233" s="77"/>
      <c r="AH233" s="77"/>
      <c r="AI233" s="78" t="s">
        <v>2216</v>
      </c>
      <c r="AJ233" s="78"/>
      <c r="AK233" s="77"/>
      <c r="AL233" s="77"/>
      <c r="AM233" s="77"/>
      <c r="AN233" s="77" t="str">
        <f t="shared" si="68"/>
        <v>MCSSA018786HRAEI-LPI-CC-299-202325301</v>
      </c>
      <c r="AO233" s="77" t="str">
        <f t="shared" si="69"/>
        <v>72FARMACEUTICOS MAYPO, S.A. DE C.V.364.08MCSSA018786040.000.2097.002024LA-12-512-012000991-I-174-2023RAMO 12</v>
      </c>
      <c r="AP233" s="77" t="str">
        <f t="shared" si="70"/>
        <v>HRAEI-LPI-CC-299-2023</v>
      </c>
      <c r="AQ233" s="70" t="str">
        <f t="shared" si="71"/>
        <v>HRAEI-MD0233</v>
      </c>
      <c r="AR233" s="70" t="str">
        <f t="shared" si="72"/>
        <v>FARMACEUTICOS MAYPO, S.A. DE C.V.</v>
      </c>
      <c r="AS233" s="70" t="str">
        <f t="shared" si="73"/>
        <v>LA-12-512-012000991-I-174-2023</v>
      </c>
      <c r="AT233" s="70" t="s">
        <v>2218</v>
      </c>
      <c r="AU233" s="70" t="str">
        <f t="shared" si="74"/>
        <v>HRAEI-LPI-CC-299-2023HRAEI-MD0233</v>
      </c>
      <c r="AV233" s="70"/>
      <c r="AW233" s="70"/>
      <c r="AX233" s="70"/>
    </row>
    <row r="234" spans="1:50" ht="24.95" hidden="1" customHeight="1" x14ac:dyDescent="0.25">
      <c r="A234" s="1" t="str">
        <f t="shared" si="57"/>
        <v>LA-12-M7B-012M7B997-I-1-2023MCSSA018786FARMACEUTICOS MAYPO, S.A. DE C.V.2024040.000.2097.00</v>
      </c>
      <c r="B234" s="1" t="str">
        <f t="shared" si="58"/>
        <v>MCSSA01878625301HRAEI-LPI-CC-052-2023HRAEI-MD02332024</v>
      </c>
      <c r="C234" s="42">
        <v>44971</v>
      </c>
      <c r="D234" s="43">
        <v>2024</v>
      </c>
      <c r="E234" s="44" t="s">
        <v>39</v>
      </c>
      <c r="F234" s="44" t="s">
        <v>1474</v>
      </c>
      <c r="G234" s="44" t="s">
        <v>41</v>
      </c>
      <c r="H234" s="44">
        <v>25301</v>
      </c>
      <c r="I234" s="44" t="s">
        <v>1972</v>
      </c>
      <c r="J234" s="44" t="s">
        <v>1188</v>
      </c>
      <c r="K234" s="44" t="s">
        <v>1973</v>
      </c>
      <c r="L234" s="44" t="str">
        <f t="shared" si="59"/>
        <v>HRAEI-LPI-CC-052-2023HRAEI-MD0233</v>
      </c>
      <c r="M234" s="44" t="s">
        <v>1974</v>
      </c>
      <c r="N234" s="44">
        <v>25300395</v>
      </c>
      <c r="O234" s="44" t="s">
        <v>1975</v>
      </c>
      <c r="P234" s="44" t="s">
        <v>1976</v>
      </c>
      <c r="Q234" s="45">
        <v>364.07999999999902</v>
      </c>
      <c r="R234" s="46">
        <v>47</v>
      </c>
      <c r="S234" s="46">
        <v>117</v>
      </c>
      <c r="T234" s="45">
        <f t="shared" si="60"/>
        <v>17111.759999999955</v>
      </c>
      <c r="U234" s="45">
        <f t="shared" si="61"/>
        <v>42597.359999999884</v>
      </c>
      <c r="V234" s="47">
        <v>0</v>
      </c>
      <c r="W234" s="87">
        <f>IFERROR(VLOOKUP(L234,'DINAMICA SOLICITADO - ENTREGADO'!$A$2:$B$2000,2,0),"-")</f>
        <v>117</v>
      </c>
      <c r="X234" s="87">
        <f>IFERROR(VLOOKUP(L234,'DINAMICA SOLICITADO - ENTREGADO'!$A$2:$C$2000,3,0),"-")</f>
        <v>117</v>
      </c>
      <c r="Y234" s="87" t="str">
        <f t="shared" si="62"/>
        <v>CLAVE SOLICITADA</v>
      </c>
      <c r="Z234" s="87">
        <f t="shared" si="63"/>
        <v>70</v>
      </c>
      <c r="AA234" s="87" t="str">
        <f t="shared" si="64"/>
        <v>MINIMO SUPERADO</v>
      </c>
      <c r="AB234" s="87">
        <f t="shared" si="65"/>
        <v>0</v>
      </c>
      <c r="AC234" s="87" t="str">
        <f t="shared" si="66"/>
        <v>RECIBIDO TOTAL</v>
      </c>
      <c r="AD234" s="6">
        <f t="shared" si="67"/>
        <v>42597.359999999884</v>
      </c>
      <c r="AE234" s="87"/>
      <c r="AF234" s="87"/>
      <c r="AI234" s="9">
        <v>0.02</v>
      </c>
      <c r="AN234" s="8" t="str">
        <f t="shared" si="68"/>
        <v>MCSSA018786HRAEI-LPI-CC-052-202325301</v>
      </c>
      <c r="AO234" s="8" t="str">
        <f t="shared" si="69"/>
        <v>117FARMACEUTICOS MAYPO, S.A. DE C.V.364.079999999999MCSSA018786040.000.2097.002024LA-12-M7B-012M7B997-I-1-2023RAMO 12</v>
      </c>
      <c r="AP234" s="8" t="str">
        <f t="shared" si="70"/>
        <v>HRAEI-LPI-CC-052-2023</v>
      </c>
      <c r="AQ234" s="1" t="str">
        <f t="shared" si="71"/>
        <v>HRAEI-MD0233</v>
      </c>
      <c r="AR234" s="1" t="str">
        <f t="shared" si="72"/>
        <v>FARMACEUTICOS MAYPO, S.A. DE C.V.</v>
      </c>
      <c r="AS234" s="1" t="str">
        <f t="shared" si="73"/>
        <v>LA-12-M7B-012M7B997-I-1-2023</v>
      </c>
      <c r="AT234" s="1" t="s">
        <v>48</v>
      </c>
      <c r="AU234" s="1" t="str">
        <f t="shared" si="74"/>
        <v>HRAEI-LPI-CC-052-2023HRAEI-MD0233</v>
      </c>
    </row>
    <row r="235" spans="1:50" ht="24.95" hidden="1" customHeight="1" x14ac:dyDescent="0.25">
      <c r="A235" s="70" t="str">
        <f t="shared" si="57"/>
        <v>LA-12-512-012000991-I-174-2023MCSSA018786ZAGAPHARM, S.A. DE C.V.2024040.000.4026.00</v>
      </c>
      <c r="B235" s="70" t="str">
        <f t="shared" si="58"/>
        <v>MCSSA01878625301HRAEI-LPI-CC-376-2023HRAEI-MD02372024</v>
      </c>
      <c r="C235" s="71">
        <v>45253</v>
      </c>
      <c r="D235" s="72">
        <v>2024</v>
      </c>
      <c r="E235" s="73" t="s">
        <v>39</v>
      </c>
      <c r="F235" s="73" t="s">
        <v>2213</v>
      </c>
      <c r="G235" s="73" t="s">
        <v>41</v>
      </c>
      <c r="H235" s="73">
        <v>25301</v>
      </c>
      <c r="I235" s="73" t="s">
        <v>2292</v>
      </c>
      <c r="J235" s="73" t="s">
        <v>2230</v>
      </c>
      <c r="K235" s="73" t="s">
        <v>1271</v>
      </c>
      <c r="L235" s="44" t="str">
        <f t="shared" si="59"/>
        <v>HRAEI-LPI-CC-376-2023HRAEI-MD0237</v>
      </c>
      <c r="M235" s="73" t="s">
        <v>1272</v>
      </c>
      <c r="N235" s="73">
        <v>25300396</v>
      </c>
      <c r="O235" s="73" t="s">
        <v>1273</v>
      </c>
      <c r="P235" s="73" t="s">
        <v>1274</v>
      </c>
      <c r="Q235" s="74">
        <v>28.65</v>
      </c>
      <c r="R235" s="75">
        <v>96</v>
      </c>
      <c r="S235" s="75">
        <v>240</v>
      </c>
      <c r="T235" s="74">
        <f t="shared" si="60"/>
        <v>2750.3999999999996</v>
      </c>
      <c r="U235" s="74">
        <f t="shared" si="61"/>
        <v>6876</v>
      </c>
      <c r="V235" s="76">
        <v>0</v>
      </c>
      <c r="W235" s="87" t="str">
        <f>IFERROR(VLOOKUP(L235,'DINAMICA SOLICITADO - ENTREGADO'!$A$2:$B$2000,2,0),"-")</f>
        <v>-</v>
      </c>
      <c r="X235" s="87" t="str">
        <f>IFERROR(VLOOKUP(L235,'DINAMICA SOLICITADO - ENTREGADO'!$A$2:$C$2000,3,0),"-")</f>
        <v>-</v>
      </c>
      <c r="Y235" s="87" t="str">
        <f t="shared" si="62"/>
        <v>SIN SOLICITUD</v>
      </c>
      <c r="Z235" s="87" t="str">
        <f t="shared" si="63"/>
        <v>-</v>
      </c>
      <c r="AA235" s="87" t="str">
        <f t="shared" si="64"/>
        <v>MINIMO SIN SOLICITUD</v>
      </c>
      <c r="AB235" s="87" t="str">
        <f t="shared" si="65"/>
        <v>-</v>
      </c>
      <c r="AC235" s="87" t="str">
        <f t="shared" si="66"/>
        <v>SIN SOLICITUD</v>
      </c>
      <c r="AD235" s="6" t="str">
        <f t="shared" si="67"/>
        <v>-</v>
      </c>
      <c r="AE235" s="87"/>
      <c r="AF235" s="87"/>
      <c r="AG235" s="77"/>
      <c r="AH235" s="77"/>
      <c r="AI235" s="78" t="s">
        <v>2216</v>
      </c>
      <c r="AJ235" s="78"/>
      <c r="AK235" s="77"/>
      <c r="AL235" s="77"/>
      <c r="AM235" s="77"/>
      <c r="AN235" s="77" t="str">
        <f t="shared" si="68"/>
        <v>MCSSA018786HRAEI-LPI-CC-376-202325301</v>
      </c>
      <c r="AO235" s="77" t="str">
        <f t="shared" si="69"/>
        <v>240ZAGAPHARM, S.A. DE C.V.28.65MCSSA018786040.000.4026.002024LA-12-512-012000991-I-174-2023RAMO 12</v>
      </c>
      <c r="AP235" s="77" t="str">
        <f t="shared" si="70"/>
        <v>HRAEI-LPI-CC-376-2023</v>
      </c>
      <c r="AQ235" s="70" t="str">
        <f t="shared" si="71"/>
        <v>HRAEI-MD0237</v>
      </c>
      <c r="AR235" s="70" t="str">
        <f t="shared" si="72"/>
        <v>ZAGAPHARM, S.A. DE C.V.</v>
      </c>
      <c r="AS235" s="70" t="str">
        <f t="shared" si="73"/>
        <v>LA-12-512-012000991-I-174-2023</v>
      </c>
      <c r="AT235" s="70" t="s">
        <v>2218</v>
      </c>
      <c r="AU235" s="70" t="str">
        <f t="shared" si="74"/>
        <v>HRAEI-LPI-CC-376-2023HRAEI-MD0237</v>
      </c>
      <c r="AV235" s="70"/>
      <c r="AW235" s="70"/>
      <c r="AX235" s="70"/>
    </row>
    <row r="236" spans="1:50" ht="24.95" hidden="1" customHeight="1" x14ac:dyDescent="0.25">
      <c r="A236" s="1" t="str">
        <f t="shared" si="57"/>
        <v>LA-012M7B997-E115-2022MCSSA018786COMPAÑIA INTERNACIONAL MÉDICA, S.A. DE C.V.2024040.000.4026.00</v>
      </c>
      <c r="B236" s="1" t="str">
        <f t="shared" si="58"/>
        <v>MCSSA01878625301HRAEI-LPI-CC-437-2022HRAEI-MD02372024</v>
      </c>
      <c r="C236" s="42">
        <v>44950</v>
      </c>
      <c r="D236" s="43">
        <v>2024</v>
      </c>
      <c r="E236" s="44" t="s">
        <v>39</v>
      </c>
      <c r="F236" s="44" t="s">
        <v>390</v>
      </c>
      <c r="G236" s="44" t="s">
        <v>41</v>
      </c>
      <c r="H236" s="44">
        <v>25301</v>
      </c>
      <c r="I236" s="44" t="s">
        <v>562</v>
      </c>
      <c r="J236" s="44" t="s">
        <v>563</v>
      </c>
      <c r="K236" s="44" t="s">
        <v>1271</v>
      </c>
      <c r="L236" s="44" t="str">
        <f t="shared" si="59"/>
        <v>HRAEI-LPI-CC-437-2022HRAEI-MD0237</v>
      </c>
      <c r="M236" s="44" t="s">
        <v>1272</v>
      </c>
      <c r="N236" s="44">
        <v>25300396</v>
      </c>
      <c r="O236" s="44" t="s">
        <v>1273</v>
      </c>
      <c r="P236" s="44" t="s">
        <v>1274</v>
      </c>
      <c r="Q236" s="45">
        <v>22.85</v>
      </c>
      <c r="R236" s="46">
        <v>156</v>
      </c>
      <c r="S236" s="46">
        <v>390</v>
      </c>
      <c r="T236" s="45">
        <f t="shared" si="60"/>
        <v>3564.6000000000004</v>
      </c>
      <c r="U236" s="45">
        <f t="shared" si="61"/>
        <v>8911.5</v>
      </c>
      <c r="V236" s="47">
        <v>0</v>
      </c>
      <c r="W236" s="87">
        <f>IFERROR(VLOOKUP(L236,'DINAMICA SOLICITADO - ENTREGADO'!$A$2:$B$2000,2,0),"-")</f>
        <v>156</v>
      </c>
      <c r="X236" s="87">
        <f>IFERROR(VLOOKUP(L236,'DINAMICA SOLICITADO - ENTREGADO'!$A$2:$C$2000,3,0),"-")</f>
        <v>156</v>
      </c>
      <c r="Y236" s="87" t="str">
        <f t="shared" si="62"/>
        <v>CLAVE SOLICITADA</v>
      </c>
      <c r="Z236" s="87">
        <f t="shared" si="63"/>
        <v>0</v>
      </c>
      <c r="AA236" s="87" t="str">
        <f t="shared" si="64"/>
        <v>MINIMO CUMPLIDO</v>
      </c>
      <c r="AB236" s="87">
        <f t="shared" si="65"/>
        <v>0</v>
      </c>
      <c r="AC236" s="87" t="str">
        <f t="shared" si="66"/>
        <v>RECIBIDO TOTAL</v>
      </c>
      <c r="AD236" s="6">
        <f t="shared" si="67"/>
        <v>3564.6000000000004</v>
      </c>
      <c r="AE236" s="87"/>
      <c r="AF236" s="87"/>
      <c r="AI236" s="9">
        <v>2.5000000000000001E-2</v>
      </c>
      <c r="AN236" s="8" t="str">
        <f t="shared" si="68"/>
        <v>MCSSA018786HRAEI-LPI-CC-437-202225301</v>
      </c>
      <c r="AO236" s="8" t="str">
        <f t="shared" si="69"/>
        <v>390COMPAÑIA INTERNACIONAL MÉDICA, S.A. DE C.V.22.85MCSSA018786040.000.4026.002024LA-012M7B997-E115-2022RAMO 12</v>
      </c>
      <c r="AP236" s="8" t="str">
        <f t="shared" si="70"/>
        <v>HRAEI-LPI-CC-437-2022</v>
      </c>
      <c r="AQ236" s="1" t="str">
        <f t="shared" si="71"/>
        <v>HRAEI-MD0237</v>
      </c>
      <c r="AR236" s="1" t="str">
        <f t="shared" si="72"/>
        <v>COMPAÑIA INTERNACIONAL MÉDICA, S.A. DE C.V.</v>
      </c>
      <c r="AS236" s="1" t="str">
        <f t="shared" si="73"/>
        <v>LA-012M7B997-E115-2022</v>
      </c>
      <c r="AT236" s="1" t="s">
        <v>48</v>
      </c>
      <c r="AU236" s="1" t="str">
        <f t="shared" si="74"/>
        <v>HRAEI-LPI-CC-437-2022HRAEI-MD0237</v>
      </c>
    </row>
    <row r="237" spans="1:50" ht="24.95" hidden="1" customHeight="1" x14ac:dyDescent="0.25">
      <c r="A237" s="70" t="str">
        <f t="shared" si="57"/>
        <v>LA-12-512-012000991-I-174-2023MCSSA018786HISA FARMACEUTICA, S.A. DE C.V.2024010.000.1206.00</v>
      </c>
      <c r="B237" s="70" t="str">
        <f t="shared" si="58"/>
        <v>MCSSA01878625301HRAEI-LPI-CC-313-1-2023HRAEI-MD02402024</v>
      </c>
      <c r="C237" s="71">
        <v>45253</v>
      </c>
      <c r="D237" s="72">
        <v>2024</v>
      </c>
      <c r="E237" s="73" t="s">
        <v>39</v>
      </c>
      <c r="F237" s="73" t="s">
        <v>2213</v>
      </c>
      <c r="G237" s="73" t="s">
        <v>41</v>
      </c>
      <c r="H237" s="73">
        <v>25301</v>
      </c>
      <c r="I237" s="73" t="s">
        <v>2305</v>
      </c>
      <c r="J237" s="73" t="s">
        <v>1981</v>
      </c>
      <c r="K237" s="73" t="s">
        <v>1613</v>
      </c>
      <c r="L237" s="44" t="str">
        <f t="shared" si="59"/>
        <v>HRAEI-LPI-CC-313-1-2023HRAEI-MD0240</v>
      </c>
      <c r="M237" s="73" t="s">
        <v>1614</v>
      </c>
      <c r="N237" s="73">
        <v>25302441</v>
      </c>
      <c r="O237" s="73" t="s">
        <v>1615</v>
      </c>
      <c r="P237" s="73" t="s">
        <v>1616</v>
      </c>
      <c r="Q237" s="74">
        <v>7.35</v>
      </c>
      <c r="R237" s="75">
        <v>13</v>
      </c>
      <c r="S237" s="75">
        <v>32</v>
      </c>
      <c r="T237" s="74">
        <f t="shared" si="60"/>
        <v>95.55</v>
      </c>
      <c r="U237" s="74">
        <f t="shared" si="61"/>
        <v>235.2</v>
      </c>
      <c r="V237" s="76">
        <v>0</v>
      </c>
      <c r="W237" s="87">
        <f>IFERROR(VLOOKUP(L237,'DINAMICA SOLICITADO - ENTREGADO'!$A$2:$B$2000,2,0),"-")</f>
        <v>13</v>
      </c>
      <c r="X237" s="87">
        <f>IFERROR(VLOOKUP(L237,'DINAMICA SOLICITADO - ENTREGADO'!$A$2:$C$2000,3,0),"-")</f>
        <v>0</v>
      </c>
      <c r="Y237" s="87" t="str">
        <f t="shared" si="62"/>
        <v>CLAVE SOLICITADA</v>
      </c>
      <c r="Z237" s="87">
        <f t="shared" si="63"/>
        <v>0</v>
      </c>
      <c r="AA237" s="87" t="str">
        <f t="shared" si="64"/>
        <v>MINIMO CUMPLIDO</v>
      </c>
      <c r="AB237" s="87">
        <f t="shared" si="65"/>
        <v>13</v>
      </c>
      <c r="AC237" s="87" t="str">
        <f t="shared" si="66"/>
        <v>SIN RECIBIR</v>
      </c>
      <c r="AD237" s="6">
        <f t="shared" si="67"/>
        <v>0</v>
      </c>
      <c r="AE237" s="87"/>
      <c r="AF237" s="87"/>
      <c r="AG237" s="77"/>
      <c r="AH237" s="77"/>
      <c r="AI237" s="78" t="s">
        <v>2216</v>
      </c>
      <c r="AJ237" s="78"/>
      <c r="AK237" s="77"/>
      <c r="AL237" s="77"/>
      <c r="AM237" s="77"/>
      <c r="AN237" s="77" t="str">
        <f t="shared" si="68"/>
        <v>MCSSA018786HRAEI-LPI-CC-313-1-202325301</v>
      </c>
      <c r="AO237" s="77" t="str">
        <f t="shared" si="69"/>
        <v>32HISA FARMACEUTICA, S.A. DE C.V.7.35MCSSA018786010.000.1206.002024LA-12-512-012000991-I-174-2023RAMO 12</v>
      </c>
      <c r="AP237" s="77" t="str">
        <f t="shared" si="70"/>
        <v>HRAEI-LPI-CC-313-1-2023</v>
      </c>
      <c r="AQ237" s="70" t="str">
        <f t="shared" si="71"/>
        <v>HRAEI-MD0240</v>
      </c>
      <c r="AR237" s="70" t="str">
        <f t="shared" si="72"/>
        <v>HISA FARMACEUTICA, S.A. DE C.V.</v>
      </c>
      <c r="AS237" s="70" t="str">
        <f t="shared" si="73"/>
        <v>LA-12-512-012000991-I-174-2023</v>
      </c>
      <c r="AT237" s="70" t="s">
        <v>2218</v>
      </c>
      <c r="AU237" s="70" t="str">
        <f t="shared" si="74"/>
        <v>HRAEI-LPI-CC-313-1-2023HRAEI-MD0240</v>
      </c>
      <c r="AV237" s="70"/>
      <c r="AW237" s="70"/>
      <c r="AX237" s="70"/>
    </row>
    <row r="238" spans="1:50" ht="24.95" hidden="1" customHeight="1" x14ac:dyDescent="0.25">
      <c r="A238" s="1" t="str">
        <f t="shared" si="57"/>
        <v>LA-12-M7B-012M7B997-I-1-2023MCSSA018786PRODIFAM, S.A. DE C.V.2024010.000.1206.00</v>
      </c>
      <c r="B238" s="1" t="str">
        <f t="shared" si="58"/>
        <v>MCSSA01878625301HRAEI-LPI-CC-008-2023HRAEI-MD02402024</v>
      </c>
      <c r="C238" s="42">
        <v>44971</v>
      </c>
      <c r="D238" s="43">
        <v>2024</v>
      </c>
      <c r="E238" s="44" t="s">
        <v>39</v>
      </c>
      <c r="F238" s="44" t="s">
        <v>1474</v>
      </c>
      <c r="G238" s="44" t="s">
        <v>41</v>
      </c>
      <c r="H238" s="44">
        <v>25301</v>
      </c>
      <c r="I238" s="44" t="s">
        <v>1475</v>
      </c>
      <c r="J238" s="44" t="s">
        <v>1476</v>
      </c>
      <c r="K238" s="44" t="s">
        <v>1613</v>
      </c>
      <c r="L238" s="44" t="str">
        <f t="shared" si="59"/>
        <v>HRAEI-LPI-CC-008-2023HRAEI-MD0240</v>
      </c>
      <c r="M238" s="44" t="s">
        <v>1614</v>
      </c>
      <c r="N238" s="44">
        <v>25302441</v>
      </c>
      <c r="O238" s="44" t="s">
        <v>1615</v>
      </c>
      <c r="P238" s="44" t="s">
        <v>1616</v>
      </c>
      <c r="Q238" s="45">
        <v>5.73</v>
      </c>
      <c r="R238" s="46">
        <v>22</v>
      </c>
      <c r="S238" s="46">
        <v>53</v>
      </c>
      <c r="T238" s="45">
        <f t="shared" si="60"/>
        <v>126.06</v>
      </c>
      <c r="U238" s="45">
        <f t="shared" si="61"/>
        <v>303.69</v>
      </c>
      <c r="V238" s="47">
        <v>0</v>
      </c>
      <c r="W238" s="87">
        <f>IFERROR(VLOOKUP(L238,'DINAMICA SOLICITADO - ENTREGADO'!$A$2:$B$2000,2,0),"-")</f>
        <v>53</v>
      </c>
      <c r="X238" s="87">
        <f>IFERROR(VLOOKUP(L238,'DINAMICA SOLICITADO - ENTREGADO'!$A$2:$C$2000,3,0),"-")</f>
        <v>53</v>
      </c>
      <c r="Y238" s="87" t="str">
        <f t="shared" si="62"/>
        <v>CLAVE SOLICITADA</v>
      </c>
      <c r="Z238" s="87">
        <f t="shared" si="63"/>
        <v>31</v>
      </c>
      <c r="AA238" s="87" t="str">
        <f t="shared" si="64"/>
        <v>MINIMO SUPERADO</v>
      </c>
      <c r="AB238" s="87">
        <f t="shared" si="65"/>
        <v>0</v>
      </c>
      <c r="AC238" s="87" t="str">
        <f t="shared" si="66"/>
        <v>RECIBIDO TOTAL</v>
      </c>
      <c r="AD238" s="6">
        <f t="shared" si="67"/>
        <v>303.69</v>
      </c>
      <c r="AE238" s="87"/>
      <c r="AF238" s="87"/>
      <c r="AI238" s="9">
        <v>0.02</v>
      </c>
      <c r="AN238" s="8" t="str">
        <f t="shared" si="68"/>
        <v>MCSSA018786HRAEI-LPI-CC-008-202325301</v>
      </c>
      <c r="AO238" s="8" t="str">
        <f t="shared" si="69"/>
        <v>53PRODIFAM, S.A. DE C.V.5.73MCSSA018786010.000.1206.002024LA-12-M7B-012M7B997-I-1-2023RAMO 12</v>
      </c>
      <c r="AP238" s="8" t="str">
        <f t="shared" si="70"/>
        <v>HRAEI-LPI-CC-008-2023</v>
      </c>
      <c r="AQ238" s="1" t="str">
        <f t="shared" si="71"/>
        <v>HRAEI-MD0240</v>
      </c>
      <c r="AR238" s="1" t="str">
        <f t="shared" si="72"/>
        <v>PRODIFAM, S.A. DE C.V.</v>
      </c>
      <c r="AS238" s="1" t="str">
        <f t="shared" si="73"/>
        <v>LA-12-M7B-012M7B997-I-1-2023</v>
      </c>
      <c r="AT238" s="1" t="s">
        <v>48</v>
      </c>
      <c r="AU238" s="1" t="str">
        <f t="shared" si="74"/>
        <v>HRAEI-LPI-CC-008-2023HRAEI-MD0240</v>
      </c>
    </row>
    <row r="239" spans="1:50" ht="24.95" hidden="1" customHeight="1" x14ac:dyDescent="0.25">
      <c r="A239" s="1" t="str">
        <f t="shared" si="57"/>
        <v>LA-12-M7B-012M7B997-I-1-2023MCSSA018786PRODIFAM, S.A. DE C.V.2024010.000.1207.00</v>
      </c>
      <c r="B239" s="1" t="str">
        <f t="shared" si="58"/>
        <v>MCSSA01878625301HRAEI-LPI-CC-008-2023HRAEI-MD02412024</v>
      </c>
      <c r="C239" s="42">
        <v>44971</v>
      </c>
      <c r="D239" s="43">
        <v>2024</v>
      </c>
      <c r="E239" s="44" t="s">
        <v>39</v>
      </c>
      <c r="F239" s="44" t="s">
        <v>1474</v>
      </c>
      <c r="G239" s="44" t="s">
        <v>41</v>
      </c>
      <c r="H239" s="44">
        <v>25301</v>
      </c>
      <c r="I239" s="44" t="s">
        <v>1475</v>
      </c>
      <c r="J239" s="44" t="s">
        <v>1476</v>
      </c>
      <c r="K239" s="44" t="s">
        <v>1617</v>
      </c>
      <c r="L239" s="44" t="str">
        <f t="shared" si="59"/>
        <v>HRAEI-LPI-CC-008-2023HRAEI-MD0241</v>
      </c>
      <c r="M239" s="44" t="s">
        <v>1618</v>
      </c>
      <c r="N239" s="44">
        <v>25302442</v>
      </c>
      <c r="O239" s="44" t="s">
        <v>1619</v>
      </c>
      <c r="P239" s="44" t="s">
        <v>1620</v>
      </c>
      <c r="Q239" s="45">
        <v>9.2200000000000006</v>
      </c>
      <c r="R239" s="46">
        <v>335</v>
      </c>
      <c r="S239" s="46">
        <v>837</v>
      </c>
      <c r="T239" s="45">
        <f t="shared" si="60"/>
        <v>3088.7000000000003</v>
      </c>
      <c r="U239" s="45">
        <f t="shared" si="61"/>
        <v>7717.14</v>
      </c>
      <c r="V239" s="47">
        <v>0</v>
      </c>
      <c r="W239" s="87">
        <f>IFERROR(VLOOKUP(L239,'DINAMICA SOLICITADO - ENTREGADO'!$A$2:$B$2000,2,0),"-")</f>
        <v>837</v>
      </c>
      <c r="X239" s="87">
        <f>IFERROR(VLOOKUP(L239,'DINAMICA SOLICITADO - ENTREGADO'!$A$2:$C$2000,3,0),"-")</f>
        <v>837</v>
      </c>
      <c r="Y239" s="87" t="str">
        <f t="shared" si="62"/>
        <v>CLAVE SOLICITADA</v>
      </c>
      <c r="Z239" s="87">
        <f t="shared" si="63"/>
        <v>502</v>
      </c>
      <c r="AA239" s="87" t="str">
        <f t="shared" si="64"/>
        <v>MINIMO SUPERADO</v>
      </c>
      <c r="AB239" s="87">
        <f t="shared" si="65"/>
        <v>0</v>
      </c>
      <c r="AC239" s="87" t="str">
        <f t="shared" si="66"/>
        <v>RECIBIDO TOTAL</v>
      </c>
      <c r="AD239" s="6">
        <f t="shared" si="67"/>
        <v>7717.14</v>
      </c>
      <c r="AE239" s="87"/>
      <c r="AF239" s="87"/>
      <c r="AI239" s="9">
        <v>0.02</v>
      </c>
      <c r="AN239" s="8" t="str">
        <f t="shared" si="68"/>
        <v>MCSSA018786HRAEI-LPI-CC-008-202325301</v>
      </c>
      <c r="AO239" s="8" t="str">
        <f t="shared" si="69"/>
        <v>837PRODIFAM, S.A. DE C.V.9.22MCSSA018786010.000.1207.002024LA-12-M7B-012M7B997-I-1-2023RAMO 12</v>
      </c>
      <c r="AP239" s="8" t="str">
        <f t="shared" si="70"/>
        <v>HRAEI-LPI-CC-008-2023</v>
      </c>
      <c r="AQ239" s="1" t="str">
        <f t="shared" si="71"/>
        <v>HRAEI-MD0241</v>
      </c>
      <c r="AR239" s="1" t="str">
        <f t="shared" si="72"/>
        <v>PRODIFAM, S.A. DE C.V.</v>
      </c>
      <c r="AS239" s="1" t="str">
        <f t="shared" si="73"/>
        <v>LA-12-M7B-012M7B997-I-1-2023</v>
      </c>
      <c r="AT239" s="1" t="s">
        <v>48</v>
      </c>
      <c r="AU239" s="1" t="str">
        <f t="shared" si="74"/>
        <v>HRAEI-LPI-CC-008-2023HRAEI-MD0241</v>
      </c>
    </row>
    <row r="240" spans="1:50" ht="24.95" hidden="1" customHeight="1" x14ac:dyDescent="0.25">
      <c r="A240" s="70" t="str">
        <f t="shared" si="57"/>
        <v>LA-12-512-012000991-I-174-2023MCSSA018786BIORESEARCH DE MEXICO, S.A. DE C.V.2024010.000.1006.00</v>
      </c>
      <c r="B240" s="70" t="str">
        <f t="shared" si="58"/>
        <v>MCSSA01878625301HRAEI-LPI-CC-266-2023HRAEI-MD02462024</v>
      </c>
      <c r="C240" s="71">
        <v>45253</v>
      </c>
      <c r="D240" s="72">
        <v>2024</v>
      </c>
      <c r="E240" s="73" t="s">
        <v>39</v>
      </c>
      <c r="F240" s="73" t="s">
        <v>2213</v>
      </c>
      <c r="G240" s="73" t="s">
        <v>41</v>
      </c>
      <c r="H240" s="73">
        <v>25301</v>
      </c>
      <c r="I240" s="73" t="s">
        <v>2274</v>
      </c>
      <c r="J240" s="73" t="s">
        <v>2275</v>
      </c>
      <c r="K240" s="73" t="s">
        <v>558</v>
      </c>
      <c r="L240" s="44" t="str">
        <f t="shared" si="59"/>
        <v>HRAEI-LPI-CC-266-2023HRAEI-MD0246</v>
      </c>
      <c r="M240" s="73" t="s">
        <v>559</v>
      </c>
      <c r="N240" s="73">
        <v>25300411</v>
      </c>
      <c r="O240" s="73" t="s">
        <v>560</v>
      </c>
      <c r="P240" s="73" t="s">
        <v>561</v>
      </c>
      <c r="Q240" s="74">
        <v>22.5</v>
      </c>
      <c r="R240" s="75">
        <v>35</v>
      </c>
      <c r="S240" s="75">
        <v>86</v>
      </c>
      <c r="T240" s="74">
        <f t="shared" si="60"/>
        <v>787.5</v>
      </c>
      <c r="U240" s="74">
        <f t="shared" si="61"/>
        <v>1935</v>
      </c>
      <c r="V240" s="76">
        <v>0</v>
      </c>
      <c r="W240" s="87">
        <f>IFERROR(VLOOKUP(L240,'DINAMICA SOLICITADO - ENTREGADO'!$A$2:$B$2000,2,0),"-")</f>
        <v>86</v>
      </c>
      <c r="X240" s="87">
        <f>IFERROR(VLOOKUP(L240,'DINAMICA SOLICITADO - ENTREGADO'!$A$2:$C$2000,3,0),"-")</f>
        <v>86</v>
      </c>
      <c r="Y240" s="87" t="str">
        <f t="shared" si="62"/>
        <v>CLAVE SOLICITADA</v>
      </c>
      <c r="Z240" s="87">
        <f t="shared" si="63"/>
        <v>51</v>
      </c>
      <c r="AA240" s="87" t="str">
        <f t="shared" si="64"/>
        <v>MINIMO SUPERADO</v>
      </c>
      <c r="AB240" s="87">
        <f t="shared" si="65"/>
        <v>0</v>
      </c>
      <c r="AC240" s="87" t="str">
        <f t="shared" si="66"/>
        <v>RECIBIDO TOTAL</v>
      </c>
      <c r="AD240" s="6">
        <f t="shared" si="67"/>
        <v>1935</v>
      </c>
      <c r="AE240" s="87"/>
      <c r="AF240" s="87"/>
      <c r="AG240" s="77"/>
      <c r="AH240" s="77"/>
      <c r="AI240" s="78" t="s">
        <v>2216</v>
      </c>
      <c r="AJ240" s="78"/>
      <c r="AK240" s="77"/>
      <c r="AL240" s="77"/>
      <c r="AM240" s="77"/>
      <c r="AN240" s="77" t="str">
        <f t="shared" si="68"/>
        <v>MCSSA018786HRAEI-LPI-CC-266-202325301</v>
      </c>
      <c r="AO240" s="77" t="str">
        <f t="shared" si="69"/>
        <v>86BIORESEARCH DE MEXICO, S.A. DE C.V.22.5MCSSA018786010.000.1006.002024LA-12-512-012000991-I-174-2023RAMO 12</v>
      </c>
      <c r="AP240" s="77" t="str">
        <f t="shared" si="70"/>
        <v>HRAEI-LPI-CC-266-2023</v>
      </c>
      <c r="AQ240" s="70" t="str">
        <f t="shared" si="71"/>
        <v>HRAEI-MD0246</v>
      </c>
      <c r="AR240" s="70" t="str">
        <f t="shared" si="72"/>
        <v>BIORESEARCH DE MEXICO, S.A. DE C.V.</v>
      </c>
      <c r="AS240" s="70" t="str">
        <f t="shared" si="73"/>
        <v>LA-12-512-012000991-I-174-2023</v>
      </c>
      <c r="AT240" s="70" t="s">
        <v>2218</v>
      </c>
      <c r="AU240" s="70" t="str">
        <f t="shared" si="74"/>
        <v>HRAEI-LPI-CC-266-2023HRAEI-MD0246</v>
      </c>
      <c r="AV240" s="70"/>
      <c r="AW240" s="70"/>
      <c r="AX240" s="70"/>
    </row>
    <row r="241" spans="1:52" ht="24.95" hidden="1" customHeight="1" x14ac:dyDescent="0.25">
      <c r="A241" s="70" t="str">
        <f t="shared" si="57"/>
        <v>LA-12-512-012000991-I-174-2023MCSSA018786VANTAGE SERVICIOS INTEGRALES DE SALUD, S.A. DE C.V.2024010.000.1006.00</v>
      </c>
      <c r="B241" s="70" t="str">
        <f t="shared" si="58"/>
        <v>MCSSA01878625301HRAEI-LPI-CC-374-2023HRAEI-MD02462024</v>
      </c>
      <c r="C241" s="71">
        <v>45357</v>
      </c>
      <c r="D241" s="72">
        <v>2024</v>
      </c>
      <c r="E241" s="73" t="s">
        <v>39</v>
      </c>
      <c r="F241" s="73" t="s">
        <v>2213</v>
      </c>
      <c r="G241" s="73" t="s">
        <v>41</v>
      </c>
      <c r="H241" s="73">
        <v>25301</v>
      </c>
      <c r="I241" s="73" t="s">
        <v>2354</v>
      </c>
      <c r="J241" s="73" t="s">
        <v>521</v>
      </c>
      <c r="K241" s="73" t="s">
        <v>558</v>
      </c>
      <c r="L241" s="44" t="str">
        <f t="shared" si="59"/>
        <v>HRAEI-LPI-CC-374-2023HRAEI-MD0246</v>
      </c>
      <c r="M241" s="73" t="s">
        <v>559</v>
      </c>
      <c r="N241" s="73">
        <v>25300411</v>
      </c>
      <c r="O241" s="73" t="s">
        <v>560</v>
      </c>
      <c r="P241" s="73" t="s">
        <v>561</v>
      </c>
      <c r="Q241" s="74">
        <v>22.501000000000001</v>
      </c>
      <c r="R241" s="75">
        <v>23</v>
      </c>
      <c r="S241" s="75">
        <v>58</v>
      </c>
      <c r="T241" s="74">
        <f t="shared" si="60"/>
        <v>517.52300000000002</v>
      </c>
      <c r="U241" s="74">
        <f t="shared" si="61"/>
        <v>1305.058</v>
      </c>
      <c r="V241" s="76">
        <v>0</v>
      </c>
      <c r="W241" s="87" t="str">
        <f>IFERROR(VLOOKUP(L241,'DINAMICA SOLICITADO - ENTREGADO'!$A$2:$B$2000,2,0),"-")</f>
        <v>-</v>
      </c>
      <c r="X241" s="87" t="str">
        <f>IFERROR(VLOOKUP(L241,'DINAMICA SOLICITADO - ENTREGADO'!$A$2:$C$2000,3,0),"-")</f>
        <v>-</v>
      </c>
      <c r="Y241" s="87" t="str">
        <f t="shared" si="62"/>
        <v>SIN SOLICITUD</v>
      </c>
      <c r="Z241" s="87" t="str">
        <f t="shared" si="63"/>
        <v>-</v>
      </c>
      <c r="AA241" s="87" t="str">
        <f t="shared" si="64"/>
        <v>MINIMO SIN SOLICITUD</v>
      </c>
      <c r="AB241" s="87" t="str">
        <f t="shared" si="65"/>
        <v>-</v>
      </c>
      <c r="AC241" s="87" t="str">
        <f t="shared" si="66"/>
        <v>SIN SOLICITUD</v>
      </c>
      <c r="AD241" s="6" t="str">
        <f t="shared" si="67"/>
        <v>-</v>
      </c>
      <c r="AE241" s="87"/>
      <c r="AF241" s="87"/>
      <c r="AG241" s="77" t="s">
        <v>2443</v>
      </c>
      <c r="AH241" s="77" t="s">
        <v>2443</v>
      </c>
      <c r="AI241" s="78" t="s">
        <v>2216</v>
      </c>
      <c r="AJ241" s="78" t="s">
        <v>2212</v>
      </c>
      <c r="AK241" s="77"/>
      <c r="AL241" s="77">
        <v>0</v>
      </c>
      <c r="AM241" s="77" t="s">
        <v>2217</v>
      </c>
      <c r="AN241" s="77" t="str">
        <f t="shared" si="68"/>
        <v>MCSSA018786HRAEI-LPI-CC-374-202325301</v>
      </c>
      <c r="AO241" s="77" t="str">
        <f t="shared" si="69"/>
        <v>58VANTAGE SERVICIOS INTEGRALES DE SALUD, S.A. DE C.V.22.501MCSSA018786010.000.1006.002024LA-12-512-012000991-I-174-2023RAMO 12</v>
      </c>
      <c r="AP241" s="77" t="str">
        <f t="shared" si="70"/>
        <v>HRAEI-LPI-CC-374-2023</v>
      </c>
      <c r="AQ241" s="70" t="str">
        <f t="shared" si="71"/>
        <v>HRAEI-MD0246</v>
      </c>
      <c r="AR241" s="70" t="str">
        <f t="shared" si="72"/>
        <v>VANTAGE SERVICIOS INTEGRALES DE SALUD, S.A. DE C.V.</v>
      </c>
      <c r="AS241" s="70" t="str">
        <f t="shared" si="73"/>
        <v>LA-12-512-012000991-I-174-2023</v>
      </c>
      <c r="AT241" s="70" t="s">
        <v>2218</v>
      </c>
      <c r="AU241" s="70" t="str">
        <f t="shared" si="74"/>
        <v>HRAEI-LPI-CC-374-2023HRAEI-MD0246</v>
      </c>
      <c r="AV241" s="70"/>
      <c r="AW241" s="70"/>
      <c r="AX241" s="70"/>
    </row>
    <row r="242" spans="1:52" ht="24.95" hidden="1" customHeight="1" x14ac:dyDescent="0.25">
      <c r="A242" s="1" t="str">
        <f t="shared" si="57"/>
        <v>LA-012M7B997-E115-2022MCSSA018786VANTAGE SERVICIOS INTEGRALES DE SALUD, S.A. DE C.V.2024010.000.1006.00</v>
      </c>
      <c r="B242" s="1" t="str">
        <f t="shared" si="58"/>
        <v>MCSSA01878625301HRAEI-LPI-CC-434-2022HRAEI-MD02462024</v>
      </c>
      <c r="C242" s="42">
        <v>44950</v>
      </c>
      <c r="D242" s="43">
        <v>2024</v>
      </c>
      <c r="E242" s="44" t="s">
        <v>39</v>
      </c>
      <c r="F242" s="44" t="s">
        <v>390</v>
      </c>
      <c r="G242" s="44" t="s">
        <v>41</v>
      </c>
      <c r="H242" s="44">
        <v>25301</v>
      </c>
      <c r="I242" s="44" t="s">
        <v>520</v>
      </c>
      <c r="J242" s="44" t="s">
        <v>521</v>
      </c>
      <c r="K242" s="44" t="s">
        <v>558</v>
      </c>
      <c r="L242" s="44" t="str">
        <f t="shared" si="59"/>
        <v>HRAEI-LPI-CC-434-2022HRAEI-MD0246</v>
      </c>
      <c r="M242" s="44" t="s">
        <v>559</v>
      </c>
      <c r="N242" s="44">
        <v>25300411</v>
      </c>
      <c r="O242" s="44" t="s">
        <v>560</v>
      </c>
      <c r="P242" s="44" t="s">
        <v>561</v>
      </c>
      <c r="Q242" s="45">
        <v>22.5</v>
      </c>
      <c r="R242" s="46">
        <v>56</v>
      </c>
      <c r="S242" s="46">
        <v>140</v>
      </c>
      <c r="T242" s="45">
        <f t="shared" si="60"/>
        <v>1260</v>
      </c>
      <c r="U242" s="45">
        <f t="shared" si="61"/>
        <v>3150</v>
      </c>
      <c r="V242" s="47">
        <v>0</v>
      </c>
      <c r="W242" s="87">
        <f>IFERROR(VLOOKUP(L242,'DINAMICA SOLICITADO - ENTREGADO'!$A$2:$B$2000,2,0),"-")</f>
        <v>56</v>
      </c>
      <c r="X242" s="87">
        <f>IFERROR(VLOOKUP(L242,'DINAMICA SOLICITADO - ENTREGADO'!$A$2:$C$2000,3,0),"-")</f>
        <v>56</v>
      </c>
      <c r="Y242" s="87" t="str">
        <f t="shared" si="62"/>
        <v>CLAVE SOLICITADA</v>
      </c>
      <c r="Z242" s="87">
        <f t="shared" si="63"/>
        <v>0</v>
      </c>
      <c r="AA242" s="87" t="str">
        <f t="shared" si="64"/>
        <v>MINIMO CUMPLIDO</v>
      </c>
      <c r="AB242" s="87">
        <f t="shared" si="65"/>
        <v>0</v>
      </c>
      <c r="AC242" s="87" t="str">
        <f t="shared" si="66"/>
        <v>RECIBIDO TOTAL</v>
      </c>
      <c r="AD242" s="6">
        <f t="shared" si="67"/>
        <v>1260</v>
      </c>
      <c r="AE242" s="87"/>
      <c r="AF242" s="87"/>
      <c r="AI242" s="9">
        <v>2.5000000000000001E-2</v>
      </c>
      <c r="AN242" s="8" t="str">
        <f t="shared" si="68"/>
        <v>MCSSA018786HRAEI-LPI-CC-434-202225301</v>
      </c>
      <c r="AO242" s="8" t="str">
        <f t="shared" si="69"/>
        <v>140VANTAGE SERVICIOS INTEGRALES DE SALUD, S.A. DE C.V.22.5MCSSA018786010.000.1006.002024LA-012M7B997-E115-2022RAMO 12</v>
      </c>
      <c r="AP242" s="8" t="str">
        <f t="shared" si="70"/>
        <v>HRAEI-LPI-CC-434-2022</v>
      </c>
      <c r="AQ242" s="1" t="str">
        <f t="shared" si="71"/>
        <v>HRAEI-MD0246</v>
      </c>
      <c r="AR242" s="1" t="str">
        <f t="shared" si="72"/>
        <v>VANTAGE SERVICIOS INTEGRALES DE SALUD, S.A. DE C.V.</v>
      </c>
      <c r="AS242" s="1" t="str">
        <f t="shared" si="73"/>
        <v>LA-012M7B997-E115-2022</v>
      </c>
      <c r="AT242" s="1" t="s">
        <v>48</v>
      </c>
      <c r="AU242" s="1" t="str">
        <f t="shared" si="74"/>
        <v>HRAEI-LPI-CC-434-2022HRAEI-MD0246</v>
      </c>
    </row>
    <row r="243" spans="1:52" ht="24.95" hidden="1" customHeight="1" x14ac:dyDescent="0.25">
      <c r="A243" s="70" t="str">
        <f t="shared" si="57"/>
        <v>LA-12-512-012000991-I-174-2023MCSSA018786COMERCIALIZADORA DE PRODUCTOS INSTITUCIONALES, S.A. DE C.V.2024010.000.1095.00</v>
      </c>
      <c r="B243" s="70" t="str">
        <f t="shared" si="58"/>
        <v>MCSSA01878625301HRAEI-LPI-CC-276-2023HRAEI-MD02502024</v>
      </c>
      <c r="C243" s="71">
        <v>45253</v>
      </c>
      <c r="D243" s="72">
        <v>2024</v>
      </c>
      <c r="E243" s="73" t="s">
        <v>39</v>
      </c>
      <c r="F243" s="73" t="s">
        <v>2213</v>
      </c>
      <c r="G243" s="73" t="s">
        <v>41</v>
      </c>
      <c r="H243" s="73">
        <v>25301</v>
      </c>
      <c r="I243" s="73" t="s">
        <v>2269</v>
      </c>
      <c r="J243" s="73" t="s">
        <v>406</v>
      </c>
      <c r="K243" s="73" t="s">
        <v>587</v>
      </c>
      <c r="L243" s="44" t="str">
        <f t="shared" si="59"/>
        <v>HRAEI-LPI-CC-276-2023HRAEI-MD0250</v>
      </c>
      <c r="M243" s="73" t="s">
        <v>588</v>
      </c>
      <c r="N243" s="73">
        <v>25300415</v>
      </c>
      <c r="O243" s="73" t="s">
        <v>589</v>
      </c>
      <c r="P243" s="73" t="s">
        <v>590</v>
      </c>
      <c r="Q243" s="74">
        <v>24.36</v>
      </c>
      <c r="R243" s="75">
        <v>1</v>
      </c>
      <c r="S243" s="75">
        <v>2</v>
      </c>
      <c r="T243" s="74">
        <f t="shared" si="60"/>
        <v>24.36</v>
      </c>
      <c r="U243" s="74">
        <f t="shared" si="61"/>
        <v>48.72</v>
      </c>
      <c r="V243" s="76">
        <v>0</v>
      </c>
      <c r="W243" s="87">
        <f>IFERROR(VLOOKUP(L243,'DINAMICA SOLICITADO - ENTREGADO'!$A$2:$B$2000,2,0),"-")</f>
        <v>2</v>
      </c>
      <c r="X243" s="87">
        <f>IFERROR(VLOOKUP(L243,'DINAMICA SOLICITADO - ENTREGADO'!$A$2:$C$2000,3,0),"-")</f>
        <v>2</v>
      </c>
      <c r="Y243" s="87" t="str">
        <f t="shared" si="62"/>
        <v>CLAVE SOLICITADA</v>
      </c>
      <c r="Z243" s="87">
        <f t="shared" si="63"/>
        <v>1</v>
      </c>
      <c r="AA243" s="87" t="str">
        <f t="shared" si="64"/>
        <v>MINIMO SUPERADO</v>
      </c>
      <c r="AB243" s="87">
        <f t="shared" si="65"/>
        <v>0</v>
      </c>
      <c r="AC243" s="87" t="str">
        <f t="shared" si="66"/>
        <v>RECIBIDO TOTAL</v>
      </c>
      <c r="AD243" s="6">
        <f t="shared" si="67"/>
        <v>48.72</v>
      </c>
      <c r="AE243" s="87"/>
      <c r="AF243" s="87"/>
      <c r="AG243" s="77"/>
      <c r="AH243" s="77"/>
      <c r="AI243" s="78" t="s">
        <v>2216</v>
      </c>
      <c r="AJ243" s="78"/>
      <c r="AK243" s="77"/>
      <c r="AL243" s="77"/>
      <c r="AM243" s="77"/>
      <c r="AN243" s="77" t="str">
        <f t="shared" si="68"/>
        <v>MCSSA018786HRAEI-LPI-CC-276-202325301</v>
      </c>
      <c r="AO243" s="77" t="str">
        <f t="shared" si="69"/>
        <v>2COMERCIALIZADORA DE PRODUCTOS INSTITUCIONALES, S.A. DE C.V.24.36MCSSA018786010.000.1095.002024LA-12-512-012000991-I-174-2023RAMO 12</v>
      </c>
      <c r="AP243" s="77" t="str">
        <f t="shared" si="70"/>
        <v>HRAEI-LPI-CC-276-2023</v>
      </c>
      <c r="AQ243" s="70" t="str">
        <f t="shared" si="71"/>
        <v>HRAEI-MD0250</v>
      </c>
      <c r="AR243" s="70" t="str">
        <f t="shared" si="72"/>
        <v>COMERCIALIZADORA DE PRODUCTOS INSTITUCIONALES, S.A. DE C.V.</v>
      </c>
      <c r="AS243" s="70" t="str">
        <f t="shared" si="73"/>
        <v>LA-12-512-012000991-I-174-2023</v>
      </c>
      <c r="AT243" s="70" t="s">
        <v>2218</v>
      </c>
      <c r="AU243" s="70" t="str">
        <f t="shared" si="74"/>
        <v>HRAEI-LPI-CC-276-2023HRAEI-MD0250</v>
      </c>
      <c r="AV243" s="70"/>
      <c r="AW243" s="70"/>
      <c r="AX243" s="70"/>
    </row>
    <row r="244" spans="1:52" ht="24.95" hidden="1" customHeight="1" x14ac:dyDescent="0.25">
      <c r="A244" s="70" t="str">
        <f t="shared" si="57"/>
        <v>LA-12-512-012000991-I-174-2023MCSSA018786BIORESEARCH DE MEXICO, S.A. DE C.V.2024010.000.0574.00</v>
      </c>
      <c r="B244" s="70" t="str">
        <f t="shared" si="58"/>
        <v>MCSSA01878625301HRAEI-LPI-CC-266-2023HRAEI-MD02552024</v>
      </c>
      <c r="C244" s="71">
        <v>45253</v>
      </c>
      <c r="D244" s="72">
        <v>2024</v>
      </c>
      <c r="E244" s="73" t="s">
        <v>39</v>
      </c>
      <c r="F244" s="73" t="s">
        <v>2213</v>
      </c>
      <c r="G244" s="73" t="s">
        <v>41</v>
      </c>
      <c r="H244" s="73">
        <v>25301</v>
      </c>
      <c r="I244" s="73" t="s">
        <v>2274</v>
      </c>
      <c r="J244" s="73" t="s">
        <v>2275</v>
      </c>
      <c r="K244" s="73" t="s">
        <v>514</v>
      </c>
      <c r="L244" s="44" t="str">
        <f t="shared" si="59"/>
        <v>HRAEI-LPI-CC-266-2023HRAEI-MD0255</v>
      </c>
      <c r="M244" s="73" t="s">
        <v>515</v>
      </c>
      <c r="N244" s="73">
        <v>25300423</v>
      </c>
      <c r="O244" s="73" t="s">
        <v>516</v>
      </c>
      <c r="P244" s="73" t="s">
        <v>280</v>
      </c>
      <c r="Q244" s="74">
        <v>6.25</v>
      </c>
      <c r="R244" s="75">
        <v>20</v>
      </c>
      <c r="S244" s="75">
        <v>50</v>
      </c>
      <c r="T244" s="74">
        <f t="shared" si="60"/>
        <v>125</v>
      </c>
      <c r="U244" s="74">
        <f t="shared" si="61"/>
        <v>312.5</v>
      </c>
      <c r="V244" s="76">
        <v>0</v>
      </c>
      <c r="W244" s="87" t="str">
        <f>IFERROR(VLOOKUP(L244,'DINAMICA SOLICITADO - ENTREGADO'!$A$2:$B$2000,2,0),"-")</f>
        <v>-</v>
      </c>
      <c r="X244" s="87" t="str">
        <f>IFERROR(VLOOKUP(L244,'DINAMICA SOLICITADO - ENTREGADO'!$A$2:$C$2000,3,0),"-")</f>
        <v>-</v>
      </c>
      <c r="Y244" s="87" t="str">
        <f t="shared" si="62"/>
        <v>SIN SOLICITUD</v>
      </c>
      <c r="Z244" s="87" t="str">
        <f t="shared" si="63"/>
        <v>-</v>
      </c>
      <c r="AA244" s="87" t="str">
        <f t="shared" si="64"/>
        <v>MINIMO SIN SOLICITUD</v>
      </c>
      <c r="AB244" s="87" t="str">
        <f t="shared" si="65"/>
        <v>-</v>
      </c>
      <c r="AC244" s="87" t="str">
        <f t="shared" si="66"/>
        <v>SIN SOLICITUD</v>
      </c>
      <c r="AD244" s="6" t="str">
        <f t="shared" si="67"/>
        <v>-</v>
      </c>
      <c r="AE244" s="87"/>
      <c r="AF244" s="87"/>
      <c r="AG244" s="77"/>
      <c r="AH244" s="77"/>
      <c r="AI244" s="78" t="s">
        <v>2216</v>
      </c>
      <c r="AJ244" s="78"/>
      <c r="AK244" s="77"/>
      <c r="AL244" s="77"/>
      <c r="AM244" s="77"/>
      <c r="AN244" s="77" t="str">
        <f t="shared" si="68"/>
        <v>MCSSA018786HRAEI-LPI-CC-266-202325301</v>
      </c>
      <c r="AO244" s="77" t="str">
        <f t="shared" si="69"/>
        <v>50BIORESEARCH DE MEXICO, S.A. DE C.V.6.25MCSSA018786010.000.0574.002024LA-12-512-012000991-I-174-2023RAMO 12</v>
      </c>
      <c r="AP244" s="77" t="str">
        <f t="shared" si="70"/>
        <v>HRAEI-LPI-CC-266-2023</v>
      </c>
      <c r="AQ244" s="70" t="str">
        <f t="shared" si="71"/>
        <v>HRAEI-MD0255</v>
      </c>
      <c r="AR244" s="70" t="str">
        <f t="shared" si="72"/>
        <v>BIORESEARCH DE MEXICO, S.A. DE C.V.</v>
      </c>
      <c r="AS244" s="70" t="str">
        <f t="shared" si="73"/>
        <v>LA-12-512-012000991-I-174-2023</v>
      </c>
      <c r="AT244" s="70" t="s">
        <v>2218</v>
      </c>
      <c r="AU244" s="70" t="str">
        <f t="shared" si="74"/>
        <v>HRAEI-LPI-CC-266-2023HRAEI-MD0255</v>
      </c>
      <c r="AV244" s="70"/>
      <c r="AW244" s="70"/>
      <c r="AX244" s="70"/>
    </row>
    <row r="245" spans="1:52" ht="24.95" hidden="1" customHeight="1" x14ac:dyDescent="0.25">
      <c r="A245" s="70" t="str">
        <f t="shared" si="57"/>
        <v>LA-12-512-012000991-I-174-2023MCSSA018786COMERCIALIZADORA DE PRODUCTOS INSTITUCIONALES, S.A. DE C.V.2024010.000.0574.00</v>
      </c>
      <c r="B245" s="70" t="str">
        <f t="shared" si="58"/>
        <v>MCSSA01878625301HRAEI-LPI-CC-276-2023HRAEI-MD02552024</v>
      </c>
      <c r="C245" s="71">
        <v>45253</v>
      </c>
      <c r="D245" s="72">
        <v>2024</v>
      </c>
      <c r="E245" s="73" t="s">
        <v>39</v>
      </c>
      <c r="F245" s="73" t="s">
        <v>2213</v>
      </c>
      <c r="G245" s="73" t="s">
        <v>41</v>
      </c>
      <c r="H245" s="73">
        <v>25301</v>
      </c>
      <c r="I245" s="73" t="s">
        <v>2269</v>
      </c>
      <c r="J245" s="73" t="s">
        <v>406</v>
      </c>
      <c r="K245" s="73" t="s">
        <v>514</v>
      </c>
      <c r="L245" s="44" t="str">
        <f t="shared" si="59"/>
        <v>HRAEI-LPI-CC-276-2023HRAEI-MD0255</v>
      </c>
      <c r="M245" s="73" t="s">
        <v>515</v>
      </c>
      <c r="N245" s="73">
        <v>25300423</v>
      </c>
      <c r="O245" s="73" t="s">
        <v>516</v>
      </c>
      <c r="P245" s="73" t="s">
        <v>280</v>
      </c>
      <c r="Q245" s="74">
        <v>6.32</v>
      </c>
      <c r="R245" s="75">
        <v>14</v>
      </c>
      <c r="S245" s="75">
        <v>33</v>
      </c>
      <c r="T245" s="74">
        <f t="shared" si="60"/>
        <v>88.48</v>
      </c>
      <c r="U245" s="74">
        <f t="shared" si="61"/>
        <v>208.56</v>
      </c>
      <c r="V245" s="76">
        <v>0</v>
      </c>
      <c r="W245" s="87" t="str">
        <f>IFERROR(VLOOKUP(L245,'DINAMICA SOLICITADO - ENTREGADO'!$A$2:$B$2000,2,0),"-")</f>
        <v>-</v>
      </c>
      <c r="X245" s="87" t="str">
        <f>IFERROR(VLOOKUP(L245,'DINAMICA SOLICITADO - ENTREGADO'!$A$2:$C$2000,3,0),"-")</f>
        <v>-</v>
      </c>
      <c r="Y245" s="87" t="str">
        <f t="shared" si="62"/>
        <v>SIN SOLICITUD</v>
      </c>
      <c r="Z245" s="87" t="str">
        <f t="shared" si="63"/>
        <v>-</v>
      </c>
      <c r="AA245" s="87" t="str">
        <f t="shared" si="64"/>
        <v>MINIMO SIN SOLICITUD</v>
      </c>
      <c r="AB245" s="87" t="str">
        <f t="shared" si="65"/>
        <v>-</v>
      </c>
      <c r="AC245" s="87" t="str">
        <f t="shared" si="66"/>
        <v>SIN SOLICITUD</v>
      </c>
      <c r="AD245" s="6" t="str">
        <f t="shared" si="67"/>
        <v>-</v>
      </c>
      <c r="AE245" s="87"/>
      <c r="AF245" s="87"/>
      <c r="AG245" s="77"/>
      <c r="AH245" s="77"/>
      <c r="AI245" s="78" t="s">
        <v>2216</v>
      </c>
      <c r="AJ245" s="78"/>
      <c r="AK245" s="77"/>
      <c r="AL245" s="77"/>
      <c r="AM245" s="77"/>
      <c r="AN245" s="77" t="str">
        <f t="shared" si="68"/>
        <v>MCSSA018786HRAEI-LPI-CC-276-202325301</v>
      </c>
      <c r="AO245" s="77" t="str">
        <f t="shared" si="69"/>
        <v>33COMERCIALIZADORA DE PRODUCTOS INSTITUCIONALES, S.A. DE C.V.6.32MCSSA018786010.000.0574.002024LA-12-512-012000991-I-174-2023RAMO 12</v>
      </c>
      <c r="AP245" s="77" t="str">
        <f t="shared" si="70"/>
        <v>HRAEI-LPI-CC-276-2023</v>
      </c>
      <c r="AQ245" s="70" t="str">
        <f t="shared" si="71"/>
        <v>HRAEI-MD0255</v>
      </c>
      <c r="AR245" s="70" t="str">
        <f t="shared" si="72"/>
        <v>COMERCIALIZADORA DE PRODUCTOS INSTITUCIONALES, S.A. DE C.V.</v>
      </c>
      <c r="AS245" s="70" t="str">
        <f t="shared" si="73"/>
        <v>LA-12-512-012000991-I-174-2023</v>
      </c>
      <c r="AT245" s="70" t="s">
        <v>2218</v>
      </c>
      <c r="AU245" s="70" t="str">
        <f t="shared" si="74"/>
        <v>HRAEI-LPI-CC-276-2023HRAEI-MD0255</v>
      </c>
      <c r="AV245" s="70"/>
      <c r="AW245" s="70"/>
      <c r="AX245" s="70"/>
    </row>
    <row r="246" spans="1:52" ht="24.95" hidden="1" customHeight="1" x14ac:dyDescent="0.25">
      <c r="A246" s="1" t="str">
        <f t="shared" si="57"/>
        <v>LA-012M7B997-E115-2022MCSSA018786SAGO MEDICAL SERVICE, S.A. DE C.V.2024010.000.0574.00</v>
      </c>
      <c r="B246" s="1" t="str">
        <f t="shared" si="58"/>
        <v>MCSSA01878625301HRAEI-LPI-CC-427-2022HRAEI-MD02552024</v>
      </c>
      <c r="C246" s="42">
        <v>44950</v>
      </c>
      <c r="D246" s="43">
        <v>2024</v>
      </c>
      <c r="E246" s="44" t="s">
        <v>39</v>
      </c>
      <c r="F246" s="44" t="s">
        <v>390</v>
      </c>
      <c r="G246" s="44" t="s">
        <v>41</v>
      </c>
      <c r="H246" s="44">
        <v>25301</v>
      </c>
      <c r="I246" s="44" t="s">
        <v>462</v>
      </c>
      <c r="J246" s="44" t="s">
        <v>463</v>
      </c>
      <c r="K246" s="44" t="s">
        <v>514</v>
      </c>
      <c r="L246" s="44" t="str">
        <f t="shared" si="59"/>
        <v>HRAEI-LPI-CC-427-2022HRAEI-MD0255</v>
      </c>
      <c r="M246" s="44" t="s">
        <v>515</v>
      </c>
      <c r="N246" s="44">
        <v>25300423</v>
      </c>
      <c r="O246" s="44" t="s">
        <v>516</v>
      </c>
      <c r="P246" s="44" t="s">
        <v>280</v>
      </c>
      <c r="Q246" s="45">
        <v>6</v>
      </c>
      <c r="R246" s="46">
        <v>54</v>
      </c>
      <c r="S246" s="46">
        <v>135</v>
      </c>
      <c r="T246" s="45">
        <f t="shared" si="60"/>
        <v>324</v>
      </c>
      <c r="U246" s="45">
        <f t="shared" si="61"/>
        <v>810</v>
      </c>
      <c r="V246" s="47">
        <v>0</v>
      </c>
      <c r="W246" s="87">
        <f>IFERROR(VLOOKUP(L246,'DINAMICA SOLICITADO - ENTREGADO'!$A$2:$B$2000,2,0),"-")</f>
        <v>54</v>
      </c>
      <c r="X246" s="87">
        <f>IFERROR(VLOOKUP(L246,'DINAMICA SOLICITADO - ENTREGADO'!$A$2:$C$2000,3,0),"-")</f>
        <v>54</v>
      </c>
      <c r="Y246" s="87" t="str">
        <f t="shared" si="62"/>
        <v>CLAVE SOLICITADA</v>
      </c>
      <c r="Z246" s="87">
        <f t="shared" si="63"/>
        <v>0</v>
      </c>
      <c r="AA246" s="87" t="str">
        <f t="shared" si="64"/>
        <v>MINIMO CUMPLIDO</v>
      </c>
      <c r="AB246" s="87">
        <f t="shared" si="65"/>
        <v>0</v>
      </c>
      <c r="AC246" s="87" t="str">
        <f t="shared" si="66"/>
        <v>RECIBIDO TOTAL</v>
      </c>
      <c r="AD246" s="6">
        <f t="shared" si="67"/>
        <v>324</v>
      </c>
      <c r="AE246" s="87" t="s">
        <v>3574</v>
      </c>
      <c r="AF246" s="87"/>
      <c r="AI246" s="9">
        <v>2.5000000000000001E-2</v>
      </c>
      <c r="AN246" s="8" t="str">
        <f t="shared" si="68"/>
        <v>MCSSA018786HRAEI-LPI-CC-427-202225301</v>
      </c>
      <c r="AO246" s="8" t="str">
        <f t="shared" si="69"/>
        <v>135SAGO MEDICAL SERVICE, S.A. DE C.V.6MCSSA018786010.000.0574.002024LA-012M7B997-E115-2022RAMO 12</v>
      </c>
      <c r="AP246" s="8" t="str">
        <f t="shared" si="70"/>
        <v>HRAEI-LPI-CC-427-2022</v>
      </c>
      <c r="AQ246" s="1" t="str">
        <f t="shared" si="71"/>
        <v>HRAEI-MD0255</v>
      </c>
      <c r="AR246" s="1" t="str">
        <f t="shared" si="72"/>
        <v>SAGO MEDICAL SERVICE, S.A. DE C.V.</v>
      </c>
      <c r="AS246" s="1" t="str">
        <f t="shared" si="73"/>
        <v>LA-012M7B997-E115-2022</v>
      </c>
      <c r="AT246" s="1" t="s">
        <v>48</v>
      </c>
      <c r="AU246" s="1" t="str">
        <f t="shared" si="74"/>
        <v>HRAEI-LPI-CC-427-2022HRAEI-MD0255</v>
      </c>
    </row>
    <row r="247" spans="1:52" ht="24.95" hidden="1" customHeight="1" x14ac:dyDescent="0.25">
      <c r="A247" s="1" t="str">
        <f t="shared" si="57"/>
        <v>LA-012M7B997-E115-2022MCSSA018786ABASTECEDORA DE INSUMOS PARA LA SALUD, S.A. DE C.V.2024040.000.2608.00</v>
      </c>
      <c r="B247" s="1" t="str">
        <f t="shared" si="58"/>
        <v>MCSSA01878625301HRAEI-LPI-CC-444-2022HRAEI-MD02572024</v>
      </c>
      <c r="C247" s="42">
        <v>44950</v>
      </c>
      <c r="D247" s="43">
        <v>2024</v>
      </c>
      <c r="E247" s="44" t="s">
        <v>39</v>
      </c>
      <c r="F247" s="44" t="s">
        <v>390</v>
      </c>
      <c r="G247" s="44" t="s">
        <v>41</v>
      </c>
      <c r="H247" s="44">
        <v>25301</v>
      </c>
      <c r="I247" s="44" t="s">
        <v>603</v>
      </c>
      <c r="J247" s="44" t="s">
        <v>604</v>
      </c>
      <c r="K247" s="44" t="s">
        <v>1262</v>
      </c>
      <c r="L247" s="44" t="str">
        <f t="shared" si="59"/>
        <v>HRAEI-LPI-CC-444-2022HRAEI-MD0257</v>
      </c>
      <c r="M247" s="44" t="s">
        <v>1263</v>
      </c>
      <c r="N247" s="44">
        <v>25300426</v>
      </c>
      <c r="O247" s="44" t="s">
        <v>1264</v>
      </c>
      <c r="P247" s="44" t="s">
        <v>461</v>
      </c>
      <c r="Q247" s="45">
        <v>18</v>
      </c>
      <c r="R247" s="46">
        <v>5</v>
      </c>
      <c r="S247" s="46">
        <v>12</v>
      </c>
      <c r="T247" s="45">
        <f t="shared" si="60"/>
        <v>90</v>
      </c>
      <c r="U247" s="45">
        <f t="shared" si="61"/>
        <v>216</v>
      </c>
      <c r="V247" s="47">
        <v>0</v>
      </c>
      <c r="W247" s="87">
        <f>IFERROR(VLOOKUP(L247,'DINAMICA SOLICITADO - ENTREGADO'!$A$2:$B$2000,2,0),"-")</f>
        <v>5</v>
      </c>
      <c r="X247" s="87">
        <f>IFERROR(VLOOKUP(L247,'DINAMICA SOLICITADO - ENTREGADO'!$A$2:$C$2000,3,0),"-")</f>
        <v>5</v>
      </c>
      <c r="Y247" s="87" t="str">
        <f t="shared" si="62"/>
        <v>CLAVE SOLICITADA</v>
      </c>
      <c r="Z247" s="87">
        <f t="shared" si="63"/>
        <v>0</v>
      </c>
      <c r="AA247" s="87" t="str">
        <f t="shared" si="64"/>
        <v>MINIMO CUMPLIDO</v>
      </c>
      <c r="AB247" s="87">
        <f t="shared" si="65"/>
        <v>0</v>
      </c>
      <c r="AC247" s="87" t="str">
        <f t="shared" si="66"/>
        <v>RECIBIDO TOTAL</v>
      </c>
      <c r="AD247" s="6">
        <f t="shared" si="67"/>
        <v>90</v>
      </c>
      <c r="AE247" s="87" t="s">
        <v>3574</v>
      </c>
      <c r="AF247" s="87"/>
      <c r="AI247" s="9">
        <v>2.5000000000000001E-2</v>
      </c>
      <c r="AN247" s="8" t="str">
        <f t="shared" si="68"/>
        <v>MCSSA018786HRAEI-LPI-CC-444-202225301</v>
      </c>
      <c r="AO247" s="8" t="str">
        <f t="shared" si="69"/>
        <v>12ABASTECEDORA DE INSUMOS PARA LA SALUD, S.A. DE C.V.18MCSSA018786040.000.2608.002024LA-012M7B997-E115-2022RAMO 12</v>
      </c>
      <c r="AP247" s="8" t="str">
        <f t="shared" si="70"/>
        <v>HRAEI-LPI-CC-444-2022</v>
      </c>
      <c r="AQ247" s="1" t="str">
        <f t="shared" si="71"/>
        <v>HRAEI-MD0257</v>
      </c>
      <c r="AR247" s="1" t="str">
        <f t="shared" si="72"/>
        <v>ABASTECEDORA DE INSUMOS PARA LA SALUD, S.A. DE C.V.</v>
      </c>
      <c r="AS247" s="1" t="str">
        <f t="shared" si="73"/>
        <v>LA-012M7B997-E115-2022</v>
      </c>
      <c r="AT247" s="1" t="s">
        <v>48</v>
      </c>
      <c r="AU247" s="1" t="str">
        <f t="shared" si="74"/>
        <v>HRAEI-LPI-CC-444-2022HRAEI-MD0257</v>
      </c>
    </row>
    <row r="248" spans="1:52" ht="24.95" hidden="1" customHeight="1" x14ac:dyDescent="0.25">
      <c r="A248" s="1" t="str">
        <f t="shared" si="57"/>
        <v>LA-012M7B997-E115-2022MCSSA018786LABORATORIOS SOLFRAN, S.A.2024040.000.2608.00</v>
      </c>
      <c r="B248" s="1" t="str">
        <f t="shared" si="58"/>
        <v>MCSSA01878625301HRAEI-LPI-CC-495-2022HRAEI-MD02572024</v>
      </c>
      <c r="C248" s="42">
        <v>44950</v>
      </c>
      <c r="D248" s="43">
        <v>2024</v>
      </c>
      <c r="E248" s="44" t="s">
        <v>39</v>
      </c>
      <c r="F248" s="44" t="s">
        <v>390</v>
      </c>
      <c r="G248" s="44" t="s">
        <v>41</v>
      </c>
      <c r="H248" s="44">
        <v>25301</v>
      </c>
      <c r="I248" s="44" t="s">
        <v>1297</v>
      </c>
      <c r="J248" s="44" t="s">
        <v>1298</v>
      </c>
      <c r="K248" s="44" t="s">
        <v>1262</v>
      </c>
      <c r="L248" s="44" t="str">
        <f t="shared" si="59"/>
        <v>HRAEI-LPI-CC-495-2022HRAEI-MD0257</v>
      </c>
      <c r="M248" s="44" t="s">
        <v>1263</v>
      </c>
      <c r="N248" s="44">
        <v>25300426</v>
      </c>
      <c r="O248" s="44" t="s">
        <v>1264</v>
      </c>
      <c r="P248" s="44" t="s">
        <v>461</v>
      </c>
      <c r="Q248" s="45">
        <v>18</v>
      </c>
      <c r="R248" s="46">
        <v>3</v>
      </c>
      <c r="S248" s="46">
        <v>7</v>
      </c>
      <c r="T248" s="45">
        <f t="shared" si="60"/>
        <v>54</v>
      </c>
      <c r="U248" s="45">
        <f t="shared" si="61"/>
        <v>126</v>
      </c>
      <c r="V248" s="47">
        <v>0</v>
      </c>
      <c r="W248" s="87">
        <f>IFERROR(VLOOKUP(L248,'DINAMICA SOLICITADO - ENTREGADO'!$A$2:$B$2000,2,0),"-")</f>
        <v>7</v>
      </c>
      <c r="X248" s="87">
        <f>IFERROR(VLOOKUP(L248,'DINAMICA SOLICITADO - ENTREGADO'!$A$2:$C$2000,3,0),"-")</f>
        <v>0</v>
      </c>
      <c r="Y248" s="87" t="str">
        <f t="shared" si="62"/>
        <v>CLAVE SOLICITADA</v>
      </c>
      <c r="Z248" s="87">
        <f t="shared" si="63"/>
        <v>4</v>
      </c>
      <c r="AA248" s="87" t="str">
        <f t="shared" si="64"/>
        <v>MINIMO SUPERADO</v>
      </c>
      <c r="AB248" s="87">
        <f t="shared" si="65"/>
        <v>7</v>
      </c>
      <c r="AC248" s="87" t="str">
        <f t="shared" si="66"/>
        <v>SIN RECIBIR</v>
      </c>
      <c r="AD248" s="6">
        <f t="shared" si="67"/>
        <v>0</v>
      </c>
      <c r="AE248" s="87" t="s">
        <v>3574</v>
      </c>
      <c r="AF248" s="87"/>
      <c r="AI248" s="9">
        <v>2.5000000000000001E-2</v>
      </c>
      <c r="AN248" s="8" t="str">
        <f t="shared" si="68"/>
        <v>MCSSA018786HRAEI-LPI-CC-495-202225301</v>
      </c>
      <c r="AO248" s="8" t="str">
        <f t="shared" si="69"/>
        <v>7LABORATORIOS SOLFRAN, S.A.18MCSSA018786040.000.2608.002024LA-012M7B997-E115-2022RAMO 12</v>
      </c>
      <c r="AP248" s="8" t="str">
        <f t="shared" si="70"/>
        <v>HRAEI-LPI-CC-495-2022</v>
      </c>
      <c r="AQ248" s="1" t="str">
        <f t="shared" si="71"/>
        <v>HRAEI-MD0257</v>
      </c>
      <c r="AR248" s="1" t="str">
        <f t="shared" si="72"/>
        <v>LABORATORIOS SOLFRAN, S.A.</v>
      </c>
      <c r="AS248" s="1" t="str">
        <f t="shared" si="73"/>
        <v>LA-012M7B997-E115-2022</v>
      </c>
      <c r="AT248" s="1" t="s">
        <v>48</v>
      </c>
      <c r="AU248" s="1" t="str">
        <f t="shared" si="74"/>
        <v>HRAEI-LPI-CC-495-2022HRAEI-MD0257</v>
      </c>
    </row>
    <row r="249" spans="1:52" ht="24.95" hidden="1" customHeight="1" x14ac:dyDescent="0.25">
      <c r="A249" s="70" t="str">
        <f t="shared" si="57"/>
        <v>LA-12-512-012000991-I-174-2023MCSSA018786COMPAÑIA INTERNACIONAL MEDICA, S.A. DE C.V.2024010.000.1541.00</v>
      </c>
      <c r="B249" s="70" t="str">
        <f t="shared" si="58"/>
        <v>MCSSA01878625301HRAEI-LPI-CC-279-1-2023HRAEI-MD02592024</v>
      </c>
      <c r="C249" s="71">
        <v>45253</v>
      </c>
      <c r="D249" s="72">
        <v>2024</v>
      </c>
      <c r="E249" s="73" t="s">
        <v>39</v>
      </c>
      <c r="F249" s="73" t="s">
        <v>2213</v>
      </c>
      <c r="G249" s="73" t="s">
        <v>41</v>
      </c>
      <c r="H249" s="73">
        <v>25301</v>
      </c>
      <c r="I249" s="73" t="s">
        <v>2290</v>
      </c>
      <c r="J249" s="73" t="s">
        <v>2291</v>
      </c>
      <c r="K249" s="73" t="s">
        <v>1636</v>
      </c>
      <c r="L249" s="44" t="str">
        <f t="shared" si="59"/>
        <v>HRAEI-LPI-CC-279-1-2023HRAEI-MD0259</v>
      </c>
      <c r="M249" s="73" t="s">
        <v>1637</v>
      </c>
      <c r="N249" s="73">
        <v>25302452</v>
      </c>
      <c r="O249" s="73" t="s">
        <v>1638</v>
      </c>
      <c r="P249" s="73" t="s">
        <v>1639</v>
      </c>
      <c r="Q249" s="74">
        <v>18.29</v>
      </c>
      <c r="R249" s="75">
        <v>116</v>
      </c>
      <c r="S249" s="75">
        <v>288</v>
      </c>
      <c r="T249" s="74">
        <f t="shared" si="60"/>
        <v>2121.64</v>
      </c>
      <c r="U249" s="74">
        <f t="shared" si="61"/>
        <v>5267.5199999999995</v>
      </c>
      <c r="V249" s="76">
        <v>0</v>
      </c>
      <c r="W249" s="87">
        <f>IFERROR(VLOOKUP(L249,'DINAMICA SOLICITADO - ENTREGADO'!$A$2:$B$2000,2,0),"-")</f>
        <v>116</v>
      </c>
      <c r="X249" s="87">
        <f>IFERROR(VLOOKUP(L249,'DINAMICA SOLICITADO - ENTREGADO'!$A$2:$C$2000,3,0),"-")</f>
        <v>0</v>
      </c>
      <c r="Y249" s="87" t="str">
        <f t="shared" si="62"/>
        <v>CLAVE SOLICITADA</v>
      </c>
      <c r="Z249" s="87">
        <f t="shared" si="63"/>
        <v>0</v>
      </c>
      <c r="AA249" s="87" t="str">
        <f t="shared" si="64"/>
        <v>MINIMO CUMPLIDO</v>
      </c>
      <c r="AB249" s="87">
        <f t="shared" si="65"/>
        <v>116</v>
      </c>
      <c r="AC249" s="87" t="str">
        <f t="shared" si="66"/>
        <v>SIN RECIBIR</v>
      </c>
      <c r="AD249" s="6">
        <f t="shared" si="67"/>
        <v>0</v>
      </c>
      <c r="AE249" s="87"/>
      <c r="AF249" s="87"/>
      <c r="AG249" s="77"/>
      <c r="AH249" s="77"/>
      <c r="AI249" s="78" t="s">
        <v>2216</v>
      </c>
      <c r="AJ249" s="78"/>
      <c r="AK249" s="77"/>
      <c r="AL249" s="77"/>
      <c r="AM249" s="77"/>
      <c r="AN249" s="77" t="str">
        <f t="shared" si="68"/>
        <v>MCSSA018786HRAEI-LPI-CC-279-1-202325301</v>
      </c>
      <c r="AO249" s="77" t="str">
        <f t="shared" si="69"/>
        <v>288COMPAÑIA INTERNACIONAL MEDICA, S.A. DE C.V.18.29MCSSA018786010.000.1541.002024LA-12-512-012000991-I-174-2023RAMO 12</v>
      </c>
      <c r="AP249" s="77" t="str">
        <f t="shared" si="70"/>
        <v>HRAEI-LPI-CC-279-1-2023</v>
      </c>
      <c r="AQ249" s="70" t="str">
        <f t="shared" si="71"/>
        <v>HRAEI-MD0259</v>
      </c>
      <c r="AR249" s="70" t="str">
        <f t="shared" si="72"/>
        <v>COMPAÑIA INTERNACIONAL MEDICA, S.A. DE C.V.</v>
      </c>
      <c r="AS249" s="70" t="str">
        <f t="shared" si="73"/>
        <v>LA-12-512-012000991-I-174-2023</v>
      </c>
      <c r="AT249" s="70" t="s">
        <v>2218</v>
      </c>
      <c r="AU249" s="70" t="str">
        <f t="shared" si="74"/>
        <v>HRAEI-LPI-CC-279-1-2023HRAEI-MD0259</v>
      </c>
      <c r="AV249" s="70"/>
      <c r="AW249" s="70"/>
      <c r="AX249" s="70"/>
    </row>
    <row r="250" spans="1:52" ht="24.95" hidden="1" customHeight="1" x14ac:dyDescent="0.25">
      <c r="A250" s="1" t="str">
        <f t="shared" si="57"/>
        <v>LA-12-M7B-012M7B997-I-1-2023MCSSA018786DISTRIBUIDOR MEDICO TECNOMED, S.A. DE C.V.2024010.000.1541.00</v>
      </c>
      <c r="B250" s="1" t="str">
        <f t="shared" si="58"/>
        <v>MCSSA01878625301HRAEI-LPI-CC-014-2023HRAEI-MD02592024</v>
      </c>
      <c r="C250" s="42">
        <v>44971</v>
      </c>
      <c r="D250" s="43">
        <v>2024</v>
      </c>
      <c r="E250" s="44" t="s">
        <v>39</v>
      </c>
      <c r="F250" s="44" t="s">
        <v>1474</v>
      </c>
      <c r="G250" s="44" t="s">
        <v>41</v>
      </c>
      <c r="H250" s="44">
        <v>25301</v>
      </c>
      <c r="I250" s="44" t="s">
        <v>1506</v>
      </c>
      <c r="J250" s="44" t="s">
        <v>400</v>
      </c>
      <c r="K250" s="44" t="s">
        <v>1636</v>
      </c>
      <c r="L250" s="44" t="str">
        <f t="shared" si="59"/>
        <v>HRAEI-LPI-CC-014-2023HRAEI-MD0259</v>
      </c>
      <c r="M250" s="44" t="s">
        <v>1637</v>
      </c>
      <c r="N250" s="44">
        <v>25302452</v>
      </c>
      <c r="O250" s="44" t="s">
        <v>1638</v>
      </c>
      <c r="P250" s="44" t="s">
        <v>1639</v>
      </c>
      <c r="Q250" s="45">
        <v>11.25</v>
      </c>
      <c r="R250" s="46">
        <v>188</v>
      </c>
      <c r="S250" s="46">
        <v>468</v>
      </c>
      <c r="T250" s="45">
        <f t="shared" si="60"/>
        <v>2115</v>
      </c>
      <c r="U250" s="45">
        <f t="shared" si="61"/>
        <v>5265</v>
      </c>
      <c r="V250" s="47">
        <v>0</v>
      </c>
      <c r="W250" s="87">
        <f>IFERROR(VLOOKUP(L250,'DINAMICA SOLICITADO - ENTREGADO'!$A$2:$B$2000,2,0),"-")</f>
        <v>468</v>
      </c>
      <c r="X250" s="87">
        <f>IFERROR(VLOOKUP(L250,'DINAMICA SOLICITADO - ENTREGADO'!$A$2:$C$2000,3,0),"-")</f>
        <v>0</v>
      </c>
      <c r="Y250" s="87" t="str">
        <f t="shared" si="62"/>
        <v>CLAVE SOLICITADA</v>
      </c>
      <c r="Z250" s="87">
        <f t="shared" si="63"/>
        <v>280</v>
      </c>
      <c r="AA250" s="87" t="str">
        <f t="shared" si="64"/>
        <v>MINIMO SUPERADO</v>
      </c>
      <c r="AB250" s="87">
        <f t="shared" si="65"/>
        <v>468</v>
      </c>
      <c r="AC250" s="87" t="str">
        <f t="shared" si="66"/>
        <v>SIN RECIBIR</v>
      </c>
      <c r="AD250" s="6">
        <f t="shared" si="67"/>
        <v>0</v>
      </c>
      <c r="AE250" s="87" t="s">
        <v>3574</v>
      </c>
      <c r="AF250" s="87"/>
      <c r="AI250" s="9">
        <v>0.02</v>
      </c>
      <c r="AN250" s="8" t="str">
        <f t="shared" si="68"/>
        <v>MCSSA018786HRAEI-LPI-CC-014-202325301</v>
      </c>
      <c r="AO250" s="8" t="str">
        <f t="shared" si="69"/>
        <v>468DISTRIBUIDOR MEDICO TECNOMED, S.A. DE C.V.11.25MCSSA018786010.000.1541.002024LA-12-M7B-012M7B997-I-1-2023RAMO 12</v>
      </c>
      <c r="AP250" s="8" t="str">
        <f t="shared" si="70"/>
        <v>HRAEI-LPI-CC-014-2023</v>
      </c>
      <c r="AQ250" s="1" t="str">
        <f t="shared" si="71"/>
        <v>HRAEI-MD0259</v>
      </c>
      <c r="AR250" s="1" t="str">
        <f t="shared" si="72"/>
        <v>DISTRIBUIDOR MEDICO TECNOMED, S.A. DE C.V.</v>
      </c>
      <c r="AS250" s="1" t="str">
        <f t="shared" si="73"/>
        <v>LA-12-M7B-012M7B997-I-1-2023</v>
      </c>
      <c r="AT250" s="1" t="s">
        <v>48</v>
      </c>
      <c r="AU250" s="1" t="str">
        <f t="shared" si="74"/>
        <v>HRAEI-LPI-CC-014-2023HRAEI-MD0259</v>
      </c>
    </row>
    <row r="251" spans="1:52" ht="24.95" hidden="1" customHeight="1" x14ac:dyDescent="0.25">
      <c r="A251" s="1" t="str">
        <f t="shared" si="57"/>
        <v>LA-012M7B997-E115-2022MCSSA018786ABASTECEDORA DE INSUMOS PARA LA SALUD, S.A. DE C.V.2024010.000.2242.00</v>
      </c>
      <c r="B251" s="1" t="str">
        <f t="shared" si="58"/>
        <v>MCSSA01878625301HRAEI-LPI-CC-444-2022HRAEI-MD02612024</v>
      </c>
      <c r="C251" s="42">
        <v>44950</v>
      </c>
      <c r="D251" s="43">
        <v>2024</v>
      </c>
      <c r="E251" s="44" t="s">
        <v>39</v>
      </c>
      <c r="F251" s="44" t="s">
        <v>390</v>
      </c>
      <c r="G251" s="44" t="s">
        <v>41</v>
      </c>
      <c r="H251" s="44">
        <v>25301</v>
      </c>
      <c r="I251" s="44" t="s">
        <v>603</v>
      </c>
      <c r="J251" s="44" t="s">
        <v>604</v>
      </c>
      <c r="K251" s="44" t="s">
        <v>753</v>
      </c>
      <c r="L251" s="44" t="str">
        <f t="shared" si="59"/>
        <v>HRAEI-LPI-CC-444-2022HRAEI-MD0261</v>
      </c>
      <c r="M251" s="44" t="s">
        <v>754</v>
      </c>
      <c r="N251" s="44">
        <v>25300431</v>
      </c>
      <c r="O251" s="44" t="s">
        <v>755</v>
      </c>
      <c r="P251" s="44" t="s">
        <v>756</v>
      </c>
      <c r="Q251" s="45">
        <v>1500</v>
      </c>
      <c r="R251" s="46">
        <v>4</v>
      </c>
      <c r="S251" s="46">
        <v>8</v>
      </c>
      <c r="T251" s="45">
        <f t="shared" si="60"/>
        <v>6000</v>
      </c>
      <c r="U251" s="45">
        <f t="shared" si="61"/>
        <v>12000</v>
      </c>
      <c r="V251" s="47">
        <v>0</v>
      </c>
      <c r="W251" s="87" t="str">
        <f>IFERROR(VLOOKUP(L251,'DINAMICA SOLICITADO - ENTREGADO'!$A$2:$B$2000,2,0),"-")</f>
        <v>-</v>
      </c>
      <c r="X251" s="87" t="str">
        <f>IFERROR(VLOOKUP(L251,'DINAMICA SOLICITADO - ENTREGADO'!$A$2:$C$2000,3,0),"-")</f>
        <v>-</v>
      </c>
      <c r="Y251" s="87" t="str">
        <f t="shared" si="62"/>
        <v>SIN SOLICITUD</v>
      </c>
      <c r="Z251" s="87" t="str">
        <f t="shared" si="63"/>
        <v>-</v>
      </c>
      <c r="AA251" s="87" t="str">
        <f t="shared" si="64"/>
        <v>MINIMO SIN SOLICITUD</v>
      </c>
      <c r="AB251" s="87" t="str">
        <f t="shared" si="65"/>
        <v>-</v>
      </c>
      <c r="AC251" s="87" t="str">
        <f t="shared" si="66"/>
        <v>SIN SOLICITUD</v>
      </c>
      <c r="AD251" s="6" t="str">
        <f t="shared" si="67"/>
        <v>-</v>
      </c>
      <c r="AE251" s="87"/>
      <c r="AF251" s="87"/>
      <c r="AI251" s="9">
        <v>2.5000000000000001E-2</v>
      </c>
      <c r="AN251" s="8" t="str">
        <f t="shared" si="68"/>
        <v>MCSSA018786HRAEI-LPI-CC-444-202225301</v>
      </c>
      <c r="AO251" s="8" t="str">
        <f t="shared" si="69"/>
        <v>8ABASTECEDORA DE INSUMOS PARA LA SALUD, S.A. DE C.V.1500MCSSA018786010.000.2242.002024LA-012M7B997-E115-2022RAMO 12</v>
      </c>
      <c r="AP251" s="8" t="str">
        <f t="shared" si="70"/>
        <v>HRAEI-LPI-CC-444-2022</v>
      </c>
      <c r="AQ251" s="1" t="str">
        <f t="shared" si="71"/>
        <v>HRAEI-MD0261</v>
      </c>
      <c r="AR251" s="1" t="str">
        <f t="shared" si="72"/>
        <v>ABASTECEDORA DE INSUMOS PARA LA SALUD, S.A. DE C.V.</v>
      </c>
      <c r="AS251" s="1" t="str">
        <f t="shared" si="73"/>
        <v>LA-012M7B997-E115-2022</v>
      </c>
      <c r="AT251" s="1" t="s">
        <v>48</v>
      </c>
      <c r="AU251" s="1" t="str">
        <f t="shared" si="74"/>
        <v>HRAEI-LPI-CC-444-2022HRAEI-MD0261</v>
      </c>
    </row>
    <row r="252" spans="1:52" ht="24.95" hidden="1" customHeight="1" x14ac:dyDescent="0.25">
      <c r="A252" s="70" t="str">
        <f t="shared" si="57"/>
        <v>AA-12-512-012000991-T-176-2023  MCSSA018786AMGEN MÉXICO, S.A. DE C.V.2024010.000.6086.00</v>
      </c>
      <c r="B252" s="70" t="str">
        <f t="shared" si="58"/>
        <v>MCSSA01878625301HRAEI-AD-CC-232-2023HRAEI-MD20632024</v>
      </c>
      <c r="C252" s="71">
        <v>45239</v>
      </c>
      <c r="D252" s="72">
        <v>2024</v>
      </c>
      <c r="E252" s="73" t="s">
        <v>39</v>
      </c>
      <c r="F252" s="73" t="s">
        <v>2239</v>
      </c>
      <c r="G252" s="73" t="s">
        <v>41</v>
      </c>
      <c r="H252" s="73">
        <v>25301</v>
      </c>
      <c r="I252" s="73" t="s">
        <v>2242</v>
      </c>
      <c r="J252" s="73" t="s">
        <v>128</v>
      </c>
      <c r="K252" s="73" t="s">
        <v>224</v>
      </c>
      <c r="L252" s="44" t="str">
        <f t="shared" si="59"/>
        <v>HRAEI-AD-CC-232-2023HRAEI-MD2063</v>
      </c>
      <c r="M252" s="73" t="s">
        <v>225</v>
      </c>
      <c r="N252" s="73">
        <v>25303185</v>
      </c>
      <c r="O252" s="73" t="s">
        <v>226</v>
      </c>
      <c r="P252" s="73" t="s">
        <v>227</v>
      </c>
      <c r="Q252" s="74">
        <v>11383.31</v>
      </c>
      <c r="R252" s="75">
        <v>13</v>
      </c>
      <c r="S252" s="75">
        <v>34</v>
      </c>
      <c r="T252" s="74">
        <f t="shared" si="60"/>
        <v>147983.03</v>
      </c>
      <c r="U252" s="74">
        <f t="shared" si="61"/>
        <v>387032.54</v>
      </c>
      <c r="V252" s="76">
        <v>0</v>
      </c>
      <c r="W252" s="87">
        <f>IFERROR(VLOOKUP(L252,'DINAMICA SOLICITADO - ENTREGADO'!$A$2:$B$2000,2,0),"-")</f>
        <v>34</v>
      </c>
      <c r="X252" s="87">
        <f>IFERROR(VLOOKUP(L252,'DINAMICA SOLICITADO - ENTREGADO'!$A$2:$C$2000,3,0),"-")</f>
        <v>34</v>
      </c>
      <c r="Y252" s="87" t="str">
        <f t="shared" si="62"/>
        <v>CLAVE SOLICITADA</v>
      </c>
      <c r="Z252" s="87">
        <f t="shared" si="63"/>
        <v>21</v>
      </c>
      <c r="AA252" s="87" t="str">
        <f t="shared" si="64"/>
        <v>MINIMO SUPERADO</v>
      </c>
      <c r="AB252" s="87">
        <f t="shared" si="65"/>
        <v>0</v>
      </c>
      <c r="AC252" s="87" t="str">
        <f t="shared" si="66"/>
        <v>RECIBIDO TOTAL</v>
      </c>
      <c r="AD252" s="6">
        <f t="shared" si="67"/>
        <v>387032.54</v>
      </c>
      <c r="AE252" s="87"/>
      <c r="AF252" s="87"/>
      <c r="AG252" s="77"/>
      <c r="AH252" s="77"/>
      <c r="AI252" s="78" t="s">
        <v>2216</v>
      </c>
      <c r="AJ252" s="78"/>
      <c r="AK252" s="77"/>
      <c r="AL252" s="77"/>
      <c r="AM252" s="77"/>
      <c r="AN252" s="77" t="str">
        <f t="shared" si="68"/>
        <v>MCSSA018786HRAEI-AD-CC-232-202325301</v>
      </c>
      <c r="AO252" s="77" t="str">
        <f t="shared" si="69"/>
        <v>34AMGEN MÉXICO, S.A. DE C.V.11383.31MCSSA018786010.000.6086.002024AA-12-512-012000991-T-176-2023  RAMO 12</v>
      </c>
      <c r="AP252" s="77" t="str">
        <f t="shared" si="70"/>
        <v>HRAEI-AD-CC-232-2023</v>
      </c>
      <c r="AQ252" s="70" t="str">
        <f t="shared" si="71"/>
        <v>HRAEI-MD2063</v>
      </c>
      <c r="AR252" s="70" t="str">
        <f t="shared" si="72"/>
        <v>AMGEN MÉXICO, S.A. DE C.V.</v>
      </c>
      <c r="AS252" s="70" t="str">
        <f t="shared" si="73"/>
        <v>AA-12-512-012000991-T-176-2023  </v>
      </c>
      <c r="AT252" s="70" t="s">
        <v>2218</v>
      </c>
      <c r="AU252" s="70" t="str">
        <f t="shared" si="74"/>
        <v>HRAEI-AD-CC-232-2023HRAEI-MD2063</v>
      </c>
      <c r="AV252" s="70"/>
      <c r="AW252" s="70"/>
      <c r="AX252" s="70"/>
      <c r="AY252" s="70"/>
      <c r="AZ252" s="70"/>
    </row>
    <row r="253" spans="1:52" ht="24.95" hidden="1" customHeight="1" x14ac:dyDescent="0.25">
      <c r="A253" s="1" t="str">
        <f t="shared" si="57"/>
        <v>AA-012M7B997-E133-2022MCSSA018786AMGEN MÉXICO, S.A. DE C.V.2024010.000.6086.00</v>
      </c>
      <c r="B253" s="1" t="str">
        <f t="shared" si="58"/>
        <v>MCSSA01878625301HRAEI-AD-CC-346-2022HRAEI-MD20632024</v>
      </c>
      <c r="C253" s="42">
        <v>44950</v>
      </c>
      <c r="D253" s="43">
        <v>2024</v>
      </c>
      <c r="E253" s="44" t="s">
        <v>39</v>
      </c>
      <c r="F253" s="44" t="s">
        <v>40</v>
      </c>
      <c r="G253" s="44" t="s">
        <v>41</v>
      </c>
      <c r="H253" s="44">
        <v>25301</v>
      </c>
      <c r="I253" s="44" t="s">
        <v>127</v>
      </c>
      <c r="J253" s="44" t="s">
        <v>128</v>
      </c>
      <c r="K253" s="44" t="s">
        <v>224</v>
      </c>
      <c r="L253" s="44" t="str">
        <f t="shared" si="59"/>
        <v>HRAEI-AD-CC-346-2022HRAEI-MD2063</v>
      </c>
      <c r="M253" s="44" t="s">
        <v>225</v>
      </c>
      <c r="N253" s="44">
        <v>25303185</v>
      </c>
      <c r="O253" s="44" t="s">
        <v>226</v>
      </c>
      <c r="P253" s="44" t="s">
        <v>227</v>
      </c>
      <c r="Q253" s="45">
        <v>11383.31</v>
      </c>
      <c r="R253" s="46">
        <v>112</v>
      </c>
      <c r="S253" s="46">
        <v>280</v>
      </c>
      <c r="T253" s="45">
        <f t="shared" si="60"/>
        <v>1274930.72</v>
      </c>
      <c r="U253" s="45">
        <f t="shared" si="61"/>
        <v>3187326.8</v>
      </c>
      <c r="V253" s="47">
        <v>0</v>
      </c>
      <c r="W253" s="87">
        <f>IFERROR(VLOOKUP(L253,'DINAMICA SOLICITADO - ENTREGADO'!$A$2:$B$2000,2,0),"-")</f>
        <v>280</v>
      </c>
      <c r="X253" s="87">
        <f>IFERROR(VLOOKUP(L253,'DINAMICA SOLICITADO - ENTREGADO'!$A$2:$C$2000,3,0),"-")</f>
        <v>280</v>
      </c>
      <c r="Y253" s="87" t="str">
        <f t="shared" si="62"/>
        <v>CLAVE SOLICITADA</v>
      </c>
      <c r="Z253" s="87">
        <f t="shared" si="63"/>
        <v>168</v>
      </c>
      <c r="AA253" s="87" t="str">
        <f t="shared" si="64"/>
        <v>MINIMO SUPERADO</v>
      </c>
      <c r="AB253" s="87">
        <f t="shared" si="65"/>
        <v>0</v>
      </c>
      <c r="AC253" s="87" t="str">
        <f t="shared" si="66"/>
        <v>RECIBIDO TOTAL</v>
      </c>
      <c r="AD253" s="6">
        <f t="shared" si="67"/>
        <v>3187326.8</v>
      </c>
      <c r="AE253" s="87" t="s">
        <v>3574</v>
      </c>
      <c r="AF253" s="87"/>
      <c r="AI253" s="9">
        <v>2.5000000000000001E-2</v>
      </c>
      <c r="AN253" s="8" t="str">
        <f t="shared" si="68"/>
        <v>MCSSA018786HRAEI-AD-CC-346-202225301</v>
      </c>
      <c r="AO253" s="8" t="str">
        <f t="shared" si="69"/>
        <v>280AMGEN MÉXICO, S.A. DE C.V.11383.31MCSSA018786010.000.6086.002024AA-012M7B997-E133-2022RAMO 12</v>
      </c>
      <c r="AP253" s="8" t="str">
        <f t="shared" si="70"/>
        <v>HRAEI-AD-CC-346-2022</v>
      </c>
      <c r="AQ253" s="1" t="str">
        <f t="shared" si="71"/>
        <v>HRAEI-MD2063</v>
      </c>
      <c r="AR253" s="1" t="str">
        <f t="shared" si="72"/>
        <v>AMGEN MÉXICO, S.A. DE C.V.</v>
      </c>
      <c r="AS253" s="1" t="str">
        <f t="shared" si="73"/>
        <v>AA-012M7B997-E133-2022</v>
      </c>
      <c r="AT253" s="1" t="s">
        <v>48</v>
      </c>
      <c r="AU253" s="1" t="str">
        <f t="shared" si="74"/>
        <v>HRAEI-AD-CC-346-2022HRAEI-MD2063</v>
      </c>
      <c r="AY253" s="70"/>
      <c r="AZ253" s="70"/>
    </row>
    <row r="254" spans="1:52" ht="24.95" hidden="1" customHeight="1" x14ac:dyDescent="0.25">
      <c r="A254" s="1" t="str">
        <f t="shared" si="57"/>
        <v>LA-12-M7B-012M7B997-I-1-2023MCSSA018786AYUSH PHARMA, S.A. DE C.V.2024010.000.1758.00</v>
      </c>
      <c r="B254" s="1" t="str">
        <f t="shared" si="58"/>
        <v>MCSSA01878625301HRAEI-LPI-CC-029-2023HRAEI-MD02632024</v>
      </c>
      <c r="C254" s="42">
        <v>44971</v>
      </c>
      <c r="D254" s="43">
        <v>2024</v>
      </c>
      <c r="E254" s="44" t="s">
        <v>39</v>
      </c>
      <c r="F254" s="44" t="s">
        <v>1474</v>
      </c>
      <c r="G254" s="44" t="s">
        <v>41</v>
      </c>
      <c r="H254" s="44">
        <v>25301</v>
      </c>
      <c r="I254" s="44" t="s">
        <v>1653</v>
      </c>
      <c r="J254" s="44" t="s">
        <v>1654</v>
      </c>
      <c r="K254" s="44" t="s">
        <v>1655</v>
      </c>
      <c r="L254" s="44" t="str">
        <f t="shared" si="59"/>
        <v>HRAEI-LPI-CC-029-2023HRAEI-MD0263</v>
      </c>
      <c r="M254" s="44" t="s">
        <v>1656</v>
      </c>
      <c r="N254" s="44">
        <v>25300435</v>
      </c>
      <c r="O254" s="44" t="s">
        <v>1657</v>
      </c>
      <c r="P254" s="44" t="s">
        <v>1658</v>
      </c>
      <c r="Q254" s="45">
        <v>8250</v>
      </c>
      <c r="R254" s="46">
        <v>25</v>
      </c>
      <c r="S254" s="46">
        <v>62</v>
      </c>
      <c r="T254" s="45">
        <f t="shared" si="60"/>
        <v>206250</v>
      </c>
      <c r="U254" s="45">
        <f t="shared" si="61"/>
        <v>511500</v>
      </c>
      <c r="V254" s="47">
        <v>0</v>
      </c>
      <c r="W254" s="87">
        <f>IFERROR(VLOOKUP(L254,'DINAMICA SOLICITADO - ENTREGADO'!$A$2:$B$2000,2,0),"-")</f>
        <v>25</v>
      </c>
      <c r="X254" s="87">
        <f>IFERROR(VLOOKUP(L254,'DINAMICA SOLICITADO - ENTREGADO'!$A$2:$C$2000,3,0),"-")</f>
        <v>25</v>
      </c>
      <c r="Y254" s="87" t="str">
        <f t="shared" si="62"/>
        <v>CLAVE SOLICITADA</v>
      </c>
      <c r="Z254" s="87">
        <f t="shared" si="63"/>
        <v>0</v>
      </c>
      <c r="AA254" s="87" t="str">
        <f t="shared" si="64"/>
        <v>MINIMO CUMPLIDO</v>
      </c>
      <c r="AB254" s="87">
        <f t="shared" si="65"/>
        <v>0</v>
      </c>
      <c r="AC254" s="87" t="str">
        <f t="shared" si="66"/>
        <v>RECIBIDO TOTAL</v>
      </c>
      <c r="AD254" s="6">
        <f t="shared" si="67"/>
        <v>206250</v>
      </c>
      <c r="AE254" s="87"/>
      <c r="AF254" s="87"/>
      <c r="AI254" s="9">
        <v>0.02</v>
      </c>
      <c r="AN254" s="8" t="str">
        <f t="shared" si="68"/>
        <v>MCSSA018786HRAEI-LPI-CC-029-202325301</v>
      </c>
      <c r="AO254" s="8" t="str">
        <f t="shared" si="69"/>
        <v>62AYUSH PHARMA, S.A. DE C.V.8250MCSSA018786010.000.1758.002024LA-12-M7B-012M7B997-I-1-2023RAMO 12</v>
      </c>
      <c r="AP254" s="8" t="str">
        <f t="shared" si="70"/>
        <v>HRAEI-LPI-CC-029-2023</v>
      </c>
      <c r="AQ254" s="1" t="str">
        <f t="shared" si="71"/>
        <v>HRAEI-MD0263</v>
      </c>
      <c r="AR254" s="1" t="str">
        <f t="shared" si="72"/>
        <v>AYUSH PHARMA, S.A. DE C.V.</v>
      </c>
      <c r="AS254" s="1" t="str">
        <f t="shared" si="73"/>
        <v>LA-12-M7B-012M7B997-I-1-2023</v>
      </c>
      <c r="AT254" s="1" t="s">
        <v>48</v>
      </c>
      <c r="AU254" s="1" t="str">
        <f t="shared" si="74"/>
        <v>HRAEI-LPI-CC-029-2023HRAEI-MD0263</v>
      </c>
    </row>
    <row r="255" spans="1:52" ht="24.95" hidden="1" customHeight="1" x14ac:dyDescent="0.25">
      <c r="A255" s="1" t="str">
        <f t="shared" si="57"/>
        <v>LA-012M7B997-E115-2022MCSSA018786MOKSHA8 FARMACEUTICA, S. DE R.L. DE C.V.2024010.000.2545.00</v>
      </c>
      <c r="B255" s="1" t="str">
        <f t="shared" si="58"/>
        <v>MCSSA01878625301HRAEI-LPI-CC-458-2022HRAEI-MD02642024</v>
      </c>
      <c r="C255" s="42">
        <v>44950</v>
      </c>
      <c r="D255" s="43">
        <v>2024</v>
      </c>
      <c r="E255" s="44" t="s">
        <v>39</v>
      </c>
      <c r="F255" s="44" t="s">
        <v>390</v>
      </c>
      <c r="G255" s="44" t="s">
        <v>41</v>
      </c>
      <c r="H255" s="44">
        <v>25301</v>
      </c>
      <c r="I255" s="44" t="s">
        <v>789</v>
      </c>
      <c r="J255" s="44" t="s">
        <v>790</v>
      </c>
      <c r="K255" s="44" t="s">
        <v>791</v>
      </c>
      <c r="L255" s="44" t="str">
        <f t="shared" si="59"/>
        <v>HRAEI-LPI-CC-458-2022HRAEI-MD0264</v>
      </c>
      <c r="M255" s="44" t="s">
        <v>792</v>
      </c>
      <c r="N255" s="44">
        <v>25300437</v>
      </c>
      <c r="O255" s="44" t="s">
        <v>793</v>
      </c>
      <c r="P255" s="44" t="s">
        <v>794</v>
      </c>
      <c r="Q255" s="45">
        <v>102.85</v>
      </c>
      <c r="R255" s="46">
        <v>7</v>
      </c>
      <c r="S255" s="46">
        <v>16</v>
      </c>
      <c r="T255" s="45">
        <f t="shared" si="60"/>
        <v>719.94999999999993</v>
      </c>
      <c r="U255" s="45">
        <f t="shared" si="61"/>
        <v>1645.6</v>
      </c>
      <c r="V255" s="47">
        <v>0</v>
      </c>
      <c r="W255" s="87">
        <f>IFERROR(VLOOKUP(L255,'DINAMICA SOLICITADO - ENTREGADO'!$A$2:$B$2000,2,0),"-")</f>
        <v>16</v>
      </c>
      <c r="X255" s="87">
        <f>IFERROR(VLOOKUP(L255,'DINAMICA SOLICITADO - ENTREGADO'!$A$2:$C$2000,3,0),"-")</f>
        <v>0</v>
      </c>
      <c r="Y255" s="87" t="str">
        <f t="shared" si="62"/>
        <v>CLAVE SOLICITADA</v>
      </c>
      <c r="Z255" s="87">
        <f t="shared" si="63"/>
        <v>9</v>
      </c>
      <c r="AA255" s="87" t="str">
        <f t="shared" si="64"/>
        <v>MINIMO SUPERADO</v>
      </c>
      <c r="AB255" s="87">
        <f t="shared" si="65"/>
        <v>16</v>
      </c>
      <c r="AC255" s="87" t="str">
        <f t="shared" si="66"/>
        <v>SIN RECIBIR</v>
      </c>
      <c r="AD255" s="6">
        <f t="shared" si="67"/>
        <v>0</v>
      </c>
      <c r="AE255" s="87"/>
      <c r="AF255" s="87"/>
      <c r="AI255" s="9">
        <v>2.5000000000000001E-2</v>
      </c>
      <c r="AN255" s="8" t="str">
        <f t="shared" si="68"/>
        <v>MCSSA018786HRAEI-LPI-CC-458-202225301</v>
      </c>
      <c r="AO255" s="8" t="str">
        <f t="shared" si="69"/>
        <v>16MOKSHA8 FARMACEUTICA, S. DE R.L. DE C.V.102.85MCSSA018786010.000.2545.002024LA-012M7B997-E115-2022RAMO 12</v>
      </c>
      <c r="AP255" s="8" t="str">
        <f t="shared" si="70"/>
        <v>HRAEI-LPI-CC-458-2022</v>
      </c>
      <c r="AQ255" s="1" t="str">
        <f t="shared" si="71"/>
        <v>HRAEI-MD0264</v>
      </c>
      <c r="AR255" s="1" t="str">
        <f t="shared" si="72"/>
        <v>MOKSHA8 FARMACEUTICA, S. DE R.L. DE C.V.</v>
      </c>
      <c r="AS255" s="1" t="str">
        <f t="shared" si="73"/>
        <v>LA-012M7B997-E115-2022</v>
      </c>
      <c r="AT255" s="1" t="s">
        <v>48</v>
      </c>
      <c r="AU255" s="1" t="str">
        <f t="shared" si="74"/>
        <v>HRAEI-LPI-CC-458-2022HRAEI-MD0264</v>
      </c>
    </row>
    <row r="256" spans="1:52" ht="24.95" hidden="1" customHeight="1" x14ac:dyDescent="0.25">
      <c r="A256" s="70" t="str">
        <f t="shared" si="57"/>
        <v>LA-12-512-012000991-I-174-2023MCSSA018786GRUPO FARMACEUTICO TOTALFARMA,S.A DE C.V.2024010.000.5313.00</v>
      </c>
      <c r="B256" s="70" t="str">
        <f t="shared" si="58"/>
        <v>MCSSA01878625301HRAEI-LPI-CC-312-1-2023HRAEI-MD17652024</v>
      </c>
      <c r="C256" s="71">
        <v>45253</v>
      </c>
      <c r="D256" s="72">
        <v>2024</v>
      </c>
      <c r="E256" s="73" t="s">
        <v>39</v>
      </c>
      <c r="F256" s="73" t="s">
        <v>2213</v>
      </c>
      <c r="G256" s="73" t="s">
        <v>41</v>
      </c>
      <c r="H256" s="73">
        <v>25301</v>
      </c>
      <c r="I256" s="73" t="s">
        <v>2317</v>
      </c>
      <c r="J256" s="73" t="s">
        <v>2318</v>
      </c>
      <c r="K256" s="73" t="s">
        <v>1931</v>
      </c>
      <c r="L256" s="44" t="str">
        <f t="shared" si="59"/>
        <v>HRAEI-LPI-CC-312-1-2023HRAEI-MD1765</v>
      </c>
      <c r="M256" s="79" t="s">
        <v>1932</v>
      </c>
      <c r="N256" s="73">
        <v>25300441</v>
      </c>
      <c r="O256" s="73" t="s">
        <v>1933</v>
      </c>
      <c r="P256" s="73" t="s">
        <v>1934</v>
      </c>
      <c r="Q256" s="74">
        <v>495.5</v>
      </c>
      <c r="R256" s="75">
        <v>96</v>
      </c>
      <c r="S256" s="75">
        <v>240</v>
      </c>
      <c r="T256" s="74">
        <f t="shared" si="60"/>
        <v>47568</v>
      </c>
      <c r="U256" s="74">
        <f t="shared" si="61"/>
        <v>118920</v>
      </c>
      <c r="V256" s="76">
        <v>0</v>
      </c>
      <c r="W256" s="87" t="str">
        <f>IFERROR(VLOOKUP(L256,'DINAMICA SOLICITADO - ENTREGADO'!$A$2:$B$2000,2,0),"-")</f>
        <v>-</v>
      </c>
      <c r="X256" s="87" t="str">
        <f>IFERROR(VLOOKUP(L256,'DINAMICA SOLICITADO - ENTREGADO'!$A$2:$C$2000,3,0),"-")</f>
        <v>-</v>
      </c>
      <c r="Y256" s="87" t="str">
        <f t="shared" si="62"/>
        <v>SIN SOLICITUD</v>
      </c>
      <c r="Z256" s="87" t="str">
        <f t="shared" si="63"/>
        <v>-</v>
      </c>
      <c r="AA256" s="87" t="str">
        <f t="shared" si="64"/>
        <v>MINIMO SIN SOLICITUD</v>
      </c>
      <c r="AB256" s="87" t="str">
        <f t="shared" si="65"/>
        <v>-</v>
      </c>
      <c r="AC256" s="87" t="str">
        <f t="shared" si="66"/>
        <v>SIN SOLICITUD</v>
      </c>
      <c r="AD256" s="6" t="str">
        <f t="shared" si="67"/>
        <v>-</v>
      </c>
      <c r="AE256" s="87"/>
      <c r="AF256" s="87"/>
      <c r="AG256" s="77"/>
      <c r="AH256" s="77"/>
      <c r="AI256" s="78" t="s">
        <v>2216</v>
      </c>
      <c r="AJ256" s="78"/>
      <c r="AK256" s="77"/>
      <c r="AL256" s="77"/>
      <c r="AM256" s="77"/>
      <c r="AN256" s="77" t="str">
        <f t="shared" si="68"/>
        <v>MCSSA018786HRAEI-LPI-CC-312-1-202325301</v>
      </c>
      <c r="AO256" s="77" t="str">
        <f t="shared" si="69"/>
        <v>240GRUPO FARMACEUTICO TOTALFARMA,S.A DE C.V.495.5MCSSA018786010.000.5313.002024LA-12-512-012000991-I-174-2023RAMO 12</v>
      </c>
      <c r="AP256" s="77" t="str">
        <f t="shared" si="70"/>
        <v>HRAEI-LPI-CC-312-1-2023</v>
      </c>
      <c r="AQ256" s="70" t="str">
        <f t="shared" si="71"/>
        <v>HRAEI-MD1765</v>
      </c>
      <c r="AR256" s="70" t="str">
        <f t="shared" si="72"/>
        <v>GRUPO FARMACEUTICO TOTALFARMA,S.A DE C.V.</v>
      </c>
      <c r="AS256" s="70" t="str">
        <f t="shared" si="73"/>
        <v>LA-12-512-012000991-I-174-2023</v>
      </c>
      <c r="AT256" s="70" t="s">
        <v>2218</v>
      </c>
      <c r="AU256" s="70" t="str">
        <f t="shared" si="74"/>
        <v>HRAEI-LPI-CC-312-1-2023HRAEI-MD1765</v>
      </c>
      <c r="AV256" s="70"/>
      <c r="AW256" s="70"/>
      <c r="AX256" s="70"/>
      <c r="AY256" s="70"/>
      <c r="AZ256" s="70"/>
    </row>
    <row r="257" spans="1:52" ht="24.95" hidden="1" customHeight="1" x14ac:dyDescent="0.25">
      <c r="A257" s="1" t="str">
        <f t="shared" si="57"/>
        <v>LA-12-M7B-012M7B997-I-1-2023MCSSA018786ALVARTIS PHARMA, S.A. DE C.V.2024010.000.5313.00</v>
      </c>
      <c r="B257" s="1" t="str">
        <f t="shared" si="58"/>
        <v>MCSSA01878625301HRAEI-LPI-CC-044-2023HRAEI-MD17652024</v>
      </c>
      <c r="C257" s="42">
        <v>44971</v>
      </c>
      <c r="D257" s="43">
        <v>2024</v>
      </c>
      <c r="E257" s="44" t="s">
        <v>39</v>
      </c>
      <c r="F257" s="44" t="s">
        <v>1474</v>
      </c>
      <c r="G257" s="44" t="s">
        <v>41</v>
      </c>
      <c r="H257" s="44">
        <v>25301</v>
      </c>
      <c r="I257" s="44" t="s">
        <v>1828</v>
      </c>
      <c r="J257" s="44" t="s">
        <v>422</v>
      </c>
      <c r="K257" s="44" t="s">
        <v>1931</v>
      </c>
      <c r="L257" s="44" t="str">
        <f t="shared" si="59"/>
        <v>HRAEI-LPI-CC-044-2023HRAEI-MD1765</v>
      </c>
      <c r="M257" s="44" t="s">
        <v>1932</v>
      </c>
      <c r="N257" s="44">
        <v>25300441</v>
      </c>
      <c r="O257" s="44" t="s">
        <v>1933</v>
      </c>
      <c r="P257" s="44" t="s">
        <v>1934</v>
      </c>
      <c r="Q257" s="45">
        <v>490</v>
      </c>
      <c r="R257" s="46">
        <v>156</v>
      </c>
      <c r="S257" s="46">
        <v>390</v>
      </c>
      <c r="T257" s="45">
        <f t="shared" si="60"/>
        <v>76440</v>
      </c>
      <c r="U257" s="45">
        <f t="shared" si="61"/>
        <v>191100</v>
      </c>
      <c r="V257" s="47">
        <v>0</v>
      </c>
      <c r="W257" s="87" t="str">
        <f>IFERROR(VLOOKUP(L257,'DINAMICA SOLICITADO - ENTREGADO'!$A$2:$B$2000,2,0),"-")</f>
        <v>-</v>
      </c>
      <c r="X257" s="87" t="str">
        <f>IFERROR(VLOOKUP(L257,'DINAMICA SOLICITADO - ENTREGADO'!$A$2:$C$2000,3,0),"-")</f>
        <v>-</v>
      </c>
      <c r="Y257" s="87" t="str">
        <f t="shared" si="62"/>
        <v>SIN SOLICITUD</v>
      </c>
      <c r="Z257" s="87" t="str">
        <f t="shared" si="63"/>
        <v>-</v>
      </c>
      <c r="AA257" s="87" t="str">
        <f t="shared" si="64"/>
        <v>MINIMO SIN SOLICITUD</v>
      </c>
      <c r="AB257" s="87" t="str">
        <f t="shared" si="65"/>
        <v>-</v>
      </c>
      <c r="AC257" s="87" t="str">
        <f t="shared" si="66"/>
        <v>SIN SOLICITUD</v>
      </c>
      <c r="AD257" s="6" t="str">
        <f t="shared" si="67"/>
        <v>-</v>
      </c>
      <c r="AE257" s="87"/>
      <c r="AF257" s="87"/>
      <c r="AI257" s="9">
        <v>0.02</v>
      </c>
      <c r="AN257" s="8" t="str">
        <f t="shared" si="68"/>
        <v>MCSSA018786HRAEI-LPI-CC-044-202325301</v>
      </c>
      <c r="AO257" s="8" t="str">
        <f t="shared" si="69"/>
        <v>390ALVARTIS PHARMA, S.A. DE C.V.490MCSSA018786010.000.5313.002024LA-12-M7B-012M7B997-I-1-2023RAMO 12</v>
      </c>
      <c r="AP257" s="8" t="str">
        <f t="shared" si="70"/>
        <v>HRAEI-LPI-CC-044-2023</v>
      </c>
      <c r="AQ257" s="1" t="str">
        <f t="shared" si="71"/>
        <v>HRAEI-MD1765</v>
      </c>
      <c r="AR257" s="1" t="str">
        <f t="shared" si="72"/>
        <v>ALVARTIS PHARMA, S.A. DE C.V.</v>
      </c>
      <c r="AS257" s="1" t="str">
        <f t="shared" si="73"/>
        <v>LA-12-M7B-012M7B997-I-1-2023</v>
      </c>
      <c r="AT257" s="1" t="s">
        <v>48</v>
      </c>
      <c r="AU257" s="1" t="str">
        <f t="shared" si="74"/>
        <v>HRAEI-LPI-CC-044-2023HRAEI-MD1765</v>
      </c>
      <c r="AY257" s="70"/>
      <c r="AZ257" s="70"/>
    </row>
    <row r="258" spans="1:52" ht="24.95" hidden="1" customHeight="1" x14ac:dyDescent="0.25">
      <c r="A258" s="70" t="str">
        <f t="shared" si="57"/>
        <v>LA-12-512-012000991-I-174-2023MCSSA018786COMPAÑIA INTERNACIONAL MEDICA, S.A. DE C.V.2024010.000.5314.00</v>
      </c>
      <c r="B258" s="70" t="str">
        <f t="shared" si="58"/>
        <v>MCSSA01878625301HRAEI-LPI-CC-279-1-2023HRAEI-MD02662024</v>
      </c>
      <c r="C258" s="71">
        <v>45253</v>
      </c>
      <c r="D258" s="72">
        <v>2024</v>
      </c>
      <c r="E258" s="73" t="s">
        <v>39</v>
      </c>
      <c r="F258" s="73" t="s">
        <v>2213</v>
      </c>
      <c r="G258" s="73" t="s">
        <v>41</v>
      </c>
      <c r="H258" s="73">
        <v>25301</v>
      </c>
      <c r="I258" s="73" t="s">
        <v>2290</v>
      </c>
      <c r="J258" s="73" t="s">
        <v>2291</v>
      </c>
      <c r="K258" s="73" t="s">
        <v>1090</v>
      </c>
      <c r="L258" s="44" t="str">
        <f t="shared" si="59"/>
        <v>HRAEI-LPI-CC-279-1-2023HRAEI-MD0266</v>
      </c>
      <c r="M258" s="73" t="s">
        <v>1091</v>
      </c>
      <c r="N258" s="73">
        <v>25300442</v>
      </c>
      <c r="O258" s="73" t="s">
        <v>1092</v>
      </c>
      <c r="P258" s="73" t="s">
        <v>1093</v>
      </c>
      <c r="Q258" s="74">
        <v>1375</v>
      </c>
      <c r="R258" s="75">
        <v>96</v>
      </c>
      <c r="S258" s="75">
        <v>240</v>
      </c>
      <c r="T258" s="74">
        <f t="shared" si="60"/>
        <v>132000</v>
      </c>
      <c r="U258" s="74">
        <f t="shared" si="61"/>
        <v>330000</v>
      </c>
      <c r="V258" s="76">
        <v>0</v>
      </c>
      <c r="W258" s="87" t="str">
        <f>IFERROR(VLOOKUP(L258,'DINAMICA SOLICITADO - ENTREGADO'!$A$2:$B$2000,2,0),"-")</f>
        <v>-</v>
      </c>
      <c r="X258" s="87" t="str">
        <f>IFERROR(VLOOKUP(L258,'DINAMICA SOLICITADO - ENTREGADO'!$A$2:$C$2000,3,0),"-")</f>
        <v>-</v>
      </c>
      <c r="Y258" s="87" t="str">
        <f t="shared" si="62"/>
        <v>SIN SOLICITUD</v>
      </c>
      <c r="Z258" s="87" t="str">
        <f t="shared" si="63"/>
        <v>-</v>
      </c>
      <c r="AA258" s="87" t="str">
        <f t="shared" si="64"/>
        <v>MINIMO SIN SOLICITUD</v>
      </c>
      <c r="AB258" s="87" t="str">
        <f t="shared" si="65"/>
        <v>-</v>
      </c>
      <c r="AC258" s="87" t="str">
        <f t="shared" si="66"/>
        <v>SIN SOLICITUD</v>
      </c>
      <c r="AD258" s="6" t="str">
        <f t="shared" si="67"/>
        <v>-</v>
      </c>
      <c r="AE258" s="87"/>
      <c r="AF258" s="87"/>
      <c r="AG258" s="77"/>
      <c r="AH258" s="77"/>
      <c r="AI258" s="78" t="s">
        <v>2216</v>
      </c>
      <c r="AJ258" s="78"/>
      <c r="AK258" s="77"/>
      <c r="AL258" s="77"/>
      <c r="AM258" s="77"/>
      <c r="AN258" s="77" t="str">
        <f t="shared" si="68"/>
        <v>MCSSA018786HRAEI-LPI-CC-279-1-202325301</v>
      </c>
      <c r="AO258" s="77" t="str">
        <f t="shared" si="69"/>
        <v>240COMPAÑIA INTERNACIONAL MEDICA, S.A. DE C.V.1375MCSSA018786010.000.5314.002024LA-12-512-012000991-I-174-2023RAMO 12</v>
      </c>
      <c r="AP258" s="77" t="str">
        <f t="shared" si="70"/>
        <v>HRAEI-LPI-CC-279-1-2023</v>
      </c>
      <c r="AQ258" s="70" t="str">
        <f t="shared" si="71"/>
        <v>HRAEI-MD0266</v>
      </c>
      <c r="AR258" s="70" t="str">
        <f t="shared" si="72"/>
        <v>COMPAÑIA INTERNACIONAL MEDICA, S.A. DE C.V.</v>
      </c>
      <c r="AS258" s="70" t="str">
        <f t="shared" si="73"/>
        <v>LA-12-512-012000991-I-174-2023</v>
      </c>
      <c r="AT258" s="70" t="s">
        <v>2218</v>
      </c>
      <c r="AU258" s="70" t="str">
        <f t="shared" si="74"/>
        <v>HRAEI-LPI-CC-279-1-2023HRAEI-MD0266</v>
      </c>
      <c r="AV258" s="70"/>
      <c r="AW258" s="70"/>
      <c r="AX258" s="70"/>
    </row>
    <row r="259" spans="1:52" ht="24.95" hidden="1" customHeight="1" x14ac:dyDescent="0.25">
      <c r="A259" s="1" t="str">
        <f t="shared" si="57"/>
        <v>LA-012M7B997-E115-2022MCSSA018786IARE DE OCCIDENTE, S.A. DE C.V.2024010.000.5314.00</v>
      </c>
      <c r="B259" s="1" t="str">
        <f t="shared" si="58"/>
        <v>MCSSA01878625301HRAEI-LPI-CC-425-2022HRAEI-MD02662024</v>
      </c>
      <c r="C259" s="42">
        <v>44950</v>
      </c>
      <c r="D259" s="43">
        <v>2024</v>
      </c>
      <c r="E259" s="44" t="s">
        <v>39</v>
      </c>
      <c r="F259" s="44" t="s">
        <v>390</v>
      </c>
      <c r="G259" s="44" t="s">
        <v>41</v>
      </c>
      <c r="H259" s="44">
        <v>25301</v>
      </c>
      <c r="I259" s="44" t="s">
        <v>451</v>
      </c>
      <c r="J259" s="44" t="s">
        <v>373</v>
      </c>
      <c r="K259" s="44" t="s">
        <v>1090</v>
      </c>
      <c r="L259" s="44" t="str">
        <f t="shared" si="59"/>
        <v>HRAEI-LPI-CC-425-2022HRAEI-MD0266</v>
      </c>
      <c r="M259" s="44" t="s">
        <v>1091</v>
      </c>
      <c r="N259" s="44">
        <v>25300442</v>
      </c>
      <c r="O259" s="44" t="s">
        <v>1092</v>
      </c>
      <c r="P259" s="44" t="s">
        <v>1093</v>
      </c>
      <c r="Q259" s="45">
        <v>1011.62</v>
      </c>
      <c r="R259" s="46">
        <v>156</v>
      </c>
      <c r="S259" s="46">
        <v>390</v>
      </c>
      <c r="T259" s="45">
        <f t="shared" si="60"/>
        <v>157812.72</v>
      </c>
      <c r="U259" s="45">
        <f t="shared" si="61"/>
        <v>394531.8</v>
      </c>
      <c r="V259" s="47">
        <v>0</v>
      </c>
      <c r="W259" s="87">
        <f>IFERROR(VLOOKUP(L259,'DINAMICA SOLICITADO - ENTREGADO'!$A$2:$B$2000,2,0),"-")</f>
        <v>390</v>
      </c>
      <c r="X259" s="87">
        <f>IFERROR(VLOOKUP(L259,'DINAMICA SOLICITADO - ENTREGADO'!$A$2:$C$2000,3,0),"-")</f>
        <v>387</v>
      </c>
      <c r="Y259" s="87" t="str">
        <f t="shared" si="62"/>
        <v>CLAVE SOLICITADA</v>
      </c>
      <c r="Z259" s="87">
        <f t="shared" si="63"/>
        <v>234</v>
      </c>
      <c r="AA259" s="87" t="str">
        <f t="shared" si="64"/>
        <v>MINIMO SUPERADO</v>
      </c>
      <c r="AB259" s="87">
        <f t="shared" si="65"/>
        <v>3</v>
      </c>
      <c r="AC259" s="87" t="str">
        <f t="shared" si="66"/>
        <v>RECIBIDO PARCIAL</v>
      </c>
      <c r="AD259" s="6">
        <f t="shared" si="67"/>
        <v>391496.94</v>
      </c>
      <c r="AE259" s="87" t="s">
        <v>3574</v>
      </c>
      <c r="AF259" s="87"/>
      <c r="AI259" s="9">
        <v>2.5000000000000001E-2</v>
      </c>
      <c r="AN259" s="8" t="str">
        <f t="shared" si="68"/>
        <v>MCSSA018786HRAEI-LPI-CC-425-202225301</v>
      </c>
      <c r="AO259" s="8" t="str">
        <f t="shared" si="69"/>
        <v>390IARE DE OCCIDENTE, S.A. DE C.V.1011.62MCSSA018786010.000.5314.002024LA-012M7B997-E115-2022RAMO 12</v>
      </c>
      <c r="AP259" s="8" t="str">
        <f t="shared" si="70"/>
        <v>HRAEI-LPI-CC-425-2022</v>
      </c>
      <c r="AQ259" s="1" t="str">
        <f t="shared" si="71"/>
        <v>HRAEI-MD0266</v>
      </c>
      <c r="AR259" s="1" t="str">
        <f t="shared" si="72"/>
        <v>IARE DE OCCIDENTE, S.A. DE C.V.</v>
      </c>
      <c r="AS259" s="1" t="str">
        <f t="shared" si="73"/>
        <v>LA-012M7B997-E115-2022</v>
      </c>
      <c r="AT259" s="1" t="s">
        <v>48</v>
      </c>
      <c r="AU259" s="1" t="str">
        <f t="shared" si="74"/>
        <v>HRAEI-LPI-CC-425-2022HRAEI-MD0266</v>
      </c>
    </row>
    <row r="260" spans="1:52" ht="24.95" hidden="1" customHeight="1" x14ac:dyDescent="0.25">
      <c r="A260" s="70" t="str">
        <f t="shared" si="57"/>
        <v>LA-12-512-012000991-I-174-2023MCSSA018786MEXIND PHARMA, S.A. DE C.V.2024010.000.1939.00</v>
      </c>
      <c r="B260" s="70" t="str">
        <f t="shared" si="58"/>
        <v>MCSSA01878625301HRAEI-LPI-CC-338-2023HRAEI-MD02702024</v>
      </c>
      <c r="C260" s="71">
        <v>45253</v>
      </c>
      <c r="D260" s="72">
        <v>2024</v>
      </c>
      <c r="E260" s="73" t="s">
        <v>39</v>
      </c>
      <c r="F260" s="73" t="s">
        <v>2213</v>
      </c>
      <c r="G260" s="73" t="s">
        <v>41</v>
      </c>
      <c r="H260" s="73">
        <v>25301</v>
      </c>
      <c r="I260" s="73" t="s">
        <v>2441</v>
      </c>
      <c r="J260" s="73" t="s">
        <v>2442</v>
      </c>
      <c r="K260" s="73" t="s">
        <v>662</v>
      </c>
      <c r="L260" s="44" t="str">
        <f t="shared" si="59"/>
        <v>HRAEI-LPI-CC-338-2023HRAEI-MD0270</v>
      </c>
      <c r="M260" s="73" t="s">
        <v>663</v>
      </c>
      <c r="N260" s="73">
        <v>25300447</v>
      </c>
      <c r="O260" s="73" t="s">
        <v>664</v>
      </c>
      <c r="P260" s="73" t="s">
        <v>665</v>
      </c>
      <c r="Q260" s="74">
        <v>32.450000000000003</v>
      </c>
      <c r="R260" s="75">
        <v>3</v>
      </c>
      <c r="S260" s="75">
        <v>9</v>
      </c>
      <c r="T260" s="74">
        <f t="shared" si="60"/>
        <v>97.350000000000009</v>
      </c>
      <c r="U260" s="74">
        <f t="shared" si="61"/>
        <v>292.05</v>
      </c>
      <c r="V260" s="76">
        <v>0</v>
      </c>
      <c r="W260" s="87">
        <f>IFERROR(VLOOKUP(L260,'DINAMICA SOLICITADO - ENTREGADO'!$A$2:$B$2000,2,0),"-")</f>
        <v>3</v>
      </c>
      <c r="X260" s="87">
        <f>IFERROR(VLOOKUP(L260,'DINAMICA SOLICITADO - ENTREGADO'!$A$2:$C$2000,3,0),"-")</f>
        <v>0</v>
      </c>
      <c r="Y260" s="87" t="str">
        <f t="shared" si="62"/>
        <v>CLAVE SOLICITADA</v>
      </c>
      <c r="Z260" s="87">
        <f t="shared" si="63"/>
        <v>0</v>
      </c>
      <c r="AA260" s="87" t="str">
        <f t="shared" si="64"/>
        <v>MINIMO CUMPLIDO</v>
      </c>
      <c r="AB260" s="87">
        <f t="shared" si="65"/>
        <v>3</v>
      </c>
      <c r="AC260" s="87" t="str">
        <f t="shared" si="66"/>
        <v>SIN RECIBIR</v>
      </c>
      <c r="AD260" s="6">
        <f t="shared" si="67"/>
        <v>0</v>
      </c>
      <c r="AE260" s="87"/>
      <c r="AF260" s="87"/>
      <c r="AG260" s="77"/>
      <c r="AH260" s="77"/>
      <c r="AI260" s="78" t="s">
        <v>2216</v>
      </c>
      <c r="AJ260" s="78"/>
      <c r="AK260" s="77"/>
      <c r="AL260" s="77"/>
      <c r="AM260" s="77"/>
      <c r="AN260" s="77" t="str">
        <f t="shared" si="68"/>
        <v>MCSSA018786HRAEI-LPI-CC-338-202325301</v>
      </c>
      <c r="AO260" s="77" t="str">
        <f t="shared" si="69"/>
        <v>9MEXIND PHARMA, S.A. DE C.V.32.45MCSSA018786010.000.1939.002024LA-12-512-012000991-I-174-2023RAMO 12</v>
      </c>
      <c r="AP260" s="77" t="str">
        <f t="shared" si="70"/>
        <v>HRAEI-LPI-CC-338-2023</v>
      </c>
      <c r="AQ260" s="70" t="str">
        <f t="shared" si="71"/>
        <v>HRAEI-MD0270</v>
      </c>
      <c r="AR260" s="70" t="str">
        <f t="shared" si="72"/>
        <v>MEXIND PHARMA, S.A. DE C.V.</v>
      </c>
      <c r="AS260" s="70" t="str">
        <f t="shared" si="73"/>
        <v>LA-12-512-012000991-I-174-2023</v>
      </c>
      <c r="AT260" s="70" t="s">
        <v>2218</v>
      </c>
      <c r="AU260" s="70" t="str">
        <f t="shared" si="74"/>
        <v>HRAEI-LPI-CC-338-2023HRAEI-MD0270</v>
      </c>
      <c r="AV260" s="70"/>
      <c r="AW260" s="70"/>
      <c r="AX260" s="70"/>
    </row>
    <row r="261" spans="1:52" ht="24.95" hidden="1" customHeight="1" x14ac:dyDescent="0.25">
      <c r="A261" s="1" t="str">
        <f t="shared" si="57"/>
        <v>LA-012M7B997-E115-2022MCSSA018786TECNOFARMA, S.A. DE C.V.2024010.000.1939.00</v>
      </c>
      <c r="B261" s="1" t="str">
        <f t="shared" si="58"/>
        <v>MCSSA01878625301HRAEI-LPI-CC-438-2022HRAEI-MD02702024</v>
      </c>
      <c r="C261" s="42">
        <v>44950</v>
      </c>
      <c r="D261" s="43">
        <v>2024</v>
      </c>
      <c r="E261" s="44" t="s">
        <v>39</v>
      </c>
      <c r="F261" s="44" t="s">
        <v>390</v>
      </c>
      <c r="G261" s="44" t="s">
        <v>41</v>
      </c>
      <c r="H261" s="44">
        <v>25301</v>
      </c>
      <c r="I261" s="44" t="s">
        <v>568</v>
      </c>
      <c r="J261" s="44" t="s">
        <v>569</v>
      </c>
      <c r="K261" s="44" t="s">
        <v>662</v>
      </c>
      <c r="L261" s="44" t="str">
        <f t="shared" si="59"/>
        <v>HRAEI-LPI-CC-438-2022HRAEI-MD0270</v>
      </c>
      <c r="M261" s="44" t="s">
        <v>663</v>
      </c>
      <c r="N261" s="44">
        <v>25300447</v>
      </c>
      <c r="O261" s="44" t="s">
        <v>664</v>
      </c>
      <c r="P261" s="44" t="s">
        <v>665</v>
      </c>
      <c r="Q261" s="45">
        <v>33.479999999999997</v>
      </c>
      <c r="R261" s="46">
        <v>9</v>
      </c>
      <c r="S261" s="46">
        <v>22</v>
      </c>
      <c r="T261" s="45">
        <f t="shared" si="60"/>
        <v>301.32</v>
      </c>
      <c r="U261" s="45">
        <f t="shared" si="61"/>
        <v>736.56</v>
      </c>
      <c r="V261" s="47">
        <v>0</v>
      </c>
      <c r="W261" s="87">
        <f>IFERROR(VLOOKUP(L261,'DINAMICA SOLICITADO - ENTREGADO'!$A$2:$B$2000,2,0),"-")</f>
        <v>9</v>
      </c>
      <c r="X261" s="87">
        <f>IFERROR(VLOOKUP(L261,'DINAMICA SOLICITADO - ENTREGADO'!$A$2:$C$2000,3,0),"-")</f>
        <v>0</v>
      </c>
      <c r="Y261" s="87" t="str">
        <f t="shared" si="62"/>
        <v>CLAVE SOLICITADA</v>
      </c>
      <c r="Z261" s="87">
        <f t="shared" si="63"/>
        <v>0</v>
      </c>
      <c r="AA261" s="87" t="str">
        <f t="shared" si="64"/>
        <v>MINIMO CUMPLIDO</v>
      </c>
      <c r="AB261" s="87">
        <f t="shared" si="65"/>
        <v>9</v>
      </c>
      <c r="AC261" s="87" t="str">
        <f t="shared" si="66"/>
        <v>SIN RECIBIR</v>
      </c>
      <c r="AD261" s="6">
        <f t="shared" si="67"/>
        <v>0</v>
      </c>
      <c r="AE261" s="87"/>
      <c r="AF261" s="87"/>
      <c r="AI261" s="9">
        <v>2.5000000000000001E-2</v>
      </c>
      <c r="AN261" s="8" t="str">
        <f t="shared" si="68"/>
        <v>MCSSA018786HRAEI-LPI-CC-438-202225301</v>
      </c>
      <c r="AO261" s="8" t="str">
        <f t="shared" si="69"/>
        <v>22TECNOFARMA, S.A. DE C.V.33.48MCSSA018786010.000.1939.002024LA-012M7B997-E115-2022RAMO 12</v>
      </c>
      <c r="AP261" s="8" t="str">
        <f t="shared" si="70"/>
        <v>HRAEI-LPI-CC-438-2022</v>
      </c>
      <c r="AQ261" s="1" t="str">
        <f t="shared" si="71"/>
        <v>HRAEI-MD0270</v>
      </c>
      <c r="AR261" s="1" t="str">
        <f t="shared" si="72"/>
        <v>TECNOFARMA, S.A. DE C.V.</v>
      </c>
      <c r="AS261" s="1" t="str">
        <f t="shared" si="73"/>
        <v>LA-012M7B997-E115-2022</v>
      </c>
      <c r="AT261" s="1" t="s">
        <v>48</v>
      </c>
      <c r="AU261" s="1" t="str">
        <f t="shared" si="74"/>
        <v>HRAEI-LPI-CC-438-2022HRAEI-MD0270</v>
      </c>
    </row>
    <row r="262" spans="1:52" ht="24.95" hidden="1" customHeight="1" x14ac:dyDescent="0.25">
      <c r="A262" s="1" t="str">
        <f t="shared" si="57"/>
        <v>LA-012M7B997-E115-2022MCSSA018786BRULUAGSA, S.A. DE C.V.2024010.000.1939.00</v>
      </c>
      <c r="B262" s="1" t="str">
        <f t="shared" si="58"/>
        <v>MCSSA01878625301HRAEI-LPI-CC-426-2022HRAEI-MD02702024</v>
      </c>
      <c r="C262" s="42">
        <v>44950</v>
      </c>
      <c r="D262" s="43">
        <v>2024</v>
      </c>
      <c r="E262" s="44" t="s">
        <v>39</v>
      </c>
      <c r="F262" s="44" t="s">
        <v>390</v>
      </c>
      <c r="G262" s="44" t="s">
        <v>41</v>
      </c>
      <c r="H262" s="44">
        <v>25301</v>
      </c>
      <c r="I262" s="44" t="s">
        <v>456</v>
      </c>
      <c r="J262" s="44" t="s">
        <v>457</v>
      </c>
      <c r="K262" s="44" t="s">
        <v>662</v>
      </c>
      <c r="L262" s="44" t="str">
        <f t="shared" si="59"/>
        <v>HRAEI-LPI-CC-426-2022HRAEI-MD0270</v>
      </c>
      <c r="M262" s="44" t="s">
        <v>663</v>
      </c>
      <c r="N262" s="44">
        <v>25300447</v>
      </c>
      <c r="O262" s="44" t="s">
        <v>664</v>
      </c>
      <c r="P262" s="44" t="s">
        <v>665</v>
      </c>
      <c r="Q262" s="45">
        <v>33.6</v>
      </c>
      <c r="R262" s="46">
        <v>6</v>
      </c>
      <c r="S262" s="46">
        <v>15</v>
      </c>
      <c r="T262" s="45">
        <f t="shared" si="60"/>
        <v>201.60000000000002</v>
      </c>
      <c r="U262" s="45">
        <f t="shared" si="61"/>
        <v>504</v>
      </c>
      <c r="V262" s="47">
        <v>0</v>
      </c>
      <c r="W262" s="87">
        <f>IFERROR(VLOOKUP(L262,'DINAMICA SOLICITADO - ENTREGADO'!$A$2:$B$2000,2,0),"-")</f>
        <v>15</v>
      </c>
      <c r="X262" s="87">
        <f>IFERROR(VLOOKUP(L262,'DINAMICA SOLICITADO - ENTREGADO'!$A$2:$C$2000,3,0),"-")</f>
        <v>0</v>
      </c>
      <c r="Y262" s="87" t="str">
        <f t="shared" si="62"/>
        <v>CLAVE SOLICITADA</v>
      </c>
      <c r="Z262" s="87">
        <f t="shared" si="63"/>
        <v>9</v>
      </c>
      <c r="AA262" s="87" t="str">
        <f t="shared" si="64"/>
        <v>MINIMO SUPERADO</v>
      </c>
      <c r="AB262" s="87">
        <f t="shared" si="65"/>
        <v>15</v>
      </c>
      <c r="AC262" s="87" t="str">
        <f t="shared" si="66"/>
        <v>SIN RECIBIR</v>
      </c>
      <c r="AD262" s="6">
        <f t="shared" si="67"/>
        <v>0</v>
      </c>
      <c r="AE262" s="87" t="s">
        <v>3574</v>
      </c>
      <c r="AF262" s="87"/>
      <c r="AI262" s="9">
        <v>2.5000000000000001E-2</v>
      </c>
      <c r="AN262" s="8" t="str">
        <f t="shared" si="68"/>
        <v>MCSSA018786HRAEI-LPI-CC-426-202225301</v>
      </c>
      <c r="AO262" s="8" t="str">
        <f t="shared" si="69"/>
        <v>15BRULUAGSA, S.A. DE C.V.33.6MCSSA018786010.000.1939.002024LA-012M7B997-E115-2022RAMO 12</v>
      </c>
      <c r="AP262" s="8" t="str">
        <f t="shared" si="70"/>
        <v>HRAEI-LPI-CC-426-2022</v>
      </c>
      <c r="AQ262" s="1" t="str">
        <f t="shared" si="71"/>
        <v>HRAEI-MD0270</v>
      </c>
      <c r="AR262" s="1" t="str">
        <f t="shared" si="72"/>
        <v>BRULUAGSA, S.A. DE C.V.</v>
      </c>
      <c r="AS262" s="1" t="str">
        <f t="shared" si="73"/>
        <v>LA-012M7B997-E115-2022</v>
      </c>
      <c r="AT262" s="1" t="s">
        <v>48</v>
      </c>
      <c r="AU262" s="1" t="str">
        <f t="shared" si="74"/>
        <v>HRAEI-LPI-CC-426-2022HRAEI-MD0270</v>
      </c>
    </row>
    <row r="263" spans="1:52" ht="24.95" hidden="1" customHeight="1" x14ac:dyDescent="0.25">
      <c r="A263" s="70" t="str">
        <f t="shared" ref="A263:A326" si="75">CONCATENATE($F263,$E263,$J263,$D263,$M263)</f>
        <v>LA-12-512-012000991-I-174-2023MCSSA018786GABAME, S.A. DE C.V.2024010.000.5256.00</v>
      </c>
      <c r="B263" s="70" t="str">
        <f t="shared" ref="B263:B326" si="76">CONCATENATE($E263,$H263,$I263,$K263,$D263)</f>
        <v>MCSSA01878625301HRAEI-LPI-CC-304-1-2023HRAEI-MD02712024</v>
      </c>
      <c r="C263" s="71">
        <v>45253</v>
      </c>
      <c r="D263" s="72">
        <v>2024</v>
      </c>
      <c r="E263" s="73" t="s">
        <v>39</v>
      </c>
      <c r="F263" s="73" t="s">
        <v>2213</v>
      </c>
      <c r="G263" s="73" t="s">
        <v>41</v>
      </c>
      <c r="H263" s="73">
        <v>25301</v>
      </c>
      <c r="I263" s="73" t="s">
        <v>2288</v>
      </c>
      <c r="J263" s="73" t="s">
        <v>1338</v>
      </c>
      <c r="K263" s="73" t="s">
        <v>1395</v>
      </c>
      <c r="L263" s="44" t="str">
        <f t="shared" ref="L263:L326" si="77">CONCATENATE(I263,K263)</f>
        <v>HRAEI-LPI-CC-304-1-2023HRAEI-MD0271</v>
      </c>
      <c r="M263" s="73" t="s">
        <v>1396</v>
      </c>
      <c r="N263" s="73">
        <v>25300449</v>
      </c>
      <c r="O263" s="73" t="s">
        <v>1397</v>
      </c>
      <c r="P263" s="73" t="s">
        <v>1398</v>
      </c>
      <c r="Q263" s="74">
        <v>19.079999999999998</v>
      </c>
      <c r="R263" s="75">
        <v>960</v>
      </c>
      <c r="S263" s="75">
        <v>2400</v>
      </c>
      <c r="T263" s="74">
        <f t="shared" ref="T263:T326" si="78">+$Q263*$R263</f>
        <v>18316.8</v>
      </c>
      <c r="U263" s="74">
        <f t="shared" ref="U263:U326" si="79">+$S263*$Q263</f>
        <v>45791.999999999993</v>
      </c>
      <c r="V263" s="76">
        <v>0</v>
      </c>
      <c r="W263" s="87">
        <f>IFERROR(VLOOKUP(L263,'DINAMICA SOLICITADO - ENTREGADO'!$A$2:$B$2000,2,0),"-")</f>
        <v>960</v>
      </c>
      <c r="X263" s="87">
        <f>IFERROR(VLOOKUP(L263,'DINAMICA SOLICITADO - ENTREGADO'!$A$2:$C$2000,3,0),"-")</f>
        <v>0</v>
      </c>
      <c r="Y263" s="87" t="str">
        <f t="shared" ref="Y263:Y326" si="80">IF(W263="-","SIN SOLICITUD","CLAVE SOLICITADA")</f>
        <v>CLAVE SOLICITADA</v>
      </c>
      <c r="Z263" s="87">
        <f t="shared" ref="Z263:Z326" si="81">IF(W263="-","-",(W263-R263))</f>
        <v>0</v>
      </c>
      <c r="AA263" s="87" t="str">
        <f t="shared" ref="AA263:AA326" si="82">IF(Z263&lt;0,"MINIMO NO CUMPLIDO",IF(Z263="-","MINIMO SIN SOLICITUD",IF(Z263=0,"MINIMO CUMPLIDO","MINIMO SUPERADO")))</f>
        <v>MINIMO CUMPLIDO</v>
      </c>
      <c r="AB263" s="87">
        <f t="shared" ref="AB263:AB326" si="83">IF(W263="-","-",(W263-X263))</f>
        <v>960</v>
      </c>
      <c r="AC263" s="87" t="str">
        <f t="shared" ref="AC263:AC326" si="84">IF(AND(X263="-",AB263="-"),"SIN SOLICITUD",IF(AND(X263&gt;0,AB263&gt;0),"RECIBIDO PARCIAL",IF(AND(X263&gt;0,AB263=0),"RECIBIDO TOTAL","SIN RECIBIR")))</f>
        <v>SIN RECIBIR</v>
      </c>
      <c r="AD263" s="6">
        <f t="shared" ref="AD263:AD326" si="85">IFERROR(+Q263*X263,"-")</f>
        <v>0</v>
      </c>
      <c r="AE263" s="87"/>
      <c r="AF263" s="87"/>
      <c r="AG263" s="77"/>
      <c r="AH263" s="77"/>
      <c r="AI263" s="78" t="s">
        <v>2216</v>
      </c>
      <c r="AJ263" s="78"/>
      <c r="AK263" s="77"/>
      <c r="AL263" s="77"/>
      <c r="AM263" s="77"/>
      <c r="AN263" s="77" t="str">
        <f t="shared" ref="AN263:AN326" si="86">CONCATENATE($E263,$I263,$H263)</f>
        <v>MCSSA018786HRAEI-LPI-CC-304-1-202325301</v>
      </c>
      <c r="AO263" s="77" t="str">
        <f t="shared" ref="AO263:AO326" si="87">CONCATENATE($S263,$J263,$Q263,$E263,$M263,$D263,$F263,$G263)</f>
        <v>2400GABAME, S.A. DE C.V.19.08MCSSA018786010.000.5256.002024LA-12-512-012000991-I-174-2023RAMO 12</v>
      </c>
      <c r="AP263" s="77" t="str">
        <f t="shared" ref="AP263:AP326" si="88">+I263</f>
        <v>HRAEI-LPI-CC-304-1-2023</v>
      </c>
      <c r="AQ263" s="70" t="str">
        <f t="shared" ref="AQ263:AQ326" si="89">+$K263</f>
        <v>HRAEI-MD0271</v>
      </c>
      <c r="AR263" s="70" t="str">
        <f t="shared" ref="AR263:AR326" si="90">+J263</f>
        <v>GABAME, S.A. DE C.V.</v>
      </c>
      <c r="AS263" s="70" t="str">
        <f t="shared" ref="AS263:AS326" si="91">+F263</f>
        <v>LA-12-512-012000991-I-174-2023</v>
      </c>
      <c r="AT263" s="70" t="s">
        <v>2218</v>
      </c>
      <c r="AU263" s="70" t="str">
        <f t="shared" ref="AU263:AU326" si="92">CONCATENATE(I263,K263)</f>
        <v>HRAEI-LPI-CC-304-1-2023HRAEI-MD0271</v>
      </c>
      <c r="AV263" s="70"/>
      <c r="AW263" s="70"/>
      <c r="AX263" s="70"/>
    </row>
    <row r="264" spans="1:52" ht="24.95" hidden="1" customHeight="1" x14ac:dyDescent="0.25">
      <c r="A264" s="1" t="str">
        <f t="shared" si="75"/>
        <v>AA-012M7B997-E158-2022MCSSA018786AUROVIDA FARMACÉUTICA, S.A. DE C.V.2024010.000.5256.00</v>
      </c>
      <c r="B264" s="1" t="str">
        <f t="shared" si="76"/>
        <v>MCSSA01878625301HRAEI-AD-CC-530-2022HRAEI-MD02712024</v>
      </c>
      <c r="C264" s="42">
        <v>44950</v>
      </c>
      <c r="D264" s="43">
        <v>2024</v>
      </c>
      <c r="E264" s="44" t="s">
        <v>39</v>
      </c>
      <c r="F264" s="44" t="s">
        <v>1305</v>
      </c>
      <c r="G264" s="44" t="s">
        <v>41</v>
      </c>
      <c r="H264" s="44">
        <v>25301</v>
      </c>
      <c r="I264" s="44" t="s">
        <v>1376</v>
      </c>
      <c r="J264" s="44" t="s">
        <v>1377</v>
      </c>
      <c r="K264" s="44" t="s">
        <v>1395</v>
      </c>
      <c r="L264" s="44" t="str">
        <f t="shared" si="77"/>
        <v>HRAEI-AD-CC-530-2022HRAEI-MD0271</v>
      </c>
      <c r="M264" s="44" t="s">
        <v>1396</v>
      </c>
      <c r="N264" s="44">
        <v>25300449</v>
      </c>
      <c r="O264" s="44" t="s">
        <v>1397</v>
      </c>
      <c r="P264" s="44" t="s">
        <v>1398</v>
      </c>
      <c r="Q264" s="45">
        <v>18.95</v>
      </c>
      <c r="R264" s="46">
        <v>1560</v>
      </c>
      <c r="S264" s="46">
        <v>3900</v>
      </c>
      <c r="T264" s="45">
        <f t="shared" si="78"/>
        <v>29562</v>
      </c>
      <c r="U264" s="45">
        <f t="shared" si="79"/>
        <v>73905</v>
      </c>
      <c r="V264" s="47">
        <v>0</v>
      </c>
      <c r="W264" s="87">
        <f>IFERROR(VLOOKUP(L264,'DINAMICA SOLICITADO - ENTREGADO'!$A$2:$B$2000,2,0),"-")</f>
        <v>3900</v>
      </c>
      <c r="X264" s="87">
        <f>IFERROR(VLOOKUP(L264,'DINAMICA SOLICITADO - ENTREGADO'!$A$2:$C$2000,3,0),"-")</f>
        <v>0</v>
      </c>
      <c r="Y264" s="87" t="str">
        <f t="shared" si="80"/>
        <v>CLAVE SOLICITADA</v>
      </c>
      <c r="Z264" s="87">
        <f t="shared" si="81"/>
        <v>2340</v>
      </c>
      <c r="AA264" s="87" t="str">
        <f t="shared" si="82"/>
        <v>MINIMO SUPERADO</v>
      </c>
      <c r="AB264" s="87">
        <f t="shared" si="83"/>
        <v>3900</v>
      </c>
      <c r="AC264" s="87" t="str">
        <f t="shared" si="84"/>
        <v>SIN RECIBIR</v>
      </c>
      <c r="AD264" s="6">
        <f t="shared" si="85"/>
        <v>0</v>
      </c>
      <c r="AE264" s="87" t="s">
        <v>3574</v>
      </c>
      <c r="AF264" s="87"/>
      <c r="AI264" s="9">
        <v>2.5000000000000001E-2</v>
      </c>
      <c r="AN264" s="8" t="str">
        <f t="shared" si="86"/>
        <v>MCSSA018786HRAEI-AD-CC-530-202225301</v>
      </c>
      <c r="AO264" s="8" t="str">
        <f t="shared" si="87"/>
        <v>3900AUROVIDA FARMACÉUTICA, S.A. DE C.V.18.95MCSSA018786010.000.5256.002024AA-012M7B997-E158-2022RAMO 12</v>
      </c>
      <c r="AP264" s="8" t="str">
        <f t="shared" si="88"/>
        <v>HRAEI-AD-CC-530-2022</v>
      </c>
      <c r="AQ264" s="1" t="str">
        <f t="shared" si="89"/>
        <v>HRAEI-MD0271</v>
      </c>
      <c r="AR264" s="1" t="str">
        <f t="shared" si="90"/>
        <v>AUROVIDA FARMACÉUTICA, S.A. DE C.V.</v>
      </c>
      <c r="AS264" s="1" t="str">
        <f t="shared" si="91"/>
        <v>AA-012M7B997-E158-2022</v>
      </c>
      <c r="AT264" s="1" t="s">
        <v>48</v>
      </c>
      <c r="AU264" s="1" t="str">
        <f t="shared" si="92"/>
        <v>HRAEI-AD-CC-530-2022HRAEI-MD0271</v>
      </c>
    </row>
    <row r="265" spans="1:52" ht="24.95" hidden="1" customHeight="1" x14ac:dyDescent="0.25">
      <c r="A265" s="1" t="str">
        <f t="shared" si="75"/>
        <v>LA-12-M7B-012M7B997-I-1-2023MCSSA018786LABORATORIOS JAYOR, S.A. DE C.V.2024010.000.5295.01</v>
      </c>
      <c r="B265" s="1" t="str">
        <f t="shared" si="76"/>
        <v>MCSSA01878625301HRAEI-LPI-CC-043-2-2023HRAEI-MD02742024</v>
      </c>
      <c r="C265" s="42">
        <v>44971</v>
      </c>
      <c r="D265" s="43">
        <v>2024</v>
      </c>
      <c r="E265" s="44" t="s">
        <v>39</v>
      </c>
      <c r="F265" s="44" t="s">
        <v>1474</v>
      </c>
      <c r="G265" s="44" t="s">
        <v>41</v>
      </c>
      <c r="H265" s="44">
        <v>25301</v>
      </c>
      <c r="I265" s="44" t="s">
        <v>1819</v>
      </c>
      <c r="J265" s="44" t="s">
        <v>1425</v>
      </c>
      <c r="K265" s="44" t="s">
        <v>1923</v>
      </c>
      <c r="L265" s="44" t="str">
        <f t="shared" si="77"/>
        <v>HRAEI-LPI-CC-043-2-2023HRAEI-MD0274</v>
      </c>
      <c r="M265" s="44" t="s">
        <v>1924</v>
      </c>
      <c r="N265" s="44">
        <v>25302453</v>
      </c>
      <c r="O265" s="44" t="s">
        <v>1925</v>
      </c>
      <c r="P265" s="44" t="s">
        <v>1926</v>
      </c>
      <c r="Q265" s="45">
        <v>24.5</v>
      </c>
      <c r="R265" s="46">
        <v>2496</v>
      </c>
      <c r="S265" s="46">
        <v>6240</v>
      </c>
      <c r="T265" s="45">
        <f t="shared" si="78"/>
        <v>61152</v>
      </c>
      <c r="U265" s="45">
        <f t="shared" si="79"/>
        <v>152880</v>
      </c>
      <c r="V265" s="47">
        <v>0</v>
      </c>
      <c r="W265" s="87">
        <f>IFERROR(VLOOKUP(L265,'DINAMICA SOLICITADO - ENTREGADO'!$A$2:$B$2000,2,0),"-")</f>
        <v>6240</v>
      </c>
      <c r="X265" s="87">
        <f>IFERROR(VLOOKUP(L265,'DINAMICA SOLICITADO - ENTREGADO'!$A$2:$C$2000,3,0),"-")</f>
        <v>6240</v>
      </c>
      <c r="Y265" s="87" t="str">
        <f t="shared" si="80"/>
        <v>CLAVE SOLICITADA</v>
      </c>
      <c r="Z265" s="87">
        <f t="shared" si="81"/>
        <v>3744</v>
      </c>
      <c r="AA265" s="87" t="str">
        <f t="shared" si="82"/>
        <v>MINIMO SUPERADO</v>
      </c>
      <c r="AB265" s="87">
        <f t="shared" si="83"/>
        <v>0</v>
      </c>
      <c r="AC265" s="87" t="str">
        <f t="shared" si="84"/>
        <v>RECIBIDO TOTAL</v>
      </c>
      <c r="AD265" s="6">
        <f t="shared" si="85"/>
        <v>152880</v>
      </c>
      <c r="AE265" s="87"/>
      <c r="AF265" s="87"/>
      <c r="AI265" s="9">
        <v>0.02</v>
      </c>
      <c r="AN265" s="8" t="str">
        <f t="shared" si="86"/>
        <v>MCSSA018786HRAEI-LPI-CC-043-2-202325301</v>
      </c>
      <c r="AO265" s="8" t="str">
        <f t="shared" si="87"/>
        <v>6240LABORATORIOS JAYOR, S.A. DE C.V.24.5MCSSA018786010.000.5295.012024LA-12-M7B-012M7B997-I-1-2023RAMO 12</v>
      </c>
      <c r="AP265" s="8" t="str">
        <f t="shared" si="88"/>
        <v>HRAEI-LPI-CC-043-2-2023</v>
      </c>
      <c r="AQ265" s="1" t="str">
        <f t="shared" si="89"/>
        <v>HRAEI-MD0274</v>
      </c>
      <c r="AR265" s="1" t="str">
        <f t="shared" si="90"/>
        <v>LABORATORIOS JAYOR, S.A. DE C.V.</v>
      </c>
      <c r="AS265" s="1" t="str">
        <f t="shared" si="91"/>
        <v>LA-12-M7B-012M7B997-I-1-2023</v>
      </c>
      <c r="AT265" s="1" t="s">
        <v>48</v>
      </c>
      <c r="AU265" s="1" t="str">
        <f t="shared" si="92"/>
        <v>HRAEI-LPI-CC-043-2-2023HRAEI-MD0274</v>
      </c>
    </row>
    <row r="266" spans="1:52" ht="24.95" hidden="1" customHeight="1" x14ac:dyDescent="0.25">
      <c r="A266" s="1" t="str">
        <f t="shared" si="75"/>
        <v>LA-012M7B997-E115-2022MCSSA018786PROFESSIONAL PHARMACY OCCIDENTE, S.A. DE C.V.2024010.000.1935.00</v>
      </c>
      <c r="B266" s="1" t="str">
        <f t="shared" si="76"/>
        <v>MCSSA01878625301HRAEI-LPI-CC-423-2022HRAEI-MD02752024</v>
      </c>
      <c r="C266" s="42">
        <v>44950</v>
      </c>
      <c r="D266" s="43">
        <v>2024</v>
      </c>
      <c r="E266" s="44" t="s">
        <v>39</v>
      </c>
      <c r="F266" s="44" t="s">
        <v>390</v>
      </c>
      <c r="G266" s="44" t="s">
        <v>41</v>
      </c>
      <c r="H266" s="44">
        <v>25301</v>
      </c>
      <c r="I266" s="44" t="s">
        <v>432</v>
      </c>
      <c r="J266" s="44" t="s">
        <v>340</v>
      </c>
      <c r="K266" s="44" t="s">
        <v>654</v>
      </c>
      <c r="L266" s="44" t="str">
        <f t="shared" si="77"/>
        <v>HRAEI-LPI-CC-423-2022HRAEI-MD0275</v>
      </c>
      <c r="M266" s="44" t="s">
        <v>655</v>
      </c>
      <c r="N266" s="44">
        <v>25300454</v>
      </c>
      <c r="O266" s="44" t="s">
        <v>656</v>
      </c>
      <c r="P266" s="44" t="s">
        <v>657</v>
      </c>
      <c r="Q266" s="45">
        <v>15.25</v>
      </c>
      <c r="R266" s="46">
        <v>2496</v>
      </c>
      <c r="S266" s="46">
        <v>6240</v>
      </c>
      <c r="T266" s="45">
        <f t="shared" si="78"/>
        <v>38064</v>
      </c>
      <c r="U266" s="45">
        <f t="shared" si="79"/>
        <v>95160</v>
      </c>
      <c r="V266" s="47">
        <v>0</v>
      </c>
      <c r="W266" s="87">
        <f>IFERROR(VLOOKUP(L266,'DINAMICA SOLICITADO - ENTREGADO'!$A$2:$B$2000,2,0),"-")</f>
        <v>6240</v>
      </c>
      <c r="X266" s="87">
        <f>IFERROR(VLOOKUP(L266,'DINAMICA SOLICITADO - ENTREGADO'!$A$2:$C$2000,3,0),"-")</f>
        <v>2496</v>
      </c>
      <c r="Y266" s="87" t="str">
        <f t="shared" si="80"/>
        <v>CLAVE SOLICITADA</v>
      </c>
      <c r="Z266" s="87">
        <f t="shared" si="81"/>
        <v>3744</v>
      </c>
      <c r="AA266" s="87" t="str">
        <f t="shared" si="82"/>
        <v>MINIMO SUPERADO</v>
      </c>
      <c r="AB266" s="87">
        <f t="shared" si="83"/>
        <v>3744</v>
      </c>
      <c r="AC266" s="87" t="str">
        <f t="shared" si="84"/>
        <v>RECIBIDO PARCIAL</v>
      </c>
      <c r="AD266" s="6">
        <f t="shared" si="85"/>
        <v>38064</v>
      </c>
      <c r="AE266" s="87" t="s">
        <v>3574</v>
      </c>
      <c r="AF266" s="87"/>
      <c r="AI266" s="9">
        <v>2.5000000000000001E-2</v>
      </c>
      <c r="AN266" s="8" t="str">
        <f t="shared" si="86"/>
        <v>MCSSA018786HRAEI-LPI-CC-423-202225301</v>
      </c>
      <c r="AO266" s="8" t="str">
        <f t="shared" si="87"/>
        <v>6240PROFESSIONAL PHARMACY OCCIDENTE, S.A. DE C.V.15.25MCSSA018786010.000.1935.002024LA-012M7B997-E115-2022RAMO 12</v>
      </c>
      <c r="AP266" s="8" t="str">
        <f t="shared" si="88"/>
        <v>HRAEI-LPI-CC-423-2022</v>
      </c>
      <c r="AQ266" s="1" t="str">
        <f t="shared" si="89"/>
        <v>HRAEI-MD0275</v>
      </c>
      <c r="AR266" s="1" t="str">
        <f t="shared" si="90"/>
        <v>PROFESSIONAL PHARMACY OCCIDENTE, S.A. DE C.V.</v>
      </c>
      <c r="AS266" s="1" t="str">
        <f t="shared" si="91"/>
        <v>LA-012M7B997-E115-2022</v>
      </c>
      <c r="AT266" s="1" t="s">
        <v>48</v>
      </c>
      <c r="AU266" s="1" t="str">
        <f t="shared" si="92"/>
        <v>HRAEI-LPI-CC-423-2022HRAEI-MD0275</v>
      </c>
    </row>
    <row r="267" spans="1:52" ht="24.95" hidden="1" customHeight="1" x14ac:dyDescent="0.25">
      <c r="A267" s="1" t="str">
        <f t="shared" si="75"/>
        <v>LA-12-M7B-012M7B997-I-1-2023MCSSA018786LABORATORIOS JAYOR, S.A. DE C.V.2024010.000.4254.00</v>
      </c>
      <c r="B267" s="1" t="str">
        <f t="shared" si="76"/>
        <v>MCSSA01878625301HRAEI-LPI-CC-043-2-2023HRAEI-MD02782024</v>
      </c>
      <c r="C267" s="42">
        <v>44971</v>
      </c>
      <c r="D267" s="43">
        <v>2024</v>
      </c>
      <c r="E267" s="44" t="s">
        <v>39</v>
      </c>
      <c r="F267" s="44" t="s">
        <v>1474</v>
      </c>
      <c r="G267" s="44" t="s">
        <v>41</v>
      </c>
      <c r="H267" s="44">
        <v>25301</v>
      </c>
      <c r="I267" s="44" t="s">
        <v>1819</v>
      </c>
      <c r="J267" s="44" t="s">
        <v>1425</v>
      </c>
      <c r="K267" s="44" t="s">
        <v>1820</v>
      </c>
      <c r="L267" s="44" t="str">
        <f t="shared" si="77"/>
        <v>HRAEI-LPI-CC-043-2-2023HRAEI-MD0278</v>
      </c>
      <c r="M267" s="44" t="s">
        <v>1821</v>
      </c>
      <c r="N267" s="44">
        <v>25300459</v>
      </c>
      <c r="O267" s="44" t="s">
        <v>1822</v>
      </c>
      <c r="P267" s="44" t="s">
        <v>1823</v>
      </c>
      <c r="Q267" s="45">
        <v>18.05</v>
      </c>
      <c r="R267" s="46">
        <v>780</v>
      </c>
      <c r="S267" s="46">
        <v>1950</v>
      </c>
      <c r="T267" s="45">
        <f t="shared" si="78"/>
        <v>14079</v>
      </c>
      <c r="U267" s="45">
        <f t="shared" si="79"/>
        <v>35197.5</v>
      </c>
      <c r="V267" s="47">
        <v>0</v>
      </c>
      <c r="W267" s="87">
        <f>IFERROR(VLOOKUP(L267,'DINAMICA SOLICITADO - ENTREGADO'!$A$2:$B$2000,2,0),"-")</f>
        <v>780</v>
      </c>
      <c r="X267" s="87">
        <f>IFERROR(VLOOKUP(L267,'DINAMICA SOLICITADO - ENTREGADO'!$A$2:$C$2000,3,0),"-")</f>
        <v>780</v>
      </c>
      <c r="Y267" s="87" t="str">
        <f t="shared" si="80"/>
        <v>CLAVE SOLICITADA</v>
      </c>
      <c r="Z267" s="87">
        <f t="shared" si="81"/>
        <v>0</v>
      </c>
      <c r="AA267" s="87" t="str">
        <f t="shared" si="82"/>
        <v>MINIMO CUMPLIDO</v>
      </c>
      <c r="AB267" s="87">
        <f t="shared" si="83"/>
        <v>0</v>
      </c>
      <c r="AC267" s="87" t="str">
        <f t="shared" si="84"/>
        <v>RECIBIDO TOTAL</v>
      </c>
      <c r="AD267" s="6">
        <f t="shared" si="85"/>
        <v>14079</v>
      </c>
      <c r="AE267" s="87"/>
      <c r="AF267" s="87"/>
      <c r="AI267" s="9">
        <v>0.02</v>
      </c>
      <c r="AN267" s="8" t="str">
        <f t="shared" si="86"/>
        <v>MCSSA018786HRAEI-LPI-CC-043-2-202325301</v>
      </c>
      <c r="AO267" s="8" t="str">
        <f t="shared" si="87"/>
        <v>1950LABORATORIOS JAYOR, S.A. DE C.V.18.05MCSSA018786010.000.4254.002024LA-12-M7B-012M7B997-I-1-2023RAMO 12</v>
      </c>
      <c r="AP267" s="8" t="str">
        <f t="shared" si="88"/>
        <v>HRAEI-LPI-CC-043-2-2023</v>
      </c>
      <c r="AQ267" s="1" t="str">
        <f t="shared" si="89"/>
        <v>HRAEI-MD0278</v>
      </c>
      <c r="AR267" s="1" t="str">
        <f t="shared" si="90"/>
        <v>LABORATORIOS JAYOR, S.A. DE C.V.</v>
      </c>
      <c r="AS267" s="1" t="str">
        <f t="shared" si="91"/>
        <v>LA-12-M7B-012M7B997-I-1-2023</v>
      </c>
      <c r="AT267" s="1" t="s">
        <v>48</v>
      </c>
      <c r="AU267" s="1" t="str">
        <f t="shared" si="92"/>
        <v>HRAEI-LPI-CC-043-2-2023HRAEI-MD0278</v>
      </c>
    </row>
    <row r="268" spans="1:52" ht="24.95" hidden="1" customHeight="1" x14ac:dyDescent="0.25">
      <c r="A268" s="70" t="str">
        <f t="shared" si="75"/>
        <v>LA-12-512-012000991-I-174-2023MCSSA018786MERCK SHARP &amp; DOHME COMERCIALIZADORA, S. DE R.L. DE C.V.2024010.000.6198.00</v>
      </c>
      <c r="B268" s="70" t="str">
        <f t="shared" si="76"/>
        <v>MCSSA01878625301HRAEI-LPI-CC-337-2023HRAEI-MD22092024</v>
      </c>
      <c r="C268" s="71">
        <v>45253</v>
      </c>
      <c r="D268" s="72">
        <v>2024</v>
      </c>
      <c r="E268" s="73" t="s">
        <v>39</v>
      </c>
      <c r="F268" s="73" t="s">
        <v>2213</v>
      </c>
      <c r="G268" s="73" t="s">
        <v>41</v>
      </c>
      <c r="H268" s="73">
        <v>25301</v>
      </c>
      <c r="I268" s="73" t="s">
        <v>2281</v>
      </c>
      <c r="J268" s="73" t="s">
        <v>268</v>
      </c>
      <c r="K268" s="73" t="s">
        <v>282</v>
      </c>
      <c r="L268" s="44" t="str">
        <f t="shared" si="77"/>
        <v>HRAEI-LPI-CC-337-2023HRAEI-MD2209</v>
      </c>
      <c r="M268" s="73" t="s">
        <v>283</v>
      </c>
      <c r="N268" s="73">
        <v>25303444</v>
      </c>
      <c r="O268" s="73" t="s">
        <v>284</v>
      </c>
      <c r="P268" s="73" t="s">
        <v>285</v>
      </c>
      <c r="Q268" s="74">
        <v>19057.98</v>
      </c>
      <c r="R268" s="75">
        <v>4</v>
      </c>
      <c r="S268" s="75">
        <v>10</v>
      </c>
      <c r="T268" s="74">
        <f t="shared" si="78"/>
        <v>76231.92</v>
      </c>
      <c r="U268" s="74">
        <f t="shared" si="79"/>
        <v>190579.8</v>
      </c>
      <c r="V268" s="76">
        <v>0</v>
      </c>
      <c r="W268" s="87">
        <f>IFERROR(VLOOKUP(L268,'DINAMICA SOLICITADO - ENTREGADO'!$A$2:$B$2000,2,0),"-")</f>
        <v>4</v>
      </c>
      <c r="X268" s="87">
        <f>IFERROR(VLOOKUP(L268,'DINAMICA SOLICITADO - ENTREGADO'!$A$2:$C$2000,3,0),"-")</f>
        <v>4</v>
      </c>
      <c r="Y268" s="87" t="str">
        <f t="shared" si="80"/>
        <v>CLAVE SOLICITADA</v>
      </c>
      <c r="Z268" s="87">
        <f t="shared" si="81"/>
        <v>0</v>
      </c>
      <c r="AA268" s="87" t="str">
        <f t="shared" si="82"/>
        <v>MINIMO CUMPLIDO</v>
      </c>
      <c r="AB268" s="87">
        <f t="shared" si="83"/>
        <v>0</v>
      </c>
      <c r="AC268" s="87" t="str">
        <f t="shared" si="84"/>
        <v>RECIBIDO TOTAL</v>
      </c>
      <c r="AD268" s="6">
        <f t="shared" si="85"/>
        <v>76231.92</v>
      </c>
      <c r="AE268" s="87"/>
      <c r="AF268" s="87"/>
      <c r="AG268" s="77"/>
      <c r="AH268" s="77"/>
      <c r="AI268" s="78" t="s">
        <v>2216</v>
      </c>
      <c r="AJ268" s="78"/>
      <c r="AK268" s="77"/>
      <c r="AL268" s="77"/>
      <c r="AM268" s="77"/>
      <c r="AN268" s="77" t="str">
        <f t="shared" si="86"/>
        <v>MCSSA018786HRAEI-LPI-CC-337-202325301</v>
      </c>
      <c r="AO268" s="77" t="str">
        <f t="shared" si="87"/>
        <v>10MERCK SHARP &amp; DOHME COMERCIALIZADORA, S. DE R.L. DE C.V.19057.98MCSSA018786010.000.6198.002024LA-12-512-012000991-I-174-2023RAMO 12</v>
      </c>
      <c r="AP268" s="77" t="str">
        <f t="shared" si="88"/>
        <v>HRAEI-LPI-CC-337-2023</v>
      </c>
      <c r="AQ268" s="70" t="str">
        <f t="shared" si="89"/>
        <v>HRAEI-MD2209</v>
      </c>
      <c r="AR268" s="70" t="str">
        <f t="shared" si="90"/>
        <v>MERCK SHARP &amp; DOHME COMERCIALIZADORA, S. DE R.L. DE C.V.</v>
      </c>
      <c r="AS268" s="70" t="str">
        <f t="shared" si="91"/>
        <v>LA-12-512-012000991-I-174-2023</v>
      </c>
      <c r="AT268" s="70" t="s">
        <v>2218</v>
      </c>
      <c r="AU268" s="70" t="str">
        <f t="shared" si="92"/>
        <v>HRAEI-LPI-CC-337-2023HRAEI-MD2209</v>
      </c>
      <c r="AV268" s="70"/>
      <c r="AW268" s="70"/>
      <c r="AX268" s="70"/>
      <c r="AY268" s="70"/>
      <c r="AZ268" s="70"/>
    </row>
    <row r="269" spans="1:52" ht="24.95" hidden="1" customHeight="1" x14ac:dyDescent="0.25">
      <c r="A269" s="1" t="str">
        <f t="shared" si="75"/>
        <v>AA-012M7B997-E112-2022MCSSA018786MERCK SHARP &amp; DOHME COMERCIALIZADORA, S. DE R.L. DE C.V.2024010.000.6198.00</v>
      </c>
      <c r="B269" s="1" t="str">
        <f t="shared" si="76"/>
        <v>MCSSA01878625301HRAEI-AD-CC-330-2022HRAEI-MD22092024</v>
      </c>
      <c r="C269" s="42">
        <v>44950</v>
      </c>
      <c r="D269" s="43">
        <v>2024</v>
      </c>
      <c r="E269" s="48" t="s">
        <v>39</v>
      </c>
      <c r="F269" s="48" t="s">
        <v>95</v>
      </c>
      <c r="G269" s="48" t="s">
        <v>41</v>
      </c>
      <c r="H269" s="44">
        <v>25301</v>
      </c>
      <c r="I269" s="48" t="s">
        <v>281</v>
      </c>
      <c r="J269" s="44" t="s">
        <v>268</v>
      </c>
      <c r="K269" s="48" t="s">
        <v>282</v>
      </c>
      <c r="L269" s="44" t="str">
        <f t="shared" si="77"/>
        <v>HRAEI-AD-CC-330-2022HRAEI-MD2209</v>
      </c>
      <c r="M269" s="48" t="s">
        <v>283</v>
      </c>
      <c r="N269" s="48">
        <v>25303444</v>
      </c>
      <c r="O269" s="48" t="s">
        <v>284</v>
      </c>
      <c r="P269" s="44" t="s">
        <v>285</v>
      </c>
      <c r="Q269" s="49">
        <v>19057.98</v>
      </c>
      <c r="R269" s="50">
        <v>7</v>
      </c>
      <c r="S269" s="50">
        <v>16</v>
      </c>
      <c r="T269" s="45">
        <f t="shared" si="78"/>
        <v>133405.85999999999</v>
      </c>
      <c r="U269" s="45">
        <f t="shared" si="79"/>
        <v>304927.68</v>
      </c>
      <c r="V269" s="51">
        <v>0</v>
      </c>
      <c r="W269" s="87">
        <f>IFERROR(VLOOKUP(L269,'DINAMICA SOLICITADO - ENTREGADO'!$A$2:$B$2000,2,0),"-")</f>
        <v>16</v>
      </c>
      <c r="X269" s="87">
        <f>IFERROR(VLOOKUP(L269,'DINAMICA SOLICITADO - ENTREGADO'!$A$2:$C$2000,3,0),"-")</f>
        <v>0</v>
      </c>
      <c r="Y269" s="87" t="str">
        <f t="shared" si="80"/>
        <v>CLAVE SOLICITADA</v>
      </c>
      <c r="Z269" s="87">
        <f t="shared" si="81"/>
        <v>9</v>
      </c>
      <c r="AA269" s="87" t="str">
        <f t="shared" si="82"/>
        <v>MINIMO SUPERADO</v>
      </c>
      <c r="AB269" s="87">
        <f t="shared" si="83"/>
        <v>16</v>
      </c>
      <c r="AC269" s="87" t="str">
        <f t="shared" si="84"/>
        <v>SIN RECIBIR</v>
      </c>
      <c r="AD269" s="6">
        <f t="shared" si="85"/>
        <v>0</v>
      </c>
      <c r="AE269" s="87" t="s">
        <v>3574</v>
      </c>
      <c r="AF269" s="87"/>
      <c r="AI269" s="9">
        <v>0.01</v>
      </c>
      <c r="AN269" s="8" t="str">
        <f t="shared" si="86"/>
        <v>MCSSA018786HRAEI-AD-CC-330-202225301</v>
      </c>
      <c r="AO269" s="8" t="str">
        <f t="shared" si="87"/>
        <v>16MERCK SHARP &amp; DOHME COMERCIALIZADORA, S. DE R.L. DE C.V.19057.98MCSSA018786010.000.6198.002024AA-012M7B997-E112-2022RAMO 12</v>
      </c>
      <c r="AP269" s="8" t="str">
        <f t="shared" si="88"/>
        <v>HRAEI-AD-CC-330-2022</v>
      </c>
      <c r="AQ269" s="1" t="str">
        <f t="shared" si="89"/>
        <v>HRAEI-MD2209</v>
      </c>
      <c r="AR269" s="1" t="str">
        <f t="shared" si="90"/>
        <v>MERCK SHARP &amp; DOHME COMERCIALIZADORA, S. DE R.L. DE C.V.</v>
      </c>
      <c r="AS269" s="1" t="str">
        <f t="shared" si="91"/>
        <v>AA-012M7B997-E112-2022</v>
      </c>
      <c r="AT269" s="1" t="s">
        <v>48</v>
      </c>
      <c r="AU269" s="1" t="str">
        <f t="shared" si="92"/>
        <v>HRAEI-AD-CC-330-2022HRAEI-MD2209</v>
      </c>
      <c r="AY269" s="70"/>
      <c r="AZ269" s="70"/>
    </row>
    <row r="270" spans="1:52" ht="24.95" hidden="1" customHeight="1" x14ac:dyDescent="0.25">
      <c r="A270" s="70" t="str">
        <f t="shared" si="75"/>
        <v>LA-12-512-012000991-I-174-2023MCSSA018786MEDILIVER, S.A. DE C.V.2024010.000.1937.00</v>
      </c>
      <c r="B270" s="70" t="str">
        <f t="shared" si="76"/>
        <v>MCSSA01878625301HRAEI-LPI-CC-335-1-2023HRAEI-MD02792024</v>
      </c>
      <c r="C270" s="71">
        <v>45253</v>
      </c>
      <c r="D270" s="72">
        <v>2024</v>
      </c>
      <c r="E270" s="73" t="s">
        <v>39</v>
      </c>
      <c r="F270" s="73" t="s">
        <v>2213</v>
      </c>
      <c r="G270" s="73" t="s">
        <v>41</v>
      </c>
      <c r="H270" s="73">
        <v>25301</v>
      </c>
      <c r="I270" s="73" t="s">
        <v>2284</v>
      </c>
      <c r="J270" s="73" t="s">
        <v>1739</v>
      </c>
      <c r="K270" s="73" t="s">
        <v>658</v>
      </c>
      <c r="L270" s="44" t="str">
        <f t="shared" si="77"/>
        <v>HRAEI-LPI-CC-335-1-2023HRAEI-MD0279</v>
      </c>
      <c r="M270" s="73" t="s">
        <v>659</v>
      </c>
      <c r="N270" s="73">
        <v>25300461</v>
      </c>
      <c r="O270" s="73" t="s">
        <v>660</v>
      </c>
      <c r="P270" s="73" t="s">
        <v>661</v>
      </c>
      <c r="Q270" s="74">
        <v>11.24</v>
      </c>
      <c r="R270" s="75">
        <v>6201</v>
      </c>
      <c r="S270" s="75">
        <v>15501</v>
      </c>
      <c r="T270" s="74">
        <f t="shared" si="78"/>
        <v>69699.240000000005</v>
      </c>
      <c r="U270" s="74">
        <f t="shared" si="79"/>
        <v>174231.24</v>
      </c>
      <c r="V270" s="76">
        <v>0</v>
      </c>
      <c r="W270" s="87">
        <f>IFERROR(VLOOKUP(L270,'DINAMICA SOLICITADO - ENTREGADO'!$A$2:$B$2000,2,0),"-")</f>
        <v>6201</v>
      </c>
      <c r="X270" s="87">
        <f>IFERROR(VLOOKUP(L270,'DINAMICA SOLICITADO - ENTREGADO'!$A$2:$C$2000,3,0),"-")</f>
        <v>0</v>
      </c>
      <c r="Y270" s="87" t="str">
        <f t="shared" si="80"/>
        <v>CLAVE SOLICITADA</v>
      </c>
      <c r="Z270" s="87">
        <f t="shared" si="81"/>
        <v>0</v>
      </c>
      <c r="AA270" s="87" t="str">
        <f t="shared" si="82"/>
        <v>MINIMO CUMPLIDO</v>
      </c>
      <c r="AB270" s="87">
        <f t="shared" si="83"/>
        <v>6201</v>
      </c>
      <c r="AC270" s="87" t="str">
        <f t="shared" si="84"/>
        <v>SIN RECIBIR</v>
      </c>
      <c r="AD270" s="6">
        <f t="shared" si="85"/>
        <v>0</v>
      </c>
      <c r="AE270" s="87"/>
      <c r="AF270" s="87"/>
      <c r="AG270" s="77"/>
      <c r="AH270" s="77"/>
      <c r="AI270" s="78" t="s">
        <v>2216</v>
      </c>
      <c r="AJ270" s="78"/>
      <c r="AK270" s="77"/>
      <c r="AL270" s="77"/>
      <c r="AM270" s="77"/>
      <c r="AN270" s="77" t="str">
        <f t="shared" si="86"/>
        <v>MCSSA018786HRAEI-LPI-CC-335-1-202325301</v>
      </c>
      <c r="AO270" s="77" t="str">
        <f t="shared" si="87"/>
        <v>15501MEDILIVER, S.A. DE C.V.11.24MCSSA018786010.000.1937.002024LA-12-512-012000991-I-174-2023RAMO 12</v>
      </c>
      <c r="AP270" s="77" t="str">
        <f t="shared" si="88"/>
        <v>HRAEI-LPI-CC-335-1-2023</v>
      </c>
      <c r="AQ270" s="70" t="str">
        <f t="shared" si="89"/>
        <v>HRAEI-MD0279</v>
      </c>
      <c r="AR270" s="70" t="str">
        <f t="shared" si="90"/>
        <v>MEDILIVER, S.A. DE C.V.</v>
      </c>
      <c r="AS270" s="70" t="str">
        <f t="shared" si="91"/>
        <v>LA-12-512-012000991-I-174-2023</v>
      </c>
      <c r="AT270" s="70" t="s">
        <v>2218</v>
      </c>
      <c r="AU270" s="70" t="str">
        <f t="shared" si="92"/>
        <v>HRAEI-LPI-CC-335-1-2023HRAEI-MD0279</v>
      </c>
      <c r="AV270" s="70"/>
      <c r="AW270" s="70"/>
      <c r="AX270" s="70"/>
    </row>
    <row r="271" spans="1:52" ht="24.95" hidden="1" customHeight="1" x14ac:dyDescent="0.25">
      <c r="A271" s="1" t="str">
        <f t="shared" si="75"/>
        <v>LA-012M7B997-E115-2022MCSSA018786IARE DE OCCIDENTE, S.A. DE C.V.2024010.000.1937.00</v>
      </c>
      <c r="B271" s="1" t="str">
        <f t="shared" si="76"/>
        <v>MCSSA01878625301HRAEI-LPI-CC-425-2022HRAEI-MD02792024</v>
      </c>
      <c r="C271" s="42">
        <v>44950</v>
      </c>
      <c r="D271" s="43">
        <v>2024</v>
      </c>
      <c r="E271" s="44" t="s">
        <v>39</v>
      </c>
      <c r="F271" s="44" t="s">
        <v>390</v>
      </c>
      <c r="G271" s="44" t="s">
        <v>41</v>
      </c>
      <c r="H271" s="44">
        <v>25301</v>
      </c>
      <c r="I271" s="44" t="s">
        <v>451</v>
      </c>
      <c r="J271" s="44" t="s">
        <v>373</v>
      </c>
      <c r="K271" s="44" t="s">
        <v>658</v>
      </c>
      <c r="L271" s="44" t="str">
        <f t="shared" si="77"/>
        <v>HRAEI-LPI-CC-425-2022HRAEI-MD0279</v>
      </c>
      <c r="M271" s="44" t="s">
        <v>659</v>
      </c>
      <c r="N271" s="44">
        <v>25300461</v>
      </c>
      <c r="O271" s="44" t="s">
        <v>660</v>
      </c>
      <c r="P271" s="44" t="s">
        <v>661</v>
      </c>
      <c r="Q271" s="45">
        <v>14.98</v>
      </c>
      <c r="R271" s="46">
        <v>10076</v>
      </c>
      <c r="S271" s="46">
        <v>25189</v>
      </c>
      <c r="T271" s="45">
        <f t="shared" si="78"/>
        <v>150938.48000000001</v>
      </c>
      <c r="U271" s="45">
        <f t="shared" si="79"/>
        <v>377331.22000000003</v>
      </c>
      <c r="V271" s="47">
        <v>0</v>
      </c>
      <c r="W271" s="87">
        <f>IFERROR(VLOOKUP(L271,'DINAMICA SOLICITADO - ENTREGADO'!$A$2:$B$2000,2,0),"-")</f>
        <v>25189</v>
      </c>
      <c r="X271" s="87">
        <f>IFERROR(VLOOKUP(L271,'DINAMICA SOLICITADO - ENTREGADO'!$A$2:$C$2000,3,0),"-")</f>
        <v>25189</v>
      </c>
      <c r="Y271" s="87" t="str">
        <f t="shared" si="80"/>
        <v>CLAVE SOLICITADA</v>
      </c>
      <c r="Z271" s="87">
        <f t="shared" si="81"/>
        <v>15113</v>
      </c>
      <c r="AA271" s="87" t="str">
        <f t="shared" si="82"/>
        <v>MINIMO SUPERADO</v>
      </c>
      <c r="AB271" s="87">
        <f t="shared" si="83"/>
        <v>0</v>
      </c>
      <c r="AC271" s="87" t="str">
        <f t="shared" si="84"/>
        <v>RECIBIDO TOTAL</v>
      </c>
      <c r="AD271" s="6">
        <f t="shared" si="85"/>
        <v>377331.22000000003</v>
      </c>
      <c r="AE271" s="87" t="s">
        <v>3574</v>
      </c>
      <c r="AF271" s="87"/>
      <c r="AI271" s="9">
        <v>2.5000000000000001E-2</v>
      </c>
      <c r="AJ271" s="133"/>
      <c r="AN271" s="8" t="str">
        <f t="shared" si="86"/>
        <v>MCSSA018786HRAEI-LPI-CC-425-202225301</v>
      </c>
      <c r="AO271" s="8" t="str">
        <f t="shared" si="87"/>
        <v>25189IARE DE OCCIDENTE, S.A. DE C.V.14.98MCSSA018786010.000.1937.002024LA-012M7B997-E115-2022RAMO 12</v>
      </c>
      <c r="AP271" s="8" t="str">
        <f t="shared" si="88"/>
        <v>HRAEI-LPI-CC-425-2022</v>
      </c>
      <c r="AQ271" s="1" t="str">
        <f t="shared" si="89"/>
        <v>HRAEI-MD0279</v>
      </c>
      <c r="AR271" s="1" t="str">
        <f t="shared" si="90"/>
        <v>IARE DE OCCIDENTE, S.A. DE C.V.</v>
      </c>
      <c r="AS271" s="1" t="str">
        <f t="shared" si="91"/>
        <v>LA-012M7B997-E115-2022</v>
      </c>
      <c r="AT271" s="1" t="s">
        <v>48</v>
      </c>
      <c r="AU271" s="1" t="str">
        <f t="shared" si="92"/>
        <v>HRAEI-LPI-CC-425-2022HRAEI-MD0279</v>
      </c>
    </row>
    <row r="272" spans="1:52" ht="24.95" hidden="1" customHeight="1" x14ac:dyDescent="0.25">
      <c r="A272" s="1" t="str">
        <f t="shared" si="75"/>
        <v>LA-012M7B997-E115-2022MCSSA018786DISTRIBUIDOR MEDICO TECNOMED, S.A. DE C.V.2024010.000.5264.01</v>
      </c>
      <c r="B272" s="1" t="str">
        <f t="shared" si="76"/>
        <v>MCSSA01878625301HRAEI-LPI-CC-419-RA-2022HRAEI-MD02822024</v>
      </c>
      <c r="C272" s="42">
        <v>44950</v>
      </c>
      <c r="D272" s="43">
        <v>2024</v>
      </c>
      <c r="E272" s="44" t="s">
        <v>39</v>
      </c>
      <c r="F272" s="44" t="s">
        <v>390</v>
      </c>
      <c r="G272" s="44" t="s">
        <v>41</v>
      </c>
      <c r="H272" s="44">
        <v>25301</v>
      </c>
      <c r="I272" s="44" t="s">
        <v>399</v>
      </c>
      <c r="J272" s="44" t="s">
        <v>400</v>
      </c>
      <c r="K272" s="44" t="s">
        <v>1069</v>
      </c>
      <c r="L272" s="44" t="str">
        <f t="shared" si="77"/>
        <v>HRAEI-LPI-CC-419-RA-2022HRAEI-MD0282</v>
      </c>
      <c r="M272" s="69" t="s">
        <v>1070</v>
      </c>
      <c r="N272" s="44">
        <v>25302457</v>
      </c>
      <c r="O272" s="44" t="s">
        <v>1071</v>
      </c>
      <c r="P272" s="44" t="s">
        <v>1072</v>
      </c>
      <c r="Q272" s="45">
        <v>25.94</v>
      </c>
      <c r="R272" s="46">
        <v>84</v>
      </c>
      <c r="S272" s="46">
        <v>210</v>
      </c>
      <c r="T272" s="45">
        <f t="shared" si="78"/>
        <v>2178.96</v>
      </c>
      <c r="U272" s="45">
        <f t="shared" si="79"/>
        <v>5447.4000000000005</v>
      </c>
      <c r="V272" s="47">
        <v>0</v>
      </c>
      <c r="W272" s="87">
        <f>IFERROR(VLOOKUP(L272,'DINAMICA SOLICITADO - ENTREGADO'!$A$2:$B$2000,2,0),"-")</f>
        <v>210</v>
      </c>
      <c r="X272" s="87">
        <f>IFERROR(VLOOKUP(L272,'DINAMICA SOLICITADO - ENTREGADO'!$A$2:$C$2000,3,0),"-")</f>
        <v>210</v>
      </c>
      <c r="Y272" s="87" t="str">
        <f t="shared" si="80"/>
        <v>CLAVE SOLICITADA</v>
      </c>
      <c r="Z272" s="87">
        <f t="shared" si="81"/>
        <v>126</v>
      </c>
      <c r="AA272" s="87" t="str">
        <f t="shared" si="82"/>
        <v>MINIMO SUPERADO</v>
      </c>
      <c r="AB272" s="87">
        <f t="shared" si="83"/>
        <v>0</v>
      </c>
      <c r="AC272" s="87" t="str">
        <f t="shared" si="84"/>
        <v>RECIBIDO TOTAL</v>
      </c>
      <c r="AD272" s="6">
        <f t="shared" si="85"/>
        <v>5447.4000000000005</v>
      </c>
      <c r="AE272" s="87"/>
      <c r="AF272" s="87"/>
      <c r="AI272" s="9">
        <v>2.5000000000000001E-2</v>
      </c>
      <c r="AN272" s="8" t="str">
        <f t="shared" si="86"/>
        <v>MCSSA018786HRAEI-LPI-CC-419-RA-202225301</v>
      </c>
      <c r="AO272" s="8" t="str">
        <f t="shared" si="87"/>
        <v>210DISTRIBUIDOR MEDICO TECNOMED, S.A. DE C.V.25.94MCSSA018786010.000.5264.012024LA-012M7B997-E115-2022RAMO 12</v>
      </c>
      <c r="AP272" s="8" t="str">
        <f t="shared" si="88"/>
        <v>HRAEI-LPI-CC-419-RA-2022</v>
      </c>
      <c r="AQ272" s="1" t="str">
        <f t="shared" si="89"/>
        <v>HRAEI-MD0282</v>
      </c>
      <c r="AR272" s="1" t="str">
        <f t="shared" si="90"/>
        <v>DISTRIBUIDOR MEDICO TECNOMED, S.A. DE C.V.</v>
      </c>
      <c r="AS272" s="1" t="str">
        <f t="shared" si="91"/>
        <v>LA-012M7B997-E115-2022</v>
      </c>
      <c r="AT272" s="1" t="s">
        <v>48</v>
      </c>
      <c r="AU272" s="1" t="str">
        <f t="shared" si="92"/>
        <v>HRAEI-LPI-CC-419-RA-2022HRAEI-MD0282</v>
      </c>
    </row>
    <row r="273" spans="1:52" ht="24.95" hidden="1" customHeight="1" x14ac:dyDescent="0.25">
      <c r="A273" s="70" t="str">
        <f t="shared" si="75"/>
        <v>LA-12-512-012000991-I-174-2023MCSSA018786AMAROX PHARMA, S.A. DE C.V.2024010.000.5506.00</v>
      </c>
      <c r="B273" s="70" t="str">
        <f t="shared" si="76"/>
        <v>MCSSA01878625301HRAEI-LPI-CC-255-1-2023HRAEI-MD02842024</v>
      </c>
      <c r="C273" s="71">
        <v>45253</v>
      </c>
      <c r="D273" s="72">
        <v>2024</v>
      </c>
      <c r="E273" s="73" t="s">
        <v>39</v>
      </c>
      <c r="F273" s="73" t="s">
        <v>2213</v>
      </c>
      <c r="G273" s="73" t="s">
        <v>41</v>
      </c>
      <c r="H273" s="73">
        <v>25301</v>
      </c>
      <c r="I273" s="73" t="s">
        <v>2286</v>
      </c>
      <c r="J273" s="73" t="s">
        <v>1129</v>
      </c>
      <c r="K273" s="73" t="s">
        <v>1150</v>
      </c>
      <c r="L273" s="44" t="str">
        <f t="shared" si="77"/>
        <v>HRAEI-LPI-CC-255-1-2023HRAEI-MD0284</v>
      </c>
      <c r="M273" s="73" t="s">
        <v>1151</v>
      </c>
      <c r="N273" s="73">
        <v>25300466</v>
      </c>
      <c r="O273" s="73" t="s">
        <v>1152</v>
      </c>
      <c r="P273" s="73" t="s">
        <v>1153</v>
      </c>
      <c r="Q273" s="74">
        <v>12.4</v>
      </c>
      <c r="R273" s="75">
        <v>2</v>
      </c>
      <c r="S273" s="75">
        <v>5</v>
      </c>
      <c r="T273" s="74">
        <f t="shared" si="78"/>
        <v>24.8</v>
      </c>
      <c r="U273" s="74">
        <f t="shared" si="79"/>
        <v>62</v>
      </c>
      <c r="V273" s="76">
        <v>0</v>
      </c>
      <c r="W273" s="87">
        <f>IFERROR(VLOOKUP(L273,'DINAMICA SOLICITADO - ENTREGADO'!$A$2:$B$2000,2,0),"-")</f>
        <v>5</v>
      </c>
      <c r="X273" s="87">
        <f>IFERROR(VLOOKUP(L273,'DINAMICA SOLICITADO - ENTREGADO'!$A$2:$C$2000,3,0),"-")</f>
        <v>0</v>
      </c>
      <c r="Y273" s="87" t="str">
        <f t="shared" si="80"/>
        <v>CLAVE SOLICITADA</v>
      </c>
      <c r="Z273" s="87">
        <f t="shared" si="81"/>
        <v>3</v>
      </c>
      <c r="AA273" s="87" t="str">
        <f t="shared" si="82"/>
        <v>MINIMO SUPERADO</v>
      </c>
      <c r="AB273" s="87">
        <f t="shared" si="83"/>
        <v>5</v>
      </c>
      <c r="AC273" s="87" t="str">
        <f t="shared" si="84"/>
        <v>SIN RECIBIR</v>
      </c>
      <c r="AD273" s="6">
        <f t="shared" si="85"/>
        <v>0</v>
      </c>
      <c r="AE273" s="87"/>
      <c r="AF273" s="87"/>
      <c r="AG273" s="77"/>
      <c r="AH273" s="77"/>
      <c r="AI273" s="78" t="s">
        <v>2216</v>
      </c>
      <c r="AJ273" s="78"/>
      <c r="AK273" s="77"/>
      <c r="AL273" s="77"/>
      <c r="AM273" s="77"/>
      <c r="AN273" s="77" t="str">
        <f t="shared" si="86"/>
        <v>MCSSA018786HRAEI-LPI-CC-255-1-202325301</v>
      </c>
      <c r="AO273" s="77" t="str">
        <f t="shared" si="87"/>
        <v>5AMAROX PHARMA, S.A. DE C.V.12.4MCSSA018786010.000.5506.002024LA-12-512-012000991-I-174-2023RAMO 12</v>
      </c>
      <c r="AP273" s="77" t="str">
        <f t="shared" si="88"/>
        <v>HRAEI-LPI-CC-255-1-2023</v>
      </c>
      <c r="AQ273" s="70" t="str">
        <f t="shared" si="89"/>
        <v>HRAEI-MD0284</v>
      </c>
      <c r="AR273" s="70" t="str">
        <f t="shared" si="90"/>
        <v>AMAROX PHARMA, S.A. DE C.V.</v>
      </c>
      <c r="AS273" s="70" t="str">
        <f t="shared" si="91"/>
        <v>LA-12-512-012000991-I-174-2023</v>
      </c>
      <c r="AT273" s="70" t="s">
        <v>2218</v>
      </c>
      <c r="AU273" s="70" t="str">
        <f t="shared" si="92"/>
        <v>HRAEI-LPI-CC-255-1-2023HRAEI-MD0284</v>
      </c>
      <c r="AV273" s="70"/>
      <c r="AW273" s="70"/>
      <c r="AX273" s="70"/>
    </row>
    <row r="274" spans="1:52" ht="24.95" hidden="1" customHeight="1" x14ac:dyDescent="0.25">
      <c r="A274" s="1" t="str">
        <f t="shared" si="75"/>
        <v>LA-012M7B997-E115-2022MCSSA018786AMAROX PHARMA, S.A. DE C.V.2024010.000.5506.00</v>
      </c>
      <c r="B274" s="1" t="str">
        <f t="shared" si="76"/>
        <v>MCSSA01878625301HRAEI-LPI-CC-464-2022HRAEI-MD02842024</v>
      </c>
      <c r="C274" s="42">
        <v>44950</v>
      </c>
      <c r="D274" s="43">
        <v>2024</v>
      </c>
      <c r="E274" s="44" t="s">
        <v>39</v>
      </c>
      <c r="F274" s="44" t="s">
        <v>390</v>
      </c>
      <c r="G274" s="44" t="s">
        <v>41</v>
      </c>
      <c r="H274" s="44">
        <v>25301</v>
      </c>
      <c r="I274" s="44" t="s">
        <v>1128</v>
      </c>
      <c r="J274" s="44" t="s">
        <v>1129</v>
      </c>
      <c r="K274" s="44" t="s">
        <v>1150</v>
      </c>
      <c r="L274" s="44" t="str">
        <f t="shared" si="77"/>
        <v>HRAEI-LPI-CC-464-2022HRAEI-MD0284</v>
      </c>
      <c r="M274" s="44" t="s">
        <v>1151</v>
      </c>
      <c r="N274" s="44">
        <v>25300466</v>
      </c>
      <c r="O274" s="44" t="s">
        <v>1152</v>
      </c>
      <c r="P274" s="44" t="s">
        <v>1153</v>
      </c>
      <c r="Q274" s="45">
        <v>17.350000000000001</v>
      </c>
      <c r="R274" s="46">
        <v>4</v>
      </c>
      <c r="S274" s="46">
        <v>8</v>
      </c>
      <c r="T274" s="45">
        <f t="shared" si="78"/>
        <v>69.400000000000006</v>
      </c>
      <c r="U274" s="45">
        <f t="shared" si="79"/>
        <v>138.80000000000001</v>
      </c>
      <c r="V274" s="47">
        <v>0</v>
      </c>
      <c r="W274" s="87" t="str">
        <f>IFERROR(VLOOKUP(L274,'DINAMICA SOLICITADO - ENTREGADO'!$A$2:$B$2000,2,0),"-")</f>
        <v>-</v>
      </c>
      <c r="X274" s="87" t="str">
        <f>IFERROR(VLOOKUP(L274,'DINAMICA SOLICITADO - ENTREGADO'!$A$2:$C$2000,3,0),"-")</f>
        <v>-</v>
      </c>
      <c r="Y274" s="87" t="str">
        <f t="shared" si="80"/>
        <v>SIN SOLICITUD</v>
      </c>
      <c r="Z274" s="87" t="str">
        <f t="shared" si="81"/>
        <v>-</v>
      </c>
      <c r="AA274" s="87" t="str">
        <f t="shared" si="82"/>
        <v>MINIMO SIN SOLICITUD</v>
      </c>
      <c r="AB274" s="87" t="str">
        <f t="shared" si="83"/>
        <v>-</v>
      </c>
      <c r="AC274" s="87" t="str">
        <f t="shared" si="84"/>
        <v>SIN SOLICITUD</v>
      </c>
      <c r="AD274" s="6" t="str">
        <f t="shared" si="85"/>
        <v>-</v>
      </c>
      <c r="AE274" s="87"/>
      <c r="AF274" s="87"/>
      <c r="AI274" s="9">
        <v>2.5000000000000001E-2</v>
      </c>
      <c r="AN274" s="8" t="str">
        <f t="shared" si="86"/>
        <v>MCSSA018786HRAEI-LPI-CC-464-202225301</v>
      </c>
      <c r="AO274" s="8" t="str">
        <f t="shared" si="87"/>
        <v>8AMAROX PHARMA, S.A. DE C.V.17.35MCSSA018786010.000.5506.002024LA-012M7B997-E115-2022RAMO 12</v>
      </c>
      <c r="AP274" s="8" t="str">
        <f t="shared" si="88"/>
        <v>HRAEI-LPI-CC-464-2022</v>
      </c>
      <c r="AQ274" s="1" t="str">
        <f t="shared" si="89"/>
        <v>HRAEI-MD0284</v>
      </c>
      <c r="AR274" s="1" t="str">
        <f t="shared" si="90"/>
        <v>AMAROX PHARMA, S.A. DE C.V.</v>
      </c>
      <c r="AS274" s="1" t="str">
        <f t="shared" si="91"/>
        <v>LA-012M7B997-E115-2022</v>
      </c>
      <c r="AT274" s="1" t="s">
        <v>48</v>
      </c>
      <c r="AU274" s="1" t="str">
        <f t="shared" si="92"/>
        <v>HRAEI-LPI-CC-464-2022HRAEI-MD0284</v>
      </c>
    </row>
    <row r="275" spans="1:52" ht="24.95" hidden="1" customHeight="1" x14ac:dyDescent="0.25">
      <c r="A275" s="70" t="str">
        <f t="shared" si="75"/>
        <v>LA-12-512-012000991-I-174-2023MCSSA018786COMERCIALIZADORA PENTAMED, S.A. DE C.V.2024010.000.5795.00</v>
      </c>
      <c r="B275" s="70" t="str">
        <f t="shared" si="76"/>
        <v>MCSSA01878625301HRAEI-LPI-CC-277-2023HRAEI-MD19312024</v>
      </c>
      <c r="C275" s="71">
        <v>45253</v>
      </c>
      <c r="D275" s="72">
        <v>2024</v>
      </c>
      <c r="E275" s="73" t="s">
        <v>39</v>
      </c>
      <c r="F275" s="73" t="s">
        <v>2213</v>
      </c>
      <c r="G275" s="73" t="s">
        <v>41</v>
      </c>
      <c r="H275" s="73">
        <v>25301</v>
      </c>
      <c r="I275" s="73" t="s">
        <v>2298</v>
      </c>
      <c r="J275" s="73" t="s">
        <v>494</v>
      </c>
      <c r="K275" s="73" t="s">
        <v>2393</v>
      </c>
      <c r="L275" s="44" t="str">
        <f t="shared" si="77"/>
        <v>HRAEI-LPI-CC-277-2023HRAEI-MD1931</v>
      </c>
      <c r="M275" s="73" t="s">
        <v>2394</v>
      </c>
      <c r="N275" s="73">
        <v>25302458</v>
      </c>
      <c r="O275" s="73" t="s">
        <v>2395</v>
      </c>
      <c r="P275" s="73" t="s">
        <v>2396</v>
      </c>
      <c r="Q275" s="74">
        <v>7242.82</v>
      </c>
      <c r="R275" s="75">
        <v>160</v>
      </c>
      <c r="S275" s="75">
        <v>400</v>
      </c>
      <c r="T275" s="74">
        <f t="shared" si="78"/>
        <v>1158851.2</v>
      </c>
      <c r="U275" s="74">
        <f t="shared" si="79"/>
        <v>2897128</v>
      </c>
      <c r="V275" s="76">
        <v>0</v>
      </c>
      <c r="W275" s="87">
        <f>IFERROR(VLOOKUP(L275,'DINAMICA SOLICITADO - ENTREGADO'!$A$2:$B$2000,2,0),"-")</f>
        <v>50</v>
      </c>
      <c r="X275" s="87">
        <f>IFERROR(VLOOKUP(L275,'DINAMICA SOLICITADO - ENTREGADO'!$A$2:$C$2000,3,0),"-")</f>
        <v>50</v>
      </c>
      <c r="Y275" s="87" t="str">
        <f t="shared" si="80"/>
        <v>CLAVE SOLICITADA</v>
      </c>
      <c r="Z275" s="87">
        <f t="shared" si="81"/>
        <v>-110</v>
      </c>
      <c r="AA275" s="87" t="str">
        <f t="shared" si="82"/>
        <v>MINIMO NO CUMPLIDO</v>
      </c>
      <c r="AB275" s="87">
        <f t="shared" si="83"/>
        <v>0</v>
      </c>
      <c r="AC275" s="87" t="str">
        <f t="shared" si="84"/>
        <v>RECIBIDO TOTAL</v>
      </c>
      <c r="AD275" s="6">
        <f t="shared" si="85"/>
        <v>362141</v>
      </c>
      <c r="AE275" s="87"/>
      <c r="AF275" s="87"/>
      <c r="AG275" s="77"/>
      <c r="AH275" s="77"/>
      <c r="AI275" s="78" t="s">
        <v>2216</v>
      </c>
      <c r="AJ275" s="91"/>
      <c r="AK275" s="77"/>
      <c r="AL275" s="77"/>
      <c r="AM275" s="77"/>
      <c r="AN275" s="77" t="str">
        <f t="shared" si="86"/>
        <v>MCSSA018786HRAEI-LPI-CC-277-202325301</v>
      </c>
      <c r="AO275" s="77" t="str">
        <f t="shared" si="87"/>
        <v>400COMERCIALIZADORA PENTAMED, S.A. DE C.V.7242.82MCSSA018786010.000.5795.002024LA-12-512-012000991-I-174-2023RAMO 12</v>
      </c>
      <c r="AP275" s="77" t="str">
        <f t="shared" si="88"/>
        <v>HRAEI-LPI-CC-277-2023</v>
      </c>
      <c r="AQ275" s="70" t="str">
        <f t="shared" si="89"/>
        <v>HRAEI-MD1931</v>
      </c>
      <c r="AR275" s="70" t="str">
        <f t="shared" si="90"/>
        <v>COMERCIALIZADORA PENTAMED, S.A. DE C.V.</v>
      </c>
      <c r="AS275" s="70" t="str">
        <f t="shared" si="91"/>
        <v>LA-12-512-012000991-I-174-2023</v>
      </c>
      <c r="AT275" s="70" t="s">
        <v>2218</v>
      </c>
      <c r="AU275" s="70" t="str">
        <f t="shared" si="92"/>
        <v>HRAEI-LPI-CC-277-2023HRAEI-MD1931</v>
      </c>
      <c r="AV275" s="70"/>
      <c r="AW275" s="70"/>
      <c r="AX275" s="70"/>
      <c r="AY275" s="70"/>
      <c r="AZ275" s="70"/>
    </row>
    <row r="276" spans="1:52" ht="24.95" hidden="1" customHeight="1" x14ac:dyDescent="0.25">
      <c r="A276" s="1" t="str">
        <f t="shared" si="75"/>
        <v>LA-12-M7B-012M7B997-I-1-2023MCSSA018786COMPAÑIA INTERNACIONAL MÉDICA, S.A. DE C.V.2024010.000.4298.00</v>
      </c>
      <c r="B276" s="1" t="str">
        <f t="shared" si="76"/>
        <v>MCSSA01878625301HRAEI-LPI-CC-020-2023HRAEI-MD02942024</v>
      </c>
      <c r="C276" s="42">
        <v>44971</v>
      </c>
      <c r="D276" s="43">
        <v>2024</v>
      </c>
      <c r="E276" s="44" t="s">
        <v>39</v>
      </c>
      <c r="F276" s="44" t="s">
        <v>1474</v>
      </c>
      <c r="G276" s="44" t="s">
        <v>41</v>
      </c>
      <c r="H276" s="44">
        <v>25301</v>
      </c>
      <c r="I276" s="44" t="s">
        <v>1569</v>
      </c>
      <c r="J276" s="44" t="s">
        <v>563</v>
      </c>
      <c r="K276" s="44" t="s">
        <v>1841</v>
      </c>
      <c r="L276" s="44" t="str">
        <f t="shared" si="77"/>
        <v>HRAEI-LPI-CC-020-2023HRAEI-MD0294</v>
      </c>
      <c r="M276" s="44" t="s">
        <v>1842</v>
      </c>
      <c r="N276" s="44">
        <v>25300479</v>
      </c>
      <c r="O276" s="44" t="s">
        <v>1843</v>
      </c>
      <c r="P276" s="44" t="s">
        <v>590</v>
      </c>
      <c r="Q276" s="45">
        <v>280</v>
      </c>
      <c r="R276" s="46">
        <v>13</v>
      </c>
      <c r="S276" s="46">
        <v>31</v>
      </c>
      <c r="T276" s="45">
        <f t="shared" si="78"/>
        <v>3640</v>
      </c>
      <c r="U276" s="45">
        <f t="shared" si="79"/>
        <v>8680</v>
      </c>
      <c r="V276" s="47">
        <v>0</v>
      </c>
      <c r="W276" s="87">
        <f>IFERROR(VLOOKUP(L276,'DINAMICA SOLICITADO - ENTREGADO'!$A$2:$B$2000,2,0),"-")</f>
        <v>31</v>
      </c>
      <c r="X276" s="87">
        <f>IFERROR(VLOOKUP(L276,'DINAMICA SOLICITADO - ENTREGADO'!$A$2:$C$2000,3,0),"-")</f>
        <v>31</v>
      </c>
      <c r="Y276" s="87" t="str">
        <f t="shared" si="80"/>
        <v>CLAVE SOLICITADA</v>
      </c>
      <c r="Z276" s="87">
        <f t="shared" si="81"/>
        <v>18</v>
      </c>
      <c r="AA276" s="87" t="str">
        <f t="shared" si="82"/>
        <v>MINIMO SUPERADO</v>
      </c>
      <c r="AB276" s="87">
        <f t="shared" si="83"/>
        <v>0</v>
      </c>
      <c r="AC276" s="87" t="str">
        <f t="shared" si="84"/>
        <v>RECIBIDO TOTAL</v>
      </c>
      <c r="AD276" s="6">
        <f t="shared" si="85"/>
        <v>8680</v>
      </c>
      <c r="AE276" s="87"/>
      <c r="AF276" s="87"/>
      <c r="AI276" s="9">
        <v>0.02</v>
      </c>
      <c r="AN276" s="8" t="str">
        <f t="shared" si="86"/>
        <v>MCSSA018786HRAEI-LPI-CC-020-202325301</v>
      </c>
      <c r="AO276" s="8" t="str">
        <f t="shared" si="87"/>
        <v>31COMPAÑIA INTERNACIONAL MÉDICA, S.A. DE C.V.280MCSSA018786010.000.4298.002024LA-12-M7B-012M7B997-I-1-2023RAMO 12</v>
      </c>
      <c r="AP276" s="8" t="str">
        <f t="shared" si="88"/>
        <v>HRAEI-LPI-CC-020-2023</v>
      </c>
      <c r="AQ276" s="1" t="str">
        <f t="shared" si="89"/>
        <v>HRAEI-MD0294</v>
      </c>
      <c r="AR276" s="1" t="str">
        <f t="shared" si="90"/>
        <v>COMPAÑIA INTERNACIONAL MÉDICA, S.A. DE C.V.</v>
      </c>
      <c r="AS276" s="1" t="str">
        <f t="shared" si="91"/>
        <v>LA-12-M7B-012M7B997-I-1-2023</v>
      </c>
      <c r="AT276" s="1" t="s">
        <v>48</v>
      </c>
      <c r="AU276" s="1" t="str">
        <f t="shared" si="92"/>
        <v>HRAEI-LPI-CC-020-2023HRAEI-MD0294</v>
      </c>
    </row>
    <row r="277" spans="1:52" ht="24.95" hidden="1" customHeight="1" x14ac:dyDescent="0.25">
      <c r="A277" s="1" t="str">
        <f t="shared" si="75"/>
        <v>LA-012M7B997-E115-2022MCSSA018786COMPAÑIA INTERNACIONAL MÉDICA, S.A. DE C.V.2024010.000.4306.00</v>
      </c>
      <c r="B277" s="1" t="str">
        <f t="shared" si="76"/>
        <v>MCSSA01878625301HRAEI-LPI-CC-437-2022HRAEI-MD02952024</v>
      </c>
      <c r="C277" s="42">
        <v>44950</v>
      </c>
      <c r="D277" s="43">
        <v>2024</v>
      </c>
      <c r="E277" s="44" t="s">
        <v>39</v>
      </c>
      <c r="F277" s="44" t="s">
        <v>390</v>
      </c>
      <c r="G277" s="44" t="s">
        <v>41</v>
      </c>
      <c r="H277" s="44">
        <v>25301</v>
      </c>
      <c r="I277" s="44" t="s">
        <v>562</v>
      </c>
      <c r="J277" s="44" t="s">
        <v>563</v>
      </c>
      <c r="K277" s="44" t="s">
        <v>995</v>
      </c>
      <c r="L277" s="44" t="str">
        <f t="shared" si="77"/>
        <v>HRAEI-LPI-CC-437-2022HRAEI-MD0295</v>
      </c>
      <c r="M277" s="44" t="s">
        <v>996</v>
      </c>
      <c r="N277" s="44">
        <v>25300480</v>
      </c>
      <c r="O277" s="44" t="s">
        <v>997</v>
      </c>
      <c r="P277" s="44" t="s">
        <v>590</v>
      </c>
      <c r="Q277" s="45">
        <v>120.35</v>
      </c>
      <c r="R277" s="46">
        <v>32</v>
      </c>
      <c r="S277" s="46">
        <v>78</v>
      </c>
      <c r="T277" s="45">
        <f t="shared" si="78"/>
        <v>3851.2</v>
      </c>
      <c r="U277" s="45">
        <f t="shared" si="79"/>
        <v>9387.2999999999993</v>
      </c>
      <c r="V277" s="47">
        <v>0</v>
      </c>
      <c r="W277" s="87">
        <f>IFERROR(VLOOKUP(L277,'DINAMICA SOLICITADO - ENTREGADO'!$A$2:$B$2000,2,0),"-")</f>
        <v>32</v>
      </c>
      <c r="X277" s="87">
        <f>IFERROR(VLOOKUP(L277,'DINAMICA SOLICITADO - ENTREGADO'!$A$2:$C$2000,3,0),"-")</f>
        <v>32</v>
      </c>
      <c r="Y277" s="87" t="str">
        <f t="shared" si="80"/>
        <v>CLAVE SOLICITADA</v>
      </c>
      <c r="Z277" s="87">
        <f t="shared" si="81"/>
        <v>0</v>
      </c>
      <c r="AA277" s="87" t="str">
        <f t="shared" si="82"/>
        <v>MINIMO CUMPLIDO</v>
      </c>
      <c r="AB277" s="87">
        <f t="shared" si="83"/>
        <v>0</v>
      </c>
      <c r="AC277" s="87" t="str">
        <f t="shared" si="84"/>
        <v>RECIBIDO TOTAL</v>
      </c>
      <c r="AD277" s="6">
        <f t="shared" si="85"/>
        <v>3851.2</v>
      </c>
      <c r="AE277" s="87"/>
      <c r="AF277" s="87"/>
      <c r="AI277" s="9">
        <v>2.5000000000000001E-2</v>
      </c>
      <c r="AN277" s="8" t="str">
        <f t="shared" si="86"/>
        <v>MCSSA018786HRAEI-LPI-CC-437-202225301</v>
      </c>
      <c r="AO277" s="8" t="str">
        <f t="shared" si="87"/>
        <v>78COMPAÑIA INTERNACIONAL MÉDICA, S.A. DE C.V.120.35MCSSA018786010.000.4306.002024LA-012M7B997-E115-2022RAMO 12</v>
      </c>
      <c r="AP277" s="8" t="str">
        <f t="shared" si="88"/>
        <v>HRAEI-LPI-CC-437-2022</v>
      </c>
      <c r="AQ277" s="1" t="str">
        <f t="shared" si="89"/>
        <v>HRAEI-MD0295</v>
      </c>
      <c r="AR277" s="1" t="str">
        <f t="shared" si="90"/>
        <v>COMPAÑIA INTERNACIONAL MÉDICA, S.A. DE C.V.</v>
      </c>
      <c r="AS277" s="1" t="str">
        <f t="shared" si="91"/>
        <v>LA-012M7B997-E115-2022</v>
      </c>
      <c r="AT277" s="1" t="s">
        <v>48</v>
      </c>
      <c r="AU277" s="1" t="str">
        <f t="shared" si="92"/>
        <v>HRAEI-LPI-CC-437-2022HRAEI-MD0295</v>
      </c>
    </row>
    <row r="278" spans="1:52" ht="24.95" hidden="1" customHeight="1" x14ac:dyDescent="0.25">
      <c r="A278" s="70" t="str">
        <f t="shared" si="75"/>
        <v>LA-12-512-012000991-I-174-2023MCSSA018786PRODIFAM, S.A. DE C.V.2024010.000.2247.00</v>
      </c>
      <c r="B278" s="70" t="str">
        <f t="shared" si="76"/>
        <v>MCSSA01878625301HRAEI-LPI-CC-353-1-2023HRAEI-MD03012024</v>
      </c>
      <c r="C278" s="71">
        <v>45253</v>
      </c>
      <c r="D278" s="72">
        <v>2024</v>
      </c>
      <c r="E278" s="73" t="s">
        <v>39</v>
      </c>
      <c r="F278" s="73" t="s">
        <v>2213</v>
      </c>
      <c r="G278" s="73" t="s">
        <v>41</v>
      </c>
      <c r="H278" s="73">
        <v>25301</v>
      </c>
      <c r="I278" s="73" t="s">
        <v>2273</v>
      </c>
      <c r="J278" s="73" t="s">
        <v>1476</v>
      </c>
      <c r="K278" s="73" t="s">
        <v>1693</v>
      </c>
      <c r="L278" s="44" t="str">
        <f t="shared" si="77"/>
        <v>HRAEI-LPI-CC-353-1-2023HRAEI-MD0301</v>
      </c>
      <c r="M278" s="73" t="s">
        <v>1694</v>
      </c>
      <c r="N278" s="73">
        <v>25300488</v>
      </c>
      <c r="O278" s="73" t="s">
        <v>1695</v>
      </c>
      <c r="P278" s="73" t="s">
        <v>1696</v>
      </c>
      <c r="Q278" s="74">
        <v>6.23</v>
      </c>
      <c r="R278" s="75">
        <v>17</v>
      </c>
      <c r="S278" s="75">
        <v>41</v>
      </c>
      <c r="T278" s="74">
        <f t="shared" si="78"/>
        <v>105.91000000000001</v>
      </c>
      <c r="U278" s="74">
        <f t="shared" si="79"/>
        <v>255.43</v>
      </c>
      <c r="V278" s="76">
        <v>0</v>
      </c>
      <c r="W278" s="87">
        <f>IFERROR(VLOOKUP(L278,'DINAMICA SOLICITADO - ENTREGADO'!$A$2:$B$2000,2,0),"-")</f>
        <v>17</v>
      </c>
      <c r="X278" s="87">
        <f>IFERROR(VLOOKUP(L278,'DINAMICA SOLICITADO - ENTREGADO'!$A$2:$C$2000,3,0),"-")</f>
        <v>0</v>
      </c>
      <c r="Y278" s="87" t="str">
        <f t="shared" si="80"/>
        <v>CLAVE SOLICITADA</v>
      </c>
      <c r="Z278" s="87">
        <f t="shared" si="81"/>
        <v>0</v>
      </c>
      <c r="AA278" s="87" t="str">
        <f t="shared" si="82"/>
        <v>MINIMO CUMPLIDO</v>
      </c>
      <c r="AB278" s="87">
        <f t="shared" si="83"/>
        <v>17</v>
      </c>
      <c r="AC278" s="87" t="str">
        <f t="shared" si="84"/>
        <v>SIN RECIBIR</v>
      </c>
      <c r="AD278" s="6">
        <f t="shared" si="85"/>
        <v>0</v>
      </c>
      <c r="AE278" s="87"/>
      <c r="AF278" s="87"/>
      <c r="AG278" s="77"/>
      <c r="AH278" s="77"/>
      <c r="AI278" s="78" t="s">
        <v>2216</v>
      </c>
      <c r="AJ278" s="78"/>
      <c r="AK278" s="77"/>
      <c r="AL278" s="77"/>
      <c r="AM278" s="77"/>
      <c r="AN278" s="77" t="str">
        <f t="shared" si="86"/>
        <v>MCSSA018786HRAEI-LPI-CC-353-1-202325301</v>
      </c>
      <c r="AO278" s="77" t="str">
        <f t="shared" si="87"/>
        <v>41PRODIFAM, S.A. DE C.V.6.23MCSSA018786010.000.2247.002024LA-12-512-012000991-I-174-2023RAMO 12</v>
      </c>
      <c r="AP278" s="77" t="str">
        <f t="shared" si="88"/>
        <v>HRAEI-LPI-CC-353-1-2023</v>
      </c>
      <c r="AQ278" s="70" t="str">
        <f t="shared" si="89"/>
        <v>HRAEI-MD0301</v>
      </c>
      <c r="AR278" s="70" t="str">
        <f t="shared" si="90"/>
        <v>PRODIFAM, S.A. DE C.V.</v>
      </c>
      <c r="AS278" s="70" t="str">
        <f t="shared" si="91"/>
        <v>LA-12-512-012000991-I-174-2023</v>
      </c>
      <c r="AT278" s="70" t="s">
        <v>2218</v>
      </c>
      <c r="AU278" s="70" t="str">
        <f t="shared" si="92"/>
        <v>HRAEI-LPI-CC-353-1-2023HRAEI-MD0301</v>
      </c>
      <c r="AV278" s="70"/>
      <c r="AW278" s="70"/>
      <c r="AX278" s="70"/>
    </row>
    <row r="279" spans="1:52" ht="24.95" hidden="1" customHeight="1" x14ac:dyDescent="0.25">
      <c r="A279" s="1" t="str">
        <f t="shared" si="75"/>
        <v>LA-12-M7B-012M7B997-I-1-2023MCSSA018786ABASTECEDORA DE INSUMOS PARA LA SALUD, S.A. DE C.V.2024010.000.2247.00</v>
      </c>
      <c r="B279" s="1" t="str">
        <f t="shared" si="76"/>
        <v>MCSSA01878625301HRAEI-LPI-CC-032-2023HRAEI-MD03012024</v>
      </c>
      <c r="C279" s="42">
        <v>44971</v>
      </c>
      <c r="D279" s="43">
        <v>2024</v>
      </c>
      <c r="E279" s="44" t="s">
        <v>39</v>
      </c>
      <c r="F279" s="44" t="s">
        <v>1474</v>
      </c>
      <c r="G279" s="44" t="s">
        <v>41</v>
      </c>
      <c r="H279" s="44">
        <v>25301</v>
      </c>
      <c r="I279" s="44" t="s">
        <v>1692</v>
      </c>
      <c r="J279" s="44" t="s">
        <v>604</v>
      </c>
      <c r="K279" s="44" t="s">
        <v>1693</v>
      </c>
      <c r="L279" s="44" t="str">
        <f t="shared" si="77"/>
        <v>HRAEI-LPI-CC-032-2023HRAEI-MD0301</v>
      </c>
      <c r="M279" s="44" t="s">
        <v>1694</v>
      </c>
      <c r="N279" s="44">
        <v>25300488</v>
      </c>
      <c r="O279" s="44" t="s">
        <v>1695</v>
      </c>
      <c r="P279" s="44" t="s">
        <v>1696</v>
      </c>
      <c r="Q279" s="45">
        <v>7</v>
      </c>
      <c r="R279" s="46">
        <v>17</v>
      </c>
      <c r="S279" s="46">
        <v>41</v>
      </c>
      <c r="T279" s="45">
        <f t="shared" si="78"/>
        <v>119</v>
      </c>
      <c r="U279" s="45">
        <f t="shared" si="79"/>
        <v>287</v>
      </c>
      <c r="V279" s="47">
        <v>0</v>
      </c>
      <c r="W279" s="87">
        <f>IFERROR(VLOOKUP(L279,'DINAMICA SOLICITADO - ENTREGADO'!$A$2:$B$2000,2,0),"-")</f>
        <v>17</v>
      </c>
      <c r="X279" s="87">
        <f>IFERROR(VLOOKUP(L279,'DINAMICA SOLICITADO - ENTREGADO'!$A$2:$C$2000,3,0),"-")</f>
        <v>17</v>
      </c>
      <c r="Y279" s="87" t="str">
        <f t="shared" si="80"/>
        <v>CLAVE SOLICITADA</v>
      </c>
      <c r="Z279" s="87">
        <f t="shared" si="81"/>
        <v>0</v>
      </c>
      <c r="AA279" s="87" t="str">
        <f t="shared" si="82"/>
        <v>MINIMO CUMPLIDO</v>
      </c>
      <c r="AB279" s="87">
        <f t="shared" si="83"/>
        <v>0</v>
      </c>
      <c r="AC279" s="87" t="str">
        <f t="shared" si="84"/>
        <v>RECIBIDO TOTAL</v>
      </c>
      <c r="AD279" s="6">
        <f t="shared" si="85"/>
        <v>119</v>
      </c>
      <c r="AE279" s="87"/>
      <c r="AF279" s="87"/>
      <c r="AI279" s="9">
        <v>0.02</v>
      </c>
      <c r="AN279" s="8" t="str">
        <f t="shared" si="86"/>
        <v>MCSSA018786HRAEI-LPI-CC-032-202325301</v>
      </c>
      <c r="AO279" s="8" t="str">
        <f t="shared" si="87"/>
        <v>41ABASTECEDORA DE INSUMOS PARA LA SALUD, S.A. DE C.V.7MCSSA018786010.000.2247.002024LA-12-M7B-012M7B997-I-1-2023RAMO 12</v>
      </c>
      <c r="AP279" s="8" t="str">
        <f t="shared" si="88"/>
        <v>HRAEI-LPI-CC-032-2023</v>
      </c>
      <c r="AQ279" s="1" t="str">
        <f t="shared" si="89"/>
        <v>HRAEI-MD0301</v>
      </c>
      <c r="AR279" s="1" t="str">
        <f t="shared" si="90"/>
        <v>ABASTECEDORA DE INSUMOS PARA LA SALUD, S.A. DE C.V.</v>
      </c>
      <c r="AS279" s="1" t="str">
        <f t="shared" si="91"/>
        <v>LA-12-M7B-012M7B997-I-1-2023</v>
      </c>
      <c r="AT279" s="1" t="s">
        <v>48</v>
      </c>
      <c r="AU279" s="1" t="str">
        <f t="shared" si="92"/>
        <v>HRAEI-LPI-CC-032-2023HRAEI-MD0301</v>
      </c>
    </row>
    <row r="280" spans="1:52" ht="24.95" hidden="1" customHeight="1" x14ac:dyDescent="0.25">
      <c r="A280" s="1" t="str">
        <f t="shared" si="75"/>
        <v>LA-12-M7B-012M7B997-I-1-2023MCSSA018786APS MEDICAMENTOS, S.A. DE C.V.2024010.000.2247.00</v>
      </c>
      <c r="B280" s="1" t="str">
        <f t="shared" si="76"/>
        <v>MCSSA01878625301HRAEI-LPI-CC-076-2023HRAEI-MD03012024</v>
      </c>
      <c r="C280" s="42">
        <v>44971</v>
      </c>
      <c r="D280" s="43">
        <v>2024</v>
      </c>
      <c r="E280" s="44" t="s">
        <v>39</v>
      </c>
      <c r="F280" s="44" t="s">
        <v>1474</v>
      </c>
      <c r="G280" s="44" t="s">
        <v>41</v>
      </c>
      <c r="H280" s="44">
        <v>25301</v>
      </c>
      <c r="I280" s="44" t="s">
        <v>2005</v>
      </c>
      <c r="J280" s="44" t="s">
        <v>2006</v>
      </c>
      <c r="K280" s="44" t="s">
        <v>1693</v>
      </c>
      <c r="L280" s="44" t="str">
        <f t="shared" si="77"/>
        <v>HRAEI-LPI-CC-076-2023HRAEI-MD0301</v>
      </c>
      <c r="M280" s="44" t="s">
        <v>1694</v>
      </c>
      <c r="N280" s="44">
        <v>25300488</v>
      </c>
      <c r="O280" s="44" t="s">
        <v>1695</v>
      </c>
      <c r="P280" s="44" t="s">
        <v>1696</v>
      </c>
      <c r="Q280" s="45">
        <v>7.5499999999999901</v>
      </c>
      <c r="R280" s="46">
        <v>11</v>
      </c>
      <c r="S280" s="46">
        <v>27</v>
      </c>
      <c r="T280" s="45">
        <f t="shared" si="78"/>
        <v>83.049999999999898</v>
      </c>
      <c r="U280" s="45">
        <f t="shared" si="79"/>
        <v>203.84999999999974</v>
      </c>
      <c r="V280" s="47">
        <v>0</v>
      </c>
      <c r="W280" s="87">
        <f>IFERROR(VLOOKUP(L280,'DINAMICA SOLICITADO - ENTREGADO'!$A$2:$B$2000,2,0),"-")</f>
        <v>11</v>
      </c>
      <c r="X280" s="87">
        <f>IFERROR(VLOOKUP(L280,'DINAMICA SOLICITADO - ENTREGADO'!$A$2:$C$2000,3,0),"-")</f>
        <v>0</v>
      </c>
      <c r="Y280" s="87" t="str">
        <f t="shared" si="80"/>
        <v>CLAVE SOLICITADA</v>
      </c>
      <c r="Z280" s="87">
        <f t="shared" si="81"/>
        <v>0</v>
      </c>
      <c r="AA280" s="87" t="str">
        <f t="shared" si="82"/>
        <v>MINIMO CUMPLIDO</v>
      </c>
      <c r="AB280" s="87">
        <f t="shared" si="83"/>
        <v>11</v>
      </c>
      <c r="AC280" s="87" t="str">
        <f t="shared" si="84"/>
        <v>SIN RECIBIR</v>
      </c>
      <c r="AD280" s="6">
        <f t="shared" si="85"/>
        <v>0</v>
      </c>
      <c r="AE280" s="87"/>
      <c r="AF280" s="87"/>
      <c r="AI280" s="9">
        <v>0.02</v>
      </c>
      <c r="AN280" s="8" t="str">
        <f t="shared" si="86"/>
        <v>MCSSA018786HRAEI-LPI-CC-076-202325301</v>
      </c>
      <c r="AO280" s="8" t="str">
        <f t="shared" si="87"/>
        <v>27APS MEDICAMENTOS, S.A. DE C.V.7.54999999999999MCSSA018786010.000.2247.002024LA-12-M7B-012M7B997-I-1-2023RAMO 12</v>
      </c>
      <c r="AP280" s="8" t="str">
        <f t="shared" si="88"/>
        <v>HRAEI-LPI-CC-076-2023</v>
      </c>
      <c r="AQ280" s="1" t="str">
        <f t="shared" si="89"/>
        <v>HRAEI-MD0301</v>
      </c>
      <c r="AR280" s="1" t="str">
        <f t="shared" si="90"/>
        <v>APS MEDICAMENTOS, S.A. DE C.V.</v>
      </c>
      <c r="AS280" s="1" t="str">
        <f t="shared" si="91"/>
        <v>LA-12-M7B-012M7B997-I-1-2023</v>
      </c>
      <c r="AT280" s="1" t="s">
        <v>48</v>
      </c>
      <c r="AU280" s="1" t="str">
        <f t="shared" si="92"/>
        <v>HRAEI-LPI-CC-076-2023HRAEI-MD0301</v>
      </c>
    </row>
    <row r="281" spans="1:52" ht="24.95" hidden="1" customHeight="1" x14ac:dyDescent="0.25">
      <c r="A281" s="70" t="str">
        <f t="shared" si="75"/>
        <v>LA-12-512-012000991-I-174-2023MCSSA018786MEDICA FARMA ARCAR, S.A. DE C.V.2024010.000.4255.00</v>
      </c>
      <c r="B281" s="70" t="str">
        <f t="shared" si="76"/>
        <v>MCSSA01878625301HRAEI-LPI-CC-332-1-2023HRAEI-MD03062024</v>
      </c>
      <c r="C281" s="71">
        <v>45253</v>
      </c>
      <c r="D281" s="72">
        <v>2024</v>
      </c>
      <c r="E281" s="73" t="s">
        <v>39</v>
      </c>
      <c r="F281" s="73" t="s">
        <v>2213</v>
      </c>
      <c r="G281" s="73" t="s">
        <v>41</v>
      </c>
      <c r="H281" s="73">
        <v>25301</v>
      </c>
      <c r="I281" s="73" t="s">
        <v>2326</v>
      </c>
      <c r="J281" s="73" t="s">
        <v>2327</v>
      </c>
      <c r="K281" s="73" t="s">
        <v>978</v>
      </c>
      <c r="L281" s="44" t="str">
        <f t="shared" si="77"/>
        <v>HRAEI-LPI-CC-332-1-2023HRAEI-MD0306</v>
      </c>
      <c r="M281" s="73" t="s">
        <v>979</v>
      </c>
      <c r="N281" s="73">
        <v>25300494</v>
      </c>
      <c r="O281" s="73" t="s">
        <v>980</v>
      </c>
      <c r="P281" s="73" t="s">
        <v>981</v>
      </c>
      <c r="Q281" s="74">
        <v>4.5</v>
      </c>
      <c r="R281" s="75">
        <v>4</v>
      </c>
      <c r="S281" s="75">
        <v>9</v>
      </c>
      <c r="T281" s="74">
        <f t="shared" si="78"/>
        <v>18</v>
      </c>
      <c r="U281" s="74">
        <f t="shared" si="79"/>
        <v>40.5</v>
      </c>
      <c r="V281" s="76">
        <v>0</v>
      </c>
      <c r="W281" s="87">
        <f>IFERROR(VLOOKUP(L281,'DINAMICA SOLICITADO - ENTREGADO'!$A$2:$B$2000,2,0),"-")</f>
        <v>4</v>
      </c>
      <c r="X281" s="87">
        <f>IFERROR(VLOOKUP(L281,'DINAMICA SOLICITADO - ENTREGADO'!$A$2:$C$2000,3,0),"-")</f>
        <v>0</v>
      </c>
      <c r="Y281" s="87" t="str">
        <f t="shared" si="80"/>
        <v>CLAVE SOLICITADA</v>
      </c>
      <c r="Z281" s="87">
        <f t="shared" si="81"/>
        <v>0</v>
      </c>
      <c r="AA281" s="87" t="str">
        <f t="shared" si="82"/>
        <v>MINIMO CUMPLIDO</v>
      </c>
      <c r="AB281" s="87">
        <f t="shared" si="83"/>
        <v>4</v>
      </c>
      <c r="AC281" s="87" t="str">
        <f t="shared" si="84"/>
        <v>SIN RECIBIR</v>
      </c>
      <c r="AD281" s="6">
        <f t="shared" si="85"/>
        <v>0</v>
      </c>
      <c r="AE281" s="87"/>
      <c r="AF281" s="87"/>
      <c r="AG281" s="77"/>
      <c r="AH281" s="77"/>
      <c r="AI281" s="78" t="s">
        <v>2216</v>
      </c>
      <c r="AJ281" s="78"/>
      <c r="AK281" s="77"/>
      <c r="AL281" s="77"/>
      <c r="AM281" s="77"/>
      <c r="AN281" s="77" t="str">
        <f t="shared" si="86"/>
        <v>MCSSA018786HRAEI-LPI-CC-332-1-202325301</v>
      </c>
      <c r="AO281" s="77" t="str">
        <f t="shared" si="87"/>
        <v>9MEDICA FARMA ARCAR, S.A. DE C.V.4.5MCSSA018786010.000.4255.002024LA-12-512-012000991-I-174-2023RAMO 12</v>
      </c>
      <c r="AP281" s="77" t="str">
        <f t="shared" si="88"/>
        <v>HRAEI-LPI-CC-332-1-2023</v>
      </c>
      <c r="AQ281" s="70" t="str">
        <f t="shared" si="89"/>
        <v>HRAEI-MD0306</v>
      </c>
      <c r="AR281" s="70" t="str">
        <f t="shared" si="90"/>
        <v>MEDICA FARMA ARCAR, S.A. DE C.V.</v>
      </c>
      <c r="AS281" s="70" t="str">
        <f t="shared" si="91"/>
        <v>LA-12-512-012000991-I-174-2023</v>
      </c>
      <c r="AT281" s="70" t="s">
        <v>2218</v>
      </c>
      <c r="AU281" s="70" t="str">
        <f t="shared" si="92"/>
        <v>HRAEI-LPI-CC-332-1-2023HRAEI-MD0306</v>
      </c>
      <c r="AV281" s="70"/>
      <c r="AW281" s="70"/>
      <c r="AX281" s="70"/>
    </row>
    <row r="282" spans="1:52" ht="24.95" hidden="1" customHeight="1" x14ac:dyDescent="0.25">
      <c r="A282" s="1" t="str">
        <f t="shared" si="75"/>
        <v>LA-012M7B997-E115-2022MCSSA018786SAGO MEDICAL SERVICE, S.A. DE C.V.2024010.000.4255.00</v>
      </c>
      <c r="B282" s="1" t="str">
        <f t="shared" si="76"/>
        <v>MCSSA01878625301HRAEI-LPI-CC-427-2022HRAEI-MD03062024</v>
      </c>
      <c r="C282" s="42">
        <v>44950</v>
      </c>
      <c r="D282" s="43">
        <v>2024</v>
      </c>
      <c r="E282" s="44" t="s">
        <v>39</v>
      </c>
      <c r="F282" s="44" t="s">
        <v>390</v>
      </c>
      <c r="G282" s="44" t="s">
        <v>41</v>
      </c>
      <c r="H282" s="44">
        <v>25301</v>
      </c>
      <c r="I282" s="44" t="s">
        <v>462</v>
      </c>
      <c r="J282" s="44" t="s">
        <v>463</v>
      </c>
      <c r="K282" s="44" t="s">
        <v>978</v>
      </c>
      <c r="L282" s="44" t="str">
        <f t="shared" si="77"/>
        <v>HRAEI-LPI-CC-427-2022HRAEI-MD0306</v>
      </c>
      <c r="M282" s="44" t="s">
        <v>979</v>
      </c>
      <c r="N282" s="44">
        <v>25300494</v>
      </c>
      <c r="O282" s="44" t="s">
        <v>980</v>
      </c>
      <c r="P282" s="44" t="s">
        <v>981</v>
      </c>
      <c r="Q282" s="45">
        <v>5.57</v>
      </c>
      <c r="R282" s="46">
        <v>4</v>
      </c>
      <c r="S282" s="46">
        <v>8</v>
      </c>
      <c r="T282" s="45">
        <f t="shared" si="78"/>
        <v>22.28</v>
      </c>
      <c r="U282" s="45">
        <f t="shared" si="79"/>
        <v>44.56</v>
      </c>
      <c r="V282" s="47">
        <v>0</v>
      </c>
      <c r="W282" s="87">
        <f>IFERROR(VLOOKUP(L282,'DINAMICA SOLICITADO - ENTREGADO'!$A$2:$B$2000,2,0),"-")</f>
        <v>8</v>
      </c>
      <c r="X282" s="87">
        <f>IFERROR(VLOOKUP(L282,'DINAMICA SOLICITADO - ENTREGADO'!$A$2:$C$2000,3,0),"-")</f>
        <v>4</v>
      </c>
      <c r="Y282" s="87" t="str">
        <f t="shared" si="80"/>
        <v>CLAVE SOLICITADA</v>
      </c>
      <c r="Z282" s="87">
        <f t="shared" si="81"/>
        <v>4</v>
      </c>
      <c r="AA282" s="87" t="str">
        <f t="shared" si="82"/>
        <v>MINIMO SUPERADO</v>
      </c>
      <c r="AB282" s="87">
        <f t="shared" si="83"/>
        <v>4</v>
      </c>
      <c r="AC282" s="87" t="str">
        <f t="shared" si="84"/>
        <v>RECIBIDO PARCIAL</v>
      </c>
      <c r="AD282" s="6">
        <f t="shared" si="85"/>
        <v>22.28</v>
      </c>
      <c r="AE282" s="87" t="s">
        <v>3574</v>
      </c>
      <c r="AF282" s="87"/>
      <c r="AI282" s="9">
        <v>2.5000000000000001E-2</v>
      </c>
      <c r="AJ282" s="133"/>
      <c r="AN282" s="8" t="str">
        <f t="shared" si="86"/>
        <v>MCSSA018786HRAEI-LPI-CC-427-202225301</v>
      </c>
      <c r="AO282" s="8" t="str">
        <f t="shared" si="87"/>
        <v>8SAGO MEDICAL SERVICE, S.A. DE C.V.5.57MCSSA018786010.000.4255.002024LA-012M7B997-E115-2022RAMO 12</v>
      </c>
      <c r="AP282" s="8" t="str">
        <f t="shared" si="88"/>
        <v>HRAEI-LPI-CC-427-2022</v>
      </c>
      <c r="AQ282" s="1" t="str">
        <f t="shared" si="89"/>
        <v>HRAEI-MD0306</v>
      </c>
      <c r="AR282" s="1" t="str">
        <f t="shared" si="90"/>
        <v>SAGO MEDICAL SERVICE, S.A. DE C.V.</v>
      </c>
      <c r="AS282" s="1" t="str">
        <f t="shared" si="91"/>
        <v>LA-012M7B997-E115-2022</v>
      </c>
      <c r="AT282" s="1" t="s">
        <v>48</v>
      </c>
      <c r="AU282" s="1" t="str">
        <f t="shared" si="92"/>
        <v>HRAEI-LPI-CC-427-2022HRAEI-MD0306</v>
      </c>
    </row>
    <row r="283" spans="1:52" ht="24.95" hidden="1" customHeight="1" x14ac:dyDescent="0.25">
      <c r="A283" s="1" t="str">
        <f t="shared" si="75"/>
        <v>LA-012M7B997-E115-2022MCSSA018786BIORESEARCH DE MÉXICO, S.A. DE C.V.2024010.000.4255.00</v>
      </c>
      <c r="B283" s="1" t="str">
        <f t="shared" si="76"/>
        <v>MCSSA01878625301HRAEI-LPI-CC-431-2022HRAEI-MD03062024</v>
      </c>
      <c r="C283" s="42">
        <v>44950</v>
      </c>
      <c r="D283" s="43">
        <v>2024</v>
      </c>
      <c r="E283" s="44" t="s">
        <v>39</v>
      </c>
      <c r="F283" s="44" t="s">
        <v>390</v>
      </c>
      <c r="G283" s="44" t="s">
        <v>41</v>
      </c>
      <c r="H283" s="44">
        <v>25301</v>
      </c>
      <c r="I283" s="44" t="s">
        <v>503</v>
      </c>
      <c r="J283" s="44" t="s">
        <v>504</v>
      </c>
      <c r="K283" s="44" t="s">
        <v>978</v>
      </c>
      <c r="L283" s="44" t="str">
        <f t="shared" si="77"/>
        <v>HRAEI-LPI-CC-431-2022HRAEI-MD0306</v>
      </c>
      <c r="M283" s="44" t="s">
        <v>979</v>
      </c>
      <c r="N283" s="44">
        <v>25300494</v>
      </c>
      <c r="O283" s="44" t="s">
        <v>980</v>
      </c>
      <c r="P283" s="44" t="s">
        <v>981</v>
      </c>
      <c r="Q283" s="45">
        <v>5.85</v>
      </c>
      <c r="R283" s="46">
        <v>2</v>
      </c>
      <c r="S283" s="46">
        <v>6</v>
      </c>
      <c r="T283" s="45">
        <f t="shared" si="78"/>
        <v>11.7</v>
      </c>
      <c r="U283" s="45">
        <f t="shared" si="79"/>
        <v>35.099999999999994</v>
      </c>
      <c r="V283" s="47">
        <v>0</v>
      </c>
      <c r="W283" s="87">
        <f>IFERROR(VLOOKUP(L283,'DINAMICA SOLICITADO - ENTREGADO'!$A$2:$B$2000,2,0),"-")</f>
        <v>6</v>
      </c>
      <c r="X283" s="87">
        <f>IFERROR(VLOOKUP(L283,'DINAMICA SOLICITADO - ENTREGADO'!$A$2:$C$2000,3,0),"-")</f>
        <v>6</v>
      </c>
      <c r="Y283" s="87" t="str">
        <f t="shared" si="80"/>
        <v>CLAVE SOLICITADA</v>
      </c>
      <c r="Z283" s="87">
        <f t="shared" si="81"/>
        <v>4</v>
      </c>
      <c r="AA283" s="87" t="str">
        <f t="shared" si="82"/>
        <v>MINIMO SUPERADO</v>
      </c>
      <c r="AB283" s="87">
        <f t="shared" si="83"/>
        <v>0</v>
      </c>
      <c r="AC283" s="87" t="str">
        <f t="shared" si="84"/>
        <v>RECIBIDO TOTAL</v>
      </c>
      <c r="AD283" s="6">
        <f t="shared" si="85"/>
        <v>35.099999999999994</v>
      </c>
      <c r="AE283" s="87" t="s">
        <v>3574</v>
      </c>
      <c r="AF283" s="87"/>
      <c r="AI283" s="9">
        <v>2.5000000000000001E-2</v>
      </c>
      <c r="AN283" s="8" t="str">
        <f t="shared" si="86"/>
        <v>MCSSA018786HRAEI-LPI-CC-431-202225301</v>
      </c>
      <c r="AO283" s="8" t="str">
        <f t="shared" si="87"/>
        <v>6BIORESEARCH DE MÉXICO, S.A. DE C.V.5.85MCSSA018786010.000.4255.002024LA-012M7B997-E115-2022RAMO 12</v>
      </c>
      <c r="AP283" s="8" t="str">
        <f t="shared" si="88"/>
        <v>HRAEI-LPI-CC-431-2022</v>
      </c>
      <c r="AQ283" s="1" t="str">
        <f t="shared" si="89"/>
        <v>HRAEI-MD0306</v>
      </c>
      <c r="AR283" s="1" t="str">
        <f t="shared" si="90"/>
        <v>BIORESEARCH DE MÉXICO, S.A. DE C.V.</v>
      </c>
      <c r="AS283" s="1" t="str">
        <f t="shared" si="91"/>
        <v>LA-012M7B997-E115-2022</v>
      </c>
      <c r="AT283" s="1" t="s">
        <v>48</v>
      </c>
      <c r="AU283" s="1" t="str">
        <f t="shared" si="92"/>
        <v>HRAEI-LPI-CC-431-2022HRAEI-MD0306</v>
      </c>
    </row>
    <row r="284" spans="1:52" ht="24.95" hidden="1" customHeight="1" x14ac:dyDescent="0.25">
      <c r="A284" s="1" t="str">
        <f t="shared" si="75"/>
        <v>LA-012M7B997-E115-2022MCSSA018786IARE DE OCCIDENTE, S.A. DE C.V.2024010.000.4259.00</v>
      </c>
      <c r="B284" s="1" t="str">
        <f t="shared" si="76"/>
        <v>MCSSA01878625301HRAEI-LPI-CC-425-2022HRAEI-MD03082024</v>
      </c>
      <c r="C284" s="42">
        <v>44950</v>
      </c>
      <c r="D284" s="43">
        <v>2024</v>
      </c>
      <c r="E284" s="44" t="s">
        <v>39</v>
      </c>
      <c r="F284" s="44" t="s">
        <v>390</v>
      </c>
      <c r="G284" s="44" t="s">
        <v>41</v>
      </c>
      <c r="H284" s="44">
        <v>25301</v>
      </c>
      <c r="I284" s="44" t="s">
        <v>451</v>
      </c>
      <c r="J284" s="44" t="s">
        <v>373</v>
      </c>
      <c r="K284" s="44" t="s">
        <v>982</v>
      </c>
      <c r="L284" s="44" t="str">
        <f t="shared" si="77"/>
        <v>HRAEI-LPI-CC-425-2022HRAEI-MD0308</v>
      </c>
      <c r="M284" s="44" t="s">
        <v>983</v>
      </c>
      <c r="N284" s="44">
        <v>25302464</v>
      </c>
      <c r="O284" s="44" t="s">
        <v>984</v>
      </c>
      <c r="P284" s="44" t="s">
        <v>896</v>
      </c>
      <c r="Q284" s="45">
        <v>13.76</v>
      </c>
      <c r="R284" s="46">
        <v>156</v>
      </c>
      <c r="S284" s="46">
        <v>390</v>
      </c>
      <c r="T284" s="45">
        <f t="shared" si="78"/>
        <v>2146.56</v>
      </c>
      <c r="U284" s="45">
        <f t="shared" si="79"/>
        <v>5366.4</v>
      </c>
      <c r="V284" s="47">
        <v>0</v>
      </c>
      <c r="W284" s="87">
        <f>IFERROR(VLOOKUP(L284,'DINAMICA SOLICITADO - ENTREGADO'!$A$2:$B$2000,2,0),"-")</f>
        <v>390</v>
      </c>
      <c r="X284" s="87">
        <f>IFERROR(VLOOKUP(L284,'DINAMICA SOLICITADO - ENTREGADO'!$A$2:$C$2000,3,0),"-")</f>
        <v>390</v>
      </c>
      <c r="Y284" s="87" t="str">
        <f t="shared" si="80"/>
        <v>CLAVE SOLICITADA</v>
      </c>
      <c r="Z284" s="87">
        <f t="shared" si="81"/>
        <v>234</v>
      </c>
      <c r="AA284" s="87" t="str">
        <f t="shared" si="82"/>
        <v>MINIMO SUPERADO</v>
      </c>
      <c r="AB284" s="87">
        <f t="shared" si="83"/>
        <v>0</v>
      </c>
      <c r="AC284" s="87" t="str">
        <f t="shared" si="84"/>
        <v>RECIBIDO TOTAL</v>
      </c>
      <c r="AD284" s="6">
        <f t="shared" si="85"/>
        <v>5366.4</v>
      </c>
      <c r="AE284" s="87" t="s">
        <v>3574</v>
      </c>
      <c r="AF284" s="87"/>
      <c r="AI284" s="9">
        <v>2.5000000000000001E-2</v>
      </c>
      <c r="AN284" s="8" t="str">
        <f t="shared" si="86"/>
        <v>MCSSA018786HRAEI-LPI-CC-425-202225301</v>
      </c>
      <c r="AO284" s="8" t="str">
        <f t="shared" si="87"/>
        <v>390IARE DE OCCIDENTE, S.A. DE C.V.13.76MCSSA018786010.000.4259.002024LA-012M7B997-E115-2022RAMO 12</v>
      </c>
      <c r="AP284" s="8" t="str">
        <f t="shared" si="88"/>
        <v>HRAEI-LPI-CC-425-2022</v>
      </c>
      <c r="AQ284" s="1" t="str">
        <f t="shared" si="89"/>
        <v>HRAEI-MD0308</v>
      </c>
      <c r="AR284" s="1" t="str">
        <f t="shared" si="90"/>
        <v>IARE DE OCCIDENTE, S.A. DE C.V.</v>
      </c>
      <c r="AS284" s="1" t="str">
        <f t="shared" si="91"/>
        <v>LA-012M7B997-E115-2022</v>
      </c>
      <c r="AT284" s="1" t="s">
        <v>48</v>
      </c>
      <c r="AU284" s="1" t="str">
        <f t="shared" si="92"/>
        <v>HRAEI-LPI-CC-425-2022HRAEI-MD0308</v>
      </c>
    </row>
    <row r="285" spans="1:52" ht="24.95" hidden="1" customHeight="1" x14ac:dyDescent="0.25">
      <c r="A285" s="70" t="str">
        <f t="shared" si="75"/>
        <v>LA-12-512-012000991-I-174-2023MCSSA018786GRUPO FARMACEUTICO TOTALFARMA,S.A DE C.V.2024010.000.2174.00</v>
      </c>
      <c r="B285" s="70" t="str">
        <f t="shared" si="76"/>
        <v>MCSSA01878625301HRAEI-LPI-CC-312-1-2023HRAEI-MD03052024</v>
      </c>
      <c r="C285" s="71">
        <v>45253</v>
      </c>
      <c r="D285" s="72">
        <v>2024</v>
      </c>
      <c r="E285" s="73" t="s">
        <v>39</v>
      </c>
      <c r="F285" s="73" t="s">
        <v>2213</v>
      </c>
      <c r="G285" s="73" t="s">
        <v>41</v>
      </c>
      <c r="H285" s="73">
        <v>25301</v>
      </c>
      <c r="I285" s="73" t="s">
        <v>2317</v>
      </c>
      <c r="J285" s="73" t="s">
        <v>2318</v>
      </c>
      <c r="K285" s="73" t="s">
        <v>729</v>
      </c>
      <c r="L285" s="44" t="str">
        <f t="shared" si="77"/>
        <v>HRAEI-LPI-CC-312-1-2023HRAEI-MD0305</v>
      </c>
      <c r="M285" s="79" t="s">
        <v>730</v>
      </c>
      <c r="N285" s="73">
        <v>25300496</v>
      </c>
      <c r="O285" s="73" t="s">
        <v>731</v>
      </c>
      <c r="P285" s="73" t="s">
        <v>388</v>
      </c>
      <c r="Q285" s="74">
        <v>32.93</v>
      </c>
      <c r="R285" s="75">
        <v>20</v>
      </c>
      <c r="S285" s="75">
        <v>49</v>
      </c>
      <c r="T285" s="74">
        <f t="shared" si="78"/>
        <v>658.6</v>
      </c>
      <c r="U285" s="74">
        <f t="shared" si="79"/>
        <v>1613.57</v>
      </c>
      <c r="V285" s="76">
        <v>0</v>
      </c>
      <c r="W285" s="87">
        <f>IFERROR(VLOOKUP(L285,'DINAMICA SOLICITADO - ENTREGADO'!$A$2:$B$2000,2,0),"-")</f>
        <v>20</v>
      </c>
      <c r="X285" s="87">
        <f>IFERROR(VLOOKUP(L285,'DINAMICA SOLICITADO - ENTREGADO'!$A$2:$C$2000,3,0),"-")</f>
        <v>0</v>
      </c>
      <c r="Y285" s="87" t="str">
        <f t="shared" si="80"/>
        <v>CLAVE SOLICITADA</v>
      </c>
      <c r="Z285" s="87">
        <f t="shared" si="81"/>
        <v>0</v>
      </c>
      <c r="AA285" s="87" t="str">
        <f t="shared" si="82"/>
        <v>MINIMO CUMPLIDO</v>
      </c>
      <c r="AB285" s="87">
        <f t="shared" si="83"/>
        <v>20</v>
      </c>
      <c r="AC285" s="87" t="str">
        <f t="shared" si="84"/>
        <v>SIN RECIBIR</v>
      </c>
      <c r="AD285" s="6">
        <f t="shared" si="85"/>
        <v>0</v>
      </c>
      <c r="AE285" s="87"/>
      <c r="AF285" s="87"/>
      <c r="AG285" s="77"/>
      <c r="AH285" s="77"/>
      <c r="AI285" s="78" t="s">
        <v>2216</v>
      </c>
      <c r="AJ285" s="78"/>
      <c r="AK285" s="77"/>
      <c r="AL285" s="77"/>
      <c r="AM285" s="77"/>
      <c r="AN285" s="77" t="str">
        <f t="shared" si="86"/>
        <v>MCSSA018786HRAEI-LPI-CC-312-1-202325301</v>
      </c>
      <c r="AO285" s="77" t="str">
        <f t="shared" si="87"/>
        <v>49GRUPO FARMACEUTICO TOTALFARMA,S.A DE C.V.32.93MCSSA018786010.000.2174.002024LA-12-512-012000991-I-174-2023RAMO 12</v>
      </c>
      <c r="AP285" s="77" t="str">
        <f t="shared" si="88"/>
        <v>HRAEI-LPI-CC-312-1-2023</v>
      </c>
      <c r="AQ285" s="70" t="str">
        <f t="shared" si="89"/>
        <v>HRAEI-MD0305</v>
      </c>
      <c r="AR285" s="70" t="str">
        <f t="shared" si="90"/>
        <v>GRUPO FARMACEUTICO TOTALFARMA,S.A DE C.V.</v>
      </c>
      <c r="AS285" s="70" t="str">
        <f t="shared" si="91"/>
        <v>LA-12-512-012000991-I-174-2023</v>
      </c>
      <c r="AT285" s="70" t="s">
        <v>2218</v>
      </c>
      <c r="AU285" s="70" t="str">
        <f t="shared" si="92"/>
        <v>HRAEI-LPI-CC-312-1-2023HRAEI-MD0305</v>
      </c>
      <c r="AV285" s="70"/>
      <c r="AW285" s="70"/>
      <c r="AX285" s="70"/>
    </row>
    <row r="286" spans="1:52" ht="24.95" hidden="1" customHeight="1" x14ac:dyDescent="0.25">
      <c r="A286" s="1" t="str">
        <f t="shared" si="75"/>
        <v>LA-012M7B997-E115-2022MCSSA018786DORIAN RUBISSEL MAZARIEGOS SOLIS2024010.000.2174.00</v>
      </c>
      <c r="B286" s="1" t="str">
        <f t="shared" si="76"/>
        <v>MCSSA01878625301HRAEI-LPI-CC-455-2022HRAEI-MD03052024</v>
      </c>
      <c r="C286" s="42">
        <v>44950</v>
      </c>
      <c r="D286" s="43">
        <v>2024</v>
      </c>
      <c r="E286" s="44" t="s">
        <v>39</v>
      </c>
      <c r="F286" s="44" t="s">
        <v>390</v>
      </c>
      <c r="G286" s="44" t="s">
        <v>41</v>
      </c>
      <c r="H286" s="44">
        <v>25301</v>
      </c>
      <c r="I286" s="44" t="s">
        <v>727</v>
      </c>
      <c r="J286" s="44" t="s">
        <v>728</v>
      </c>
      <c r="K286" s="44" t="s">
        <v>729</v>
      </c>
      <c r="L286" s="44" t="str">
        <f t="shared" si="77"/>
        <v>HRAEI-LPI-CC-455-2022HRAEI-MD0305</v>
      </c>
      <c r="M286" s="44" t="s">
        <v>730</v>
      </c>
      <c r="N286" s="44">
        <v>25300496</v>
      </c>
      <c r="O286" s="44" t="s">
        <v>731</v>
      </c>
      <c r="P286" s="44" t="s">
        <v>388</v>
      </c>
      <c r="Q286" s="45">
        <v>10</v>
      </c>
      <c r="R286" s="46">
        <v>32</v>
      </c>
      <c r="S286" s="46">
        <v>80</v>
      </c>
      <c r="T286" s="45">
        <f t="shared" si="78"/>
        <v>320</v>
      </c>
      <c r="U286" s="45">
        <f t="shared" si="79"/>
        <v>800</v>
      </c>
      <c r="V286" s="47">
        <v>0</v>
      </c>
      <c r="W286" s="87">
        <f>IFERROR(VLOOKUP(L286,'DINAMICA SOLICITADO - ENTREGADO'!$A$2:$B$2000,2,0),"-")</f>
        <v>32</v>
      </c>
      <c r="X286" s="87">
        <f>IFERROR(VLOOKUP(L286,'DINAMICA SOLICITADO - ENTREGADO'!$A$2:$C$2000,3,0),"-")</f>
        <v>0</v>
      </c>
      <c r="Y286" s="87" t="str">
        <f t="shared" si="80"/>
        <v>CLAVE SOLICITADA</v>
      </c>
      <c r="Z286" s="87">
        <f t="shared" si="81"/>
        <v>0</v>
      </c>
      <c r="AA286" s="87" t="str">
        <f t="shared" si="82"/>
        <v>MINIMO CUMPLIDO</v>
      </c>
      <c r="AB286" s="87">
        <f t="shared" si="83"/>
        <v>32</v>
      </c>
      <c r="AC286" s="87" t="str">
        <f t="shared" si="84"/>
        <v>SIN RECIBIR</v>
      </c>
      <c r="AD286" s="6">
        <f t="shared" si="85"/>
        <v>0</v>
      </c>
      <c r="AE286" s="87"/>
      <c r="AF286" s="87"/>
      <c r="AI286" s="9">
        <v>2.5000000000000001E-2</v>
      </c>
      <c r="AN286" s="8" t="str">
        <f t="shared" si="86"/>
        <v>MCSSA018786HRAEI-LPI-CC-455-202225301</v>
      </c>
      <c r="AO286" s="8" t="str">
        <f t="shared" si="87"/>
        <v>80DORIAN RUBISSEL MAZARIEGOS SOLIS10MCSSA018786010.000.2174.002024LA-012M7B997-E115-2022RAMO 12</v>
      </c>
      <c r="AP286" s="8" t="str">
        <f t="shared" si="88"/>
        <v>HRAEI-LPI-CC-455-2022</v>
      </c>
      <c r="AQ286" s="1" t="str">
        <f t="shared" si="89"/>
        <v>HRAEI-MD0305</v>
      </c>
      <c r="AR286" s="1" t="str">
        <f t="shared" si="90"/>
        <v>DORIAN RUBISSEL MAZARIEGOS SOLIS</v>
      </c>
      <c r="AS286" s="1" t="str">
        <f t="shared" si="91"/>
        <v>LA-012M7B997-E115-2022</v>
      </c>
      <c r="AT286" s="1" t="s">
        <v>48</v>
      </c>
      <c r="AU286" s="1" t="str">
        <f t="shared" si="92"/>
        <v>HRAEI-LPI-CC-455-2022HRAEI-MD0305</v>
      </c>
    </row>
    <row r="287" spans="1:52" ht="24.95" hidden="1" customHeight="1" x14ac:dyDescent="0.25">
      <c r="A287" s="70" t="str">
        <f t="shared" si="75"/>
        <v>LA-12-512-012000991-I-174-2023MCSSA018786COMERCIALIZADORA DE PRODUCTOS INSTITUCIONALES, S.A. DE C.V.2024010.000.4061.00</v>
      </c>
      <c r="B287" s="70" t="str">
        <f t="shared" si="76"/>
        <v>MCSSA01878625301HRAEI-LPI-CC-276-2023HRAEI-MD03142024</v>
      </c>
      <c r="C287" s="71">
        <v>45253</v>
      </c>
      <c r="D287" s="72">
        <v>2024</v>
      </c>
      <c r="E287" s="73" t="s">
        <v>39</v>
      </c>
      <c r="F287" s="73" t="s">
        <v>2213</v>
      </c>
      <c r="G287" s="73" t="s">
        <v>41</v>
      </c>
      <c r="H287" s="73">
        <v>25301</v>
      </c>
      <c r="I287" s="73" t="s">
        <v>2269</v>
      </c>
      <c r="J287" s="73" t="s">
        <v>406</v>
      </c>
      <c r="K287" s="73" t="s">
        <v>1774</v>
      </c>
      <c r="L287" s="44" t="str">
        <f t="shared" si="77"/>
        <v>HRAEI-LPI-CC-276-2023HRAEI-MD0314</v>
      </c>
      <c r="M287" s="73" t="s">
        <v>1775</v>
      </c>
      <c r="N287" s="73">
        <v>25300507</v>
      </c>
      <c r="O287" s="73" t="s">
        <v>1776</v>
      </c>
      <c r="P287" s="73" t="s">
        <v>1777</v>
      </c>
      <c r="Q287" s="74">
        <v>45.73</v>
      </c>
      <c r="R287" s="75">
        <v>960</v>
      </c>
      <c r="S287" s="75">
        <v>2400</v>
      </c>
      <c r="T287" s="74">
        <f t="shared" si="78"/>
        <v>43900.799999999996</v>
      </c>
      <c r="U287" s="74">
        <f t="shared" si="79"/>
        <v>109751.99999999999</v>
      </c>
      <c r="V287" s="76">
        <v>0</v>
      </c>
      <c r="W287" s="87">
        <f>IFERROR(VLOOKUP(L287,'DINAMICA SOLICITADO - ENTREGADO'!$A$2:$B$2000,2,0),"-")</f>
        <v>2400</v>
      </c>
      <c r="X287" s="87">
        <f>IFERROR(VLOOKUP(L287,'DINAMICA SOLICITADO - ENTREGADO'!$A$2:$C$2000,3,0),"-")</f>
        <v>2400</v>
      </c>
      <c r="Y287" s="87" t="str">
        <f t="shared" si="80"/>
        <v>CLAVE SOLICITADA</v>
      </c>
      <c r="Z287" s="87">
        <f t="shared" si="81"/>
        <v>1440</v>
      </c>
      <c r="AA287" s="87" t="str">
        <f t="shared" si="82"/>
        <v>MINIMO SUPERADO</v>
      </c>
      <c r="AB287" s="87">
        <f t="shared" si="83"/>
        <v>0</v>
      </c>
      <c r="AC287" s="87" t="str">
        <f t="shared" si="84"/>
        <v>RECIBIDO TOTAL</v>
      </c>
      <c r="AD287" s="6">
        <f t="shared" si="85"/>
        <v>109751.99999999999</v>
      </c>
      <c r="AE287" s="87"/>
      <c r="AF287" s="87"/>
      <c r="AG287" s="77"/>
      <c r="AH287" s="77"/>
      <c r="AI287" s="78" t="s">
        <v>2216</v>
      </c>
      <c r="AJ287" s="78"/>
      <c r="AK287" s="77"/>
      <c r="AL287" s="77"/>
      <c r="AM287" s="77"/>
      <c r="AN287" s="77" t="str">
        <f t="shared" si="86"/>
        <v>MCSSA018786HRAEI-LPI-CC-276-202325301</v>
      </c>
      <c r="AO287" s="77" t="str">
        <f t="shared" si="87"/>
        <v>2400COMERCIALIZADORA DE PRODUCTOS INSTITUCIONALES, S.A. DE C.V.45.73MCSSA018786010.000.4061.002024LA-12-512-012000991-I-174-2023RAMO 12</v>
      </c>
      <c r="AP287" s="77" t="str">
        <f t="shared" si="88"/>
        <v>HRAEI-LPI-CC-276-2023</v>
      </c>
      <c r="AQ287" s="70" t="str">
        <f t="shared" si="89"/>
        <v>HRAEI-MD0314</v>
      </c>
      <c r="AR287" s="70" t="str">
        <f t="shared" si="90"/>
        <v>COMERCIALIZADORA DE PRODUCTOS INSTITUCIONALES, S.A. DE C.V.</v>
      </c>
      <c r="AS287" s="70" t="str">
        <f t="shared" si="91"/>
        <v>LA-12-512-012000991-I-174-2023</v>
      </c>
      <c r="AT287" s="70" t="s">
        <v>2218</v>
      </c>
      <c r="AU287" s="70" t="str">
        <f t="shared" si="92"/>
        <v>HRAEI-LPI-CC-276-2023HRAEI-MD0314</v>
      </c>
      <c r="AV287" s="70"/>
      <c r="AW287" s="70"/>
      <c r="AX287" s="70"/>
    </row>
    <row r="288" spans="1:52" ht="24.95" hidden="1" customHeight="1" x14ac:dyDescent="0.25">
      <c r="A288" s="1" t="str">
        <f t="shared" si="75"/>
        <v>LA-12-M7B-012M7B997-I-1-2023MCSSA018786COMERCIALIZADORA DE PRODUCTOS INSTITUCIONALES, S.A. DE C.V.2024010.000.4061.00</v>
      </c>
      <c r="B288" s="1" t="str">
        <f t="shared" si="76"/>
        <v>MCSSA01878625301HRAEI-LPI-CC-016-2023HRAEI-MD03142024</v>
      </c>
      <c r="C288" s="42">
        <v>44971</v>
      </c>
      <c r="D288" s="43">
        <v>2024</v>
      </c>
      <c r="E288" s="44" t="s">
        <v>39</v>
      </c>
      <c r="F288" s="44" t="s">
        <v>1474</v>
      </c>
      <c r="G288" s="44" t="s">
        <v>41</v>
      </c>
      <c r="H288" s="44">
        <v>25301</v>
      </c>
      <c r="I288" s="44" t="s">
        <v>1519</v>
      </c>
      <c r="J288" s="44" t="s">
        <v>406</v>
      </c>
      <c r="K288" s="44" t="s">
        <v>1774</v>
      </c>
      <c r="L288" s="44" t="str">
        <f t="shared" si="77"/>
        <v>HRAEI-LPI-CC-016-2023HRAEI-MD0314</v>
      </c>
      <c r="M288" s="44" t="s">
        <v>1775</v>
      </c>
      <c r="N288" s="44">
        <v>25300507</v>
      </c>
      <c r="O288" s="44" t="s">
        <v>1776</v>
      </c>
      <c r="P288" s="44" t="s">
        <v>1777</v>
      </c>
      <c r="Q288" s="45">
        <v>40.119999999999898</v>
      </c>
      <c r="R288" s="46">
        <v>624</v>
      </c>
      <c r="S288" s="46">
        <v>1560</v>
      </c>
      <c r="T288" s="45">
        <f t="shared" si="78"/>
        <v>25034.879999999936</v>
      </c>
      <c r="U288" s="45">
        <f t="shared" si="79"/>
        <v>62587.199999999844</v>
      </c>
      <c r="V288" s="47">
        <v>0</v>
      </c>
      <c r="W288" s="87">
        <f>IFERROR(VLOOKUP(L288,'DINAMICA SOLICITADO - ENTREGADO'!$A$2:$B$2000,2,0),"-")</f>
        <v>1560</v>
      </c>
      <c r="X288" s="87">
        <f>IFERROR(VLOOKUP(L288,'DINAMICA SOLICITADO - ENTREGADO'!$A$2:$C$2000,3,0),"-")</f>
        <v>1560</v>
      </c>
      <c r="Y288" s="87" t="str">
        <f t="shared" si="80"/>
        <v>CLAVE SOLICITADA</v>
      </c>
      <c r="Z288" s="87">
        <f t="shared" si="81"/>
        <v>936</v>
      </c>
      <c r="AA288" s="87" t="str">
        <f t="shared" si="82"/>
        <v>MINIMO SUPERADO</v>
      </c>
      <c r="AB288" s="87">
        <f t="shared" si="83"/>
        <v>0</v>
      </c>
      <c r="AC288" s="87" t="str">
        <f t="shared" si="84"/>
        <v>RECIBIDO TOTAL</v>
      </c>
      <c r="AD288" s="6">
        <f t="shared" si="85"/>
        <v>62587.199999999844</v>
      </c>
      <c r="AE288" s="87"/>
      <c r="AF288" s="87"/>
      <c r="AI288" s="9">
        <v>0.02</v>
      </c>
      <c r="AN288" s="8" t="str">
        <f t="shared" si="86"/>
        <v>MCSSA018786HRAEI-LPI-CC-016-202325301</v>
      </c>
      <c r="AO288" s="8" t="str">
        <f t="shared" si="87"/>
        <v>1560COMERCIALIZADORA DE PRODUCTOS INSTITUCIONALES, S.A. DE C.V.40.1199999999999MCSSA018786010.000.4061.002024LA-12-M7B-012M7B997-I-1-2023RAMO 12</v>
      </c>
      <c r="AP288" s="8" t="str">
        <f t="shared" si="88"/>
        <v>HRAEI-LPI-CC-016-2023</v>
      </c>
      <c r="AQ288" s="1" t="str">
        <f t="shared" si="89"/>
        <v>HRAEI-MD0314</v>
      </c>
      <c r="AR288" s="1" t="str">
        <f t="shared" si="90"/>
        <v>COMERCIALIZADORA DE PRODUCTOS INSTITUCIONALES, S.A. DE C.V.</v>
      </c>
      <c r="AS288" s="1" t="str">
        <f t="shared" si="91"/>
        <v>LA-12-M7B-012M7B997-I-1-2023</v>
      </c>
      <c r="AT288" s="1" t="s">
        <v>48</v>
      </c>
      <c r="AU288" s="1" t="str">
        <f t="shared" si="92"/>
        <v>HRAEI-LPI-CC-016-2023HRAEI-MD0314</v>
      </c>
    </row>
    <row r="289" spans="1:52" ht="24.95" hidden="1" customHeight="1" x14ac:dyDescent="0.25">
      <c r="A289" s="70" t="str">
        <f t="shared" si="75"/>
        <v>LA-12-512-012000991-I-174-2023MCSSA018786FARMACEUTICOS MAYPO, S.A. DE C.V.2024010.000.6083.01</v>
      </c>
      <c r="B289" s="70" t="str">
        <f t="shared" si="76"/>
        <v>MCSSA01878625301HRAEI-LPI-CC-299-2023HRAEI-MD19712024</v>
      </c>
      <c r="C289" s="71">
        <v>45253</v>
      </c>
      <c r="D289" s="72">
        <v>2024</v>
      </c>
      <c r="E289" s="73" t="s">
        <v>39</v>
      </c>
      <c r="F289" s="73" t="s">
        <v>2213</v>
      </c>
      <c r="G289" s="73" t="s">
        <v>41</v>
      </c>
      <c r="H289" s="73">
        <v>25301</v>
      </c>
      <c r="I289" s="73" t="s">
        <v>2289</v>
      </c>
      <c r="J289" s="73" t="s">
        <v>1188</v>
      </c>
      <c r="K289" s="73" t="s">
        <v>214</v>
      </c>
      <c r="L289" s="44" t="str">
        <f t="shared" si="77"/>
        <v>HRAEI-LPI-CC-299-2023HRAEI-MD1971</v>
      </c>
      <c r="M289" s="73" t="s">
        <v>215</v>
      </c>
      <c r="N289" s="73">
        <v>25303183</v>
      </c>
      <c r="O289" s="73" t="s">
        <v>216</v>
      </c>
      <c r="P289" s="73" t="s">
        <v>217</v>
      </c>
      <c r="Q289" s="74">
        <v>2814.21</v>
      </c>
      <c r="R289" s="75">
        <v>56</v>
      </c>
      <c r="S289" s="75">
        <v>140</v>
      </c>
      <c r="T289" s="74">
        <f t="shared" si="78"/>
        <v>157595.76</v>
      </c>
      <c r="U289" s="74">
        <f t="shared" si="79"/>
        <v>393989.4</v>
      </c>
      <c r="V289" s="76">
        <v>0</v>
      </c>
      <c r="W289" s="87" t="str">
        <f>IFERROR(VLOOKUP(L289,'DINAMICA SOLICITADO - ENTREGADO'!$A$2:$B$2000,2,0),"-")</f>
        <v>-</v>
      </c>
      <c r="X289" s="87" t="str">
        <f>IFERROR(VLOOKUP(L289,'DINAMICA SOLICITADO - ENTREGADO'!$A$2:$C$2000,3,0),"-")</f>
        <v>-</v>
      </c>
      <c r="Y289" s="87" t="str">
        <f t="shared" si="80"/>
        <v>SIN SOLICITUD</v>
      </c>
      <c r="Z289" s="87" t="str">
        <f t="shared" si="81"/>
        <v>-</v>
      </c>
      <c r="AA289" s="87" t="str">
        <f t="shared" si="82"/>
        <v>MINIMO SIN SOLICITUD</v>
      </c>
      <c r="AB289" s="87" t="str">
        <f t="shared" si="83"/>
        <v>-</v>
      </c>
      <c r="AC289" s="87" t="str">
        <f t="shared" si="84"/>
        <v>SIN SOLICITUD</v>
      </c>
      <c r="AD289" s="6" t="str">
        <f t="shared" si="85"/>
        <v>-</v>
      </c>
      <c r="AE289" s="87"/>
      <c r="AF289" s="87"/>
      <c r="AG289" s="77"/>
      <c r="AH289" s="77"/>
      <c r="AI289" s="78" t="s">
        <v>2216</v>
      </c>
      <c r="AJ289" s="78"/>
      <c r="AK289" s="77"/>
      <c r="AL289" s="77"/>
      <c r="AM289" s="77"/>
      <c r="AN289" s="77" t="str">
        <f t="shared" si="86"/>
        <v>MCSSA018786HRAEI-LPI-CC-299-202325301</v>
      </c>
      <c r="AO289" s="77" t="str">
        <f t="shared" si="87"/>
        <v>140FARMACEUTICOS MAYPO, S.A. DE C.V.2814.21MCSSA018786010.000.6083.012024LA-12-512-012000991-I-174-2023RAMO 12</v>
      </c>
      <c r="AP289" s="77" t="str">
        <f t="shared" si="88"/>
        <v>HRAEI-LPI-CC-299-2023</v>
      </c>
      <c r="AQ289" s="70" t="str">
        <f t="shared" si="89"/>
        <v>HRAEI-MD1971</v>
      </c>
      <c r="AR289" s="70" t="str">
        <f t="shared" si="90"/>
        <v>FARMACEUTICOS MAYPO, S.A. DE C.V.</v>
      </c>
      <c r="AS289" s="70" t="str">
        <f t="shared" si="91"/>
        <v>LA-12-512-012000991-I-174-2023</v>
      </c>
      <c r="AT289" s="70" t="s">
        <v>2218</v>
      </c>
      <c r="AU289" s="70" t="str">
        <f t="shared" si="92"/>
        <v>HRAEI-LPI-CC-299-2023HRAEI-MD1971</v>
      </c>
      <c r="AV289" s="70"/>
      <c r="AW289" s="70"/>
      <c r="AX289" s="70"/>
      <c r="AY289" s="70"/>
      <c r="AZ289" s="70"/>
    </row>
    <row r="290" spans="1:52" ht="24.95" hidden="1" customHeight="1" x14ac:dyDescent="0.25">
      <c r="A290" s="1" t="str">
        <f t="shared" si="75"/>
        <v>AA-012M7B997-E133-2022MCSSA018786CHIESI MÉXICO, S.A. DE C.V.2024010.000.6083.01</v>
      </c>
      <c r="B290" s="1" t="str">
        <f t="shared" si="76"/>
        <v>MCSSA01878625301HRAEI-AD-CC-355-2022HRAEI-MD19712024</v>
      </c>
      <c r="C290" s="42">
        <v>44950</v>
      </c>
      <c r="D290" s="43">
        <v>2024</v>
      </c>
      <c r="E290" s="44" t="s">
        <v>39</v>
      </c>
      <c r="F290" s="44" t="s">
        <v>40</v>
      </c>
      <c r="G290" s="44" t="s">
        <v>41</v>
      </c>
      <c r="H290" s="44">
        <v>25301</v>
      </c>
      <c r="I290" s="44" t="s">
        <v>212</v>
      </c>
      <c r="J290" s="44" t="s">
        <v>213</v>
      </c>
      <c r="K290" s="44" t="s">
        <v>214</v>
      </c>
      <c r="L290" s="44" t="str">
        <f t="shared" si="77"/>
        <v>HRAEI-AD-CC-355-2022HRAEI-MD1971</v>
      </c>
      <c r="M290" s="44" t="s">
        <v>215</v>
      </c>
      <c r="N290" s="44">
        <v>25303183</v>
      </c>
      <c r="O290" s="44" t="s">
        <v>216</v>
      </c>
      <c r="P290" s="44" t="s">
        <v>217</v>
      </c>
      <c r="Q290" s="45">
        <v>2814.21</v>
      </c>
      <c r="R290" s="46">
        <v>68</v>
      </c>
      <c r="S290" s="46">
        <v>170</v>
      </c>
      <c r="T290" s="45">
        <f t="shared" si="78"/>
        <v>191366.28</v>
      </c>
      <c r="U290" s="45">
        <f t="shared" si="79"/>
        <v>478415.7</v>
      </c>
      <c r="V290" s="47">
        <v>0</v>
      </c>
      <c r="W290" s="87">
        <f>IFERROR(VLOOKUP(L290,'DINAMICA SOLICITADO - ENTREGADO'!$A$2:$B$2000,2,0),"-")</f>
        <v>170</v>
      </c>
      <c r="X290" s="87">
        <f>IFERROR(VLOOKUP(L290,'DINAMICA SOLICITADO - ENTREGADO'!$A$2:$C$2000,3,0),"-")</f>
        <v>170</v>
      </c>
      <c r="Y290" s="87" t="str">
        <f t="shared" si="80"/>
        <v>CLAVE SOLICITADA</v>
      </c>
      <c r="Z290" s="87">
        <f t="shared" si="81"/>
        <v>102</v>
      </c>
      <c r="AA290" s="87" t="str">
        <f t="shared" si="82"/>
        <v>MINIMO SUPERADO</v>
      </c>
      <c r="AB290" s="87">
        <f t="shared" si="83"/>
        <v>0</v>
      </c>
      <c r="AC290" s="87" t="str">
        <f t="shared" si="84"/>
        <v>RECIBIDO TOTAL</v>
      </c>
      <c r="AD290" s="6">
        <f t="shared" si="85"/>
        <v>478415.7</v>
      </c>
      <c r="AE290" s="87"/>
      <c r="AF290" s="87"/>
      <c r="AI290" s="9">
        <v>2.5000000000000001E-2</v>
      </c>
      <c r="AN290" s="8" t="str">
        <f t="shared" si="86"/>
        <v>MCSSA018786HRAEI-AD-CC-355-202225301</v>
      </c>
      <c r="AO290" s="8" t="str">
        <f t="shared" si="87"/>
        <v>170CHIESI MÉXICO, S.A. DE C.V.2814.21MCSSA018786010.000.6083.012024AA-012M7B997-E133-2022RAMO 12</v>
      </c>
      <c r="AP290" s="8" t="str">
        <f t="shared" si="88"/>
        <v>HRAEI-AD-CC-355-2022</v>
      </c>
      <c r="AQ290" s="1" t="str">
        <f t="shared" si="89"/>
        <v>HRAEI-MD1971</v>
      </c>
      <c r="AR290" s="1" t="str">
        <f t="shared" si="90"/>
        <v>CHIESI MÉXICO, S.A. DE C.V.</v>
      </c>
      <c r="AS290" s="1" t="str">
        <f t="shared" si="91"/>
        <v>AA-012M7B997-E133-2022</v>
      </c>
      <c r="AT290" s="1" t="s">
        <v>48</v>
      </c>
      <c r="AU290" s="1" t="str">
        <f t="shared" si="92"/>
        <v>HRAEI-AD-CC-355-2022HRAEI-MD1971</v>
      </c>
      <c r="AY290" s="70"/>
      <c r="AZ290" s="70"/>
    </row>
    <row r="291" spans="1:52" ht="24.95" hidden="1" customHeight="1" x14ac:dyDescent="0.25">
      <c r="A291" s="70" t="str">
        <f t="shared" si="75"/>
        <v>LA-12-512-012000991-I-174-2023MCSSA018786LABORATORIOS VANQUISH, S.A. DE C.V.2024010.000.6322.00</v>
      </c>
      <c r="B291" s="70" t="str">
        <f t="shared" si="76"/>
        <v>MCSSA01878625301HRAEI-LPI-CC-327-2023HRAEI-MD22952024</v>
      </c>
      <c r="C291" s="71">
        <v>45253</v>
      </c>
      <c r="D291" s="72">
        <v>2024</v>
      </c>
      <c r="E291" s="73" t="s">
        <v>39</v>
      </c>
      <c r="F291" s="73" t="s">
        <v>2213</v>
      </c>
      <c r="G291" s="73" t="s">
        <v>41</v>
      </c>
      <c r="H291" s="73">
        <v>25301</v>
      </c>
      <c r="I291" s="73" t="s">
        <v>2405</v>
      </c>
      <c r="J291" s="73" t="s">
        <v>853</v>
      </c>
      <c r="K291" s="73" t="s">
        <v>2426</v>
      </c>
      <c r="L291" s="44" t="str">
        <f t="shared" si="77"/>
        <v>HRAEI-LPI-CC-327-2023HRAEI-MD2295</v>
      </c>
      <c r="M291" s="73" t="s">
        <v>2427</v>
      </c>
      <c r="N291" s="73">
        <v>25303718</v>
      </c>
      <c r="O291" s="73" t="s">
        <v>2428</v>
      </c>
      <c r="P291" s="73" t="s">
        <v>2429</v>
      </c>
      <c r="Q291" s="74">
        <v>39680</v>
      </c>
      <c r="R291" s="75">
        <v>2</v>
      </c>
      <c r="S291" s="75">
        <v>3</v>
      </c>
      <c r="T291" s="74">
        <f t="shared" si="78"/>
        <v>79360</v>
      </c>
      <c r="U291" s="74">
        <f t="shared" si="79"/>
        <v>119040</v>
      </c>
      <c r="V291" s="76">
        <v>0</v>
      </c>
      <c r="W291" s="87" t="str">
        <f>IFERROR(VLOOKUP(L291,'DINAMICA SOLICITADO - ENTREGADO'!$A$2:$B$2000,2,0),"-")</f>
        <v>-</v>
      </c>
      <c r="X291" s="87" t="str">
        <f>IFERROR(VLOOKUP(L291,'DINAMICA SOLICITADO - ENTREGADO'!$A$2:$C$2000,3,0),"-")</f>
        <v>-</v>
      </c>
      <c r="Y291" s="87" t="str">
        <f t="shared" si="80"/>
        <v>SIN SOLICITUD</v>
      </c>
      <c r="Z291" s="87" t="str">
        <f t="shared" si="81"/>
        <v>-</v>
      </c>
      <c r="AA291" s="87" t="str">
        <f t="shared" si="82"/>
        <v>MINIMO SIN SOLICITUD</v>
      </c>
      <c r="AB291" s="87" t="str">
        <f t="shared" si="83"/>
        <v>-</v>
      </c>
      <c r="AC291" s="87" t="str">
        <f t="shared" si="84"/>
        <v>SIN SOLICITUD</v>
      </c>
      <c r="AD291" s="6" t="str">
        <f t="shared" si="85"/>
        <v>-</v>
      </c>
      <c r="AE291" s="87"/>
      <c r="AF291" s="87"/>
      <c r="AG291" s="77"/>
      <c r="AH291" s="77"/>
      <c r="AI291" s="78" t="s">
        <v>2216</v>
      </c>
      <c r="AJ291" s="78"/>
      <c r="AK291" s="77"/>
      <c r="AL291" s="77"/>
      <c r="AM291" s="77"/>
      <c r="AN291" s="77" t="str">
        <f t="shared" si="86"/>
        <v>MCSSA018786HRAEI-LPI-CC-327-202325301</v>
      </c>
      <c r="AO291" s="77" t="str">
        <f t="shared" si="87"/>
        <v>3LABORATORIOS VANQUISH, S.A. DE C.V.39680MCSSA018786010.000.6322.002024LA-12-512-012000991-I-174-2023RAMO 12</v>
      </c>
      <c r="AP291" s="77" t="str">
        <f t="shared" si="88"/>
        <v>HRAEI-LPI-CC-327-2023</v>
      </c>
      <c r="AQ291" s="70" t="str">
        <f t="shared" si="89"/>
        <v>HRAEI-MD2295</v>
      </c>
      <c r="AR291" s="70" t="str">
        <f t="shared" si="90"/>
        <v>LABORATORIOS VANQUISH, S.A. DE C.V.</v>
      </c>
      <c r="AS291" s="70" t="str">
        <f t="shared" si="91"/>
        <v>LA-12-512-012000991-I-174-2023</v>
      </c>
      <c r="AT291" s="70" t="s">
        <v>2218</v>
      </c>
      <c r="AU291" s="70" t="str">
        <f t="shared" si="92"/>
        <v>HRAEI-LPI-CC-327-2023HRAEI-MD2295</v>
      </c>
      <c r="AV291" s="70"/>
      <c r="AW291" s="70"/>
      <c r="AX291" s="70"/>
      <c r="AY291" s="70"/>
      <c r="AZ291" s="70"/>
    </row>
    <row r="292" spans="1:52" ht="24.95" hidden="1" customHeight="1" x14ac:dyDescent="0.25">
      <c r="A292" s="70" t="str">
        <f t="shared" si="75"/>
        <v>LA-12-512-012000991-I-174-2023MCSSA018786COMERCIALIZADORA DE PRODUCTOS INSTITUCIONALES, S.A. DE C.V.2024010.000.6322.00</v>
      </c>
      <c r="B292" s="70" t="str">
        <f t="shared" si="76"/>
        <v>MCSSA01878625301HRAEI-LPI-CC-276-2023HRAEI-MD22952024</v>
      </c>
      <c r="C292" s="71">
        <v>45253</v>
      </c>
      <c r="D292" s="72">
        <v>2024</v>
      </c>
      <c r="E292" s="73" t="s">
        <v>39</v>
      </c>
      <c r="F292" s="73" t="s">
        <v>2213</v>
      </c>
      <c r="G292" s="73" t="s">
        <v>41</v>
      </c>
      <c r="H292" s="73">
        <v>25301</v>
      </c>
      <c r="I292" s="73" t="s">
        <v>2269</v>
      </c>
      <c r="J292" s="73" t="s">
        <v>406</v>
      </c>
      <c r="K292" s="73" t="s">
        <v>2426</v>
      </c>
      <c r="L292" s="44" t="str">
        <f t="shared" si="77"/>
        <v>HRAEI-LPI-CC-276-2023HRAEI-MD2295</v>
      </c>
      <c r="M292" s="73" t="s">
        <v>2427</v>
      </c>
      <c r="N292" s="73">
        <v>25303718</v>
      </c>
      <c r="O292" s="73" t="s">
        <v>2428</v>
      </c>
      <c r="P292" s="73" t="s">
        <v>2429</v>
      </c>
      <c r="Q292" s="74">
        <v>42749</v>
      </c>
      <c r="R292" s="75">
        <v>1</v>
      </c>
      <c r="S292" s="75">
        <v>2</v>
      </c>
      <c r="T292" s="74">
        <f t="shared" si="78"/>
        <v>42749</v>
      </c>
      <c r="U292" s="74">
        <f t="shared" si="79"/>
        <v>85498</v>
      </c>
      <c r="V292" s="76">
        <v>0</v>
      </c>
      <c r="W292" s="87" t="str">
        <f>IFERROR(VLOOKUP(L292,'DINAMICA SOLICITADO - ENTREGADO'!$A$2:$B$2000,2,0),"-")</f>
        <v>-</v>
      </c>
      <c r="X292" s="87" t="str">
        <f>IFERROR(VLOOKUP(L292,'DINAMICA SOLICITADO - ENTREGADO'!$A$2:$C$2000,3,0),"-")</f>
        <v>-</v>
      </c>
      <c r="Y292" s="87" t="str">
        <f t="shared" si="80"/>
        <v>SIN SOLICITUD</v>
      </c>
      <c r="Z292" s="87" t="str">
        <f t="shared" si="81"/>
        <v>-</v>
      </c>
      <c r="AA292" s="87" t="str">
        <f t="shared" si="82"/>
        <v>MINIMO SIN SOLICITUD</v>
      </c>
      <c r="AB292" s="87" t="str">
        <f t="shared" si="83"/>
        <v>-</v>
      </c>
      <c r="AC292" s="87" t="str">
        <f t="shared" si="84"/>
        <v>SIN SOLICITUD</v>
      </c>
      <c r="AD292" s="6" t="str">
        <f t="shared" si="85"/>
        <v>-</v>
      </c>
      <c r="AE292" s="87"/>
      <c r="AF292" s="87"/>
      <c r="AG292" s="77"/>
      <c r="AH292" s="77"/>
      <c r="AI292" s="78" t="s">
        <v>2216</v>
      </c>
      <c r="AJ292" s="78"/>
      <c r="AK292" s="77"/>
      <c r="AL292" s="77"/>
      <c r="AM292" s="77"/>
      <c r="AN292" s="77" t="str">
        <f t="shared" si="86"/>
        <v>MCSSA018786HRAEI-LPI-CC-276-202325301</v>
      </c>
      <c r="AO292" s="77" t="str">
        <f t="shared" si="87"/>
        <v>2COMERCIALIZADORA DE PRODUCTOS INSTITUCIONALES, S.A. DE C.V.42749MCSSA018786010.000.6322.002024LA-12-512-012000991-I-174-2023RAMO 12</v>
      </c>
      <c r="AP292" s="77" t="str">
        <f t="shared" si="88"/>
        <v>HRAEI-LPI-CC-276-2023</v>
      </c>
      <c r="AQ292" s="70" t="str">
        <f t="shared" si="89"/>
        <v>HRAEI-MD2295</v>
      </c>
      <c r="AR292" s="70" t="str">
        <f t="shared" si="90"/>
        <v>COMERCIALIZADORA DE PRODUCTOS INSTITUCIONALES, S.A. DE C.V.</v>
      </c>
      <c r="AS292" s="70" t="str">
        <f t="shared" si="91"/>
        <v>LA-12-512-012000991-I-174-2023</v>
      </c>
      <c r="AT292" s="70" t="s">
        <v>2218</v>
      </c>
      <c r="AU292" s="70" t="str">
        <f t="shared" si="92"/>
        <v>HRAEI-LPI-CC-276-2023HRAEI-MD2295</v>
      </c>
      <c r="AV292" s="70"/>
      <c r="AW292" s="70"/>
      <c r="AX292" s="70"/>
      <c r="AY292" s="70"/>
      <c r="AZ292" s="70"/>
    </row>
    <row r="293" spans="1:52" ht="24.95" hidden="1" customHeight="1" x14ac:dyDescent="0.25">
      <c r="A293" s="70" t="str">
        <f t="shared" si="75"/>
        <v>LA-12-512-012000991-I-174-2023MCSSA018786GRUPO FARMACEUTICO TOTALFARMA,S.A DE C.V.2024010.000.6322.00</v>
      </c>
      <c r="B293" s="70" t="str">
        <f t="shared" si="76"/>
        <v>MCSSA01878625301HRAEI-LPI-CC-312-1-2023HRAEI-MD22952024</v>
      </c>
      <c r="C293" s="71">
        <v>45253</v>
      </c>
      <c r="D293" s="72">
        <v>2024</v>
      </c>
      <c r="E293" s="73" t="s">
        <v>39</v>
      </c>
      <c r="F293" s="73" t="s">
        <v>2213</v>
      </c>
      <c r="G293" s="73" t="s">
        <v>41</v>
      </c>
      <c r="H293" s="73">
        <v>25301</v>
      </c>
      <c r="I293" s="73" t="s">
        <v>2317</v>
      </c>
      <c r="J293" s="73" t="s">
        <v>2318</v>
      </c>
      <c r="K293" s="73" t="s">
        <v>2426</v>
      </c>
      <c r="L293" s="44" t="str">
        <f t="shared" si="77"/>
        <v>HRAEI-LPI-CC-312-1-2023HRAEI-MD2295</v>
      </c>
      <c r="M293" s="73" t="s">
        <v>2427</v>
      </c>
      <c r="N293" s="73">
        <v>25303718</v>
      </c>
      <c r="O293" s="73" t="s">
        <v>2428</v>
      </c>
      <c r="P293" s="73" t="s">
        <v>2429</v>
      </c>
      <c r="Q293" s="74">
        <v>42962.75</v>
      </c>
      <c r="R293" s="75">
        <v>1</v>
      </c>
      <c r="S293" s="75">
        <v>1</v>
      </c>
      <c r="T293" s="74">
        <f t="shared" si="78"/>
        <v>42962.75</v>
      </c>
      <c r="U293" s="74">
        <f t="shared" si="79"/>
        <v>42962.75</v>
      </c>
      <c r="V293" s="76">
        <v>0</v>
      </c>
      <c r="W293" s="87" t="str">
        <f>IFERROR(VLOOKUP(L293,'DINAMICA SOLICITADO - ENTREGADO'!$A$2:$B$2000,2,0),"-")</f>
        <v>-</v>
      </c>
      <c r="X293" s="87" t="str">
        <f>IFERROR(VLOOKUP(L293,'DINAMICA SOLICITADO - ENTREGADO'!$A$2:$C$2000,3,0),"-")</f>
        <v>-</v>
      </c>
      <c r="Y293" s="87" t="str">
        <f t="shared" si="80"/>
        <v>SIN SOLICITUD</v>
      </c>
      <c r="Z293" s="87" t="str">
        <f t="shared" si="81"/>
        <v>-</v>
      </c>
      <c r="AA293" s="87" t="str">
        <f t="shared" si="82"/>
        <v>MINIMO SIN SOLICITUD</v>
      </c>
      <c r="AB293" s="87" t="str">
        <f t="shared" si="83"/>
        <v>-</v>
      </c>
      <c r="AC293" s="87" t="str">
        <f t="shared" si="84"/>
        <v>SIN SOLICITUD</v>
      </c>
      <c r="AD293" s="6" t="str">
        <f t="shared" si="85"/>
        <v>-</v>
      </c>
      <c r="AE293" s="87"/>
      <c r="AF293" s="87"/>
      <c r="AG293" s="77"/>
      <c r="AH293" s="77"/>
      <c r="AI293" s="78" t="s">
        <v>2216</v>
      </c>
      <c r="AJ293" s="78"/>
      <c r="AK293" s="77"/>
      <c r="AL293" s="77"/>
      <c r="AM293" s="77"/>
      <c r="AN293" s="77" t="str">
        <f t="shared" si="86"/>
        <v>MCSSA018786HRAEI-LPI-CC-312-1-202325301</v>
      </c>
      <c r="AO293" s="77" t="str">
        <f t="shared" si="87"/>
        <v>1GRUPO FARMACEUTICO TOTALFARMA,S.A DE C.V.42962.75MCSSA018786010.000.6322.002024LA-12-512-012000991-I-174-2023RAMO 12</v>
      </c>
      <c r="AP293" s="77" t="str">
        <f t="shared" si="88"/>
        <v>HRAEI-LPI-CC-312-1-2023</v>
      </c>
      <c r="AQ293" s="70" t="str">
        <f t="shared" si="89"/>
        <v>HRAEI-MD2295</v>
      </c>
      <c r="AR293" s="70" t="str">
        <f t="shared" si="90"/>
        <v>GRUPO FARMACEUTICO TOTALFARMA,S.A DE C.V.</v>
      </c>
      <c r="AS293" s="70" t="str">
        <f t="shared" si="91"/>
        <v>LA-12-512-012000991-I-174-2023</v>
      </c>
      <c r="AT293" s="70" t="s">
        <v>2218</v>
      </c>
      <c r="AU293" s="70" t="str">
        <f t="shared" si="92"/>
        <v>HRAEI-LPI-CC-312-1-2023HRAEI-MD2295</v>
      </c>
      <c r="AV293" s="70"/>
      <c r="AW293" s="70"/>
      <c r="AX293" s="70"/>
      <c r="AY293" s="70"/>
      <c r="AZ293" s="70"/>
    </row>
    <row r="294" spans="1:52" ht="24.95" hidden="1" customHeight="1" x14ac:dyDescent="0.25">
      <c r="A294" s="70" t="str">
        <f t="shared" si="75"/>
        <v>LA-12-512-012000991-I-174-2023MCSSA018786PRODIFAM, S.A. DE C.V.2024010.000.2132.00</v>
      </c>
      <c r="B294" s="70" t="str">
        <f t="shared" si="76"/>
        <v>MCSSA01878625301HRAEI-LPI-CC-353-1-2023HRAEI-MD03202024</v>
      </c>
      <c r="C294" s="71">
        <v>45253</v>
      </c>
      <c r="D294" s="72">
        <v>2024</v>
      </c>
      <c r="E294" s="73" t="s">
        <v>39</v>
      </c>
      <c r="F294" s="73" t="s">
        <v>2213</v>
      </c>
      <c r="G294" s="73" t="s">
        <v>41</v>
      </c>
      <c r="H294" s="73">
        <v>25301</v>
      </c>
      <c r="I294" s="73" t="s">
        <v>2273</v>
      </c>
      <c r="J294" s="73" t="s">
        <v>1476</v>
      </c>
      <c r="K294" s="73" t="s">
        <v>706</v>
      </c>
      <c r="L294" s="44" t="str">
        <f t="shared" si="77"/>
        <v>HRAEI-LPI-CC-353-1-2023HRAEI-MD0320</v>
      </c>
      <c r="M294" s="73" t="s">
        <v>707</v>
      </c>
      <c r="N294" s="73">
        <v>25300515</v>
      </c>
      <c r="O294" s="73" t="s">
        <v>708</v>
      </c>
      <c r="P294" s="73" t="s">
        <v>396</v>
      </c>
      <c r="Q294" s="74">
        <v>69.88</v>
      </c>
      <c r="R294" s="75">
        <v>72</v>
      </c>
      <c r="S294" s="75">
        <v>180</v>
      </c>
      <c r="T294" s="74">
        <f t="shared" si="78"/>
        <v>5031.3599999999997</v>
      </c>
      <c r="U294" s="74">
        <f t="shared" si="79"/>
        <v>12578.4</v>
      </c>
      <c r="V294" s="76">
        <v>0</v>
      </c>
      <c r="W294" s="87">
        <f>IFERROR(VLOOKUP(L294,'DINAMICA SOLICITADO - ENTREGADO'!$A$2:$B$2000,2,0),"-")</f>
        <v>72</v>
      </c>
      <c r="X294" s="87">
        <f>IFERROR(VLOOKUP(L294,'DINAMICA SOLICITADO - ENTREGADO'!$A$2:$C$2000,3,0),"-")</f>
        <v>0</v>
      </c>
      <c r="Y294" s="87" t="str">
        <f t="shared" si="80"/>
        <v>CLAVE SOLICITADA</v>
      </c>
      <c r="Z294" s="87">
        <f t="shared" si="81"/>
        <v>0</v>
      </c>
      <c r="AA294" s="87" t="str">
        <f t="shared" si="82"/>
        <v>MINIMO CUMPLIDO</v>
      </c>
      <c r="AB294" s="87">
        <f t="shared" si="83"/>
        <v>72</v>
      </c>
      <c r="AC294" s="87" t="str">
        <f t="shared" si="84"/>
        <v>SIN RECIBIR</v>
      </c>
      <c r="AD294" s="6">
        <f t="shared" si="85"/>
        <v>0</v>
      </c>
      <c r="AE294" s="87"/>
      <c r="AF294" s="87"/>
      <c r="AG294" s="77"/>
      <c r="AH294" s="77"/>
      <c r="AI294" s="78" t="s">
        <v>2216</v>
      </c>
      <c r="AJ294" s="91"/>
      <c r="AK294" s="77"/>
      <c r="AL294" s="77"/>
      <c r="AM294" s="77"/>
      <c r="AN294" s="77" t="str">
        <f t="shared" si="86"/>
        <v>MCSSA018786HRAEI-LPI-CC-353-1-202325301</v>
      </c>
      <c r="AO294" s="77" t="str">
        <f t="shared" si="87"/>
        <v>180PRODIFAM, S.A. DE C.V.69.88MCSSA018786010.000.2132.002024LA-12-512-012000991-I-174-2023RAMO 12</v>
      </c>
      <c r="AP294" s="77" t="str">
        <f t="shared" si="88"/>
        <v>HRAEI-LPI-CC-353-1-2023</v>
      </c>
      <c r="AQ294" s="70" t="str">
        <f t="shared" si="89"/>
        <v>HRAEI-MD0320</v>
      </c>
      <c r="AR294" s="70" t="str">
        <f t="shared" si="90"/>
        <v>PRODIFAM, S.A. DE C.V.</v>
      </c>
      <c r="AS294" s="70" t="str">
        <f t="shared" si="91"/>
        <v>LA-12-512-012000991-I-174-2023</v>
      </c>
      <c r="AT294" s="70" t="s">
        <v>2218</v>
      </c>
      <c r="AU294" s="70" t="str">
        <f t="shared" si="92"/>
        <v>HRAEI-LPI-CC-353-1-2023HRAEI-MD0320</v>
      </c>
      <c r="AV294" s="70"/>
      <c r="AW294" s="70"/>
      <c r="AX294" s="70"/>
    </row>
    <row r="295" spans="1:52" ht="24.95" hidden="1" customHeight="1" x14ac:dyDescent="0.25">
      <c r="A295" s="1" t="str">
        <f t="shared" si="75"/>
        <v>LA-012M7B997-E115-2022MCSSA018786COMERCIALIZADORA DE PRODUCTOS INSTITUCIONALES, S.A. DE C.V.2024010.000.2132.00</v>
      </c>
      <c r="B295" s="1" t="str">
        <f t="shared" si="76"/>
        <v>MCSSA01878625301HRAEI-LPI-CC-420-2022HRAEI-MD03202024</v>
      </c>
      <c r="C295" s="42">
        <v>44950</v>
      </c>
      <c r="D295" s="43">
        <v>2024</v>
      </c>
      <c r="E295" s="44" t="s">
        <v>39</v>
      </c>
      <c r="F295" s="44" t="s">
        <v>390</v>
      </c>
      <c r="G295" s="44" t="s">
        <v>41</v>
      </c>
      <c r="H295" s="44">
        <v>25301</v>
      </c>
      <c r="I295" s="44" t="s">
        <v>405</v>
      </c>
      <c r="J295" s="44" t="s">
        <v>406</v>
      </c>
      <c r="K295" s="44" t="s">
        <v>706</v>
      </c>
      <c r="L295" s="44" t="str">
        <f t="shared" si="77"/>
        <v>HRAEI-LPI-CC-420-2022HRAEI-MD0320</v>
      </c>
      <c r="M295" s="44" t="s">
        <v>707</v>
      </c>
      <c r="N295" s="44">
        <v>25300515</v>
      </c>
      <c r="O295" s="44" t="s">
        <v>708</v>
      </c>
      <c r="P295" s="44" t="s">
        <v>396</v>
      </c>
      <c r="Q295" s="45">
        <v>79.97</v>
      </c>
      <c r="R295" s="46">
        <v>117</v>
      </c>
      <c r="S295" s="46">
        <v>292</v>
      </c>
      <c r="T295" s="45">
        <f t="shared" si="78"/>
        <v>9356.49</v>
      </c>
      <c r="U295" s="45">
        <f t="shared" si="79"/>
        <v>23351.239999999998</v>
      </c>
      <c r="V295" s="47">
        <v>0</v>
      </c>
      <c r="W295" s="87">
        <f>IFERROR(VLOOKUP(L295,'DINAMICA SOLICITADO - ENTREGADO'!$A$2:$B$2000,2,0),"-")</f>
        <v>117</v>
      </c>
      <c r="X295" s="87">
        <f>IFERROR(VLOOKUP(L295,'DINAMICA SOLICITADO - ENTREGADO'!$A$2:$C$2000,3,0),"-")</f>
        <v>117</v>
      </c>
      <c r="Y295" s="87" t="str">
        <f t="shared" si="80"/>
        <v>CLAVE SOLICITADA</v>
      </c>
      <c r="Z295" s="87">
        <f t="shared" si="81"/>
        <v>0</v>
      </c>
      <c r="AA295" s="87" t="str">
        <f t="shared" si="82"/>
        <v>MINIMO CUMPLIDO</v>
      </c>
      <c r="AB295" s="87">
        <f t="shared" si="83"/>
        <v>0</v>
      </c>
      <c r="AC295" s="87" t="str">
        <f t="shared" si="84"/>
        <v>RECIBIDO TOTAL</v>
      </c>
      <c r="AD295" s="6">
        <f t="shared" si="85"/>
        <v>9356.49</v>
      </c>
      <c r="AE295" s="87"/>
      <c r="AF295" s="87"/>
      <c r="AI295" s="9">
        <v>2.5000000000000001E-2</v>
      </c>
      <c r="AN295" s="8" t="str">
        <f t="shared" si="86"/>
        <v>MCSSA018786HRAEI-LPI-CC-420-202225301</v>
      </c>
      <c r="AO295" s="8" t="str">
        <f t="shared" si="87"/>
        <v>292COMERCIALIZADORA DE PRODUCTOS INSTITUCIONALES, S.A. DE C.V.79.97MCSSA018786010.000.2132.002024LA-012M7B997-E115-2022RAMO 12</v>
      </c>
      <c r="AP295" s="8" t="str">
        <f t="shared" si="88"/>
        <v>HRAEI-LPI-CC-420-2022</v>
      </c>
      <c r="AQ295" s="1" t="str">
        <f t="shared" si="89"/>
        <v>HRAEI-MD0320</v>
      </c>
      <c r="AR295" s="1" t="str">
        <f t="shared" si="90"/>
        <v>COMERCIALIZADORA DE PRODUCTOS INSTITUCIONALES, S.A. DE C.V.</v>
      </c>
      <c r="AS295" s="1" t="str">
        <f t="shared" si="91"/>
        <v>LA-012M7B997-E115-2022</v>
      </c>
      <c r="AT295" s="1" t="s">
        <v>48</v>
      </c>
      <c r="AU295" s="1" t="str">
        <f t="shared" si="92"/>
        <v>HRAEI-LPI-CC-420-2022HRAEI-MD0320</v>
      </c>
    </row>
    <row r="296" spans="1:52" ht="24.95" hidden="1" customHeight="1" x14ac:dyDescent="0.25">
      <c r="A296" s="70" t="str">
        <f t="shared" si="75"/>
        <v>LA-12-512-012000991-I-174-2023MCSSA018786MEDILIVER, S.A. DE C.V.2024010.000.2133.00</v>
      </c>
      <c r="B296" s="70" t="str">
        <f t="shared" si="76"/>
        <v>MCSSA01878625301HRAEI-LPI-CC-335-1-2023HRAEI-MD03232024</v>
      </c>
      <c r="C296" s="71">
        <v>45253</v>
      </c>
      <c r="D296" s="72">
        <v>2024</v>
      </c>
      <c r="E296" s="73" t="s">
        <v>39</v>
      </c>
      <c r="F296" s="73" t="s">
        <v>2213</v>
      </c>
      <c r="G296" s="73" t="s">
        <v>41</v>
      </c>
      <c r="H296" s="73">
        <v>25301</v>
      </c>
      <c r="I296" s="73" t="s">
        <v>2284</v>
      </c>
      <c r="J296" s="73" t="s">
        <v>1739</v>
      </c>
      <c r="K296" s="73" t="s">
        <v>709</v>
      </c>
      <c r="L296" s="44" t="str">
        <f t="shared" si="77"/>
        <v>HRAEI-LPI-CC-335-1-2023HRAEI-MD0323</v>
      </c>
      <c r="M296" s="73" t="s">
        <v>710</v>
      </c>
      <c r="N296" s="73">
        <v>25300517</v>
      </c>
      <c r="O296" s="73" t="s">
        <v>711</v>
      </c>
      <c r="P296" s="73" t="s">
        <v>712</v>
      </c>
      <c r="Q296" s="74">
        <v>22</v>
      </c>
      <c r="R296" s="75">
        <v>4</v>
      </c>
      <c r="S296" s="75">
        <v>10</v>
      </c>
      <c r="T296" s="74">
        <f t="shared" si="78"/>
        <v>88</v>
      </c>
      <c r="U296" s="74">
        <f t="shared" si="79"/>
        <v>220</v>
      </c>
      <c r="V296" s="76">
        <v>0</v>
      </c>
      <c r="W296" s="87">
        <f>IFERROR(VLOOKUP(L296,'DINAMICA SOLICITADO - ENTREGADO'!$A$2:$B$2000,2,0),"-")</f>
        <v>4</v>
      </c>
      <c r="X296" s="87">
        <f>IFERROR(VLOOKUP(L296,'DINAMICA SOLICITADO - ENTREGADO'!$A$2:$C$2000,3,0),"-")</f>
        <v>0</v>
      </c>
      <c r="Y296" s="87" t="str">
        <f t="shared" si="80"/>
        <v>CLAVE SOLICITADA</v>
      </c>
      <c r="Z296" s="87">
        <f t="shared" si="81"/>
        <v>0</v>
      </c>
      <c r="AA296" s="87" t="str">
        <f t="shared" si="82"/>
        <v>MINIMO CUMPLIDO</v>
      </c>
      <c r="AB296" s="87">
        <f t="shared" si="83"/>
        <v>4</v>
      </c>
      <c r="AC296" s="87" t="str">
        <f t="shared" si="84"/>
        <v>SIN RECIBIR</v>
      </c>
      <c r="AD296" s="6">
        <f t="shared" si="85"/>
        <v>0</v>
      </c>
      <c r="AE296" s="87"/>
      <c r="AF296" s="87"/>
      <c r="AG296" s="77"/>
      <c r="AH296" s="77"/>
      <c r="AI296" s="78" t="s">
        <v>2216</v>
      </c>
      <c r="AJ296" s="78"/>
      <c r="AK296" s="77"/>
      <c r="AL296" s="77"/>
      <c r="AM296" s="77"/>
      <c r="AN296" s="77" t="str">
        <f t="shared" si="86"/>
        <v>MCSSA018786HRAEI-LPI-CC-335-1-202325301</v>
      </c>
      <c r="AO296" s="77" t="str">
        <f t="shared" si="87"/>
        <v>10MEDILIVER, S.A. DE C.V.22MCSSA018786010.000.2133.002024LA-12-512-012000991-I-174-2023RAMO 12</v>
      </c>
      <c r="AP296" s="77" t="str">
        <f t="shared" si="88"/>
        <v>HRAEI-LPI-CC-335-1-2023</v>
      </c>
      <c r="AQ296" s="70" t="str">
        <f t="shared" si="89"/>
        <v>HRAEI-MD0323</v>
      </c>
      <c r="AR296" s="70" t="str">
        <f t="shared" si="90"/>
        <v>MEDILIVER, S.A. DE C.V.</v>
      </c>
      <c r="AS296" s="70" t="str">
        <f t="shared" si="91"/>
        <v>LA-12-512-012000991-I-174-2023</v>
      </c>
      <c r="AT296" s="70" t="s">
        <v>2218</v>
      </c>
      <c r="AU296" s="70" t="str">
        <f t="shared" si="92"/>
        <v>HRAEI-LPI-CC-335-1-2023HRAEI-MD0323</v>
      </c>
      <c r="AV296" s="70"/>
      <c r="AW296" s="70"/>
      <c r="AX296" s="70"/>
    </row>
    <row r="297" spans="1:52" ht="24.95" hidden="1" customHeight="1" x14ac:dyDescent="0.25">
      <c r="A297" s="1" t="str">
        <f t="shared" si="75"/>
        <v>LA-012M7B997-E115-2022MCSSA018786COMPAÑIA INTERNACIONAL MÉDICA, S.A. DE C.V.2024010.000.2133.00</v>
      </c>
      <c r="B297" s="1" t="str">
        <f t="shared" si="76"/>
        <v>MCSSA01878625301HRAEI-LPI-CC-437-2022HRAEI-MD03232024</v>
      </c>
      <c r="C297" s="42">
        <v>44950</v>
      </c>
      <c r="D297" s="43">
        <v>2024</v>
      </c>
      <c r="E297" s="44" t="s">
        <v>39</v>
      </c>
      <c r="F297" s="44" t="s">
        <v>390</v>
      </c>
      <c r="G297" s="44" t="s">
        <v>41</v>
      </c>
      <c r="H297" s="44">
        <v>25301</v>
      </c>
      <c r="I297" s="44" t="s">
        <v>562</v>
      </c>
      <c r="J297" s="44" t="s">
        <v>563</v>
      </c>
      <c r="K297" s="44" t="s">
        <v>709</v>
      </c>
      <c r="L297" s="44" t="str">
        <f t="shared" si="77"/>
        <v>HRAEI-LPI-CC-437-2022HRAEI-MD0323</v>
      </c>
      <c r="M297" s="44" t="s">
        <v>710</v>
      </c>
      <c r="N297" s="44">
        <v>25300517</v>
      </c>
      <c r="O297" s="44" t="s">
        <v>711</v>
      </c>
      <c r="P297" s="44" t="s">
        <v>712</v>
      </c>
      <c r="Q297" s="45">
        <v>25</v>
      </c>
      <c r="R297" s="46">
        <v>7</v>
      </c>
      <c r="S297" s="46">
        <v>16</v>
      </c>
      <c r="T297" s="45">
        <f t="shared" si="78"/>
        <v>175</v>
      </c>
      <c r="U297" s="45">
        <f t="shared" si="79"/>
        <v>400</v>
      </c>
      <c r="V297" s="47">
        <v>0</v>
      </c>
      <c r="W297" s="87">
        <f>IFERROR(VLOOKUP(L297,'DINAMICA SOLICITADO - ENTREGADO'!$A$2:$B$2000,2,0),"-")</f>
        <v>7</v>
      </c>
      <c r="X297" s="87">
        <f>IFERROR(VLOOKUP(L297,'DINAMICA SOLICITADO - ENTREGADO'!$A$2:$C$2000,3,0),"-")</f>
        <v>7</v>
      </c>
      <c r="Y297" s="87" t="str">
        <f t="shared" si="80"/>
        <v>CLAVE SOLICITADA</v>
      </c>
      <c r="Z297" s="87">
        <f t="shared" si="81"/>
        <v>0</v>
      </c>
      <c r="AA297" s="87" t="str">
        <f t="shared" si="82"/>
        <v>MINIMO CUMPLIDO</v>
      </c>
      <c r="AB297" s="87">
        <f t="shared" si="83"/>
        <v>0</v>
      </c>
      <c r="AC297" s="87" t="str">
        <f t="shared" si="84"/>
        <v>RECIBIDO TOTAL</v>
      </c>
      <c r="AD297" s="6">
        <f t="shared" si="85"/>
        <v>175</v>
      </c>
      <c r="AE297" s="87"/>
      <c r="AF297" s="87"/>
      <c r="AI297" s="9">
        <v>2.5000000000000001E-2</v>
      </c>
      <c r="AN297" s="8" t="str">
        <f t="shared" si="86"/>
        <v>MCSSA018786HRAEI-LPI-CC-437-202225301</v>
      </c>
      <c r="AO297" s="8" t="str">
        <f t="shared" si="87"/>
        <v>16COMPAÑIA INTERNACIONAL MÉDICA, S.A. DE C.V.25MCSSA018786010.000.2133.002024LA-012M7B997-E115-2022RAMO 12</v>
      </c>
      <c r="AP297" s="8" t="str">
        <f t="shared" si="88"/>
        <v>HRAEI-LPI-CC-437-2022</v>
      </c>
      <c r="AQ297" s="1" t="str">
        <f t="shared" si="89"/>
        <v>HRAEI-MD0323</v>
      </c>
      <c r="AR297" s="1" t="str">
        <f t="shared" si="90"/>
        <v>COMPAÑIA INTERNACIONAL MÉDICA, S.A. DE C.V.</v>
      </c>
      <c r="AS297" s="1" t="str">
        <f t="shared" si="91"/>
        <v>LA-012M7B997-E115-2022</v>
      </c>
      <c r="AT297" s="1" t="s">
        <v>48</v>
      </c>
      <c r="AU297" s="1" t="str">
        <f t="shared" si="92"/>
        <v>HRAEI-LPI-CC-437-2022HRAEI-MD0323</v>
      </c>
    </row>
    <row r="298" spans="1:52" ht="24.95" hidden="1" customHeight="1" x14ac:dyDescent="0.25">
      <c r="A298" s="1" t="str">
        <f t="shared" si="75"/>
        <v>LA-012M7B997-E115-2022MCSSA018786DISTRIBUIDOR MEDICO TECNOMED, S.A. DE C.V.2024010.000.1973.00</v>
      </c>
      <c r="B298" s="1" t="str">
        <f t="shared" si="76"/>
        <v>MCSSA01878625301HRAEI-LPI-CC-419-RA-2022HRAEI-MD03212024</v>
      </c>
      <c r="C298" s="42">
        <v>44950</v>
      </c>
      <c r="D298" s="43">
        <v>2024</v>
      </c>
      <c r="E298" s="44" t="s">
        <v>39</v>
      </c>
      <c r="F298" s="44" t="s">
        <v>390</v>
      </c>
      <c r="G298" s="44" t="s">
        <v>41</v>
      </c>
      <c r="H298" s="44">
        <v>25301</v>
      </c>
      <c r="I298" s="44" t="s">
        <v>399</v>
      </c>
      <c r="J298" s="44" t="s">
        <v>400</v>
      </c>
      <c r="K298" s="44" t="s">
        <v>682</v>
      </c>
      <c r="L298" s="44" t="str">
        <f t="shared" si="77"/>
        <v>HRAEI-LPI-CC-419-RA-2022HRAEI-MD0321</v>
      </c>
      <c r="M298" s="69" t="s">
        <v>683</v>
      </c>
      <c r="N298" s="44">
        <v>25300519</v>
      </c>
      <c r="O298" s="44" t="s">
        <v>684</v>
      </c>
      <c r="P298" s="44" t="s">
        <v>685</v>
      </c>
      <c r="Q298" s="45">
        <v>4.8600000000000003</v>
      </c>
      <c r="R298" s="46">
        <v>1125</v>
      </c>
      <c r="S298" s="46">
        <v>2811</v>
      </c>
      <c r="T298" s="45">
        <f t="shared" si="78"/>
        <v>5467.5</v>
      </c>
      <c r="U298" s="45">
        <f t="shared" si="79"/>
        <v>13661.460000000001</v>
      </c>
      <c r="V298" s="47">
        <v>0</v>
      </c>
      <c r="W298" s="87">
        <f>IFERROR(VLOOKUP(L298,'DINAMICA SOLICITADO - ENTREGADO'!$A$2:$B$2000,2,0),"-")</f>
        <v>1125</v>
      </c>
      <c r="X298" s="87">
        <f>IFERROR(VLOOKUP(L298,'DINAMICA SOLICITADO - ENTREGADO'!$A$2:$C$2000,3,0),"-")</f>
        <v>1125</v>
      </c>
      <c r="Y298" s="87" t="str">
        <f t="shared" si="80"/>
        <v>CLAVE SOLICITADA</v>
      </c>
      <c r="Z298" s="87">
        <f t="shared" si="81"/>
        <v>0</v>
      </c>
      <c r="AA298" s="87" t="str">
        <f t="shared" si="82"/>
        <v>MINIMO CUMPLIDO</v>
      </c>
      <c r="AB298" s="87">
        <f t="shared" si="83"/>
        <v>0</v>
      </c>
      <c r="AC298" s="87" t="str">
        <f t="shared" si="84"/>
        <v>RECIBIDO TOTAL</v>
      </c>
      <c r="AD298" s="6">
        <f t="shared" si="85"/>
        <v>5467.5</v>
      </c>
      <c r="AE298" s="87"/>
      <c r="AF298" s="87"/>
      <c r="AI298" s="9">
        <v>2.5000000000000001E-2</v>
      </c>
      <c r="AN298" s="8" t="str">
        <f t="shared" si="86"/>
        <v>MCSSA018786HRAEI-LPI-CC-419-RA-202225301</v>
      </c>
      <c r="AO298" s="8" t="str">
        <f t="shared" si="87"/>
        <v>2811DISTRIBUIDOR MEDICO TECNOMED, S.A. DE C.V.4.86MCSSA018786010.000.1973.002024LA-012M7B997-E115-2022RAMO 12</v>
      </c>
      <c r="AP298" s="8" t="str">
        <f t="shared" si="88"/>
        <v>HRAEI-LPI-CC-419-RA-2022</v>
      </c>
      <c r="AQ298" s="1" t="str">
        <f t="shared" si="89"/>
        <v>HRAEI-MD0321</v>
      </c>
      <c r="AR298" s="1" t="str">
        <f t="shared" si="90"/>
        <v>DISTRIBUIDOR MEDICO TECNOMED, S.A. DE C.V.</v>
      </c>
      <c r="AS298" s="1" t="str">
        <f t="shared" si="91"/>
        <v>LA-012M7B997-E115-2022</v>
      </c>
      <c r="AT298" s="1" t="s">
        <v>48</v>
      </c>
      <c r="AU298" s="1" t="str">
        <f t="shared" si="92"/>
        <v>HRAEI-LPI-CC-419-RA-2022HRAEI-MD0321</v>
      </c>
    </row>
    <row r="299" spans="1:52" ht="24.95" hidden="1" customHeight="1" x14ac:dyDescent="0.25">
      <c r="A299" s="70" t="str">
        <f t="shared" si="75"/>
        <v>LA-12-512-012000991-I-174-2023MCSSA018786ZAGAPHARM, S.A. DE C.V.2024040.000.2613.00</v>
      </c>
      <c r="B299" s="70" t="str">
        <f t="shared" si="76"/>
        <v>MCSSA01878625301HRAEI-LPI-CC-376-2023HRAEI-MD03302024</v>
      </c>
      <c r="C299" s="71">
        <v>45253</v>
      </c>
      <c r="D299" s="72">
        <v>2024</v>
      </c>
      <c r="E299" s="73" t="s">
        <v>39</v>
      </c>
      <c r="F299" s="73" t="s">
        <v>2213</v>
      </c>
      <c r="G299" s="73" t="s">
        <v>41</v>
      </c>
      <c r="H299" s="73">
        <v>25301</v>
      </c>
      <c r="I299" s="73" t="s">
        <v>2292</v>
      </c>
      <c r="J299" s="73" t="s">
        <v>2230</v>
      </c>
      <c r="K299" s="73" t="s">
        <v>2125</v>
      </c>
      <c r="L299" s="44" t="str">
        <f t="shared" si="77"/>
        <v>HRAEI-LPI-CC-376-2023HRAEI-MD0330</v>
      </c>
      <c r="M299" s="73" t="s">
        <v>2126</v>
      </c>
      <c r="N299" s="73">
        <v>25300530</v>
      </c>
      <c r="O299" s="73" t="s">
        <v>2127</v>
      </c>
      <c r="P299" s="73" t="s">
        <v>2128</v>
      </c>
      <c r="Q299" s="74">
        <v>38</v>
      </c>
      <c r="R299" s="75">
        <v>96</v>
      </c>
      <c r="S299" s="75">
        <v>240</v>
      </c>
      <c r="T299" s="74">
        <f t="shared" si="78"/>
        <v>3648</v>
      </c>
      <c r="U299" s="74">
        <f t="shared" si="79"/>
        <v>9120</v>
      </c>
      <c r="V299" s="76">
        <v>0</v>
      </c>
      <c r="W299" s="87" t="str">
        <f>IFERROR(VLOOKUP(L299,'DINAMICA SOLICITADO - ENTREGADO'!$A$2:$B$2000,2,0),"-")</f>
        <v>-</v>
      </c>
      <c r="X299" s="87" t="str">
        <f>IFERROR(VLOOKUP(L299,'DINAMICA SOLICITADO - ENTREGADO'!$A$2:$C$2000,3,0),"-")</f>
        <v>-</v>
      </c>
      <c r="Y299" s="87" t="str">
        <f t="shared" si="80"/>
        <v>SIN SOLICITUD</v>
      </c>
      <c r="Z299" s="87" t="str">
        <f t="shared" si="81"/>
        <v>-</v>
      </c>
      <c r="AA299" s="87" t="str">
        <f t="shared" si="82"/>
        <v>MINIMO SIN SOLICITUD</v>
      </c>
      <c r="AB299" s="87" t="str">
        <f t="shared" si="83"/>
        <v>-</v>
      </c>
      <c r="AC299" s="87" t="str">
        <f t="shared" si="84"/>
        <v>SIN SOLICITUD</v>
      </c>
      <c r="AD299" s="6" t="str">
        <f t="shared" si="85"/>
        <v>-</v>
      </c>
      <c r="AE299" s="87"/>
      <c r="AF299" s="87"/>
      <c r="AG299" s="77"/>
      <c r="AH299" s="77"/>
      <c r="AI299" s="78" t="s">
        <v>2216</v>
      </c>
      <c r="AJ299" s="78"/>
      <c r="AK299" s="77"/>
      <c r="AL299" s="77"/>
      <c r="AM299" s="77"/>
      <c r="AN299" s="77" t="str">
        <f t="shared" si="86"/>
        <v>MCSSA018786HRAEI-LPI-CC-376-202325301</v>
      </c>
      <c r="AO299" s="77" t="str">
        <f t="shared" si="87"/>
        <v>240ZAGAPHARM, S.A. DE C.V.38MCSSA018786040.000.2613.002024LA-12-512-012000991-I-174-2023RAMO 12</v>
      </c>
      <c r="AP299" s="77" t="str">
        <f t="shared" si="88"/>
        <v>HRAEI-LPI-CC-376-2023</v>
      </c>
      <c r="AQ299" s="70" t="str">
        <f t="shared" si="89"/>
        <v>HRAEI-MD0330</v>
      </c>
      <c r="AR299" s="70" t="str">
        <f t="shared" si="90"/>
        <v>ZAGAPHARM, S.A. DE C.V.</v>
      </c>
      <c r="AS299" s="70" t="str">
        <f t="shared" si="91"/>
        <v>LA-12-512-012000991-I-174-2023</v>
      </c>
      <c r="AT299" s="70" t="s">
        <v>2218</v>
      </c>
      <c r="AU299" s="70" t="str">
        <f t="shared" si="92"/>
        <v>HRAEI-LPI-CC-376-2023HRAEI-MD0330</v>
      </c>
      <c r="AV299" s="70"/>
      <c r="AW299" s="70"/>
      <c r="AX299" s="70"/>
    </row>
    <row r="300" spans="1:52" ht="24.95" hidden="1" customHeight="1" x14ac:dyDescent="0.25">
      <c r="A300" s="1" t="str">
        <f t="shared" si="75"/>
        <v>AA-12-M7B-012M7B997-I-24-2023 MCSSA018786PRODIFAM, S.A. DE C.V.2024040.000.2613.00</v>
      </c>
      <c r="B300" s="1" t="str">
        <f t="shared" si="76"/>
        <v>MCSSA01878625301HRAEI-AD-CC-098-2023HRAEI-MD03302024</v>
      </c>
      <c r="C300" s="42">
        <v>44980</v>
      </c>
      <c r="D300" s="43">
        <v>2024</v>
      </c>
      <c r="E300" s="44" t="s">
        <v>39</v>
      </c>
      <c r="F300" s="44" t="s">
        <v>2043</v>
      </c>
      <c r="G300" s="44" t="s">
        <v>41</v>
      </c>
      <c r="H300" s="44">
        <v>25301</v>
      </c>
      <c r="I300" s="44" t="s">
        <v>2044</v>
      </c>
      <c r="J300" s="44" t="s">
        <v>1476</v>
      </c>
      <c r="K300" s="44" t="s">
        <v>2125</v>
      </c>
      <c r="L300" s="44" t="str">
        <f t="shared" si="77"/>
        <v>HRAEI-AD-CC-098-2023HRAEI-MD0330</v>
      </c>
      <c r="M300" s="44" t="s">
        <v>2126</v>
      </c>
      <c r="N300" s="44">
        <v>25300530</v>
      </c>
      <c r="O300" s="44" t="s">
        <v>2127</v>
      </c>
      <c r="P300" s="44" t="s">
        <v>2128</v>
      </c>
      <c r="Q300" s="45">
        <v>22.12</v>
      </c>
      <c r="R300" s="46">
        <v>156</v>
      </c>
      <c r="S300" s="46">
        <v>390</v>
      </c>
      <c r="T300" s="45">
        <f t="shared" si="78"/>
        <v>3450.7200000000003</v>
      </c>
      <c r="U300" s="45">
        <f t="shared" si="79"/>
        <v>8626.8000000000011</v>
      </c>
      <c r="V300" s="47">
        <v>0</v>
      </c>
      <c r="W300" s="87" t="str">
        <f>IFERROR(VLOOKUP(L300,'DINAMICA SOLICITADO - ENTREGADO'!$A$2:$B$2000,2,0),"-")</f>
        <v>-</v>
      </c>
      <c r="X300" s="87" t="str">
        <f>IFERROR(VLOOKUP(L300,'DINAMICA SOLICITADO - ENTREGADO'!$A$2:$C$2000,3,0),"-")</f>
        <v>-</v>
      </c>
      <c r="Y300" s="87" t="str">
        <f t="shared" si="80"/>
        <v>SIN SOLICITUD</v>
      </c>
      <c r="Z300" s="87" t="str">
        <f t="shared" si="81"/>
        <v>-</v>
      </c>
      <c r="AA300" s="87" t="str">
        <f t="shared" si="82"/>
        <v>MINIMO SIN SOLICITUD</v>
      </c>
      <c r="AB300" s="87" t="str">
        <f t="shared" si="83"/>
        <v>-</v>
      </c>
      <c r="AC300" s="87" t="str">
        <f t="shared" si="84"/>
        <v>SIN SOLICITUD</v>
      </c>
      <c r="AD300" s="6" t="str">
        <f t="shared" si="85"/>
        <v>-</v>
      </c>
      <c r="AE300" s="87"/>
      <c r="AF300" s="87"/>
      <c r="AI300" s="9">
        <v>2.5000000000000001E-2</v>
      </c>
      <c r="AN300" s="8" t="str">
        <f t="shared" si="86"/>
        <v>MCSSA018786HRAEI-AD-CC-098-202325301</v>
      </c>
      <c r="AO300" s="8" t="str">
        <f t="shared" si="87"/>
        <v>390PRODIFAM, S.A. DE C.V.22.12MCSSA018786040.000.2613.002024AA-12-M7B-012M7B997-I-24-2023 RAMO 12</v>
      </c>
      <c r="AP300" s="8" t="str">
        <f t="shared" si="88"/>
        <v>HRAEI-AD-CC-098-2023</v>
      </c>
      <c r="AQ300" s="1" t="str">
        <f t="shared" si="89"/>
        <v>HRAEI-MD0330</v>
      </c>
      <c r="AR300" s="1" t="str">
        <f t="shared" si="90"/>
        <v>PRODIFAM, S.A. DE C.V.</v>
      </c>
      <c r="AS300" s="1" t="str">
        <f t="shared" si="91"/>
        <v>AA-12-M7B-012M7B997-I-24-2023 </v>
      </c>
      <c r="AT300" s="1" t="s">
        <v>48</v>
      </c>
      <c r="AU300" s="1" t="str">
        <f t="shared" si="92"/>
        <v>HRAEI-AD-CC-098-2023HRAEI-MD0330</v>
      </c>
    </row>
    <row r="301" spans="1:52" ht="24.95" hidden="1" customHeight="1" x14ac:dyDescent="0.25">
      <c r="A301" s="1" t="str">
        <f t="shared" si="75"/>
        <v>LA-012M7B997-E115-2022MCSSA018786PARTICIPACIÓN CONJUNTA DE SANOFI PASTEUR, S.A. DE C.V. CON SANOFI-AVENTIS DE MÉXICO, S.A. DE C.V.2024040.000.2612.00</v>
      </c>
      <c r="B301" s="1" t="str">
        <f t="shared" si="76"/>
        <v>MCSSA01878625301HRAEI-LPI-CC-418-1-2022HRAEI-MD03292024</v>
      </c>
      <c r="C301" s="42">
        <v>44950</v>
      </c>
      <c r="D301" s="43">
        <v>2024</v>
      </c>
      <c r="E301" s="44" t="s">
        <v>39</v>
      </c>
      <c r="F301" s="44" t="s">
        <v>390</v>
      </c>
      <c r="G301" s="44" t="s">
        <v>41</v>
      </c>
      <c r="H301" s="44">
        <v>25301</v>
      </c>
      <c r="I301" s="44" t="s">
        <v>391</v>
      </c>
      <c r="J301" s="44" t="s">
        <v>392</v>
      </c>
      <c r="K301" s="44" t="s">
        <v>1265</v>
      </c>
      <c r="L301" s="44" t="str">
        <f t="shared" si="77"/>
        <v>HRAEI-LPI-CC-418-1-2022HRAEI-MD0329</v>
      </c>
      <c r="M301" s="44" t="s">
        <v>1266</v>
      </c>
      <c r="N301" s="44">
        <v>25300532</v>
      </c>
      <c r="O301" s="44" t="s">
        <v>1267</v>
      </c>
      <c r="P301" s="44" t="s">
        <v>280</v>
      </c>
      <c r="Q301" s="45">
        <v>8.98</v>
      </c>
      <c r="R301" s="46">
        <v>47</v>
      </c>
      <c r="S301" s="46">
        <v>117</v>
      </c>
      <c r="T301" s="45">
        <f t="shared" si="78"/>
        <v>422.06</v>
      </c>
      <c r="U301" s="45">
        <f t="shared" si="79"/>
        <v>1050.6600000000001</v>
      </c>
      <c r="V301" s="47">
        <v>0</v>
      </c>
      <c r="W301" s="87" t="str">
        <f>IFERROR(VLOOKUP(L301,'DINAMICA SOLICITADO - ENTREGADO'!$A$2:$B$2000,2,0),"-")</f>
        <v>-</v>
      </c>
      <c r="X301" s="87" t="str">
        <f>IFERROR(VLOOKUP(L301,'DINAMICA SOLICITADO - ENTREGADO'!$A$2:$C$2000,3,0),"-")</f>
        <v>-</v>
      </c>
      <c r="Y301" s="87" t="str">
        <f t="shared" si="80"/>
        <v>SIN SOLICITUD</v>
      </c>
      <c r="Z301" s="87" t="str">
        <f t="shared" si="81"/>
        <v>-</v>
      </c>
      <c r="AA301" s="87" t="str">
        <f t="shared" si="82"/>
        <v>MINIMO SIN SOLICITUD</v>
      </c>
      <c r="AB301" s="87" t="str">
        <f t="shared" si="83"/>
        <v>-</v>
      </c>
      <c r="AC301" s="87" t="str">
        <f t="shared" si="84"/>
        <v>SIN SOLICITUD</v>
      </c>
      <c r="AD301" s="6" t="str">
        <f t="shared" si="85"/>
        <v>-</v>
      </c>
      <c r="AE301" s="87"/>
      <c r="AF301" s="87"/>
      <c r="AG301" s="8" t="s">
        <v>397</v>
      </c>
      <c r="AH301" s="8" t="s">
        <v>397</v>
      </c>
      <c r="AI301" s="9">
        <v>2.5000000000000001E-2</v>
      </c>
      <c r="AJ301" s="8" t="s">
        <v>398</v>
      </c>
      <c r="AN301" s="8" t="str">
        <f t="shared" si="86"/>
        <v>MCSSA018786HRAEI-LPI-CC-418-1-202225301</v>
      </c>
      <c r="AO301" s="8" t="str">
        <f t="shared" si="87"/>
        <v>117PARTICIPACIÓN CONJUNTA DE SANOFI PASTEUR, S.A. DE C.V. CON SANOFI-AVENTIS DE MÉXICO, S.A. DE C.V.8.98MCSSA018786040.000.2612.002024LA-012M7B997-E115-2022RAMO 12</v>
      </c>
      <c r="AP301" s="8" t="str">
        <f t="shared" si="88"/>
        <v>HRAEI-LPI-CC-418-1-2022</v>
      </c>
      <c r="AQ301" s="1" t="str">
        <f t="shared" si="89"/>
        <v>HRAEI-MD0329</v>
      </c>
      <c r="AR301" s="1" t="str">
        <f t="shared" si="90"/>
        <v>PARTICIPACIÓN CONJUNTA DE SANOFI PASTEUR, S.A. DE C.V. CON SANOFI-AVENTIS DE MÉXICO, S.A. DE C.V.</v>
      </c>
      <c r="AS301" s="1" t="str">
        <f t="shared" si="91"/>
        <v>LA-012M7B997-E115-2022</v>
      </c>
      <c r="AT301" s="1" t="s">
        <v>48</v>
      </c>
      <c r="AU301" s="1" t="str">
        <f t="shared" si="92"/>
        <v>HRAEI-LPI-CC-418-1-2022HRAEI-MD0329</v>
      </c>
    </row>
    <row r="302" spans="1:52" ht="24.95" hidden="1" customHeight="1" x14ac:dyDescent="0.25">
      <c r="A302" s="1" t="str">
        <f t="shared" si="75"/>
        <v>AA-12-M7B-012M7B997-I-24-2023 MCSSA018786PRODIFAM, S.A. DE C.V.2024010.000.4028.00</v>
      </c>
      <c r="B302" s="1" t="str">
        <f t="shared" si="76"/>
        <v>MCSSA01878625301HRAEI-AD-CC-098-2023HRAEI-MD03332024</v>
      </c>
      <c r="C302" s="42">
        <v>44980</v>
      </c>
      <c r="D302" s="43">
        <v>2024</v>
      </c>
      <c r="E302" s="44" t="s">
        <v>39</v>
      </c>
      <c r="F302" s="44" t="s">
        <v>2043</v>
      </c>
      <c r="G302" s="44" t="s">
        <v>41</v>
      </c>
      <c r="H302" s="44">
        <v>25301</v>
      </c>
      <c r="I302" s="44" t="s">
        <v>2044</v>
      </c>
      <c r="J302" s="44" t="s">
        <v>1476</v>
      </c>
      <c r="K302" s="44" t="s">
        <v>2102</v>
      </c>
      <c r="L302" s="44" t="str">
        <f t="shared" si="77"/>
        <v>HRAEI-AD-CC-098-2023HRAEI-MD0333</v>
      </c>
      <c r="M302" s="44" t="s">
        <v>2103</v>
      </c>
      <c r="N302" s="44">
        <v>25300536</v>
      </c>
      <c r="O302" s="44" t="s">
        <v>2104</v>
      </c>
      <c r="P302" s="44" t="s">
        <v>766</v>
      </c>
      <c r="Q302" s="45">
        <v>25.83</v>
      </c>
      <c r="R302" s="46">
        <v>640</v>
      </c>
      <c r="S302" s="46">
        <v>1599</v>
      </c>
      <c r="T302" s="45">
        <f t="shared" si="78"/>
        <v>16531.199999999997</v>
      </c>
      <c r="U302" s="45">
        <f t="shared" si="79"/>
        <v>41302.17</v>
      </c>
      <c r="V302" s="47">
        <v>0</v>
      </c>
      <c r="W302" s="87">
        <f>IFERROR(VLOOKUP(L302,'DINAMICA SOLICITADO - ENTREGADO'!$A$2:$B$2000,2,0),"-")</f>
        <v>1599</v>
      </c>
      <c r="X302" s="87">
        <f>IFERROR(VLOOKUP(L302,'DINAMICA SOLICITADO - ENTREGADO'!$A$2:$C$2000,3,0),"-")</f>
        <v>640</v>
      </c>
      <c r="Y302" s="87" t="str">
        <f t="shared" si="80"/>
        <v>CLAVE SOLICITADA</v>
      </c>
      <c r="Z302" s="87">
        <f t="shared" si="81"/>
        <v>959</v>
      </c>
      <c r="AA302" s="87" t="str">
        <f t="shared" si="82"/>
        <v>MINIMO SUPERADO</v>
      </c>
      <c r="AB302" s="87">
        <f t="shared" si="83"/>
        <v>959</v>
      </c>
      <c r="AC302" s="87" t="str">
        <f t="shared" si="84"/>
        <v>RECIBIDO PARCIAL</v>
      </c>
      <c r="AD302" s="6">
        <f t="shared" si="85"/>
        <v>16531.199999999997</v>
      </c>
      <c r="AE302" s="87" t="s">
        <v>3574</v>
      </c>
      <c r="AF302" s="87"/>
      <c r="AI302" s="9">
        <v>2.5000000000000001E-2</v>
      </c>
      <c r="AN302" s="8" t="str">
        <f t="shared" si="86"/>
        <v>MCSSA018786HRAEI-AD-CC-098-202325301</v>
      </c>
      <c r="AO302" s="8" t="str">
        <f t="shared" si="87"/>
        <v>1599PRODIFAM, S.A. DE C.V.25.83MCSSA018786010.000.4028.002024AA-12-M7B-012M7B997-I-24-2023 RAMO 12</v>
      </c>
      <c r="AP302" s="8" t="str">
        <f t="shared" si="88"/>
        <v>HRAEI-AD-CC-098-2023</v>
      </c>
      <c r="AQ302" s="1" t="str">
        <f t="shared" si="89"/>
        <v>HRAEI-MD0333</v>
      </c>
      <c r="AR302" s="1" t="str">
        <f t="shared" si="90"/>
        <v>PRODIFAM, S.A. DE C.V.</v>
      </c>
      <c r="AS302" s="1" t="str">
        <f t="shared" si="91"/>
        <v>AA-12-M7B-012M7B997-I-24-2023 </v>
      </c>
      <c r="AT302" s="1" t="s">
        <v>48</v>
      </c>
      <c r="AU302" s="1" t="str">
        <f t="shared" si="92"/>
        <v>HRAEI-AD-CC-098-2023HRAEI-MD0333</v>
      </c>
    </row>
    <row r="303" spans="1:52" ht="24.95" hidden="1" customHeight="1" x14ac:dyDescent="0.25">
      <c r="A303" s="70" t="str">
        <f t="shared" si="75"/>
        <v>LA-12-512-012000991-I-174-2023MCSSA018786BIORESEARCH DE MEXICO, S.A. DE C.V.2024010.000.4246.01</v>
      </c>
      <c r="B303" s="70" t="str">
        <f t="shared" si="76"/>
        <v>MCSSA01878625301HRAEI-LPI-CC-266-2023HRAEI-MD03362024</v>
      </c>
      <c r="C303" s="71">
        <v>45253</v>
      </c>
      <c r="D303" s="72">
        <v>2024</v>
      </c>
      <c r="E303" s="73" t="s">
        <v>39</v>
      </c>
      <c r="F303" s="73" t="s">
        <v>2213</v>
      </c>
      <c r="G303" s="73" t="s">
        <v>41</v>
      </c>
      <c r="H303" s="73">
        <v>25301</v>
      </c>
      <c r="I303" s="73" t="s">
        <v>2274</v>
      </c>
      <c r="J303" s="73" t="s">
        <v>2275</v>
      </c>
      <c r="K303" s="73" t="s">
        <v>967</v>
      </c>
      <c r="L303" s="44" t="str">
        <f t="shared" si="77"/>
        <v>HRAEI-LPI-CC-266-2023HRAEI-MD0336</v>
      </c>
      <c r="M303" s="73" t="s">
        <v>968</v>
      </c>
      <c r="N303" s="73">
        <v>25302467</v>
      </c>
      <c r="O303" s="73" t="s">
        <v>969</v>
      </c>
      <c r="P303" s="73" t="s">
        <v>970</v>
      </c>
      <c r="Q303" s="74">
        <v>20.96</v>
      </c>
      <c r="R303" s="75">
        <v>9</v>
      </c>
      <c r="S303" s="75">
        <v>22</v>
      </c>
      <c r="T303" s="74">
        <f t="shared" si="78"/>
        <v>188.64000000000001</v>
      </c>
      <c r="U303" s="74">
        <f t="shared" si="79"/>
        <v>461.12</v>
      </c>
      <c r="V303" s="76">
        <v>0</v>
      </c>
      <c r="W303" s="87">
        <f>IFERROR(VLOOKUP(L303,'DINAMICA SOLICITADO - ENTREGADO'!$A$2:$B$2000,2,0),"-")</f>
        <v>9</v>
      </c>
      <c r="X303" s="87">
        <f>IFERROR(VLOOKUP(L303,'DINAMICA SOLICITADO - ENTREGADO'!$A$2:$C$2000,3,0),"-")</f>
        <v>0</v>
      </c>
      <c r="Y303" s="87" t="str">
        <f t="shared" si="80"/>
        <v>CLAVE SOLICITADA</v>
      </c>
      <c r="Z303" s="87">
        <f t="shared" si="81"/>
        <v>0</v>
      </c>
      <c r="AA303" s="87" t="str">
        <f t="shared" si="82"/>
        <v>MINIMO CUMPLIDO</v>
      </c>
      <c r="AB303" s="87">
        <f t="shared" si="83"/>
        <v>9</v>
      </c>
      <c r="AC303" s="87" t="str">
        <f t="shared" si="84"/>
        <v>SIN RECIBIR</v>
      </c>
      <c r="AD303" s="6">
        <f t="shared" si="85"/>
        <v>0</v>
      </c>
      <c r="AE303" s="87"/>
      <c r="AF303" s="87"/>
      <c r="AG303" s="77"/>
      <c r="AH303" s="77"/>
      <c r="AI303" s="78" t="s">
        <v>2216</v>
      </c>
      <c r="AJ303" s="78"/>
      <c r="AK303" s="77"/>
      <c r="AL303" s="77"/>
      <c r="AM303" s="77"/>
      <c r="AN303" s="77" t="str">
        <f t="shared" si="86"/>
        <v>MCSSA018786HRAEI-LPI-CC-266-202325301</v>
      </c>
      <c r="AO303" s="77" t="str">
        <f t="shared" si="87"/>
        <v>22BIORESEARCH DE MEXICO, S.A. DE C.V.20.96MCSSA018786010.000.4246.012024LA-12-512-012000991-I-174-2023RAMO 12</v>
      </c>
      <c r="AP303" s="77" t="str">
        <f t="shared" si="88"/>
        <v>HRAEI-LPI-CC-266-2023</v>
      </c>
      <c r="AQ303" s="70" t="str">
        <f t="shared" si="89"/>
        <v>HRAEI-MD0336</v>
      </c>
      <c r="AR303" s="70" t="str">
        <f t="shared" si="90"/>
        <v>BIORESEARCH DE MEXICO, S.A. DE C.V.</v>
      </c>
      <c r="AS303" s="70" t="str">
        <f t="shared" si="91"/>
        <v>LA-12-512-012000991-I-174-2023</v>
      </c>
      <c r="AT303" s="70" t="s">
        <v>2218</v>
      </c>
      <c r="AU303" s="70" t="str">
        <f t="shared" si="92"/>
        <v>HRAEI-LPI-CC-266-2023HRAEI-MD0336</v>
      </c>
      <c r="AV303" s="70"/>
      <c r="AW303" s="70"/>
      <c r="AX303" s="70"/>
    </row>
    <row r="304" spans="1:52" ht="24.95" hidden="1" customHeight="1" x14ac:dyDescent="0.25">
      <c r="A304" s="1" t="str">
        <f t="shared" si="75"/>
        <v>LA-012M7B997-E115-2022MCSSA018786SAGO MEDICAL SERVICE, S.A. DE C.V.2024010.000.4246.01</v>
      </c>
      <c r="B304" s="1" t="str">
        <f t="shared" si="76"/>
        <v>MCSSA01878625301HRAEI-LPI-CC-427-2022HRAEI-MD03362024</v>
      </c>
      <c r="C304" s="42">
        <v>44950</v>
      </c>
      <c r="D304" s="43">
        <v>2024</v>
      </c>
      <c r="E304" s="44" t="s">
        <v>39</v>
      </c>
      <c r="F304" s="44" t="s">
        <v>390</v>
      </c>
      <c r="G304" s="44" t="s">
        <v>41</v>
      </c>
      <c r="H304" s="44">
        <v>25301</v>
      </c>
      <c r="I304" s="44" t="s">
        <v>462</v>
      </c>
      <c r="J304" s="44" t="s">
        <v>463</v>
      </c>
      <c r="K304" s="44" t="s">
        <v>967</v>
      </c>
      <c r="L304" s="44" t="str">
        <f t="shared" si="77"/>
        <v>HRAEI-LPI-CC-427-2022HRAEI-MD0336</v>
      </c>
      <c r="M304" s="44" t="s">
        <v>968</v>
      </c>
      <c r="N304" s="44">
        <v>25302467</v>
      </c>
      <c r="O304" s="44" t="s">
        <v>969</v>
      </c>
      <c r="P304" s="44" t="s">
        <v>970</v>
      </c>
      <c r="Q304" s="45">
        <v>20.96</v>
      </c>
      <c r="R304" s="46">
        <v>15</v>
      </c>
      <c r="S304" s="46">
        <v>36</v>
      </c>
      <c r="T304" s="45">
        <f t="shared" si="78"/>
        <v>314.40000000000003</v>
      </c>
      <c r="U304" s="45">
        <f t="shared" si="79"/>
        <v>754.56000000000006</v>
      </c>
      <c r="V304" s="47">
        <v>0</v>
      </c>
      <c r="W304" s="87">
        <f>IFERROR(VLOOKUP(L304,'DINAMICA SOLICITADO - ENTREGADO'!$A$2:$B$2000,2,0),"-")</f>
        <v>15</v>
      </c>
      <c r="X304" s="87">
        <f>IFERROR(VLOOKUP(L304,'DINAMICA SOLICITADO - ENTREGADO'!$A$2:$C$2000,3,0),"-")</f>
        <v>15</v>
      </c>
      <c r="Y304" s="87" t="str">
        <f t="shared" si="80"/>
        <v>CLAVE SOLICITADA</v>
      </c>
      <c r="Z304" s="87">
        <f t="shared" si="81"/>
        <v>0</v>
      </c>
      <c r="AA304" s="87" t="str">
        <f t="shared" si="82"/>
        <v>MINIMO CUMPLIDO</v>
      </c>
      <c r="AB304" s="87">
        <f t="shared" si="83"/>
        <v>0</v>
      </c>
      <c r="AC304" s="87" t="str">
        <f t="shared" si="84"/>
        <v>RECIBIDO TOTAL</v>
      </c>
      <c r="AD304" s="6">
        <f t="shared" si="85"/>
        <v>314.40000000000003</v>
      </c>
      <c r="AE304" s="87"/>
      <c r="AF304" s="87"/>
      <c r="AI304" s="9">
        <v>2.5000000000000001E-2</v>
      </c>
      <c r="AN304" s="8" t="str">
        <f t="shared" si="86"/>
        <v>MCSSA018786HRAEI-LPI-CC-427-202225301</v>
      </c>
      <c r="AO304" s="8" t="str">
        <f t="shared" si="87"/>
        <v>36SAGO MEDICAL SERVICE, S.A. DE C.V.20.96MCSSA018786010.000.4246.012024LA-012M7B997-E115-2022RAMO 12</v>
      </c>
      <c r="AP304" s="8" t="str">
        <f t="shared" si="88"/>
        <v>HRAEI-LPI-CC-427-2022</v>
      </c>
      <c r="AQ304" s="1" t="str">
        <f t="shared" si="89"/>
        <v>HRAEI-MD0336</v>
      </c>
      <c r="AR304" s="1" t="str">
        <f t="shared" si="90"/>
        <v>SAGO MEDICAL SERVICE, S.A. DE C.V.</v>
      </c>
      <c r="AS304" s="1" t="str">
        <f t="shared" si="91"/>
        <v>LA-012M7B997-E115-2022</v>
      </c>
      <c r="AT304" s="1" t="s">
        <v>48</v>
      </c>
      <c r="AU304" s="1" t="str">
        <f t="shared" si="92"/>
        <v>HRAEI-LPI-CC-427-2022HRAEI-MD0336</v>
      </c>
    </row>
    <row r="305" spans="1:50" ht="24.95" hidden="1" customHeight="1" x14ac:dyDescent="0.25">
      <c r="A305" s="70" t="str">
        <f t="shared" si="75"/>
        <v>LA-12-512-012000991-I-174-2023MCSSA018786GRUPO FARMACEUTICO TOTALFARMA,S.A DE C.V.2024010.000.2821.00</v>
      </c>
      <c r="B305" s="70" t="str">
        <f t="shared" si="76"/>
        <v>MCSSA01878625301HRAEI-LPI-CC-312-1-2023HRAEI-MD03432024</v>
      </c>
      <c r="C305" s="71">
        <v>45253</v>
      </c>
      <c r="D305" s="72">
        <v>2024</v>
      </c>
      <c r="E305" s="73" t="s">
        <v>39</v>
      </c>
      <c r="F305" s="73" t="s">
        <v>2213</v>
      </c>
      <c r="G305" s="73" t="s">
        <v>41</v>
      </c>
      <c r="H305" s="73">
        <v>25301</v>
      </c>
      <c r="I305" s="73" t="s">
        <v>2317</v>
      </c>
      <c r="J305" s="73" t="s">
        <v>2318</v>
      </c>
      <c r="K305" s="73" t="s">
        <v>1356</v>
      </c>
      <c r="L305" s="44" t="str">
        <f t="shared" si="77"/>
        <v>HRAEI-LPI-CC-312-1-2023HRAEI-MD0343</v>
      </c>
      <c r="M305" s="79" t="s">
        <v>1357</v>
      </c>
      <c r="N305" s="73">
        <v>25300546</v>
      </c>
      <c r="O305" s="73" t="s">
        <v>1358</v>
      </c>
      <c r="P305" s="73" t="s">
        <v>827</v>
      </c>
      <c r="Q305" s="74">
        <v>26.65</v>
      </c>
      <c r="R305" s="75">
        <v>58</v>
      </c>
      <c r="S305" s="75">
        <v>144</v>
      </c>
      <c r="T305" s="74">
        <f t="shared" si="78"/>
        <v>1545.6999999999998</v>
      </c>
      <c r="U305" s="74">
        <f t="shared" si="79"/>
        <v>3837.6</v>
      </c>
      <c r="V305" s="76">
        <v>0</v>
      </c>
      <c r="W305" s="87">
        <f>IFERROR(VLOOKUP(L305,'DINAMICA SOLICITADO - ENTREGADO'!$A$2:$B$2000,2,0),"-")</f>
        <v>58</v>
      </c>
      <c r="X305" s="87">
        <f>IFERROR(VLOOKUP(L305,'DINAMICA SOLICITADO - ENTREGADO'!$A$2:$C$2000,3,0),"-")</f>
        <v>0</v>
      </c>
      <c r="Y305" s="87" t="str">
        <f t="shared" si="80"/>
        <v>CLAVE SOLICITADA</v>
      </c>
      <c r="Z305" s="87">
        <f t="shared" si="81"/>
        <v>0</v>
      </c>
      <c r="AA305" s="87" t="str">
        <f t="shared" si="82"/>
        <v>MINIMO CUMPLIDO</v>
      </c>
      <c r="AB305" s="87">
        <f t="shared" si="83"/>
        <v>58</v>
      </c>
      <c r="AC305" s="87" t="str">
        <f t="shared" si="84"/>
        <v>SIN RECIBIR</v>
      </c>
      <c r="AD305" s="6">
        <f t="shared" si="85"/>
        <v>0</v>
      </c>
      <c r="AE305" s="87"/>
      <c r="AF305" s="87"/>
      <c r="AG305" s="77"/>
      <c r="AH305" s="77"/>
      <c r="AI305" s="78" t="s">
        <v>2216</v>
      </c>
      <c r="AJ305" s="78"/>
      <c r="AK305" s="77"/>
      <c r="AL305" s="77"/>
      <c r="AM305" s="77"/>
      <c r="AN305" s="77" t="str">
        <f t="shared" si="86"/>
        <v>MCSSA018786HRAEI-LPI-CC-312-1-202325301</v>
      </c>
      <c r="AO305" s="77" t="str">
        <f t="shared" si="87"/>
        <v>144GRUPO FARMACEUTICO TOTALFARMA,S.A DE C.V.26.65MCSSA018786010.000.2821.002024LA-12-512-012000991-I-174-2023RAMO 12</v>
      </c>
      <c r="AP305" s="77" t="str">
        <f t="shared" si="88"/>
        <v>HRAEI-LPI-CC-312-1-2023</v>
      </c>
      <c r="AQ305" s="70" t="str">
        <f t="shared" si="89"/>
        <v>HRAEI-MD0343</v>
      </c>
      <c r="AR305" s="70" t="str">
        <f t="shared" si="90"/>
        <v>GRUPO FARMACEUTICO TOTALFARMA,S.A DE C.V.</v>
      </c>
      <c r="AS305" s="70" t="str">
        <f t="shared" si="91"/>
        <v>LA-12-512-012000991-I-174-2023</v>
      </c>
      <c r="AT305" s="70" t="s">
        <v>2218</v>
      </c>
      <c r="AU305" s="70" t="str">
        <f t="shared" si="92"/>
        <v>HRAEI-LPI-CC-312-1-2023HRAEI-MD0343</v>
      </c>
      <c r="AV305" s="70"/>
      <c r="AW305" s="70"/>
      <c r="AX305" s="70"/>
    </row>
    <row r="306" spans="1:50" ht="24.95" hidden="1" customHeight="1" x14ac:dyDescent="0.25">
      <c r="A306" s="53" t="str">
        <f t="shared" si="75"/>
        <v>AA-012M7B997-E158-2022MCSSA018786LABORATORIOS DE BIOLÓGICOS Y REACTIVOS DE MÉXICO, S.A. DE C.V.2024010.000.2821.00</v>
      </c>
      <c r="B306" s="1" t="str">
        <f t="shared" si="76"/>
        <v>MCSSA01878625301HRAEI-AD-CC-529-2022HRAEI-MD03432024</v>
      </c>
      <c r="C306" s="42">
        <v>44950</v>
      </c>
      <c r="D306" s="43">
        <v>2024</v>
      </c>
      <c r="E306" s="44" t="s">
        <v>39</v>
      </c>
      <c r="F306" s="44" t="s">
        <v>1305</v>
      </c>
      <c r="G306" s="44" t="s">
        <v>41</v>
      </c>
      <c r="H306" s="44">
        <v>25301</v>
      </c>
      <c r="I306" s="44" t="s">
        <v>1354</v>
      </c>
      <c r="J306" s="44" t="s">
        <v>1355</v>
      </c>
      <c r="K306" s="44" t="s">
        <v>1356</v>
      </c>
      <c r="L306" s="44" t="str">
        <f t="shared" si="77"/>
        <v>HRAEI-AD-CC-529-2022HRAEI-MD0343</v>
      </c>
      <c r="M306" s="44" t="s">
        <v>1357</v>
      </c>
      <c r="N306" s="44">
        <v>25300546</v>
      </c>
      <c r="O306" s="44" t="s">
        <v>1358</v>
      </c>
      <c r="P306" s="44" t="s">
        <v>827</v>
      </c>
      <c r="Q306" s="45">
        <v>26.65</v>
      </c>
      <c r="R306" s="46">
        <v>94</v>
      </c>
      <c r="S306" s="46">
        <v>234</v>
      </c>
      <c r="T306" s="45">
        <f t="shared" si="78"/>
        <v>2505.1</v>
      </c>
      <c r="U306" s="45">
        <f t="shared" si="79"/>
        <v>6236.0999999999995</v>
      </c>
      <c r="V306" s="47">
        <v>0</v>
      </c>
      <c r="W306" s="87">
        <f>IFERROR(VLOOKUP(L306,'DINAMICA SOLICITADO - ENTREGADO'!$A$2:$B$2000,2,0),"-")</f>
        <v>150</v>
      </c>
      <c r="X306" s="87">
        <f>IFERROR(VLOOKUP(L306,'DINAMICA SOLICITADO - ENTREGADO'!$A$2:$C$2000,3,0),"-")</f>
        <v>0</v>
      </c>
      <c r="Y306" s="87" t="str">
        <f t="shared" si="80"/>
        <v>CLAVE SOLICITADA</v>
      </c>
      <c r="Z306" s="87">
        <f t="shared" si="81"/>
        <v>56</v>
      </c>
      <c r="AA306" s="87" t="str">
        <f t="shared" si="82"/>
        <v>MINIMO SUPERADO</v>
      </c>
      <c r="AB306" s="87">
        <f t="shared" si="83"/>
        <v>150</v>
      </c>
      <c r="AC306" s="87" t="str">
        <f t="shared" si="84"/>
        <v>SIN RECIBIR</v>
      </c>
      <c r="AD306" s="6">
        <f t="shared" si="85"/>
        <v>0</v>
      </c>
      <c r="AE306" s="87" t="s">
        <v>3574</v>
      </c>
      <c r="AF306" s="87"/>
      <c r="AG306" s="8" t="s">
        <v>1359</v>
      </c>
      <c r="AH306" s="8" t="s">
        <v>1359</v>
      </c>
      <c r="AI306" s="9">
        <v>2.5000000000000001E-2</v>
      </c>
      <c r="AJ306" s="90" t="s">
        <v>1360</v>
      </c>
      <c r="AN306" s="8" t="str">
        <f t="shared" si="86"/>
        <v>MCSSA018786HRAEI-AD-CC-529-202225301</v>
      </c>
      <c r="AO306" s="8" t="str">
        <f t="shared" si="87"/>
        <v>234LABORATORIOS DE BIOLÓGICOS Y REACTIVOS DE MÉXICO, S.A. DE C.V.26.65MCSSA018786010.000.2821.002024AA-012M7B997-E158-2022RAMO 12</v>
      </c>
      <c r="AP306" s="8" t="str">
        <f t="shared" si="88"/>
        <v>HRAEI-AD-CC-529-2022</v>
      </c>
      <c r="AQ306" s="1" t="str">
        <f t="shared" si="89"/>
        <v>HRAEI-MD0343</v>
      </c>
      <c r="AR306" s="1" t="str">
        <f t="shared" si="90"/>
        <v>LABORATORIOS DE BIOLÓGICOS Y REACTIVOS DE MÉXICO, S.A. DE C.V.</v>
      </c>
      <c r="AS306" s="1" t="str">
        <f t="shared" si="91"/>
        <v>AA-012M7B997-E158-2022</v>
      </c>
      <c r="AT306" s="1" t="s">
        <v>48</v>
      </c>
      <c r="AU306" s="1" t="str">
        <f t="shared" si="92"/>
        <v>HRAEI-AD-CC-529-2022HRAEI-MD0343</v>
      </c>
    </row>
    <row r="307" spans="1:50" ht="24.95" hidden="1" customHeight="1" x14ac:dyDescent="0.25">
      <c r="A307" s="70" t="str">
        <f t="shared" si="75"/>
        <v>LA-12-512-012000991-I-174-2023MCSSA018786FARMAHOME, S. A. P. I. DE C.V.2024010.000.2822.00</v>
      </c>
      <c r="B307" s="70" t="str">
        <f t="shared" si="76"/>
        <v>MCSSA01878625301HRAEI-LPI-CC-300-2023HRAEI-MD03422024</v>
      </c>
      <c r="C307" s="71">
        <v>45253</v>
      </c>
      <c r="D307" s="72">
        <v>2024</v>
      </c>
      <c r="E307" s="73" t="s">
        <v>39</v>
      </c>
      <c r="F307" s="73" t="s">
        <v>2213</v>
      </c>
      <c r="G307" s="73" t="s">
        <v>41</v>
      </c>
      <c r="H307" s="73">
        <v>25301</v>
      </c>
      <c r="I307" s="73" t="s">
        <v>2328</v>
      </c>
      <c r="J307" s="73" t="s">
        <v>2329</v>
      </c>
      <c r="K307" s="73" t="s">
        <v>830</v>
      </c>
      <c r="L307" s="44" t="str">
        <f t="shared" si="77"/>
        <v>HRAEI-LPI-CC-300-2023HRAEI-MD0342</v>
      </c>
      <c r="M307" s="73" t="s">
        <v>831</v>
      </c>
      <c r="N307" s="73">
        <v>25300548</v>
      </c>
      <c r="O307" s="73" t="s">
        <v>832</v>
      </c>
      <c r="P307" s="73" t="s">
        <v>833</v>
      </c>
      <c r="Q307" s="74">
        <v>51</v>
      </c>
      <c r="R307" s="75">
        <v>2</v>
      </c>
      <c r="S307" s="75">
        <v>5</v>
      </c>
      <c r="T307" s="74">
        <f t="shared" si="78"/>
        <v>102</v>
      </c>
      <c r="U307" s="74">
        <f t="shared" si="79"/>
        <v>255</v>
      </c>
      <c r="V307" s="76">
        <v>0</v>
      </c>
      <c r="W307" s="87" t="str">
        <f>IFERROR(VLOOKUP(L307,'DINAMICA SOLICITADO - ENTREGADO'!$A$2:$B$2000,2,0),"-")</f>
        <v>-</v>
      </c>
      <c r="X307" s="87" t="str">
        <f>IFERROR(VLOOKUP(L307,'DINAMICA SOLICITADO - ENTREGADO'!$A$2:$C$2000,3,0),"-")</f>
        <v>-</v>
      </c>
      <c r="Y307" s="87" t="str">
        <f t="shared" si="80"/>
        <v>SIN SOLICITUD</v>
      </c>
      <c r="Z307" s="87" t="str">
        <f t="shared" si="81"/>
        <v>-</v>
      </c>
      <c r="AA307" s="87" t="str">
        <f t="shared" si="82"/>
        <v>MINIMO SIN SOLICITUD</v>
      </c>
      <c r="AB307" s="87" t="str">
        <f t="shared" si="83"/>
        <v>-</v>
      </c>
      <c r="AC307" s="87" t="str">
        <f t="shared" si="84"/>
        <v>SIN SOLICITUD</v>
      </c>
      <c r="AD307" s="6" t="str">
        <f t="shared" si="85"/>
        <v>-</v>
      </c>
      <c r="AE307" s="87"/>
      <c r="AF307" s="87"/>
      <c r="AG307" s="77"/>
      <c r="AH307" s="77"/>
      <c r="AI307" s="78" t="s">
        <v>2216</v>
      </c>
      <c r="AJ307" s="78"/>
      <c r="AK307" s="77"/>
      <c r="AL307" s="77"/>
      <c r="AM307" s="77"/>
      <c r="AN307" s="77" t="str">
        <f t="shared" si="86"/>
        <v>MCSSA018786HRAEI-LPI-CC-300-202325301</v>
      </c>
      <c r="AO307" s="77" t="str">
        <f t="shared" si="87"/>
        <v>5FARMAHOME, S. A. P. I. DE C.V.51MCSSA018786010.000.2822.002024LA-12-512-012000991-I-174-2023RAMO 12</v>
      </c>
      <c r="AP307" s="77" t="str">
        <f t="shared" si="88"/>
        <v>HRAEI-LPI-CC-300-2023</v>
      </c>
      <c r="AQ307" s="70" t="str">
        <f t="shared" si="89"/>
        <v>HRAEI-MD0342</v>
      </c>
      <c r="AR307" s="70" t="str">
        <f t="shared" si="90"/>
        <v>FARMAHOME, S. A. P. I. DE C.V.</v>
      </c>
      <c r="AS307" s="70" t="str">
        <f t="shared" si="91"/>
        <v>LA-12-512-012000991-I-174-2023</v>
      </c>
      <c r="AT307" s="70" t="s">
        <v>2218</v>
      </c>
      <c r="AU307" s="70" t="str">
        <f t="shared" si="92"/>
        <v>HRAEI-LPI-CC-300-2023HRAEI-MD0342</v>
      </c>
      <c r="AV307" s="70"/>
      <c r="AW307" s="70"/>
      <c r="AX307" s="70"/>
    </row>
    <row r="308" spans="1:50" ht="24.95" hidden="1" customHeight="1" x14ac:dyDescent="0.25">
      <c r="A308" s="1" t="str">
        <f t="shared" si="75"/>
        <v>LA-012M7B997-E115-2022MCSSA018786DARIER, S.A. DE C.V.2024010.000.2822.00</v>
      </c>
      <c r="B308" s="1" t="str">
        <f t="shared" si="76"/>
        <v>MCSSA01878625301HRAEI-LPI-CC-461-2022HRAEI-MD03422024</v>
      </c>
      <c r="C308" s="42">
        <v>44950</v>
      </c>
      <c r="D308" s="43">
        <v>2024</v>
      </c>
      <c r="E308" s="44" t="s">
        <v>39</v>
      </c>
      <c r="F308" s="44" t="s">
        <v>390</v>
      </c>
      <c r="G308" s="44" t="s">
        <v>41</v>
      </c>
      <c r="H308" s="44">
        <v>25301</v>
      </c>
      <c r="I308" s="44" t="s">
        <v>828</v>
      </c>
      <c r="J308" s="44" t="s">
        <v>829</v>
      </c>
      <c r="K308" s="44" t="s">
        <v>830</v>
      </c>
      <c r="L308" s="44" t="str">
        <f t="shared" si="77"/>
        <v>HRAEI-LPI-CC-461-2022HRAEI-MD0342</v>
      </c>
      <c r="M308" s="44" t="s">
        <v>831</v>
      </c>
      <c r="N308" s="44">
        <v>25300548</v>
      </c>
      <c r="O308" s="44" t="s">
        <v>832</v>
      </c>
      <c r="P308" s="44" t="s">
        <v>833</v>
      </c>
      <c r="Q308" s="45">
        <v>85</v>
      </c>
      <c r="R308" s="46">
        <v>4</v>
      </c>
      <c r="S308" s="46">
        <v>8</v>
      </c>
      <c r="T308" s="45">
        <f t="shared" si="78"/>
        <v>340</v>
      </c>
      <c r="U308" s="45">
        <f t="shared" si="79"/>
        <v>680</v>
      </c>
      <c r="V308" s="47">
        <v>0</v>
      </c>
      <c r="W308" s="87" t="str">
        <f>IFERROR(VLOOKUP(L308,'DINAMICA SOLICITADO - ENTREGADO'!$A$2:$B$2000,2,0),"-")</f>
        <v>-</v>
      </c>
      <c r="X308" s="87" t="str">
        <f>IFERROR(VLOOKUP(L308,'DINAMICA SOLICITADO - ENTREGADO'!$A$2:$C$2000,3,0),"-")</f>
        <v>-</v>
      </c>
      <c r="Y308" s="87" t="str">
        <f t="shared" si="80"/>
        <v>SIN SOLICITUD</v>
      </c>
      <c r="Z308" s="87" t="str">
        <f t="shared" si="81"/>
        <v>-</v>
      </c>
      <c r="AA308" s="87" t="str">
        <f t="shared" si="82"/>
        <v>MINIMO SIN SOLICITUD</v>
      </c>
      <c r="AB308" s="87" t="str">
        <f t="shared" si="83"/>
        <v>-</v>
      </c>
      <c r="AC308" s="87" t="str">
        <f t="shared" si="84"/>
        <v>SIN SOLICITUD</v>
      </c>
      <c r="AD308" s="6" t="str">
        <f t="shared" si="85"/>
        <v>-</v>
      </c>
      <c r="AE308" s="87"/>
      <c r="AF308" s="87"/>
      <c r="AI308" s="9">
        <v>2.5000000000000001E-2</v>
      </c>
      <c r="AN308" s="8" t="str">
        <f t="shared" si="86"/>
        <v>MCSSA018786HRAEI-LPI-CC-461-202225301</v>
      </c>
      <c r="AO308" s="8" t="str">
        <f t="shared" si="87"/>
        <v>8DARIER, S.A. DE C.V.85MCSSA018786010.000.2822.002024LA-012M7B997-E115-2022RAMO 12</v>
      </c>
      <c r="AP308" s="8" t="str">
        <f t="shared" si="88"/>
        <v>HRAEI-LPI-CC-461-2022</v>
      </c>
      <c r="AQ308" s="1" t="str">
        <f t="shared" si="89"/>
        <v>HRAEI-MD0342</v>
      </c>
      <c r="AR308" s="1" t="str">
        <f t="shared" si="90"/>
        <v>DARIER, S.A. DE C.V.</v>
      </c>
      <c r="AS308" s="1" t="str">
        <f t="shared" si="91"/>
        <v>LA-012M7B997-E115-2022</v>
      </c>
      <c r="AT308" s="1" t="s">
        <v>48</v>
      </c>
      <c r="AU308" s="1" t="str">
        <f t="shared" si="92"/>
        <v>HRAEI-LPI-CC-461-2022HRAEI-MD0342</v>
      </c>
    </row>
    <row r="309" spans="1:50" ht="24.95" hidden="1" customHeight="1" x14ac:dyDescent="0.25">
      <c r="A309" s="70" t="str">
        <f t="shared" si="75"/>
        <v>LA-12-512-012000991-I-174-2023MCSSA018786COMERCIALIZADORA DE PRODUCTOS INSTITUCIONALES, S.A. DE C.V.2024010.000.0402.00</v>
      </c>
      <c r="B309" s="70" t="str">
        <f t="shared" si="76"/>
        <v>MCSSA01878625301HRAEI-LPI-CC-276-2023HRAEI-MD03452024</v>
      </c>
      <c r="C309" s="71">
        <v>45253</v>
      </c>
      <c r="D309" s="72">
        <v>2024</v>
      </c>
      <c r="E309" s="73" t="s">
        <v>39</v>
      </c>
      <c r="F309" s="73" t="s">
        <v>2213</v>
      </c>
      <c r="G309" s="73" t="s">
        <v>41</v>
      </c>
      <c r="H309" s="73">
        <v>25301</v>
      </c>
      <c r="I309" s="73" t="s">
        <v>2269</v>
      </c>
      <c r="J309" s="73" t="s">
        <v>406</v>
      </c>
      <c r="K309" s="73" t="s">
        <v>458</v>
      </c>
      <c r="L309" s="44" t="str">
        <f t="shared" si="77"/>
        <v>HRAEI-LPI-CC-276-2023HRAEI-MD0345</v>
      </c>
      <c r="M309" s="73" t="s">
        <v>459</v>
      </c>
      <c r="N309" s="73">
        <v>25300556</v>
      </c>
      <c r="O309" s="73" t="s">
        <v>460</v>
      </c>
      <c r="P309" s="73" t="s">
        <v>461</v>
      </c>
      <c r="Q309" s="74">
        <v>8.6199999999999992</v>
      </c>
      <c r="R309" s="75">
        <v>9</v>
      </c>
      <c r="S309" s="75">
        <v>21</v>
      </c>
      <c r="T309" s="74">
        <f t="shared" si="78"/>
        <v>77.58</v>
      </c>
      <c r="U309" s="74">
        <f t="shared" si="79"/>
        <v>181.01999999999998</v>
      </c>
      <c r="V309" s="76">
        <v>0</v>
      </c>
      <c r="W309" s="87">
        <f>IFERROR(VLOOKUP(L309,'DINAMICA SOLICITADO - ENTREGADO'!$A$2:$B$2000,2,0),"-")</f>
        <v>2</v>
      </c>
      <c r="X309" s="87">
        <f>IFERROR(VLOOKUP(L309,'DINAMICA SOLICITADO - ENTREGADO'!$A$2:$C$2000,3,0),"-")</f>
        <v>2</v>
      </c>
      <c r="Y309" s="87" t="str">
        <f t="shared" si="80"/>
        <v>CLAVE SOLICITADA</v>
      </c>
      <c r="Z309" s="87">
        <f t="shared" si="81"/>
        <v>-7</v>
      </c>
      <c r="AA309" s="87" t="str">
        <f t="shared" si="82"/>
        <v>MINIMO NO CUMPLIDO</v>
      </c>
      <c r="AB309" s="87">
        <f t="shared" si="83"/>
        <v>0</v>
      </c>
      <c r="AC309" s="87" t="str">
        <f t="shared" si="84"/>
        <v>RECIBIDO TOTAL</v>
      </c>
      <c r="AD309" s="6">
        <f t="shared" si="85"/>
        <v>17.239999999999998</v>
      </c>
      <c r="AE309" s="87"/>
      <c r="AF309" s="87"/>
      <c r="AG309" s="77"/>
      <c r="AH309" s="77"/>
      <c r="AI309" s="78" t="s">
        <v>2216</v>
      </c>
      <c r="AJ309" s="78"/>
      <c r="AK309" s="77"/>
      <c r="AL309" s="77"/>
      <c r="AM309" s="77"/>
      <c r="AN309" s="77" t="str">
        <f t="shared" si="86"/>
        <v>MCSSA018786HRAEI-LPI-CC-276-202325301</v>
      </c>
      <c r="AO309" s="77" t="str">
        <f t="shared" si="87"/>
        <v>21COMERCIALIZADORA DE PRODUCTOS INSTITUCIONALES, S.A. DE C.V.8.62MCSSA018786010.000.0402.002024LA-12-512-012000991-I-174-2023RAMO 12</v>
      </c>
      <c r="AP309" s="77" t="str">
        <f t="shared" si="88"/>
        <v>HRAEI-LPI-CC-276-2023</v>
      </c>
      <c r="AQ309" s="70" t="str">
        <f t="shared" si="89"/>
        <v>HRAEI-MD0345</v>
      </c>
      <c r="AR309" s="70" t="str">
        <f t="shared" si="90"/>
        <v>COMERCIALIZADORA DE PRODUCTOS INSTITUCIONALES, S.A. DE C.V.</v>
      </c>
      <c r="AS309" s="70" t="str">
        <f t="shared" si="91"/>
        <v>LA-12-512-012000991-I-174-2023</v>
      </c>
      <c r="AT309" s="70" t="s">
        <v>2218</v>
      </c>
      <c r="AU309" s="70" t="str">
        <f t="shared" si="92"/>
        <v>HRAEI-LPI-CC-276-2023HRAEI-MD0345</v>
      </c>
      <c r="AV309" s="70"/>
      <c r="AW309" s="70"/>
      <c r="AX309" s="70"/>
    </row>
    <row r="310" spans="1:50" ht="24.95" hidden="1" customHeight="1" x14ac:dyDescent="0.25">
      <c r="A310" s="1" t="str">
        <f t="shared" si="75"/>
        <v>LA-012M7B997-E115-2022MCSSA018786COMERCIALIZADORA PHARMACEUTICA COMPHARMA, S.A. DE C.V.2024010.000.0402.00</v>
      </c>
      <c r="B310" s="1" t="str">
        <f t="shared" si="76"/>
        <v>MCSSA01878625301HRAEI-LPI-CC-443-2022HRAEI-MD03452024</v>
      </c>
      <c r="C310" s="42">
        <v>44950</v>
      </c>
      <c r="D310" s="43">
        <v>2024</v>
      </c>
      <c r="E310" s="44" t="s">
        <v>39</v>
      </c>
      <c r="F310" s="44" t="s">
        <v>390</v>
      </c>
      <c r="G310" s="44" t="s">
        <v>41</v>
      </c>
      <c r="H310" s="44">
        <v>25301</v>
      </c>
      <c r="I310" s="44" t="s">
        <v>597</v>
      </c>
      <c r="J310" s="44" t="s">
        <v>598</v>
      </c>
      <c r="K310" s="44" t="s">
        <v>458</v>
      </c>
      <c r="L310" s="44" t="str">
        <f t="shared" si="77"/>
        <v>HRAEI-LPI-CC-443-2022HRAEI-MD0345</v>
      </c>
      <c r="M310" s="44" t="s">
        <v>459</v>
      </c>
      <c r="N310" s="44">
        <v>25300556</v>
      </c>
      <c r="O310" s="44" t="s">
        <v>460</v>
      </c>
      <c r="P310" s="44" t="s">
        <v>461</v>
      </c>
      <c r="Q310" s="45">
        <v>8.98</v>
      </c>
      <c r="R310" s="46">
        <v>6</v>
      </c>
      <c r="S310" s="46">
        <v>14</v>
      </c>
      <c r="T310" s="45">
        <f t="shared" si="78"/>
        <v>53.88</v>
      </c>
      <c r="U310" s="45">
        <f t="shared" si="79"/>
        <v>125.72</v>
      </c>
      <c r="V310" s="47">
        <v>0</v>
      </c>
      <c r="W310" s="87" t="str">
        <f>IFERROR(VLOOKUP(L310,'DINAMICA SOLICITADO - ENTREGADO'!$A$2:$B$2000,2,0),"-")</f>
        <v>-</v>
      </c>
      <c r="X310" s="87" t="str">
        <f>IFERROR(VLOOKUP(L310,'DINAMICA SOLICITADO - ENTREGADO'!$A$2:$C$2000,3,0),"-")</f>
        <v>-</v>
      </c>
      <c r="Y310" s="87" t="str">
        <f t="shared" si="80"/>
        <v>SIN SOLICITUD</v>
      </c>
      <c r="Z310" s="87" t="str">
        <f t="shared" si="81"/>
        <v>-</v>
      </c>
      <c r="AA310" s="87" t="str">
        <f t="shared" si="82"/>
        <v>MINIMO SIN SOLICITUD</v>
      </c>
      <c r="AB310" s="87" t="str">
        <f t="shared" si="83"/>
        <v>-</v>
      </c>
      <c r="AC310" s="87" t="str">
        <f t="shared" si="84"/>
        <v>SIN SOLICITUD</v>
      </c>
      <c r="AD310" s="6" t="str">
        <f t="shared" si="85"/>
        <v>-</v>
      </c>
      <c r="AE310" s="87"/>
      <c r="AF310" s="87"/>
      <c r="AI310" s="9">
        <v>2.5000000000000001E-2</v>
      </c>
      <c r="AN310" s="8" t="str">
        <f t="shared" si="86"/>
        <v>MCSSA018786HRAEI-LPI-CC-443-202225301</v>
      </c>
      <c r="AO310" s="8" t="str">
        <f t="shared" si="87"/>
        <v>14COMERCIALIZADORA PHARMACEUTICA COMPHARMA, S.A. DE C.V.8.98MCSSA018786010.000.0402.002024LA-012M7B997-E115-2022RAMO 12</v>
      </c>
      <c r="AP310" s="8" t="str">
        <f t="shared" si="88"/>
        <v>HRAEI-LPI-CC-443-2022</v>
      </c>
      <c r="AQ310" s="1" t="str">
        <f t="shared" si="89"/>
        <v>HRAEI-MD0345</v>
      </c>
      <c r="AR310" s="1" t="str">
        <f t="shared" si="90"/>
        <v>COMERCIALIZADORA PHARMACEUTICA COMPHARMA, S.A. DE C.V.</v>
      </c>
      <c r="AS310" s="1" t="str">
        <f t="shared" si="91"/>
        <v>LA-012M7B997-E115-2022</v>
      </c>
      <c r="AT310" s="1" t="s">
        <v>48</v>
      </c>
      <c r="AU310" s="1" t="str">
        <f t="shared" si="92"/>
        <v>HRAEI-LPI-CC-443-2022HRAEI-MD0345</v>
      </c>
    </row>
    <row r="311" spans="1:50" ht="24.95" hidden="1" customHeight="1" x14ac:dyDescent="0.25">
      <c r="A311" s="1" t="str">
        <f t="shared" si="75"/>
        <v>LA-012M7B997-E115-2022MCSSA018786BRULUAGSA, S.A. DE C.V.2024010.000.0402.00</v>
      </c>
      <c r="B311" s="1" t="str">
        <f t="shared" si="76"/>
        <v>MCSSA01878625301HRAEI-LPI-CC-426-2022HRAEI-MD03452024</v>
      </c>
      <c r="C311" s="42">
        <v>44950</v>
      </c>
      <c r="D311" s="43">
        <v>2024</v>
      </c>
      <c r="E311" s="44" t="s">
        <v>39</v>
      </c>
      <c r="F311" s="44" t="s">
        <v>390</v>
      </c>
      <c r="G311" s="44" t="s">
        <v>41</v>
      </c>
      <c r="H311" s="44">
        <v>25301</v>
      </c>
      <c r="I311" s="44" t="s">
        <v>456</v>
      </c>
      <c r="J311" s="44" t="s">
        <v>457</v>
      </c>
      <c r="K311" s="44" t="s">
        <v>458</v>
      </c>
      <c r="L311" s="44" t="str">
        <f t="shared" si="77"/>
        <v>HRAEI-LPI-CC-426-2022HRAEI-MD0345</v>
      </c>
      <c r="M311" s="44" t="s">
        <v>459</v>
      </c>
      <c r="N311" s="44">
        <v>25300556</v>
      </c>
      <c r="O311" s="44" t="s">
        <v>460</v>
      </c>
      <c r="P311" s="44" t="s">
        <v>461</v>
      </c>
      <c r="Q311" s="45">
        <v>8.5</v>
      </c>
      <c r="R311" s="46">
        <v>8</v>
      </c>
      <c r="S311" s="46">
        <v>20</v>
      </c>
      <c r="T311" s="45">
        <f t="shared" si="78"/>
        <v>68</v>
      </c>
      <c r="U311" s="45">
        <f t="shared" si="79"/>
        <v>170</v>
      </c>
      <c r="V311" s="47">
        <v>0</v>
      </c>
      <c r="W311" s="87">
        <f>IFERROR(VLOOKUP(L311,'DINAMICA SOLICITADO - ENTREGADO'!$A$2:$B$2000,2,0),"-")</f>
        <v>8</v>
      </c>
      <c r="X311" s="87">
        <f>IFERROR(VLOOKUP(L311,'DINAMICA SOLICITADO - ENTREGADO'!$A$2:$C$2000,3,0),"-")</f>
        <v>0</v>
      </c>
      <c r="Y311" s="87" t="str">
        <f t="shared" si="80"/>
        <v>CLAVE SOLICITADA</v>
      </c>
      <c r="Z311" s="87">
        <f t="shared" si="81"/>
        <v>0</v>
      </c>
      <c r="AA311" s="87" t="str">
        <f t="shared" si="82"/>
        <v>MINIMO CUMPLIDO</v>
      </c>
      <c r="AB311" s="87">
        <f t="shared" si="83"/>
        <v>8</v>
      </c>
      <c r="AC311" s="87" t="str">
        <f t="shared" si="84"/>
        <v>SIN RECIBIR</v>
      </c>
      <c r="AD311" s="6">
        <f t="shared" si="85"/>
        <v>0</v>
      </c>
      <c r="AE311" s="87"/>
      <c r="AF311" s="87"/>
      <c r="AI311" s="9">
        <v>2.5000000000000001E-2</v>
      </c>
      <c r="AN311" s="8" t="str">
        <f t="shared" si="86"/>
        <v>MCSSA018786HRAEI-LPI-CC-426-202225301</v>
      </c>
      <c r="AO311" s="8" t="str">
        <f t="shared" si="87"/>
        <v>20BRULUAGSA, S.A. DE C.V.8.5MCSSA018786010.000.0402.002024LA-012M7B997-E115-2022RAMO 12</v>
      </c>
      <c r="AP311" s="8" t="str">
        <f t="shared" si="88"/>
        <v>HRAEI-LPI-CC-426-2022</v>
      </c>
      <c r="AQ311" s="1" t="str">
        <f t="shared" si="89"/>
        <v>HRAEI-MD0345</v>
      </c>
      <c r="AR311" s="1" t="str">
        <f t="shared" si="90"/>
        <v>BRULUAGSA, S.A. DE C.V.</v>
      </c>
      <c r="AS311" s="1" t="str">
        <f t="shared" si="91"/>
        <v>LA-012M7B997-E115-2022</v>
      </c>
      <c r="AT311" s="1" t="s">
        <v>48</v>
      </c>
      <c r="AU311" s="1" t="str">
        <f t="shared" si="92"/>
        <v>HRAEI-LPI-CC-426-2022HRAEI-MD0345</v>
      </c>
    </row>
    <row r="312" spans="1:50" ht="24.95" hidden="1" customHeight="1" x14ac:dyDescent="0.25">
      <c r="A312" s="70" t="str">
        <f t="shared" si="75"/>
        <v>LA-12-512-012000991-I-174-2023MCSSA018786PRODIFAM, S.A. DE C.V.2024010.000.0561.00</v>
      </c>
      <c r="B312" s="70" t="str">
        <f t="shared" si="76"/>
        <v>MCSSA01878625301HRAEI-LPI-CC-353-1-2023HRAEI-MD03532024</v>
      </c>
      <c r="C312" s="71">
        <v>45253</v>
      </c>
      <c r="D312" s="72">
        <v>2024</v>
      </c>
      <c r="E312" s="73" t="s">
        <v>39</v>
      </c>
      <c r="F312" s="73" t="s">
        <v>2213</v>
      </c>
      <c r="G312" s="73" t="s">
        <v>41</v>
      </c>
      <c r="H312" s="73">
        <v>25301</v>
      </c>
      <c r="I312" s="73" t="s">
        <v>2273</v>
      </c>
      <c r="J312" s="73" t="s">
        <v>1476</v>
      </c>
      <c r="K312" s="73" t="s">
        <v>1566</v>
      </c>
      <c r="L312" s="44" t="str">
        <f t="shared" si="77"/>
        <v>HRAEI-LPI-CC-353-1-2023HRAEI-MD0353</v>
      </c>
      <c r="M312" s="73" t="s">
        <v>1567</v>
      </c>
      <c r="N312" s="73">
        <v>25300566</v>
      </c>
      <c r="O312" s="73" t="s">
        <v>1568</v>
      </c>
      <c r="P312" s="73" t="s">
        <v>461</v>
      </c>
      <c r="Q312" s="74">
        <v>7.65</v>
      </c>
      <c r="R312" s="75">
        <v>1</v>
      </c>
      <c r="S312" s="75">
        <v>2</v>
      </c>
      <c r="T312" s="74">
        <f t="shared" si="78"/>
        <v>7.65</v>
      </c>
      <c r="U312" s="74">
        <f t="shared" si="79"/>
        <v>15.3</v>
      </c>
      <c r="V312" s="76">
        <v>0</v>
      </c>
      <c r="W312" s="87">
        <f>IFERROR(VLOOKUP(L312,'DINAMICA SOLICITADO - ENTREGADO'!$A$2:$B$2000,2,0),"-")</f>
        <v>1</v>
      </c>
      <c r="X312" s="87">
        <f>IFERROR(VLOOKUP(L312,'DINAMICA SOLICITADO - ENTREGADO'!$A$2:$C$2000,3,0),"-")</f>
        <v>0</v>
      </c>
      <c r="Y312" s="87" t="str">
        <f t="shared" si="80"/>
        <v>CLAVE SOLICITADA</v>
      </c>
      <c r="Z312" s="87">
        <f t="shared" si="81"/>
        <v>0</v>
      </c>
      <c r="AA312" s="87" t="str">
        <f t="shared" si="82"/>
        <v>MINIMO CUMPLIDO</v>
      </c>
      <c r="AB312" s="87">
        <f t="shared" si="83"/>
        <v>1</v>
      </c>
      <c r="AC312" s="87" t="str">
        <f t="shared" si="84"/>
        <v>SIN RECIBIR</v>
      </c>
      <c r="AD312" s="6">
        <f t="shared" si="85"/>
        <v>0</v>
      </c>
      <c r="AE312" s="87"/>
      <c r="AF312" s="87"/>
      <c r="AG312" s="77"/>
      <c r="AH312" s="77"/>
      <c r="AI312" s="78" t="s">
        <v>2216</v>
      </c>
      <c r="AJ312" s="78"/>
      <c r="AK312" s="77"/>
      <c r="AL312" s="77"/>
      <c r="AM312" s="77"/>
      <c r="AN312" s="77" t="str">
        <f t="shared" si="86"/>
        <v>MCSSA018786HRAEI-LPI-CC-353-1-202325301</v>
      </c>
      <c r="AO312" s="77" t="str">
        <f t="shared" si="87"/>
        <v>2PRODIFAM, S.A. DE C.V.7.65MCSSA018786010.000.0561.002024LA-12-512-012000991-I-174-2023RAMO 12</v>
      </c>
      <c r="AP312" s="77" t="str">
        <f t="shared" si="88"/>
        <v>HRAEI-LPI-CC-353-1-2023</v>
      </c>
      <c r="AQ312" s="70" t="str">
        <f t="shared" si="89"/>
        <v>HRAEI-MD0353</v>
      </c>
      <c r="AR312" s="70" t="str">
        <f t="shared" si="90"/>
        <v>PRODIFAM, S.A. DE C.V.</v>
      </c>
      <c r="AS312" s="70" t="str">
        <f t="shared" si="91"/>
        <v>LA-12-512-012000991-I-174-2023</v>
      </c>
      <c r="AT312" s="70" t="s">
        <v>2218</v>
      </c>
      <c r="AU312" s="70" t="str">
        <f t="shared" si="92"/>
        <v>HRAEI-LPI-CC-353-1-2023HRAEI-MD0353</v>
      </c>
      <c r="AV312" s="70"/>
      <c r="AW312" s="70"/>
      <c r="AX312" s="70"/>
    </row>
    <row r="313" spans="1:50" ht="24.95" hidden="1" customHeight="1" x14ac:dyDescent="0.25">
      <c r="A313" s="1" t="str">
        <f t="shared" si="75"/>
        <v>LA-12-M7B-012M7B997-I-1-2023MCSSA018786BIORESEARCH DE MÉXICO, S.A. DE C.V.2024010.000.0561.00</v>
      </c>
      <c r="B313" s="1" t="str">
        <f t="shared" si="76"/>
        <v>MCSSA01878625301HRAEI-LPI-CC-010-2023HRAEI-MD03532024</v>
      </c>
      <c r="C313" s="42">
        <v>44971</v>
      </c>
      <c r="D313" s="43">
        <v>2024</v>
      </c>
      <c r="E313" s="44" t="s">
        <v>39</v>
      </c>
      <c r="F313" s="44" t="s">
        <v>1474</v>
      </c>
      <c r="G313" s="44" t="s">
        <v>41</v>
      </c>
      <c r="H313" s="44">
        <v>25301</v>
      </c>
      <c r="I313" s="44" t="s">
        <v>1485</v>
      </c>
      <c r="J313" s="44" t="s">
        <v>504</v>
      </c>
      <c r="K313" s="44" t="s">
        <v>1566</v>
      </c>
      <c r="L313" s="44" t="str">
        <f t="shared" si="77"/>
        <v>HRAEI-LPI-CC-010-2023HRAEI-MD0353</v>
      </c>
      <c r="M313" s="44" t="s">
        <v>1567</v>
      </c>
      <c r="N313" s="44">
        <v>25300566</v>
      </c>
      <c r="O313" s="44" t="s">
        <v>1568</v>
      </c>
      <c r="P313" s="44" t="s">
        <v>461</v>
      </c>
      <c r="Q313" s="45">
        <v>7.29</v>
      </c>
      <c r="R313" s="46">
        <v>2</v>
      </c>
      <c r="S313" s="46">
        <v>3</v>
      </c>
      <c r="T313" s="45">
        <f t="shared" si="78"/>
        <v>14.58</v>
      </c>
      <c r="U313" s="45">
        <f t="shared" si="79"/>
        <v>21.87</v>
      </c>
      <c r="V313" s="47">
        <v>0</v>
      </c>
      <c r="W313" s="87">
        <f>IFERROR(VLOOKUP(L313,'DINAMICA SOLICITADO - ENTREGADO'!$A$2:$B$2000,2,0),"-")</f>
        <v>2</v>
      </c>
      <c r="X313" s="87">
        <f>IFERROR(VLOOKUP(L313,'DINAMICA SOLICITADO - ENTREGADO'!$A$2:$C$2000,3,0),"-")</f>
        <v>2</v>
      </c>
      <c r="Y313" s="87" t="str">
        <f t="shared" si="80"/>
        <v>CLAVE SOLICITADA</v>
      </c>
      <c r="Z313" s="87">
        <f t="shared" si="81"/>
        <v>0</v>
      </c>
      <c r="AA313" s="87" t="str">
        <f t="shared" si="82"/>
        <v>MINIMO CUMPLIDO</v>
      </c>
      <c r="AB313" s="87">
        <f t="shared" si="83"/>
        <v>0</v>
      </c>
      <c r="AC313" s="87" t="str">
        <f t="shared" si="84"/>
        <v>RECIBIDO TOTAL</v>
      </c>
      <c r="AD313" s="6">
        <f t="shared" si="85"/>
        <v>14.58</v>
      </c>
      <c r="AE313" s="87"/>
      <c r="AF313" s="87"/>
      <c r="AI313" s="9">
        <v>0.02</v>
      </c>
      <c r="AN313" s="8" t="str">
        <f t="shared" si="86"/>
        <v>MCSSA018786HRAEI-LPI-CC-010-202325301</v>
      </c>
      <c r="AO313" s="8" t="str">
        <f t="shared" si="87"/>
        <v>3BIORESEARCH DE MÉXICO, S.A. DE C.V.7.29MCSSA018786010.000.0561.002024LA-12-M7B-012M7B997-I-1-2023RAMO 12</v>
      </c>
      <c r="AP313" s="8" t="str">
        <f t="shared" si="88"/>
        <v>HRAEI-LPI-CC-010-2023</v>
      </c>
      <c r="AQ313" s="1" t="str">
        <f t="shared" si="89"/>
        <v>HRAEI-MD0353</v>
      </c>
      <c r="AR313" s="1" t="str">
        <f t="shared" si="90"/>
        <v>BIORESEARCH DE MÉXICO, S.A. DE C.V.</v>
      </c>
      <c r="AS313" s="1" t="str">
        <f t="shared" si="91"/>
        <v>LA-12-M7B-012M7B997-I-1-2023</v>
      </c>
      <c r="AT313" s="1" t="s">
        <v>48</v>
      </c>
      <c r="AU313" s="1" t="str">
        <f t="shared" si="92"/>
        <v>HRAEI-LPI-CC-010-2023HRAEI-MD0353</v>
      </c>
    </row>
    <row r="314" spans="1:50" ht="24.95" hidden="1" customHeight="1" x14ac:dyDescent="0.25">
      <c r="A314" s="70" t="str">
        <f t="shared" si="75"/>
        <v>LA-12-512-012000991-I-174-2023MCSSA018786BAXTER, S.A. DE C.V.2024010.000.3612.00</v>
      </c>
      <c r="B314" s="70" t="str">
        <f t="shared" si="76"/>
        <v>MCSSA01878625301HRAEI-LPI-CC-263-2023HRAEI-MD10672024</v>
      </c>
      <c r="C314" s="71">
        <v>45253</v>
      </c>
      <c r="D314" s="72">
        <v>2024</v>
      </c>
      <c r="E314" s="73" t="s">
        <v>39</v>
      </c>
      <c r="F314" s="73" t="s">
        <v>2213</v>
      </c>
      <c r="G314" s="73" t="s">
        <v>41</v>
      </c>
      <c r="H314" s="73">
        <v>25301</v>
      </c>
      <c r="I314" s="73" t="s">
        <v>2267</v>
      </c>
      <c r="J314" s="73" t="s">
        <v>1496</v>
      </c>
      <c r="K314" s="73" t="s">
        <v>880</v>
      </c>
      <c r="L314" s="44" t="str">
        <f t="shared" si="77"/>
        <v>HRAEI-LPI-CC-263-2023HRAEI-MD1067</v>
      </c>
      <c r="M314" s="73" t="s">
        <v>881</v>
      </c>
      <c r="N314" s="73">
        <v>25300582</v>
      </c>
      <c r="O314" s="73" t="s">
        <v>882</v>
      </c>
      <c r="P314" s="73" t="s">
        <v>369</v>
      </c>
      <c r="Q314" s="74">
        <v>10</v>
      </c>
      <c r="R314" s="75">
        <v>131</v>
      </c>
      <c r="S314" s="75">
        <v>327</v>
      </c>
      <c r="T314" s="74">
        <f t="shared" si="78"/>
        <v>1310</v>
      </c>
      <c r="U314" s="74">
        <f t="shared" si="79"/>
        <v>3270</v>
      </c>
      <c r="V314" s="76">
        <v>0</v>
      </c>
      <c r="W314" s="87">
        <f>IFERROR(VLOOKUP(L314,'DINAMICA SOLICITADO - ENTREGADO'!$A$2:$B$2000,2,0),"-")</f>
        <v>131</v>
      </c>
      <c r="X314" s="87">
        <f>IFERROR(VLOOKUP(L314,'DINAMICA SOLICITADO - ENTREGADO'!$A$2:$C$2000,3,0),"-")</f>
        <v>0</v>
      </c>
      <c r="Y314" s="87" t="str">
        <f t="shared" si="80"/>
        <v>CLAVE SOLICITADA</v>
      </c>
      <c r="Z314" s="87">
        <f t="shared" si="81"/>
        <v>0</v>
      </c>
      <c r="AA314" s="87" t="str">
        <f t="shared" si="82"/>
        <v>MINIMO CUMPLIDO</v>
      </c>
      <c r="AB314" s="87">
        <f t="shared" si="83"/>
        <v>131</v>
      </c>
      <c r="AC314" s="87" t="str">
        <f t="shared" si="84"/>
        <v>SIN RECIBIR</v>
      </c>
      <c r="AD314" s="6">
        <f t="shared" si="85"/>
        <v>0</v>
      </c>
      <c r="AE314" s="87"/>
      <c r="AF314" s="87"/>
      <c r="AG314" s="77"/>
      <c r="AH314" s="77"/>
      <c r="AI314" s="78" t="s">
        <v>2216</v>
      </c>
      <c r="AJ314" s="78"/>
      <c r="AK314" s="77"/>
      <c r="AL314" s="77"/>
      <c r="AM314" s="77"/>
      <c r="AN314" s="77" t="str">
        <f t="shared" si="86"/>
        <v>MCSSA018786HRAEI-LPI-CC-263-202325301</v>
      </c>
      <c r="AO314" s="77" t="str">
        <f t="shared" si="87"/>
        <v>327BAXTER, S.A. DE C.V.10MCSSA018786010.000.3612.002024LA-12-512-012000991-I-174-2023RAMO 12</v>
      </c>
      <c r="AP314" s="77" t="str">
        <f t="shared" si="88"/>
        <v>HRAEI-LPI-CC-263-2023</v>
      </c>
      <c r="AQ314" s="70" t="str">
        <f t="shared" si="89"/>
        <v>HRAEI-MD1067</v>
      </c>
      <c r="AR314" s="70" t="str">
        <f t="shared" si="90"/>
        <v>BAXTER, S.A. DE C.V.</v>
      </c>
      <c r="AS314" s="70" t="str">
        <f t="shared" si="91"/>
        <v>LA-12-512-012000991-I-174-2023</v>
      </c>
      <c r="AT314" s="70" t="s">
        <v>2218</v>
      </c>
      <c r="AU314" s="70" t="str">
        <f t="shared" si="92"/>
        <v>HRAEI-LPI-CC-263-2023HRAEI-MD1067</v>
      </c>
      <c r="AV314" s="70"/>
      <c r="AW314" s="70"/>
      <c r="AX314" s="70"/>
    </row>
    <row r="315" spans="1:50" ht="24.95" hidden="1" customHeight="1" x14ac:dyDescent="0.25">
      <c r="A315" s="1" t="str">
        <f t="shared" si="75"/>
        <v>LA-012M7B997-E115-2022MCSSA018786IARE DE OCCIDENTE, S.A. DE C.V.2024010.000.3612.00</v>
      </c>
      <c r="B315" s="1" t="str">
        <f t="shared" si="76"/>
        <v>MCSSA01878625301HRAEI-LPI-CC-425-2022HRAEI-MD10672024</v>
      </c>
      <c r="C315" s="42">
        <v>44950</v>
      </c>
      <c r="D315" s="43">
        <v>2024</v>
      </c>
      <c r="E315" s="44" t="s">
        <v>39</v>
      </c>
      <c r="F315" s="44" t="s">
        <v>390</v>
      </c>
      <c r="G315" s="44" t="s">
        <v>41</v>
      </c>
      <c r="H315" s="44">
        <v>25301</v>
      </c>
      <c r="I315" s="44" t="s">
        <v>451</v>
      </c>
      <c r="J315" s="44" t="s">
        <v>373</v>
      </c>
      <c r="K315" s="44" t="s">
        <v>880</v>
      </c>
      <c r="L315" s="44" t="str">
        <f t="shared" si="77"/>
        <v>HRAEI-LPI-CC-425-2022HRAEI-MD1067</v>
      </c>
      <c r="M315" s="44" t="s">
        <v>881</v>
      </c>
      <c r="N315" s="44">
        <v>25300582</v>
      </c>
      <c r="O315" s="44" t="s">
        <v>882</v>
      </c>
      <c r="P315" s="44" t="s">
        <v>369</v>
      </c>
      <c r="Q315" s="45">
        <v>8.4600000000000009</v>
      </c>
      <c r="R315" s="46">
        <v>213</v>
      </c>
      <c r="S315" s="46">
        <v>532</v>
      </c>
      <c r="T315" s="45">
        <f t="shared" si="78"/>
        <v>1801.9800000000002</v>
      </c>
      <c r="U315" s="45">
        <f t="shared" si="79"/>
        <v>4500.72</v>
      </c>
      <c r="V315" s="47">
        <v>0</v>
      </c>
      <c r="W315" s="87">
        <f>IFERROR(VLOOKUP(L315,'DINAMICA SOLICITADO - ENTREGADO'!$A$2:$B$2000,2,0),"-")</f>
        <v>240</v>
      </c>
      <c r="X315" s="87">
        <f>IFERROR(VLOOKUP(L315,'DINAMICA SOLICITADO - ENTREGADO'!$A$2:$C$2000,3,0),"-")</f>
        <v>240</v>
      </c>
      <c r="Y315" s="87" t="str">
        <f t="shared" si="80"/>
        <v>CLAVE SOLICITADA</v>
      </c>
      <c r="Z315" s="87">
        <f t="shared" si="81"/>
        <v>27</v>
      </c>
      <c r="AA315" s="87" t="str">
        <f t="shared" si="82"/>
        <v>MINIMO SUPERADO</v>
      </c>
      <c r="AB315" s="87">
        <f t="shared" si="83"/>
        <v>0</v>
      </c>
      <c r="AC315" s="87" t="str">
        <f t="shared" si="84"/>
        <v>RECIBIDO TOTAL</v>
      </c>
      <c r="AD315" s="6">
        <f t="shared" si="85"/>
        <v>2030.4</v>
      </c>
      <c r="AE315" s="87" t="s">
        <v>3574</v>
      </c>
      <c r="AF315" s="87"/>
      <c r="AI315" s="9">
        <v>2.5000000000000001E-2</v>
      </c>
      <c r="AN315" s="8" t="str">
        <f t="shared" si="86"/>
        <v>MCSSA018786HRAEI-LPI-CC-425-202225301</v>
      </c>
      <c r="AO315" s="8" t="str">
        <f t="shared" si="87"/>
        <v>532IARE DE OCCIDENTE, S.A. DE C.V.8.46MCSSA018786010.000.3612.002024LA-012M7B997-E115-2022RAMO 12</v>
      </c>
      <c r="AP315" s="8" t="str">
        <f t="shared" si="88"/>
        <v>HRAEI-LPI-CC-425-2022</v>
      </c>
      <c r="AQ315" s="1" t="str">
        <f t="shared" si="89"/>
        <v>HRAEI-MD1067</v>
      </c>
      <c r="AR315" s="1" t="str">
        <f t="shared" si="90"/>
        <v>IARE DE OCCIDENTE, S.A. DE C.V.</v>
      </c>
      <c r="AS315" s="1" t="str">
        <f t="shared" si="91"/>
        <v>LA-012M7B997-E115-2022</v>
      </c>
      <c r="AT315" s="1" t="s">
        <v>48</v>
      </c>
      <c r="AU315" s="1" t="str">
        <f t="shared" si="92"/>
        <v>HRAEI-LPI-CC-425-2022HRAEI-MD1067</v>
      </c>
    </row>
    <row r="316" spans="1:50" ht="24.95" hidden="1" customHeight="1" x14ac:dyDescent="0.25">
      <c r="A316" s="70" t="str">
        <f t="shared" si="75"/>
        <v>LA-12-512-012000991-I-174-2023MCSSA018786BAXTER, S.A. DE C.V.2024010.000.3613.00</v>
      </c>
      <c r="B316" s="70" t="str">
        <f t="shared" si="76"/>
        <v>MCSSA01878625301HRAEI-LPI-CC-263-2023HRAEI-MD03662024</v>
      </c>
      <c r="C316" s="71">
        <v>45253</v>
      </c>
      <c r="D316" s="72">
        <v>2024</v>
      </c>
      <c r="E316" s="73" t="s">
        <v>39</v>
      </c>
      <c r="F316" s="73" t="s">
        <v>2213</v>
      </c>
      <c r="G316" s="73" t="s">
        <v>41</v>
      </c>
      <c r="H316" s="73">
        <v>25301</v>
      </c>
      <c r="I316" s="73" t="s">
        <v>2267</v>
      </c>
      <c r="J316" s="73" t="s">
        <v>1496</v>
      </c>
      <c r="K316" s="73" t="s">
        <v>883</v>
      </c>
      <c r="L316" s="44" t="str">
        <f t="shared" si="77"/>
        <v>HRAEI-LPI-CC-263-2023HRAEI-MD0366</v>
      </c>
      <c r="M316" s="73" t="s">
        <v>884</v>
      </c>
      <c r="N316" s="73">
        <v>25300584</v>
      </c>
      <c r="O316" s="73" t="s">
        <v>885</v>
      </c>
      <c r="P316" s="73" t="s">
        <v>864</v>
      </c>
      <c r="Q316" s="74">
        <v>13</v>
      </c>
      <c r="R316" s="75">
        <v>188</v>
      </c>
      <c r="S316" s="75">
        <v>468</v>
      </c>
      <c r="T316" s="74">
        <f t="shared" si="78"/>
        <v>2444</v>
      </c>
      <c r="U316" s="74">
        <f t="shared" si="79"/>
        <v>6084</v>
      </c>
      <c r="V316" s="76">
        <v>0</v>
      </c>
      <c r="W316" s="87">
        <f>IFERROR(VLOOKUP(L316,'DINAMICA SOLICITADO - ENTREGADO'!$A$2:$B$2000,2,0),"-")</f>
        <v>188</v>
      </c>
      <c r="X316" s="87">
        <f>IFERROR(VLOOKUP(L316,'DINAMICA SOLICITADO - ENTREGADO'!$A$2:$C$2000,3,0),"-")</f>
        <v>0</v>
      </c>
      <c r="Y316" s="87" t="str">
        <f t="shared" si="80"/>
        <v>CLAVE SOLICITADA</v>
      </c>
      <c r="Z316" s="87">
        <f t="shared" si="81"/>
        <v>0</v>
      </c>
      <c r="AA316" s="87" t="str">
        <f t="shared" si="82"/>
        <v>MINIMO CUMPLIDO</v>
      </c>
      <c r="AB316" s="87">
        <f t="shared" si="83"/>
        <v>188</v>
      </c>
      <c r="AC316" s="87" t="str">
        <f t="shared" si="84"/>
        <v>SIN RECIBIR</v>
      </c>
      <c r="AD316" s="6">
        <f t="shared" si="85"/>
        <v>0</v>
      </c>
      <c r="AE316" s="87"/>
      <c r="AF316" s="87"/>
      <c r="AG316" s="77"/>
      <c r="AH316" s="77"/>
      <c r="AI316" s="78" t="s">
        <v>2216</v>
      </c>
      <c r="AJ316" s="78"/>
      <c r="AK316" s="77"/>
      <c r="AL316" s="77"/>
      <c r="AM316" s="77"/>
      <c r="AN316" s="77" t="str">
        <f t="shared" si="86"/>
        <v>MCSSA018786HRAEI-LPI-CC-263-202325301</v>
      </c>
      <c r="AO316" s="77" t="str">
        <f t="shared" si="87"/>
        <v>468BAXTER, S.A. DE C.V.13MCSSA018786010.000.3613.002024LA-12-512-012000991-I-174-2023RAMO 12</v>
      </c>
      <c r="AP316" s="77" t="str">
        <f t="shared" si="88"/>
        <v>HRAEI-LPI-CC-263-2023</v>
      </c>
      <c r="AQ316" s="70" t="str">
        <f t="shared" si="89"/>
        <v>HRAEI-MD0366</v>
      </c>
      <c r="AR316" s="70" t="str">
        <f t="shared" si="90"/>
        <v>BAXTER, S.A. DE C.V.</v>
      </c>
      <c r="AS316" s="70" t="str">
        <f t="shared" si="91"/>
        <v>LA-12-512-012000991-I-174-2023</v>
      </c>
      <c r="AT316" s="70" t="s">
        <v>2218</v>
      </c>
      <c r="AU316" s="70" t="str">
        <f t="shared" si="92"/>
        <v>HRAEI-LPI-CC-263-2023HRAEI-MD0366</v>
      </c>
      <c r="AV316" s="70"/>
      <c r="AW316" s="70"/>
      <c r="AX316" s="70"/>
    </row>
    <row r="317" spans="1:50" ht="24.95" hidden="1" customHeight="1" x14ac:dyDescent="0.25">
      <c r="A317" s="1" t="str">
        <f t="shared" si="75"/>
        <v>LA-012M7B997-E115-2022MCSSA018786IARE DE OCCIDENTE, S.A. DE C.V.2024010.000.3613.00</v>
      </c>
      <c r="B317" s="1" t="str">
        <f t="shared" si="76"/>
        <v>MCSSA01878625301HRAEI-LPI-CC-425-2022HRAEI-MD03662024</v>
      </c>
      <c r="C317" s="42">
        <v>44950</v>
      </c>
      <c r="D317" s="43">
        <v>2024</v>
      </c>
      <c r="E317" s="44" t="s">
        <v>39</v>
      </c>
      <c r="F317" s="44" t="s">
        <v>390</v>
      </c>
      <c r="G317" s="44" t="s">
        <v>41</v>
      </c>
      <c r="H317" s="44">
        <v>25301</v>
      </c>
      <c r="I317" s="44" t="s">
        <v>451</v>
      </c>
      <c r="J317" s="44" t="s">
        <v>373</v>
      </c>
      <c r="K317" s="44" t="s">
        <v>883</v>
      </c>
      <c r="L317" s="44" t="str">
        <f t="shared" si="77"/>
        <v>HRAEI-LPI-CC-425-2022HRAEI-MD0366</v>
      </c>
      <c r="M317" s="44" t="s">
        <v>884</v>
      </c>
      <c r="N317" s="44">
        <v>25300584</v>
      </c>
      <c r="O317" s="44" t="s">
        <v>885</v>
      </c>
      <c r="P317" s="44" t="s">
        <v>864</v>
      </c>
      <c r="Q317" s="45">
        <v>12.97</v>
      </c>
      <c r="R317" s="46">
        <v>305</v>
      </c>
      <c r="S317" s="46">
        <v>761</v>
      </c>
      <c r="T317" s="45">
        <f t="shared" si="78"/>
        <v>3955.8500000000004</v>
      </c>
      <c r="U317" s="45">
        <f t="shared" si="79"/>
        <v>9870.17</v>
      </c>
      <c r="V317" s="47">
        <v>0</v>
      </c>
      <c r="W317" s="87">
        <f>IFERROR(VLOOKUP(L317,'DINAMICA SOLICITADO - ENTREGADO'!$A$2:$B$2000,2,0),"-")</f>
        <v>360</v>
      </c>
      <c r="X317" s="87">
        <f>IFERROR(VLOOKUP(L317,'DINAMICA SOLICITADO - ENTREGADO'!$A$2:$C$2000,3,0),"-")</f>
        <v>360</v>
      </c>
      <c r="Y317" s="87" t="str">
        <f t="shared" si="80"/>
        <v>CLAVE SOLICITADA</v>
      </c>
      <c r="Z317" s="87">
        <f t="shared" si="81"/>
        <v>55</v>
      </c>
      <c r="AA317" s="87" t="str">
        <f t="shared" si="82"/>
        <v>MINIMO SUPERADO</v>
      </c>
      <c r="AB317" s="87">
        <f t="shared" si="83"/>
        <v>0</v>
      </c>
      <c r="AC317" s="87" t="str">
        <f t="shared" si="84"/>
        <v>RECIBIDO TOTAL</v>
      </c>
      <c r="AD317" s="6">
        <f t="shared" si="85"/>
        <v>4669.2</v>
      </c>
      <c r="AE317" s="87" t="s">
        <v>3574</v>
      </c>
      <c r="AF317" s="87"/>
      <c r="AI317" s="9">
        <v>2.5000000000000001E-2</v>
      </c>
      <c r="AN317" s="8" t="str">
        <f t="shared" si="86"/>
        <v>MCSSA018786HRAEI-LPI-CC-425-202225301</v>
      </c>
      <c r="AO317" s="8" t="str">
        <f t="shared" si="87"/>
        <v>761IARE DE OCCIDENTE, S.A. DE C.V.12.97MCSSA018786010.000.3613.002024LA-012M7B997-E115-2022RAMO 12</v>
      </c>
      <c r="AP317" s="8" t="str">
        <f t="shared" si="88"/>
        <v>HRAEI-LPI-CC-425-2022</v>
      </c>
      <c r="AQ317" s="1" t="str">
        <f t="shared" si="89"/>
        <v>HRAEI-MD0366</v>
      </c>
      <c r="AR317" s="1" t="str">
        <f t="shared" si="90"/>
        <v>IARE DE OCCIDENTE, S.A. DE C.V.</v>
      </c>
      <c r="AS317" s="1" t="str">
        <f t="shared" si="91"/>
        <v>LA-012M7B997-E115-2022</v>
      </c>
      <c r="AT317" s="1" t="s">
        <v>48</v>
      </c>
      <c r="AU317" s="1" t="str">
        <f t="shared" si="92"/>
        <v>HRAEI-LPI-CC-425-2022HRAEI-MD0366</v>
      </c>
    </row>
    <row r="318" spans="1:50" ht="24.95" hidden="1" customHeight="1" x14ac:dyDescent="0.25">
      <c r="A318" s="70" t="str">
        <f t="shared" si="75"/>
        <v>LA-12-512-012000991-I-174-2023MCSSA018786BAXTER, S.A. DE C.V.2024010.000.3610.00</v>
      </c>
      <c r="B318" s="70" t="str">
        <f t="shared" si="76"/>
        <v>MCSSA01878625301HRAEI-LPI-CC-263-2023HRAEI-MD03622024</v>
      </c>
      <c r="C318" s="71">
        <v>45253</v>
      </c>
      <c r="D318" s="72">
        <v>2024</v>
      </c>
      <c r="E318" s="73" t="s">
        <v>39</v>
      </c>
      <c r="F318" s="73" t="s">
        <v>2213</v>
      </c>
      <c r="G318" s="73" t="s">
        <v>41</v>
      </c>
      <c r="H318" s="73">
        <v>25301</v>
      </c>
      <c r="I318" s="73" t="s">
        <v>2267</v>
      </c>
      <c r="J318" s="73" t="s">
        <v>1496</v>
      </c>
      <c r="K318" s="73" t="s">
        <v>877</v>
      </c>
      <c r="L318" s="44" t="str">
        <f t="shared" si="77"/>
        <v>HRAEI-LPI-CC-263-2023HRAEI-MD0362</v>
      </c>
      <c r="M318" s="73" t="s">
        <v>878</v>
      </c>
      <c r="N318" s="73">
        <v>25300576</v>
      </c>
      <c r="O318" s="73" t="s">
        <v>879</v>
      </c>
      <c r="P318" s="73" t="s">
        <v>864</v>
      </c>
      <c r="Q318" s="74">
        <v>10.4</v>
      </c>
      <c r="R318" s="75">
        <v>4800</v>
      </c>
      <c r="S318" s="75">
        <v>12000</v>
      </c>
      <c r="T318" s="74">
        <f t="shared" si="78"/>
        <v>49920</v>
      </c>
      <c r="U318" s="74">
        <f t="shared" si="79"/>
        <v>124800</v>
      </c>
      <c r="V318" s="76">
        <v>0</v>
      </c>
      <c r="W318" s="87">
        <f>IFERROR(VLOOKUP(L318,'DINAMICA SOLICITADO - ENTREGADO'!$A$2:$B$2000,2,0),"-")</f>
        <v>4800</v>
      </c>
      <c r="X318" s="87">
        <f>IFERROR(VLOOKUP(L318,'DINAMICA SOLICITADO - ENTREGADO'!$A$2:$C$2000,3,0),"-")</f>
        <v>0</v>
      </c>
      <c r="Y318" s="87" t="str">
        <f t="shared" si="80"/>
        <v>CLAVE SOLICITADA</v>
      </c>
      <c r="Z318" s="87">
        <f t="shared" si="81"/>
        <v>0</v>
      </c>
      <c r="AA318" s="87" t="str">
        <f t="shared" si="82"/>
        <v>MINIMO CUMPLIDO</v>
      </c>
      <c r="AB318" s="87">
        <f t="shared" si="83"/>
        <v>4800</v>
      </c>
      <c r="AC318" s="87" t="str">
        <f t="shared" si="84"/>
        <v>SIN RECIBIR</v>
      </c>
      <c r="AD318" s="6">
        <f t="shared" si="85"/>
        <v>0</v>
      </c>
      <c r="AE318" s="87"/>
      <c r="AF318" s="87"/>
      <c r="AG318" s="77"/>
      <c r="AH318" s="77"/>
      <c r="AI318" s="78" t="s">
        <v>2216</v>
      </c>
      <c r="AJ318" s="78"/>
      <c r="AK318" s="77"/>
      <c r="AL318" s="77"/>
      <c r="AM318" s="77"/>
      <c r="AN318" s="77" t="str">
        <f t="shared" si="86"/>
        <v>MCSSA018786HRAEI-LPI-CC-263-202325301</v>
      </c>
      <c r="AO318" s="77" t="str">
        <f t="shared" si="87"/>
        <v>12000BAXTER, S.A. DE C.V.10.4MCSSA018786010.000.3610.002024LA-12-512-012000991-I-174-2023RAMO 12</v>
      </c>
      <c r="AP318" s="77" t="str">
        <f t="shared" si="88"/>
        <v>HRAEI-LPI-CC-263-2023</v>
      </c>
      <c r="AQ318" s="70" t="str">
        <f t="shared" si="89"/>
        <v>HRAEI-MD0362</v>
      </c>
      <c r="AR318" s="70" t="str">
        <f t="shared" si="90"/>
        <v>BAXTER, S.A. DE C.V.</v>
      </c>
      <c r="AS318" s="70" t="str">
        <f t="shared" si="91"/>
        <v>LA-12-512-012000991-I-174-2023</v>
      </c>
      <c r="AT318" s="70" t="s">
        <v>2218</v>
      </c>
      <c r="AU318" s="70" t="str">
        <f t="shared" si="92"/>
        <v>HRAEI-LPI-CC-263-2023HRAEI-MD0362</v>
      </c>
      <c r="AV318" s="70"/>
      <c r="AW318" s="70"/>
      <c r="AX318" s="70"/>
    </row>
    <row r="319" spans="1:50" ht="24.95" hidden="1" customHeight="1" x14ac:dyDescent="0.25">
      <c r="A319" s="70" t="str">
        <f t="shared" si="75"/>
        <v>LA-12-512-012000991-I-174-2023MCSSA018786MEDILIVER, S.A. DE C.V.2024010.000.3610.00</v>
      </c>
      <c r="B319" s="70" t="str">
        <f t="shared" si="76"/>
        <v>MCSSA01878625301HRAEI-LPI-CC-335-1-2023HRAEI-MD03622024</v>
      </c>
      <c r="C319" s="71">
        <v>45253</v>
      </c>
      <c r="D319" s="72">
        <v>2024</v>
      </c>
      <c r="E319" s="73" t="s">
        <v>39</v>
      </c>
      <c r="F319" s="73" t="s">
        <v>2213</v>
      </c>
      <c r="G319" s="73" t="s">
        <v>41</v>
      </c>
      <c r="H319" s="73">
        <v>25301</v>
      </c>
      <c r="I319" s="73" t="s">
        <v>2284</v>
      </c>
      <c r="J319" s="73" t="s">
        <v>1739</v>
      </c>
      <c r="K319" s="73" t="s">
        <v>877</v>
      </c>
      <c r="L319" s="44" t="str">
        <f t="shared" si="77"/>
        <v>HRAEI-LPI-CC-335-1-2023HRAEI-MD0362</v>
      </c>
      <c r="M319" s="73" t="s">
        <v>878</v>
      </c>
      <c r="N319" s="73">
        <v>25300576</v>
      </c>
      <c r="O319" s="73" t="s">
        <v>879</v>
      </c>
      <c r="P319" s="73" t="s">
        <v>864</v>
      </c>
      <c r="Q319" s="74">
        <v>10.87</v>
      </c>
      <c r="R319" s="75">
        <v>3200</v>
      </c>
      <c r="S319" s="75">
        <v>8000</v>
      </c>
      <c r="T319" s="74">
        <f t="shared" si="78"/>
        <v>34784</v>
      </c>
      <c r="U319" s="74">
        <f t="shared" si="79"/>
        <v>86960</v>
      </c>
      <c r="V319" s="76">
        <v>0</v>
      </c>
      <c r="W319" s="87">
        <f>IFERROR(VLOOKUP(L319,'DINAMICA SOLICITADO - ENTREGADO'!$A$2:$B$2000,2,0),"-")</f>
        <v>3200</v>
      </c>
      <c r="X319" s="87">
        <f>IFERROR(VLOOKUP(L319,'DINAMICA SOLICITADO - ENTREGADO'!$A$2:$C$2000,3,0),"-")</f>
        <v>0</v>
      </c>
      <c r="Y319" s="87" t="str">
        <f t="shared" si="80"/>
        <v>CLAVE SOLICITADA</v>
      </c>
      <c r="Z319" s="87">
        <f t="shared" si="81"/>
        <v>0</v>
      </c>
      <c r="AA319" s="87" t="str">
        <f t="shared" si="82"/>
        <v>MINIMO CUMPLIDO</v>
      </c>
      <c r="AB319" s="87">
        <f t="shared" si="83"/>
        <v>3200</v>
      </c>
      <c r="AC319" s="87" t="str">
        <f t="shared" si="84"/>
        <v>SIN RECIBIR</v>
      </c>
      <c r="AD319" s="6">
        <f t="shared" si="85"/>
        <v>0</v>
      </c>
      <c r="AE319" s="87"/>
      <c r="AF319" s="87"/>
      <c r="AG319" s="77"/>
      <c r="AH319" s="77"/>
      <c r="AI319" s="78" t="s">
        <v>2216</v>
      </c>
      <c r="AJ319" s="78"/>
      <c r="AK319" s="77"/>
      <c r="AL319" s="77"/>
      <c r="AM319" s="77"/>
      <c r="AN319" s="77" t="str">
        <f t="shared" si="86"/>
        <v>MCSSA018786HRAEI-LPI-CC-335-1-202325301</v>
      </c>
      <c r="AO319" s="77" t="str">
        <f t="shared" si="87"/>
        <v>8000MEDILIVER, S.A. DE C.V.10.87MCSSA018786010.000.3610.002024LA-12-512-012000991-I-174-2023RAMO 12</v>
      </c>
      <c r="AP319" s="77" t="str">
        <f t="shared" si="88"/>
        <v>HRAEI-LPI-CC-335-1-2023</v>
      </c>
      <c r="AQ319" s="70" t="str">
        <f t="shared" si="89"/>
        <v>HRAEI-MD0362</v>
      </c>
      <c r="AR319" s="70" t="str">
        <f t="shared" si="90"/>
        <v>MEDILIVER, S.A. DE C.V.</v>
      </c>
      <c r="AS319" s="70" t="str">
        <f t="shared" si="91"/>
        <v>LA-12-512-012000991-I-174-2023</v>
      </c>
      <c r="AT319" s="70" t="s">
        <v>2218</v>
      </c>
      <c r="AU319" s="70" t="str">
        <f t="shared" si="92"/>
        <v>HRAEI-LPI-CC-335-1-2023HRAEI-MD0362</v>
      </c>
      <c r="AV319" s="70"/>
      <c r="AW319" s="70"/>
      <c r="AX319" s="70"/>
    </row>
    <row r="320" spans="1:50" ht="24.95" hidden="1" customHeight="1" x14ac:dyDescent="0.25">
      <c r="A320" s="1" t="str">
        <f t="shared" si="75"/>
        <v>LA-012M7B997-E115-2022MCSSA018786IARE DE OCCIDENTE, S.A. DE C.V.2024010.000.3610.00</v>
      </c>
      <c r="B320" s="1" t="str">
        <f t="shared" si="76"/>
        <v>MCSSA01878625301HRAEI-LPI-CC-425-2022HRAEI-MD03622024</v>
      </c>
      <c r="C320" s="42">
        <v>44950</v>
      </c>
      <c r="D320" s="43">
        <v>2024</v>
      </c>
      <c r="E320" s="44" t="s">
        <v>39</v>
      </c>
      <c r="F320" s="44" t="s">
        <v>390</v>
      </c>
      <c r="G320" s="44" t="s">
        <v>41</v>
      </c>
      <c r="H320" s="44">
        <v>25301</v>
      </c>
      <c r="I320" s="44" t="s">
        <v>451</v>
      </c>
      <c r="J320" s="44" t="s">
        <v>373</v>
      </c>
      <c r="K320" s="44" t="s">
        <v>877</v>
      </c>
      <c r="L320" s="44" t="str">
        <f t="shared" si="77"/>
        <v>HRAEI-LPI-CC-425-2022HRAEI-MD0362</v>
      </c>
      <c r="M320" s="44" t="s">
        <v>878</v>
      </c>
      <c r="N320" s="44">
        <v>25300576</v>
      </c>
      <c r="O320" s="44" t="s">
        <v>879</v>
      </c>
      <c r="P320" s="44" t="s">
        <v>864</v>
      </c>
      <c r="Q320" s="45">
        <v>10.66</v>
      </c>
      <c r="R320" s="46">
        <v>7865</v>
      </c>
      <c r="S320" s="46">
        <v>19662</v>
      </c>
      <c r="T320" s="45">
        <f t="shared" si="78"/>
        <v>83840.899999999994</v>
      </c>
      <c r="U320" s="45">
        <f t="shared" si="79"/>
        <v>209596.92</v>
      </c>
      <c r="V320" s="47">
        <v>0</v>
      </c>
      <c r="W320" s="87">
        <f>IFERROR(VLOOKUP(L320,'DINAMICA SOLICITADO - ENTREGADO'!$A$2:$B$2000,2,0),"-")</f>
        <v>12000</v>
      </c>
      <c r="X320" s="87">
        <f>IFERROR(VLOOKUP(L320,'DINAMICA SOLICITADO - ENTREGADO'!$A$2:$C$2000,3,0),"-")</f>
        <v>12000</v>
      </c>
      <c r="Y320" s="87" t="str">
        <f t="shared" si="80"/>
        <v>CLAVE SOLICITADA</v>
      </c>
      <c r="Z320" s="87">
        <f t="shared" si="81"/>
        <v>4135</v>
      </c>
      <c r="AA320" s="87" t="str">
        <f t="shared" si="82"/>
        <v>MINIMO SUPERADO</v>
      </c>
      <c r="AB320" s="87">
        <f t="shared" si="83"/>
        <v>0</v>
      </c>
      <c r="AC320" s="87" t="str">
        <f t="shared" si="84"/>
        <v>RECIBIDO TOTAL</v>
      </c>
      <c r="AD320" s="6">
        <f t="shared" si="85"/>
        <v>127920</v>
      </c>
      <c r="AE320" s="87" t="s">
        <v>3574</v>
      </c>
      <c r="AF320" s="87"/>
      <c r="AI320" s="9">
        <v>2.5000000000000001E-2</v>
      </c>
      <c r="AN320" s="8" t="str">
        <f t="shared" si="86"/>
        <v>MCSSA018786HRAEI-LPI-CC-425-202225301</v>
      </c>
      <c r="AO320" s="8" t="str">
        <f t="shared" si="87"/>
        <v>19662IARE DE OCCIDENTE, S.A. DE C.V.10.66MCSSA018786010.000.3610.002024LA-012M7B997-E115-2022RAMO 12</v>
      </c>
      <c r="AP320" s="8" t="str">
        <f t="shared" si="88"/>
        <v>HRAEI-LPI-CC-425-2022</v>
      </c>
      <c r="AQ320" s="1" t="str">
        <f t="shared" si="89"/>
        <v>HRAEI-MD0362</v>
      </c>
      <c r="AR320" s="1" t="str">
        <f t="shared" si="90"/>
        <v>IARE DE OCCIDENTE, S.A. DE C.V.</v>
      </c>
      <c r="AS320" s="1" t="str">
        <f t="shared" si="91"/>
        <v>LA-012M7B997-E115-2022</v>
      </c>
      <c r="AT320" s="1" t="s">
        <v>48</v>
      </c>
      <c r="AU320" s="1" t="str">
        <f t="shared" si="92"/>
        <v>HRAEI-LPI-CC-425-2022HRAEI-MD0362</v>
      </c>
    </row>
    <row r="321" spans="1:52" ht="24.95" hidden="1" customHeight="1" x14ac:dyDescent="0.25">
      <c r="A321" s="70" t="str">
        <f t="shared" si="75"/>
        <v>LA-12-512-012000991-I-174-2023MCSSA018786BAXTER, S.A. DE C.V.2024010.000.3627.00</v>
      </c>
      <c r="B321" s="70" t="str">
        <f t="shared" si="76"/>
        <v>MCSSA01878625301HRAEI-LPI-CC-263-2023HRAEI-MD03562024</v>
      </c>
      <c r="C321" s="71">
        <v>45253</v>
      </c>
      <c r="D321" s="72">
        <v>2024</v>
      </c>
      <c r="E321" s="73" t="s">
        <v>39</v>
      </c>
      <c r="F321" s="73" t="s">
        <v>2213</v>
      </c>
      <c r="G321" s="73" t="s">
        <v>41</v>
      </c>
      <c r="H321" s="73">
        <v>25301</v>
      </c>
      <c r="I321" s="73" t="s">
        <v>2267</v>
      </c>
      <c r="J321" s="73" t="s">
        <v>1496</v>
      </c>
      <c r="K321" s="73" t="s">
        <v>893</v>
      </c>
      <c r="L321" s="44" t="str">
        <f t="shared" si="77"/>
        <v>HRAEI-LPI-CC-263-2023HRAEI-MD0356</v>
      </c>
      <c r="M321" s="73" t="s">
        <v>894</v>
      </c>
      <c r="N321" s="73">
        <v>25300575</v>
      </c>
      <c r="O321" s="73" t="s">
        <v>895</v>
      </c>
      <c r="P321" s="73" t="s">
        <v>896</v>
      </c>
      <c r="Q321" s="74">
        <v>8.8000000000000007</v>
      </c>
      <c r="R321" s="75">
        <v>40800</v>
      </c>
      <c r="S321" s="75">
        <v>102000</v>
      </c>
      <c r="T321" s="74">
        <f t="shared" si="78"/>
        <v>359040</v>
      </c>
      <c r="U321" s="74">
        <f t="shared" si="79"/>
        <v>897600.00000000012</v>
      </c>
      <c r="V321" s="76">
        <v>0</v>
      </c>
      <c r="W321" s="87">
        <f>IFERROR(VLOOKUP(L321,'DINAMICA SOLICITADO - ENTREGADO'!$A$2:$B$2000,2,0),"-")</f>
        <v>40800</v>
      </c>
      <c r="X321" s="87">
        <f>IFERROR(VLOOKUP(L321,'DINAMICA SOLICITADO - ENTREGADO'!$A$2:$C$2000,3,0),"-")</f>
        <v>40800</v>
      </c>
      <c r="Y321" s="87" t="str">
        <f t="shared" si="80"/>
        <v>CLAVE SOLICITADA</v>
      </c>
      <c r="Z321" s="87">
        <f t="shared" si="81"/>
        <v>0</v>
      </c>
      <c r="AA321" s="87" t="str">
        <f t="shared" si="82"/>
        <v>MINIMO CUMPLIDO</v>
      </c>
      <c r="AB321" s="87">
        <f t="shared" si="83"/>
        <v>0</v>
      </c>
      <c r="AC321" s="87" t="str">
        <f t="shared" si="84"/>
        <v>RECIBIDO TOTAL</v>
      </c>
      <c r="AD321" s="6">
        <f t="shared" si="85"/>
        <v>359040</v>
      </c>
      <c r="AE321" s="87"/>
      <c r="AF321" s="87"/>
      <c r="AG321" s="77"/>
      <c r="AH321" s="77"/>
      <c r="AI321" s="78" t="s">
        <v>2216</v>
      </c>
      <c r="AJ321" s="78"/>
      <c r="AK321" s="77"/>
      <c r="AL321" s="77"/>
      <c r="AM321" s="77"/>
      <c r="AN321" s="77" t="str">
        <f t="shared" si="86"/>
        <v>MCSSA018786HRAEI-LPI-CC-263-202325301</v>
      </c>
      <c r="AO321" s="77" t="str">
        <f t="shared" si="87"/>
        <v>102000BAXTER, S.A. DE C.V.8.8MCSSA018786010.000.3627.002024LA-12-512-012000991-I-174-2023RAMO 12</v>
      </c>
      <c r="AP321" s="77" t="str">
        <f t="shared" si="88"/>
        <v>HRAEI-LPI-CC-263-2023</v>
      </c>
      <c r="AQ321" s="70" t="str">
        <f t="shared" si="89"/>
        <v>HRAEI-MD0356</v>
      </c>
      <c r="AR321" s="70" t="str">
        <f t="shared" si="90"/>
        <v>BAXTER, S.A. DE C.V.</v>
      </c>
      <c r="AS321" s="70" t="str">
        <f t="shared" si="91"/>
        <v>LA-12-512-012000991-I-174-2023</v>
      </c>
      <c r="AT321" s="70" t="s">
        <v>2218</v>
      </c>
      <c r="AU321" s="70" t="str">
        <f t="shared" si="92"/>
        <v>HRAEI-LPI-CC-263-2023HRAEI-MD0356</v>
      </c>
      <c r="AV321" s="70"/>
      <c r="AW321" s="70"/>
      <c r="AX321" s="70"/>
    </row>
    <row r="322" spans="1:52" ht="24.95" hidden="1" customHeight="1" x14ac:dyDescent="0.25">
      <c r="A322" s="1" t="str">
        <f t="shared" si="75"/>
        <v>LA-012M7B997-E115-2022MCSSA018786IARE DE OCCIDENTE, S.A. DE C.V.2024010.000.3627.00</v>
      </c>
      <c r="B322" s="1" t="str">
        <f t="shared" si="76"/>
        <v>MCSSA01878625301HRAEI-LPI-CC-425-2022HRAEI-MD03562024</v>
      </c>
      <c r="C322" s="42">
        <v>44950</v>
      </c>
      <c r="D322" s="43">
        <v>2024</v>
      </c>
      <c r="E322" s="44" t="s">
        <v>39</v>
      </c>
      <c r="F322" s="44" t="s">
        <v>390</v>
      </c>
      <c r="G322" s="44" t="s">
        <v>41</v>
      </c>
      <c r="H322" s="44">
        <v>25301</v>
      </c>
      <c r="I322" s="44" t="s">
        <v>451</v>
      </c>
      <c r="J322" s="44" t="s">
        <v>373</v>
      </c>
      <c r="K322" s="44" t="s">
        <v>893</v>
      </c>
      <c r="L322" s="44" t="str">
        <f t="shared" si="77"/>
        <v>HRAEI-LPI-CC-425-2022HRAEI-MD0356</v>
      </c>
      <c r="M322" s="44" t="s">
        <v>894</v>
      </c>
      <c r="N322" s="44">
        <v>25300575</v>
      </c>
      <c r="O322" s="44" t="s">
        <v>895</v>
      </c>
      <c r="P322" s="44" t="s">
        <v>896</v>
      </c>
      <c r="Q322" s="45">
        <v>5.6</v>
      </c>
      <c r="R322" s="46">
        <v>53238</v>
      </c>
      <c r="S322" s="46">
        <v>133093</v>
      </c>
      <c r="T322" s="45">
        <f t="shared" si="78"/>
        <v>298132.8</v>
      </c>
      <c r="U322" s="45">
        <f t="shared" si="79"/>
        <v>745320.79999999993</v>
      </c>
      <c r="V322" s="47">
        <v>0</v>
      </c>
      <c r="W322" s="87">
        <f>IFERROR(VLOOKUP(L322,'DINAMICA SOLICITADO - ENTREGADO'!$A$2:$B$2000,2,0),"-")</f>
        <v>133093</v>
      </c>
      <c r="X322" s="87">
        <f>IFERROR(VLOOKUP(L322,'DINAMICA SOLICITADO - ENTREGADO'!$A$2:$C$2000,3,0),"-")</f>
        <v>133093</v>
      </c>
      <c r="Y322" s="87" t="str">
        <f t="shared" si="80"/>
        <v>CLAVE SOLICITADA</v>
      </c>
      <c r="Z322" s="87">
        <f t="shared" si="81"/>
        <v>79855</v>
      </c>
      <c r="AA322" s="87" t="str">
        <f t="shared" si="82"/>
        <v>MINIMO SUPERADO</v>
      </c>
      <c r="AB322" s="87">
        <f t="shared" si="83"/>
        <v>0</v>
      </c>
      <c r="AC322" s="87" t="str">
        <f t="shared" si="84"/>
        <v>RECIBIDO TOTAL</v>
      </c>
      <c r="AD322" s="6">
        <f t="shared" si="85"/>
        <v>745320.79999999993</v>
      </c>
      <c r="AE322" s="87" t="s">
        <v>3574</v>
      </c>
      <c r="AF322" s="87"/>
      <c r="AI322" s="9">
        <v>2.5000000000000001E-2</v>
      </c>
      <c r="AN322" s="8" t="str">
        <f t="shared" si="86"/>
        <v>MCSSA018786HRAEI-LPI-CC-425-202225301</v>
      </c>
      <c r="AO322" s="8" t="str">
        <f t="shared" si="87"/>
        <v>133093IARE DE OCCIDENTE, S.A. DE C.V.5.6MCSSA018786010.000.3627.002024LA-012M7B997-E115-2022RAMO 12</v>
      </c>
      <c r="AP322" s="8" t="str">
        <f t="shared" si="88"/>
        <v>HRAEI-LPI-CC-425-2022</v>
      </c>
      <c r="AQ322" s="1" t="str">
        <f t="shared" si="89"/>
        <v>HRAEI-MD0356</v>
      </c>
      <c r="AR322" s="1" t="str">
        <f t="shared" si="90"/>
        <v>IARE DE OCCIDENTE, S.A. DE C.V.</v>
      </c>
      <c r="AS322" s="1" t="str">
        <f t="shared" si="91"/>
        <v>LA-012M7B997-E115-2022</v>
      </c>
      <c r="AT322" s="1" t="s">
        <v>48</v>
      </c>
      <c r="AU322" s="1" t="str">
        <f t="shared" si="92"/>
        <v>HRAEI-LPI-CC-425-2022HRAEI-MD0356</v>
      </c>
    </row>
    <row r="323" spans="1:52" ht="24.95" hidden="1" customHeight="1" x14ac:dyDescent="0.25">
      <c r="A323" s="70" t="str">
        <f t="shared" si="75"/>
        <v>LA-12-512-012000991-I-174-2023MCSSA018786BAXTER, S.A. DE C.V.2024010.000.3608.00</v>
      </c>
      <c r="B323" s="70" t="str">
        <f t="shared" si="76"/>
        <v>MCSSA01878625301HRAEI-LPI-CC-263-2023HRAEI-MD03602024</v>
      </c>
      <c r="C323" s="71">
        <v>45253</v>
      </c>
      <c r="D323" s="72">
        <v>2024</v>
      </c>
      <c r="E323" s="73" t="s">
        <v>39</v>
      </c>
      <c r="F323" s="73" t="s">
        <v>2213</v>
      </c>
      <c r="G323" s="73" t="s">
        <v>41</v>
      </c>
      <c r="H323" s="73">
        <v>25301</v>
      </c>
      <c r="I323" s="73" t="s">
        <v>2267</v>
      </c>
      <c r="J323" s="73" t="s">
        <v>1496</v>
      </c>
      <c r="K323" s="73" t="s">
        <v>871</v>
      </c>
      <c r="L323" s="44" t="str">
        <f t="shared" si="77"/>
        <v>HRAEI-LPI-CC-263-2023HRAEI-MD0360</v>
      </c>
      <c r="M323" s="73" t="s">
        <v>872</v>
      </c>
      <c r="N323" s="73">
        <v>25302474</v>
      </c>
      <c r="O323" s="73" t="s">
        <v>873</v>
      </c>
      <c r="P323" s="73" t="s">
        <v>860</v>
      </c>
      <c r="Q323" s="74">
        <v>6.6</v>
      </c>
      <c r="R323" s="75">
        <v>1248</v>
      </c>
      <c r="S323" s="75">
        <v>3120</v>
      </c>
      <c r="T323" s="74">
        <f t="shared" si="78"/>
        <v>8236.7999999999993</v>
      </c>
      <c r="U323" s="74">
        <f t="shared" si="79"/>
        <v>20592</v>
      </c>
      <c r="V323" s="76">
        <v>0</v>
      </c>
      <c r="W323" s="87">
        <f>IFERROR(VLOOKUP(L323,'DINAMICA SOLICITADO - ENTREGADO'!$A$2:$B$2000,2,0),"-")</f>
        <v>1248</v>
      </c>
      <c r="X323" s="87">
        <f>IFERROR(VLOOKUP(L323,'DINAMICA SOLICITADO - ENTREGADO'!$A$2:$C$2000,3,0),"-")</f>
        <v>1248</v>
      </c>
      <c r="Y323" s="87" t="str">
        <f t="shared" si="80"/>
        <v>CLAVE SOLICITADA</v>
      </c>
      <c r="Z323" s="87">
        <f t="shared" si="81"/>
        <v>0</v>
      </c>
      <c r="AA323" s="87" t="str">
        <f t="shared" si="82"/>
        <v>MINIMO CUMPLIDO</v>
      </c>
      <c r="AB323" s="87">
        <f t="shared" si="83"/>
        <v>0</v>
      </c>
      <c r="AC323" s="87" t="str">
        <f t="shared" si="84"/>
        <v>RECIBIDO TOTAL</v>
      </c>
      <c r="AD323" s="6">
        <f t="shared" si="85"/>
        <v>8236.7999999999993</v>
      </c>
      <c r="AE323" s="87"/>
      <c r="AF323" s="87"/>
      <c r="AG323" s="77"/>
      <c r="AH323" s="77"/>
      <c r="AI323" s="78" t="s">
        <v>2216</v>
      </c>
      <c r="AJ323" s="78"/>
      <c r="AK323" s="77"/>
      <c r="AL323" s="77"/>
      <c r="AM323" s="77"/>
      <c r="AN323" s="77" t="str">
        <f t="shared" si="86"/>
        <v>MCSSA018786HRAEI-LPI-CC-263-202325301</v>
      </c>
      <c r="AO323" s="77" t="str">
        <f t="shared" si="87"/>
        <v>3120BAXTER, S.A. DE C.V.6.6MCSSA018786010.000.3608.002024LA-12-512-012000991-I-174-2023RAMO 12</v>
      </c>
      <c r="AP323" s="77" t="str">
        <f t="shared" si="88"/>
        <v>HRAEI-LPI-CC-263-2023</v>
      </c>
      <c r="AQ323" s="70" t="str">
        <f t="shared" si="89"/>
        <v>HRAEI-MD0360</v>
      </c>
      <c r="AR323" s="70" t="str">
        <f t="shared" si="90"/>
        <v>BAXTER, S.A. DE C.V.</v>
      </c>
      <c r="AS323" s="70" t="str">
        <f t="shared" si="91"/>
        <v>LA-12-512-012000991-I-174-2023</v>
      </c>
      <c r="AT323" s="70" t="s">
        <v>2218</v>
      </c>
      <c r="AU323" s="70" t="str">
        <f t="shared" si="92"/>
        <v>HRAEI-LPI-CC-263-2023HRAEI-MD0360</v>
      </c>
      <c r="AV323" s="70"/>
      <c r="AW323" s="70"/>
      <c r="AX323" s="70"/>
    </row>
    <row r="324" spans="1:52" ht="24.95" hidden="1" customHeight="1" x14ac:dyDescent="0.25">
      <c r="A324" s="70" t="str">
        <f t="shared" si="75"/>
        <v>LA-12-512-012000991-I-174-2023MCSSA018786MEDILIVER, S.A. DE C.V.2024010.000.3608.00</v>
      </c>
      <c r="B324" s="70" t="str">
        <f t="shared" si="76"/>
        <v>MCSSA01878625301HRAEI-LPI-CC-335-1-2023HRAEI-MD03602024</v>
      </c>
      <c r="C324" s="71">
        <v>45253</v>
      </c>
      <c r="D324" s="72">
        <v>2024</v>
      </c>
      <c r="E324" s="73" t="s">
        <v>39</v>
      </c>
      <c r="F324" s="73" t="s">
        <v>2213</v>
      </c>
      <c r="G324" s="73" t="s">
        <v>41</v>
      </c>
      <c r="H324" s="73">
        <v>25301</v>
      </c>
      <c r="I324" s="73" t="s">
        <v>2284</v>
      </c>
      <c r="J324" s="73" t="s">
        <v>1739</v>
      </c>
      <c r="K324" s="73" t="s">
        <v>871</v>
      </c>
      <c r="L324" s="44" t="str">
        <f t="shared" si="77"/>
        <v>HRAEI-LPI-CC-335-1-2023HRAEI-MD0360</v>
      </c>
      <c r="M324" s="73" t="s">
        <v>872</v>
      </c>
      <c r="N324" s="73">
        <v>25302474</v>
      </c>
      <c r="O324" s="73" t="s">
        <v>873</v>
      </c>
      <c r="P324" s="73" t="s">
        <v>860</v>
      </c>
      <c r="Q324" s="74">
        <v>7.04</v>
      </c>
      <c r="R324" s="75">
        <v>832</v>
      </c>
      <c r="S324" s="75">
        <v>2080</v>
      </c>
      <c r="T324" s="74">
        <f t="shared" si="78"/>
        <v>5857.28</v>
      </c>
      <c r="U324" s="74">
        <f t="shared" si="79"/>
        <v>14643.2</v>
      </c>
      <c r="V324" s="76">
        <v>0</v>
      </c>
      <c r="W324" s="87">
        <f>IFERROR(VLOOKUP(L324,'DINAMICA SOLICITADO - ENTREGADO'!$A$2:$B$2000,2,0),"-")</f>
        <v>832</v>
      </c>
      <c r="X324" s="87">
        <f>IFERROR(VLOOKUP(L324,'DINAMICA SOLICITADO - ENTREGADO'!$A$2:$C$2000,3,0),"-")</f>
        <v>832</v>
      </c>
      <c r="Y324" s="87" t="str">
        <f t="shared" si="80"/>
        <v>CLAVE SOLICITADA</v>
      </c>
      <c r="Z324" s="87">
        <f t="shared" si="81"/>
        <v>0</v>
      </c>
      <c r="AA324" s="87" t="str">
        <f t="shared" si="82"/>
        <v>MINIMO CUMPLIDO</v>
      </c>
      <c r="AB324" s="87">
        <f t="shared" si="83"/>
        <v>0</v>
      </c>
      <c r="AC324" s="87" t="str">
        <f t="shared" si="84"/>
        <v>RECIBIDO TOTAL</v>
      </c>
      <c r="AD324" s="6">
        <f t="shared" si="85"/>
        <v>5857.28</v>
      </c>
      <c r="AE324" s="87"/>
      <c r="AF324" s="87"/>
      <c r="AG324" s="77"/>
      <c r="AH324" s="77"/>
      <c r="AI324" s="78" t="s">
        <v>2216</v>
      </c>
      <c r="AJ324" s="78"/>
      <c r="AK324" s="77"/>
      <c r="AL324" s="77"/>
      <c r="AM324" s="77"/>
      <c r="AN324" s="77" t="str">
        <f t="shared" si="86"/>
        <v>MCSSA018786HRAEI-LPI-CC-335-1-202325301</v>
      </c>
      <c r="AO324" s="77" t="str">
        <f t="shared" si="87"/>
        <v>2080MEDILIVER, S.A. DE C.V.7.04MCSSA018786010.000.3608.002024LA-12-512-012000991-I-174-2023RAMO 12</v>
      </c>
      <c r="AP324" s="77" t="str">
        <f t="shared" si="88"/>
        <v>HRAEI-LPI-CC-335-1-2023</v>
      </c>
      <c r="AQ324" s="70" t="str">
        <f t="shared" si="89"/>
        <v>HRAEI-MD0360</v>
      </c>
      <c r="AR324" s="70" t="str">
        <f t="shared" si="90"/>
        <v>MEDILIVER, S.A. DE C.V.</v>
      </c>
      <c r="AS324" s="70" t="str">
        <f t="shared" si="91"/>
        <v>LA-12-512-012000991-I-174-2023</v>
      </c>
      <c r="AT324" s="70" t="s">
        <v>2218</v>
      </c>
      <c r="AU324" s="70" t="str">
        <f t="shared" si="92"/>
        <v>HRAEI-LPI-CC-335-1-2023HRAEI-MD0360</v>
      </c>
      <c r="AV324" s="70"/>
      <c r="AW324" s="70"/>
      <c r="AX324" s="70"/>
    </row>
    <row r="325" spans="1:52" ht="24.95" hidden="1" customHeight="1" x14ac:dyDescent="0.25">
      <c r="A325" s="1" t="str">
        <f t="shared" si="75"/>
        <v>LA-012M7B997-E115-2022MCSSA018786IARE DE OCCIDENTE, S.A. DE C.V.2024010.000.3608.00</v>
      </c>
      <c r="B325" s="1" t="str">
        <f t="shared" si="76"/>
        <v>MCSSA01878625301HRAEI-LPI-CC-425-2022HRAEI-MD03602024</v>
      </c>
      <c r="C325" s="42">
        <v>44950</v>
      </c>
      <c r="D325" s="43">
        <v>2024</v>
      </c>
      <c r="E325" s="44" t="s">
        <v>39</v>
      </c>
      <c r="F325" s="44" t="s">
        <v>390</v>
      </c>
      <c r="G325" s="44" t="s">
        <v>41</v>
      </c>
      <c r="H325" s="44">
        <v>25301</v>
      </c>
      <c r="I325" s="44" t="s">
        <v>451</v>
      </c>
      <c r="J325" s="44" t="s">
        <v>373</v>
      </c>
      <c r="K325" s="44" t="s">
        <v>871</v>
      </c>
      <c r="L325" s="44" t="str">
        <f t="shared" si="77"/>
        <v>HRAEI-LPI-CC-425-2022HRAEI-MD0360</v>
      </c>
      <c r="M325" s="44" t="s">
        <v>872</v>
      </c>
      <c r="N325" s="44">
        <v>25302474</v>
      </c>
      <c r="O325" s="44" t="s">
        <v>873</v>
      </c>
      <c r="P325" s="44" t="s">
        <v>860</v>
      </c>
      <c r="Q325" s="45">
        <v>6.87</v>
      </c>
      <c r="R325" s="46">
        <v>10688</v>
      </c>
      <c r="S325" s="46">
        <v>26720</v>
      </c>
      <c r="T325" s="45">
        <f t="shared" si="78"/>
        <v>73426.559999999998</v>
      </c>
      <c r="U325" s="45">
        <f t="shared" si="79"/>
        <v>183566.4</v>
      </c>
      <c r="V325" s="47">
        <v>0</v>
      </c>
      <c r="W325" s="87">
        <f>IFERROR(VLOOKUP(L325,'DINAMICA SOLICITADO - ENTREGADO'!$A$2:$B$2000,2,0),"-")</f>
        <v>14400</v>
      </c>
      <c r="X325" s="87">
        <f>IFERROR(VLOOKUP(L325,'DINAMICA SOLICITADO - ENTREGADO'!$A$2:$C$2000,3,0),"-")</f>
        <v>14400</v>
      </c>
      <c r="Y325" s="87" t="str">
        <f t="shared" si="80"/>
        <v>CLAVE SOLICITADA</v>
      </c>
      <c r="Z325" s="87">
        <f t="shared" si="81"/>
        <v>3712</v>
      </c>
      <c r="AA325" s="87" t="str">
        <f t="shared" si="82"/>
        <v>MINIMO SUPERADO</v>
      </c>
      <c r="AB325" s="87">
        <f t="shared" si="83"/>
        <v>0</v>
      </c>
      <c r="AC325" s="87" t="str">
        <f t="shared" si="84"/>
        <v>RECIBIDO TOTAL</v>
      </c>
      <c r="AD325" s="6">
        <f t="shared" si="85"/>
        <v>98928</v>
      </c>
      <c r="AE325" s="87" t="s">
        <v>3574</v>
      </c>
      <c r="AF325" s="87"/>
      <c r="AI325" s="9">
        <v>2.5000000000000001E-2</v>
      </c>
      <c r="AN325" s="8" t="str">
        <f t="shared" si="86"/>
        <v>MCSSA018786HRAEI-LPI-CC-425-202225301</v>
      </c>
      <c r="AO325" s="8" t="str">
        <f t="shared" si="87"/>
        <v>26720IARE DE OCCIDENTE, S.A. DE C.V.6.87MCSSA018786010.000.3608.002024LA-012M7B997-E115-2022RAMO 12</v>
      </c>
      <c r="AP325" s="8" t="str">
        <f t="shared" si="88"/>
        <v>HRAEI-LPI-CC-425-2022</v>
      </c>
      <c r="AQ325" s="1" t="str">
        <f t="shared" si="89"/>
        <v>HRAEI-MD0360</v>
      </c>
      <c r="AR325" s="1" t="str">
        <f t="shared" si="90"/>
        <v>IARE DE OCCIDENTE, S.A. DE C.V.</v>
      </c>
      <c r="AS325" s="1" t="str">
        <f t="shared" si="91"/>
        <v>LA-012M7B997-E115-2022</v>
      </c>
      <c r="AT325" s="1" t="s">
        <v>48</v>
      </c>
      <c r="AU325" s="1" t="str">
        <f t="shared" si="92"/>
        <v>HRAEI-LPI-CC-425-2022HRAEI-MD0360</v>
      </c>
    </row>
    <row r="326" spans="1:52" ht="24.95" hidden="1" customHeight="1" x14ac:dyDescent="0.25">
      <c r="A326" s="1" t="str">
        <f t="shared" si="75"/>
        <v>LA-12-M7B-012M7B997-I-1-2023MCSSA018786FRESENIUS KABI MÉXICO, S.A. DE C.V.2024010.000.3626.00</v>
      </c>
      <c r="B326" s="1" t="str">
        <f t="shared" si="76"/>
        <v>MCSSA01878625301HRAEI-LPI-CC-026-2023HRAEI-MD03582024</v>
      </c>
      <c r="C326" s="42">
        <v>44971</v>
      </c>
      <c r="D326" s="43">
        <v>2024</v>
      </c>
      <c r="E326" s="44" t="s">
        <v>39</v>
      </c>
      <c r="F326" s="44" t="s">
        <v>1474</v>
      </c>
      <c r="G326" s="44" t="s">
        <v>41</v>
      </c>
      <c r="H326" s="44">
        <v>25301</v>
      </c>
      <c r="I326" s="44" t="s">
        <v>1627</v>
      </c>
      <c r="J326" s="44" t="s">
        <v>412</v>
      </c>
      <c r="K326" s="44" t="s">
        <v>1757</v>
      </c>
      <c r="L326" s="44" t="str">
        <f t="shared" si="77"/>
        <v>HRAEI-LPI-CC-026-2023HRAEI-MD0358</v>
      </c>
      <c r="M326" s="44" t="s">
        <v>1758</v>
      </c>
      <c r="N326" s="44">
        <v>25302473</v>
      </c>
      <c r="O326" s="44" t="s">
        <v>1759</v>
      </c>
      <c r="P326" s="44" t="s">
        <v>905</v>
      </c>
      <c r="Q326" s="45">
        <v>3.92</v>
      </c>
      <c r="R326" s="46">
        <v>26206</v>
      </c>
      <c r="S326" s="46">
        <v>65514</v>
      </c>
      <c r="T326" s="45">
        <f t="shared" si="78"/>
        <v>102727.52</v>
      </c>
      <c r="U326" s="45">
        <f t="shared" si="79"/>
        <v>256814.88</v>
      </c>
      <c r="V326" s="47">
        <v>0</v>
      </c>
      <c r="W326" s="87">
        <f>IFERROR(VLOOKUP(L326,'DINAMICA SOLICITADO - ENTREGADO'!$A$2:$B$2000,2,0),"-")</f>
        <v>26206</v>
      </c>
      <c r="X326" s="87">
        <f>IFERROR(VLOOKUP(L326,'DINAMICA SOLICITADO - ENTREGADO'!$A$2:$C$2000,3,0),"-")</f>
        <v>26206</v>
      </c>
      <c r="Y326" s="87" t="str">
        <f t="shared" si="80"/>
        <v>CLAVE SOLICITADA</v>
      </c>
      <c r="Z326" s="87">
        <f t="shared" si="81"/>
        <v>0</v>
      </c>
      <c r="AA326" s="87" t="str">
        <f t="shared" si="82"/>
        <v>MINIMO CUMPLIDO</v>
      </c>
      <c r="AB326" s="87">
        <f t="shared" si="83"/>
        <v>0</v>
      </c>
      <c r="AC326" s="87" t="str">
        <f t="shared" si="84"/>
        <v>RECIBIDO TOTAL</v>
      </c>
      <c r="AD326" s="6">
        <f t="shared" si="85"/>
        <v>102727.52</v>
      </c>
      <c r="AE326" s="87" t="s">
        <v>3574</v>
      </c>
      <c r="AF326" s="87"/>
      <c r="AI326" s="9">
        <v>0.02</v>
      </c>
      <c r="AN326" s="8" t="str">
        <f t="shared" si="86"/>
        <v>MCSSA018786HRAEI-LPI-CC-026-202325301</v>
      </c>
      <c r="AO326" s="8" t="str">
        <f t="shared" si="87"/>
        <v>65514FRESENIUS KABI MÉXICO, S.A. DE C.V.3.92MCSSA018786010.000.3626.002024LA-12-M7B-012M7B997-I-1-2023RAMO 12</v>
      </c>
      <c r="AP326" s="8" t="str">
        <f t="shared" si="88"/>
        <v>HRAEI-LPI-CC-026-2023</v>
      </c>
      <c r="AQ326" s="1" t="str">
        <f t="shared" si="89"/>
        <v>HRAEI-MD0358</v>
      </c>
      <c r="AR326" s="1" t="str">
        <f t="shared" si="90"/>
        <v>FRESENIUS KABI MÉXICO, S.A. DE C.V.</v>
      </c>
      <c r="AS326" s="1" t="str">
        <f t="shared" si="91"/>
        <v>LA-12-M7B-012M7B997-I-1-2023</v>
      </c>
      <c r="AT326" s="1" t="s">
        <v>48</v>
      </c>
      <c r="AU326" s="1" t="str">
        <f t="shared" si="92"/>
        <v>HRAEI-LPI-CC-026-2023HRAEI-MD0358</v>
      </c>
    </row>
    <row r="327" spans="1:52" ht="24.95" hidden="1" customHeight="1" x14ac:dyDescent="0.25">
      <c r="A327" s="70" t="str">
        <f t="shared" ref="A327:A390" si="93">CONCATENATE($F327,$E327,$J327,$D327,$M327)</f>
        <v>LA-12-512-012000991-I-174-2023MCSSA018786BAXTER, S.A. DE C.V.2024010.000.3609.00</v>
      </c>
      <c r="B327" s="70" t="str">
        <f t="shared" ref="B327:B390" si="94">CONCATENATE($E327,$H327,$I327,$K327,$D327)</f>
        <v>MCSSA01878625301HRAEI-LPI-CC-263-2023HRAEI-MD03612024</v>
      </c>
      <c r="C327" s="71">
        <v>45253</v>
      </c>
      <c r="D327" s="72">
        <v>2024</v>
      </c>
      <c r="E327" s="73" t="s">
        <v>39</v>
      </c>
      <c r="F327" s="73" t="s">
        <v>2213</v>
      </c>
      <c r="G327" s="73" t="s">
        <v>41</v>
      </c>
      <c r="H327" s="73">
        <v>25301</v>
      </c>
      <c r="I327" s="73" t="s">
        <v>2267</v>
      </c>
      <c r="J327" s="73" t="s">
        <v>1496</v>
      </c>
      <c r="K327" s="73" t="s">
        <v>874</v>
      </c>
      <c r="L327" s="44" t="str">
        <f t="shared" ref="L327:L390" si="95">CONCATENATE(I327,K327)</f>
        <v>HRAEI-LPI-CC-263-2023HRAEI-MD0361</v>
      </c>
      <c r="M327" s="73" t="s">
        <v>875</v>
      </c>
      <c r="N327" s="73">
        <v>25302471</v>
      </c>
      <c r="O327" s="73" t="s">
        <v>876</v>
      </c>
      <c r="P327" s="73" t="s">
        <v>369</v>
      </c>
      <c r="Q327" s="74">
        <v>7.4</v>
      </c>
      <c r="R327" s="75">
        <v>5280</v>
      </c>
      <c r="S327" s="75">
        <v>13200</v>
      </c>
      <c r="T327" s="74">
        <f t="shared" ref="T327:T390" si="96">+$Q327*$R327</f>
        <v>39072</v>
      </c>
      <c r="U327" s="74">
        <f t="shared" ref="U327:U390" si="97">+$S327*$Q327</f>
        <v>97680</v>
      </c>
      <c r="V327" s="76">
        <v>0</v>
      </c>
      <c r="W327" s="87">
        <f>IFERROR(VLOOKUP(L327,'DINAMICA SOLICITADO - ENTREGADO'!$A$2:$B$2000,2,0),"-")</f>
        <v>5280</v>
      </c>
      <c r="X327" s="87">
        <f>IFERROR(VLOOKUP(L327,'DINAMICA SOLICITADO - ENTREGADO'!$A$2:$C$2000,3,0),"-")</f>
        <v>0</v>
      </c>
      <c r="Y327" s="87" t="str">
        <f t="shared" ref="Y327:Y390" si="98">IF(W327="-","SIN SOLICITUD","CLAVE SOLICITADA")</f>
        <v>CLAVE SOLICITADA</v>
      </c>
      <c r="Z327" s="87">
        <f t="shared" ref="Z327:Z390" si="99">IF(W327="-","-",(W327-R327))</f>
        <v>0</v>
      </c>
      <c r="AA327" s="87" t="str">
        <f t="shared" ref="AA327:AA390" si="100">IF(Z327&lt;0,"MINIMO NO CUMPLIDO",IF(Z327="-","MINIMO SIN SOLICITUD",IF(Z327=0,"MINIMO CUMPLIDO","MINIMO SUPERADO")))</f>
        <v>MINIMO CUMPLIDO</v>
      </c>
      <c r="AB327" s="87">
        <f t="shared" ref="AB327:AB390" si="101">IF(W327="-","-",(W327-X327))</f>
        <v>5280</v>
      </c>
      <c r="AC327" s="87" t="str">
        <f t="shared" ref="AC327:AC390" si="102">IF(AND(X327="-",AB327="-"),"SIN SOLICITUD",IF(AND(X327&gt;0,AB327&gt;0),"RECIBIDO PARCIAL",IF(AND(X327&gt;0,AB327=0),"RECIBIDO TOTAL","SIN RECIBIR")))</f>
        <v>SIN RECIBIR</v>
      </c>
      <c r="AD327" s="6">
        <f t="shared" ref="AD327:AD390" si="103">IFERROR(+Q327*X327,"-")</f>
        <v>0</v>
      </c>
      <c r="AE327" s="87"/>
      <c r="AF327" s="87"/>
      <c r="AG327" s="77"/>
      <c r="AH327" s="77"/>
      <c r="AI327" s="78" t="s">
        <v>2216</v>
      </c>
      <c r="AJ327" s="78"/>
      <c r="AK327" s="77"/>
      <c r="AL327" s="77"/>
      <c r="AM327" s="77"/>
      <c r="AN327" s="77" t="str">
        <f t="shared" ref="AN327:AN390" si="104">CONCATENATE($E327,$I327,$H327)</f>
        <v>MCSSA018786HRAEI-LPI-CC-263-202325301</v>
      </c>
      <c r="AO327" s="77" t="str">
        <f t="shared" ref="AO327:AO390" si="105">CONCATENATE($S327,$J327,$Q327,$E327,$M327,$D327,$F327,$G327)</f>
        <v>13200BAXTER, S.A. DE C.V.7.4MCSSA018786010.000.3609.002024LA-12-512-012000991-I-174-2023RAMO 12</v>
      </c>
      <c r="AP327" s="77" t="str">
        <f t="shared" ref="AP327:AP390" si="106">+I327</f>
        <v>HRAEI-LPI-CC-263-2023</v>
      </c>
      <c r="AQ327" s="70" t="str">
        <f t="shared" ref="AQ327:AQ390" si="107">+$K327</f>
        <v>HRAEI-MD0361</v>
      </c>
      <c r="AR327" s="70" t="str">
        <f t="shared" ref="AR327:AR390" si="108">+J327</f>
        <v>BAXTER, S.A. DE C.V.</v>
      </c>
      <c r="AS327" s="70" t="str">
        <f t="shared" ref="AS327:AS390" si="109">+F327</f>
        <v>LA-12-512-012000991-I-174-2023</v>
      </c>
      <c r="AT327" s="70" t="s">
        <v>2218</v>
      </c>
      <c r="AU327" s="70" t="str">
        <f t="shared" ref="AU327:AU390" si="110">CONCATENATE(I327,K327)</f>
        <v>HRAEI-LPI-CC-263-2023HRAEI-MD0361</v>
      </c>
      <c r="AV327" s="70"/>
      <c r="AW327" s="70"/>
      <c r="AX327" s="70"/>
    </row>
    <row r="328" spans="1:52" ht="24.95" hidden="1" customHeight="1" x14ac:dyDescent="0.25">
      <c r="A328" s="70" t="str">
        <f t="shared" si="93"/>
        <v>LA-12-512-012000991-I-174-2023MCSSA018786MEDILIVER, S.A. DE C.V.2024010.000.3609.00</v>
      </c>
      <c r="B328" s="70" t="str">
        <f t="shared" si="94"/>
        <v>MCSSA01878625301HRAEI-LPI-CC-335-1-2023HRAEI-MD03612024</v>
      </c>
      <c r="C328" s="71">
        <v>45253</v>
      </c>
      <c r="D328" s="72">
        <v>2024</v>
      </c>
      <c r="E328" s="73" t="s">
        <v>39</v>
      </c>
      <c r="F328" s="73" t="s">
        <v>2213</v>
      </c>
      <c r="G328" s="73" t="s">
        <v>41</v>
      </c>
      <c r="H328" s="73">
        <v>25301</v>
      </c>
      <c r="I328" s="73" t="s">
        <v>2284</v>
      </c>
      <c r="J328" s="73" t="s">
        <v>1739</v>
      </c>
      <c r="K328" s="73" t="s">
        <v>874</v>
      </c>
      <c r="L328" s="44" t="str">
        <f t="shared" si="95"/>
        <v>HRAEI-LPI-CC-335-1-2023HRAEI-MD0361</v>
      </c>
      <c r="M328" s="73" t="s">
        <v>875</v>
      </c>
      <c r="N328" s="73">
        <v>25302471</v>
      </c>
      <c r="O328" s="73" t="s">
        <v>876</v>
      </c>
      <c r="P328" s="73" t="s">
        <v>369</v>
      </c>
      <c r="Q328" s="74">
        <v>7.75</v>
      </c>
      <c r="R328" s="75">
        <v>3520</v>
      </c>
      <c r="S328" s="75">
        <v>8800</v>
      </c>
      <c r="T328" s="74">
        <f t="shared" si="96"/>
        <v>27280</v>
      </c>
      <c r="U328" s="74">
        <f t="shared" si="97"/>
        <v>68200</v>
      </c>
      <c r="V328" s="76">
        <v>0</v>
      </c>
      <c r="W328" s="87">
        <f>IFERROR(VLOOKUP(L328,'DINAMICA SOLICITADO - ENTREGADO'!$A$2:$B$2000,2,0),"-")</f>
        <v>3520</v>
      </c>
      <c r="X328" s="87">
        <f>IFERROR(VLOOKUP(L328,'DINAMICA SOLICITADO - ENTREGADO'!$A$2:$C$2000,3,0),"-")</f>
        <v>0</v>
      </c>
      <c r="Y328" s="87" t="str">
        <f t="shared" si="98"/>
        <v>CLAVE SOLICITADA</v>
      </c>
      <c r="Z328" s="87">
        <f t="shared" si="99"/>
        <v>0</v>
      </c>
      <c r="AA328" s="87" t="str">
        <f t="shared" si="100"/>
        <v>MINIMO CUMPLIDO</v>
      </c>
      <c r="AB328" s="87">
        <f t="shared" si="101"/>
        <v>3520</v>
      </c>
      <c r="AC328" s="87" t="str">
        <f t="shared" si="102"/>
        <v>SIN RECIBIR</v>
      </c>
      <c r="AD328" s="6">
        <f t="shared" si="103"/>
        <v>0</v>
      </c>
      <c r="AE328" s="87"/>
      <c r="AF328" s="87"/>
      <c r="AG328" s="77"/>
      <c r="AH328" s="77"/>
      <c r="AI328" s="78" t="s">
        <v>2216</v>
      </c>
      <c r="AJ328" s="78"/>
      <c r="AK328" s="77"/>
      <c r="AL328" s="77"/>
      <c r="AM328" s="77"/>
      <c r="AN328" s="77" t="str">
        <f t="shared" si="104"/>
        <v>MCSSA018786HRAEI-LPI-CC-335-1-202325301</v>
      </c>
      <c r="AO328" s="77" t="str">
        <f t="shared" si="105"/>
        <v>8800MEDILIVER, S.A. DE C.V.7.75MCSSA018786010.000.3609.002024LA-12-512-012000991-I-174-2023RAMO 12</v>
      </c>
      <c r="AP328" s="77" t="str">
        <f t="shared" si="106"/>
        <v>HRAEI-LPI-CC-335-1-2023</v>
      </c>
      <c r="AQ328" s="70" t="str">
        <f t="shared" si="107"/>
        <v>HRAEI-MD0361</v>
      </c>
      <c r="AR328" s="70" t="str">
        <f t="shared" si="108"/>
        <v>MEDILIVER, S.A. DE C.V.</v>
      </c>
      <c r="AS328" s="70" t="str">
        <f t="shared" si="109"/>
        <v>LA-12-512-012000991-I-174-2023</v>
      </c>
      <c r="AT328" s="70" t="s">
        <v>2218</v>
      </c>
      <c r="AU328" s="70" t="str">
        <f t="shared" si="110"/>
        <v>HRAEI-LPI-CC-335-1-2023HRAEI-MD0361</v>
      </c>
      <c r="AV328" s="70"/>
      <c r="AW328" s="70"/>
      <c r="AX328" s="70"/>
    </row>
    <row r="329" spans="1:52" ht="24.95" hidden="1" customHeight="1" x14ac:dyDescent="0.25">
      <c r="A329" s="1" t="str">
        <f t="shared" si="93"/>
        <v>LA-012M7B997-E115-2022MCSSA018786IARE DE OCCIDENTE, S.A. DE C.V.2024010.000.3609.00</v>
      </c>
      <c r="B329" s="1" t="str">
        <f t="shared" si="94"/>
        <v>MCSSA01878625301HRAEI-LPI-CC-425-2022HRAEI-MD03612024</v>
      </c>
      <c r="C329" s="42">
        <v>44950</v>
      </c>
      <c r="D329" s="43">
        <v>2024</v>
      </c>
      <c r="E329" s="44" t="s">
        <v>39</v>
      </c>
      <c r="F329" s="44" t="s">
        <v>390</v>
      </c>
      <c r="G329" s="44" t="s">
        <v>41</v>
      </c>
      <c r="H329" s="44">
        <v>25301</v>
      </c>
      <c r="I329" s="44" t="s">
        <v>451</v>
      </c>
      <c r="J329" s="44" t="s">
        <v>373</v>
      </c>
      <c r="K329" s="44" t="s">
        <v>874</v>
      </c>
      <c r="L329" s="44" t="str">
        <f t="shared" si="95"/>
        <v>HRAEI-LPI-CC-425-2022HRAEI-MD0361</v>
      </c>
      <c r="M329" s="44" t="s">
        <v>875</v>
      </c>
      <c r="N329" s="44">
        <v>25302471</v>
      </c>
      <c r="O329" s="44" t="s">
        <v>876</v>
      </c>
      <c r="P329" s="44" t="s">
        <v>369</v>
      </c>
      <c r="Q329" s="45">
        <v>7.56</v>
      </c>
      <c r="R329" s="46">
        <v>9339</v>
      </c>
      <c r="S329" s="46">
        <v>23347</v>
      </c>
      <c r="T329" s="45">
        <f t="shared" si="96"/>
        <v>70602.84</v>
      </c>
      <c r="U329" s="45">
        <f t="shared" si="97"/>
        <v>176503.31999999998</v>
      </c>
      <c r="V329" s="47">
        <v>0</v>
      </c>
      <c r="W329" s="87">
        <f>IFERROR(VLOOKUP(L329,'DINAMICA SOLICITADO - ENTREGADO'!$A$2:$B$2000,2,0),"-")</f>
        <v>12000</v>
      </c>
      <c r="X329" s="87">
        <f>IFERROR(VLOOKUP(L329,'DINAMICA SOLICITADO - ENTREGADO'!$A$2:$C$2000,3,0),"-")</f>
        <v>12000</v>
      </c>
      <c r="Y329" s="87" t="str">
        <f t="shared" si="98"/>
        <v>CLAVE SOLICITADA</v>
      </c>
      <c r="Z329" s="87">
        <f t="shared" si="99"/>
        <v>2661</v>
      </c>
      <c r="AA329" s="87" t="str">
        <f t="shared" si="100"/>
        <v>MINIMO SUPERADO</v>
      </c>
      <c r="AB329" s="87">
        <f t="shared" si="101"/>
        <v>0</v>
      </c>
      <c r="AC329" s="87" t="str">
        <f t="shared" si="102"/>
        <v>RECIBIDO TOTAL</v>
      </c>
      <c r="AD329" s="6">
        <f t="shared" si="103"/>
        <v>90720</v>
      </c>
      <c r="AE329" s="87" t="s">
        <v>3574</v>
      </c>
      <c r="AF329" s="87"/>
      <c r="AI329" s="9">
        <v>2.5000000000000001E-2</v>
      </c>
      <c r="AN329" s="8" t="str">
        <f t="shared" si="104"/>
        <v>MCSSA018786HRAEI-LPI-CC-425-202225301</v>
      </c>
      <c r="AO329" s="8" t="str">
        <f t="shared" si="105"/>
        <v>23347IARE DE OCCIDENTE, S.A. DE C.V.7.56MCSSA018786010.000.3609.002024LA-012M7B997-E115-2022RAMO 12</v>
      </c>
      <c r="AP329" s="8" t="str">
        <f t="shared" si="106"/>
        <v>HRAEI-LPI-CC-425-2022</v>
      </c>
      <c r="AQ329" s="1" t="str">
        <f t="shared" si="107"/>
        <v>HRAEI-MD0361</v>
      </c>
      <c r="AR329" s="1" t="str">
        <f t="shared" si="108"/>
        <v>IARE DE OCCIDENTE, S.A. DE C.V.</v>
      </c>
      <c r="AS329" s="1" t="str">
        <f t="shared" si="109"/>
        <v>LA-012M7B997-E115-2022</v>
      </c>
      <c r="AT329" s="1" t="s">
        <v>48</v>
      </c>
      <c r="AU329" s="1" t="str">
        <f t="shared" si="110"/>
        <v>HRAEI-LPI-CC-425-2022HRAEI-MD0361</v>
      </c>
    </row>
    <row r="330" spans="1:52" ht="24.95" hidden="1" customHeight="1" x14ac:dyDescent="0.25">
      <c r="A330" s="1" t="str">
        <f t="shared" si="93"/>
        <v>LA-12-M7B-012M7B997-I-1-2023MCSSA018786PRODIFAM, S.A. DE C.V.2024010.000.5386.00</v>
      </c>
      <c r="B330" s="1" t="str">
        <f t="shared" si="94"/>
        <v>MCSSA01878625301HRAEI-LPI-CC-008-2023HRAEI-MD03592024</v>
      </c>
      <c r="C330" s="42">
        <v>44971</v>
      </c>
      <c r="D330" s="43">
        <v>2024</v>
      </c>
      <c r="E330" s="44" t="s">
        <v>39</v>
      </c>
      <c r="F330" s="44" t="s">
        <v>1474</v>
      </c>
      <c r="G330" s="44" t="s">
        <v>41</v>
      </c>
      <c r="H330" s="44">
        <v>25301</v>
      </c>
      <c r="I330" s="44" t="s">
        <v>1475</v>
      </c>
      <c r="J330" s="44" t="s">
        <v>1476</v>
      </c>
      <c r="K330" s="44" t="s">
        <v>1945</v>
      </c>
      <c r="L330" s="44" t="str">
        <f t="shared" si="95"/>
        <v>HRAEI-LPI-CC-008-2023HRAEI-MD0359</v>
      </c>
      <c r="M330" s="44" t="s">
        <v>1946</v>
      </c>
      <c r="N330" s="44">
        <v>25300580</v>
      </c>
      <c r="O330" s="44" t="s">
        <v>1947</v>
      </c>
      <c r="P330" s="44" t="s">
        <v>1948</v>
      </c>
      <c r="Q330" s="45">
        <v>168.879999999999</v>
      </c>
      <c r="R330" s="46">
        <v>28</v>
      </c>
      <c r="S330" s="46">
        <v>70</v>
      </c>
      <c r="T330" s="45">
        <f t="shared" si="96"/>
        <v>4728.6399999999721</v>
      </c>
      <c r="U330" s="45">
        <f t="shared" si="97"/>
        <v>11821.599999999929</v>
      </c>
      <c r="V330" s="47">
        <v>0</v>
      </c>
      <c r="W330" s="87">
        <f>IFERROR(VLOOKUP(L330,'DINAMICA SOLICITADO - ENTREGADO'!$A$2:$B$2000,2,0),"-")</f>
        <v>28</v>
      </c>
      <c r="X330" s="87">
        <f>IFERROR(VLOOKUP(L330,'DINAMICA SOLICITADO - ENTREGADO'!$A$2:$C$2000,3,0),"-")</f>
        <v>28</v>
      </c>
      <c r="Y330" s="87" t="str">
        <f t="shared" si="98"/>
        <v>CLAVE SOLICITADA</v>
      </c>
      <c r="Z330" s="87">
        <f t="shared" si="99"/>
        <v>0</v>
      </c>
      <c r="AA330" s="87" t="str">
        <f t="shared" si="100"/>
        <v>MINIMO CUMPLIDO</v>
      </c>
      <c r="AB330" s="87">
        <f t="shared" si="101"/>
        <v>0</v>
      </c>
      <c r="AC330" s="87" t="str">
        <f t="shared" si="102"/>
        <v>RECIBIDO TOTAL</v>
      </c>
      <c r="AD330" s="6">
        <f t="shared" si="103"/>
        <v>4728.6399999999721</v>
      </c>
      <c r="AE330" s="87" t="s">
        <v>3574</v>
      </c>
      <c r="AF330" s="87"/>
      <c r="AI330" s="9">
        <v>0.02</v>
      </c>
      <c r="AN330" s="8" t="str">
        <f t="shared" si="104"/>
        <v>MCSSA018786HRAEI-LPI-CC-008-202325301</v>
      </c>
      <c r="AO330" s="8" t="str">
        <f t="shared" si="105"/>
        <v>70PRODIFAM, S.A. DE C.V.168.879999999999MCSSA018786010.000.5386.002024LA-12-M7B-012M7B997-I-1-2023RAMO 12</v>
      </c>
      <c r="AP330" s="8" t="str">
        <f t="shared" si="106"/>
        <v>HRAEI-LPI-CC-008-2023</v>
      </c>
      <c r="AQ330" s="1" t="str">
        <f t="shared" si="107"/>
        <v>HRAEI-MD0359</v>
      </c>
      <c r="AR330" s="1" t="str">
        <f t="shared" si="108"/>
        <v>PRODIFAM, S.A. DE C.V.</v>
      </c>
      <c r="AS330" s="1" t="str">
        <f t="shared" si="109"/>
        <v>LA-12-M7B-012M7B997-I-1-2023</v>
      </c>
      <c r="AT330" s="1" t="s">
        <v>48</v>
      </c>
      <c r="AU330" s="1" t="str">
        <f t="shared" si="110"/>
        <v>HRAEI-LPI-CC-008-2023HRAEI-MD0359</v>
      </c>
    </row>
    <row r="331" spans="1:52" ht="24.95" hidden="1" customHeight="1" x14ac:dyDescent="0.25">
      <c r="A331" s="70" t="str">
        <f t="shared" si="93"/>
        <v>LA-12-512-012000991-I-174-2023MCSSA018786AMAROX PHARMA, S.A. DE C.V.2024010.000.5865.00</v>
      </c>
      <c r="B331" s="70" t="str">
        <f t="shared" si="94"/>
        <v>MCSSA01878625301HRAEI-LPI-CC-255-1-2023HRAEI-MD19322024</v>
      </c>
      <c r="C331" s="71">
        <v>45253</v>
      </c>
      <c r="D331" s="72">
        <v>2024</v>
      </c>
      <c r="E331" s="73" t="s">
        <v>39</v>
      </c>
      <c r="F331" s="73" t="s">
        <v>2213</v>
      </c>
      <c r="G331" s="73" t="s">
        <v>41</v>
      </c>
      <c r="H331" s="73">
        <v>25301</v>
      </c>
      <c r="I331" s="73" t="s">
        <v>2286</v>
      </c>
      <c r="J331" s="73" t="s">
        <v>1129</v>
      </c>
      <c r="K331" s="73" t="s">
        <v>2016</v>
      </c>
      <c r="L331" s="44" t="str">
        <f t="shared" si="95"/>
        <v>HRAEI-LPI-CC-255-1-2023HRAEI-MD1932</v>
      </c>
      <c r="M331" s="73" t="s">
        <v>2017</v>
      </c>
      <c r="N331" s="73">
        <v>25302480</v>
      </c>
      <c r="O331" s="73" t="s">
        <v>2018</v>
      </c>
      <c r="P331" s="73" t="s">
        <v>994</v>
      </c>
      <c r="Q331" s="74">
        <v>177.6</v>
      </c>
      <c r="R331" s="75">
        <v>576</v>
      </c>
      <c r="S331" s="75">
        <v>1440</v>
      </c>
      <c r="T331" s="74">
        <f t="shared" si="96"/>
        <v>102297.59999999999</v>
      </c>
      <c r="U331" s="74">
        <f t="shared" si="97"/>
        <v>255744</v>
      </c>
      <c r="V331" s="76">
        <v>0</v>
      </c>
      <c r="W331" s="87">
        <f>IFERROR(VLOOKUP(L331,'DINAMICA SOLICITADO - ENTREGADO'!$A$2:$B$2000,2,0),"-")</f>
        <v>576</v>
      </c>
      <c r="X331" s="87">
        <f>IFERROR(VLOOKUP(L331,'DINAMICA SOLICITADO - ENTREGADO'!$A$2:$C$2000,3,0),"-")</f>
        <v>0</v>
      </c>
      <c r="Y331" s="87" t="str">
        <f t="shared" si="98"/>
        <v>CLAVE SOLICITADA</v>
      </c>
      <c r="Z331" s="87">
        <f t="shared" si="99"/>
        <v>0</v>
      </c>
      <c r="AA331" s="87" t="str">
        <f t="shared" si="100"/>
        <v>MINIMO CUMPLIDO</v>
      </c>
      <c r="AB331" s="87">
        <f t="shared" si="101"/>
        <v>576</v>
      </c>
      <c r="AC331" s="87" t="str">
        <f t="shared" si="102"/>
        <v>SIN RECIBIR</v>
      </c>
      <c r="AD331" s="6">
        <f t="shared" si="103"/>
        <v>0</v>
      </c>
      <c r="AE331" s="87"/>
      <c r="AF331" s="87"/>
      <c r="AG331" s="77"/>
      <c r="AH331" s="77"/>
      <c r="AI331" s="78" t="s">
        <v>2216</v>
      </c>
      <c r="AJ331" s="78"/>
      <c r="AK331" s="77"/>
      <c r="AL331" s="77"/>
      <c r="AM331" s="77"/>
      <c r="AN331" s="77" t="str">
        <f t="shared" si="104"/>
        <v>MCSSA018786HRAEI-LPI-CC-255-1-202325301</v>
      </c>
      <c r="AO331" s="77" t="str">
        <f t="shared" si="105"/>
        <v>1440AMAROX PHARMA, S.A. DE C.V.177.6MCSSA018786010.000.5865.002024LA-12-512-012000991-I-174-2023RAMO 12</v>
      </c>
      <c r="AP331" s="77" t="str">
        <f t="shared" si="106"/>
        <v>HRAEI-LPI-CC-255-1-2023</v>
      </c>
      <c r="AQ331" s="70" t="str">
        <f t="shared" si="107"/>
        <v>HRAEI-MD1932</v>
      </c>
      <c r="AR331" s="70" t="str">
        <f t="shared" si="108"/>
        <v>AMAROX PHARMA, S.A. DE C.V.</v>
      </c>
      <c r="AS331" s="70" t="str">
        <f t="shared" si="109"/>
        <v>LA-12-512-012000991-I-174-2023</v>
      </c>
      <c r="AT331" s="70" t="s">
        <v>2218</v>
      </c>
      <c r="AU331" s="70" t="str">
        <f t="shared" si="110"/>
        <v>HRAEI-LPI-CC-255-1-2023HRAEI-MD1932</v>
      </c>
      <c r="AV331" s="70"/>
      <c r="AW331" s="70"/>
      <c r="AX331" s="70"/>
      <c r="AY331" s="70"/>
      <c r="AZ331" s="70"/>
    </row>
    <row r="332" spans="1:52" ht="24.95" hidden="1" customHeight="1" x14ac:dyDescent="0.25">
      <c r="A332" s="1" t="str">
        <f t="shared" si="93"/>
        <v>LA-12-M7B-012M7B997-I-1-2023MCSSA018786ALTERNAVIDA, S.A. DE C.V.2024010.000.5865.00</v>
      </c>
      <c r="B332" s="1" t="str">
        <f t="shared" si="94"/>
        <v>MCSSA01878625301HRAEI-LPI-CC-037-2023HRAEI-MD19322024</v>
      </c>
      <c r="C332" s="42">
        <v>44971</v>
      </c>
      <c r="D332" s="43">
        <v>2024</v>
      </c>
      <c r="E332" s="44" t="s">
        <v>39</v>
      </c>
      <c r="F332" s="44" t="s">
        <v>1474</v>
      </c>
      <c r="G332" s="44" t="s">
        <v>41</v>
      </c>
      <c r="H332" s="44">
        <v>25301</v>
      </c>
      <c r="I332" s="44" t="s">
        <v>2007</v>
      </c>
      <c r="J332" s="44" t="s">
        <v>800</v>
      </c>
      <c r="K332" s="44" t="s">
        <v>2016</v>
      </c>
      <c r="L332" s="44" t="str">
        <f t="shared" si="95"/>
        <v>HRAEI-LPI-CC-037-2023HRAEI-MD1932</v>
      </c>
      <c r="M332" s="44" t="s">
        <v>2017</v>
      </c>
      <c r="N332" s="44">
        <v>25302480</v>
      </c>
      <c r="O332" s="44" t="s">
        <v>2018</v>
      </c>
      <c r="P332" s="44" t="s">
        <v>994</v>
      </c>
      <c r="Q332" s="45">
        <v>279</v>
      </c>
      <c r="R332" s="46">
        <v>936</v>
      </c>
      <c r="S332" s="46">
        <v>2340</v>
      </c>
      <c r="T332" s="45">
        <f t="shared" si="96"/>
        <v>261144</v>
      </c>
      <c r="U332" s="45">
        <f t="shared" si="97"/>
        <v>652860</v>
      </c>
      <c r="V332" s="47">
        <v>0</v>
      </c>
      <c r="W332" s="87">
        <f>IFERROR(VLOOKUP(L332,'DINAMICA SOLICITADO - ENTREGADO'!$A$2:$B$2000,2,0),"-")</f>
        <v>936</v>
      </c>
      <c r="X332" s="87">
        <f>IFERROR(VLOOKUP(L332,'DINAMICA SOLICITADO - ENTREGADO'!$A$2:$C$2000,3,0),"-")</f>
        <v>936</v>
      </c>
      <c r="Y332" s="87" t="str">
        <f t="shared" si="98"/>
        <v>CLAVE SOLICITADA</v>
      </c>
      <c r="Z332" s="87">
        <f t="shared" si="99"/>
        <v>0</v>
      </c>
      <c r="AA332" s="87" t="str">
        <f t="shared" si="100"/>
        <v>MINIMO CUMPLIDO</v>
      </c>
      <c r="AB332" s="87">
        <f t="shared" si="101"/>
        <v>0</v>
      </c>
      <c r="AC332" s="87" t="str">
        <f t="shared" si="102"/>
        <v>RECIBIDO TOTAL</v>
      </c>
      <c r="AD332" s="6">
        <f t="shared" si="103"/>
        <v>261144</v>
      </c>
      <c r="AE332" s="87"/>
      <c r="AF332" s="87"/>
      <c r="AI332" s="9">
        <v>0.02</v>
      </c>
      <c r="AN332" s="8" t="str">
        <f t="shared" si="104"/>
        <v>MCSSA018786HRAEI-LPI-CC-037-202325301</v>
      </c>
      <c r="AO332" s="8" t="str">
        <f t="shared" si="105"/>
        <v>2340ALTERNAVIDA, S.A. DE C.V.279MCSSA018786010.000.5865.002024LA-12-M7B-012M7B997-I-1-2023RAMO 12</v>
      </c>
      <c r="AP332" s="8" t="str">
        <f t="shared" si="106"/>
        <v>HRAEI-LPI-CC-037-2023</v>
      </c>
      <c r="AQ332" s="1" t="str">
        <f t="shared" si="107"/>
        <v>HRAEI-MD1932</v>
      </c>
      <c r="AR332" s="1" t="str">
        <f t="shared" si="108"/>
        <v>ALTERNAVIDA, S.A. DE C.V.</v>
      </c>
      <c r="AS332" s="1" t="str">
        <f t="shared" si="109"/>
        <v>LA-12-M7B-012M7B997-I-1-2023</v>
      </c>
      <c r="AT332" s="1" t="s">
        <v>48</v>
      </c>
      <c r="AU332" s="1" t="str">
        <f t="shared" si="110"/>
        <v>HRAEI-LPI-CC-037-2023HRAEI-MD1932</v>
      </c>
      <c r="AY332" s="70"/>
      <c r="AZ332" s="70"/>
    </row>
    <row r="333" spans="1:52" ht="24.95" hidden="1" customHeight="1" x14ac:dyDescent="0.25">
      <c r="A333" s="70" t="str">
        <f t="shared" si="93"/>
        <v>LA-12-512-012000991-I-174-2023MCSSA018786BIORESEARCH DE MEXICO, S.A. DE C.V.2024010.000.2714.00</v>
      </c>
      <c r="B333" s="70" t="str">
        <f t="shared" si="94"/>
        <v>MCSSA01878625301HRAEI-LPI-CC-266-2023HRAEI-MD03742024</v>
      </c>
      <c r="C333" s="71">
        <v>45253</v>
      </c>
      <c r="D333" s="72">
        <v>2024</v>
      </c>
      <c r="E333" s="73" t="s">
        <v>39</v>
      </c>
      <c r="F333" s="73" t="s">
        <v>2213</v>
      </c>
      <c r="G333" s="73" t="s">
        <v>41</v>
      </c>
      <c r="H333" s="73">
        <v>25301</v>
      </c>
      <c r="I333" s="73" t="s">
        <v>2274</v>
      </c>
      <c r="J333" s="73" t="s">
        <v>2275</v>
      </c>
      <c r="K333" s="73" t="s">
        <v>814</v>
      </c>
      <c r="L333" s="44" t="str">
        <f t="shared" si="95"/>
        <v>HRAEI-LPI-CC-266-2023HRAEI-MD0374</v>
      </c>
      <c r="M333" s="73" t="s">
        <v>815</v>
      </c>
      <c r="N333" s="73">
        <v>25300598</v>
      </c>
      <c r="O333" s="73" t="s">
        <v>816</v>
      </c>
      <c r="P333" s="73" t="s">
        <v>817</v>
      </c>
      <c r="Q333" s="74">
        <v>8.8000000000000007</v>
      </c>
      <c r="R333" s="75">
        <v>4</v>
      </c>
      <c r="S333" s="75">
        <v>8</v>
      </c>
      <c r="T333" s="74">
        <f t="shared" si="96"/>
        <v>35.200000000000003</v>
      </c>
      <c r="U333" s="74">
        <f t="shared" si="97"/>
        <v>70.400000000000006</v>
      </c>
      <c r="V333" s="76">
        <v>0</v>
      </c>
      <c r="W333" s="87">
        <f>IFERROR(VLOOKUP(L333,'DINAMICA SOLICITADO - ENTREGADO'!$A$2:$B$2000,2,0),"-")</f>
        <v>8</v>
      </c>
      <c r="X333" s="87">
        <f>IFERROR(VLOOKUP(L333,'DINAMICA SOLICITADO - ENTREGADO'!$A$2:$C$2000,3,0),"-")</f>
        <v>8</v>
      </c>
      <c r="Y333" s="87" t="str">
        <f t="shared" si="98"/>
        <v>CLAVE SOLICITADA</v>
      </c>
      <c r="Z333" s="87">
        <f t="shared" si="99"/>
        <v>4</v>
      </c>
      <c r="AA333" s="87" t="str">
        <f t="shared" si="100"/>
        <v>MINIMO SUPERADO</v>
      </c>
      <c r="AB333" s="87">
        <f t="shared" si="101"/>
        <v>0</v>
      </c>
      <c r="AC333" s="87" t="str">
        <f t="shared" si="102"/>
        <v>RECIBIDO TOTAL</v>
      </c>
      <c r="AD333" s="6">
        <f t="shared" si="103"/>
        <v>70.400000000000006</v>
      </c>
      <c r="AE333" s="87"/>
      <c r="AF333" s="87"/>
      <c r="AG333" s="77"/>
      <c r="AH333" s="77"/>
      <c r="AI333" s="78" t="s">
        <v>2216</v>
      </c>
      <c r="AJ333" s="78"/>
      <c r="AK333" s="77"/>
      <c r="AL333" s="77"/>
      <c r="AM333" s="77"/>
      <c r="AN333" s="77" t="str">
        <f t="shared" si="104"/>
        <v>MCSSA018786HRAEI-LPI-CC-266-202325301</v>
      </c>
      <c r="AO333" s="77" t="str">
        <f t="shared" si="105"/>
        <v>8BIORESEARCH DE MEXICO, S.A. DE C.V.8.8MCSSA018786010.000.2714.002024LA-12-512-012000991-I-174-2023RAMO 12</v>
      </c>
      <c r="AP333" s="77" t="str">
        <f t="shared" si="106"/>
        <v>HRAEI-LPI-CC-266-2023</v>
      </c>
      <c r="AQ333" s="70" t="str">
        <f t="shared" si="107"/>
        <v>HRAEI-MD0374</v>
      </c>
      <c r="AR333" s="70" t="str">
        <f t="shared" si="108"/>
        <v>BIORESEARCH DE MEXICO, S.A. DE C.V.</v>
      </c>
      <c r="AS333" s="70" t="str">
        <f t="shared" si="109"/>
        <v>LA-12-512-012000991-I-174-2023</v>
      </c>
      <c r="AT333" s="70" t="s">
        <v>2218</v>
      </c>
      <c r="AU333" s="70" t="str">
        <f t="shared" si="110"/>
        <v>HRAEI-LPI-CC-266-2023HRAEI-MD0374</v>
      </c>
      <c r="AV333" s="70"/>
      <c r="AW333" s="70"/>
      <c r="AX333" s="70"/>
    </row>
    <row r="334" spans="1:52" ht="24.95" hidden="1" customHeight="1" x14ac:dyDescent="0.25">
      <c r="A334" s="70" t="str">
        <f t="shared" si="93"/>
        <v>LA-12-512-012000991-I-174-2023MCSSA018786CSL BEHRING, S.A. DE C.V.2024010.000.6102.00</v>
      </c>
      <c r="B334" s="70" t="str">
        <f t="shared" si="94"/>
        <v>MCSSA01878625301HRAEI-LPI-CC-281-2023HRAEI-MD20522024</v>
      </c>
      <c r="C334" s="71">
        <v>45253</v>
      </c>
      <c r="D334" s="72">
        <v>2024</v>
      </c>
      <c r="E334" s="73" t="s">
        <v>39</v>
      </c>
      <c r="F334" s="73" t="s">
        <v>2213</v>
      </c>
      <c r="G334" s="73" t="s">
        <v>41</v>
      </c>
      <c r="H334" s="73">
        <v>25301</v>
      </c>
      <c r="I334" s="73" t="s">
        <v>2420</v>
      </c>
      <c r="J334" s="73" t="s">
        <v>2421</v>
      </c>
      <c r="K334" s="73" t="s">
        <v>2422</v>
      </c>
      <c r="L334" s="44" t="str">
        <f t="shared" si="95"/>
        <v>HRAEI-LPI-CC-281-2023HRAEI-MD2052</v>
      </c>
      <c r="M334" s="73" t="s">
        <v>2423</v>
      </c>
      <c r="N334" s="73">
        <v>25303230</v>
      </c>
      <c r="O334" s="73" t="s">
        <v>2424</v>
      </c>
      <c r="P334" s="73" t="s">
        <v>2425</v>
      </c>
      <c r="Q334" s="74">
        <v>6860.67</v>
      </c>
      <c r="R334" s="75">
        <v>6</v>
      </c>
      <c r="S334" s="75">
        <v>16</v>
      </c>
      <c r="T334" s="74">
        <f t="shared" si="96"/>
        <v>41164.020000000004</v>
      </c>
      <c r="U334" s="74">
        <f t="shared" si="97"/>
        <v>109770.72</v>
      </c>
      <c r="V334" s="76">
        <v>0</v>
      </c>
      <c r="W334" s="87">
        <f>IFERROR(VLOOKUP(L334,'DINAMICA SOLICITADO - ENTREGADO'!$A$2:$B$2000,2,0),"-")</f>
        <v>16</v>
      </c>
      <c r="X334" s="87">
        <f>IFERROR(VLOOKUP(L334,'DINAMICA SOLICITADO - ENTREGADO'!$A$2:$C$2000,3,0),"-")</f>
        <v>0</v>
      </c>
      <c r="Y334" s="87" t="str">
        <f t="shared" si="98"/>
        <v>CLAVE SOLICITADA</v>
      </c>
      <c r="Z334" s="87">
        <f t="shared" si="99"/>
        <v>10</v>
      </c>
      <c r="AA334" s="87" t="str">
        <f t="shared" si="100"/>
        <v>MINIMO SUPERADO</v>
      </c>
      <c r="AB334" s="87">
        <f t="shared" si="101"/>
        <v>16</v>
      </c>
      <c r="AC334" s="87" t="str">
        <f t="shared" si="102"/>
        <v>SIN RECIBIR</v>
      </c>
      <c r="AD334" s="6">
        <f t="shared" si="103"/>
        <v>0</v>
      </c>
      <c r="AE334" s="87" t="s">
        <v>3574</v>
      </c>
      <c r="AF334" s="87"/>
      <c r="AG334" s="77"/>
      <c r="AH334" s="77"/>
      <c r="AI334" s="78" t="s">
        <v>2216</v>
      </c>
      <c r="AJ334" s="78"/>
      <c r="AK334" s="77"/>
      <c r="AL334" s="77"/>
      <c r="AM334" s="77"/>
      <c r="AN334" s="77" t="str">
        <f t="shared" si="104"/>
        <v>MCSSA018786HRAEI-LPI-CC-281-202325301</v>
      </c>
      <c r="AO334" s="77" t="str">
        <f t="shared" si="105"/>
        <v>16CSL BEHRING, S.A. DE C.V.6860.67MCSSA018786010.000.6102.002024LA-12-512-012000991-I-174-2023RAMO 12</v>
      </c>
      <c r="AP334" s="77" t="str">
        <f t="shared" si="106"/>
        <v>HRAEI-LPI-CC-281-2023</v>
      </c>
      <c r="AQ334" s="70" t="str">
        <f t="shared" si="107"/>
        <v>HRAEI-MD2052</v>
      </c>
      <c r="AR334" s="70" t="str">
        <f t="shared" si="108"/>
        <v>CSL BEHRING, S.A. DE C.V.</v>
      </c>
      <c r="AS334" s="70" t="str">
        <f t="shared" si="109"/>
        <v>LA-12-512-012000991-I-174-2023</v>
      </c>
      <c r="AT334" s="70" t="s">
        <v>2218</v>
      </c>
      <c r="AU334" s="70" t="str">
        <f t="shared" si="110"/>
        <v>HRAEI-LPI-CC-281-2023HRAEI-MD2052</v>
      </c>
      <c r="AV334" s="70"/>
      <c r="AW334" s="70"/>
      <c r="AX334" s="70"/>
      <c r="AY334" s="70"/>
      <c r="AZ334" s="70"/>
    </row>
    <row r="335" spans="1:52" ht="24.95" hidden="1" customHeight="1" x14ac:dyDescent="0.25">
      <c r="A335" s="1" t="str">
        <f t="shared" si="93"/>
        <v>AA-012M7B997-E133-2022MCSSA018786PFIZER, S.A. DE C.V.2024010.000.5771.00</v>
      </c>
      <c r="B335" s="1" t="str">
        <f t="shared" si="94"/>
        <v>MCSSA01878625301HRAEI-AD-CC-342-2022HRAEI-MD22692024</v>
      </c>
      <c r="C335" s="42">
        <v>44950</v>
      </c>
      <c r="D335" s="43">
        <v>2024</v>
      </c>
      <c r="E335" s="44" t="s">
        <v>39</v>
      </c>
      <c r="F335" s="44" t="s">
        <v>40</v>
      </c>
      <c r="G335" s="44" t="s">
        <v>41</v>
      </c>
      <c r="H335" s="44">
        <v>25301</v>
      </c>
      <c r="I335" s="44" t="s">
        <v>79</v>
      </c>
      <c r="J335" s="44" t="s">
        <v>80</v>
      </c>
      <c r="K335" s="44" t="s">
        <v>153</v>
      </c>
      <c r="L335" s="44" t="str">
        <f t="shared" si="95"/>
        <v>HRAEI-AD-CC-342-2022HRAEI-MD2269</v>
      </c>
      <c r="M335" s="44" t="s">
        <v>154</v>
      </c>
      <c r="N335" s="44">
        <v>25302495</v>
      </c>
      <c r="O335" s="44" t="s">
        <v>155</v>
      </c>
      <c r="P335" s="44" t="s">
        <v>108</v>
      </c>
      <c r="Q335" s="45">
        <v>75545.600000000006</v>
      </c>
      <c r="R335" s="46">
        <v>10</v>
      </c>
      <c r="S335" s="46">
        <v>23</v>
      </c>
      <c r="T335" s="45">
        <f t="shared" si="96"/>
        <v>755456</v>
      </c>
      <c r="U335" s="45">
        <f t="shared" si="97"/>
        <v>1737548.8</v>
      </c>
      <c r="V335" s="47">
        <v>0</v>
      </c>
      <c r="W335" s="87">
        <f>IFERROR(VLOOKUP(L335,'DINAMICA SOLICITADO - ENTREGADO'!$A$2:$B$2000,2,0),"-")</f>
        <v>10</v>
      </c>
      <c r="X335" s="87">
        <f>IFERROR(VLOOKUP(L335,'DINAMICA SOLICITADO - ENTREGADO'!$A$2:$C$2000,3,0),"-")</f>
        <v>0</v>
      </c>
      <c r="Y335" s="87" t="str">
        <f t="shared" si="98"/>
        <v>CLAVE SOLICITADA</v>
      </c>
      <c r="Z335" s="87">
        <f t="shared" si="99"/>
        <v>0</v>
      </c>
      <c r="AA335" s="87" t="str">
        <f t="shared" si="100"/>
        <v>MINIMO CUMPLIDO</v>
      </c>
      <c r="AB335" s="87">
        <f t="shared" si="101"/>
        <v>10</v>
      </c>
      <c r="AC335" s="87" t="str">
        <f t="shared" si="102"/>
        <v>SIN RECIBIR</v>
      </c>
      <c r="AD335" s="6">
        <f t="shared" si="103"/>
        <v>0</v>
      </c>
      <c r="AE335" s="87"/>
      <c r="AF335" s="87"/>
      <c r="AI335" s="9">
        <v>2.5000000000000001E-2</v>
      </c>
      <c r="AN335" s="8" t="str">
        <f t="shared" si="104"/>
        <v>MCSSA018786HRAEI-AD-CC-342-202225301</v>
      </c>
      <c r="AO335" s="8" t="str">
        <f t="shared" si="105"/>
        <v>23PFIZER, S.A. DE C.V.75545.6MCSSA018786010.000.5771.002024AA-012M7B997-E133-2022RAMO 12</v>
      </c>
      <c r="AP335" s="8" t="str">
        <f t="shared" si="106"/>
        <v>HRAEI-AD-CC-342-2022</v>
      </c>
      <c r="AQ335" s="1" t="str">
        <f t="shared" si="107"/>
        <v>HRAEI-MD2269</v>
      </c>
      <c r="AR335" s="1" t="str">
        <f t="shared" si="108"/>
        <v>PFIZER, S.A. DE C.V.</v>
      </c>
      <c r="AS335" s="1" t="str">
        <f t="shared" si="109"/>
        <v>AA-012M7B997-E133-2022</v>
      </c>
      <c r="AT335" s="1" t="s">
        <v>48</v>
      </c>
      <c r="AU335" s="1" t="str">
        <f t="shared" si="110"/>
        <v>HRAEI-AD-CC-342-2022HRAEI-MD2269</v>
      </c>
      <c r="AY335" s="70"/>
      <c r="AZ335" s="70"/>
    </row>
    <row r="336" spans="1:52" ht="24.95" hidden="1" customHeight="1" x14ac:dyDescent="0.25">
      <c r="A336" s="70" t="str">
        <f t="shared" si="93"/>
        <v>LA-12-512-012000991-I-174-2023MCSSA018786SAGO MEDICAL SERVICE, S.A. DE C.V.2024010.000.5466.00</v>
      </c>
      <c r="B336" s="70" t="str">
        <f t="shared" si="94"/>
        <v>MCSSA01878625301HRAEI-LPI-CC-397-2023HRAEI-MD03952024</v>
      </c>
      <c r="C336" s="71">
        <v>45357</v>
      </c>
      <c r="D336" s="72">
        <v>2024</v>
      </c>
      <c r="E336" s="73" t="s">
        <v>39</v>
      </c>
      <c r="F336" s="73" t="s">
        <v>2213</v>
      </c>
      <c r="G336" s="73" t="s">
        <v>2480</v>
      </c>
      <c r="H336" s="73">
        <v>25301</v>
      </c>
      <c r="I336" s="73" t="s">
        <v>2481</v>
      </c>
      <c r="J336" s="73" t="s">
        <v>463</v>
      </c>
      <c r="K336" s="73" t="s">
        <v>1136</v>
      </c>
      <c r="L336" s="44" t="str">
        <f t="shared" si="95"/>
        <v>HRAEI-LPI-CC-397-2023HRAEI-MD0395</v>
      </c>
      <c r="M336" s="73" t="s">
        <v>1137</v>
      </c>
      <c r="N336" s="73">
        <v>25300624</v>
      </c>
      <c r="O336" s="73" t="s">
        <v>1138</v>
      </c>
      <c r="P336" s="73" t="s">
        <v>1139</v>
      </c>
      <c r="Q336" s="74">
        <v>6948.92</v>
      </c>
      <c r="R336" s="75">
        <v>9</v>
      </c>
      <c r="S336" s="75">
        <v>21</v>
      </c>
      <c r="T336" s="74">
        <f t="shared" si="96"/>
        <v>62540.28</v>
      </c>
      <c r="U336" s="74">
        <f t="shared" si="97"/>
        <v>145927.32</v>
      </c>
      <c r="V336" s="76"/>
      <c r="W336" s="87" t="str">
        <f>IFERROR(VLOOKUP(L336,'DINAMICA SOLICITADO - ENTREGADO'!$A$2:$B$2000,2,0),"-")</f>
        <v>-</v>
      </c>
      <c r="X336" s="87" t="str">
        <f>IFERROR(VLOOKUP(L336,'DINAMICA SOLICITADO - ENTREGADO'!$A$2:$C$2000,3,0),"-")</f>
        <v>-</v>
      </c>
      <c r="Y336" s="87" t="str">
        <f t="shared" si="98"/>
        <v>SIN SOLICITUD</v>
      </c>
      <c r="Z336" s="87" t="str">
        <f t="shared" si="99"/>
        <v>-</v>
      </c>
      <c r="AA336" s="87" t="str">
        <f t="shared" si="100"/>
        <v>MINIMO SIN SOLICITUD</v>
      </c>
      <c r="AB336" s="87" t="str">
        <f t="shared" si="101"/>
        <v>-</v>
      </c>
      <c r="AC336" s="87" t="str">
        <f t="shared" si="102"/>
        <v>SIN SOLICITUD</v>
      </c>
      <c r="AD336" s="6" t="str">
        <f t="shared" si="103"/>
        <v>-</v>
      </c>
      <c r="AE336" s="87"/>
      <c r="AF336" s="87"/>
      <c r="AG336" s="77" t="s">
        <v>2482</v>
      </c>
      <c r="AH336" s="77" t="s">
        <v>2482</v>
      </c>
      <c r="AI336" s="78" t="s">
        <v>2216</v>
      </c>
      <c r="AJ336" s="78" t="s">
        <v>2037</v>
      </c>
      <c r="AK336" s="77" t="s">
        <v>2483</v>
      </c>
      <c r="AL336" s="77">
        <v>0</v>
      </c>
      <c r="AM336" s="77" t="s">
        <v>2479</v>
      </c>
      <c r="AN336" s="77" t="str">
        <f t="shared" si="104"/>
        <v>MCSSA018786HRAEI-LPI-CC-397-202325301</v>
      </c>
      <c r="AO336" s="77" t="str">
        <f t="shared" si="105"/>
        <v>21SAGO MEDICAL SERVICE, S.A. DE C.V.6948.92MCSSA018786010.000.5466.002024LA-12-512-012000991-I-174-2023RAMO 47</v>
      </c>
      <c r="AP336" s="77" t="str">
        <f t="shared" si="106"/>
        <v>HRAEI-LPI-CC-397-2023</v>
      </c>
      <c r="AQ336" s="70" t="str">
        <f t="shared" si="107"/>
        <v>HRAEI-MD0395</v>
      </c>
      <c r="AR336" s="70" t="str">
        <f t="shared" si="108"/>
        <v>SAGO MEDICAL SERVICE, S.A. DE C.V.</v>
      </c>
      <c r="AS336" s="70" t="str">
        <f t="shared" si="109"/>
        <v>LA-12-512-012000991-I-174-2023</v>
      </c>
      <c r="AT336" s="70" t="s">
        <v>2218</v>
      </c>
      <c r="AU336" s="70" t="str">
        <f t="shared" si="110"/>
        <v>HRAEI-LPI-CC-397-2023HRAEI-MD0395</v>
      </c>
      <c r="AV336" s="70"/>
      <c r="AW336" s="70"/>
      <c r="AX336" s="70"/>
    </row>
    <row r="337" spans="1:52" ht="24.95" hidden="1" customHeight="1" x14ac:dyDescent="0.25">
      <c r="A337" s="1" t="str">
        <f t="shared" si="93"/>
        <v>LA-012M7B997-E115-2022MCSSA018786GAMS SOLUTIONS, S.A. DE C.V.2024010.000.5466.00</v>
      </c>
      <c r="B337" s="1" t="str">
        <f t="shared" si="94"/>
        <v>MCSSA01878625301HRAEI-LPI-CC-470-2022HRAEI-MD03952024</v>
      </c>
      <c r="C337" s="42">
        <v>44950</v>
      </c>
      <c r="D337" s="43">
        <v>2024</v>
      </c>
      <c r="E337" s="44" t="s">
        <v>39</v>
      </c>
      <c r="F337" s="44" t="s">
        <v>390</v>
      </c>
      <c r="G337" s="44" t="s">
        <v>41</v>
      </c>
      <c r="H337" s="44">
        <v>25301</v>
      </c>
      <c r="I337" s="44" t="s">
        <v>1134</v>
      </c>
      <c r="J337" s="44" t="s">
        <v>1135</v>
      </c>
      <c r="K337" s="44" t="s">
        <v>1136</v>
      </c>
      <c r="L337" s="44" t="str">
        <f t="shared" si="95"/>
        <v>HRAEI-LPI-CC-470-2022HRAEI-MD0395</v>
      </c>
      <c r="M337" s="44" t="s">
        <v>1137</v>
      </c>
      <c r="N337" s="44">
        <v>25300624</v>
      </c>
      <c r="O337" s="44" t="s">
        <v>1138</v>
      </c>
      <c r="P337" s="44" t="s">
        <v>1139</v>
      </c>
      <c r="Q337" s="45">
        <v>6800</v>
      </c>
      <c r="R337" s="46">
        <v>14</v>
      </c>
      <c r="S337" s="46">
        <v>34</v>
      </c>
      <c r="T337" s="45">
        <f t="shared" si="96"/>
        <v>95200</v>
      </c>
      <c r="U337" s="45">
        <f t="shared" si="97"/>
        <v>231200</v>
      </c>
      <c r="V337" s="47">
        <v>0</v>
      </c>
      <c r="W337" s="87">
        <f>IFERROR(VLOOKUP(L337,'DINAMICA SOLICITADO - ENTREGADO'!$A$2:$B$2000,2,0),"-")</f>
        <v>14</v>
      </c>
      <c r="X337" s="87">
        <f>IFERROR(VLOOKUP(L337,'DINAMICA SOLICITADO - ENTREGADO'!$A$2:$C$2000,3,0),"-")</f>
        <v>14</v>
      </c>
      <c r="Y337" s="87" t="str">
        <f t="shared" si="98"/>
        <v>CLAVE SOLICITADA</v>
      </c>
      <c r="Z337" s="87">
        <f t="shared" si="99"/>
        <v>0</v>
      </c>
      <c r="AA337" s="87" t="str">
        <f t="shared" si="100"/>
        <v>MINIMO CUMPLIDO</v>
      </c>
      <c r="AB337" s="87">
        <f t="shared" si="101"/>
        <v>0</v>
      </c>
      <c r="AC337" s="87" t="str">
        <f t="shared" si="102"/>
        <v>RECIBIDO TOTAL</v>
      </c>
      <c r="AD337" s="6">
        <f t="shared" si="103"/>
        <v>95200</v>
      </c>
      <c r="AE337" s="87"/>
      <c r="AF337" s="87"/>
      <c r="AI337" s="9">
        <v>2.5000000000000001E-2</v>
      </c>
      <c r="AN337" s="8" t="str">
        <f t="shared" si="104"/>
        <v>MCSSA018786HRAEI-LPI-CC-470-202225301</v>
      </c>
      <c r="AO337" s="8" t="str">
        <f t="shared" si="105"/>
        <v>34GAMS SOLUTIONS, S.A. DE C.V.6800MCSSA018786010.000.5466.002024LA-012M7B997-E115-2022RAMO 12</v>
      </c>
      <c r="AP337" s="8" t="str">
        <f t="shared" si="106"/>
        <v>HRAEI-LPI-CC-470-2022</v>
      </c>
      <c r="AQ337" s="1" t="str">
        <f t="shared" si="107"/>
        <v>HRAEI-MD0395</v>
      </c>
      <c r="AR337" s="1" t="str">
        <f t="shared" si="108"/>
        <v>GAMS SOLUTIONS, S.A. DE C.V.</v>
      </c>
      <c r="AS337" s="1" t="str">
        <f t="shared" si="109"/>
        <v>LA-012M7B997-E115-2022</v>
      </c>
      <c r="AT337" s="1" t="s">
        <v>48</v>
      </c>
      <c r="AU337" s="1" t="str">
        <f t="shared" si="110"/>
        <v>HRAEI-LPI-CC-470-2022HRAEI-MD0395</v>
      </c>
    </row>
    <row r="338" spans="1:52" ht="24.95" hidden="1" customHeight="1" x14ac:dyDescent="0.25">
      <c r="A338" s="70" t="str">
        <f t="shared" si="93"/>
        <v>LA-12-512-012000991-I-174-2023MCSSA018786BOEHRINGER INGELHEIM MEXICO, S.A. DE C.V.2024010.000.5552.00</v>
      </c>
      <c r="B338" s="70" t="str">
        <f t="shared" si="94"/>
        <v>MCSSA01878625301HRAEI-LPI-CC-268-2023HRAEI-MD03982024</v>
      </c>
      <c r="C338" s="71">
        <v>45253</v>
      </c>
      <c r="D338" s="72">
        <v>2024</v>
      </c>
      <c r="E338" s="73" t="s">
        <v>39</v>
      </c>
      <c r="F338" s="73" t="s">
        <v>2213</v>
      </c>
      <c r="G338" s="73" t="s">
        <v>41</v>
      </c>
      <c r="H338" s="73">
        <v>25301</v>
      </c>
      <c r="I338" s="73" t="s">
        <v>2331</v>
      </c>
      <c r="J338" s="73" t="s">
        <v>2332</v>
      </c>
      <c r="K338" s="73" t="s">
        <v>101</v>
      </c>
      <c r="L338" s="44" t="str">
        <f t="shared" si="95"/>
        <v>HRAEI-LPI-CC-268-2023HRAEI-MD0398</v>
      </c>
      <c r="M338" s="73" t="s">
        <v>102</v>
      </c>
      <c r="N338" s="73">
        <v>25302301</v>
      </c>
      <c r="O338" s="73" t="s">
        <v>103</v>
      </c>
      <c r="P338" s="73" t="s">
        <v>104</v>
      </c>
      <c r="Q338" s="74">
        <v>598.30999999999995</v>
      </c>
      <c r="R338" s="75">
        <v>1</v>
      </c>
      <c r="S338" s="75">
        <v>1</v>
      </c>
      <c r="T338" s="74">
        <f t="shared" si="96"/>
        <v>598.30999999999995</v>
      </c>
      <c r="U338" s="74">
        <f t="shared" si="97"/>
        <v>598.30999999999995</v>
      </c>
      <c r="V338" s="76">
        <v>0</v>
      </c>
      <c r="W338" s="87" t="str">
        <f>IFERROR(VLOOKUP(L338,'DINAMICA SOLICITADO - ENTREGADO'!$A$2:$B$2000,2,0),"-")</f>
        <v>-</v>
      </c>
      <c r="X338" s="87" t="str">
        <f>IFERROR(VLOOKUP(L338,'DINAMICA SOLICITADO - ENTREGADO'!$A$2:$C$2000,3,0),"-")</f>
        <v>-</v>
      </c>
      <c r="Y338" s="87" t="str">
        <f t="shared" si="98"/>
        <v>SIN SOLICITUD</v>
      </c>
      <c r="Z338" s="87" t="str">
        <f t="shared" si="99"/>
        <v>-</v>
      </c>
      <c r="AA338" s="87" t="str">
        <f t="shared" si="100"/>
        <v>MINIMO SIN SOLICITUD</v>
      </c>
      <c r="AB338" s="87" t="str">
        <f t="shared" si="101"/>
        <v>-</v>
      </c>
      <c r="AC338" s="87" t="str">
        <f t="shared" si="102"/>
        <v>SIN SOLICITUD</v>
      </c>
      <c r="AD338" s="6" t="str">
        <f t="shared" si="103"/>
        <v>-</v>
      </c>
      <c r="AE338" s="87"/>
      <c r="AF338" s="87"/>
      <c r="AG338" s="77"/>
      <c r="AH338" s="77"/>
      <c r="AI338" s="78" t="s">
        <v>2216</v>
      </c>
      <c r="AJ338" s="78"/>
      <c r="AK338" s="77"/>
      <c r="AL338" s="77"/>
      <c r="AM338" s="77"/>
      <c r="AN338" s="77" t="str">
        <f t="shared" si="104"/>
        <v>MCSSA018786HRAEI-LPI-CC-268-202325301</v>
      </c>
      <c r="AO338" s="77" t="str">
        <f t="shared" si="105"/>
        <v>1BOEHRINGER INGELHEIM MEXICO, S.A. DE C.V.598.31MCSSA018786010.000.5552.002024LA-12-512-012000991-I-174-2023RAMO 12</v>
      </c>
      <c r="AP338" s="77" t="str">
        <f t="shared" si="106"/>
        <v>HRAEI-LPI-CC-268-2023</v>
      </c>
      <c r="AQ338" s="70" t="str">
        <f t="shared" si="107"/>
        <v>HRAEI-MD0398</v>
      </c>
      <c r="AR338" s="70" t="str">
        <f t="shared" si="108"/>
        <v>BOEHRINGER INGELHEIM MEXICO, S.A. DE C.V.</v>
      </c>
      <c r="AS338" s="70" t="str">
        <f t="shared" si="109"/>
        <v>LA-12-512-012000991-I-174-2023</v>
      </c>
      <c r="AT338" s="70" t="s">
        <v>2218</v>
      </c>
      <c r="AU338" s="70" t="str">
        <f t="shared" si="110"/>
        <v>HRAEI-LPI-CC-268-2023HRAEI-MD0398</v>
      </c>
      <c r="AV338" s="70"/>
      <c r="AW338" s="70"/>
      <c r="AX338" s="70"/>
    </row>
    <row r="339" spans="1:52" ht="24.95" hidden="1" customHeight="1" x14ac:dyDescent="0.25">
      <c r="A339" s="1" t="str">
        <f t="shared" si="93"/>
        <v>AA-012M7B997-E133-2022MCSSA018786BOERINGER INGELHEIM MÉXICO, S.A. DE C.V.2024010.000.5552.00</v>
      </c>
      <c r="B339" s="1" t="str">
        <f t="shared" si="94"/>
        <v>MCSSA01878625301HRAEI-AD-CC-338-2022HRAEI-MD03982024</v>
      </c>
      <c r="C339" s="42">
        <v>44950</v>
      </c>
      <c r="D339" s="43">
        <v>2024</v>
      </c>
      <c r="E339" s="44" t="s">
        <v>39</v>
      </c>
      <c r="F339" s="44" t="s">
        <v>40</v>
      </c>
      <c r="G339" s="44" t="s">
        <v>41</v>
      </c>
      <c r="H339" s="44">
        <v>25301</v>
      </c>
      <c r="I339" s="44" t="s">
        <v>42</v>
      </c>
      <c r="J339" s="44" t="s">
        <v>43</v>
      </c>
      <c r="K339" s="44" t="s">
        <v>101</v>
      </c>
      <c r="L339" s="44" t="str">
        <f t="shared" si="95"/>
        <v>HRAEI-AD-CC-338-2022HRAEI-MD0398</v>
      </c>
      <c r="M339" s="44" t="s">
        <v>102</v>
      </c>
      <c r="N339" s="44">
        <v>25302301</v>
      </c>
      <c r="O339" s="44" t="s">
        <v>103</v>
      </c>
      <c r="P339" s="44" t="s">
        <v>104</v>
      </c>
      <c r="Q339" s="45">
        <v>575.29999999999995</v>
      </c>
      <c r="R339" s="46">
        <v>1</v>
      </c>
      <c r="S339" s="46">
        <v>2</v>
      </c>
      <c r="T339" s="45">
        <f t="shared" si="96"/>
        <v>575.29999999999995</v>
      </c>
      <c r="U339" s="45">
        <f t="shared" si="97"/>
        <v>1150.5999999999999</v>
      </c>
      <c r="V339" s="47">
        <v>0</v>
      </c>
      <c r="W339" s="87" t="str">
        <f>IFERROR(VLOOKUP(L339,'DINAMICA SOLICITADO - ENTREGADO'!$A$2:$B$2000,2,0),"-")</f>
        <v>-</v>
      </c>
      <c r="X339" s="87" t="str">
        <f>IFERROR(VLOOKUP(L339,'DINAMICA SOLICITADO - ENTREGADO'!$A$2:$C$2000,3,0),"-")</f>
        <v>-</v>
      </c>
      <c r="Y339" s="87" t="str">
        <f t="shared" si="98"/>
        <v>SIN SOLICITUD</v>
      </c>
      <c r="Z339" s="87" t="str">
        <f t="shared" si="99"/>
        <v>-</v>
      </c>
      <c r="AA339" s="87" t="str">
        <f t="shared" si="100"/>
        <v>MINIMO SIN SOLICITUD</v>
      </c>
      <c r="AB339" s="87" t="str">
        <f t="shared" si="101"/>
        <v>-</v>
      </c>
      <c r="AC339" s="87" t="str">
        <f t="shared" si="102"/>
        <v>SIN SOLICITUD</v>
      </c>
      <c r="AD339" s="6" t="str">
        <f t="shared" si="103"/>
        <v>-</v>
      </c>
      <c r="AE339" s="87"/>
      <c r="AF339" s="87"/>
      <c r="AI339" s="9">
        <v>2.5000000000000001E-2</v>
      </c>
      <c r="AN339" s="8" t="str">
        <f t="shared" si="104"/>
        <v>MCSSA018786HRAEI-AD-CC-338-202225301</v>
      </c>
      <c r="AO339" s="8" t="str">
        <f t="shared" si="105"/>
        <v>2BOERINGER INGELHEIM MÉXICO, S.A. DE C.V.575.3MCSSA018786010.000.5552.002024AA-012M7B997-E133-2022RAMO 12</v>
      </c>
      <c r="AP339" s="8" t="str">
        <f t="shared" si="106"/>
        <v>HRAEI-AD-CC-338-2022</v>
      </c>
      <c r="AQ339" s="1" t="str">
        <f t="shared" si="107"/>
        <v>HRAEI-MD0398</v>
      </c>
      <c r="AR339" s="1" t="str">
        <f t="shared" si="108"/>
        <v>BOERINGER INGELHEIM MÉXICO, S.A. DE C.V.</v>
      </c>
      <c r="AS339" s="1" t="str">
        <f t="shared" si="109"/>
        <v>AA-012M7B997-E133-2022</v>
      </c>
      <c r="AT339" s="1" t="s">
        <v>48</v>
      </c>
      <c r="AU339" s="1" t="str">
        <f t="shared" si="110"/>
        <v>HRAEI-AD-CC-338-2022HRAEI-MD0398</v>
      </c>
    </row>
    <row r="340" spans="1:52" ht="24.95" hidden="1" customHeight="1" x14ac:dyDescent="0.25">
      <c r="A340" s="1" t="str">
        <f t="shared" si="93"/>
        <v>AA-012M7B997-E133-2022MCSSA018786BOERINGER INGELHEIM MÉXICO, S.A. DE C.V.2024010.000.5552.01</v>
      </c>
      <c r="B340" s="1" t="str">
        <f t="shared" si="94"/>
        <v>MCSSA01878625301HRAEI-AD-CC-338-2022HRAEI-MD20702024</v>
      </c>
      <c r="C340" s="42">
        <v>44950</v>
      </c>
      <c r="D340" s="43">
        <v>2024</v>
      </c>
      <c r="E340" s="44" t="s">
        <v>39</v>
      </c>
      <c r="F340" s="44" t="s">
        <v>40</v>
      </c>
      <c r="G340" s="44" t="s">
        <v>41</v>
      </c>
      <c r="H340" s="44">
        <v>25301</v>
      </c>
      <c r="I340" s="44" t="s">
        <v>42</v>
      </c>
      <c r="J340" s="44" t="s">
        <v>43</v>
      </c>
      <c r="K340" s="44" t="s">
        <v>105</v>
      </c>
      <c r="L340" s="44" t="str">
        <f t="shared" si="95"/>
        <v>HRAEI-AD-CC-338-2022HRAEI-MD2070</v>
      </c>
      <c r="M340" s="44" t="s">
        <v>106</v>
      </c>
      <c r="N340" s="44">
        <v>25302302</v>
      </c>
      <c r="O340" s="44" t="s">
        <v>107</v>
      </c>
      <c r="P340" s="44" t="s">
        <v>108</v>
      </c>
      <c r="Q340" s="45">
        <v>1150.5999999999999</v>
      </c>
      <c r="R340" s="46">
        <v>1</v>
      </c>
      <c r="S340" s="46">
        <v>2</v>
      </c>
      <c r="T340" s="45">
        <f t="shared" si="96"/>
        <v>1150.5999999999999</v>
      </c>
      <c r="U340" s="45">
        <f t="shared" si="97"/>
        <v>2301.1999999999998</v>
      </c>
      <c r="V340" s="47">
        <v>0</v>
      </c>
      <c r="W340" s="87" t="str">
        <f>IFERROR(VLOOKUP(L340,'DINAMICA SOLICITADO - ENTREGADO'!$A$2:$B$2000,2,0),"-")</f>
        <v>-</v>
      </c>
      <c r="X340" s="87" t="str">
        <f>IFERROR(VLOOKUP(L340,'DINAMICA SOLICITADO - ENTREGADO'!$A$2:$C$2000,3,0),"-")</f>
        <v>-</v>
      </c>
      <c r="Y340" s="87" t="str">
        <f t="shared" si="98"/>
        <v>SIN SOLICITUD</v>
      </c>
      <c r="Z340" s="87" t="str">
        <f t="shared" si="99"/>
        <v>-</v>
      </c>
      <c r="AA340" s="87" t="str">
        <f t="shared" si="100"/>
        <v>MINIMO SIN SOLICITUD</v>
      </c>
      <c r="AB340" s="87" t="str">
        <f t="shared" si="101"/>
        <v>-</v>
      </c>
      <c r="AC340" s="87" t="str">
        <f t="shared" si="102"/>
        <v>SIN SOLICITUD</v>
      </c>
      <c r="AD340" s="6" t="str">
        <f t="shared" si="103"/>
        <v>-</v>
      </c>
      <c r="AE340" s="87"/>
      <c r="AF340" s="87"/>
      <c r="AI340" s="9">
        <v>2.5000000000000001E-2</v>
      </c>
      <c r="AN340" s="8" t="str">
        <f t="shared" si="104"/>
        <v>MCSSA018786HRAEI-AD-CC-338-202225301</v>
      </c>
      <c r="AO340" s="8" t="str">
        <f t="shared" si="105"/>
        <v>2BOERINGER INGELHEIM MÉXICO, S.A. DE C.V.1150.6MCSSA018786010.000.5552.012024AA-012M7B997-E133-2022RAMO 12</v>
      </c>
      <c r="AP340" s="8" t="str">
        <f t="shared" si="106"/>
        <v>HRAEI-AD-CC-338-2022</v>
      </c>
      <c r="AQ340" s="1" t="str">
        <f t="shared" si="107"/>
        <v>HRAEI-MD2070</v>
      </c>
      <c r="AR340" s="1" t="str">
        <f t="shared" si="108"/>
        <v>BOERINGER INGELHEIM MÉXICO, S.A. DE C.V.</v>
      </c>
      <c r="AS340" s="1" t="str">
        <f t="shared" si="109"/>
        <v>AA-012M7B997-E133-2022</v>
      </c>
      <c r="AT340" s="1" t="s">
        <v>48</v>
      </c>
      <c r="AU340" s="1" t="str">
        <f t="shared" si="110"/>
        <v>HRAEI-AD-CC-338-2022HRAEI-MD2070</v>
      </c>
      <c r="AY340" s="70"/>
      <c r="AZ340" s="70"/>
    </row>
    <row r="341" spans="1:52" ht="24.95" hidden="1" customHeight="1" x14ac:dyDescent="0.25">
      <c r="A341" s="1" t="str">
        <f t="shared" si="93"/>
        <v>AA-012M7B997-E112-2022MCSSA018786BOERINGER INGELHEIM MÉXICO, S.A. DE C.V.2024010.000.5935.00</v>
      </c>
      <c r="B341" s="1" t="str">
        <f t="shared" si="94"/>
        <v>MCSSA01878625301HRAEI-AD-CC-329-2022HRAEI-MD21592024</v>
      </c>
      <c r="C341" s="42">
        <v>44950</v>
      </c>
      <c r="D341" s="43">
        <v>2024</v>
      </c>
      <c r="E341" s="48" t="s">
        <v>39</v>
      </c>
      <c r="F341" s="48" t="s">
        <v>95</v>
      </c>
      <c r="G341" s="48" t="s">
        <v>41</v>
      </c>
      <c r="H341" s="44">
        <v>25301</v>
      </c>
      <c r="I341" s="48" t="s">
        <v>172</v>
      </c>
      <c r="J341" s="44" t="s">
        <v>43</v>
      </c>
      <c r="K341" s="48" t="s">
        <v>173</v>
      </c>
      <c r="L341" s="44" t="str">
        <f t="shared" si="95"/>
        <v>HRAEI-AD-CC-329-2022HRAEI-MD2159</v>
      </c>
      <c r="M341" s="48" t="s">
        <v>174</v>
      </c>
      <c r="N341" s="48">
        <v>25302300</v>
      </c>
      <c r="O341" s="48" t="s">
        <v>175</v>
      </c>
      <c r="P341" s="44" t="s">
        <v>108</v>
      </c>
      <c r="Q341" s="49">
        <v>1150.5999999999999</v>
      </c>
      <c r="R341" s="50">
        <v>1</v>
      </c>
      <c r="S341" s="50">
        <v>1</v>
      </c>
      <c r="T341" s="45">
        <f t="shared" si="96"/>
        <v>1150.5999999999999</v>
      </c>
      <c r="U341" s="45">
        <f t="shared" si="97"/>
        <v>1150.5999999999999</v>
      </c>
      <c r="V341" s="51">
        <v>0</v>
      </c>
      <c r="W341" s="87" t="str">
        <f>IFERROR(VLOOKUP(L341,'DINAMICA SOLICITADO - ENTREGADO'!$A$2:$B$2000,2,0),"-")</f>
        <v>-</v>
      </c>
      <c r="X341" s="87" t="str">
        <f>IFERROR(VLOOKUP(L341,'DINAMICA SOLICITADO - ENTREGADO'!$A$2:$C$2000,3,0),"-")</f>
        <v>-</v>
      </c>
      <c r="Y341" s="87" t="str">
        <f t="shared" si="98"/>
        <v>SIN SOLICITUD</v>
      </c>
      <c r="Z341" s="87" t="str">
        <f t="shared" si="99"/>
        <v>-</v>
      </c>
      <c r="AA341" s="87" t="str">
        <f t="shared" si="100"/>
        <v>MINIMO SIN SOLICITUD</v>
      </c>
      <c r="AB341" s="87" t="str">
        <f t="shared" si="101"/>
        <v>-</v>
      </c>
      <c r="AC341" s="87" t="str">
        <f t="shared" si="102"/>
        <v>SIN SOLICITUD</v>
      </c>
      <c r="AD341" s="6" t="str">
        <f t="shared" si="103"/>
        <v>-</v>
      </c>
      <c r="AE341" s="87"/>
      <c r="AF341" s="87"/>
      <c r="AI341" s="9">
        <v>0.01</v>
      </c>
      <c r="AN341" s="8" t="str">
        <f t="shared" si="104"/>
        <v>MCSSA018786HRAEI-AD-CC-329-202225301</v>
      </c>
      <c r="AO341" s="8" t="str">
        <f t="shared" si="105"/>
        <v>1BOERINGER INGELHEIM MÉXICO, S.A. DE C.V.1150.6MCSSA018786010.000.5935.002024AA-012M7B997-E112-2022RAMO 12</v>
      </c>
      <c r="AP341" s="8" t="str">
        <f t="shared" si="106"/>
        <v>HRAEI-AD-CC-329-2022</v>
      </c>
      <c r="AQ341" s="1" t="str">
        <f t="shared" si="107"/>
        <v>HRAEI-MD2159</v>
      </c>
      <c r="AR341" s="1" t="str">
        <f t="shared" si="108"/>
        <v>BOERINGER INGELHEIM MÉXICO, S.A. DE C.V.</v>
      </c>
      <c r="AS341" s="1" t="str">
        <f t="shared" si="109"/>
        <v>AA-012M7B997-E112-2022</v>
      </c>
      <c r="AT341" s="1" t="s">
        <v>48</v>
      </c>
      <c r="AU341" s="1" t="str">
        <f t="shared" si="110"/>
        <v>HRAEI-AD-CC-329-2022HRAEI-MD2159</v>
      </c>
      <c r="AY341" s="70"/>
      <c r="AZ341" s="70"/>
    </row>
    <row r="342" spans="1:52" ht="24.95" hidden="1" customHeight="1" x14ac:dyDescent="0.25">
      <c r="A342" s="70" t="str">
        <f t="shared" si="93"/>
        <v>AA-12-512-012000991-T-176-2023  MCSSA018786JANSSEN-CILAG DE MÉXICO, S. DE R.L. DE C.V.2024010.000.6207.00</v>
      </c>
      <c r="B342" s="70" t="str">
        <f t="shared" si="94"/>
        <v>MCSSA01878625301HRAEI-AD-CC-238-2023HRAEI-MD21142024</v>
      </c>
      <c r="C342" s="71">
        <v>45239</v>
      </c>
      <c r="D342" s="72">
        <v>2024</v>
      </c>
      <c r="E342" s="73" t="s">
        <v>39</v>
      </c>
      <c r="F342" s="73" t="s">
        <v>2239</v>
      </c>
      <c r="G342" s="73" t="s">
        <v>41</v>
      </c>
      <c r="H342" s="73">
        <v>25301</v>
      </c>
      <c r="I342" s="73" t="s">
        <v>2251</v>
      </c>
      <c r="J342" s="73" t="s">
        <v>1292</v>
      </c>
      <c r="K342" s="73" t="s">
        <v>301</v>
      </c>
      <c r="L342" s="44" t="str">
        <f t="shared" si="95"/>
        <v>HRAEI-AD-CC-238-2023HRAEI-MD2114</v>
      </c>
      <c r="M342" s="73" t="s">
        <v>302</v>
      </c>
      <c r="N342" s="73">
        <v>25303565</v>
      </c>
      <c r="O342" s="73" t="s">
        <v>303</v>
      </c>
      <c r="P342" s="73" t="s">
        <v>304</v>
      </c>
      <c r="Q342" s="74">
        <v>7203.76</v>
      </c>
      <c r="R342" s="75">
        <v>5</v>
      </c>
      <c r="S342" s="75">
        <v>14</v>
      </c>
      <c r="T342" s="74">
        <f t="shared" si="96"/>
        <v>36018.800000000003</v>
      </c>
      <c r="U342" s="74">
        <f t="shared" si="97"/>
        <v>100852.64</v>
      </c>
      <c r="V342" s="76">
        <v>0</v>
      </c>
      <c r="W342" s="87">
        <f>IFERROR(VLOOKUP(L342,'DINAMICA SOLICITADO - ENTREGADO'!$A$2:$B$2000,2,0),"-")</f>
        <v>14</v>
      </c>
      <c r="X342" s="87">
        <f>IFERROR(VLOOKUP(L342,'DINAMICA SOLICITADO - ENTREGADO'!$A$2:$C$2000,3,0),"-")</f>
        <v>14</v>
      </c>
      <c r="Y342" s="87" t="str">
        <f t="shared" si="98"/>
        <v>CLAVE SOLICITADA</v>
      </c>
      <c r="Z342" s="87">
        <f t="shared" si="99"/>
        <v>9</v>
      </c>
      <c r="AA342" s="87" t="str">
        <f t="shared" si="100"/>
        <v>MINIMO SUPERADO</v>
      </c>
      <c r="AB342" s="87">
        <f t="shared" si="101"/>
        <v>0</v>
      </c>
      <c r="AC342" s="87" t="str">
        <f t="shared" si="102"/>
        <v>RECIBIDO TOTAL</v>
      </c>
      <c r="AD342" s="6">
        <f t="shared" si="103"/>
        <v>100852.64</v>
      </c>
      <c r="AE342" s="87" t="s">
        <v>3574</v>
      </c>
      <c r="AF342" s="87"/>
      <c r="AG342" s="77"/>
      <c r="AH342" s="77"/>
      <c r="AI342" s="78" t="s">
        <v>2216</v>
      </c>
      <c r="AJ342" s="91"/>
      <c r="AK342" s="77"/>
      <c r="AL342" s="77"/>
      <c r="AM342" s="77"/>
      <c r="AN342" s="77" t="str">
        <f t="shared" si="104"/>
        <v>MCSSA018786HRAEI-AD-CC-238-202325301</v>
      </c>
      <c r="AO342" s="77" t="str">
        <f t="shared" si="105"/>
        <v>14JANSSEN-CILAG DE MÉXICO, S. DE R.L. DE C.V.7203.76MCSSA018786010.000.6207.002024AA-12-512-012000991-T-176-2023  RAMO 12</v>
      </c>
      <c r="AP342" s="77" t="str">
        <f t="shared" si="106"/>
        <v>HRAEI-AD-CC-238-2023</v>
      </c>
      <c r="AQ342" s="70" t="str">
        <f t="shared" si="107"/>
        <v>HRAEI-MD2114</v>
      </c>
      <c r="AR342" s="70" t="str">
        <f t="shared" si="108"/>
        <v>JANSSEN-CILAG DE MÉXICO, S. DE R.L. DE C.V.</v>
      </c>
      <c r="AS342" s="70" t="str">
        <f t="shared" si="109"/>
        <v>AA-12-512-012000991-T-176-2023  </v>
      </c>
      <c r="AT342" s="70" t="s">
        <v>2218</v>
      </c>
      <c r="AU342" s="70" t="str">
        <f t="shared" si="110"/>
        <v>HRAEI-AD-CC-238-2023HRAEI-MD2114</v>
      </c>
      <c r="AV342" s="70"/>
      <c r="AW342" s="70"/>
      <c r="AX342" s="70"/>
      <c r="AY342" s="70"/>
      <c r="AZ342" s="70"/>
    </row>
    <row r="343" spans="1:52" ht="24.95" hidden="1" customHeight="1" x14ac:dyDescent="0.25">
      <c r="A343" s="1" t="str">
        <f t="shared" si="93"/>
        <v>AA-012M7B997-E133-2022MCSSA018786JANSSEN-CILAG DE MÉXICO2024010.000.6207.00</v>
      </c>
      <c r="B343" s="1" t="str">
        <f t="shared" si="94"/>
        <v>MCSSA01878625301HRAEI-AD-CC-352-2022HRAEI-MD21142024</v>
      </c>
      <c r="C343" s="42">
        <v>44950</v>
      </c>
      <c r="D343" s="43">
        <v>2024</v>
      </c>
      <c r="E343" s="44" t="s">
        <v>39</v>
      </c>
      <c r="F343" s="44" t="s">
        <v>40</v>
      </c>
      <c r="G343" s="44" t="s">
        <v>41</v>
      </c>
      <c r="H343" s="44">
        <v>25301</v>
      </c>
      <c r="I343" s="44" t="s">
        <v>194</v>
      </c>
      <c r="J343" s="44" t="s">
        <v>195</v>
      </c>
      <c r="K343" s="44" t="s">
        <v>301</v>
      </c>
      <c r="L343" s="44" t="str">
        <f t="shared" si="95"/>
        <v>HRAEI-AD-CC-352-2022HRAEI-MD2114</v>
      </c>
      <c r="M343" s="44" t="s">
        <v>302</v>
      </c>
      <c r="N343" s="44">
        <v>25303565</v>
      </c>
      <c r="O343" s="44" t="s">
        <v>303</v>
      </c>
      <c r="P343" s="44" t="s">
        <v>304</v>
      </c>
      <c r="Q343" s="45">
        <v>7203.76</v>
      </c>
      <c r="R343" s="46">
        <v>47</v>
      </c>
      <c r="S343" s="46">
        <v>117</v>
      </c>
      <c r="T343" s="45">
        <f t="shared" si="96"/>
        <v>338576.72000000003</v>
      </c>
      <c r="U343" s="45">
        <f t="shared" si="97"/>
        <v>842839.92</v>
      </c>
      <c r="V343" s="47">
        <v>0</v>
      </c>
      <c r="W343" s="87">
        <f>IFERROR(VLOOKUP(L343,'DINAMICA SOLICITADO - ENTREGADO'!$A$2:$B$2000,2,0),"-")</f>
        <v>117</v>
      </c>
      <c r="X343" s="87">
        <f>IFERROR(VLOOKUP(L343,'DINAMICA SOLICITADO - ENTREGADO'!$A$2:$C$2000,3,0),"-")</f>
        <v>100</v>
      </c>
      <c r="Y343" s="87" t="str">
        <f t="shared" si="98"/>
        <v>CLAVE SOLICITADA</v>
      </c>
      <c r="Z343" s="87">
        <f t="shared" si="99"/>
        <v>70</v>
      </c>
      <c r="AA343" s="87" t="str">
        <f t="shared" si="100"/>
        <v>MINIMO SUPERADO</v>
      </c>
      <c r="AB343" s="87">
        <f t="shared" si="101"/>
        <v>17</v>
      </c>
      <c r="AC343" s="87" t="str">
        <f t="shared" si="102"/>
        <v>RECIBIDO PARCIAL</v>
      </c>
      <c r="AD343" s="6">
        <f t="shared" si="103"/>
        <v>720376</v>
      </c>
      <c r="AE343" s="87" t="s">
        <v>3574</v>
      </c>
      <c r="AF343" s="87"/>
      <c r="AI343" s="9">
        <v>2.5000000000000001E-2</v>
      </c>
      <c r="AN343" s="8" t="str">
        <f t="shared" si="104"/>
        <v>MCSSA018786HRAEI-AD-CC-352-202225301</v>
      </c>
      <c r="AO343" s="8" t="str">
        <f t="shared" si="105"/>
        <v>117JANSSEN-CILAG DE MÉXICO7203.76MCSSA018786010.000.6207.002024AA-012M7B997-E133-2022RAMO 12</v>
      </c>
      <c r="AP343" s="8" t="str">
        <f t="shared" si="106"/>
        <v>HRAEI-AD-CC-352-2022</v>
      </c>
      <c r="AQ343" s="1" t="str">
        <f t="shared" si="107"/>
        <v>HRAEI-MD2114</v>
      </c>
      <c r="AR343" s="1" t="str">
        <f t="shared" si="108"/>
        <v>JANSSEN-CILAG DE MÉXICO</v>
      </c>
      <c r="AS343" s="1" t="str">
        <f t="shared" si="109"/>
        <v>AA-012M7B997-E133-2022</v>
      </c>
      <c r="AT343" s="1" t="s">
        <v>48</v>
      </c>
      <c r="AU343" s="1" t="str">
        <f t="shared" si="110"/>
        <v>HRAEI-AD-CC-352-2022HRAEI-MD2114</v>
      </c>
      <c r="AY343" s="70"/>
      <c r="AZ343" s="70"/>
    </row>
    <row r="344" spans="1:52" ht="24.95" hidden="1" customHeight="1" x14ac:dyDescent="0.25">
      <c r="A344" s="70" t="str">
        <f t="shared" si="93"/>
        <v>AA-12-512-012000991-T-176-2023  MCSSA018786JANSSEN-CILAG DE MÉXICO, S. DE R.L. DE C.V.2024010.000.6208.00</v>
      </c>
      <c r="B344" s="70" t="str">
        <f t="shared" si="94"/>
        <v>MCSSA01878625301HRAEI-AD-CC-238-2023HRAEI-MD21152024</v>
      </c>
      <c r="C344" s="71">
        <v>45239</v>
      </c>
      <c r="D344" s="72">
        <v>2024</v>
      </c>
      <c r="E344" s="73" t="s">
        <v>39</v>
      </c>
      <c r="F344" s="73" t="s">
        <v>2239</v>
      </c>
      <c r="G344" s="73" t="s">
        <v>41</v>
      </c>
      <c r="H344" s="73">
        <v>25301</v>
      </c>
      <c r="I344" s="73" t="s">
        <v>2251</v>
      </c>
      <c r="J344" s="73" t="s">
        <v>1292</v>
      </c>
      <c r="K344" s="73" t="s">
        <v>305</v>
      </c>
      <c r="L344" s="44" t="str">
        <f t="shared" si="95"/>
        <v>HRAEI-AD-CC-238-2023HRAEI-MD2115</v>
      </c>
      <c r="M344" s="73" t="s">
        <v>306</v>
      </c>
      <c r="N344" s="73">
        <v>25303566</v>
      </c>
      <c r="O344" s="73" t="s">
        <v>307</v>
      </c>
      <c r="P344" s="73" t="s">
        <v>308</v>
      </c>
      <c r="Q344" s="74">
        <v>28815.040000000001</v>
      </c>
      <c r="R344" s="75">
        <v>8</v>
      </c>
      <c r="S344" s="75">
        <v>19</v>
      </c>
      <c r="T344" s="74">
        <f t="shared" si="96"/>
        <v>230520.32000000001</v>
      </c>
      <c r="U344" s="74">
        <f t="shared" si="97"/>
        <v>547485.76</v>
      </c>
      <c r="V344" s="76">
        <v>0</v>
      </c>
      <c r="W344" s="87">
        <f>IFERROR(VLOOKUP(L344,'DINAMICA SOLICITADO - ENTREGADO'!$A$2:$B$2000,2,0),"-")</f>
        <v>19</v>
      </c>
      <c r="X344" s="87">
        <f>IFERROR(VLOOKUP(L344,'DINAMICA SOLICITADO - ENTREGADO'!$A$2:$C$2000,3,0),"-")</f>
        <v>19</v>
      </c>
      <c r="Y344" s="87" t="str">
        <f t="shared" si="98"/>
        <v>CLAVE SOLICITADA</v>
      </c>
      <c r="Z344" s="87">
        <f t="shared" si="99"/>
        <v>11</v>
      </c>
      <c r="AA344" s="87" t="str">
        <f t="shared" si="100"/>
        <v>MINIMO SUPERADO</v>
      </c>
      <c r="AB344" s="87">
        <f t="shared" si="101"/>
        <v>0</v>
      </c>
      <c r="AC344" s="87" t="str">
        <f t="shared" si="102"/>
        <v>RECIBIDO TOTAL</v>
      </c>
      <c r="AD344" s="6">
        <f t="shared" si="103"/>
        <v>547485.76</v>
      </c>
      <c r="AE344" s="87" t="s">
        <v>3574</v>
      </c>
      <c r="AF344" s="87"/>
      <c r="AG344" s="77"/>
      <c r="AH344" s="77"/>
      <c r="AI344" s="78" t="s">
        <v>2216</v>
      </c>
      <c r="AJ344" s="78"/>
      <c r="AK344" s="77"/>
      <c r="AL344" s="77"/>
      <c r="AM344" s="77"/>
      <c r="AN344" s="77" t="str">
        <f t="shared" si="104"/>
        <v>MCSSA018786HRAEI-AD-CC-238-202325301</v>
      </c>
      <c r="AO344" s="77" t="str">
        <f t="shared" si="105"/>
        <v>19JANSSEN-CILAG DE MÉXICO, S. DE R.L. DE C.V.28815.04MCSSA018786010.000.6208.002024AA-12-512-012000991-T-176-2023  RAMO 12</v>
      </c>
      <c r="AP344" s="77" t="str">
        <f t="shared" si="106"/>
        <v>HRAEI-AD-CC-238-2023</v>
      </c>
      <c r="AQ344" s="70" t="str">
        <f t="shared" si="107"/>
        <v>HRAEI-MD2115</v>
      </c>
      <c r="AR344" s="70" t="str">
        <f t="shared" si="108"/>
        <v>JANSSEN-CILAG DE MÉXICO, S. DE R.L. DE C.V.</v>
      </c>
      <c r="AS344" s="70" t="str">
        <f t="shared" si="109"/>
        <v>AA-12-512-012000991-T-176-2023  </v>
      </c>
      <c r="AT344" s="70" t="s">
        <v>2218</v>
      </c>
      <c r="AU344" s="70" t="str">
        <f t="shared" si="110"/>
        <v>HRAEI-AD-CC-238-2023HRAEI-MD2115</v>
      </c>
      <c r="AV344" s="70"/>
      <c r="AW344" s="70"/>
      <c r="AX344" s="70"/>
      <c r="AY344" s="70"/>
      <c r="AZ344" s="70"/>
    </row>
    <row r="345" spans="1:52" ht="24.95" hidden="1" customHeight="1" x14ac:dyDescent="0.25">
      <c r="A345" s="1" t="str">
        <f t="shared" si="93"/>
        <v>AA-012M7B997-E133-2022MCSSA018786JANSSEN-CILAG DE MÉXICO2024010.000.6208.00</v>
      </c>
      <c r="B345" s="1" t="str">
        <f t="shared" si="94"/>
        <v>MCSSA01878625301HRAEI-AD-CC-352-2022HRAEI-MD21152024</v>
      </c>
      <c r="C345" s="42">
        <v>44950</v>
      </c>
      <c r="D345" s="43">
        <v>2024</v>
      </c>
      <c r="E345" s="44" t="s">
        <v>39</v>
      </c>
      <c r="F345" s="44" t="s">
        <v>40</v>
      </c>
      <c r="G345" s="44" t="s">
        <v>41</v>
      </c>
      <c r="H345" s="44">
        <v>25301</v>
      </c>
      <c r="I345" s="44" t="s">
        <v>194</v>
      </c>
      <c r="J345" s="44" t="s">
        <v>195</v>
      </c>
      <c r="K345" s="44" t="s">
        <v>305</v>
      </c>
      <c r="L345" s="44" t="str">
        <f t="shared" si="95"/>
        <v>HRAEI-AD-CC-352-2022HRAEI-MD2115</v>
      </c>
      <c r="M345" s="44" t="s">
        <v>306</v>
      </c>
      <c r="N345" s="44">
        <v>25303566</v>
      </c>
      <c r="O345" s="44" t="s">
        <v>307</v>
      </c>
      <c r="P345" s="44" t="s">
        <v>308</v>
      </c>
      <c r="Q345" s="45">
        <v>28815.040000000001</v>
      </c>
      <c r="R345" s="46">
        <v>63</v>
      </c>
      <c r="S345" s="46">
        <v>156</v>
      </c>
      <c r="T345" s="45">
        <f t="shared" si="96"/>
        <v>1815347.52</v>
      </c>
      <c r="U345" s="45">
        <f t="shared" si="97"/>
        <v>4495146.24</v>
      </c>
      <c r="V345" s="47">
        <v>0</v>
      </c>
      <c r="W345" s="87">
        <f>IFERROR(VLOOKUP(L345,'DINAMICA SOLICITADO - ENTREGADO'!$A$2:$B$2000,2,0),"-")</f>
        <v>156</v>
      </c>
      <c r="X345" s="87">
        <f>IFERROR(VLOOKUP(L345,'DINAMICA SOLICITADO - ENTREGADO'!$A$2:$C$2000,3,0),"-")</f>
        <v>100</v>
      </c>
      <c r="Y345" s="87" t="str">
        <f t="shared" si="98"/>
        <v>CLAVE SOLICITADA</v>
      </c>
      <c r="Z345" s="87">
        <f t="shared" si="99"/>
        <v>93</v>
      </c>
      <c r="AA345" s="87" t="str">
        <f t="shared" si="100"/>
        <v>MINIMO SUPERADO</v>
      </c>
      <c r="AB345" s="87">
        <f t="shared" si="101"/>
        <v>56</v>
      </c>
      <c r="AC345" s="87" t="str">
        <f t="shared" si="102"/>
        <v>RECIBIDO PARCIAL</v>
      </c>
      <c r="AD345" s="6">
        <f t="shared" si="103"/>
        <v>2881504</v>
      </c>
      <c r="AE345" s="87" t="s">
        <v>3574</v>
      </c>
      <c r="AF345" s="87"/>
      <c r="AI345" s="9">
        <v>2.5000000000000001E-2</v>
      </c>
      <c r="AN345" s="8" t="str">
        <f t="shared" si="104"/>
        <v>MCSSA018786HRAEI-AD-CC-352-202225301</v>
      </c>
      <c r="AO345" s="8" t="str">
        <f t="shared" si="105"/>
        <v>156JANSSEN-CILAG DE MÉXICO28815.04MCSSA018786010.000.6208.002024AA-012M7B997-E133-2022RAMO 12</v>
      </c>
      <c r="AP345" s="8" t="str">
        <f t="shared" si="106"/>
        <v>HRAEI-AD-CC-352-2022</v>
      </c>
      <c r="AQ345" s="1" t="str">
        <f t="shared" si="107"/>
        <v>HRAEI-MD2115</v>
      </c>
      <c r="AR345" s="1" t="str">
        <f t="shared" si="108"/>
        <v>JANSSEN-CILAG DE MÉXICO</v>
      </c>
      <c r="AS345" s="1" t="str">
        <f t="shared" si="109"/>
        <v>AA-012M7B997-E133-2022</v>
      </c>
      <c r="AT345" s="1" t="s">
        <v>48</v>
      </c>
      <c r="AU345" s="1" t="str">
        <f t="shared" si="110"/>
        <v>HRAEI-AD-CC-352-2022HRAEI-MD2115</v>
      </c>
      <c r="AY345" s="70"/>
      <c r="AZ345" s="70"/>
    </row>
    <row r="346" spans="1:52" ht="24.95" hidden="1" customHeight="1" x14ac:dyDescent="0.25">
      <c r="A346" s="1" t="str">
        <f t="shared" si="93"/>
        <v>LA-12-M7B-012M7B997-I-1-2023MCSSA018786AYUSH PHARMA, S.A. DE C.V.2024010.000.2205.00</v>
      </c>
      <c r="B346" s="1" t="str">
        <f t="shared" si="94"/>
        <v>MCSSA01878625301HRAEI-LPI-CC-029-2023HRAEI-MD19972024</v>
      </c>
      <c r="C346" s="42">
        <v>44971</v>
      </c>
      <c r="D346" s="43">
        <v>2024</v>
      </c>
      <c r="E346" s="44" t="s">
        <v>39</v>
      </c>
      <c r="F346" s="44" t="s">
        <v>1474</v>
      </c>
      <c r="G346" s="44" t="s">
        <v>41</v>
      </c>
      <c r="H346" s="44">
        <v>25301</v>
      </c>
      <c r="I346" s="44" t="s">
        <v>1653</v>
      </c>
      <c r="J346" s="44" t="s">
        <v>1654</v>
      </c>
      <c r="K346" s="44" t="s">
        <v>1689</v>
      </c>
      <c r="L346" s="44" t="str">
        <f t="shared" si="95"/>
        <v>HRAEI-LPI-CC-029-2023HRAEI-MD1997</v>
      </c>
      <c r="M346" s="44" t="s">
        <v>1690</v>
      </c>
      <c r="N346" s="44">
        <v>25300643</v>
      </c>
      <c r="O346" s="44" t="s">
        <v>1691</v>
      </c>
      <c r="P346" s="44" t="s">
        <v>378</v>
      </c>
      <c r="Q346" s="45">
        <v>1650</v>
      </c>
      <c r="R346" s="46">
        <v>3</v>
      </c>
      <c r="S346" s="46">
        <v>6</v>
      </c>
      <c r="T346" s="45">
        <f t="shared" si="96"/>
        <v>4950</v>
      </c>
      <c r="U346" s="45">
        <f t="shared" si="97"/>
        <v>9900</v>
      </c>
      <c r="V346" s="47">
        <v>0</v>
      </c>
      <c r="W346" s="87" t="str">
        <f>IFERROR(VLOOKUP(L346,'DINAMICA SOLICITADO - ENTREGADO'!$A$2:$B$2000,2,0),"-")</f>
        <v>-</v>
      </c>
      <c r="X346" s="87" t="str">
        <f>IFERROR(VLOOKUP(L346,'DINAMICA SOLICITADO - ENTREGADO'!$A$2:$C$2000,3,0),"-")</f>
        <v>-</v>
      </c>
      <c r="Y346" s="87" t="str">
        <f t="shared" si="98"/>
        <v>SIN SOLICITUD</v>
      </c>
      <c r="Z346" s="87" t="str">
        <f t="shared" si="99"/>
        <v>-</v>
      </c>
      <c r="AA346" s="87" t="str">
        <f t="shared" si="100"/>
        <v>MINIMO SIN SOLICITUD</v>
      </c>
      <c r="AB346" s="87" t="str">
        <f t="shared" si="101"/>
        <v>-</v>
      </c>
      <c r="AC346" s="87" t="str">
        <f t="shared" si="102"/>
        <v>SIN SOLICITUD</v>
      </c>
      <c r="AD346" s="6" t="str">
        <f t="shared" si="103"/>
        <v>-</v>
      </c>
      <c r="AE346" s="87"/>
      <c r="AF346" s="87"/>
      <c r="AI346" s="9">
        <v>0.02</v>
      </c>
      <c r="AN346" s="8" t="str">
        <f t="shared" si="104"/>
        <v>MCSSA018786HRAEI-LPI-CC-029-202325301</v>
      </c>
      <c r="AO346" s="8" t="str">
        <f t="shared" si="105"/>
        <v>6AYUSH PHARMA, S.A. DE C.V.1650MCSSA018786010.000.2205.002024LA-12-M7B-012M7B997-I-1-2023RAMO 12</v>
      </c>
      <c r="AP346" s="8" t="str">
        <f t="shared" si="106"/>
        <v>HRAEI-LPI-CC-029-2023</v>
      </c>
      <c r="AQ346" s="1" t="str">
        <f t="shared" si="107"/>
        <v>HRAEI-MD1997</v>
      </c>
      <c r="AR346" s="1" t="str">
        <f t="shared" si="108"/>
        <v>AYUSH PHARMA, S.A. DE C.V.</v>
      </c>
      <c r="AS346" s="1" t="str">
        <f t="shared" si="109"/>
        <v>LA-12-M7B-012M7B997-I-1-2023</v>
      </c>
      <c r="AT346" s="1" t="s">
        <v>48</v>
      </c>
      <c r="AU346" s="1" t="str">
        <f t="shared" si="110"/>
        <v>HRAEI-LPI-CC-029-2023HRAEI-MD1997</v>
      </c>
      <c r="AY346" s="70"/>
      <c r="AZ346" s="70"/>
    </row>
    <row r="347" spans="1:52" ht="24.95" hidden="1" customHeight="1" x14ac:dyDescent="0.25">
      <c r="A347" s="70" t="str">
        <f t="shared" si="93"/>
        <v>LA-12-512-012000991-I-174-2023MCSSA018786AMGEN MEXICO, S.A. DE C.V.2024010.000.6013.00</v>
      </c>
      <c r="B347" s="70" t="str">
        <f t="shared" si="94"/>
        <v>MCSSA01878625301HRAEI-LPI-CC-257-1-2023HRAEI-MD20932024</v>
      </c>
      <c r="C347" s="71">
        <v>45253</v>
      </c>
      <c r="D347" s="72">
        <v>2024</v>
      </c>
      <c r="E347" s="73" t="s">
        <v>39</v>
      </c>
      <c r="F347" s="73" t="s">
        <v>2213</v>
      </c>
      <c r="G347" s="73" t="s">
        <v>41</v>
      </c>
      <c r="H347" s="73">
        <v>25301</v>
      </c>
      <c r="I347" s="73" t="s">
        <v>2375</v>
      </c>
      <c r="J347" s="73" t="s">
        <v>2376</v>
      </c>
      <c r="K347" s="73" t="s">
        <v>180</v>
      </c>
      <c r="L347" s="44" t="str">
        <f t="shared" si="95"/>
        <v>HRAEI-LPI-CC-257-1-2023HRAEI-MD2093</v>
      </c>
      <c r="M347" s="73" t="s">
        <v>181</v>
      </c>
      <c r="N347" s="73">
        <v>25302514</v>
      </c>
      <c r="O347" s="73" t="s">
        <v>182</v>
      </c>
      <c r="P347" s="73" t="s">
        <v>183</v>
      </c>
      <c r="Q347" s="74">
        <v>6047.19</v>
      </c>
      <c r="R347" s="75">
        <v>5</v>
      </c>
      <c r="S347" s="75">
        <v>14</v>
      </c>
      <c r="T347" s="74">
        <f t="shared" si="96"/>
        <v>30235.949999999997</v>
      </c>
      <c r="U347" s="74">
        <f t="shared" si="97"/>
        <v>84660.659999999989</v>
      </c>
      <c r="V347" s="76">
        <v>0</v>
      </c>
      <c r="W347" s="87">
        <f>IFERROR(VLOOKUP(L347,'DINAMICA SOLICITADO - ENTREGADO'!$A$2:$B$2000,2,0),"-")</f>
        <v>14</v>
      </c>
      <c r="X347" s="87">
        <f>IFERROR(VLOOKUP(L347,'DINAMICA SOLICITADO - ENTREGADO'!$A$2:$C$2000,3,0),"-")</f>
        <v>14</v>
      </c>
      <c r="Y347" s="87" t="str">
        <f t="shared" si="98"/>
        <v>CLAVE SOLICITADA</v>
      </c>
      <c r="Z347" s="87">
        <f t="shared" si="99"/>
        <v>9</v>
      </c>
      <c r="AA347" s="87" t="str">
        <f t="shared" si="100"/>
        <v>MINIMO SUPERADO</v>
      </c>
      <c r="AB347" s="87">
        <f t="shared" si="101"/>
        <v>0</v>
      </c>
      <c r="AC347" s="87" t="str">
        <f t="shared" si="102"/>
        <v>RECIBIDO TOTAL</v>
      </c>
      <c r="AD347" s="6">
        <f t="shared" si="103"/>
        <v>84660.659999999989</v>
      </c>
      <c r="AE347" s="87"/>
      <c r="AF347" s="87"/>
      <c r="AG347" s="77"/>
      <c r="AH347" s="77"/>
      <c r="AI347" s="78" t="s">
        <v>2216</v>
      </c>
      <c r="AJ347" s="78"/>
      <c r="AK347" s="77"/>
      <c r="AL347" s="77"/>
      <c r="AM347" s="77"/>
      <c r="AN347" s="77" t="str">
        <f t="shared" si="104"/>
        <v>MCSSA018786HRAEI-LPI-CC-257-1-202325301</v>
      </c>
      <c r="AO347" s="77" t="str">
        <f t="shared" si="105"/>
        <v>14AMGEN MEXICO, S.A. DE C.V.6047.19MCSSA018786010.000.6013.002024LA-12-512-012000991-I-174-2023RAMO 12</v>
      </c>
      <c r="AP347" s="77" t="str">
        <f t="shared" si="106"/>
        <v>HRAEI-LPI-CC-257-1-2023</v>
      </c>
      <c r="AQ347" s="70" t="str">
        <f t="shared" si="107"/>
        <v>HRAEI-MD2093</v>
      </c>
      <c r="AR347" s="70" t="str">
        <f t="shared" si="108"/>
        <v>AMGEN MEXICO, S.A. DE C.V.</v>
      </c>
      <c r="AS347" s="70" t="str">
        <f t="shared" si="109"/>
        <v>LA-12-512-012000991-I-174-2023</v>
      </c>
      <c r="AT347" s="70" t="s">
        <v>2218</v>
      </c>
      <c r="AU347" s="70" t="str">
        <f t="shared" si="110"/>
        <v>HRAEI-LPI-CC-257-1-2023HRAEI-MD2093</v>
      </c>
      <c r="AV347" s="70"/>
      <c r="AW347" s="70"/>
      <c r="AX347" s="70"/>
      <c r="AY347" s="70"/>
      <c r="AZ347" s="70"/>
    </row>
    <row r="348" spans="1:52" ht="24.95" hidden="1" customHeight="1" x14ac:dyDescent="0.25">
      <c r="A348" s="1" t="str">
        <f t="shared" si="93"/>
        <v>AA-012M7B997-E133-2022MCSSA018786AMGEN MÉXICO, S.A. DE C.V.2024010.000.6013.00</v>
      </c>
      <c r="B348" s="1" t="str">
        <f t="shared" si="94"/>
        <v>MCSSA01878625301HRAEI-AD-CC-346-2022HRAEI-MD20932024</v>
      </c>
      <c r="C348" s="42">
        <v>44950</v>
      </c>
      <c r="D348" s="43">
        <v>2024</v>
      </c>
      <c r="E348" s="44" t="s">
        <v>39</v>
      </c>
      <c r="F348" s="44" t="s">
        <v>40</v>
      </c>
      <c r="G348" s="44" t="s">
        <v>41</v>
      </c>
      <c r="H348" s="44">
        <v>25301</v>
      </c>
      <c r="I348" s="44" t="s">
        <v>127</v>
      </c>
      <c r="J348" s="44" t="s">
        <v>128</v>
      </c>
      <c r="K348" s="44" t="s">
        <v>180</v>
      </c>
      <c r="L348" s="44" t="str">
        <f t="shared" si="95"/>
        <v>HRAEI-AD-CC-346-2022HRAEI-MD2093</v>
      </c>
      <c r="M348" s="44" t="s">
        <v>181</v>
      </c>
      <c r="N348" s="44">
        <v>25302514</v>
      </c>
      <c r="O348" s="44" t="s">
        <v>182</v>
      </c>
      <c r="P348" s="44" t="s">
        <v>183</v>
      </c>
      <c r="Q348" s="45">
        <v>6047.19</v>
      </c>
      <c r="R348" s="46">
        <v>47</v>
      </c>
      <c r="S348" s="46">
        <v>117</v>
      </c>
      <c r="T348" s="45">
        <f t="shared" si="96"/>
        <v>284217.93</v>
      </c>
      <c r="U348" s="45">
        <f t="shared" si="97"/>
        <v>707521.23</v>
      </c>
      <c r="V348" s="47">
        <v>0</v>
      </c>
      <c r="W348" s="87">
        <f>IFERROR(VLOOKUP(L348,'DINAMICA SOLICITADO - ENTREGADO'!$A$2:$B$2000,2,0),"-")</f>
        <v>117</v>
      </c>
      <c r="X348" s="87">
        <f>IFERROR(VLOOKUP(L348,'DINAMICA SOLICITADO - ENTREGADO'!$A$2:$C$2000,3,0),"-")</f>
        <v>117</v>
      </c>
      <c r="Y348" s="87" t="str">
        <f t="shared" si="98"/>
        <v>CLAVE SOLICITADA</v>
      </c>
      <c r="Z348" s="87">
        <f t="shared" si="99"/>
        <v>70</v>
      </c>
      <c r="AA348" s="87" t="str">
        <f t="shared" si="100"/>
        <v>MINIMO SUPERADO</v>
      </c>
      <c r="AB348" s="87">
        <f t="shared" si="101"/>
        <v>0</v>
      </c>
      <c r="AC348" s="87" t="str">
        <f t="shared" si="102"/>
        <v>RECIBIDO TOTAL</v>
      </c>
      <c r="AD348" s="6">
        <f t="shared" si="103"/>
        <v>707521.23</v>
      </c>
      <c r="AE348" s="87" t="s">
        <v>3574</v>
      </c>
      <c r="AF348" s="87"/>
      <c r="AI348" s="9">
        <v>2.5000000000000001E-2</v>
      </c>
      <c r="AN348" s="8" t="str">
        <f t="shared" si="104"/>
        <v>MCSSA018786HRAEI-AD-CC-346-202225301</v>
      </c>
      <c r="AO348" s="8" t="str">
        <f t="shared" si="105"/>
        <v>117AMGEN MÉXICO, S.A. DE C.V.6047.19MCSSA018786010.000.6013.002024AA-012M7B997-E133-2022RAMO 12</v>
      </c>
      <c r="AP348" s="8" t="str">
        <f t="shared" si="106"/>
        <v>HRAEI-AD-CC-346-2022</v>
      </c>
      <c r="AQ348" s="1" t="str">
        <f t="shared" si="107"/>
        <v>HRAEI-MD2093</v>
      </c>
      <c r="AR348" s="1" t="str">
        <f t="shared" si="108"/>
        <v>AMGEN MÉXICO, S.A. DE C.V.</v>
      </c>
      <c r="AS348" s="1" t="str">
        <f t="shared" si="109"/>
        <v>AA-012M7B997-E133-2022</v>
      </c>
      <c r="AT348" s="1" t="s">
        <v>48</v>
      </c>
      <c r="AU348" s="1" t="str">
        <f t="shared" si="110"/>
        <v>HRAEI-AD-CC-346-2022HRAEI-MD2093</v>
      </c>
      <c r="AY348" s="70"/>
      <c r="AZ348" s="70"/>
    </row>
    <row r="349" spans="1:52" ht="24.95" hidden="1" customHeight="1" x14ac:dyDescent="0.25">
      <c r="A349" s="70" t="str">
        <f t="shared" si="93"/>
        <v>LA-12-512-012000991-I-174-2023MCSSA018786MEDIVIDA, S.A. DE C.V.2024010.000.0234.00</v>
      </c>
      <c r="B349" s="70" t="str">
        <f t="shared" si="94"/>
        <v>MCSSA01878625301HRAEI-LPI-CC-336-1-2023HRAEI-MD04212024</v>
      </c>
      <c r="C349" s="71">
        <v>45253</v>
      </c>
      <c r="D349" s="72">
        <v>2024</v>
      </c>
      <c r="E349" s="73" t="s">
        <v>39</v>
      </c>
      <c r="F349" s="73" t="s">
        <v>2213</v>
      </c>
      <c r="G349" s="73" t="s">
        <v>41</v>
      </c>
      <c r="H349" s="73">
        <v>25301</v>
      </c>
      <c r="I349" s="73" t="s">
        <v>2348</v>
      </c>
      <c r="J349" s="73" t="s">
        <v>2349</v>
      </c>
      <c r="K349" s="73" t="s">
        <v>1497</v>
      </c>
      <c r="L349" s="44" t="str">
        <f t="shared" si="95"/>
        <v>HRAEI-LPI-CC-336-1-2023HRAEI-MD0421</v>
      </c>
      <c r="M349" s="73" t="s">
        <v>1498</v>
      </c>
      <c r="N349" s="73">
        <v>25300651</v>
      </c>
      <c r="O349" s="73" t="s">
        <v>1499</v>
      </c>
      <c r="P349" s="73" t="s">
        <v>1500</v>
      </c>
      <c r="Q349" s="74">
        <v>1810</v>
      </c>
      <c r="R349" s="75">
        <v>23</v>
      </c>
      <c r="S349" s="75">
        <v>57</v>
      </c>
      <c r="T349" s="74">
        <f t="shared" si="96"/>
        <v>41630</v>
      </c>
      <c r="U349" s="74">
        <f t="shared" si="97"/>
        <v>103170</v>
      </c>
      <c r="V349" s="76">
        <v>0</v>
      </c>
      <c r="W349" s="87" t="str">
        <f>IFERROR(VLOOKUP(L349,'DINAMICA SOLICITADO - ENTREGADO'!$A$2:$B$2000,2,0),"-")</f>
        <v>-</v>
      </c>
      <c r="X349" s="87" t="str">
        <f>IFERROR(VLOOKUP(L349,'DINAMICA SOLICITADO - ENTREGADO'!$A$2:$C$2000,3,0),"-")</f>
        <v>-</v>
      </c>
      <c r="Y349" s="87" t="str">
        <f t="shared" si="98"/>
        <v>SIN SOLICITUD</v>
      </c>
      <c r="Z349" s="87" t="str">
        <f t="shared" si="99"/>
        <v>-</v>
      </c>
      <c r="AA349" s="87" t="str">
        <f t="shared" si="100"/>
        <v>MINIMO SIN SOLICITUD</v>
      </c>
      <c r="AB349" s="87" t="str">
        <f t="shared" si="101"/>
        <v>-</v>
      </c>
      <c r="AC349" s="87" t="str">
        <f t="shared" si="102"/>
        <v>SIN SOLICITUD</v>
      </c>
      <c r="AD349" s="6" t="str">
        <f t="shared" si="103"/>
        <v>-</v>
      </c>
      <c r="AE349" s="87"/>
      <c r="AF349" s="87"/>
      <c r="AG349" s="77"/>
      <c r="AH349" s="77"/>
      <c r="AI349" s="78" t="s">
        <v>2216</v>
      </c>
      <c r="AJ349" s="78"/>
      <c r="AK349" s="77"/>
      <c r="AL349" s="77"/>
      <c r="AM349" s="77"/>
      <c r="AN349" s="77" t="str">
        <f t="shared" si="104"/>
        <v>MCSSA018786HRAEI-LPI-CC-336-1-202325301</v>
      </c>
      <c r="AO349" s="77" t="str">
        <f t="shared" si="105"/>
        <v>57MEDIVIDA, S.A. DE C.V.1810MCSSA018786010.000.0234.002024LA-12-512-012000991-I-174-2023RAMO 12</v>
      </c>
      <c r="AP349" s="77" t="str">
        <f t="shared" si="106"/>
        <v>HRAEI-LPI-CC-336-1-2023</v>
      </c>
      <c r="AQ349" s="70" t="str">
        <f t="shared" si="107"/>
        <v>HRAEI-MD0421</v>
      </c>
      <c r="AR349" s="70" t="str">
        <f t="shared" si="108"/>
        <v>MEDIVIDA, S.A. DE C.V.</v>
      </c>
      <c r="AS349" s="70" t="str">
        <f t="shared" si="109"/>
        <v>LA-12-512-012000991-I-174-2023</v>
      </c>
      <c r="AT349" s="70" t="s">
        <v>2218</v>
      </c>
      <c r="AU349" s="70" t="str">
        <f t="shared" si="110"/>
        <v>HRAEI-LPI-CC-336-1-2023HRAEI-MD0421</v>
      </c>
      <c r="AV349" s="70"/>
      <c r="AW349" s="70"/>
      <c r="AX349" s="70"/>
    </row>
    <row r="350" spans="1:52" ht="24.95" hidden="1" customHeight="1" x14ac:dyDescent="0.25">
      <c r="A350" s="1" t="str">
        <f t="shared" si="93"/>
        <v>LA-12-M7B-012M7B997-I-1-2023MCSSA018786BAXTER, S.A. DE C.V.2024010.000.0234.00</v>
      </c>
      <c r="B350" s="1" t="str">
        <f t="shared" si="94"/>
        <v>MCSSA01878625301HRAEI-LPI-CC-012-2023HRAEI-MD04212024</v>
      </c>
      <c r="C350" s="42">
        <v>44971</v>
      </c>
      <c r="D350" s="43">
        <v>2024</v>
      </c>
      <c r="E350" s="44" t="s">
        <v>39</v>
      </c>
      <c r="F350" s="44" t="s">
        <v>1474</v>
      </c>
      <c r="G350" s="44" t="s">
        <v>41</v>
      </c>
      <c r="H350" s="44">
        <v>25301</v>
      </c>
      <c r="I350" s="44" t="s">
        <v>1495</v>
      </c>
      <c r="J350" s="44" t="s">
        <v>1496</v>
      </c>
      <c r="K350" s="44" t="s">
        <v>1497</v>
      </c>
      <c r="L350" s="44" t="str">
        <f t="shared" si="95"/>
        <v>HRAEI-LPI-CC-012-2023HRAEI-MD0421</v>
      </c>
      <c r="M350" s="44" t="s">
        <v>1498</v>
      </c>
      <c r="N350" s="44">
        <v>25300651</v>
      </c>
      <c r="O350" s="44" t="s">
        <v>1499</v>
      </c>
      <c r="P350" s="44" t="s">
        <v>1500</v>
      </c>
      <c r="Q350" s="45">
        <v>1946</v>
      </c>
      <c r="R350" s="46">
        <v>37</v>
      </c>
      <c r="S350" s="46">
        <v>92</v>
      </c>
      <c r="T350" s="45">
        <f t="shared" si="96"/>
        <v>72002</v>
      </c>
      <c r="U350" s="45">
        <f t="shared" si="97"/>
        <v>179032</v>
      </c>
      <c r="V350" s="47">
        <v>0</v>
      </c>
      <c r="W350" s="87" t="str">
        <f>IFERROR(VLOOKUP(L350,'DINAMICA SOLICITADO - ENTREGADO'!$A$2:$B$2000,2,0),"-")</f>
        <v>-</v>
      </c>
      <c r="X350" s="87" t="str">
        <f>IFERROR(VLOOKUP(L350,'DINAMICA SOLICITADO - ENTREGADO'!$A$2:$C$2000,3,0),"-")</f>
        <v>-</v>
      </c>
      <c r="Y350" s="87" t="str">
        <f t="shared" si="98"/>
        <v>SIN SOLICITUD</v>
      </c>
      <c r="Z350" s="87" t="str">
        <f t="shared" si="99"/>
        <v>-</v>
      </c>
      <c r="AA350" s="87" t="str">
        <f t="shared" si="100"/>
        <v>MINIMO SIN SOLICITUD</v>
      </c>
      <c r="AB350" s="87" t="str">
        <f t="shared" si="101"/>
        <v>-</v>
      </c>
      <c r="AC350" s="87" t="str">
        <f t="shared" si="102"/>
        <v>SIN SOLICITUD</v>
      </c>
      <c r="AD350" s="6" t="str">
        <f t="shared" si="103"/>
        <v>-</v>
      </c>
      <c r="AE350" s="87"/>
      <c r="AF350" s="87"/>
      <c r="AI350" s="9">
        <v>0.02</v>
      </c>
      <c r="AN350" s="8" t="str">
        <f t="shared" si="104"/>
        <v>MCSSA018786HRAEI-LPI-CC-012-202325301</v>
      </c>
      <c r="AO350" s="8" t="str">
        <f t="shared" si="105"/>
        <v>92BAXTER, S.A. DE C.V.1946MCSSA018786010.000.0234.002024LA-12-M7B-012M7B997-I-1-2023RAMO 12</v>
      </c>
      <c r="AP350" s="8" t="str">
        <f t="shared" si="106"/>
        <v>HRAEI-LPI-CC-012-2023</v>
      </c>
      <c r="AQ350" s="1" t="str">
        <f t="shared" si="107"/>
        <v>HRAEI-MD0421</v>
      </c>
      <c r="AR350" s="1" t="str">
        <f t="shared" si="108"/>
        <v>BAXTER, S.A. DE C.V.</v>
      </c>
      <c r="AS350" s="1" t="str">
        <f t="shared" si="109"/>
        <v>LA-12-M7B-012M7B997-I-1-2023</v>
      </c>
      <c r="AT350" s="1" t="s">
        <v>48</v>
      </c>
      <c r="AU350" s="1" t="str">
        <f t="shared" si="110"/>
        <v>HRAEI-LPI-CC-012-2023HRAEI-MD0421</v>
      </c>
    </row>
    <row r="351" spans="1:52" ht="24.95" hidden="1" customHeight="1" x14ac:dyDescent="0.25">
      <c r="A351" s="1" t="str">
        <f t="shared" si="93"/>
        <v>LA-12-M7B-012M7B997-I-1-2023MCSSA018786FERRING, S.A. DE C.V.2024010.000.5169.00</v>
      </c>
      <c r="B351" s="1" t="str">
        <f t="shared" si="94"/>
        <v>MCSSA01878625301HRAEI-LPI-CC-025-2023HRAEI-MD04242024</v>
      </c>
      <c r="C351" s="42">
        <v>44971</v>
      </c>
      <c r="D351" s="43">
        <v>2024</v>
      </c>
      <c r="E351" s="44" t="s">
        <v>39</v>
      </c>
      <c r="F351" s="44" t="s">
        <v>1474</v>
      </c>
      <c r="G351" s="44" t="s">
        <v>41</v>
      </c>
      <c r="H351" s="44">
        <v>25301</v>
      </c>
      <c r="I351" s="44" t="s">
        <v>1608</v>
      </c>
      <c r="J351" s="44" t="s">
        <v>1609</v>
      </c>
      <c r="K351" s="44" t="s">
        <v>1899</v>
      </c>
      <c r="L351" s="44" t="str">
        <f t="shared" si="95"/>
        <v>HRAEI-LPI-CC-025-2023HRAEI-MD0424</v>
      </c>
      <c r="M351" s="44" t="s">
        <v>1900</v>
      </c>
      <c r="N351" s="44">
        <v>25300653</v>
      </c>
      <c r="O351" s="44" t="s">
        <v>1901</v>
      </c>
      <c r="P351" s="44" t="s">
        <v>1902</v>
      </c>
      <c r="Q351" s="45">
        <v>1268.6300000000001</v>
      </c>
      <c r="R351" s="46">
        <v>9</v>
      </c>
      <c r="S351" s="46">
        <v>21</v>
      </c>
      <c r="T351" s="45">
        <f t="shared" si="96"/>
        <v>11417.670000000002</v>
      </c>
      <c r="U351" s="45">
        <f t="shared" si="97"/>
        <v>26641.230000000003</v>
      </c>
      <c r="V351" s="47">
        <v>0</v>
      </c>
      <c r="W351" s="87">
        <f>IFERROR(VLOOKUP(L351,'DINAMICA SOLICITADO - ENTREGADO'!$A$2:$B$2000,2,0),"-")</f>
        <v>21</v>
      </c>
      <c r="X351" s="87">
        <f>IFERROR(VLOOKUP(L351,'DINAMICA SOLICITADO - ENTREGADO'!$A$2:$C$2000,3,0),"-")</f>
        <v>21</v>
      </c>
      <c r="Y351" s="87" t="str">
        <f t="shared" si="98"/>
        <v>CLAVE SOLICITADA</v>
      </c>
      <c r="Z351" s="87">
        <f t="shared" si="99"/>
        <v>12</v>
      </c>
      <c r="AA351" s="87" t="str">
        <f t="shared" si="100"/>
        <v>MINIMO SUPERADO</v>
      </c>
      <c r="AB351" s="87">
        <f t="shared" si="101"/>
        <v>0</v>
      </c>
      <c r="AC351" s="87" t="str">
        <f t="shared" si="102"/>
        <v>RECIBIDO TOTAL</v>
      </c>
      <c r="AD351" s="6">
        <f t="shared" si="103"/>
        <v>26641.230000000003</v>
      </c>
      <c r="AE351" s="87" t="s">
        <v>3574</v>
      </c>
      <c r="AF351" s="87"/>
      <c r="AI351" s="9">
        <v>0.02</v>
      </c>
      <c r="AN351" s="8" t="str">
        <f t="shared" si="104"/>
        <v>MCSSA018786HRAEI-LPI-CC-025-202325301</v>
      </c>
      <c r="AO351" s="8" t="str">
        <f t="shared" si="105"/>
        <v>21FERRING, S.A. DE C.V.1268.63MCSSA018786010.000.5169.002024LA-12-M7B-012M7B997-I-1-2023RAMO 12</v>
      </c>
      <c r="AP351" s="8" t="str">
        <f t="shared" si="106"/>
        <v>HRAEI-LPI-CC-025-2023</v>
      </c>
      <c r="AQ351" s="1" t="str">
        <f t="shared" si="107"/>
        <v>HRAEI-MD0424</v>
      </c>
      <c r="AR351" s="1" t="str">
        <f t="shared" si="108"/>
        <v>FERRING, S.A. DE C.V.</v>
      </c>
      <c r="AS351" s="1" t="str">
        <f t="shared" si="109"/>
        <v>LA-12-M7B-012M7B997-I-1-2023</v>
      </c>
      <c r="AT351" s="1" t="s">
        <v>48</v>
      </c>
      <c r="AU351" s="1" t="str">
        <f t="shared" si="110"/>
        <v>HRAEI-LPI-CC-025-2023HRAEI-MD0424</v>
      </c>
    </row>
    <row r="352" spans="1:52" ht="24.95" hidden="1" customHeight="1" x14ac:dyDescent="0.25">
      <c r="A352" s="70" t="str">
        <f t="shared" si="93"/>
        <v>LA-12-512-012000991-I-174-2023MCSSA018786FERRING, S.A. DE C.V.2024010.000.1099.00</v>
      </c>
      <c r="B352" s="70" t="str">
        <f t="shared" si="94"/>
        <v>MCSSA01878625301HRAEI-LPI-CC-302-2023HRAEI-MD04232024</v>
      </c>
      <c r="C352" s="71">
        <v>45253</v>
      </c>
      <c r="D352" s="72">
        <v>2024</v>
      </c>
      <c r="E352" s="73" t="s">
        <v>39</v>
      </c>
      <c r="F352" s="73" t="s">
        <v>2213</v>
      </c>
      <c r="G352" s="73" t="s">
        <v>41</v>
      </c>
      <c r="H352" s="73">
        <v>25301</v>
      </c>
      <c r="I352" s="73" t="s">
        <v>2304</v>
      </c>
      <c r="J352" s="73" t="s">
        <v>1609</v>
      </c>
      <c r="K352" s="73" t="s">
        <v>1610</v>
      </c>
      <c r="L352" s="44" t="str">
        <f t="shared" si="95"/>
        <v>HRAEI-LPI-CC-302-2023HRAEI-MD0423</v>
      </c>
      <c r="M352" s="73" t="s">
        <v>1611</v>
      </c>
      <c r="N352" s="73">
        <v>25300656</v>
      </c>
      <c r="O352" s="73" t="s">
        <v>1612</v>
      </c>
      <c r="P352" s="73" t="s">
        <v>280</v>
      </c>
      <c r="Q352" s="74">
        <v>682.57</v>
      </c>
      <c r="R352" s="75">
        <v>1</v>
      </c>
      <c r="S352" s="75">
        <v>2</v>
      </c>
      <c r="T352" s="74">
        <f t="shared" si="96"/>
        <v>682.57</v>
      </c>
      <c r="U352" s="74">
        <f t="shared" si="97"/>
        <v>1365.14</v>
      </c>
      <c r="V352" s="76">
        <v>0</v>
      </c>
      <c r="W352" s="87" t="str">
        <f>IFERROR(VLOOKUP(L352,'DINAMICA SOLICITADO - ENTREGADO'!$A$2:$B$2000,2,0),"-")</f>
        <v>-</v>
      </c>
      <c r="X352" s="87" t="str">
        <f>IFERROR(VLOOKUP(L352,'DINAMICA SOLICITADO - ENTREGADO'!$A$2:$C$2000,3,0),"-")</f>
        <v>-</v>
      </c>
      <c r="Y352" s="87" t="str">
        <f t="shared" si="98"/>
        <v>SIN SOLICITUD</v>
      </c>
      <c r="Z352" s="87" t="str">
        <f t="shared" si="99"/>
        <v>-</v>
      </c>
      <c r="AA352" s="87" t="str">
        <f t="shared" si="100"/>
        <v>MINIMO SIN SOLICITUD</v>
      </c>
      <c r="AB352" s="87" t="str">
        <f t="shared" si="101"/>
        <v>-</v>
      </c>
      <c r="AC352" s="87" t="str">
        <f t="shared" si="102"/>
        <v>SIN SOLICITUD</v>
      </c>
      <c r="AD352" s="6" t="str">
        <f t="shared" si="103"/>
        <v>-</v>
      </c>
      <c r="AE352" s="87"/>
      <c r="AF352" s="87"/>
      <c r="AG352" s="77"/>
      <c r="AH352" s="77"/>
      <c r="AI352" s="78" t="s">
        <v>2216</v>
      </c>
      <c r="AJ352" s="78"/>
      <c r="AK352" s="77"/>
      <c r="AL352" s="77"/>
      <c r="AM352" s="77"/>
      <c r="AN352" s="77" t="str">
        <f t="shared" si="104"/>
        <v>MCSSA018786HRAEI-LPI-CC-302-202325301</v>
      </c>
      <c r="AO352" s="77" t="str">
        <f t="shared" si="105"/>
        <v>2FERRING, S.A. DE C.V.682.57MCSSA018786010.000.1099.002024LA-12-512-012000991-I-174-2023RAMO 12</v>
      </c>
      <c r="AP352" s="77" t="str">
        <f t="shared" si="106"/>
        <v>HRAEI-LPI-CC-302-2023</v>
      </c>
      <c r="AQ352" s="70" t="str">
        <f t="shared" si="107"/>
        <v>HRAEI-MD0423</v>
      </c>
      <c r="AR352" s="70" t="str">
        <f t="shared" si="108"/>
        <v>FERRING, S.A. DE C.V.</v>
      </c>
      <c r="AS352" s="70" t="str">
        <f t="shared" si="109"/>
        <v>LA-12-512-012000991-I-174-2023</v>
      </c>
      <c r="AT352" s="70" t="s">
        <v>2218</v>
      </c>
      <c r="AU352" s="70" t="str">
        <f t="shared" si="110"/>
        <v>HRAEI-LPI-CC-302-2023HRAEI-MD0423</v>
      </c>
      <c r="AV352" s="70"/>
      <c r="AW352" s="70"/>
      <c r="AX352" s="70"/>
    </row>
    <row r="353" spans="1:50" ht="24.95" hidden="1" customHeight="1" x14ac:dyDescent="0.25">
      <c r="A353" s="1" t="str">
        <f t="shared" si="93"/>
        <v>LA-12-M7B-012M7B997-I-1-2023MCSSA018786FERRING, S.A. DE C.V.2024010.000.1099.00</v>
      </c>
      <c r="B353" s="1" t="str">
        <f t="shared" si="94"/>
        <v>MCSSA01878625301HRAEI-LPI-CC-025-2023HRAEI-MD04232024</v>
      </c>
      <c r="C353" s="42">
        <v>44971</v>
      </c>
      <c r="D353" s="43">
        <v>2024</v>
      </c>
      <c r="E353" s="44" t="s">
        <v>39</v>
      </c>
      <c r="F353" s="44" t="s">
        <v>1474</v>
      </c>
      <c r="G353" s="44" t="s">
        <v>41</v>
      </c>
      <c r="H353" s="44">
        <v>25301</v>
      </c>
      <c r="I353" s="44" t="s">
        <v>1608</v>
      </c>
      <c r="J353" s="44" t="s">
        <v>1609</v>
      </c>
      <c r="K353" s="44" t="s">
        <v>1610</v>
      </c>
      <c r="L353" s="44" t="str">
        <f t="shared" si="95"/>
        <v>HRAEI-LPI-CC-025-2023HRAEI-MD0423</v>
      </c>
      <c r="M353" s="44" t="s">
        <v>1611</v>
      </c>
      <c r="N353" s="44">
        <v>25300656</v>
      </c>
      <c r="O353" s="44" t="s">
        <v>1612</v>
      </c>
      <c r="P353" s="44" t="s">
        <v>280</v>
      </c>
      <c r="Q353" s="45">
        <v>682.57</v>
      </c>
      <c r="R353" s="46">
        <v>2</v>
      </c>
      <c r="S353" s="46">
        <v>3</v>
      </c>
      <c r="T353" s="45">
        <f t="shared" si="96"/>
        <v>1365.14</v>
      </c>
      <c r="U353" s="45">
        <f t="shared" si="97"/>
        <v>2047.71</v>
      </c>
      <c r="V353" s="47">
        <v>0</v>
      </c>
      <c r="W353" s="87">
        <f>IFERROR(VLOOKUP(L353,'DINAMICA SOLICITADO - ENTREGADO'!$A$2:$B$2000,2,0),"-")</f>
        <v>1</v>
      </c>
      <c r="X353" s="87">
        <f>IFERROR(VLOOKUP(L353,'DINAMICA SOLICITADO - ENTREGADO'!$A$2:$C$2000,3,0),"-")</f>
        <v>1</v>
      </c>
      <c r="Y353" s="87" t="str">
        <f t="shared" si="98"/>
        <v>CLAVE SOLICITADA</v>
      </c>
      <c r="Z353" s="87">
        <f t="shared" si="99"/>
        <v>-1</v>
      </c>
      <c r="AA353" s="87" t="str">
        <f t="shared" si="100"/>
        <v>MINIMO NO CUMPLIDO</v>
      </c>
      <c r="AB353" s="87">
        <f t="shared" si="101"/>
        <v>0</v>
      </c>
      <c r="AC353" s="87" t="str">
        <f t="shared" si="102"/>
        <v>RECIBIDO TOTAL</v>
      </c>
      <c r="AD353" s="6">
        <f t="shared" si="103"/>
        <v>682.57</v>
      </c>
      <c r="AE353" s="87"/>
      <c r="AF353" s="87"/>
      <c r="AI353" s="9">
        <v>0.02</v>
      </c>
      <c r="AN353" s="8" t="str">
        <f t="shared" si="104"/>
        <v>MCSSA018786HRAEI-LPI-CC-025-202325301</v>
      </c>
      <c r="AO353" s="8" t="str">
        <f t="shared" si="105"/>
        <v>3FERRING, S.A. DE C.V.682.57MCSSA018786010.000.1099.002024LA-12-M7B-012M7B997-I-1-2023RAMO 12</v>
      </c>
      <c r="AP353" s="8" t="str">
        <f t="shared" si="106"/>
        <v>HRAEI-LPI-CC-025-2023</v>
      </c>
      <c r="AQ353" s="1" t="str">
        <f t="shared" si="107"/>
        <v>HRAEI-MD0423</v>
      </c>
      <c r="AR353" s="1" t="str">
        <f t="shared" si="108"/>
        <v>FERRING, S.A. DE C.V.</v>
      </c>
      <c r="AS353" s="1" t="str">
        <f t="shared" si="109"/>
        <v>LA-12-M7B-012M7B997-I-1-2023</v>
      </c>
      <c r="AT353" s="1" t="s">
        <v>48</v>
      </c>
      <c r="AU353" s="1" t="str">
        <f t="shared" si="110"/>
        <v>HRAEI-LPI-CC-025-2023HRAEI-MD0423</v>
      </c>
    </row>
    <row r="354" spans="1:50" ht="24.95" hidden="1" customHeight="1" x14ac:dyDescent="0.25">
      <c r="A354" s="1" t="str">
        <f t="shared" si="93"/>
        <v>LA-012M7B997-E115-2022MCSSA018786DISTRIBUIDOR MEDICO TECNOMED, S.A. DE C.V.2024010.000.4241.00</v>
      </c>
      <c r="B354" s="1" t="str">
        <f t="shared" si="94"/>
        <v>MCSSA01878625301HRAEI-LPI-CC-419-RA-2022HRAEI-MD04312024</v>
      </c>
      <c r="C354" s="42">
        <v>44950</v>
      </c>
      <c r="D354" s="43">
        <v>2024</v>
      </c>
      <c r="E354" s="44" t="s">
        <v>39</v>
      </c>
      <c r="F354" s="44" t="s">
        <v>390</v>
      </c>
      <c r="G354" s="44" t="s">
        <v>41</v>
      </c>
      <c r="H354" s="44">
        <v>25301</v>
      </c>
      <c r="I354" s="44" t="s">
        <v>399</v>
      </c>
      <c r="J354" s="44" t="s">
        <v>400</v>
      </c>
      <c r="K354" s="44" t="s">
        <v>963</v>
      </c>
      <c r="L354" s="44" t="str">
        <f t="shared" si="95"/>
        <v>HRAEI-LPI-CC-419-RA-2022HRAEI-MD0431</v>
      </c>
      <c r="M354" s="69" t="s">
        <v>964</v>
      </c>
      <c r="N354" s="44">
        <v>25300664</v>
      </c>
      <c r="O354" s="44" t="s">
        <v>965</v>
      </c>
      <c r="P354" s="44" t="s">
        <v>966</v>
      </c>
      <c r="Q354" s="45">
        <v>2.92</v>
      </c>
      <c r="R354" s="46">
        <v>9426</v>
      </c>
      <c r="S354" s="46">
        <v>23565</v>
      </c>
      <c r="T354" s="45">
        <f t="shared" si="96"/>
        <v>27523.919999999998</v>
      </c>
      <c r="U354" s="45">
        <f t="shared" si="97"/>
        <v>68809.8</v>
      </c>
      <c r="V354" s="47">
        <v>0</v>
      </c>
      <c r="W354" s="87">
        <f>IFERROR(VLOOKUP(L354,'DINAMICA SOLICITADO - ENTREGADO'!$A$2:$B$2000,2,0),"-")</f>
        <v>9426</v>
      </c>
      <c r="X354" s="87">
        <f>IFERROR(VLOOKUP(L354,'DINAMICA SOLICITADO - ENTREGADO'!$A$2:$C$2000,3,0),"-")</f>
        <v>9426</v>
      </c>
      <c r="Y354" s="87" t="str">
        <f t="shared" si="98"/>
        <v>CLAVE SOLICITADA</v>
      </c>
      <c r="Z354" s="87">
        <f t="shared" si="99"/>
        <v>0</v>
      </c>
      <c r="AA354" s="87" t="str">
        <f t="shared" si="100"/>
        <v>MINIMO CUMPLIDO</v>
      </c>
      <c r="AB354" s="87">
        <f t="shared" si="101"/>
        <v>0</v>
      </c>
      <c r="AC354" s="87" t="str">
        <f t="shared" si="102"/>
        <v>RECIBIDO TOTAL</v>
      </c>
      <c r="AD354" s="6">
        <f t="shared" si="103"/>
        <v>27523.919999999998</v>
      </c>
      <c r="AE354" s="87"/>
      <c r="AF354" s="87"/>
      <c r="AI354" s="9">
        <v>2.5000000000000001E-2</v>
      </c>
      <c r="AN354" s="8" t="str">
        <f t="shared" si="104"/>
        <v>MCSSA018786HRAEI-LPI-CC-419-RA-202225301</v>
      </c>
      <c r="AO354" s="8" t="str">
        <f t="shared" si="105"/>
        <v>23565DISTRIBUIDOR MEDICO TECNOMED, S.A. DE C.V.2.92MCSSA018786010.000.4241.002024LA-012M7B997-E115-2022RAMO 12</v>
      </c>
      <c r="AP354" s="8" t="str">
        <f t="shared" si="106"/>
        <v>HRAEI-LPI-CC-419-RA-2022</v>
      </c>
      <c r="AQ354" s="1" t="str">
        <f t="shared" si="107"/>
        <v>HRAEI-MD0431</v>
      </c>
      <c r="AR354" s="1" t="str">
        <f t="shared" si="108"/>
        <v>DISTRIBUIDOR MEDICO TECNOMED, S.A. DE C.V.</v>
      </c>
      <c r="AS354" s="1" t="str">
        <f t="shared" si="109"/>
        <v>LA-012M7B997-E115-2022</v>
      </c>
      <c r="AT354" s="1" t="s">
        <v>48</v>
      </c>
      <c r="AU354" s="1" t="str">
        <f t="shared" si="110"/>
        <v>HRAEI-LPI-CC-419-RA-2022HRAEI-MD0431</v>
      </c>
    </row>
    <row r="355" spans="1:50" ht="24.95" hidden="1" customHeight="1" x14ac:dyDescent="0.25">
      <c r="A355" s="1" t="str">
        <f t="shared" si="93"/>
        <v>AA-012M7B997-E158-2022MCSSA018786PROQUIGAMA, S.A. DE C.V.2024010.000.2176.00</v>
      </c>
      <c r="B355" s="1" t="str">
        <f t="shared" si="94"/>
        <v>MCSSA01878625301HRAEI-AD-CC-524-2022HRAEI-MD04292024</v>
      </c>
      <c r="C355" s="42">
        <v>44950</v>
      </c>
      <c r="D355" s="43">
        <v>2024</v>
      </c>
      <c r="E355" s="44" t="s">
        <v>39</v>
      </c>
      <c r="F355" s="44" t="s">
        <v>1305</v>
      </c>
      <c r="G355" s="44" t="s">
        <v>41</v>
      </c>
      <c r="H355" s="44">
        <v>25301</v>
      </c>
      <c r="I355" s="44" t="s">
        <v>1315</v>
      </c>
      <c r="J355" s="44" t="s">
        <v>374</v>
      </c>
      <c r="K355" s="44" t="s">
        <v>1343</v>
      </c>
      <c r="L355" s="44" t="str">
        <f t="shared" si="95"/>
        <v>HRAEI-AD-CC-524-2022HRAEI-MD0429</v>
      </c>
      <c r="M355" s="44" t="s">
        <v>1344</v>
      </c>
      <c r="N355" s="44">
        <v>25300665</v>
      </c>
      <c r="O355" s="44" t="s">
        <v>1345</v>
      </c>
      <c r="P355" s="44" t="s">
        <v>1346</v>
      </c>
      <c r="Q355" s="45">
        <v>82.45</v>
      </c>
      <c r="R355" s="46">
        <v>14</v>
      </c>
      <c r="S355" s="46">
        <v>34</v>
      </c>
      <c r="T355" s="45">
        <f t="shared" si="96"/>
        <v>1154.3</v>
      </c>
      <c r="U355" s="45">
        <f t="shared" si="97"/>
        <v>2803.3</v>
      </c>
      <c r="V355" s="47">
        <v>0</v>
      </c>
      <c r="W355" s="87">
        <f>IFERROR(VLOOKUP(L355,'DINAMICA SOLICITADO - ENTREGADO'!$A$2:$B$2000,2,0),"-")</f>
        <v>34</v>
      </c>
      <c r="X355" s="87">
        <f>IFERROR(VLOOKUP(L355,'DINAMICA SOLICITADO - ENTREGADO'!$A$2:$C$2000,3,0),"-")</f>
        <v>34</v>
      </c>
      <c r="Y355" s="87" t="str">
        <f t="shared" si="98"/>
        <v>CLAVE SOLICITADA</v>
      </c>
      <c r="Z355" s="87">
        <f t="shared" si="99"/>
        <v>20</v>
      </c>
      <c r="AA355" s="87" t="str">
        <f t="shared" si="100"/>
        <v>MINIMO SUPERADO</v>
      </c>
      <c r="AB355" s="87">
        <f t="shared" si="101"/>
        <v>0</v>
      </c>
      <c r="AC355" s="87" t="str">
        <f t="shared" si="102"/>
        <v>RECIBIDO TOTAL</v>
      </c>
      <c r="AD355" s="6">
        <f t="shared" si="103"/>
        <v>2803.3</v>
      </c>
      <c r="AE355" s="87"/>
      <c r="AF355" s="87"/>
      <c r="AI355" s="9">
        <v>2.5000000000000001E-2</v>
      </c>
      <c r="AN355" s="8" t="str">
        <f t="shared" si="104"/>
        <v>MCSSA018786HRAEI-AD-CC-524-202225301</v>
      </c>
      <c r="AO355" s="8" t="str">
        <f t="shared" si="105"/>
        <v>34PROQUIGAMA, S.A. DE C.V.82.45MCSSA018786010.000.2176.002024AA-012M7B997-E158-2022RAMO 12</v>
      </c>
      <c r="AP355" s="8" t="str">
        <f t="shared" si="106"/>
        <v>HRAEI-AD-CC-524-2022</v>
      </c>
      <c r="AQ355" s="1" t="str">
        <f t="shared" si="107"/>
        <v>HRAEI-MD0429</v>
      </c>
      <c r="AR355" s="1" t="str">
        <f t="shared" si="108"/>
        <v>PROQUIGAMA, S.A. DE C.V.</v>
      </c>
      <c r="AS355" s="1" t="str">
        <f t="shared" si="109"/>
        <v>AA-012M7B997-E158-2022</v>
      </c>
      <c r="AT355" s="1" t="s">
        <v>48</v>
      </c>
      <c r="AU355" s="1" t="str">
        <f t="shared" si="110"/>
        <v>HRAEI-AD-CC-524-2022HRAEI-MD0429</v>
      </c>
    </row>
    <row r="356" spans="1:50" ht="24.95" hidden="1" customHeight="1" x14ac:dyDescent="0.25">
      <c r="A356" s="70" t="str">
        <f t="shared" si="93"/>
        <v>LA-12-512-012000991-I-174-2023MCSSA018786ALLEN LABORATORIOS, S.A. DE C.V.2024010.000.3432.00</v>
      </c>
      <c r="B356" s="70" t="str">
        <f t="shared" si="94"/>
        <v>MCSSA01878625301HRAEI-LPI-CC-251-2023HRAEI-MD04302024</v>
      </c>
      <c r="C356" s="71">
        <v>45253</v>
      </c>
      <c r="D356" s="72">
        <v>2024</v>
      </c>
      <c r="E356" s="73" t="s">
        <v>39</v>
      </c>
      <c r="F356" s="73" t="s">
        <v>2213</v>
      </c>
      <c r="G356" s="73" t="s">
        <v>41</v>
      </c>
      <c r="H356" s="73">
        <v>25301</v>
      </c>
      <c r="I356" s="73" t="s">
        <v>2299</v>
      </c>
      <c r="J356" s="73" t="s">
        <v>1294</v>
      </c>
      <c r="K356" s="73" t="s">
        <v>1735</v>
      </c>
      <c r="L356" s="44" t="str">
        <f t="shared" si="95"/>
        <v>HRAEI-LPI-CC-251-2023HRAEI-MD0430</v>
      </c>
      <c r="M356" s="73" t="s">
        <v>1736</v>
      </c>
      <c r="N356" s="73">
        <v>25300666</v>
      </c>
      <c r="O356" s="73" t="s">
        <v>1737</v>
      </c>
      <c r="P356" s="73" t="s">
        <v>280</v>
      </c>
      <c r="Q356" s="74">
        <v>13</v>
      </c>
      <c r="R356" s="75">
        <v>32</v>
      </c>
      <c r="S356" s="75">
        <v>79</v>
      </c>
      <c r="T356" s="74">
        <f t="shared" si="96"/>
        <v>416</v>
      </c>
      <c r="U356" s="74">
        <f t="shared" si="97"/>
        <v>1027</v>
      </c>
      <c r="V356" s="76">
        <v>0</v>
      </c>
      <c r="W356" s="87">
        <f>IFERROR(VLOOKUP(L356,'DINAMICA SOLICITADO - ENTREGADO'!$A$2:$B$2000,2,0),"-")</f>
        <v>5</v>
      </c>
      <c r="X356" s="87">
        <f>IFERROR(VLOOKUP(L356,'DINAMICA SOLICITADO - ENTREGADO'!$A$2:$C$2000,3,0),"-")</f>
        <v>0</v>
      </c>
      <c r="Y356" s="87" t="str">
        <f t="shared" si="98"/>
        <v>CLAVE SOLICITADA</v>
      </c>
      <c r="Z356" s="87">
        <f t="shared" si="99"/>
        <v>-27</v>
      </c>
      <c r="AA356" s="87" t="str">
        <f t="shared" si="100"/>
        <v>MINIMO NO CUMPLIDO</v>
      </c>
      <c r="AB356" s="87">
        <f t="shared" si="101"/>
        <v>5</v>
      </c>
      <c r="AC356" s="87" t="str">
        <f t="shared" si="102"/>
        <v>SIN RECIBIR</v>
      </c>
      <c r="AD356" s="6">
        <f t="shared" si="103"/>
        <v>0</v>
      </c>
      <c r="AE356" s="87"/>
      <c r="AF356" s="87"/>
      <c r="AG356" s="77"/>
      <c r="AH356" s="77"/>
      <c r="AI356" s="78" t="s">
        <v>2216</v>
      </c>
      <c r="AJ356" s="78"/>
      <c r="AK356" s="77"/>
      <c r="AL356" s="77"/>
      <c r="AM356" s="77"/>
      <c r="AN356" s="77" t="str">
        <f t="shared" si="104"/>
        <v>MCSSA018786HRAEI-LPI-CC-251-202325301</v>
      </c>
      <c r="AO356" s="77" t="str">
        <f t="shared" si="105"/>
        <v>79ALLEN LABORATORIOS, S.A. DE C.V.13MCSSA018786010.000.3432.002024LA-12-512-012000991-I-174-2023RAMO 12</v>
      </c>
      <c r="AP356" s="77" t="str">
        <f t="shared" si="106"/>
        <v>HRAEI-LPI-CC-251-2023</v>
      </c>
      <c r="AQ356" s="70" t="str">
        <f t="shared" si="107"/>
        <v>HRAEI-MD0430</v>
      </c>
      <c r="AR356" s="70" t="str">
        <f t="shared" si="108"/>
        <v>ALLEN LABORATORIOS, S.A. DE C.V.</v>
      </c>
      <c r="AS356" s="70" t="str">
        <f t="shared" si="109"/>
        <v>LA-12-512-012000991-I-174-2023</v>
      </c>
      <c r="AT356" s="70" t="s">
        <v>2218</v>
      </c>
      <c r="AU356" s="70" t="str">
        <f t="shared" si="110"/>
        <v>HRAEI-LPI-CC-251-2023HRAEI-MD0430</v>
      </c>
      <c r="AV356" s="70"/>
      <c r="AW356" s="70"/>
      <c r="AX356" s="70"/>
    </row>
    <row r="357" spans="1:50" ht="24.95" hidden="1" customHeight="1" x14ac:dyDescent="0.25">
      <c r="A357" s="1" t="str">
        <f t="shared" si="93"/>
        <v>LA-12-M7B-012M7B997-I-1-2023MCSSA018786ALLEN LABORATORIOS, S.A. DE C.V.2024010.000.3432.00</v>
      </c>
      <c r="B357" s="1" t="str">
        <f t="shared" si="94"/>
        <v>MCSSA01878625301HRAEI-LPI-CC-035-2023HRAEI-MD04302024</v>
      </c>
      <c r="C357" s="42">
        <v>44971</v>
      </c>
      <c r="D357" s="43">
        <v>2024</v>
      </c>
      <c r="E357" s="44" t="s">
        <v>39</v>
      </c>
      <c r="F357" s="44" t="s">
        <v>1474</v>
      </c>
      <c r="G357" s="44" t="s">
        <v>41</v>
      </c>
      <c r="H357" s="44">
        <v>25301</v>
      </c>
      <c r="I357" s="44" t="s">
        <v>1734</v>
      </c>
      <c r="J357" s="44" t="s">
        <v>1294</v>
      </c>
      <c r="K357" s="44" t="s">
        <v>1735</v>
      </c>
      <c r="L357" s="44" t="str">
        <f t="shared" si="95"/>
        <v>HRAEI-LPI-CC-035-2023HRAEI-MD0430</v>
      </c>
      <c r="M357" s="44" t="s">
        <v>1736</v>
      </c>
      <c r="N357" s="44">
        <v>25300666</v>
      </c>
      <c r="O357" s="44" t="s">
        <v>1737</v>
      </c>
      <c r="P357" s="44" t="s">
        <v>280</v>
      </c>
      <c r="Q357" s="45">
        <v>13</v>
      </c>
      <c r="R357" s="46">
        <v>52</v>
      </c>
      <c r="S357" s="46">
        <v>128</v>
      </c>
      <c r="T357" s="45">
        <f t="shared" si="96"/>
        <v>676</v>
      </c>
      <c r="U357" s="45">
        <f t="shared" si="97"/>
        <v>1664</v>
      </c>
      <c r="V357" s="47">
        <v>0</v>
      </c>
      <c r="W357" s="87" t="str">
        <f>IFERROR(VLOOKUP(L357,'DINAMICA SOLICITADO - ENTREGADO'!$A$2:$B$2000,2,0),"-")</f>
        <v>-</v>
      </c>
      <c r="X357" s="87" t="str">
        <f>IFERROR(VLOOKUP(L357,'DINAMICA SOLICITADO - ENTREGADO'!$A$2:$C$2000,3,0),"-")</f>
        <v>-</v>
      </c>
      <c r="Y357" s="87" t="str">
        <f t="shared" si="98"/>
        <v>SIN SOLICITUD</v>
      </c>
      <c r="Z357" s="87" t="str">
        <f t="shared" si="99"/>
        <v>-</v>
      </c>
      <c r="AA357" s="87" t="str">
        <f t="shared" si="100"/>
        <v>MINIMO SIN SOLICITUD</v>
      </c>
      <c r="AB357" s="87" t="str">
        <f t="shared" si="101"/>
        <v>-</v>
      </c>
      <c r="AC357" s="87" t="str">
        <f t="shared" si="102"/>
        <v>SIN SOLICITUD</v>
      </c>
      <c r="AD357" s="6" t="str">
        <f t="shared" si="103"/>
        <v>-</v>
      </c>
      <c r="AE357" s="87"/>
      <c r="AF357" s="87"/>
      <c r="AI357" s="9">
        <v>0.02</v>
      </c>
      <c r="AN357" s="8" t="str">
        <f t="shared" si="104"/>
        <v>MCSSA018786HRAEI-LPI-CC-035-202325301</v>
      </c>
      <c r="AO357" s="8" t="str">
        <f t="shared" si="105"/>
        <v>128ALLEN LABORATORIOS, S.A. DE C.V.13MCSSA018786010.000.3432.002024LA-12-M7B-012M7B997-I-1-2023RAMO 12</v>
      </c>
      <c r="AP357" s="8" t="str">
        <f t="shared" si="106"/>
        <v>HRAEI-LPI-CC-035-2023</v>
      </c>
      <c r="AQ357" s="1" t="str">
        <f t="shared" si="107"/>
        <v>HRAEI-MD0430</v>
      </c>
      <c r="AR357" s="1" t="str">
        <f t="shared" si="108"/>
        <v>ALLEN LABORATORIOS, S.A. DE C.V.</v>
      </c>
      <c r="AS357" s="1" t="str">
        <f t="shared" si="109"/>
        <v>LA-12-M7B-012M7B997-I-1-2023</v>
      </c>
      <c r="AT357" s="1" t="s">
        <v>48</v>
      </c>
      <c r="AU357" s="1" t="str">
        <f t="shared" si="110"/>
        <v>HRAEI-LPI-CC-035-2023HRAEI-MD0430</v>
      </c>
    </row>
    <row r="358" spans="1:50" ht="24.95" hidden="1" customHeight="1" x14ac:dyDescent="0.25">
      <c r="A358" s="70" t="str">
        <f t="shared" si="93"/>
        <v>LA-12-512-012000991-I-174-2023MCSSA018786PRODUCTOS FARMACEUTICOS EKA, S.A. DE C.V.2024010.000.0247.01</v>
      </c>
      <c r="B358" s="70" t="str">
        <f t="shared" si="94"/>
        <v>MCSSA01878625301HRAEI-LPI-CC-355-2023HRAEI-MD04382024</v>
      </c>
      <c r="C358" s="71">
        <v>45303</v>
      </c>
      <c r="D358" s="72">
        <v>2024</v>
      </c>
      <c r="E358" s="73" t="s">
        <v>39</v>
      </c>
      <c r="F358" s="73" t="s">
        <v>2213</v>
      </c>
      <c r="G358" s="73" t="s">
        <v>41</v>
      </c>
      <c r="H358" s="73">
        <v>25301</v>
      </c>
      <c r="I358" s="73" t="s">
        <v>2324</v>
      </c>
      <c r="J358" s="73" t="s">
        <v>2325</v>
      </c>
      <c r="K358" s="73" t="s">
        <v>428</v>
      </c>
      <c r="L358" s="44" t="str">
        <f t="shared" si="95"/>
        <v>HRAEI-LPI-CC-355-2023HRAEI-MD0438</v>
      </c>
      <c r="M358" s="73" t="s">
        <v>429</v>
      </c>
      <c r="N358" s="73">
        <v>25302522</v>
      </c>
      <c r="O358" s="73" t="s">
        <v>430</v>
      </c>
      <c r="P358" s="73" t="s">
        <v>431</v>
      </c>
      <c r="Q358" s="74">
        <v>110</v>
      </c>
      <c r="R358" s="75">
        <v>692</v>
      </c>
      <c r="S358" s="75">
        <v>1728</v>
      </c>
      <c r="T358" s="74">
        <f t="shared" si="96"/>
        <v>76120</v>
      </c>
      <c r="U358" s="74">
        <f t="shared" si="97"/>
        <v>190080</v>
      </c>
      <c r="V358" s="76">
        <v>0</v>
      </c>
      <c r="W358" s="87" t="str">
        <f>IFERROR(VLOOKUP(L358,'DINAMICA SOLICITADO - ENTREGADO'!$A$2:$B$2000,2,0),"-")</f>
        <v>-</v>
      </c>
      <c r="X358" s="87" t="str">
        <f>IFERROR(VLOOKUP(L358,'DINAMICA SOLICITADO - ENTREGADO'!$A$2:$C$2000,3,0),"-")</f>
        <v>-</v>
      </c>
      <c r="Y358" s="87" t="str">
        <f t="shared" si="98"/>
        <v>SIN SOLICITUD</v>
      </c>
      <c r="Z358" s="87" t="str">
        <f t="shared" si="99"/>
        <v>-</v>
      </c>
      <c r="AA358" s="87" t="str">
        <f t="shared" si="100"/>
        <v>MINIMO SIN SOLICITUD</v>
      </c>
      <c r="AB358" s="87" t="str">
        <f t="shared" si="101"/>
        <v>-</v>
      </c>
      <c r="AC358" s="87" t="str">
        <f t="shared" si="102"/>
        <v>SIN SOLICITUD</v>
      </c>
      <c r="AD358" s="6" t="str">
        <f t="shared" si="103"/>
        <v>-</v>
      </c>
      <c r="AE358" s="87"/>
      <c r="AF358" s="87"/>
      <c r="AG358" s="77" t="s">
        <v>2215</v>
      </c>
      <c r="AH358" s="77" t="s">
        <v>2215</v>
      </c>
      <c r="AI358" s="78" t="s">
        <v>2216</v>
      </c>
      <c r="AJ358" s="78" t="s">
        <v>2212</v>
      </c>
      <c r="AK358" s="77"/>
      <c r="AL358" s="77"/>
      <c r="AM358" s="77" t="s">
        <v>2217</v>
      </c>
      <c r="AN358" s="77" t="str">
        <f t="shared" si="104"/>
        <v>MCSSA018786HRAEI-LPI-CC-355-202325301</v>
      </c>
      <c r="AO358" s="77" t="str">
        <f t="shared" si="105"/>
        <v>1728PRODUCTOS FARMACEUTICOS EKA, S.A. DE C.V.110MCSSA018786010.000.0247.012024LA-12-512-012000991-I-174-2023RAMO 12</v>
      </c>
      <c r="AP358" s="77" t="str">
        <f t="shared" si="106"/>
        <v>HRAEI-LPI-CC-355-2023</v>
      </c>
      <c r="AQ358" s="70" t="str">
        <f t="shared" si="107"/>
        <v>HRAEI-MD0438</v>
      </c>
      <c r="AR358" s="70" t="str">
        <f t="shared" si="108"/>
        <v>PRODUCTOS FARMACEUTICOS EKA, S.A. DE C.V.</v>
      </c>
      <c r="AS358" s="70" t="str">
        <f t="shared" si="109"/>
        <v>LA-12-512-012000991-I-174-2023</v>
      </c>
      <c r="AT358" s="70" t="s">
        <v>2218</v>
      </c>
      <c r="AU358" s="70" t="str">
        <f t="shared" si="110"/>
        <v>HRAEI-LPI-CC-355-2023HRAEI-MD0438</v>
      </c>
      <c r="AV358" s="70"/>
      <c r="AW358" s="70"/>
      <c r="AX358" s="70"/>
    </row>
    <row r="359" spans="1:50" ht="24.95" hidden="1" customHeight="1" x14ac:dyDescent="0.25">
      <c r="A359" s="1" t="str">
        <f t="shared" si="93"/>
        <v>LA-012M7B997-E115-2022MCSSA018786ALVARTIS PHARMA, S.A. DE C.V.2024010.000.0247.01</v>
      </c>
      <c r="B359" s="1" t="str">
        <f t="shared" si="94"/>
        <v>MCSSA01878625301HRAEI-LPI-CC-422-1-2022HRAEI-MD04382024</v>
      </c>
      <c r="C359" s="42">
        <v>44950</v>
      </c>
      <c r="D359" s="43">
        <v>2024</v>
      </c>
      <c r="E359" s="44" t="s">
        <v>39</v>
      </c>
      <c r="F359" s="44" t="s">
        <v>390</v>
      </c>
      <c r="G359" s="44" t="s">
        <v>41</v>
      </c>
      <c r="H359" s="44">
        <v>25301</v>
      </c>
      <c r="I359" s="44" t="s">
        <v>421</v>
      </c>
      <c r="J359" s="44" t="s">
        <v>422</v>
      </c>
      <c r="K359" s="44" t="s">
        <v>428</v>
      </c>
      <c r="L359" s="44" t="str">
        <f t="shared" si="95"/>
        <v>HRAEI-LPI-CC-422-1-2022HRAEI-MD0438</v>
      </c>
      <c r="M359" s="44" t="s">
        <v>429</v>
      </c>
      <c r="N359" s="44">
        <v>25302522</v>
      </c>
      <c r="O359" s="44" t="s">
        <v>430</v>
      </c>
      <c r="P359" s="44" t="s">
        <v>431</v>
      </c>
      <c r="Q359" s="45">
        <v>85.1</v>
      </c>
      <c r="R359" s="46">
        <v>1123</v>
      </c>
      <c r="S359" s="46">
        <v>2808</v>
      </c>
      <c r="T359" s="45">
        <f t="shared" si="96"/>
        <v>95567.299999999988</v>
      </c>
      <c r="U359" s="45">
        <f t="shared" si="97"/>
        <v>238960.8</v>
      </c>
      <c r="V359" s="47">
        <v>0</v>
      </c>
      <c r="W359" s="87">
        <f>IFERROR(VLOOKUP(L359,'DINAMICA SOLICITADO - ENTREGADO'!$A$2:$B$2000,2,0),"-")</f>
        <v>1123</v>
      </c>
      <c r="X359" s="87">
        <f>IFERROR(VLOOKUP(L359,'DINAMICA SOLICITADO - ENTREGADO'!$A$2:$C$2000,3,0),"-")</f>
        <v>1123</v>
      </c>
      <c r="Y359" s="87" t="str">
        <f t="shared" si="98"/>
        <v>CLAVE SOLICITADA</v>
      </c>
      <c r="Z359" s="87">
        <f t="shared" si="99"/>
        <v>0</v>
      </c>
      <c r="AA359" s="87" t="str">
        <f t="shared" si="100"/>
        <v>MINIMO CUMPLIDO</v>
      </c>
      <c r="AB359" s="87">
        <f t="shared" si="101"/>
        <v>0</v>
      </c>
      <c r="AC359" s="87" t="str">
        <f t="shared" si="102"/>
        <v>RECIBIDO TOTAL</v>
      </c>
      <c r="AD359" s="6">
        <f t="shared" si="103"/>
        <v>95567.299999999988</v>
      </c>
      <c r="AE359" s="87"/>
      <c r="AF359" s="87"/>
      <c r="AI359" s="9">
        <v>2.5000000000000001E-2</v>
      </c>
      <c r="AN359" s="8" t="str">
        <f t="shared" si="104"/>
        <v>MCSSA018786HRAEI-LPI-CC-422-1-202225301</v>
      </c>
      <c r="AO359" s="8" t="str">
        <f t="shared" si="105"/>
        <v>2808ALVARTIS PHARMA, S.A. DE C.V.85.1MCSSA018786010.000.0247.012024LA-012M7B997-E115-2022RAMO 12</v>
      </c>
      <c r="AP359" s="8" t="str">
        <f t="shared" si="106"/>
        <v>HRAEI-LPI-CC-422-1-2022</v>
      </c>
      <c r="AQ359" s="1" t="str">
        <f t="shared" si="107"/>
        <v>HRAEI-MD0438</v>
      </c>
      <c r="AR359" s="1" t="str">
        <f t="shared" si="108"/>
        <v>ALVARTIS PHARMA, S.A. DE C.V.</v>
      </c>
      <c r="AS359" s="1" t="str">
        <f t="shared" si="109"/>
        <v>LA-012M7B997-E115-2022</v>
      </c>
      <c r="AT359" s="1" t="s">
        <v>48</v>
      </c>
      <c r="AU359" s="1" t="str">
        <f t="shared" si="110"/>
        <v>HRAEI-LPI-CC-422-1-2022HRAEI-MD0438</v>
      </c>
    </row>
    <row r="360" spans="1:50" ht="24.95" hidden="1" customHeight="1" x14ac:dyDescent="0.25">
      <c r="A360" s="1" t="str">
        <f t="shared" si="93"/>
        <v>LA-012M7B997-E115-2022MCSSA018786IARE DE OCCIDENTE, S.A. DE C.V.2024010.000.0247.01</v>
      </c>
      <c r="B360" s="1" t="str">
        <f t="shared" si="94"/>
        <v>MCSSA01878625301HRAEI-LPI-CC-425-2022HRAEI-MD04382024</v>
      </c>
      <c r="C360" s="42">
        <v>44950</v>
      </c>
      <c r="D360" s="43">
        <v>2024</v>
      </c>
      <c r="E360" s="44" t="s">
        <v>39</v>
      </c>
      <c r="F360" s="44" t="s">
        <v>390</v>
      </c>
      <c r="G360" s="44" t="s">
        <v>41</v>
      </c>
      <c r="H360" s="44">
        <v>25301</v>
      </c>
      <c r="I360" s="44" t="s">
        <v>451</v>
      </c>
      <c r="J360" s="44" t="s">
        <v>373</v>
      </c>
      <c r="K360" s="44" t="s">
        <v>428</v>
      </c>
      <c r="L360" s="44" t="str">
        <f t="shared" si="95"/>
        <v>HRAEI-LPI-CC-425-2022HRAEI-MD0438</v>
      </c>
      <c r="M360" s="44" t="s">
        <v>429</v>
      </c>
      <c r="N360" s="44">
        <v>25302522</v>
      </c>
      <c r="O360" s="44" t="s">
        <v>430</v>
      </c>
      <c r="P360" s="44" t="s">
        <v>431</v>
      </c>
      <c r="Q360" s="45">
        <v>93.06</v>
      </c>
      <c r="R360" s="46">
        <v>749</v>
      </c>
      <c r="S360" s="46">
        <v>1872</v>
      </c>
      <c r="T360" s="45">
        <f t="shared" si="96"/>
        <v>69701.94</v>
      </c>
      <c r="U360" s="45">
        <f t="shared" si="97"/>
        <v>174208.32</v>
      </c>
      <c r="V360" s="47">
        <v>0</v>
      </c>
      <c r="W360" s="87">
        <f>IFERROR(VLOOKUP(L360,'DINAMICA SOLICITADO - ENTREGADO'!$A$2:$B$2000,2,0),"-")</f>
        <v>749</v>
      </c>
      <c r="X360" s="87">
        <f>IFERROR(VLOOKUP(L360,'DINAMICA SOLICITADO - ENTREGADO'!$A$2:$C$2000,3,0),"-")</f>
        <v>749</v>
      </c>
      <c r="Y360" s="87" t="str">
        <f t="shared" si="98"/>
        <v>CLAVE SOLICITADA</v>
      </c>
      <c r="Z360" s="87">
        <f t="shared" si="99"/>
        <v>0</v>
      </c>
      <c r="AA360" s="87" t="str">
        <f t="shared" si="100"/>
        <v>MINIMO CUMPLIDO</v>
      </c>
      <c r="AB360" s="87">
        <f t="shared" si="101"/>
        <v>0</v>
      </c>
      <c r="AC360" s="87" t="str">
        <f t="shared" si="102"/>
        <v>RECIBIDO TOTAL</v>
      </c>
      <c r="AD360" s="6">
        <f t="shared" si="103"/>
        <v>69701.94</v>
      </c>
      <c r="AE360" s="87"/>
      <c r="AF360" s="87"/>
      <c r="AI360" s="9">
        <v>2.5000000000000001E-2</v>
      </c>
      <c r="AN360" s="8" t="str">
        <f t="shared" si="104"/>
        <v>MCSSA018786HRAEI-LPI-CC-425-202225301</v>
      </c>
      <c r="AO360" s="8" t="str">
        <f t="shared" si="105"/>
        <v>1872IARE DE OCCIDENTE, S.A. DE C.V.93.06MCSSA018786010.000.0247.012024LA-012M7B997-E115-2022RAMO 12</v>
      </c>
      <c r="AP360" s="8" t="str">
        <f t="shared" si="106"/>
        <v>HRAEI-LPI-CC-425-2022</v>
      </c>
      <c r="AQ360" s="1" t="str">
        <f t="shared" si="107"/>
        <v>HRAEI-MD0438</v>
      </c>
      <c r="AR360" s="1" t="str">
        <f t="shared" si="108"/>
        <v>IARE DE OCCIDENTE, S.A. DE C.V.</v>
      </c>
      <c r="AS360" s="1" t="str">
        <f t="shared" si="109"/>
        <v>LA-012M7B997-E115-2022</v>
      </c>
      <c r="AT360" s="1" t="s">
        <v>48</v>
      </c>
      <c r="AU360" s="1" t="str">
        <f t="shared" si="110"/>
        <v>HRAEI-LPI-CC-425-2022HRAEI-MD0438</v>
      </c>
    </row>
    <row r="361" spans="1:50" ht="24.95" hidden="1" customHeight="1" x14ac:dyDescent="0.25">
      <c r="A361" s="1" t="str">
        <f t="shared" si="93"/>
        <v>LA-012M7B997-E115-2022MCSSA018786PROFESSIONAL PHARMACY OCCIDENTE, S.A. DE C.V.2024010.000.0641.00</v>
      </c>
      <c r="B361" s="1" t="str">
        <f t="shared" si="94"/>
        <v>MCSSA01878625301HRAEI-LPI-CC-423-2022HRAEI-MD04422024</v>
      </c>
      <c r="C361" s="42">
        <v>44950</v>
      </c>
      <c r="D361" s="43">
        <v>2024</v>
      </c>
      <c r="E361" s="44" t="s">
        <v>39</v>
      </c>
      <c r="F361" s="44" t="s">
        <v>390</v>
      </c>
      <c r="G361" s="44" t="s">
        <v>41</v>
      </c>
      <c r="H361" s="44">
        <v>25301</v>
      </c>
      <c r="I361" s="44" t="s">
        <v>432</v>
      </c>
      <c r="J361" s="44" t="s">
        <v>340</v>
      </c>
      <c r="K361" s="44" t="s">
        <v>549</v>
      </c>
      <c r="L361" s="44" t="str">
        <f t="shared" si="95"/>
        <v>HRAEI-LPI-CC-423-2022HRAEI-MD0442</v>
      </c>
      <c r="M361" s="44" t="s">
        <v>550</v>
      </c>
      <c r="N361" s="44">
        <v>25300673</v>
      </c>
      <c r="O361" s="44" t="s">
        <v>551</v>
      </c>
      <c r="P361" s="44" t="s">
        <v>369</v>
      </c>
      <c r="Q361" s="45">
        <v>269.79000000000002</v>
      </c>
      <c r="R361" s="46">
        <v>25</v>
      </c>
      <c r="S361" s="46">
        <v>62</v>
      </c>
      <c r="T361" s="45">
        <f t="shared" si="96"/>
        <v>6744.7500000000009</v>
      </c>
      <c r="U361" s="45">
        <f t="shared" si="97"/>
        <v>16726.98</v>
      </c>
      <c r="V361" s="47">
        <v>0</v>
      </c>
      <c r="W361" s="87">
        <f>IFERROR(VLOOKUP(L361,'DINAMICA SOLICITADO - ENTREGADO'!$A$2:$B$2000,2,0),"-")</f>
        <v>25</v>
      </c>
      <c r="X361" s="87">
        <f>IFERROR(VLOOKUP(L361,'DINAMICA SOLICITADO - ENTREGADO'!$A$2:$C$2000,3,0),"-")</f>
        <v>25</v>
      </c>
      <c r="Y361" s="87" t="str">
        <f t="shared" si="98"/>
        <v>CLAVE SOLICITADA</v>
      </c>
      <c r="Z361" s="87">
        <f t="shared" si="99"/>
        <v>0</v>
      </c>
      <c r="AA361" s="87" t="str">
        <f t="shared" si="100"/>
        <v>MINIMO CUMPLIDO</v>
      </c>
      <c r="AB361" s="87">
        <f t="shared" si="101"/>
        <v>0</v>
      </c>
      <c r="AC361" s="87" t="str">
        <f t="shared" si="102"/>
        <v>RECIBIDO TOTAL</v>
      </c>
      <c r="AD361" s="6">
        <f t="shared" si="103"/>
        <v>6744.7500000000009</v>
      </c>
      <c r="AE361" s="87"/>
      <c r="AF361" s="87"/>
      <c r="AI361" s="9">
        <v>2.5000000000000001E-2</v>
      </c>
      <c r="AN361" s="8" t="str">
        <f t="shared" si="104"/>
        <v>MCSSA018786HRAEI-LPI-CC-423-202225301</v>
      </c>
      <c r="AO361" s="8" t="str">
        <f t="shared" si="105"/>
        <v>62PROFESSIONAL PHARMACY OCCIDENTE, S.A. DE C.V.269.79MCSSA018786010.000.0641.002024LA-012M7B997-E115-2022RAMO 12</v>
      </c>
      <c r="AP361" s="8" t="str">
        <f t="shared" si="106"/>
        <v>HRAEI-LPI-CC-423-2022</v>
      </c>
      <c r="AQ361" s="1" t="str">
        <f t="shared" si="107"/>
        <v>HRAEI-MD0442</v>
      </c>
      <c r="AR361" s="1" t="str">
        <f t="shared" si="108"/>
        <v>PROFESSIONAL PHARMACY OCCIDENTE, S.A. DE C.V.</v>
      </c>
      <c r="AS361" s="1" t="str">
        <f t="shared" si="109"/>
        <v>LA-012M7B997-E115-2022</v>
      </c>
      <c r="AT361" s="1" t="s">
        <v>48</v>
      </c>
      <c r="AU361" s="1" t="str">
        <f t="shared" si="110"/>
        <v>HRAEI-LPI-CC-423-2022HRAEI-MD0442</v>
      </c>
    </row>
    <row r="362" spans="1:50" ht="24.95" hidden="1" customHeight="1" x14ac:dyDescent="0.25">
      <c r="A362" s="1" t="str">
        <f t="shared" si="93"/>
        <v>AA-12-M7B-012M7B997-I-24-2023 MCSSA018786PRODIFAM, S.A. DE C.V.2024040.000.0202.00</v>
      </c>
      <c r="B362" s="1" t="str">
        <f t="shared" si="94"/>
        <v>MCSSA01878625301HRAEI-AD-CC-098-2023HRAEI-MD04472024</v>
      </c>
      <c r="C362" s="42">
        <v>44980</v>
      </c>
      <c r="D362" s="43">
        <v>2024</v>
      </c>
      <c r="E362" s="44" t="s">
        <v>39</v>
      </c>
      <c r="F362" s="44" t="s">
        <v>2043</v>
      </c>
      <c r="G362" s="44" t="s">
        <v>41</v>
      </c>
      <c r="H362" s="44">
        <v>25301</v>
      </c>
      <c r="I362" s="44" t="s">
        <v>2044</v>
      </c>
      <c r="J362" s="44" t="s">
        <v>1476</v>
      </c>
      <c r="K362" s="44" t="s">
        <v>2121</v>
      </c>
      <c r="L362" s="44" t="str">
        <f t="shared" si="95"/>
        <v>HRAEI-AD-CC-098-2023HRAEI-MD0447</v>
      </c>
      <c r="M362" s="44" t="s">
        <v>2122</v>
      </c>
      <c r="N362" s="44">
        <v>25300678</v>
      </c>
      <c r="O362" s="44" t="s">
        <v>2123</v>
      </c>
      <c r="P362" s="44" t="s">
        <v>2124</v>
      </c>
      <c r="Q362" s="45">
        <v>280.86</v>
      </c>
      <c r="R362" s="46">
        <v>32</v>
      </c>
      <c r="S362" s="46">
        <v>78</v>
      </c>
      <c r="T362" s="45">
        <f t="shared" si="96"/>
        <v>8987.52</v>
      </c>
      <c r="U362" s="45">
        <f t="shared" si="97"/>
        <v>21907.08</v>
      </c>
      <c r="V362" s="47">
        <v>0</v>
      </c>
      <c r="W362" s="87">
        <f>IFERROR(VLOOKUP(L362,'DINAMICA SOLICITADO - ENTREGADO'!$A$2:$B$2000,2,0),"-")</f>
        <v>32</v>
      </c>
      <c r="X362" s="87">
        <f>IFERROR(VLOOKUP(L362,'DINAMICA SOLICITADO - ENTREGADO'!$A$2:$C$2000,3,0),"-")</f>
        <v>32</v>
      </c>
      <c r="Y362" s="87" t="str">
        <f t="shared" si="98"/>
        <v>CLAVE SOLICITADA</v>
      </c>
      <c r="Z362" s="87">
        <f t="shared" si="99"/>
        <v>0</v>
      </c>
      <c r="AA362" s="87" t="str">
        <f t="shared" si="100"/>
        <v>MINIMO CUMPLIDO</v>
      </c>
      <c r="AB362" s="87">
        <f t="shared" si="101"/>
        <v>0</v>
      </c>
      <c r="AC362" s="87" t="str">
        <f t="shared" si="102"/>
        <v>RECIBIDO TOTAL</v>
      </c>
      <c r="AD362" s="6">
        <f t="shared" si="103"/>
        <v>8987.52</v>
      </c>
      <c r="AE362" s="87"/>
      <c r="AF362" s="87"/>
      <c r="AI362" s="9">
        <v>2.5000000000000001E-2</v>
      </c>
      <c r="AN362" s="8" t="str">
        <f t="shared" si="104"/>
        <v>MCSSA018786HRAEI-AD-CC-098-202325301</v>
      </c>
      <c r="AO362" s="8" t="str">
        <f t="shared" si="105"/>
        <v>78PRODIFAM, S.A. DE C.V.280.86MCSSA018786040.000.0202.002024AA-12-M7B-012M7B997-I-24-2023 RAMO 12</v>
      </c>
      <c r="AP362" s="8" t="str">
        <f t="shared" si="106"/>
        <v>HRAEI-AD-CC-098-2023</v>
      </c>
      <c r="AQ362" s="1" t="str">
        <f t="shared" si="107"/>
        <v>HRAEI-MD0447</v>
      </c>
      <c r="AR362" s="1" t="str">
        <f t="shared" si="108"/>
        <v>PRODIFAM, S.A. DE C.V.</v>
      </c>
      <c r="AS362" s="1" t="str">
        <f t="shared" si="109"/>
        <v>AA-12-M7B-012M7B997-I-24-2023 </v>
      </c>
      <c r="AT362" s="1" t="s">
        <v>48</v>
      </c>
      <c r="AU362" s="1" t="str">
        <f t="shared" si="110"/>
        <v>HRAEI-AD-CC-098-2023HRAEI-MD0447</v>
      </c>
    </row>
    <row r="363" spans="1:50" ht="24.95" hidden="1" customHeight="1" x14ac:dyDescent="0.25">
      <c r="A363" s="70" t="str">
        <f t="shared" si="93"/>
        <v>LA-12-512-012000991-I-174-2023MCSSA018786PRODUCTOS E INSUMOS PARA LA SALUD, S.A. DE C.V.2024010.000.5501.00</v>
      </c>
      <c r="B363" s="70" t="str">
        <f t="shared" si="94"/>
        <v>MCSSA01878625301HRAEI-LPI-CC-354-1-2023HRAEI-MD04542024</v>
      </c>
      <c r="C363" s="71">
        <v>45253</v>
      </c>
      <c r="D363" s="72">
        <v>2024</v>
      </c>
      <c r="E363" s="73" t="s">
        <v>39</v>
      </c>
      <c r="F363" s="73" t="s">
        <v>2213</v>
      </c>
      <c r="G363" s="73" t="s">
        <v>41</v>
      </c>
      <c r="H363" s="73">
        <v>25301</v>
      </c>
      <c r="I363" s="73" t="s">
        <v>2330</v>
      </c>
      <c r="J363" s="73" t="s">
        <v>1290</v>
      </c>
      <c r="K363" s="73" t="s">
        <v>1146</v>
      </c>
      <c r="L363" s="44" t="str">
        <f t="shared" si="95"/>
        <v>HRAEI-LPI-CC-354-1-2023HRAEI-MD0454</v>
      </c>
      <c r="M363" s="73" t="s">
        <v>1147</v>
      </c>
      <c r="N363" s="73">
        <v>25300690</v>
      </c>
      <c r="O363" s="73" t="s">
        <v>1148</v>
      </c>
      <c r="P363" s="73" t="s">
        <v>1149</v>
      </c>
      <c r="Q363" s="74">
        <v>7.3</v>
      </c>
      <c r="R363" s="75">
        <v>8</v>
      </c>
      <c r="S363" s="75">
        <v>19</v>
      </c>
      <c r="T363" s="74">
        <f t="shared" si="96"/>
        <v>58.4</v>
      </c>
      <c r="U363" s="74">
        <f t="shared" si="97"/>
        <v>138.69999999999999</v>
      </c>
      <c r="V363" s="76">
        <v>0</v>
      </c>
      <c r="W363" s="87">
        <f>IFERROR(VLOOKUP(L363,'DINAMICA SOLICITADO - ENTREGADO'!$A$2:$B$2000,2,0),"-")</f>
        <v>8</v>
      </c>
      <c r="X363" s="87">
        <f>IFERROR(VLOOKUP(L363,'DINAMICA SOLICITADO - ENTREGADO'!$A$2:$C$2000,3,0),"-")</f>
        <v>8</v>
      </c>
      <c r="Y363" s="87" t="str">
        <f t="shared" si="98"/>
        <v>CLAVE SOLICITADA</v>
      </c>
      <c r="Z363" s="87">
        <f t="shared" si="99"/>
        <v>0</v>
      </c>
      <c r="AA363" s="87" t="str">
        <f t="shared" si="100"/>
        <v>MINIMO CUMPLIDO</v>
      </c>
      <c r="AB363" s="87">
        <f t="shared" si="101"/>
        <v>0</v>
      </c>
      <c r="AC363" s="87" t="str">
        <f t="shared" si="102"/>
        <v>RECIBIDO TOTAL</v>
      </c>
      <c r="AD363" s="6">
        <f t="shared" si="103"/>
        <v>58.4</v>
      </c>
      <c r="AE363" s="87"/>
      <c r="AF363" s="87"/>
      <c r="AG363" s="77"/>
      <c r="AH363" s="77"/>
      <c r="AI363" s="78" t="s">
        <v>2216</v>
      </c>
      <c r="AJ363" s="78"/>
      <c r="AK363" s="77"/>
      <c r="AL363" s="77"/>
      <c r="AM363" s="77"/>
      <c r="AN363" s="77" t="str">
        <f t="shared" si="104"/>
        <v>MCSSA018786HRAEI-LPI-CC-354-1-202325301</v>
      </c>
      <c r="AO363" s="77" t="str">
        <f t="shared" si="105"/>
        <v>19PRODUCTOS E INSUMOS PARA LA SALUD, S.A. DE C.V.7.3MCSSA018786010.000.5501.002024LA-12-512-012000991-I-174-2023RAMO 12</v>
      </c>
      <c r="AP363" s="77" t="str">
        <f t="shared" si="106"/>
        <v>HRAEI-LPI-CC-354-1-2023</v>
      </c>
      <c r="AQ363" s="70" t="str">
        <f t="shared" si="107"/>
        <v>HRAEI-MD0454</v>
      </c>
      <c r="AR363" s="70" t="str">
        <f t="shared" si="108"/>
        <v>PRODUCTOS E INSUMOS PARA LA SALUD, S.A. DE C.V.</v>
      </c>
      <c r="AS363" s="70" t="str">
        <f t="shared" si="109"/>
        <v>LA-12-512-012000991-I-174-2023</v>
      </c>
      <c r="AT363" s="70" t="s">
        <v>2218</v>
      </c>
      <c r="AU363" s="70" t="str">
        <f t="shared" si="110"/>
        <v>HRAEI-LPI-CC-354-1-2023HRAEI-MD0454</v>
      </c>
      <c r="AV363" s="70"/>
      <c r="AW363" s="70"/>
      <c r="AX363" s="70"/>
    </row>
    <row r="364" spans="1:50" ht="24.95" hidden="1" customHeight="1" x14ac:dyDescent="0.25">
      <c r="A364" s="70" t="str">
        <f t="shared" si="93"/>
        <v>LA-12-512-012000991-I-174-2023MCSSA018786PRODIFAM, S.A. DE C.V.2024010.000.5501.00</v>
      </c>
      <c r="B364" s="70" t="str">
        <f t="shared" si="94"/>
        <v>MCSSA01878625301HRAEI-LPI-CC-353-1-2023HRAEI-MD04542024</v>
      </c>
      <c r="C364" s="71">
        <v>45253</v>
      </c>
      <c r="D364" s="72">
        <v>2024</v>
      </c>
      <c r="E364" s="73" t="s">
        <v>39</v>
      </c>
      <c r="F364" s="73" t="s">
        <v>2213</v>
      </c>
      <c r="G364" s="73" t="s">
        <v>41</v>
      </c>
      <c r="H364" s="73">
        <v>25301</v>
      </c>
      <c r="I364" s="73" t="s">
        <v>2273</v>
      </c>
      <c r="J364" s="73" t="s">
        <v>1476</v>
      </c>
      <c r="K364" s="73" t="s">
        <v>1146</v>
      </c>
      <c r="L364" s="44" t="str">
        <f t="shared" si="95"/>
        <v>HRAEI-LPI-CC-353-1-2023HRAEI-MD0454</v>
      </c>
      <c r="M364" s="73" t="s">
        <v>1147</v>
      </c>
      <c r="N364" s="73">
        <v>25300690</v>
      </c>
      <c r="O364" s="73" t="s">
        <v>1148</v>
      </c>
      <c r="P364" s="73" t="s">
        <v>1149</v>
      </c>
      <c r="Q364" s="74">
        <v>7.38</v>
      </c>
      <c r="R364" s="75">
        <v>5</v>
      </c>
      <c r="S364" s="75">
        <v>13</v>
      </c>
      <c r="T364" s="74">
        <f t="shared" si="96"/>
        <v>36.9</v>
      </c>
      <c r="U364" s="74">
        <f t="shared" si="97"/>
        <v>95.94</v>
      </c>
      <c r="V364" s="76">
        <v>0</v>
      </c>
      <c r="W364" s="87">
        <f>IFERROR(VLOOKUP(L364,'DINAMICA SOLICITADO - ENTREGADO'!$A$2:$B$2000,2,0),"-")</f>
        <v>13</v>
      </c>
      <c r="X364" s="87">
        <f>IFERROR(VLOOKUP(L364,'DINAMICA SOLICITADO - ENTREGADO'!$A$2:$C$2000,3,0),"-")</f>
        <v>13</v>
      </c>
      <c r="Y364" s="87" t="str">
        <f t="shared" si="98"/>
        <v>CLAVE SOLICITADA</v>
      </c>
      <c r="Z364" s="87">
        <f t="shared" si="99"/>
        <v>8</v>
      </c>
      <c r="AA364" s="87" t="str">
        <f t="shared" si="100"/>
        <v>MINIMO SUPERADO</v>
      </c>
      <c r="AB364" s="87">
        <f t="shared" si="101"/>
        <v>0</v>
      </c>
      <c r="AC364" s="87" t="str">
        <f t="shared" si="102"/>
        <v>RECIBIDO TOTAL</v>
      </c>
      <c r="AD364" s="6">
        <f t="shared" si="103"/>
        <v>95.94</v>
      </c>
      <c r="AE364" s="87"/>
      <c r="AF364" s="87"/>
      <c r="AG364" s="77"/>
      <c r="AH364" s="77"/>
      <c r="AI364" s="78" t="s">
        <v>2216</v>
      </c>
      <c r="AJ364" s="78"/>
      <c r="AK364" s="77"/>
      <c r="AL364" s="77"/>
      <c r="AM364" s="77"/>
      <c r="AN364" s="77" t="str">
        <f t="shared" si="104"/>
        <v>MCSSA018786HRAEI-LPI-CC-353-1-202325301</v>
      </c>
      <c r="AO364" s="77" t="str">
        <f t="shared" si="105"/>
        <v>13PRODIFAM, S.A. DE C.V.7.38MCSSA018786010.000.5501.002024LA-12-512-012000991-I-174-2023RAMO 12</v>
      </c>
      <c r="AP364" s="77" t="str">
        <f t="shared" si="106"/>
        <v>HRAEI-LPI-CC-353-1-2023</v>
      </c>
      <c r="AQ364" s="70" t="str">
        <f t="shared" si="107"/>
        <v>HRAEI-MD0454</v>
      </c>
      <c r="AR364" s="70" t="str">
        <f t="shared" si="108"/>
        <v>PRODIFAM, S.A. DE C.V.</v>
      </c>
      <c r="AS364" s="70" t="str">
        <f t="shared" si="109"/>
        <v>LA-12-512-012000991-I-174-2023</v>
      </c>
      <c r="AT364" s="70" t="s">
        <v>2218</v>
      </c>
      <c r="AU364" s="70" t="str">
        <f t="shared" si="110"/>
        <v>HRAEI-LPI-CC-353-1-2023HRAEI-MD0454</v>
      </c>
      <c r="AV364" s="70"/>
      <c r="AW364" s="70"/>
      <c r="AX364" s="70"/>
    </row>
    <row r="365" spans="1:50" ht="24.95" hidden="1" customHeight="1" x14ac:dyDescent="0.25">
      <c r="A365" s="1" t="str">
        <f t="shared" si="93"/>
        <v>LA-012M7B997-E115-2022MCSSA018786DISTRIBUIDOR MEDICO TECNOMED, S.A. DE C.V.2024010.000.5501.00</v>
      </c>
      <c r="B365" s="1" t="str">
        <f t="shared" si="94"/>
        <v>MCSSA01878625301HRAEI-LPI-CC-419-RA-2022HRAEI-MD04542024</v>
      </c>
      <c r="C365" s="42">
        <v>44950</v>
      </c>
      <c r="D365" s="43">
        <v>2024</v>
      </c>
      <c r="E365" s="44" t="s">
        <v>39</v>
      </c>
      <c r="F365" s="44" t="s">
        <v>390</v>
      </c>
      <c r="G365" s="44" t="s">
        <v>41</v>
      </c>
      <c r="H365" s="44">
        <v>25301</v>
      </c>
      <c r="I365" s="44" t="s">
        <v>399</v>
      </c>
      <c r="J365" s="44" t="s">
        <v>400</v>
      </c>
      <c r="K365" s="44" t="s">
        <v>1146</v>
      </c>
      <c r="L365" s="44" t="str">
        <f t="shared" si="95"/>
        <v>HRAEI-LPI-CC-419-RA-2022HRAEI-MD0454</v>
      </c>
      <c r="M365" s="69" t="s">
        <v>1147</v>
      </c>
      <c r="N365" s="44">
        <v>25300690</v>
      </c>
      <c r="O365" s="44" t="s">
        <v>1148</v>
      </c>
      <c r="P365" s="44" t="s">
        <v>1149</v>
      </c>
      <c r="Q365" s="45">
        <v>7.01</v>
      </c>
      <c r="R365" s="46">
        <v>22</v>
      </c>
      <c r="S365" s="46">
        <v>53</v>
      </c>
      <c r="T365" s="45">
        <f t="shared" si="96"/>
        <v>154.22</v>
      </c>
      <c r="U365" s="45">
        <f t="shared" si="97"/>
        <v>371.53</v>
      </c>
      <c r="V365" s="47">
        <v>0</v>
      </c>
      <c r="W365" s="87">
        <f>IFERROR(VLOOKUP(L365,'DINAMICA SOLICITADO - ENTREGADO'!$A$2:$B$2000,2,0),"-")</f>
        <v>22</v>
      </c>
      <c r="X365" s="87">
        <f>IFERROR(VLOOKUP(L365,'DINAMICA SOLICITADO - ENTREGADO'!$A$2:$C$2000,3,0),"-")</f>
        <v>22</v>
      </c>
      <c r="Y365" s="87" t="str">
        <f t="shared" si="98"/>
        <v>CLAVE SOLICITADA</v>
      </c>
      <c r="Z365" s="87">
        <f t="shared" si="99"/>
        <v>0</v>
      </c>
      <c r="AA365" s="87" t="str">
        <f t="shared" si="100"/>
        <v>MINIMO CUMPLIDO</v>
      </c>
      <c r="AB365" s="87">
        <f t="shared" si="101"/>
        <v>0</v>
      </c>
      <c r="AC365" s="87" t="str">
        <f t="shared" si="102"/>
        <v>RECIBIDO TOTAL</v>
      </c>
      <c r="AD365" s="6">
        <f t="shared" si="103"/>
        <v>154.22</v>
      </c>
      <c r="AE365" s="87"/>
      <c r="AF365" s="87"/>
      <c r="AI365" s="9">
        <v>2.5000000000000001E-2</v>
      </c>
      <c r="AN365" s="8" t="str">
        <f t="shared" si="104"/>
        <v>MCSSA018786HRAEI-LPI-CC-419-RA-202225301</v>
      </c>
      <c r="AO365" s="8" t="str">
        <f t="shared" si="105"/>
        <v>53DISTRIBUIDOR MEDICO TECNOMED, S.A. DE C.V.7.01MCSSA018786010.000.5501.002024LA-012M7B997-E115-2022RAMO 12</v>
      </c>
      <c r="AP365" s="8" t="str">
        <f t="shared" si="106"/>
        <v>HRAEI-LPI-CC-419-RA-2022</v>
      </c>
      <c r="AQ365" s="1" t="str">
        <f t="shared" si="107"/>
        <v>HRAEI-MD0454</v>
      </c>
      <c r="AR365" s="1" t="str">
        <f t="shared" si="108"/>
        <v>DISTRIBUIDOR MEDICO TECNOMED, S.A. DE C.V.</v>
      </c>
      <c r="AS365" s="1" t="str">
        <f t="shared" si="109"/>
        <v>LA-012M7B997-E115-2022</v>
      </c>
      <c r="AT365" s="1" t="s">
        <v>48</v>
      </c>
      <c r="AU365" s="1" t="str">
        <f t="shared" si="110"/>
        <v>HRAEI-LPI-CC-419-RA-2022HRAEI-MD0454</v>
      </c>
    </row>
    <row r="366" spans="1:50" ht="24.95" hidden="1" customHeight="1" x14ac:dyDescent="0.25">
      <c r="A366" s="1" t="str">
        <f t="shared" si="93"/>
        <v>LA-012M7B997-E115-2022MCSSA018786BRULUAGSA, S.A. DE C.V.2024010.000.1926.00</v>
      </c>
      <c r="B366" s="1" t="str">
        <f t="shared" si="94"/>
        <v>MCSSA01878625301HRAEI-LPI-CC-426-2022HRAEI-MD04552024</v>
      </c>
      <c r="C366" s="42">
        <v>44950</v>
      </c>
      <c r="D366" s="43">
        <v>2024</v>
      </c>
      <c r="E366" s="44" t="s">
        <v>39</v>
      </c>
      <c r="F366" s="44" t="s">
        <v>390</v>
      </c>
      <c r="G366" s="44" t="s">
        <v>41</v>
      </c>
      <c r="H366" s="44">
        <v>25301</v>
      </c>
      <c r="I366" s="44" t="s">
        <v>456</v>
      </c>
      <c r="J366" s="44" t="s">
        <v>457</v>
      </c>
      <c r="K366" s="44" t="s">
        <v>650</v>
      </c>
      <c r="L366" s="44" t="str">
        <f t="shared" si="95"/>
        <v>HRAEI-LPI-CC-426-2022HRAEI-MD0455</v>
      </c>
      <c r="M366" s="44" t="s">
        <v>651</v>
      </c>
      <c r="N366" s="44">
        <v>25300693</v>
      </c>
      <c r="O366" s="44" t="s">
        <v>652</v>
      </c>
      <c r="P366" s="44" t="s">
        <v>653</v>
      </c>
      <c r="Q366" s="45">
        <v>32</v>
      </c>
      <c r="R366" s="46">
        <v>10</v>
      </c>
      <c r="S366" s="46">
        <v>25</v>
      </c>
      <c r="T366" s="45">
        <f t="shared" si="96"/>
        <v>320</v>
      </c>
      <c r="U366" s="45">
        <f t="shared" si="97"/>
        <v>800</v>
      </c>
      <c r="V366" s="47">
        <v>0</v>
      </c>
      <c r="W366" s="87" t="str">
        <f>IFERROR(VLOOKUP(L366,'DINAMICA SOLICITADO - ENTREGADO'!$A$2:$B$2000,2,0),"-")</f>
        <v>-</v>
      </c>
      <c r="X366" s="87" t="str">
        <f>IFERROR(VLOOKUP(L366,'DINAMICA SOLICITADO - ENTREGADO'!$A$2:$C$2000,3,0),"-")</f>
        <v>-</v>
      </c>
      <c r="Y366" s="87" t="str">
        <f t="shared" si="98"/>
        <v>SIN SOLICITUD</v>
      </c>
      <c r="Z366" s="87" t="str">
        <f t="shared" si="99"/>
        <v>-</v>
      </c>
      <c r="AA366" s="87" t="str">
        <f t="shared" si="100"/>
        <v>MINIMO SIN SOLICITUD</v>
      </c>
      <c r="AB366" s="87" t="str">
        <f t="shared" si="101"/>
        <v>-</v>
      </c>
      <c r="AC366" s="87" t="str">
        <f t="shared" si="102"/>
        <v>SIN SOLICITUD</v>
      </c>
      <c r="AD366" s="6" t="str">
        <f t="shared" si="103"/>
        <v>-</v>
      </c>
      <c r="AE366" s="87"/>
      <c r="AF366" s="87"/>
      <c r="AI366" s="9">
        <v>2.5000000000000001E-2</v>
      </c>
      <c r="AN366" s="8" t="str">
        <f t="shared" si="104"/>
        <v>MCSSA018786HRAEI-LPI-CC-426-202225301</v>
      </c>
      <c r="AO366" s="8" t="str">
        <f t="shared" si="105"/>
        <v>25BRULUAGSA, S.A. DE C.V.32MCSSA018786010.000.1926.002024LA-012M7B997-E115-2022RAMO 12</v>
      </c>
      <c r="AP366" s="8" t="str">
        <f t="shared" si="106"/>
        <v>HRAEI-LPI-CC-426-2022</v>
      </c>
      <c r="AQ366" s="1" t="str">
        <f t="shared" si="107"/>
        <v>HRAEI-MD0455</v>
      </c>
      <c r="AR366" s="1" t="str">
        <f t="shared" si="108"/>
        <v>BRULUAGSA, S.A. DE C.V.</v>
      </c>
      <c r="AS366" s="1" t="str">
        <f t="shared" si="109"/>
        <v>LA-012M7B997-E115-2022</v>
      </c>
      <c r="AT366" s="1" t="s">
        <v>48</v>
      </c>
      <c r="AU366" s="1" t="str">
        <f t="shared" si="110"/>
        <v>HRAEI-LPI-CC-426-2022HRAEI-MD0455</v>
      </c>
    </row>
    <row r="367" spans="1:50" ht="24.95" hidden="1" customHeight="1" x14ac:dyDescent="0.25">
      <c r="A367" s="1" t="str">
        <f t="shared" si="93"/>
        <v>AA-12-M7B-012M7B997-I-24-2023 MCSSA018786BRULUAGSA, S.A. DE C.V.2024010.000.1927.00</v>
      </c>
      <c r="B367" s="1" t="str">
        <f t="shared" si="94"/>
        <v>MCSSA01878625301HRAEI-AD-CC-100-2023HRAEI-MD04562024</v>
      </c>
      <c r="C367" s="42">
        <v>44980</v>
      </c>
      <c r="D367" s="43">
        <v>2024</v>
      </c>
      <c r="E367" s="44" t="s">
        <v>39</v>
      </c>
      <c r="F367" s="44" t="s">
        <v>2043</v>
      </c>
      <c r="G367" s="44" t="s">
        <v>41</v>
      </c>
      <c r="H367" s="44">
        <v>25301</v>
      </c>
      <c r="I367" s="44" t="s">
        <v>2064</v>
      </c>
      <c r="J367" s="44" t="s">
        <v>457</v>
      </c>
      <c r="K367" s="44" t="s">
        <v>2065</v>
      </c>
      <c r="L367" s="44" t="str">
        <f t="shared" si="95"/>
        <v>HRAEI-AD-CC-100-2023HRAEI-MD0456</v>
      </c>
      <c r="M367" s="44" t="s">
        <v>2066</v>
      </c>
      <c r="N367" s="44">
        <v>25300695</v>
      </c>
      <c r="O367" s="44" t="s">
        <v>2067</v>
      </c>
      <c r="P367" s="44" t="s">
        <v>2068</v>
      </c>
      <c r="Q367" s="45">
        <v>19</v>
      </c>
      <c r="R367" s="46">
        <v>2</v>
      </c>
      <c r="S367" s="46">
        <v>3</v>
      </c>
      <c r="T367" s="45">
        <f t="shared" si="96"/>
        <v>38</v>
      </c>
      <c r="U367" s="45">
        <f t="shared" si="97"/>
        <v>57</v>
      </c>
      <c r="V367" s="47">
        <v>0</v>
      </c>
      <c r="W367" s="87">
        <f>IFERROR(VLOOKUP(L367,'DINAMICA SOLICITADO - ENTREGADO'!$A$2:$B$2000,2,0),"-")</f>
        <v>2</v>
      </c>
      <c r="X367" s="87">
        <f>IFERROR(VLOOKUP(L367,'DINAMICA SOLICITADO - ENTREGADO'!$A$2:$C$2000,3,0),"-")</f>
        <v>2</v>
      </c>
      <c r="Y367" s="87" t="str">
        <f t="shared" si="98"/>
        <v>CLAVE SOLICITADA</v>
      </c>
      <c r="Z367" s="87">
        <f t="shared" si="99"/>
        <v>0</v>
      </c>
      <c r="AA367" s="87" t="str">
        <f t="shared" si="100"/>
        <v>MINIMO CUMPLIDO</v>
      </c>
      <c r="AB367" s="87">
        <f t="shared" si="101"/>
        <v>0</v>
      </c>
      <c r="AC367" s="87" t="str">
        <f t="shared" si="102"/>
        <v>RECIBIDO TOTAL</v>
      </c>
      <c r="AD367" s="6">
        <f t="shared" si="103"/>
        <v>38</v>
      </c>
      <c r="AE367" s="87"/>
      <c r="AF367" s="87"/>
      <c r="AI367" s="9">
        <v>2.5000000000000001E-2</v>
      </c>
      <c r="AN367" s="8" t="str">
        <f t="shared" si="104"/>
        <v>MCSSA018786HRAEI-AD-CC-100-202325301</v>
      </c>
      <c r="AO367" s="8" t="str">
        <f t="shared" si="105"/>
        <v>3BRULUAGSA, S.A. DE C.V.19MCSSA018786010.000.1927.002024AA-12-M7B-012M7B997-I-24-2023 RAMO 12</v>
      </c>
      <c r="AP367" s="8" t="str">
        <f t="shared" si="106"/>
        <v>HRAEI-AD-CC-100-2023</v>
      </c>
      <c r="AQ367" s="1" t="str">
        <f t="shared" si="107"/>
        <v>HRAEI-MD0456</v>
      </c>
      <c r="AR367" s="1" t="str">
        <f t="shared" si="108"/>
        <v>BRULUAGSA, S.A. DE C.V.</v>
      </c>
      <c r="AS367" s="1" t="str">
        <f t="shared" si="109"/>
        <v>AA-12-M7B-012M7B997-I-24-2023 </v>
      </c>
      <c r="AT367" s="1" t="s">
        <v>48</v>
      </c>
      <c r="AU367" s="1" t="str">
        <f t="shared" si="110"/>
        <v>HRAEI-AD-CC-100-2023HRAEI-MD0456</v>
      </c>
    </row>
    <row r="368" spans="1:50" ht="24.95" hidden="1" customHeight="1" x14ac:dyDescent="0.25">
      <c r="A368" s="1" t="str">
        <f t="shared" si="93"/>
        <v>LA-012M7B997-E115-2022MCSSA018786ESPECIALISTAS EN FARMACOS DEL NORTE, S.A. DE C.V.2024010.000.2739.00</v>
      </c>
      <c r="B368" s="1" t="str">
        <f t="shared" si="94"/>
        <v>MCSSA01878625301HRAEI-LPI-CC-460-2022HRAEI-MD04642024</v>
      </c>
      <c r="C368" s="42">
        <v>44950</v>
      </c>
      <c r="D368" s="43">
        <v>2024</v>
      </c>
      <c r="E368" s="44" t="s">
        <v>39</v>
      </c>
      <c r="F368" s="44" t="s">
        <v>390</v>
      </c>
      <c r="G368" s="44" t="s">
        <v>41</v>
      </c>
      <c r="H368" s="44">
        <v>25301</v>
      </c>
      <c r="I368" s="44" t="s">
        <v>818</v>
      </c>
      <c r="J368" s="44" t="s">
        <v>819</v>
      </c>
      <c r="K368" s="44" t="s">
        <v>820</v>
      </c>
      <c r="L368" s="44" t="str">
        <f t="shared" si="95"/>
        <v>HRAEI-LPI-CC-460-2022HRAEI-MD0464</v>
      </c>
      <c r="M368" s="44" t="s">
        <v>821</v>
      </c>
      <c r="N368" s="44">
        <v>25300707</v>
      </c>
      <c r="O368" s="44" t="s">
        <v>822</v>
      </c>
      <c r="P368" s="44" t="s">
        <v>823</v>
      </c>
      <c r="Q368" s="45">
        <v>77.900000000000006</v>
      </c>
      <c r="R368" s="46">
        <v>110</v>
      </c>
      <c r="S368" s="46">
        <v>273</v>
      </c>
      <c r="T368" s="45">
        <f t="shared" si="96"/>
        <v>8569</v>
      </c>
      <c r="U368" s="45">
        <f t="shared" si="97"/>
        <v>21266.7</v>
      </c>
      <c r="V368" s="47">
        <v>0</v>
      </c>
      <c r="W368" s="87">
        <f>IFERROR(VLOOKUP(L368,'DINAMICA SOLICITADO - ENTREGADO'!$A$2:$B$2000,2,0),"-")</f>
        <v>110</v>
      </c>
      <c r="X368" s="87">
        <f>IFERROR(VLOOKUP(L368,'DINAMICA SOLICITADO - ENTREGADO'!$A$2:$C$2000,3,0),"-")</f>
        <v>110</v>
      </c>
      <c r="Y368" s="87" t="str">
        <f t="shared" si="98"/>
        <v>CLAVE SOLICITADA</v>
      </c>
      <c r="Z368" s="87">
        <f t="shared" si="99"/>
        <v>0</v>
      </c>
      <c r="AA368" s="87" t="str">
        <f t="shared" si="100"/>
        <v>MINIMO CUMPLIDO</v>
      </c>
      <c r="AB368" s="87">
        <f t="shared" si="101"/>
        <v>0</v>
      </c>
      <c r="AC368" s="87" t="str">
        <f t="shared" si="102"/>
        <v>RECIBIDO TOTAL</v>
      </c>
      <c r="AD368" s="6">
        <f t="shared" si="103"/>
        <v>8569</v>
      </c>
      <c r="AE368" s="87"/>
      <c r="AF368" s="87"/>
      <c r="AI368" s="9">
        <v>2.5000000000000001E-2</v>
      </c>
      <c r="AN368" s="8" t="str">
        <f t="shared" si="104"/>
        <v>MCSSA018786HRAEI-LPI-CC-460-202225301</v>
      </c>
      <c r="AO368" s="8" t="str">
        <f t="shared" si="105"/>
        <v>273ESPECIALISTAS EN FARMACOS DEL NORTE, S.A. DE C.V.77.9MCSSA018786010.000.2739.002024LA-012M7B997-E115-2022RAMO 12</v>
      </c>
      <c r="AP368" s="8" t="str">
        <f t="shared" si="106"/>
        <v>HRAEI-LPI-CC-460-2022</v>
      </c>
      <c r="AQ368" s="1" t="str">
        <f t="shared" si="107"/>
        <v>HRAEI-MD0464</v>
      </c>
      <c r="AR368" s="1" t="str">
        <f t="shared" si="108"/>
        <v>ESPECIALISTAS EN FARMACOS DEL NORTE, S.A. DE C.V.</v>
      </c>
      <c r="AS368" s="1" t="str">
        <f t="shared" si="109"/>
        <v>LA-012M7B997-E115-2022</v>
      </c>
      <c r="AT368" s="1" t="s">
        <v>48</v>
      </c>
      <c r="AU368" s="1" t="str">
        <f t="shared" si="110"/>
        <v>HRAEI-LPI-CC-460-2022HRAEI-MD0464</v>
      </c>
    </row>
    <row r="369" spans="1:50" ht="24.95" hidden="1" customHeight="1" x14ac:dyDescent="0.25">
      <c r="A369" s="70" t="str">
        <f t="shared" si="93"/>
        <v>LA-12-512-012000991-I-174-2023MCSSA018786NUCITEC, S.A. DE C.V.2024010.000.5392.00</v>
      </c>
      <c r="B369" s="70" t="str">
        <f t="shared" si="94"/>
        <v>MCSSA01878625301HRAEI-LPI-CC-344-2023HRAEI-MD04662024</v>
      </c>
      <c r="C369" s="71">
        <v>45253</v>
      </c>
      <c r="D369" s="72">
        <v>2024</v>
      </c>
      <c r="E369" s="73" t="s">
        <v>39</v>
      </c>
      <c r="F369" s="73" t="s">
        <v>2213</v>
      </c>
      <c r="G369" s="73" t="s">
        <v>41</v>
      </c>
      <c r="H369" s="73">
        <v>25301</v>
      </c>
      <c r="I369" s="73" t="s">
        <v>2308</v>
      </c>
      <c r="J369" s="73" t="s">
        <v>592</v>
      </c>
      <c r="K369" s="73" t="s">
        <v>1113</v>
      </c>
      <c r="L369" s="44" t="str">
        <f t="shared" si="95"/>
        <v>HRAEI-LPI-CC-344-2023HRAEI-MD0466</v>
      </c>
      <c r="M369" s="73" t="s">
        <v>1114</v>
      </c>
      <c r="N369" s="73">
        <v>25300709</v>
      </c>
      <c r="O369" s="73" t="s">
        <v>1115</v>
      </c>
      <c r="P369" s="73" t="s">
        <v>1116</v>
      </c>
      <c r="Q369" s="74">
        <v>16.62</v>
      </c>
      <c r="R369" s="75">
        <v>576</v>
      </c>
      <c r="S369" s="75">
        <v>1440</v>
      </c>
      <c r="T369" s="74">
        <f t="shared" si="96"/>
        <v>9573.1200000000008</v>
      </c>
      <c r="U369" s="74">
        <f t="shared" si="97"/>
        <v>23932.800000000003</v>
      </c>
      <c r="V369" s="76">
        <v>0</v>
      </c>
      <c r="W369" s="87">
        <f>IFERROR(VLOOKUP(L369,'DINAMICA SOLICITADO - ENTREGADO'!$A$2:$B$2000,2,0),"-")</f>
        <v>576</v>
      </c>
      <c r="X369" s="87">
        <f>IFERROR(VLOOKUP(L369,'DINAMICA SOLICITADO - ENTREGADO'!$A$2:$C$2000,3,0),"-")</f>
        <v>0</v>
      </c>
      <c r="Y369" s="87" t="str">
        <f t="shared" si="98"/>
        <v>CLAVE SOLICITADA</v>
      </c>
      <c r="Z369" s="87">
        <f t="shared" si="99"/>
        <v>0</v>
      </c>
      <c r="AA369" s="87" t="str">
        <f t="shared" si="100"/>
        <v>MINIMO CUMPLIDO</v>
      </c>
      <c r="AB369" s="87">
        <f t="shared" si="101"/>
        <v>576</v>
      </c>
      <c r="AC369" s="87" t="str">
        <f t="shared" si="102"/>
        <v>SIN RECIBIR</v>
      </c>
      <c r="AD369" s="6">
        <f t="shared" si="103"/>
        <v>0</v>
      </c>
      <c r="AE369" s="87"/>
      <c r="AF369" s="87"/>
      <c r="AG369" s="77"/>
      <c r="AH369" s="77"/>
      <c r="AI369" s="78" t="s">
        <v>2216</v>
      </c>
      <c r="AJ369" s="78"/>
      <c r="AK369" s="77"/>
      <c r="AL369" s="77"/>
      <c r="AM369" s="77"/>
      <c r="AN369" s="77" t="str">
        <f t="shared" si="104"/>
        <v>MCSSA018786HRAEI-LPI-CC-344-202325301</v>
      </c>
      <c r="AO369" s="77" t="str">
        <f t="shared" si="105"/>
        <v>1440NUCITEC, S.A. DE C.V.16.62MCSSA018786010.000.5392.002024LA-12-512-012000991-I-174-2023RAMO 12</v>
      </c>
      <c r="AP369" s="77" t="str">
        <f t="shared" si="106"/>
        <v>HRAEI-LPI-CC-344-2023</v>
      </c>
      <c r="AQ369" s="70" t="str">
        <f t="shared" si="107"/>
        <v>HRAEI-MD0466</v>
      </c>
      <c r="AR369" s="70" t="str">
        <f t="shared" si="108"/>
        <v>NUCITEC, S.A. DE C.V.</v>
      </c>
      <c r="AS369" s="70" t="str">
        <f t="shared" si="109"/>
        <v>LA-12-512-012000991-I-174-2023</v>
      </c>
      <c r="AT369" s="70" t="s">
        <v>2218</v>
      </c>
      <c r="AU369" s="70" t="str">
        <f t="shared" si="110"/>
        <v>HRAEI-LPI-CC-344-2023HRAEI-MD0466</v>
      </c>
      <c r="AV369" s="70"/>
      <c r="AW369" s="70"/>
      <c r="AX369" s="70"/>
    </row>
    <row r="370" spans="1:50" ht="24.95" hidden="1" customHeight="1" x14ac:dyDescent="0.25">
      <c r="A370" s="1" t="str">
        <f t="shared" si="93"/>
        <v>LA-012M7B997-E115-2022MCSSA018786NUCITEC, S.A. DE C.V.2024010.000.5392.00</v>
      </c>
      <c r="B370" s="1" t="str">
        <f t="shared" si="94"/>
        <v>MCSSA01878625301HRAEI-LPI-CC-442-2022HRAEI-MD04662024</v>
      </c>
      <c r="C370" s="42">
        <v>44950</v>
      </c>
      <c r="D370" s="43">
        <v>2024</v>
      </c>
      <c r="E370" s="44" t="s">
        <v>39</v>
      </c>
      <c r="F370" s="44" t="s">
        <v>390</v>
      </c>
      <c r="G370" s="44" t="s">
        <v>41</v>
      </c>
      <c r="H370" s="44">
        <v>25301</v>
      </c>
      <c r="I370" s="44" t="s">
        <v>591</v>
      </c>
      <c r="J370" s="44" t="s">
        <v>592</v>
      </c>
      <c r="K370" s="44" t="s">
        <v>1113</v>
      </c>
      <c r="L370" s="44" t="str">
        <f t="shared" si="95"/>
        <v>HRAEI-LPI-CC-442-2022HRAEI-MD0466</v>
      </c>
      <c r="M370" s="44" t="s">
        <v>1114</v>
      </c>
      <c r="N370" s="44">
        <v>25300709</v>
      </c>
      <c r="O370" s="44" t="s">
        <v>1115</v>
      </c>
      <c r="P370" s="44" t="s">
        <v>1116</v>
      </c>
      <c r="Q370" s="45">
        <v>16</v>
      </c>
      <c r="R370" s="46">
        <v>437</v>
      </c>
      <c r="S370" s="46">
        <v>1092</v>
      </c>
      <c r="T370" s="45">
        <f t="shared" si="96"/>
        <v>6992</v>
      </c>
      <c r="U370" s="45">
        <f t="shared" si="97"/>
        <v>17472</v>
      </c>
      <c r="V370" s="47">
        <v>0</v>
      </c>
      <c r="W370" s="87">
        <f>IFERROR(VLOOKUP(L370,'DINAMICA SOLICITADO - ENTREGADO'!$A$2:$B$2000,2,0),"-")</f>
        <v>437</v>
      </c>
      <c r="X370" s="87">
        <f>IFERROR(VLOOKUP(L370,'DINAMICA SOLICITADO - ENTREGADO'!$A$2:$C$2000,3,0),"-")</f>
        <v>437</v>
      </c>
      <c r="Y370" s="87" t="str">
        <f t="shared" si="98"/>
        <v>CLAVE SOLICITADA</v>
      </c>
      <c r="Z370" s="87">
        <f t="shared" si="99"/>
        <v>0</v>
      </c>
      <c r="AA370" s="87" t="str">
        <f t="shared" si="100"/>
        <v>MINIMO CUMPLIDO</v>
      </c>
      <c r="AB370" s="87">
        <f t="shared" si="101"/>
        <v>0</v>
      </c>
      <c r="AC370" s="87" t="str">
        <f t="shared" si="102"/>
        <v>RECIBIDO TOTAL</v>
      </c>
      <c r="AD370" s="6">
        <f t="shared" si="103"/>
        <v>6992</v>
      </c>
      <c r="AE370" s="87"/>
      <c r="AF370" s="87"/>
      <c r="AI370" s="9">
        <v>2.5000000000000001E-2</v>
      </c>
      <c r="AN370" s="8" t="str">
        <f t="shared" si="104"/>
        <v>MCSSA018786HRAEI-LPI-CC-442-202225301</v>
      </c>
      <c r="AO370" s="8" t="str">
        <f t="shared" si="105"/>
        <v>1092NUCITEC, S.A. DE C.V.16MCSSA018786010.000.5392.002024LA-012M7B997-E115-2022RAMO 12</v>
      </c>
      <c r="AP370" s="8" t="str">
        <f t="shared" si="106"/>
        <v>HRAEI-LPI-CC-442-2022</v>
      </c>
      <c r="AQ370" s="1" t="str">
        <f t="shared" si="107"/>
        <v>HRAEI-MD0466</v>
      </c>
      <c r="AR370" s="1" t="str">
        <f t="shared" si="108"/>
        <v>NUCITEC, S.A. DE C.V.</v>
      </c>
      <c r="AS370" s="1" t="str">
        <f t="shared" si="109"/>
        <v>LA-012M7B997-E115-2022</v>
      </c>
      <c r="AT370" s="1" t="s">
        <v>48</v>
      </c>
      <c r="AU370" s="1" t="str">
        <f t="shared" si="110"/>
        <v>HRAEI-LPI-CC-442-2022HRAEI-MD0466</v>
      </c>
    </row>
    <row r="371" spans="1:50" ht="24.95" hidden="1" customHeight="1" x14ac:dyDescent="0.25">
      <c r="A371" s="70" t="str">
        <f t="shared" si="93"/>
        <v>LA-12-512-012000991-I-174-2023MCSSA018786SAGO MEDICAL SERVICE, S.A. DE C.V.2024010.000.0406.00</v>
      </c>
      <c r="B371" s="70" t="str">
        <f t="shared" si="94"/>
        <v>MCSSA01878625301HRAEI-LPI-CC-397-2023HRAEI-MD04672024</v>
      </c>
      <c r="C371" s="71">
        <v>45357</v>
      </c>
      <c r="D371" s="72">
        <v>2024</v>
      </c>
      <c r="E371" s="73" t="s">
        <v>39</v>
      </c>
      <c r="F371" s="73" t="s">
        <v>2213</v>
      </c>
      <c r="G371" s="73" t="s">
        <v>2480</v>
      </c>
      <c r="H371" s="73">
        <v>25301</v>
      </c>
      <c r="I371" s="73" t="s">
        <v>2481</v>
      </c>
      <c r="J371" s="73" t="s">
        <v>463</v>
      </c>
      <c r="K371" s="73" t="s">
        <v>464</v>
      </c>
      <c r="L371" s="44" t="str">
        <f t="shared" si="95"/>
        <v>HRAEI-LPI-CC-397-2023HRAEI-MD0467</v>
      </c>
      <c r="M371" s="73" t="s">
        <v>465</v>
      </c>
      <c r="N371" s="73">
        <v>25300714</v>
      </c>
      <c r="O371" s="73" t="s">
        <v>466</v>
      </c>
      <c r="P371" s="73" t="s">
        <v>467</v>
      </c>
      <c r="Q371" s="74">
        <v>38.06</v>
      </c>
      <c r="R371" s="75">
        <v>13</v>
      </c>
      <c r="S371" s="75">
        <v>31</v>
      </c>
      <c r="T371" s="74">
        <f t="shared" si="96"/>
        <v>494.78000000000003</v>
      </c>
      <c r="U371" s="74">
        <f t="shared" si="97"/>
        <v>1179.8600000000001</v>
      </c>
      <c r="V371" s="76">
        <v>0</v>
      </c>
      <c r="W371" s="87" t="str">
        <f>IFERROR(VLOOKUP(L371,'DINAMICA SOLICITADO - ENTREGADO'!$A$2:$B$2000,2,0),"-")</f>
        <v>-</v>
      </c>
      <c r="X371" s="87" t="str">
        <f>IFERROR(VLOOKUP(L371,'DINAMICA SOLICITADO - ENTREGADO'!$A$2:$C$2000,3,0),"-")</f>
        <v>-</v>
      </c>
      <c r="Y371" s="87" t="str">
        <f t="shared" si="98"/>
        <v>SIN SOLICITUD</v>
      </c>
      <c r="Z371" s="87" t="str">
        <f t="shared" si="99"/>
        <v>-</v>
      </c>
      <c r="AA371" s="87" t="str">
        <f t="shared" si="100"/>
        <v>MINIMO SIN SOLICITUD</v>
      </c>
      <c r="AB371" s="87" t="str">
        <f t="shared" si="101"/>
        <v>-</v>
      </c>
      <c r="AC371" s="87" t="str">
        <f t="shared" si="102"/>
        <v>SIN SOLICITUD</v>
      </c>
      <c r="AD371" s="6" t="str">
        <f t="shared" si="103"/>
        <v>-</v>
      </c>
      <c r="AE371" s="87"/>
      <c r="AF371" s="87"/>
      <c r="AG371" s="77" t="s">
        <v>2482</v>
      </c>
      <c r="AH371" s="77" t="s">
        <v>2482</v>
      </c>
      <c r="AI371" s="78" t="s">
        <v>2216</v>
      </c>
      <c r="AJ371" s="78" t="s">
        <v>2037</v>
      </c>
      <c r="AK371" s="77" t="s">
        <v>2483</v>
      </c>
      <c r="AL371" s="77">
        <v>0</v>
      </c>
      <c r="AM371" s="77" t="s">
        <v>2479</v>
      </c>
      <c r="AN371" s="77" t="str">
        <f t="shared" si="104"/>
        <v>MCSSA018786HRAEI-LPI-CC-397-202325301</v>
      </c>
      <c r="AO371" s="77" t="str">
        <f t="shared" si="105"/>
        <v>31SAGO MEDICAL SERVICE, S.A. DE C.V.38.06MCSSA018786010.000.0406.002024LA-12-512-012000991-I-174-2023RAMO 47</v>
      </c>
      <c r="AP371" s="77" t="str">
        <f t="shared" si="106"/>
        <v>HRAEI-LPI-CC-397-2023</v>
      </c>
      <c r="AQ371" s="70" t="str">
        <f t="shared" si="107"/>
        <v>HRAEI-MD0467</v>
      </c>
      <c r="AR371" s="70" t="str">
        <f t="shared" si="108"/>
        <v>SAGO MEDICAL SERVICE, S.A. DE C.V.</v>
      </c>
      <c r="AS371" s="70" t="str">
        <f t="shared" si="109"/>
        <v>LA-12-512-012000991-I-174-2023</v>
      </c>
      <c r="AT371" s="70" t="s">
        <v>2218</v>
      </c>
      <c r="AU371" s="70" t="str">
        <f t="shared" si="110"/>
        <v>HRAEI-LPI-CC-397-2023HRAEI-MD0467</v>
      </c>
      <c r="AV371" s="70"/>
      <c r="AW371" s="70"/>
      <c r="AX371" s="70"/>
    </row>
    <row r="372" spans="1:50" ht="24.95" hidden="1" customHeight="1" x14ac:dyDescent="0.25">
      <c r="A372" s="70" t="str">
        <f t="shared" si="93"/>
        <v>LA-12-512-012000991-I-174-2023MCSSA018786GADMAR, S.A. DE C.V.2024010.000.0406.00</v>
      </c>
      <c r="B372" s="70" t="str">
        <f t="shared" si="94"/>
        <v>MCSSA01878625301HRAEI-LPI-CC-398-2023HRAEI-MD04672024</v>
      </c>
      <c r="C372" s="71">
        <v>45357</v>
      </c>
      <c r="D372" s="72">
        <v>2024</v>
      </c>
      <c r="E372" s="73" t="s">
        <v>39</v>
      </c>
      <c r="F372" s="73" t="s">
        <v>2213</v>
      </c>
      <c r="G372" s="73" t="s">
        <v>2480</v>
      </c>
      <c r="H372" s="73">
        <v>25301</v>
      </c>
      <c r="I372" s="73" t="s">
        <v>2484</v>
      </c>
      <c r="J372" s="73" t="s">
        <v>2485</v>
      </c>
      <c r="K372" s="73" t="s">
        <v>464</v>
      </c>
      <c r="L372" s="44" t="str">
        <f t="shared" si="95"/>
        <v>HRAEI-LPI-CC-398-2023HRAEI-MD0467</v>
      </c>
      <c r="M372" s="73" t="s">
        <v>465</v>
      </c>
      <c r="N372" s="73">
        <v>25300714</v>
      </c>
      <c r="O372" s="73" t="s">
        <v>466</v>
      </c>
      <c r="P372" s="73" t="s">
        <v>467</v>
      </c>
      <c r="Q372" s="74">
        <v>38.9</v>
      </c>
      <c r="R372" s="75">
        <v>7</v>
      </c>
      <c r="S372" s="75">
        <v>20</v>
      </c>
      <c r="T372" s="74">
        <f t="shared" si="96"/>
        <v>272.3</v>
      </c>
      <c r="U372" s="74">
        <f t="shared" si="97"/>
        <v>778</v>
      </c>
      <c r="V372" s="76">
        <v>0</v>
      </c>
      <c r="W372" s="87" t="str">
        <f>IFERROR(VLOOKUP(L372,'DINAMICA SOLICITADO - ENTREGADO'!$A$2:$B$2000,2,0),"-")</f>
        <v>-</v>
      </c>
      <c r="X372" s="87" t="str">
        <f>IFERROR(VLOOKUP(L372,'DINAMICA SOLICITADO - ENTREGADO'!$A$2:$C$2000,3,0),"-")</f>
        <v>-</v>
      </c>
      <c r="Y372" s="87" t="str">
        <f t="shared" si="98"/>
        <v>SIN SOLICITUD</v>
      </c>
      <c r="Z372" s="87" t="str">
        <f t="shared" si="99"/>
        <v>-</v>
      </c>
      <c r="AA372" s="87" t="str">
        <f t="shared" si="100"/>
        <v>MINIMO SIN SOLICITUD</v>
      </c>
      <c r="AB372" s="87" t="str">
        <f t="shared" si="101"/>
        <v>-</v>
      </c>
      <c r="AC372" s="87" t="str">
        <f t="shared" si="102"/>
        <v>SIN SOLICITUD</v>
      </c>
      <c r="AD372" s="6" t="str">
        <f t="shared" si="103"/>
        <v>-</v>
      </c>
      <c r="AE372" s="87"/>
      <c r="AF372" s="87"/>
      <c r="AG372" s="77" t="s">
        <v>2482</v>
      </c>
      <c r="AH372" s="77" t="s">
        <v>2482</v>
      </c>
      <c r="AI372" s="78" t="s">
        <v>2216</v>
      </c>
      <c r="AJ372" s="78" t="s">
        <v>2037</v>
      </c>
      <c r="AK372" s="77" t="s">
        <v>2483</v>
      </c>
      <c r="AL372" s="77">
        <v>0</v>
      </c>
      <c r="AM372" s="77" t="s">
        <v>2479</v>
      </c>
      <c r="AN372" s="77" t="str">
        <f t="shared" si="104"/>
        <v>MCSSA018786HRAEI-LPI-CC-398-202325301</v>
      </c>
      <c r="AO372" s="77" t="str">
        <f t="shared" si="105"/>
        <v>20GADMAR, S.A. DE C.V.38.9MCSSA018786010.000.0406.002024LA-12-512-012000991-I-174-2023RAMO 47</v>
      </c>
      <c r="AP372" s="77" t="str">
        <f t="shared" si="106"/>
        <v>HRAEI-LPI-CC-398-2023</v>
      </c>
      <c r="AQ372" s="70" t="str">
        <f t="shared" si="107"/>
        <v>HRAEI-MD0467</v>
      </c>
      <c r="AR372" s="70" t="str">
        <f t="shared" si="108"/>
        <v>GADMAR, S.A. DE C.V.</v>
      </c>
      <c r="AS372" s="70" t="str">
        <f t="shared" si="109"/>
        <v>LA-12-512-012000991-I-174-2023</v>
      </c>
      <c r="AT372" s="70" t="s">
        <v>2218</v>
      </c>
      <c r="AU372" s="70" t="str">
        <f t="shared" si="110"/>
        <v>HRAEI-LPI-CC-398-2023HRAEI-MD0467</v>
      </c>
      <c r="AV372" s="70"/>
      <c r="AW372" s="70"/>
      <c r="AX372" s="70"/>
    </row>
    <row r="373" spans="1:50" ht="24.95" hidden="1" customHeight="1" x14ac:dyDescent="0.25">
      <c r="A373" s="1" t="str">
        <f t="shared" si="93"/>
        <v>LA-012M7B997-E115-2022MCSSA018786SAGO MEDICAL SERVICE, S.A. DE C.V.2024010.000.0406.00</v>
      </c>
      <c r="B373" s="1" t="str">
        <f t="shared" si="94"/>
        <v>MCSSA01878625301HRAEI-LPI-CC-427-2022HRAEI-MD04672024</v>
      </c>
      <c r="C373" s="42">
        <v>44950</v>
      </c>
      <c r="D373" s="43">
        <v>2024</v>
      </c>
      <c r="E373" s="44" t="s">
        <v>39</v>
      </c>
      <c r="F373" s="44" t="s">
        <v>390</v>
      </c>
      <c r="G373" s="44" t="s">
        <v>41</v>
      </c>
      <c r="H373" s="44">
        <v>25301</v>
      </c>
      <c r="I373" s="44" t="s">
        <v>462</v>
      </c>
      <c r="J373" s="44" t="s">
        <v>463</v>
      </c>
      <c r="K373" s="44" t="s">
        <v>464</v>
      </c>
      <c r="L373" s="44" t="str">
        <f t="shared" si="95"/>
        <v>HRAEI-LPI-CC-427-2022HRAEI-MD0467</v>
      </c>
      <c r="M373" s="44" t="s">
        <v>465</v>
      </c>
      <c r="N373" s="44">
        <v>25300714</v>
      </c>
      <c r="O373" s="44" t="s">
        <v>466</v>
      </c>
      <c r="P373" s="44" t="s">
        <v>467</v>
      </c>
      <c r="Q373" s="45">
        <v>43.7</v>
      </c>
      <c r="R373" s="46">
        <v>100</v>
      </c>
      <c r="S373" s="46">
        <v>249</v>
      </c>
      <c r="T373" s="45">
        <f t="shared" si="96"/>
        <v>4370</v>
      </c>
      <c r="U373" s="45">
        <f t="shared" si="97"/>
        <v>10881.300000000001</v>
      </c>
      <c r="V373" s="47">
        <v>0</v>
      </c>
      <c r="W373" s="87" t="str">
        <f>IFERROR(VLOOKUP(L373,'DINAMICA SOLICITADO - ENTREGADO'!$A$2:$B$2000,2,0),"-")</f>
        <v>-</v>
      </c>
      <c r="X373" s="87" t="str">
        <f>IFERROR(VLOOKUP(L373,'DINAMICA SOLICITADO - ENTREGADO'!$A$2:$C$2000,3,0),"-")</f>
        <v>-</v>
      </c>
      <c r="Y373" s="87" t="str">
        <f t="shared" si="98"/>
        <v>SIN SOLICITUD</v>
      </c>
      <c r="Z373" s="87" t="str">
        <f t="shared" si="99"/>
        <v>-</v>
      </c>
      <c r="AA373" s="87" t="str">
        <f t="shared" si="100"/>
        <v>MINIMO SIN SOLICITUD</v>
      </c>
      <c r="AB373" s="87" t="str">
        <f t="shared" si="101"/>
        <v>-</v>
      </c>
      <c r="AC373" s="87" t="str">
        <f t="shared" si="102"/>
        <v>SIN SOLICITUD</v>
      </c>
      <c r="AD373" s="6" t="str">
        <f t="shared" si="103"/>
        <v>-</v>
      </c>
      <c r="AE373" s="87"/>
      <c r="AF373" s="87"/>
      <c r="AI373" s="9">
        <v>2.5000000000000001E-2</v>
      </c>
      <c r="AN373" s="8" t="str">
        <f t="shared" si="104"/>
        <v>MCSSA018786HRAEI-LPI-CC-427-202225301</v>
      </c>
      <c r="AO373" s="8" t="str">
        <f t="shared" si="105"/>
        <v>249SAGO MEDICAL SERVICE, S.A. DE C.V.43.7MCSSA018786010.000.0406.002024LA-012M7B997-E115-2022RAMO 12</v>
      </c>
      <c r="AP373" s="8" t="str">
        <f t="shared" si="106"/>
        <v>HRAEI-LPI-CC-427-2022</v>
      </c>
      <c r="AQ373" s="1" t="str">
        <f t="shared" si="107"/>
        <v>HRAEI-MD0467</v>
      </c>
      <c r="AR373" s="1" t="str">
        <f t="shared" si="108"/>
        <v>SAGO MEDICAL SERVICE, S.A. DE C.V.</v>
      </c>
      <c r="AS373" s="1" t="str">
        <f t="shared" si="109"/>
        <v>LA-012M7B997-E115-2022</v>
      </c>
      <c r="AT373" s="1" t="s">
        <v>48</v>
      </c>
      <c r="AU373" s="1" t="str">
        <f t="shared" si="110"/>
        <v>HRAEI-LPI-CC-427-2022HRAEI-MD0467</v>
      </c>
    </row>
    <row r="374" spans="1:50" ht="24.95" hidden="1" customHeight="1" x14ac:dyDescent="0.25">
      <c r="A374" s="1" t="str">
        <f t="shared" si="93"/>
        <v>LA-012M7B997-E115-2022MCSSA018786COMERCIALIZADORA DE PRODUCTOS INSTITUCIONALES, S.A. DE C.V.2024010.000.0406.00</v>
      </c>
      <c r="B374" s="1" t="str">
        <f t="shared" si="94"/>
        <v>MCSSA01878625301HRAEI-LPI-CC-420-2022HRAEI-MD04672024</v>
      </c>
      <c r="C374" s="42">
        <v>44950</v>
      </c>
      <c r="D374" s="43">
        <v>2024</v>
      </c>
      <c r="E374" s="44" t="s">
        <v>39</v>
      </c>
      <c r="F374" s="44" t="s">
        <v>390</v>
      </c>
      <c r="G374" s="44" t="s">
        <v>41</v>
      </c>
      <c r="H374" s="44">
        <v>25301</v>
      </c>
      <c r="I374" s="44" t="s">
        <v>405</v>
      </c>
      <c r="J374" s="44" t="s">
        <v>406</v>
      </c>
      <c r="K374" s="44" t="s">
        <v>464</v>
      </c>
      <c r="L374" s="44" t="str">
        <f t="shared" si="95"/>
        <v>HRAEI-LPI-CC-420-2022HRAEI-MD0467</v>
      </c>
      <c r="M374" s="44" t="s">
        <v>465</v>
      </c>
      <c r="N374" s="44">
        <v>25300714</v>
      </c>
      <c r="O374" s="44" t="s">
        <v>466</v>
      </c>
      <c r="P374" s="44" t="s">
        <v>467</v>
      </c>
      <c r="Q374" s="45">
        <v>46.92</v>
      </c>
      <c r="R374" s="46">
        <v>66</v>
      </c>
      <c r="S374" s="46">
        <v>166</v>
      </c>
      <c r="T374" s="45">
        <f t="shared" si="96"/>
        <v>3096.7200000000003</v>
      </c>
      <c r="U374" s="45">
        <f t="shared" si="97"/>
        <v>7788.72</v>
      </c>
      <c r="V374" s="47">
        <v>0</v>
      </c>
      <c r="W374" s="87">
        <f>IFERROR(VLOOKUP(L374,'DINAMICA SOLICITADO - ENTREGADO'!$A$2:$B$2000,2,0),"-")</f>
        <v>166</v>
      </c>
      <c r="X374" s="87">
        <f>IFERROR(VLOOKUP(L374,'DINAMICA SOLICITADO - ENTREGADO'!$A$2:$C$2000,3,0),"-")</f>
        <v>166</v>
      </c>
      <c r="Y374" s="87" t="str">
        <f t="shared" si="98"/>
        <v>CLAVE SOLICITADA</v>
      </c>
      <c r="Z374" s="87">
        <f t="shared" si="99"/>
        <v>100</v>
      </c>
      <c r="AA374" s="87" t="str">
        <f t="shared" si="100"/>
        <v>MINIMO SUPERADO</v>
      </c>
      <c r="AB374" s="87">
        <f t="shared" si="101"/>
        <v>0</v>
      </c>
      <c r="AC374" s="87" t="str">
        <f t="shared" si="102"/>
        <v>RECIBIDO TOTAL</v>
      </c>
      <c r="AD374" s="6">
        <f t="shared" si="103"/>
        <v>7788.72</v>
      </c>
      <c r="AE374" s="87"/>
      <c r="AF374" s="87"/>
      <c r="AI374" s="9">
        <v>2.5000000000000001E-2</v>
      </c>
      <c r="AN374" s="8" t="str">
        <f t="shared" si="104"/>
        <v>MCSSA018786HRAEI-LPI-CC-420-202225301</v>
      </c>
      <c r="AO374" s="8" t="str">
        <f t="shared" si="105"/>
        <v>166COMERCIALIZADORA DE PRODUCTOS INSTITUCIONALES, S.A. DE C.V.46.92MCSSA018786010.000.0406.002024LA-012M7B997-E115-2022RAMO 12</v>
      </c>
      <c r="AP374" s="8" t="str">
        <f t="shared" si="106"/>
        <v>HRAEI-LPI-CC-420-2022</v>
      </c>
      <c r="AQ374" s="1" t="str">
        <f t="shared" si="107"/>
        <v>HRAEI-MD0467</v>
      </c>
      <c r="AR374" s="1" t="str">
        <f t="shared" si="108"/>
        <v>COMERCIALIZADORA DE PRODUCTOS INSTITUCIONALES, S.A. DE C.V.</v>
      </c>
      <c r="AS374" s="1" t="str">
        <f t="shared" si="109"/>
        <v>LA-012M7B997-E115-2022</v>
      </c>
      <c r="AT374" s="1" t="s">
        <v>48</v>
      </c>
      <c r="AU374" s="1" t="str">
        <f t="shared" si="110"/>
        <v>HRAEI-LPI-CC-420-2022HRAEI-MD0467</v>
      </c>
    </row>
    <row r="375" spans="1:50" ht="24.95" hidden="1" customHeight="1" x14ac:dyDescent="0.25">
      <c r="A375" s="70" t="str">
        <f t="shared" si="93"/>
        <v>LA-12-512-012000991-I-174-2023MCSSA018786LABORATORIOS MECCH, S.A. DE C.V.2024010.000.3112.00</v>
      </c>
      <c r="B375" s="70" t="str">
        <f t="shared" si="94"/>
        <v>MCSSA01878625301HRAEI-LPI-CC-323-2023HRAEI-MD04702024</v>
      </c>
      <c r="C375" s="71">
        <v>45253</v>
      </c>
      <c r="D375" s="72">
        <v>2024</v>
      </c>
      <c r="E375" s="73" t="s">
        <v>39</v>
      </c>
      <c r="F375" s="73" t="s">
        <v>2213</v>
      </c>
      <c r="G375" s="73" t="s">
        <v>41</v>
      </c>
      <c r="H375" s="73">
        <v>25301</v>
      </c>
      <c r="I375" s="73" t="s">
        <v>2276</v>
      </c>
      <c r="J375" s="73" t="s">
        <v>2277</v>
      </c>
      <c r="K375" s="73" t="s">
        <v>844</v>
      </c>
      <c r="L375" s="44" t="str">
        <f t="shared" si="95"/>
        <v>HRAEI-LPI-CC-323-2023HRAEI-MD0470</v>
      </c>
      <c r="M375" s="73" t="s">
        <v>845</v>
      </c>
      <c r="N375" s="73">
        <v>25300716</v>
      </c>
      <c r="O375" s="73" t="s">
        <v>846</v>
      </c>
      <c r="P375" s="73" t="s">
        <v>847</v>
      </c>
      <c r="Q375" s="74">
        <v>6.38</v>
      </c>
      <c r="R375" s="75">
        <v>10</v>
      </c>
      <c r="S375" s="75">
        <v>24</v>
      </c>
      <c r="T375" s="74">
        <f t="shared" si="96"/>
        <v>63.8</v>
      </c>
      <c r="U375" s="74">
        <f t="shared" si="97"/>
        <v>153.12</v>
      </c>
      <c r="V375" s="76">
        <v>0</v>
      </c>
      <c r="W375" s="87">
        <f>IFERROR(VLOOKUP(L375,'DINAMICA SOLICITADO - ENTREGADO'!$A$2:$B$2000,2,0),"-")</f>
        <v>10</v>
      </c>
      <c r="X375" s="87">
        <f>IFERROR(VLOOKUP(L375,'DINAMICA SOLICITADO - ENTREGADO'!$A$2:$C$2000,3,0),"-")</f>
        <v>10</v>
      </c>
      <c r="Y375" s="87" t="str">
        <f t="shared" si="98"/>
        <v>CLAVE SOLICITADA</v>
      </c>
      <c r="Z375" s="87">
        <f t="shared" si="99"/>
        <v>0</v>
      </c>
      <c r="AA375" s="87" t="str">
        <f t="shared" si="100"/>
        <v>MINIMO CUMPLIDO</v>
      </c>
      <c r="AB375" s="87">
        <f t="shared" si="101"/>
        <v>0</v>
      </c>
      <c r="AC375" s="87" t="str">
        <f t="shared" si="102"/>
        <v>RECIBIDO TOTAL</v>
      </c>
      <c r="AD375" s="6">
        <f t="shared" si="103"/>
        <v>63.8</v>
      </c>
      <c r="AE375" s="87"/>
      <c r="AF375" s="87"/>
      <c r="AG375" s="77"/>
      <c r="AH375" s="77"/>
      <c r="AI375" s="78" t="s">
        <v>2216</v>
      </c>
      <c r="AJ375" s="78"/>
      <c r="AK375" s="77"/>
      <c r="AL375" s="77"/>
      <c r="AM375" s="77"/>
      <c r="AN375" s="77" t="str">
        <f t="shared" si="104"/>
        <v>MCSSA018786HRAEI-LPI-CC-323-202325301</v>
      </c>
      <c r="AO375" s="77" t="str">
        <f t="shared" si="105"/>
        <v>24LABORATORIOS MECCH, S.A. DE C.V.6.38MCSSA018786010.000.3112.002024LA-12-512-012000991-I-174-2023RAMO 12</v>
      </c>
      <c r="AP375" s="77" t="str">
        <f t="shared" si="106"/>
        <v>HRAEI-LPI-CC-323-2023</v>
      </c>
      <c r="AQ375" s="70" t="str">
        <f t="shared" si="107"/>
        <v>HRAEI-MD0470</v>
      </c>
      <c r="AR375" s="70" t="str">
        <f t="shared" si="108"/>
        <v>LABORATORIOS MECCH, S.A. DE C.V.</v>
      </c>
      <c r="AS375" s="70" t="str">
        <f t="shared" si="109"/>
        <v>LA-12-512-012000991-I-174-2023</v>
      </c>
      <c r="AT375" s="70" t="s">
        <v>2218</v>
      </c>
      <c r="AU375" s="70" t="str">
        <f t="shared" si="110"/>
        <v>HRAEI-LPI-CC-323-2023HRAEI-MD0470</v>
      </c>
      <c r="AV375" s="70"/>
      <c r="AW375" s="70"/>
      <c r="AX375" s="70"/>
    </row>
    <row r="376" spans="1:50" ht="24.95" hidden="1" customHeight="1" x14ac:dyDescent="0.25">
      <c r="A376" s="1" t="str">
        <f t="shared" si="93"/>
        <v>LA-012M7B997-E115-2022MCSSA018786DISTRIBUIDOR MEDICO TECNOMED, S.A. DE C.V.2024010.000.3112.00</v>
      </c>
      <c r="B376" s="1" t="str">
        <f t="shared" si="94"/>
        <v>MCSSA01878625301HRAEI-LPI-CC-419-RA-2022HRAEI-MD04702024</v>
      </c>
      <c r="C376" s="42">
        <v>44950</v>
      </c>
      <c r="D376" s="43">
        <v>2024</v>
      </c>
      <c r="E376" s="44" t="s">
        <v>39</v>
      </c>
      <c r="F376" s="44" t="s">
        <v>390</v>
      </c>
      <c r="G376" s="44" t="s">
        <v>41</v>
      </c>
      <c r="H376" s="44">
        <v>25301</v>
      </c>
      <c r="I376" s="44" t="s">
        <v>399</v>
      </c>
      <c r="J376" s="44" t="s">
        <v>400</v>
      </c>
      <c r="K376" s="44" t="s">
        <v>844</v>
      </c>
      <c r="L376" s="44" t="str">
        <f t="shared" si="95"/>
        <v>HRAEI-LPI-CC-419-RA-2022HRAEI-MD0470</v>
      </c>
      <c r="M376" s="69" t="s">
        <v>845</v>
      </c>
      <c r="N376" s="44">
        <v>25300716</v>
      </c>
      <c r="O376" s="44" t="s">
        <v>846</v>
      </c>
      <c r="P376" s="44" t="s">
        <v>847</v>
      </c>
      <c r="Q376" s="45">
        <v>5.55</v>
      </c>
      <c r="R376" s="46">
        <v>16</v>
      </c>
      <c r="S376" s="46">
        <v>39</v>
      </c>
      <c r="T376" s="45">
        <f t="shared" si="96"/>
        <v>88.8</v>
      </c>
      <c r="U376" s="45">
        <f t="shared" si="97"/>
        <v>216.45</v>
      </c>
      <c r="V376" s="47">
        <v>0</v>
      </c>
      <c r="W376" s="87">
        <f>IFERROR(VLOOKUP(L376,'DINAMICA SOLICITADO - ENTREGADO'!$A$2:$B$2000,2,0),"-")</f>
        <v>16</v>
      </c>
      <c r="X376" s="87">
        <f>IFERROR(VLOOKUP(L376,'DINAMICA SOLICITADO - ENTREGADO'!$A$2:$C$2000,3,0),"-")</f>
        <v>16</v>
      </c>
      <c r="Y376" s="87" t="str">
        <f t="shared" si="98"/>
        <v>CLAVE SOLICITADA</v>
      </c>
      <c r="Z376" s="87">
        <f t="shared" si="99"/>
        <v>0</v>
      </c>
      <c r="AA376" s="87" t="str">
        <f t="shared" si="100"/>
        <v>MINIMO CUMPLIDO</v>
      </c>
      <c r="AB376" s="87">
        <f t="shared" si="101"/>
        <v>0</v>
      </c>
      <c r="AC376" s="87" t="str">
        <f t="shared" si="102"/>
        <v>RECIBIDO TOTAL</v>
      </c>
      <c r="AD376" s="6">
        <f t="shared" si="103"/>
        <v>88.8</v>
      </c>
      <c r="AE376" s="87"/>
      <c r="AF376" s="87"/>
      <c r="AI376" s="9">
        <v>2.5000000000000001E-2</v>
      </c>
      <c r="AN376" s="8" t="str">
        <f t="shared" si="104"/>
        <v>MCSSA018786HRAEI-LPI-CC-419-RA-202225301</v>
      </c>
      <c r="AO376" s="8" t="str">
        <f t="shared" si="105"/>
        <v>39DISTRIBUIDOR MEDICO TECNOMED, S.A. DE C.V.5.55MCSSA018786010.000.3112.002024LA-012M7B997-E115-2022RAMO 12</v>
      </c>
      <c r="AP376" s="8" t="str">
        <f t="shared" si="106"/>
        <v>HRAEI-LPI-CC-419-RA-2022</v>
      </c>
      <c r="AQ376" s="1" t="str">
        <f t="shared" si="107"/>
        <v>HRAEI-MD0470</v>
      </c>
      <c r="AR376" s="1" t="str">
        <f t="shared" si="108"/>
        <v>DISTRIBUIDOR MEDICO TECNOMED, S.A. DE C.V.</v>
      </c>
      <c r="AS376" s="1" t="str">
        <f t="shared" si="109"/>
        <v>LA-012M7B997-E115-2022</v>
      </c>
      <c r="AT376" s="1" t="s">
        <v>48</v>
      </c>
      <c r="AU376" s="1" t="str">
        <f t="shared" si="110"/>
        <v>HRAEI-LPI-CC-419-RA-2022HRAEI-MD0470</v>
      </c>
    </row>
    <row r="377" spans="1:50" ht="24.95" hidden="1" customHeight="1" x14ac:dyDescent="0.25">
      <c r="A377" s="70" t="str">
        <f t="shared" si="93"/>
        <v>LA-12-512-012000991-I-174-2023MCSSA018786ARMSTRONG LABORATORIOS DE MEXICO, S.A. DE C.V.2024010.000.0503.00</v>
      </c>
      <c r="B377" s="70" t="str">
        <f t="shared" si="94"/>
        <v>MCSSA01878625301HRAEI-LPI-CC-259-1-2023HRAEI-MD04722024</v>
      </c>
      <c r="C377" s="71">
        <v>45253</v>
      </c>
      <c r="D377" s="72">
        <v>2024</v>
      </c>
      <c r="E377" s="73" t="s">
        <v>39</v>
      </c>
      <c r="F377" s="73" t="s">
        <v>2213</v>
      </c>
      <c r="G377" s="73" t="s">
        <v>41</v>
      </c>
      <c r="H377" s="73">
        <v>25301</v>
      </c>
      <c r="I377" s="73" t="s">
        <v>2279</v>
      </c>
      <c r="J377" s="73" t="s">
        <v>2280</v>
      </c>
      <c r="K377" s="73" t="s">
        <v>1548</v>
      </c>
      <c r="L377" s="44" t="str">
        <f t="shared" si="95"/>
        <v>HRAEI-LPI-CC-259-1-2023HRAEI-MD0472</v>
      </c>
      <c r="M377" s="73" t="s">
        <v>1549</v>
      </c>
      <c r="N377" s="73">
        <v>25300720</v>
      </c>
      <c r="O377" s="73" t="s">
        <v>1550</v>
      </c>
      <c r="P377" s="73" t="s">
        <v>1551</v>
      </c>
      <c r="Q377" s="74">
        <v>115.52</v>
      </c>
      <c r="R377" s="75">
        <v>1</v>
      </c>
      <c r="S377" s="75">
        <v>2</v>
      </c>
      <c r="T377" s="74">
        <f t="shared" si="96"/>
        <v>115.52</v>
      </c>
      <c r="U377" s="74">
        <f t="shared" si="97"/>
        <v>231.04</v>
      </c>
      <c r="V377" s="76">
        <v>0</v>
      </c>
      <c r="W377" s="87" t="str">
        <f>IFERROR(VLOOKUP(L377,'DINAMICA SOLICITADO - ENTREGADO'!$A$2:$B$2000,2,0),"-")</f>
        <v>-</v>
      </c>
      <c r="X377" s="87" t="str">
        <f>IFERROR(VLOOKUP(L377,'DINAMICA SOLICITADO - ENTREGADO'!$A$2:$C$2000,3,0),"-")</f>
        <v>-</v>
      </c>
      <c r="Y377" s="87" t="str">
        <f t="shared" si="98"/>
        <v>SIN SOLICITUD</v>
      </c>
      <c r="Z377" s="87" t="str">
        <f t="shared" si="99"/>
        <v>-</v>
      </c>
      <c r="AA377" s="87" t="str">
        <f t="shared" si="100"/>
        <v>MINIMO SIN SOLICITUD</v>
      </c>
      <c r="AB377" s="87" t="str">
        <f t="shared" si="101"/>
        <v>-</v>
      </c>
      <c r="AC377" s="87" t="str">
        <f t="shared" si="102"/>
        <v>SIN SOLICITUD</v>
      </c>
      <c r="AD377" s="6" t="str">
        <f t="shared" si="103"/>
        <v>-</v>
      </c>
      <c r="AE377" s="87"/>
      <c r="AF377" s="87"/>
      <c r="AG377" s="77"/>
      <c r="AH377" s="77"/>
      <c r="AI377" s="78" t="s">
        <v>2216</v>
      </c>
      <c r="AJ377" s="91"/>
      <c r="AK377" s="77"/>
      <c r="AL377" s="77"/>
      <c r="AM377" s="77"/>
      <c r="AN377" s="77" t="str">
        <f t="shared" si="104"/>
        <v>MCSSA018786HRAEI-LPI-CC-259-1-202325301</v>
      </c>
      <c r="AO377" s="77" t="str">
        <f t="shared" si="105"/>
        <v>2ARMSTRONG LABORATORIOS DE MEXICO, S.A. DE C.V.115.52MCSSA018786010.000.0503.002024LA-12-512-012000991-I-174-2023RAMO 12</v>
      </c>
      <c r="AP377" s="77" t="str">
        <f t="shared" si="106"/>
        <v>HRAEI-LPI-CC-259-1-2023</v>
      </c>
      <c r="AQ377" s="70" t="str">
        <f t="shared" si="107"/>
        <v>HRAEI-MD0472</v>
      </c>
      <c r="AR377" s="70" t="str">
        <f t="shared" si="108"/>
        <v>ARMSTRONG LABORATORIOS DE MEXICO, S.A. DE C.V.</v>
      </c>
      <c r="AS377" s="70" t="str">
        <f t="shared" si="109"/>
        <v>LA-12-512-012000991-I-174-2023</v>
      </c>
      <c r="AT377" s="70" t="s">
        <v>2218</v>
      </c>
      <c r="AU377" s="70" t="str">
        <f t="shared" si="110"/>
        <v>HRAEI-LPI-CC-259-1-2023HRAEI-MD0472</v>
      </c>
      <c r="AV377" s="70"/>
      <c r="AW377" s="70"/>
      <c r="AX377" s="70"/>
    </row>
    <row r="378" spans="1:50" ht="24.95" hidden="1" customHeight="1" x14ac:dyDescent="0.25">
      <c r="A378" s="1" t="str">
        <f t="shared" si="93"/>
        <v>LA-12-M7B-012M7B997-I-1-2023MCSSA018786DARFARMA, S.A. DE C.V.2024010.000.0503.00</v>
      </c>
      <c r="B378" s="1" t="str">
        <f t="shared" si="94"/>
        <v>MCSSA01878625301HRAEI-LPI-CC-019-2023HRAEI-MD04722024</v>
      </c>
      <c r="C378" s="42">
        <v>45219</v>
      </c>
      <c r="D378" s="43">
        <v>2024</v>
      </c>
      <c r="E378" s="44" t="s">
        <v>39</v>
      </c>
      <c r="F378" s="44" t="s">
        <v>1474</v>
      </c>
      <c r="G378" s="44" t="s">
        <v>41</v>
      </c>
      <c r="H378" s="44">
        <v>25301</v>
      </c>
      <c r="I378" s="44" t="s">
        <v>1546</v>
      </c>
      <c r="J378" s="44" t="s">
        <v>1547</v>
      </c>
      <c r="K378" s="44" t="s">
        <v>1548</v>
      </c>
      <c r="L378" s="44" t="str">
        <f t="shared" si="95"/>
        <v>HRAEI-LPI-CC-019-2023HRAEI-MD0472</v>
      </c>
      <c r="M378" s="44" t="s">
        <v>1549</v>
      </c>
      <c r="N378" s="44">
        <v>25300720</v>
      </c>
      <c r="O378" s="44" t="s">
        <v>1550</v>
      </c>
      <c r="P378" s="44" t="s">
        <v>1551</v>
      </c>
      <c r="Q378" s="45">
        <v>142.62</v>
      </c>
      <c r="R378" s="46">
        <v>1</v>
      </c>
      <c r="S378" s="46">
        <v>1</v>
      </c>
      <c r="T378" s="45">
        <f t="shared" si="96"/>
        <v>142.62</v>
      </c>
      <c r="U378" s="45">
        <f t="shared" si="97"/>
        <v>142.62</v>
      </c>
      <c r="V378" s="47">
        <v>0</v>
      </c>
      <c r="W378" s="87" t="str">
        <f>IFERROR(VLOOKUP(L378,'DINAMICA SOLICITADO - ENTREGADO'!$A$2:$B$2000,2,0),"-")</f>
        <v>-</v>
      </c>
      <c r="X378" s="87" t="str">
        <f>IFERROR(VLOOKUP(L378,'DINAMICA SOLICITADO - ENTREGADO'!$A$2:$C$2000,3,0),"-")</f>
        <v>-</v>
      </c>
      <c r="Y378" s="87" t="str">
        <f t="shared" si="98"/>
        <v>SIN SOLICITUD</v>
      </c>
      <c r="Z378" s="87" t="str">
        <f t="shared" si="99"/>
        <v>-</v>
      </c>
      <c r="AA378" s="87" t="str">
        <f t="shared" si="100"/>
        <v>MINIMO SIN SOLICITUD</v>
      </c>
      <c r="AB378" s="87" t="str">
        <f t="shared" si="101"/>
        <v>-</v>
      </c>
      <c r="AC378" s="87" t="str">
        <f t="shared" si="102"/>
        <v>SIN SOLICITUD</v>
      </c>
      <c r="AD378" s="6" t="str">
        <f t="shared" si="103"/>
        <v>-</v>
      </c>
      <c r="AE378" s="87"/>
      <c r="AF378" s="87"/>
      <c r="AI378" s="9">
        <v>0.02</v>
      </c>
      <c r="AK378" s="8" t="s">
        <v>1552</v>
      </c>
      <c r="AL378" s="20">
        <v>0</v>
      </c>
      <c r="AM378" s="8" t="s">
        <v>1553</v>
      </c>
      <c r="AN378" s="8" t="str">
        <f t="shared" si="104"/>
        <v>MCSSA018786HRAEI-LPI-CC-019-202325301</v>
      </c>
      <c r="AO378" s="8" t="str">
        <f t="shared" si="105"/>
        <v>1DARFARMA, S.A. DE C.V.142.62MCSSA018786010.000.0503.002024LA-12-M7B-012M7B997-I-1-2023RAMO 12</v>
      </c>
      <c r="AP378" s="8" t="str">
        <f t="shared" si="106"/>
        <v>HRAEI-LPI-CC-019-2023</v>
      </c>
      <c r="AQ378" s="1" t="str">
        <f t="shared" si="107"/>
        <v>HRAEI-MD0472</v>
      </c>
      <c r="AR378" s="1" t="str">
        <f t="shared" si="108"/>
        <v>DARFARMA, S.A. DE C.V.</v>
      </c>
      <c r="AS378" s="1" t="str">
        <f t="shared" si="109"/>
        <v>LA-12-M7B-012M7B997-I-1-2023</v>
      </c>
      <c r="AT378" s="1" t="s">
        <v>48</v>
      </c>
      <c r="AU378" s="1" t="str">
        <f t="shared" si="110"/>
        <v>HRAEI-LPI-CC-019-2023HRAEI-MD0472</v>
      </c>
    </row>
    <row r="379" spans="1:50" ht="24.95" hidden="1" customHeight="1" x14ac:dyDescent="0.25">
      <c r="A379" s="1" t="str">
        <f t="shared" si="93"/>
        <v>LA-12-M7B-012M7B997-I-1-2023MCSSA018786ARMSTRONG LABORATORIOS DE MÉXICO, S.A. DE C.V.2024010.000.0503.00</v>
      </c>
      <c r="B379" s="1" t="str">
        <f t="shared" si="94"/>
        <v>MCSSA01878625301HRAEI-LPI-CC-090-2023HRAEI-MD04722024</v>
      </c>
      <c r="C379" s="42">
        <v>45219</v>
      </c>
      <c r="D379" s="43">
        <v>2024</v>
      </c>
      <c r="E379" s="44" t="s">
        <v>39</v>
      </c>
      <c r="F379" s="44" t="s">
        <v>1474</v>
      </c>
      <c r="G379" s="44" t="s">
        <v>41</v>
      </c>
      <c r="H379" s="44">
        <v>25301</v>
      </c>
      <c r="I379" s="44" t="s">
        <v>2034</v>
      </c>
      <c r="J379" s="44" t="s">
        <v>1300</v>
      </c>
      <c r="K379" s="44" t="s">
        <v>1548</v>
      </c>
      <c r="L379" s="44" t="str">
        <f t="shared" si="95"/>
        <v>HRAEI-LPI-CC-090-2023HRAEI-MD0472</v>
      </c>
      <c r="M379" s="44" t="s">
        <v>1549</v>
      </c>
      <c r="N379" s="44">
        <v>25300720</v>
      </c>
      <c r="O379" s="44" t="s">
        <v>1550</v>
      </c>
      <c r="P379" s="44" t="s">
        <v>2237</v>
      </c>
      <c r="Q379" s="45">
        <v>129.66</v>
      </c>
      <c r="R379" s="46">
        <v>1</v>
      </c>
      <c r="S379" s="46">
        <v>2</v>
      </c>
      <c r="T379" s="45">
        <f t="shared" si="96"/>
        <v>129.66</v>
      </c>
      <c r="U379" s="45">
        <f t="shared" si="97"/>
        <v>259.32</v>
      </c>
      <c r="V379" s="47">
        <v>0</v>
      </c>
      <c r="W379" s="87" t="str">
        <f>IFERROR(VLOOKUP(L379,'DINAMICA SOLICITADO - ENTREGADO'!$A$2:$B$2000,2,0),"-")</f>
        <v>-</v>
      </c>
      <c r="X379" s="87" t="str">
        <f>IFERROR(VLOOKUP(L379,'DINAMICA SOLICITADO - ENTREGADO'!$A$2:$C$2000,3,0),"-")</f>
        <v>-</v>
      </c>
      <c r="Y379" s="87" t="str">
        <f t="shared" si="98"/>
        <v>SIN SOLICITUD</v>
      </c>
      <c r="Z379" s="87" t="str">
        <f t="shared" si="99"/>
        <v>-</v>
      </c>
      <c r="AA379" s="87" t="str">
        <f t="shared" si="100"/>
        <v>MINIMO SIN SOLICITUD</v>
      </c>
      <c r="AB379" s="87" t="str">
        <f t="shared" si="101"/>
        <v>-</v>
      </c>
      <c r="AC379" s="87" t="str">
        <f t="shared" si="102"/>
        <v>SIN SOLICITUD</v>
      </c>
      <c r="AD379" s="6" t="str">
        <f t="shared" si="103"/>
        <v>-</v>
      </c>
      <c r="AE379" s="87"/>
      <c r="AF379" s="87"/>
      <c r="AI379" s="9" t="s">
        <v>2216</v>
      </c>
      <c r="AK379" s="8" t="s">
        <v>2238</v>
      </c>
      <c r="AL379" s="8"/>
      <c r="AM379" s="8" t="s">
        <v>2</v>
      </c>
      <c r="AN379" s="8" t="str">
        <f t="shared" si="104"/>
        <v>MCSSA018786HRAEI-LPI-CC-090-202325301</v>
      </c>
      <c r="AO379" s="8" t="str">
        <f t="shared" si="105"/>
        <v>2ARMSTRONG LABORATORIOS DE MÉXICO, S.A. DE C.V.129.66MCSSA018786010.000.0503.002024LA-12-M7B-012M7B997-I-1-2023RAMO 12</v>
      </c>
      <c r="AP379" s="8" t="str">
        <f t="shared" si="106"/>
        <v>HRAEI-LPI-CC-090-2023</v>
      </c>
      <c r="AQ379" s="1" t="str">
        <f t="shared" si="107"/>
        <v>HRAEI-MD0472</v>
      </c>
      <c r="AR379" s="1" t="str">
        <f t="shared" si="108"/>
        <v>ARMSTRONG LABORATORIOS DE MÉXICO, S.A. DE C.V.</v>
      </c>
      <c r="AS379" s="1" t="str">
        <f t="shared" si="109"/>
        <v>LA-12-M7B-012M7B997-I-1-2023</v>
      </c>
      <c r="AT379" s="1" t="s">
        <v>48</v>
      </c>
      <c r="AU379" s="1" t="str">
        <f t="shared" si="110"/>
        <v>HRAEI-LPI-CC-090-2023HRAEI-MD0472</v>
      </c>
    </row>
    <row r="380" spans="1:50" ht="24.95" hidden="1" customHeight="1" x14ac:dyDescent="0.25">
      <c r="A380" s="1" t="str">
        <f t="shared" si="93"/>
        <v>LA-012M7B997-E115-2022MCSSA018786PROFESSIONAL PHARMACY OCCIDENTE, S.A. DE C.V.2024010.000.0504.00</v>
      </c>
      <c r="B380" s="1" t="str">
        <f t="shared" si="94"/>
        <v>MCSSA01878625301HRAEI-LPI-CC-423-2022HRAEI-MD04732024</v>
      </c>
      <c r="C380" s="42">
        <v>44950</v>
      </c>
      <c r="D380" s="43">
        <v>2024</v>
      </c>
      <c r="E380" s="44" t="s">
        <v>39</v>
      </c>
      <c r="F380" s="44" t="s">
        <v>390</v>
      </c>
      <c r="G380" s="44" t="s">
        <v>41</v>
      </c>
      <c r="H380" s="44">
        <v>25301</v>
      </c>
      <c r="I380" s="44" t="s">
        <v>432</v>
      </c>
      <c r="J380" s="44" t="s">
        <v>340</v>
      </c>
      <c r="K380" s="44" t="s">
        <v>489</v>
      </c>
      <c r="L380" s="44" t="str">
        <f t="shared" si="95"/>
        <v>HRAEI-LPI-CC-423-2022HRAEI-MD0473</v>
      </c>
      <c r="M380" s="44" t="s">
        <v>490</v>
      </c>
      <c r="N380" s="44">
        <v>25300721</v>
      </c>
      <c r="O380" s="44" t="s">
        <v>491</v>
      </c>
      <c r="P380" s="44" t="s">
        <v>492</v>
      </c>
      <c r="Q380" s="45">
        <v>57.84</v>
      </c>
      <c r="R380" s="46">
        <v>10</v>
      </c>
      <c r="S380" s="46">
        <v>23</v>
      </c>
      <c r="T380" s="45">
        <f t="shared" si="96"/>
        <v>578.40000000000009</v>
      </c>
      <c r="U380" s="45">
        <f t="shared" si="97"/>
        <v>1330.3200000000002</v>
      </c>
      <c r="V380" s="47">
        <v>0</v>
      </c>
      <c r="W380" s="87" t="str">
        <f>IFERROR(VLOOKUP(L380,'DINAMICA SOLICITADO - ENTREGADO'!$A$2:$B$2000,2,0),"-")</f>
        <v>-</v>
      </c>
      <c r="X380" s="87" t="str">
        <f>IFERROR(VLOOKUP(L380,'DINAMICA SOLICITADO - ENTREGADO'!$A$2:$C$2000,3,0),"-")</f>
        <v>-</v>
      </c>
      <c r="Y380" s="87" t="str">
        <f t="shared" si="98"/>
        <v>SIN SOLICITUD</v>
      </c>
      <c r="Z380" s="87" t="str">
        <f t="shared" si="99"/>
        <v>-</v>
      </c>
      <c r="AA380" s="87" t="str">
        <f t="shared" si="100"/>
        <v>MINIMO SIN SOLICITUD</v>
      </c>
      <c r="AB380" s="87" t="str">
        <f t="shared" si="101"/>
        <v>-</v>
      </c>
      <c r="AC380" s="87" t="str">
        <f t="shared" si="102"/>
        <v>SIN SOLICITUD</v>
      </c>
      <c r="AD380" s="6" t="str">
        <f t="shared" si="103"/>
        <v>-</v>
      </c>
      <c r="AE380" s="87"/>
      <c r="AF380" s="87"/>
      <c r="AI380" s="9">
        <v>2.5000000000000001E-2</v>
      </c>
      <c r="AJ380" s="90"/>
      <c r="AN380" s="8" t="str">
        <f t="shared" si="104"/>
        <v>MCSSA018786HRAEI-LPI-CC-423-202225301</v>
      </c>
      <c r="AO380" s="8" t="str">
        <f t="shared" si="105"/>
        <v>23PROFESSIONAL PHARMACY OCCIDENTE, S.A. DE C.V.57.84MCSSA018786010.000.0504.002024LA-012M7B997-E115-2022RAMO 12</v>
      </c>
      <c r="AP380" s="8" t="str">
        <f t="shared" si="106"/>
        <v>HRAEI-LPI-CC-423-2022</v>
      </c>
      <c r="AQ380" s="1" t="str">
        <f t="shared" si="107"/>
        <v>HRAEI-MD0473</v>
      </c>
      <c r="AR380" s="1" t="str">
        <f t="shared" si="108"/>
        <v>PROFESSIONAL PHARMACY OCCIDENTE, S.A. DE C.V.</v>
      </c>
      <c r="AS380" s="1" t="str">
        <f t="shared" si="109"/>
        <v>LA-012M7B997-E115-2022</v>
      </c>
      <c r="AT380" s="1" t="s">
        <v>48</v>
      </c>
      <c r="AU380" s="1" t="str">
        <f t="shared" si="110"/>
        <v>HRAEI-LPI-CC-423-2022HRAEI-MD0473</v>
      </c>
    </row>
    <row r="381" spans="1:50" ht="24.95" hidden="1" customHeight="1" x14ac:dyDescent="0.25">
      <c r="A381" s="70" t="str">
        <f t="shared" si="93"/>
        <v>LA-12-512-012000991-I-174-2023MCSSA018786COMERCIALIZADORA DE PRODUCTOS INSTITUCIONALES, S.A. DE C.V.2024010.000.0477.00</v>
      </c>
      <c r="B381" s="70" t="str">
        <f t="shared" si="94"/>
        <v>MCSSA01878625301HRAEI-LPI-CC-276-2023HRAEI-MD01802024</v>
      </c>
      <c r="C381" s="71">
        <v>45253</v>
      </c>
      <c r="D381" s="72">
        <v>2024</v>
      </c>
      <c r="E381" s="73" t="s">
        <v>39</v>
      </c>
      <c r="F381" s="73" t="s">
        <v>2213</v>
      </c>
      <c r="G381" s="73" t="s">
        <v>41</v>
      </c>
      <c r="H381" s="73">
        <v>25301</v>
      </c>
      <c r="I381" s="73" t="s">
        <v>2269</v>
      </c>
      <c r="J381" s="73" t="s">
        <v>406</v>
      </c>
      <c r="K381" s="73" t="s">
        <v>1542</v>
      </c>
      <c r="L381" s="44" t="str">
        <f t="shared" si="95"/>
        <v>HRAEI-LPI-CC-276-2023HRAEI-MD0180</v>
      </c>
      <c r="M381" s="73" t="s">
        <v>1543</v>
      </c>
      <c r="N381" s="73">
        <v>25300313</v>
      </c>
      <c r="O381" s="73" t="s">
        <v>1544</v>
      </c>
      <c r="P381" s="73" t="s">
        <v>1545</v>
      </c>
      <c r="Q381" s="74">
        <v>49.69</v>
      </c>
      <c r="R381" s="75">
        <v>2</v>
      </c>
      <c r="S381" s="75">
        <v>5</v>
      </c>
      <c r="T381" s="74">
        <f t="shared" si="96"/>
        <v>99.38</v>
      </c>
      <c r="U381" s="74">
        <f t="shared" si="97"/>
        <v>248.45</v>
      </c>
      <c r="V381" s="76">
        <v>0</v>
      </c>
      <c r="W381" s="87" t="str">
        <f>IFERROR(VLOOKUP(L381,'DINAMICA SOLICITADO - ENTREGADO'!$A$2:$B$2000,2,0),"-")</f>
        <v>-</v>
      </c>
      <c r="X381" s="87" t="str">
        <f>IFERROR(VLOOKUP(L381,'DINAMICA SOLICITADO - ENTREGADO'!$A$2:$C$2000,3,0),"-")</f>
        <v>-</v>
      </c>
      <c r="Y381" s="87" t="str">
        <f t="shared" si="98"/>
        <v>SIN SOLICITUD</v>
      </c>
      <c r="Z381" s="87" t="str">
        <f t="shared" si="99"/>
        <v>-</v>
      </c>
      <c r="AA381" s="87" t="str">
        <f t="shared" si="100"/>
        <v>MINIMO SIN SOLICITUD</v>
      </c>
      <c r="AB381" s="87" t="str">
        <f t="shared" si="101"/>
        <v>-</v>
      </c>
      <c r="AC381" s="87" t="str">
        <f t="shared" si="102"/>
        <v>SIN SOLICITUD</v>
      </c>
      <c r="AD381" s="6" t="str">
        <f t="shared" si="103"/>
        <v>-</v>
      </c>
      <c r="AE381" s="87"/>
      <c r="AF381" s="87"/>
      <c r="AG381" s="77"/>
      <c r="AH381" s="77"/>
      <c r="AI381" s="78" t="s">
        <v>2216</v>
      </c>
      <c r="AJ381" s="78"/>
      <c r="AK381" s="77"/>
      <c r="AL381" s="77"/>
      <c r="AM381" s="77"/>
      <c r="AN381" s="77" t="str">
        <f t="shared" si="104"/>
        <v>MCSSA018786HRAEI-LPI-CC-276-202325301</v>
      </c>
      <c r="AO381" s="77" t="str">
        <f t="shared" si="105"/>
        <v>5COMERCIALIZADORA DE PRODUCTOS INSTITUCIONALES, S.A. DE C.V.49.69MCSSA018786010.000.0477.002024LA-12-512-012000991-I-174-2023RAMO 12</v>
      </c>
      <c r="AP381" s="77" t="str">
        <f t="shared" si="106"/>
        <v>HRAEI-LPI-CC-276-2023</v>
      </c>
      <c r="AQ381" s="70" t="str">
        <f t="shared" si="107"/>
        <v>HRAEI-MD0180</v>
      </c>
      <c r="AR381" s="70" t="str">
        <f t="shared" si="108"/>
        <v>COMERCIALIZADORA DE PRODUCTOS INSTITUCIONALES, S.A. DE C.V.</v>
      </c>
      <c r="AS381" s="70" t="str">
        <f t="shared" si="109"/>
        <v>LA-12-512-012000991-I-174-2023</v>
      </c>
      <c r="AT381" s="70" t="s">
        <v>2218</v>
      </c>
      <c r="AU381" s="70" t="str">
        <f t="shared" si="110"/>
        <v>HRAEI-LPI-CC-276-2023HRAEI-MD0180</v>
      </c>
      <c r="AV381" s="70"/>
      <c r="AW381" s="70"/>
      <c r="AX381" s="70"/>
    </row>
    <row r="382" spans="1:50" ht="24.95" hidden="1" customHeight="1" x14ac:dyDescent="0.25">
      <c r="A382" s="1" t="str">
        <f t="shared" si="93"/>
        <v>LA-12-M7B-012M7B997-I-1-2023MCSSA018786COMERCIALIZADORA DE PRODUCTOS INSTITUCIONALES, S.A. DE C.V.2024010.000.0477.00</v>
      </c>
      <c r="B382" s="1" t="str">
        <f t="shared" si="94"/>
        <v>MCSSA01878625301HRAEI-LPI-CC-016-2023HRAEI-MD01802024</v>
      </c>
      <c r="C382" s="42">
        <v>44971</v>
      </c>
      <c r="D382" s="43">
        <v>2024</v>
      </c>
      <c r="E382" s="44" t="s">
        <v>39</v>
      </c>
      <c r="F382" s="44" t="s">
        <v>1474</v>
      </c>
      <c r="G382" s="44" t="s">
        <v>41</v>
      </c>
      <c r="H382" s="44">
        <v>25301</v>
      </c>
      <c r="I382" s="44" t="s">
        <v>1519</v>
      </c>
      <c r="J382" s="44" t="s">
        <v>406</v>
      </c>
      <c r="K382" s="44" t="s">
        <v>1542</v>
      </c>
      <c r="L382" s="44" t="str">
        <f t="shared" si="95"/>
        <v>HRAEI-LPI-CC-016-2023HRAEI-MD0180</v>
      </c>
      <c r="M382" s="44" t="s">
        <v>1543</v>
      </c>
      <c r="N382" s="44">
        <v>25300313</v>
      </c>
      <c r="O382" s="44" t="s">
        <v>1544</v>
      </c>
      <c r="P382" s="44" t="s">
        <v>1545</v>
      </c>
      <c r="Q382" s="45">
        <v>38</v>
      </c>
      <c r="R382" s="46">
        <v>4</v>
      </c>
      <c r="S382" s="46">
        <v>8</v>
      </c>
      <c r="T382" s="45">
        <f t="shared" si="96"/>
        <v>152</v>
      </c>
      <c r="U382" s="45">
        <f t="shared" si="97"/>
        <v>304</v>
      </c>
      <c r="V382" s="47">
        <v>0</v>
      </c>
      <c r="W382" s="87">
        <f>IFERROR(VLOOKUP(L382,'DINAMICA SOLICITADO - ENTREGADO'!$A$2:$B$2000,2,0),"-")</f>
        <v>8</v>
      </c>
      <c r="X382" s="87">
        <f>IFERROR(VLOOKUP(L382,'DINAMICA SOLICITADO - ENTREGADO'!$A$2:$C$2000,3,0),"-")</f>
        <v>8</v>
      </c>
      <c r="Y382" s="87" t="str">
        <f t="shared" si="98"/>
        <v>CLAVE SOLICITADA</v>
      </c>
      <c r="Z382" s="87">
        <f t="shared" si="99"/>
        <v>4</v>
      </c>
      <c r="AA382" s="87" t="str">
        <f t="shared" si="100"/>
        <v>MINIMO SUPERADO</v>
      </c>
      <c r="AB382" s="87">
        <f t="shared" si="101"/>
        <v>0</v>
      </c>
      <c r="AC382" s="87" t="str">
        <f t="shared" si="102"/>
        <v>RECIBIDO TOTAL</v>
      </c>
      <c r="AD382" s="6">
        <f t="shared" si="103"/>
        <v>304</v>
      </c>
      <c r="AE382" s="87"/>
      <c r="AF382" s="87"/>
      <c r="AI382" s="9">
        <v>0.02</v>
      </c>
      <c r="AN382" s="8" t="str">
        <f t="shared" si="104"/>
        <v>MCSSA018786HRAEI-LPI-CC-016-202325301</v>
      </c>
      <c r="AO382" s="8" t="str">
        <f t="shared" si="105"/>
        <v>8COMERCIALIZADORA DE PRODUCTOS INSTITUCIONALES, S.A. DE C.V.38MCSSA018786010.000.0477.002024LA-12-M7B-012M7B997-I-1-2023RAMO 12</v>
      </c>
      <c r="AP382" s="8" t="str">
        <f t="shared" si="106"/>
        <v>HRAEI-LPI-CC-016-2023</v>
      </c>
      <c r="AQ382" s="1" t="str">
        <f t="shared" si="107"/>
        <v>HRAEI-MD0180</v>
      </c>
      <c r="AR382" s="1" t="str">
        <f t="shared" si="108"/>
        <v>COMERCIALIZADORA DE PRODUCTOS INSTITUCIONALES, S.A. DE C.V.</v>
      </c>
      <c r="AS382" s="1" t="str">
        <f t="shared" si="109"/>
        <v>LA-12-M7B-012M7B997-I-1-2023</v>
      </c>
      <c r="AT382" s="1" t="s">
        <v>48</v>
      </c>
      <c r="AU382" s="1" t="str">
        <f t="shared" si="110"/>
        <v>HRAEI-LPI-CC-016-2023HRAEI-MD0180</v>
      </c>
    </row>
    <row r="383" spans="1:50" ht="24.95" hidden="1" customHeight="1" x14ac:dyDescent="0.25">
      <c r="A383" s="1" t="str">
        <f t="shared" si="93"/>
        <v>AA-012M7B997-E158-2022MCSSA018786BIOSISTEMAS Y SEGURIDAD PRIVADA, S.A. DE C.V.2024010.000.0615.00</v>
      </c>
      <c r="B383" s="1" t="str">
        <f t="shared" si="94"/>
        <v>MCSSA01878625301HRAEI-AD-CC-523-2022HRAEI-MD04892024</v>
      </c>
      <c r="C383" s="42">
        <v>44950</v>
      </c>
      <c r="D383" s="43">
        <v>2024</v>
      </c>
      <c r="E383" s="44" t="s">
        <v>39</v>
      </c>
      <c r="F383" s="44" t="s">
        <v>1305</v>
      </c>
      <c r="G383" s="44" t="s">
        <v>41</v>
      </c>
      <c r="H383" s="44">
        <v>25301</v>
      </c>
      <c r="I383" s="44" t="s">
        <v>1306</v>
      </c>
      <c r="J383" s="44" t="s">
        <v>583</v>
      </c>
      <c r="K383" s="44" t="s">
        <v>1311</v>
      </c>
      <c r="L383" s="44" t="str">
        <f t="shared" si="95"/>
        <v>HRAEI-AD-CC-523-2022HRAEI-MD0489</v>
      </c>
      <c r="M383" s="44" t="s">
        <v>1312</v>
      </c>
      <c r="N383" s="44">
        <v>25300746</v>
      </c>
      <c r="O383" s="44" t="s">
        <v>1313</v>
      </c>
      <c r="P383" s="44" t="s">
        <v>1314</v>
      </c>
      <c r="Q383" s="45">
        <v>116</v>
      </c>
      <c r="R383" s="46">
        <v>63</v>
      </c>
      <c r="S383" s="46">
        <v>156</v>
      </c>
      <c r="T383" s="45">
        <f t="shared" si="96"/>
        <v>7308</v>
      </c>
      <c r="U383" s="45">
        <f t="shared" si="97"/>
        <v>18096</v>
      </c>
      <c r="V383" s="47">
        <v>0</v>
      </c>
      <c r="W383" s="87">
        <f>IFERROR(VLOOKUP(L383,'DINAMICA SOLICITADO - ENTREGADO'!$A$2:$B$2000,2,0),"-")</f>
        <v>156</v>
      </c>
      <c r="X383" s="87">
        <f>IFERROR(VLOOKUP(L383,'DINAMICA SOLICITADO - ENTREGADO'!$A$2:$C$2000,3,0),"-")</f>
        <v>63</v>
      </c>
      <c r="Y383" s="87" t="str">
        <f t="shared" si="98"/>
        <v>CLAVE SOLICITADA</v>
      </c>
      <c r="Z383" s="87">
        <f t="shared" si="99"/>
        <v>93</v>
      </c>
      <c r="AA383" s="87" t="str">
        <f t="shared" si="100"/>
        <v>MINIMO SUPERADO</v>
      </c>
      <c r="AB383" s="87">
        <f t="shared" si="101"/>
        <v>93</v>
      </c>
      <c r="AC383" s="87" t="str">
        <f t="shared" si="102"/>
        <v>RECIBIDO PARCIAL</v>
      </c>
      <c r="AD383" s="6">
        <f t="shared" si="103"/>
        <v>7308</v>
      </c>
      <c r="AE383" s="87" t="s">
        <v>3574</v>
      </c>
      <c r="AF383" s="87"/>
      <c r="AI383" s="9">
        <v>2.5000000000000001E-2</v>
      </c>
      <c r="AN383" s="8" t="str">
        <f t="shared" si="104"/>
        <v>MCSSA018786HRAEI-AD-CC-523-202225301</v>
      </c>
      <c r="AO383" s="8" t="str">
        <f t="shared" si="105"/>
        <v>156BIOSISTEMAS Y SEGURIDAD PRIVADA, S.A. DE C.V.116MCSSA018786010.000.0615.002024AA-012M7B997-E158-2022RAMO 12</v>
      </c>
      <c r="AP383" s="8" t="str">
        <f t="shared" si="106"/>
        <v>HRAEI-AD-CC-523-2022</v>
      </c>
      <c r="AQ383" s="1" t="str">
        <f t="shared" si="107"/>
        <v>HRAEI-MD0489</v>
      </c>
      <c r="AR383" s="1" t="str">
        <f t="shared" si="108"/>
        <v>BIOSISTEMAS Y SEGURIDAD PRIVADA, S.A. DE C.V.</v>
      </c>
      <c r="AS383" s="1" t="str">
        <f t="shared" si="109"/>
        <v>AA-012M7B997-E158-2022</v>
      </c>
      <c r="AT383" s="1" t="s">
        <v>48</v>
      </c>
      <c r="AU383" s="1" t="str">
        <f t="shared" si="110"/>
        <v>HRAEI-AD-CC-523-2022HRAEI-MD0489</v>
      </c>
    </row>
    <row r="384" spans="1:50" ht="24.95" hidden="1" customHeight="1" x14ac:dyDescent="0.25">
      <c r="A384" s="1" t="str">
        <f t="shared" si="93"/>
        <v>LA-012M7B997-E115-2022MCSSA018786PROFESSIONAL PHARMACY OCCIDENTE, S.A. DE C.V.2024010.000.0614.00</v>
      </c>
      <c r="B384" s="1" t="str">
        <f t="shared" si="94"/>
        <v>MCSSA01878625301HRAEI-LPI-CC-423-2022HRAEI-MD04972024</v>
      </c>
      <c r="C384" s="42">
        <v>44950</v>
      </c>
      <c r="D384" s="43">
        <v>2024</v>
      </c>
      <c r="E384" s="44" t="s">
        <v>39</v>
      </c>
      <c r="F384" s="44" t="s">
        <v>390</v>
      </c>
      <c r="G384" s="44" t="s">
        <v>41</v>
      </c>
      <c r="H384" s="44">
        <v>25301</v>
      </c>
      <c r="I384" s="44" t="s">
        <v>432</v>
      </c>
      <c r="J384" s="44" t="s">
        <v>340</v>
      </c>
      <c r="K384" s="44" t="s">
        <v>528</v>
      </c>
      <c r="L384" s="44" t="str">
        <f t="shared" si="95"/>
        <v>HRAEI-LPI-CC-423-2022HRAEI-MD0497</v>
      </c>
      <c r="M384" s="44" t="s">
        <v>529</v>
      </c>
      <c r="N384" s="44">
        <v>25300754</v>
      </c>
      <c r="O384" s="44" t="s">
        <v>530</v>
      </c>
      <c r="P384" s="44" t="s">
        <v>531</v>
      </c>
      <c r="Q384" s="45">
        <v>40.24</v>
      </c>
      <c r="R384" s="46">
        <v>102</v>
      </c>
      <c r="S384" s="46">
        <v>253</v>
      </c>
      <c r="T384" s="45">
        <f t="shared" si="96"/>
        <v>4104.4800000000005</v>
      </c>
      <c r="U384" s="45">
        <f t="shared" si="97"/>
        <v>10180.720000000001</v>
      </c>
      <c r="V384" s="47">
        <v>0</v>
      </c>
      <c r="W384" s="87">
        <f>IFERROR(VLOOKUP(L384,'DINAMICA SOLICITADO - ENTREGADO'!$A$2:$B$2000,2,0),"-")</f>
        <v>102</v>
      </c>
      <c r="X384" s="87">
        <f>IFERROR(VLOOKUP(L384,'DINAMICA SOLICITADO - ENTREGADO'!$A$2:$C$2000,3,0),"-")</f>
        <v>0</v>
      </c>
      <c r="Y384" s="87" t="str">
        <f t="shared" si="98"/>
        <v>CLAVE SOLICITADA</v>
      </c>
      <c r="Z384" s="87">
        <f t="shared" si="99"/>
        <v>0</v>
      </c>
      <c r="AA384" s="87" t="str">
        <f t="shared" si="100"/>
        <v>MINIMO CUMPLIDO</v>
      </c>
      <c r="AB384" s="87">
        <f t="shared" si="101"/>
        <v>102</v>
      </c>
      <c r="AC384" s="87" t="str">
        <f t="shared" si="102"/>
        <v>SIN RECIBIR</v>
      </c>
      <c r="AD384" s="6">
        <f t="shared" si="103"/>
        <v>0</v>
      </c>
      <c r="AE384" s="87"/>
      <c r="AF384" s="87"/>
      <c r="AI384" s="9">
        <v>2.5000000000000001E-2</v>
      </c>
      <c r="AN384" s="8" t="str">
        <f t="shared" si="104"/>
        <v>MCSSA018786HRAEI-LPI-CC-423-202225301</v>
      </c>
      <c r="AO384" s="8" t="str">
        <f t="shared" si="105"/>
        <v>253PROFESSIONAL PHARMACY OCCIDENTE, S.A. DE C.V.40.24MCSSA018786010.000.0614.002024LA-012M7B997-E115-2022RAMO 12</v>
      </c>
      <c r="AP384" s="8" t="str">
        <f t="shared" si="106"/>
        <v>HRAEI-LPI-CC-423-2022</v>
      </c>
      <c r="AQ384" s="1" t="str">
        <f t="shared" si="107"/>
        <v>HRAEI-MD0497</v>
      </c>
      <c r="AR384" s="1" t="str">
        <f t="shared" si="108"/>
        <v>PROFESSIONAL PHARMACY OCCIDENTE, S.A. DE C.V.</v>
      </c>
      <c r="AS384" s="1" t="str">
        <f t="shared" si="109"/>
        <v>LA-012M7B997-E115-2022</v>
      </c>
      <c r="AT384" s="1" t="s">
        <v>48</v>
      </c>
      <c r="AU384" s="1" t="str">
        <f t="shared" si="110"/>
        <v>HRAEI-LPI-CC-423-2022HRAEI-MD0497</v>
      </c>
    </row>
    <row r="385" spans="1:52" ht="24.95" hidden="1" customHeight="1" x14ac:dyDescent="0.25">
      <c r="A385" s="70" t="str">
        <f t="shared" si="93"/>
        <v>LA-12-512-012000991-I-174-2023MCSSA018786HISA FARMACEUTICA, S.A. DE C.V.2024010.000.1940.00</v>
      </c>
      <c r="B385" s="70" t="str">
        <f t="shared" si="94"/>
        <v>MCSSA01878625301HRAEI-LPI-CC-313-1-2023HRAEI-MD05002024</v>
      </c>
      <c r="C385" s="71">
        <v>45253</v>
      </c>
      <c r="D385" s="72">
        <v>2024</v>
      </c>
      <c r="E385" s="73" t="s">
        <v>39</v>
      </c>
      <c r="F385" s="73" t="s">
        <v>2213</v>
      </c>
      <c r="G385" s="73" t="s">
        <v>41</v>
      </c>
      <c r="H385" s="73">
        <v>25301</v>
      </c>
      <c r="I385" s="73" t="s">
        <v>2305</v>
      </c>
      <c r="J385" s="73" t="s">
        <v>1981</v>
      </c>
      <c r="K385" s="73" t="s">
        <v>1666</v>
      </c>
      <c r="L385" s="44" t="str">
        <f t="shared" si="95"/>
        <v>HRAEI-LPI-CC-313-1-2023HRAEI-MD0500</v>
      </c>
      <c r="M385" s="73" t="s">
        <v>1667</v>
      </c>
      <c r="N385" s="73">
        <v>25300760</v>
      </c>
      <c r="O385" s="73" t="s">
        <v>1668</v>
      </c>
      <c r="P385" s="73" t="s">
        <v>938</v>
      </c>
      <c r="Q385" s="74">
        <v>17.04</v>
      </c>
      <c r="R385" s="75">
        <v>3</v>
      </c>
      <c r="S385" s="75">
        <v>7</v>
      </c>
      <c r="T385" s="74">
        <f t="shared" si="96"/>
        <v>51.12</v>
      </c>
      <c r="U385" s="74">
        <f t="shared" si="97"/>
        <v>119.28</v>
      </c>
      <c r="V385" s="76">
        <v>0</v>
      </c>
      <c r="W385" s="87">
        <f>IFERROR(VLOOKUP(L385,'DINAMICA SOLICITADO - ENTREGADO'!$A$2:$B$2000,2,0),"-")</f>
        <v>3</v>
      </c>
      <c r="X385" s="87">
        <f>IFERROR(VLOOKUP(L385,'DINAMICA SOLICITADO - ENTREGADO'!$A$2:$C$2000,3,0),"-")</f>
        <v>0</v>
      </c>
      <c r="Y385" s="87" t="str">
        <f t="shared" si="98"/>
        <v>CLAVE SOLICITADA</v>
      </c>
      <c r="Z385" s="87">
        <f t="shared" si="99"/>
        <v>0</v>
      </c>
      <c r="AA385" s="87" t="str">
        <f t="shared" si="100"/>
        <v>MINIMO CUMPLIDO</v>
      </c>
      <c r="AB385" s="87">
        <f t="shared" si="101"/>
        <v>3</v>
      </c>
      <c r="AC385" s="87" t="str">
        <f t="shared" si="102"/>
        <v>SIN RECIBIR</v>
      </c>
      <c r="AD385" s="6">
        <f t="shared" si="103"/>
        <v>0</v>
      </c>
      <c r="AE385" s="87"/>
      <c r="AF385" s="87"/>
      <c r="AG385" s="77"/>
      <c r="AH385" s="77"/>
      <c r="AI385" s="78" t="s">
        <v>2216</v>
      </c>
      <c r="AJ385" s="78"/>
      <c r="AK385" s="77"/>
      <c r="AL385" s="77"/>
      <c r="AM385" s="77"/>
      <c r="AN385" s="77" t="str">
        <f t="shared" si="104"/>
        <v>MCSSA018786HRAEI-LPI-CC-313-1-202325301</v>
      </c>
      <c r="AO385" s="77" t="str">
        <f t="shared" si="105"/>
        <v>7HISA FARMACEUTICA, S.A. DE C.V.17.04MCSSA018786010.000.1940.002024LA-12-512-012000991-I-174-2023RAMO 12</v>
      </c>
      <c r="AP385" s="77" t="str">
        <f t="shared" si="106"/>
        <v>HRAEI-LPI-CC-313-1-2023</v>
      </c>
      <c r="AQ385" s="70" t="str">
        <f t="shared" si="107"/>
        <v>HRAEI-MD0500</v>
      </c>
      <c r="AR385" s="70" t="str">
        <f t="shared" si="108"/>
        <v>HISA FARMACEUTICA, S.A. DE C.V.</v>
      </c>
      <c r="AS385" s="70" t="str">
        <f t="shared" si="109"/>
        <v>LA-12-512-012000991-I-174-2023</v>
      </c>
      <c r="AT385" s="70" t="s">
        <v>2218</v>
      </c>
      <c r="AU385" s="70" t="str">
        <f t="shared" si="110"/>
        <v>HRAEI-LPI-CC-313-1-2023HRAEI-MD0500</v>
      </c>
      <c r="AV385" s="70"/>
      <c r="AW385" s="70"/>
      <c r="AX385" s="70"/>
    </row>
    <row r="386" spans="1:52" ht="24.95" hidden="1" customHeight="1" x14ac:dyDescent="0.25">
      <c r="A386" s="70" t="str">
        <f t="shared" si="93"/>
        <v>LA-12-512-012000991-I-174-2023MCSSA018786ELEMENTCO, S. A. P. I. DE C.V.2024010.000.1940.00</v>
      </c>
      <c r="B386" s="70" t="str">
        <f t="shared" si="94"/>
        <v>MCSSA01878625301HRAEI-LPI-CC-288-2023HRAEI-MD05002024</v>
      </c>
      <c r="C386" s="71">
        <v>45253</v>
      </c>
      <c r="D386" s="72">
        <v>2024</v>
      </c>
      <c r="E386" s="73" t="s">
        <v>39</v>
      </c>
      <c r="F386" s="73" t="s">
        <v>2213</v>
      </c>
      <c r="G386" s="73" t="s">
        <v>41</v>
      </c>
      <c r="H386" s="73">
        <v>25301</v>
      </c>
      <c r="I386" s="73" t="s">
        <v>2310</v>
      </c>
      <c r="J386" s="73" t="s">
        <v>2311</v>
      </c>
      <c r="K386" s="73" t="s">
        <v>1666</v>
      </c>
      <c r="L386" s="44" t="str">
        <f t="shared" si="95"/>
        <v>HRAEI-LPI-CC-288-2023HRAEI-MD0500</v>
      </c>
      <c r="M386" s="73" t="s">
        <v>1667</v>
      </c>
      <c r="N386" s="73">
        <v>25300760</v>
      </c>
      <c r="O386" s="73" t="s">
        <v>1668</v>
      </c>
      <c r="P386" s="73" t="s">
        <v>938</v>
      </c>
      <c r="Q386" s="74">
        <v>15.7</v>
      </c>
      <c r="R386" s="75">
        <v>5</v>
      </c>
      <c r="S386" s="75">
        <v>11</v>
      </c>
      <c r="T386" s="74">
        <f t="shared" si="96"/>
        <v>78.5</v>
      </c>
      <c r="U386" s="74">
        <f t="shared" si="97"/>
        <v>172.7</v>
      </c>
      <c r="V386" s="76">
        <v>0</v>
      </c>
      <c r="W386" s="87" t="str">
        <f>IFERROR(VLOOKUP(L386,'DINAMICA SOLICITADO - ENTREGADO'!$A$2:$B$2000,2,0),"-")</f>
        <v>-</v>
      </c>
      <c r="X386" s="87" t="str">
        <f>IFERROR(VLOOKUP(L386,'DINAMICA SOLICITADO - ENTREGADO'!$A$2:$C$2000,3,0),"-")</f>
        <v>-</v>
      </c>
      <c r="Y386" s="87" t="str">
        <f t="shared" si="98"/>
        <v>SIN SOLICITUD</v>
      </c>
      <c r="Z386" s="87" t="str">
        <f t="shared" si="99"/>
        <v>-</v>
      </c>
      <c r="AA386" s="87" t="str">
        <f t="shared" si="100"/>
        <v>MINIMO SIN SOLICITUD</v>
      </c>
      <c r="AB386" s="87" t="str">
        <f t="shared" si="101"/>
        <v>-</v>
      </c>
      <c r="AC386" s="87" t="str">
        <f t="shared" si="102"/>
        <v>SIN SOLICITUD</v>
      </c>
      <c r="AD386" s="6" t="str">
        <f t="shared" si="103"/>
        <v>-</v>
      </c>
      <c r="AE386" s="87"/>
      <c r="AF386" s="87"/>
      <c r="AG386" s="77"/>
      <c r="AH386" s="77"/>
      <c r="AI386" s="78" t="s">
        <v>2216</v>
      </c>
      <c r="AJ386" s="78"/>
      <c r="AK386" s="77"/>
      <c r="AL386" s="77"/>
      <c r="AM386" s="77"/>
      <c r="AN386" s="77" t="str">
        <f t="shared" si="104"/>
        <v>MCSSA018786HRAEI-LPI-CC-288-202325301</v>
      </c>
      <c r="AO386" s="77" t="str">
        <f t="shared" si="105"/>
        <v>11ELEMENTCO, S. A. P. I. DE C.V.15.7MCSSA018786010.000.1940.002024LA-12-512-012000991-I-174-2023RAMO 12</v>
      </c>
      <c r="AP386" s="77" t="str">
        <f t="shared" si="106"/>
        <v>HRAEI-LPI-CC-288-2023</v>
      </c>
      <c r="AQ386" s="70" t="str">
        <f t="shared" si="107"/>
        <v>HRAEI-MD0500</v>
      </c>
      <c r="AR386" s="70" t="str">
        <f t="shared" si="108"/>
        <v>ELEMENTCO, S. A. P. I. DE C.V.</v>
      </c>
      <c r="AS386" s="70" t="str">
        <f t="shared" si="109"/>
        <v>LA-12-512-012000991-I-174-2023</v>
      </c>
      <c r="AT386" s="70" t="s">
        <v>2218</v>
      </c>
      <c r="AU386" s="70" t="str">
        <f t="shared" si="110"/>
        <v>HRAEI-LPI-CC-288-2023HRAEI-MD0500</v>
      </c>
      <c r="AV386" s="70"/>
      <c r="AW386" s="70"/>
      <c r="AX386" s="70"/>
    </row>
    <row r="387" spans="1:52" ht="24.95" hidden="1" customHeight="1" x14ac:dyDescent="0.25">
      <c r="A387" s="1" t="str">
        <f t="shared" si="93"/>
        <v>LA-12-M7B-012M7B997-I-1-2023MCSSA018786PRODIFAM, S.A. DE C.V.2024010.000.1940.00</v>
      </c>
      <c r="B387" s="1" t="str">
        <f t="shared" si="94"/>
        <v>MCSSA01878625301HRAEI-LPI-CC-008-2023HRAEI-MD05002024</v>
      </c>
      <c r="C387" s="42">
        <v>44971</v>
      </c>
      <c r="D387" s="43">
        <v>2024</v>
      </c>
      <c r="E387" s="44" t="s">
        <v>39</v>
      </c>
      <c r="F387" s="44" t="s">
        <v>1474</v>
      </c>
      <c r="G387" s="44" t="s">
        <v>41</v>
      </c>
      <c r="H387" s="44">
        <v>25301</v>
      </c>
      <c r="I387" s="44" t="s">
        <v>1475</v>
      </c>
      <c r="J387" s="44" t="s">
        <v>1476</v>
      </c>
      <c r="K387" s="44" t="s">
        <v>1666</v>
      </c>
      <c r="L387" s="44" t="str">
        <f t="shared" si="95"/>
        <v>HRAEI-LPI-CC-008-2023HRAEI-MD0500</v>
      </c>
      <c r="M387" s="44" t="s">
        <v>1667</v>
      </c>
      <c r="N387" s="44">
        <v>25300760</v>
      </c>
      <c r="O387" s="44" t="s">
        <v>1668</v>
      </c>
      <c r="P387" s="44" t="s">
        <v>938</v>
      </c>
      <c r="Q387" s="45">
        <v>6.3499999999999899</v>
      </c>
      <c r="R387" s="46">
        <v>12</v>
      </c>
      <c r="S387" s="46">
        <v>30</v>
      </c>
      <c r="T387" s="45">
        <f t="shared" si="96"/>
        <v>76.199999999999875</v>
      </c>
      <c r="U387" s="45">
        <f t="shared" si="97"/>
        <v>190.49999999999969</v>
      </c>
      <c r="V387" s="47">
        <v>0</v>
      </c>
      <c r="W387" s="87">
        <f>IFERROR(VLOOKUP(L387,'DINAMICA SOLICITADO - ENTREGADO'!$A$2:$B$2000,2,0),"-")</f>
        <v>12</v>
      </c>
      <c r="X387" s="87">
        <f>IFERROR(VLOOKUP(L387,'DINAMICA SOLICITADO - ENTREGADO'!$A$2:$C$2000,3,0),"-")</f>
        <v>12</v>
      </c>
      <c r="Y387" s="87" t="str">
        <f t="shared" si="98"/>
        <v>CLAVE SOLICITADA</v>
      </c>
      <c r="Z387" s="87">
        <f t="shared" si="99"/>
        <v>0</v>
      </c>
      <c r="AA387" s="87" t="str">
        <f t="shared" si="100"/>
        <v>MINIMO CUMPLIDO</v>
      </c>
      <c r="AB387" s="87">
        <f t="shared" si="101"/>
        <v>0</v>
      </c>
      <c r="AC387" s="87" t="str">
        <f t="shared" si="102"/>
        <v>RECIBIDO TOTAL</v>
      </c>
      <c r="AD387" s="6">
        <f t="shared" si="103"/>
        <v>76.199999999999875</v>
      </c>
      <c r="AE387" s="87"/>
      <c r="AF387" s="87"/>
      <c r="AI387" s="9">
        <v>0.02</v>
      </c>
      <c r="AN387" s="8" t="str">
        <f t="shared" si="104"/>
        <v>MCSSA018786HRAEI-LPI-CC-008-202325301</v>
      </c>
      <c r="AO387" s="8" t="str">
        <f t="shared" si="105"/>
        <v>30PRODIFAM, S.A. DE C.V.6.34999999999999MCSSA018786010.000.1940.002024LA-12-M7B-012M7B997-I-1-2023RAMO 12</v>
      </c>
      <c r="AP387" s="8" t="str">
        <f t="shared" si="106"/>
        <v>HRAEI-LPI-CC-008-2023</v>
      </c>
      <c r="AQ387" s="1" t="str">
        <f t="shared" si="107"/>
        <v>HRAEI-MD0500</v>
      </c>
      <c r="AR387" s="1" t="str">
        <f t="shared" si="108"/>
        <v>PRODIFAM, S.A. DE C.V.</v>
      </c>
      <c r="AS387" s="1" t="str">
        <f t="shared" si="109"/>
        <v>LA-12-M7B-012M7B997-I-1-2023</v>
      </c>
      <c r="AT387" s="1" t="s">
        <v>48</v>
      </c>
      <c r="AU387" s="1" t="str">
        <f t="shared" si="110"/>
        <v>HRAEI-LPI-CC-008-2023HRAEI-MD0500</v>
      </c>
    </row>
    <row r="388" spans="1:52" ht="24.95" hidden="1" customHeight="1" x14ac:dyDescent="0.25">
      <c r="A388" s="1" t="str">
        <f t="shared" si="93"/>
        <v>LA-012M7B997-E115-2022MCSSA018786SAGO MEDICAL SERVICE, S.A. DE C.V.2024010.000.1941.00</v>
      </c>
      <c r="B388" s="1" t="str">
        <f t="shared" si="94"/>
        <v>MCSSA01878625301HRAEI-LPI-CC-427-2022HRAEI-MD05012024</v>
      </c>
      <c r="C388" s="42">
        <v>44950</v>
      </c>
      <c r="D388" s="43">
        <v>2024</v>
      </c>
      <c r="E388" s="44" t="s">
        <v>39</v>
      </c>
      <c r="F388" s="44" t="s">
        <v>390</v>
      </c>
      <c r="G388" s="44" t="s">
        <v>41</v>
      </c>
      <c r="H388" s="44">
        <v>25301</v>
      </c>
      <c r="I388" s="44" t="s">
        <v>462</v>
      </c>
      <c r="J388" s="44" t="s">
        <v>463</v>
      </c>
      <c r="K388" s="44" t="s">
        <v>666</v>
      </c>
      <c r="L388" s="44" t="str">
        <f t="shared" si="95"/>
        <v>HRAEI-LPI-CC-427-2022HRAEI-MD0501</v>
      </c>
      <c r="M388" s="44" t="s">
        <v>667</v>
      </c>
      <c r="N388" s="44">
        <v>25300761</v>
      </c>
      <c r="O388" s="44" t="s">
        <v>668</v>
      </c>
      <c r="P388" s="44" t="s">
        <v>669</v>
      </c>
      <c r="Q388" s="45">
        <v>195.4</v>
      </c>
      <c r="R388" s="46">
        <v>4</v>
      </c>
      <c r="S388" s="46">
        <v>10</v>
      </c>
      <c r="T388" s="45">
        <f t="shared" si="96"/>
        <v>781.6</v>
      </c>
      <c r="U388" s="45">
        <f t="shared" si="97"/>
        <v>1954</v>
      </c>
      <c r="V388" s="47">
        <v>0</v>
      </c>
      <c r="W388" s="87" t="str">
        <f>IFERROR(VLOOKUP(L388,'DINAMICA SOLICITADO - ENTREGADO'!$A$2:$B$2000,2,0),"-")</f>
        <v>-</v>
      </c>
      <c r="X388" s="87" t="str">
        <f>IFERROR(VLOOKUP(L388,'DINAMICA SOLICITADO - ENTREGADO'!$A$2:$C$2000,3,0),"-")</f>
        <v>-</v>
      </c>
      <c r="Y388" s="87" t="str">
        <f t="shared" si="98"/>
        <v>SIN SOLICITUD</v>
      </c>
      <c r="Z388" s="87" t="str">
        <f t="shared" si="99"/>
        <v>-</v>
      </c>
      <c r="AA388" s="87" t="str">
        <f t="shared" si="100"/>
        <v>MINIMO SIN SOLICITUD</v>
      </c>
      <c r="AB388" s="87" t="str">
        <f t="shared" si="101"/>
        <v>-</v>
      </c>
      <c r="AC388" s="87" t="str">
        <f t="shared" si="102"/>
        <v>SIN SOLICITUD</v>
      </c>
      <c r="AD388" s="6" t="str">
        <f t="shared" si="103"/>
        <v>-</v>
      </c>
      <c r="AE388" s="87"/>
      <c r="AF388" s="87"/>
      <c r="AI388" s="9">
        <v>2.5000000000000001E-2</v>
      </c>
      <c r="AN388" s="8" t="str">
        <f t="shared" si="104"/>
        <v>MCSSA018786HRAEI-LPI-CC-427-202225301</v>
      </c>
      <c r="AO388" s="8" t="str">
        <f t="shared" si="105"/>
        <v>10SAGO MEDICAL SERVICE, S.A. DE C.V.195.4MCSSA018786010.000.1941.002024LA-012M7B997-E115-2022RAMO 12</v>
      </c>
      <c r="AP388" s="8" t="str">
        <f t="shared" si="106"/>
        <v>HRAEI-LPI-CC-427-2022</v>
      </c>
      <c r="AQ388" s="1" t="str">
        <f t="shared" si="107"/>
        <v>HRAEI-MD0501</v>
      </c>
      <c r="AR388" s="1" t="str">
        <f t="shared" si="108"/>
        <v>SAGO MEDICAL SERVICE, S.A. DE C.V.</v>
      </c>
      <c r="AS388" s="1" t="str">
        <f t="shared" si="109"/>
        <v>LA-012M7B997-E115-2022</v>
      </c>
      <c r="AT388" s="1" t="s">
        <v>48</v>
      </c>
      <c r="AU388" s="1" t="str">
        <f t="shared" si="110"/>
        <v>HRAEI-LPI-CC-427-2022HRAEI-MD0501</v>
      </c>
    </row>
    <row r="389" spans="1:52" ht="24.95" hidden="1" customHeight="1" x14ac:dyDescent="0.25">
      <c r="A389" s="1" t="str">
        <f t="shared" si="93"/>
        <v>AA-012M7B997-E133-2022MCSSA018786ASTRA ZENECA, S.A. DE C.V.2024010.000.6324.00</v>
      </c>
      <c r="B389" s="1" t="str">
        <f t="shared" si="94"/>
        <v>MCSSA01878625301HRAEI-AD-CC-350-2022HRAEI-MD22162024</v>
      </c>
      <c r="C389" s="42">
        <v>44950</v>
      </c>
      <c r="D389" s="43">
        <v>2024</v>
      </c>
      <c r="E389" s="44" t="s">
        <v>39</v>
      </c>
      <c r="F389" s="44" t="s">
        <v>40</v>
      </c>
      <c r="G389" s="44" t="s">
        <v>41</v>
      </c>
      <c r="H389" s="44">
        <v>25301</v>
      </c>
      <c r="I389" s="44" t="s">
        <v>166</v>
      </c>
      <c r="J389" s="44" t="s">
        <v>167</v>
      </c>
      <c r="K389" s="44" t="s">
        <v>335</v>
      </c>
      <c r="L389" s="44" t="str">
        <f t="shared" si="95"/>
        <v>HRAEI-AD-CC-350-2022HRAEI-MD2216</v>
      </c>
      <c r="M389" s="44" t="s">
        <v>336</v>
      </c>
      <c r="N389" s="44">
        <v>25303728</v>
      </c>
      <c r="O389" s="44" t="s">
        <v>337</v>
      </c>
      <c r="P389" s="44" t="s">
        <v>338</v>
      </c>
      <c r="Q389" s="45">
        <v>47438.46</v>
      </c>
      <c r="R389" s="46">
        <v>47</v>
      </c>
      <c r="S389" s="46">
        <v>117</v>
      </c>
      <c r="T389" s="45">
        <f t="shared" si="96"/>
        <v>2229607.62</v>
      </c>
      <c r="U389" s="45">
        <f t="shared" si="97"/>
        <v>5550299.8200000003</v>
      </c>
      <c r="V389" s="47">
        <v>0</v>
      </c>
      <c r="W389" s="87">
        <f>IFERROR(VLOOKUP(L389,'DINAMICA SOLICITADO - ENTREGADO'!$A$2:$B$2000,2,0),"-")</f>
        <v>117</v>
      </c>
      <c r="X389" s="87">
        <f>IFERROR(VLOOKUP(L389,'DINAMICA SOLICITADO - ENTREGADO'!$A$2:$C$2000,3,0),"-")</f>
        <v>117</v>
      </c>
      <c r="Y389" s="87" t="str">
        <f t="shared" si="98"/>
        <v>CLAVE SOLICITADA</v>
      </c>
      <c r="Z389" s="87">
        <f t="shared" si="99"/>
        <v>70</v>
      </c>
      <c r="AA389" s="87" t="str">
        <f t="shared" si="100"/>
        <v>MINIMO SUPERADO</v>
      </c>
      <c r="AB389" s="87">
        <f t="shared" si="101"/>
        <v>0</v>
      </c>
      <c r="AC389" s="87" t="str">
        <f t="shared" si="102"/>
        <v>RECIBIDO TOTAL</v>
      </c>
      <c r="AD389" s="6">
        <f t="shared" si="103"/>
        <v>5550299.8200000003</v>
      </c>
      <c r="AE389" s="87"/>
      <c r="AF389" s="87"/>
      <c r="AI389" s="9">
        <v>2.5000000000000001E-2</v>
      </c>
      <c r="AN389" s="8" t="str">
        <f t="shared" si="104"/>
        <v>MCSSA018786HRAEI-AD-CC-350-202225301</v>
      </c>
      <c r="AO389" s="8" t="str">
        <f t="shared" si="105"/>
        <v>117ASTRA ZENECA, S.A. DE C.V.47438.46MCSSA018786010.000.6324.002024AA-012M7B997-E133-2022RAMO 12</v>
      </c>
      <c r="AP389" s="8" t="str">
        <f t="shared" si="106"/>
        <v>HRAEI-AD-CC-350-2022</v>
      </c>
      <c r="AQ389" s="1" t="str">
        <f t="shared" si="107"/>
        <v>HRAEI-MD2216</v>
      </c>
      <c r="AR389" s="1" t="str">
        <f t="shared" si="108"/>
        <v>ASTRA ZENECA, S.A. DE C.V.</v>
      </c>
      <c r="AS389" s="1" t="str">
        <f t="shared" si="109"/>
        <v>AA-012M7B997-E133-2022</v>
      </c>
      <c r="AT389" s="1" t="s">
        <v>48</v>
      </c>
      <c r="AU389" s="1" t="str">
        <f t="shared" si="110"/>
        <v>HRAEI-AD-CC-350-2022HRAEI-MD2216</v>
      </c>
      <c r="AY389" s="70"/>
      <c r="AZ389" s="70"/>
    </row>
    <row r="390" spans="1:52" ht="24.95" hidden="1" customHeight="1" x14ac:dyDescent="0.25">
      <c r="A390" s="1" t="str">
        <f t="shared" si="93"/>
        <v>LA-012M7B997-E115-2022MCSSA018786ESEOTRES PHARMA, S.A.P.I. DE C.V.2024010.000.5319.01</v>
      </c>
      <c r="B390" s="1" t="str">
        <f t="shared" si="94"/>
        <v>MCSSA01878625301HRAEI-LPI-CC-465-1-2022HRAEI-MD05092024</v>
      </c>
      <c r="C390" s="42">
        <v>44950</v>
      </c>
      <c r="D390" s="43">
        <v>2024</v>
      </c>
      <c r="E390" s="44" t="s">
        <v>39</v>
      </c>
      <c r="F390" s="44" t="s">
        <v>390</v>
      </c>
      <c r="G390" s="44" t="s">
        <v>41</v>
      </c>
      <c r="H390" s="44">
        <v>25301</v>
      </c>
      <c r="I390" s="44" t="s">
        <v>925</v>
      </c>
      <c r="J390" s="44" t="s">
        <v>926</v>
      </c>
      <c r="K390" s="44" t="s">
        <v>1094</v>
      </c>
      <c r="L390" s="44" t="str">
        <f t="shared" si="95"/>
        <v>HRAEI-LPI-CC-465-1-2022HRAEI-MD0509</v>
      </c>
      <c r="M390" s="44" t="s">
        <v>1095</v>
      </c>
      <c r="N390" s="44">
        <v>25302547</v>
      </c>
      <c r="O390" s="44" t="s">
        <v>1096</v>
      </c>
      <c r="P390" s="44" t="s">
        <v>1097</v>
      </c>
      <c r="Q390" s="45">
        <v>327</v>
      </c>
      <c r="R390" s="46">
        <v>68</v>
      </c>
      <c r="S390" s="46">
        <v>169</v>
      </c>
      <c r="T390" s="45">
        <f t="shared" si="96"/>
        <v>22236</v>
      </c>
      <c r="U390" s="45">
        <f t="shared" si="97"/>
        <v>55263</v>
      </c>
      <c r="V390" s="47">
        <v>0</v>
      </c>
      <c r="W390" s="87" t="str">
        <f>IFERROR(VLOOKUP(L390,'DINAMICA SOLICITADO - ENTREGADO'!$A$2:$B$2000,2,0),"-")</f>
        <v>-</v>
      </c>
      <c r="X390" s="87" t="str">
        <f>IFERROR(VLOOKUP(L390,'DINAMICA SOLICITADO - ENTREGADO'!$A$2:$C$2000,3,0),"-")</f>
        <v>-</v>
      </c>
      <c r="Y390" s="87" t="str">
        <f t="shared" si="98"/>
        <v>SIN SOLICITUD</v>
      </c>
      <c r="Z390" s="87" t="str">
        <f t="shared" si="99"/>
        <v>-</v>
      </c>
      <c r="AA390" s="87" t="str">
        <f t="shared" si="100"/>
        <v>MINIMO SIN SOLICITUD</v>
      </c>
      <c r="AB390" s="87" t="str">
        <f t="shared" si="101"/>
        <v>-</v>
      </c>
      <c r="AC390" s="87" t="str">
        <f t="shared" si="102"/>
        <v>SIN SOLICITUD</v>
      </c>
      <c r="AD390" s="6" t="str">
        <f t="shared" si="103"/>
        <v>-</v>
      </c>
      <c r="AE390" s="87"/>
      <c r="AF390" s="87"/>
      <c r="AI390" s="9">
        <v>2.5000000000000001E-2</v>
      </c>
      <c r="AN390" s="8" t="str">
        <f t="shared" si="104"/>
        <v>MCSSA018786HRAEI-LPI-CC-465-1-202225301</v>
      </c>
      <c r="AO390" s="8" t="str">
        <f t="shared" si="105"/>
        <v>169ESEOTRES PHARMA, S.A.P.I. DE C.V.327MCSSA018786010.000.5319.012024LA-012M7B997-E115-2022RAMO 12</v>
      </c>
      <c r="AP390" s="8" t="str">
        <f t="shared" si="106"/>
        <v>HRAEI-LPI-CC-465-1-2022</v>
      </c>
      <c r="AQ390" s="1" t="str">
        <f t="shared" si="107"/>
        <v>HRAEI-MD0509</v>
      </c>
      <c r="AR390" s="1" t="str">
        <f t="shared" si="108"/>
        <v>ESEOTRES PHARMA, S.A.P.I. DE C.V.</v>
      </c>
      <c r="AS390" s="1" t="str">
        <f t="shared" si="109"/>
        <v>LA-012M7B997-E115-2022</v>
      </c>
      <c r="AT390" s="1" t="s">
        <v>48</v>
      </c>
      <c r="AU390" s="1" t="str">
        <f t="shared" si="110"/>
        <v>HRAEI-LPI-CC-465-1-2022HRAEI-MD0509</v>
      </c>
    </row>
    <row r="391" spans="1:52" ht="24.95" hidden="1" customHeight="1" x14ac:dyDescent="0.25">
      <c r="A391" s="1" t="str">
        <f t="shared" ref="A391:A454" si="111">CONCATENATE($F391,$E391,$J391,$D391,$M391)</f>
        <v>LA-012M7B997-E115-2022MCSSA018786COMPAÑIA INTERNACIONAL MÉDICA, S.A. DE C.V.2024040.000.2107.00</v>
      </c>
      <c r="B391" s="1" t="str">
        <f t="shared" ref="B391:B454" si="112">CONCATENATE($E391,$H391,$I391,$K391,$D391)</f>
        <v>MCSSA01878625301HRAEI-LPI-CC-437-2022HRAEI-MD05132024</v>
      </c>
      <c r="C391" s="42">
        <v>44950</v>
      </c>
      <c r="D391" s="43">
        <v>2024</v>
      </c>
      <c r="E391" s="44" t="s">
        <v>39</v>
      </c>
      <c r="F391" s="44" t="s">
        <v>390</v>
      </c>
      <c r="G391" s="44" t="s">
        <v>41</v>
      </c>
      <c r="H391" s="44">
        <v>25301</v>
      </c>
      <c r="I391" s="44" t="s">
        <v>562</v>
      </c>
      <c r="J391" s="44" t="s">
        <v>563</v>
      </c>
      <c r="K391" s="44" t="s">
        <v>1250</v>
      </c>
      <c r="L391" s="44" t="str">
        <f t="shared" ref="L391:L454" si="113">CONCATENATE(I391,K391)</f>
        <v>HRAEI-LPI-CC-437-2022HRAEI-MD0513</v>
      </c>
      <c r="M391" s="44" t="s">
        <v>1251</v>
      </c>
      <c r="N391" s="44">
        <v>25300779</v>
      </c>
      <c r="O391" s="44" t="s">
        <v>1252</v>
      </c>
      <c r="P391" s="44" t="s">
        <v>1253</v>
      </c>
      <c r="Q391" s="45">
        <v>3937.76</v>
      </c>
      <c r="R391" s="46">
        <v>4</v>
      </c>
      <c r="S391" s="46">
        <v>8</v>
      </c>
      <c r="T391" s="45">
        <f t="shared" ref="T391:T454" si="114">+$Q391*$R391</f>
        <v>15751.04</v>
      </c>
      <c r="U391" s="45">
        <f t="shared" ref="U391:U454" si="115">+$S391*$Q391</f>
        <v>31502.080000000002</v>
      </c>
      <c r="V391" s="47">
        <v>0</v>
      </c>
      <c r="W391" s="87">
        <f>IFERROR(VLOOKUP(L391,'DINAMICA SOLICITADO - ENTREGADO'!$A$2:$B$2000,2,0),"-")</f>
        <v>4</v>
      </c>
      <c r="X391" s="87">
        <f>IFERROR(VLOOKUP(L391,'DINAMICA SOLICITADO - ENTREGADO'!$A$2:$C$2000,3,0),"-")</f>
        <v>4</v>
      </c>
      <c r="Y391" s="87" t="str">
        <f t="shared" ref="Y391:Y454" si="116">IF(W391="-","SIN SOLICITUD","CLAVE SOLICITADA")</f>
        <v>CLAVE SOLICITADA</v>
      </c>
      <c r="Z391" s="87">
        <f t="shared" ref="Z391:Z454" si="117">IF(W391="-","-",(W391-R391))</f>
        <v>0</v>
      </c>
      <c r="AA391" s="87" t="str">
        <f t="shared" ref="AA391:AA454" si="118">IF(Z391&lt;0,"MINIMO NO CUMPLIDO",IF(Z391="-","MINIMO SIN SOLICITUD",IF(Z391=0,"MINIMO CUMPLIDO","MINIMO SUPERADO")))</f>
        <v>MINIMO CUMPLIDO</v>
      </c>
      <c r="AB391" s="87">
        <f t="shared" ref="AB391:AB454" si="119">IF(W391="-","-",(W391-X391))</f>
        <v>0</v>
      </c>
      <c r="AC391" s="87" t="str">
        <f t="shared" ref="AC391:AC454" si="120">IF(AND(X391="-",AB391="-"),"SIN SOLICITUD",IF(AND(X391&gt;0,AB391&gt;0),"RECIBIDO PARCIAL",IF(AND(X391&gt;0,AB391=0),"RECIBIDO TOTAL","SIN RECIBIR")))</f>
        <v>RECIBIDO TOTAL</v>
      </c>
      <c r="AD391" s="6">
        <f t="shared" ref="AD391:AD454" si="121">IFERROR(+Q391*X391,"-")</f>
        <v>15751.04</v>
      </c>
      <c r="AE391" s="87"/>
      <c r="AF391" s="87"/>
      <c r="AI391" s="9">
        <v>2.5000000000000001E-2</v>
      </c>
      <c r="AN391" s="8" t="str">
        <f t="shared" ref="AN391:AN454" si="122">CONCATENATE($E391,$I391,$H391)</f>
        <v>MCSSA018786HRAEI-LPI-CC-437-202225301</v>
      </c>
      <c r="AO391" s="8" t="str">
        <f t="shared" ref="AO391:AO454" si="123">CONCATENATE($S391,$J391,$Q391,$E391,$M391,$D391,$F391,$G391)</f>
        <v>8COMPAÑIA INTERNACIONAL MÉDICA, S.A. DE C.V.3937.76MCSSA018786040.000.2107.002024LA-012M7B997-E115-2022RAMO 12</v>
      </c>
      <c r="AP391" s="8" t="str">
        <f t="shared" ref="AP391:AP454" si="124">+I391</f>
        <v>HRAEI-LPI-CC-437-2022</v>
      </c>
      <c r="AQ391" s="1" t="str">
        <f t="shared" ref="AQ391:AQ454" si="125">+$K391</f>
        <v>HRAEI-MD0513</v>
      </c>
      <c r="AR391" s="1" t="str">
        <f t="shared" ref="AR391:AR454" si="126">+J391</f>
        <v>COMPAÑIA INTERNACIONAL MÉDICA, S.A. DE C.V.</v>
      </c>
      <c r="AS391" s="1" t="str">
        <f t="shared" ref="AS391:AS454" si="127">+F391</f>
        <v>LA-012M7B997-E115-2022</v>
      </c>
      <c r="AT391" s="1" t="s">
        <v>48</v>
      </c>
      <c r="AU391" s="1" t="str">
        <f t="shared" ref="AU391:AU454" si="128">CONCATENATE(I391,K391)</f>
        <v>HRAEI-LPI-CC-437-2022HRAEI-MD0513</v>
      </c>
    </row>
    <row r="392" spans="1:52" ht="24.95" hidden="1" customHeight="1" x14ac:dyDescent="0.25">
      <c r="A392" s="70" t="str">
        <f t="shared" si="111"/>
        <v>LA-12-512-012000991-I-174-2023MCSSA018786NOVARTIS FARMACEUTICA, S.A. DE C.V.2024010.000.5636.00</v>
      </c>
      <c r="B392" s="70" t="str">
        <f t="shared" si="112"/>
        <v>MCSSA01878625301HRAEI-LPI-CC-342-2023HRAEI-MD05182024</v>
      </c>
      <c r="C392" s="71">
        <v>45253</v>
      </c>
      <c r="D392" s="72">
        <v>2024</v>
      </c>
      <c r="E392" s="73" t="s">
        <v>39</v>
      </c>
      <c r="F392" s="73" t="s">
        <v>2213</v>
      </c>
      <c r="G392" s="73" t="s">
        <v>41</v>
      </c>
      <c r="H392" s="73">
        <v>25301</v>
      </c>
      <c r="I392" s="73" t="s">
        <v>2287</v>
      </c>
      <c r="J392" s="73" t="s">
        <v>2257</v>
      </c>
      <c r="K392" s="73" t="s">
        <v>133</v>
      </c>
      <c r="L392" s="44" t="str">
        <f t="shared" si="113"/>
        <v>HRAEI-LPI-CC-342-2023HRAEI-MD0518</v>
      </c>
      <c r="M392" s="73" t="s">
        <v>134</v>
      </c>
      <c r="N392" s="73">
        <v>25302551</v>
      </c>
      <c r="O392" s="73" t="s">
        <v>135</v>
      </c>
      <c r="P392" s="73" t="s">
        <v>136</v>
      </c>
      <c r="Q392" s="74">
        <v>9445.9699999999993</v>
      </c>
      <c r="R392" s="75">
        <v>32</v>
      </c>
      <c r="S392" s="75">
        <v>79</v>
      </c>
      <c r="T392" s="74">
        <f t="shared" si="114"/>
        <v>302271.03999999998</v>
      </c>
      <c r="U392" s="74">
        <f t="shared" si="115"/>
        <v>746231.63</v>
      </c>
      <c r="V392" s="76">
        <v>0</v>
      </c>
      <c r="W392" s="87" t="str">
        <f>IFERROR(VLOOKUP(L392,'DINAMICA SOLICITADO - ENTREGADO'!$A$2:$B$2000,2,0),"-")</f>
        <v>-</v>
      </c>
      <c r="X392" s="87" t="str">
        <f>IFERROR(VLOOKUP(L392,'DINAMICA SOLICITADO - ENTREGADO'!$A$2:$C$2000,3,0),"-")</f>
        <v>-</v>
      </c>
      <c r="Y392" s="87" t="str">
        <f t="shared" si="116"/>
        <v>SIN SOLICITUD</v>
      </c>
      <c r="Z392" s="87" t="str">
        <f t="shared" si="117"/>
        <v>-</v>
      </c>
      <c r="AA392" s="87" t="str">
        <f t="shared" si="118"/>
        <v>MINIMO SIN SOLICITUD</v>
      </c>
      <c r="AB392" s="87" t="str">
        <f t="shared" si="119"/>
        <v>-</v>
      </c>
      <c r="AC392" s="87" t="str">
        <f t="shared" si="120"/>
        <v>SIN SOLICITUD</v>
      </c>
      <c r="AD392" s="6" t="str">
        <f t="shared" si="121"/>
        <v>-</v>
      </c>
      <c r="AE392" s="87"/>
      <c r="AF392" s="87"/>
      <c r="AG392" s="77"/>
      <c r="AH392" s="77"/>
      <c r="AI392" s="78" t="s">
        <v>2216</v>
      </c>
      <c r="AJ392" s="78"/>
      <c r="AK392" s="77"/>
      <c r="AL392" s="77"/>
      <c r="AM392" s="77"/>
      <c r="AN392" s="77" t="str">
        <f t="shared" si="122"/>
        <v>MCSSA018786HRAEI-LPI-CC-342-202325301</v>
      </c>
      <c r="AO392" s="77" t="str">
        <f t="shared" si="123"/>
        <v>79NOVARTIS FARMACEUTICA, S.A. DE C.V.9445.97MCSSA018786010.000.5636.002024LA-12-512-012000991-I-174-2023RAMO 12</v>
      </c>
      <c r="AP392" s="77" t="str">
        <f t="shared" si="124"/>
        <v>HRAEI-LPI-CC-342-2023</v>
      </c>
      <c r="AQ392" s="70" t="str">
        <f t="shared" si="125"/>
        <v>HRAEI-MD0518</v>
      </c>
      <c r="AR392" s="70" t="str">
        <f t="shared" si="126"/>
        <v>NOVARTIS FARMACEUTICA, S.A. DE C.V.</v>
      </c>
      <c r="AS392" s="70" t="str">
        <f t="shared" si="127"/>
        <v>LA-12-512-012000991-I-174-2023</v>
      </c>
      <c r="AT392" s="70" t="s">
        <v>2218</v>
      </c>
      <c r="AU392" s="70" t="str">
        <f t="shared" si="128"/>
        <v>HRAEI-LPI-CC-342-2023HRAEI-MD0518</v>
      </c>
      <c r="AV392" s="70"/>
      <c r="AW392" s="70"/>
      <c r="AX392" s="70"/>
    </row>
    <row r="393" spans="1:52" ht="24.95" hidden="1" customHeight="1" x14ac:dyDescent="0.25">
      <c r="A393" s="1" t="str">
        <f t="shared" si="111"/>
        <v>AA-012M7B997-E133-2022MCSSA018786NOVARTIS FARMACÉUTICA, S.A. DE C.V.2024010.000.5636.00</v>
      </c>
      <c r="B393" s="1" t="str">
        <f t="shared" si="112"/>
        <v>MCSSA01878625301HRAEI-AD-CC-341-2022HRAEI-MD05182024</v>
      </c>
      <c r="C393" s="42">
        <v>44950</v>
      </c>
      <c r="D393" s="43">
        <v>2024</v>
      </c>
      <c r="E393" s="44" t="s">
        <v>39</v>
      </c>
      <c r="F393" s="44" t="s">
        <v>40</v>
      </c>
      <c r="G393" s="44" t="s">
        <v>41</v>
      </c>
      <c r="H393" s="44">
        <v>25301</v>
      </c>
      <c r="I393" s="44" t="s">
        <v>69</v>
      </c>
      <c r="J393" s="44" t="s">
        <v>70</v>
      </c>
      <c r="K393" s="44" t="s">
        <v>133</v>
      </c>
      <c r="L393" s="44" t="str">
        <f t="shared" si="113"/>
        <v>HRAEI-AD-CC-341-2022HRAEI-MD0518</v>
      </c>
      <c r="M393" s="44" t="s">
        <v>134</v>
      </c>
      <c r="N393" s="44">
        <v>25302551</v>
      </c>
      <c r="O393" s="73" t="s">
        <v>135</v>
      </c>
      <c r="P393" s="44" t="s">
        <v>136</v>
      </c>
      <c r="Q393" s="45">
        <v>9445.9699999999993</v>
      </c>
      <c r="R393" s="46">
        <v>52</v>
      </c>
      <c r="S393" s="46">
        <v>128</v>
      </c>
      <c r="T393" s="45">
        <f t="shared" si="114"/>
        <v>491190.43999999994</v>
      </c>
      <c r="U393" s="45">
        <f t="shared" si="115"/>
        <v>1209084.1599999999</v>
      </c>
      <c r="V393" s="47">
        <v>0</v>
      </c>
      <c r="W393" s="87">
        <f>IFERROR(VLOOKUP(L393,'DINAMICA SOLICITADO - ENTREGADO'!$A$2:$B$2000,2,0),"-")</f>
        <v>128</v>
      </c>
      <c r="X393" s="87">
        <f>IFERROR(VLOOKUP(L393,'DINAMICA SOLICITADO - ENTREGADO'!$A$2:$C$2000,3,0),"-")</f>
        <v>128</v>
      </c>
      <c r="Y393" s="87" t="str">
        <f t="shared" si="116"/>
        <v>CLAVE SOLICITADA</v>
      </c>
      <c r="Z393" s="87">
        <f t="shared" si="117"/>
        <v>76</v>
      </c>
      <c r="AA393" s="87" t="str">
        <f t="shared" si="118"/>
        <v>MINIMO SUPERADO</v>
      </c>
      <c r="AB393" s="87">
        <f t="shared" si="119"/>
        <v>0</v>
      </c>
      <c r="AC393" s="87" t="str">
        <f t="shared" si="120"/>
        <v>RECIBIDO TOTAL</v>
      </c>
      <c r="AD393" s="6">
        <f t="shared" si="121"/>
        <v>1209084.1599999999</v>
      </c>
      <c r="AE393" s="87"/>
      <c r="AF393" s="87"/>
      <c r="AI393" s="9">
        <v>2.5000000000000001E-2</v>
      </c>
      <c r="AJ393" s="90"/>
      <c r="AN393" s="8" t="str">
        <f t="shared" si="122"/>
        <v>MCSSA018786HRAEI-AD-CC-341-202225301</v>
      </c>
      <c r="AO393" s="8" t="str">
        <f t="shared" si="123"/>
        <v>128NOVARTIS FARMACÉUTICA, S.A. DE C.V.9445.97MCSSA018786010.000.5636.002024AA-012M7B997-E133-2022RAMO 12</v>
      </c>
      <c r="AP393" s="8" t="str">
        <f t="shared" si="124"/>
        <v>HRAEI-AD-CC-341-2022</v>
      </c>
      <c r="AQ393" s="1" t="str">
        <f t="shared" si="125"/>
        <v>HRAEI-MD0518</v>
      </c>
      <c r="AR393" s="1" t="str">
        <f t="shared" si="126"/>
        <v>NOVARTIS FARMACÉUTICA, S.A. DE C.V.</v>
      </c>
      <c r="AS393" s="1" t="str">
        <f t="shared" si="127"/>
        <v>AA-012M7B997-E133-2022</v>
      </c>
      <c r="AT393" s="1" t="s">
        <v>48</v>
      </c>
      <c r="AU393" s="1" t="str">
        <f t="shared" si="128"/>
        <v>HRAEI-AD-CC-341-2022HRAEI-MD0518</v>
      </c>
    </row>
    <row r="394" spans="1:52" ht="24.95" hidden="1" customHeight="1" x14ac:dyDescent="0.25">
      <c r="A394" s="70" t="str">
        <f t="shared" si="111"/>
        <v>LA-12-512-012000991-I-174-2023MCSSA018786NOVARTIS FARMACEUTICA, S.A. DE C.V.2024010.000.5637.00</v>
      </c>
      <c r="B394" s="70" t="str">
        <f t="shared" si="112"/>
        <v>MCSSA01878625301HRAEI-LPI-CC-342-2023HRAEI-MD05192024</v>
      </c>
      <c r="C394" s="71">
        <v>45253</v>
      </c>
      <c r="D394" s="72">
        <v>2024</v>
      </c>
      <c r="E394" s="73" t="s">
        <v>39</v>
      </c>
      <c r="F394" s="73" t="s">
        <v>2213</v>
      </c>
      <c r="G394" s="73" t="s">
        <v>41</v>
      </c>
      <c r="H394" s="73">
        <v>25301</v>
      </c>
      <c r="I394" s="73" t="s">
        <v>2287</v>
      </c>
      <c r="J394" s="73" t="s">
        <v>2257</v>
      </c>
      <c r="K394" s="73" t="s">
        <v>137</v>
      </c>
      <c r="L394" s="44" t="str">
        <f t="shared" si="113"/>
        <v>HRAEI-LPI-CC-342-2023HRAEI-MD0519</v>
      </c>
      <c r="M394" s="73" t="s">
        <v>138</v>
      </c>
      <c r="N394" s="73">
        <v>25302552</v>
      </c>
      <c r="O394" s="73" t="s">
        <v>139</v>
      </c>
      <c r="P394" s="73" t="s">
        <v>136</v>
      </c>
      <c r="Q394" s="74">
        <v>18891.919999999998</v>
      </c>
      <c r="R394" s="75">
        <v>48</v>
      </c>
      <c r="S394" s="75">
        <v>120</v>
      </c>
      <c r="T394" s="74">
        <f t="shared" si="114"/>
        <v>906812.15999999992</v>
      </c>
      <c r="U394" s="74">
        <f t="shared" si="115"/>
        <v>2267030.4</v>
      </c>
      <c r="V394" s="76">
        <v>0</v>
      </c>
      <c r="W394" s="87" t="str">
        <f>IFERROR(VLOOKUP(L394,'DINAMICA SOLICITADO - ENTREGADO'!$A$2:$B$2000,2,0),"-")</f>
        <v>-</v>
      </c>
      <c r="X394" s="87" t="str">
        <f>IFERROR(VLOOKUP(L394,'DINAMICA SOLICITADO - ENTREGADO'!$A$2:$C$2000,3,0),"-")</f>
        <v>-</v>
      </c>
      <c r="Y394" s="87" t="str">
        <f t="shared" si="116"/>
        <v>SIN SOLICITUD</v>
      </c>
      <c r="Z394" s="87" t="str">
        <f t="shared" si="117"/>
        <v>-</v>
      </c>
      <c r="AA394" s="87" t="str">
        <f t="shared" si="118"/>
        <v>MINIMO SIN SOLICITUD</v>
      </c>
      <c r="AB394" s="87" t="str">
        <f t="shared" si="119"/>
        <v>-</v>
      </c>
      <c r="AC394" s="87" t="str">
        <f t="shared" si="120"/>
        <v>SIN SOLICITUD</v>
      </c>
      <c r="AD394" s="6" t="str">
        <f t="shared" si="121"/>
        <v>-</v>
      </c>
      <c r="AE394" s="87"/>
      <c r="AF394" s="87"/>
      <c r="AG394" s="77"/>
      <c r="AH394" s="77"/>
      <c r="AI394" s="78" t="s">
        <v>2216</v>
      </c>
      <c r="AJ394" s="78"/>
      <c r="AK394" s="77"/>
      <c r="AL394" s="77"/>
      <c r="AM394" s="77"/>
      <c r="AN394" s="77" t="str">
        <f t="shared" si="122"/>
        <v>MCSSA018786HRAEI-LPI-CC-342-202325301</v>
      </c>
      <c r="AO394" s="77" t="str">
        <f t="shared" si="123"/>
        <v>120NOVARTIS FARMACEUTICA, S.A. DE C.V.18891.92MCSSA018786010.000.5637.002024LA-12-512-012000991-I-174-2023RAMO 12</v>
      </c>
      <c r="AP394" s="77" t="str">
        <f t="shared" si="124"/>
        <v>HRAEI-LPI-CC-342-2023</v>
      </c>
      <c r="AQ394" s="70" t="str">
        <f t="shared" si="125"/>
        <v>HRAEI-MD0519</v>
      </c>
      <c r="AR394" s="70" t="str">
        <f t="shared" si="126"/>
        <v>NOVARTIS FARMACEUTICA, S.A. DE C.V.</v>
      </c>
      <c r="AS394" s="70" t="str">
        <f t="shared" si="127"/>
        <v>LA-12-512-012000991-I-174-2023</v>
      </c>
      <c r="AT394" s="70" t="s">
        <v>2218</v>
      </c>
      <c r="AU394" s="70" t="str">
        <f t="shared" si="128"/>
        <v>HRAEI-LPI-CC-342-2023HRAEI-MD0519</v>
      </c>
      <c r="AV394" s="70"/>
      <c r="AW394" s="70"/>
      <c r="AX394" s="70"/>
    </row>
    <row r="395" spans="1:52" ht="24.95" hidden="1" customHeight="1" x14ac:dyDescent="0.25">
      <c r="A395" s="1" t="str">
        <f t="shared" si="111"/>
        <v>AA-012M7B997-E133-2022MCSSA018786NOVARTIS FARMACÉUTICA, S.A. DE C.V.2024010.000.5637.00</v>
      </c>
      <c r="B395" s="1" t="str">
        <f t="shared" si="112"/>
        <v>MCSSA01878625301HRAEI-AD-CC-341-2022HRAEI-MD05192024</v>
      </c>
      <c r="C395" s="42">
        <v>44950</v>
      </c>
      <c r="D395" s="43">
        <v>2024</v>
      </c>
      <c r="E395" s="44" t="s">
        <v>39</v>
      </c>
      <c r="F395" s="44" t="s">
        <v>40</v>
      </c>
      <c r="G395" s="44" t="s">
        <v>41</v>
      </c>
      <c r="H395" s="44">
        <v>25301</v>
      </c>
      <c r="I395" s="44" t="s">
        <v>69</v>
      </c>
      <c r="J395" s="44" t="s">
        <v>70</v>
      </c>
      <c r="K395" s="44" t="s">
        <v>137</v>
      </c>
      <c r="L395" s="44" t="str">
        <f t="shared" si="113"/>
        <v>HRAEI-AD-CC-341-2022HRAEI-MD0519</v>
      </c>
      <c r="M395" s="44" t="s">
        <v>138</v>
      </c>
      <c r="N395" s="44">
        <v>25302552</v>
      </c>
      <c r="O395" s="44" t="s">
        <v>139</v>
      </c>
      <c r="P395" s="44" t="s">
        <v>136</v>
      </c>
      <c r="Q395" s="45">
        <v>18891.919999999998</v>
      </c>
      <c r="R395" s="46">
        <v>78</v>
      </c>
      <c r="S395" s="46">
        <v>195</v>
      </c>
      <c r="T395" s="45">
        <f t="shared" si="114"/>
        <v>1473569.7599999998</v>
      </c>
      <c r="U395" s="45">
        <f t="shared" si="115"/>
        <v>3683924.3999999994</v>
      </c>
      <c r="V395" s="47">
        <v>0</v>
      </c>
      <c r="W395" s="87">
        <f>IFERROR(VLOOKUP(L395,'DINAMICA SOLICITADO - ENTREGADO'!$A$2:$B$2000,2,0),"-")</f>
        <v>195</v>
      </c>
      <c r="X395" s="87">
        <f>IFERROR(VLOOKUP(L395,'DINAMICA SOLICITADO - ENTREGADO'!$A$2:$C$2000,3,0),"-")</f>
        <v>195</v>
      </c>
      <c r="Y395" s="87" t="str">
        <f t="shared" si="116"/>
        <v>CLAVE SOLICITADA</v>
      </c>
      <c r="Z395" s="87">
        <f t="shared" si="117"/>
        <v>117</v>
      </c>
      <c r="AA395" s="87" t="str">
        <f t="shared" si="118"/>
        <v>MINIMO SUPERADO</v>
      </c>
      <c r="AB395" s="87">
        <f t="shared" si="119"/>
        <v>0</v>
      </c>
      <c r="AC395" s="87" t="str">
        <f t="shared" si="120"/>
        <v>RECIBIDO TOTAL</v>
      </c>
      <c r="AD395" s="6">
        <f t="shared" si="121"/>
        <v>3683924.3999999994</v>
      </c>
      <c r="AE395" s="87"/>
      <c r="AF395" s="87"/>
      <c r="AI395" s="9">
        <v>2.5000000000000001E-2</v>
      </c>
      <c r="AN395" s="8" t="str">
        <f t="shared" si="122"/>
        <v>MCSSA018786HRAEI-AD-CC-341-202225301</v>
      </c>
      <c r="AO395" s="8" t="str">
        <f t="shared" si="123"/>
        <v>195NOVARTIS FARMACÉUTICA, S.A. DE C.V.18891.92MCSSA018786010.000.5637.002024AA-012M7B997-E133-2022RAMO 12</v>
      </c>
      <c r="AP395" s="8" t="str">
        <f t="shared" si="124"/>
        <v>HRAEI-AD-CC-341-2022</v>
      </c>
      <c r="AQ395" s="1" t="str">
        <f t="shared" si="125"/>
        <v>HRAEI-MD0519</v>
      </c>
      <c r="AR395" s="1" t="str">
        <f t="shared" si="126"/>
        <v>NOVARTIS FARMACÉUTICA, S.A. DE C.V.</v>
      </c>
      <c r="AS395" s="1" t="str">
        <f t="shared" si="127"/>
        <v>AA-012M7B997-E133-2022</v>
      </c>
      <c r="AT395" s="1" t="s">
        <v>48</v>
      </c>
      <c r="AU395" s="1" t="str">
        <f t="shared" si="128"/>
        <v>HRAEI-AD-CC-341-2022HRAEI-MD0519</v>
      </c>
    </row>
    <row r="396" spans="1:52" ht="24.95" hidden="1" customHeight="1" x14ac:dyDescent="0.25">
      <c r="A396" s="1" t="str">
        <f t="shared" si="111"/>
        <v>AA-012M7B997-E133-2022MCSSA018786PRODUCTOS ROCHE S.A. DE C.V.2024010.000.6201.00</v>
      </c>
      <c r="B396" s="1" t="str">
        <f t="shared" si="112"/>
        <v>MCSSA01878625301HRAEI-AD-CC-351-2022HRAEI-MD21122024</v>
      </c>
      <c r="C396" s="42">
        <v>44950</v>
      </c>
      <c r="D396" s="43">
        <v>2024</v>
      </c>
      <c r="E396" s="44" t="s">
        <v>39</v>
      </c>
      <c r="F396" s="44" t="s">
        <v>40</v>
      </c>
      <c r="G396" s="44" t="s">
        <v>41</v>
      </c>
      <c r="H396" s="44">
        <v>25301</v>
      </c>
      <c r="I396" s="44" t="s">
        <v>188</v>
      </c>
      <c r="J396" s="44" t="s">
        <v>189</v>
      </c>
      <c r="K396" s="44" t="s">
        <v>294</v>
      </c>
      <c r="L396" s="44" t="str">
        <f t="shared" si="113"/>
        <v>HRAEI-AD-CC-351-2022HRAEI-MD2112</v>
      </c>
      <c r="M396" s="44" t="s">
        <v>295</v>
      </c>
      <c r="N396" s="44">
        <v>25303571</v>
      </c>
      <c r="O396" s="44" t="s">
        <v>296</v>
      </c>
      <c r="P396" s="44" t="s">
        <v>297</v>
      </c>
      <c r="Q396" s="45">
        <v>102648</v>
      </c>
      <c r="R396" s="46">
        <v>16</v>
      </c>
      <c r="S396" s="46">
        <v>39</v>
      </c>
      <c r="T396" s="45">
        <f t="shared" si="114"/>
        <v>1642368</v>
      </c>
      <c r="U396" s="45">
        <f t="shared" si="115"/>
        <v>4003272</v>
      </c>
      <c r="V396" s="47">
        <v>0</v>
      </c>
      <c r="W396" s="87">
        <f>IFERROR(VLOOKUP(L396,'DINAMICA SOLICITADO - ENTREGADO'!$A$2:$B$2000,2,0),"-")</f>
        <v>20</v>
      </c>
      <c r="X396" s="87">
        <f>IFERROR(VLOOKUP(L396,'DINAMICA SOLICITADO - ENTREGADO'!$A$2:$C$2000,3,0),"-")</f>
        <v>20</v>
      </c>
      <c r="Y396" s="87" t="str">
        <f t="shared" si="116"/>
        <v>CLAVE SOLICITADA</v>
      </c>
      <c r="Z396" s="87">
        <f t="shared" si="117"/>
        <v>4</v>
      </c>
      <c r="AA396" s="87" t="str">
        <f t="shared" si="118"/>
        <v>MINIMO SUPERADO</v>
      </c>
      <c r="AB396" s="87">
        <f t="shared" si="119"/>
        <v>0</v>
      </c>
      <c r="AC396" s="87" t="str">
        <f t="shared" si="120"/>
        <v>RECIBIDO TOTAL</v>
      </c>
      <c r="AD396" s="6">
        <f t="shared" si="121"/>
        <v>2052960</v>
      </c>
      <c r="AE396" s="87" t="s">
        <v>3574</v>
      </c>
      <c r="AF396" s="87"/>
      <c r="AI396" s="9">
        <v>2.5000000000000001E-2</v>
      </c>
      <c r="AN396" s="8" t="str">
        <f t="shared" si="122"/>
        <v>MCSSA018786HRAEI-AD-CC-351-202225301</v>
      </c>
      <c r="AO396" s="8" t="str">
        <f t="shared" si="123"/>
        <v>39PRODUCTOS ROCHE S.A. DE C.V.102648MCSSA018786010.000.6201.002024AA-012M7B997-E133-2022RAMO 12</v>
      </c>
      <c r="AP396" s="8" t="str">
        <f t="shared" si="124"/>
        <v>HRAEI-AD-CC-351-2022</v>
      </c>
      <c r="AQ396" s="1" t="str">
        <f t="shared" si="125"/>
        <v>HRAEI-MD2112</v>
      </c>
      <c r="AR396" s="1" t="str">
        <f t="shared" si="126"/>
        <v>PRODUCTOS ROCHE S.A. DE C.V.</v>
      </c>
      <c r="AS396" s="1" t="str">
        <f t="shared" si="127"/>
        <v>AA-012M7B997-E133-2022</v>
      </c>
      <c r="AT396" s="1" t="s">
        <v>48</v>
      </c>
      <c r="AU396" s="1" t="str">
        <f t="shared" si="128"/>
        <v>HRAEI-AD-CC-351-2022HRAEI-MD2112</v>
      </c>
      <c r="AY396" s="70"/>
      <c r="AZ396" s="70"/>
    </row>
    <row r="397" spans="1:52" ht="24.95" hidden="1" customHeight="1" x14ac:dyDescent="0.25">
      <c r="A397" s="1" t="str">
        <f t="shared" si="111"/>
        <v>AA-012M7B997-E133-2022MCSSA018786PRODUCTOS ROCHE S.A. DE C.V.2024010.000.6202.00</v>
      </c>
      <c r="B397" s="1" t="str">
        <f t="shared" si="112"/>
        <v>MCSSA01878625301HRAEI-AD-CC-351-2022HRAEI-MD21132024</v>
      </c>
      <c r="C397" s="42">
        <v>44950</v>
      </c>
      <c r="D397" s="43">
        <v>2024</v>
      </c>
      <c r="E397" s="44" t="s">
        <v>39</v>
      </c>
      <c r="F397" s="44" t="s">
        <v>40</v>
      </c>
      <c r="G397" s="44" t="s">
        <v>41</v>
      </c>
      <c r="H397" s="44">
        <v>25301</v>
      </c>
      <c r="I397" s="44" t="s">
        <v>188</v>
      </c>
      <c r="J397" s="44" t="s">
        <v>189</v>
      </c>
      <c r="K397" s="44" t="s">
        <v>298</v>
      </c>
      <c r="L397" s="44" t="str">
        <f t="shared" si="113"/>
        <v>HRAEI-AD-CC-351-2022HRAEI-MD2113</v>
      </c>
      <c r="M397" s="44" t="s">
        <v>299</v>
      </c>
      <c r="N397" s="44">
        <v>25303572</v>
      </c>
      <c r="O397" s="44" t="s">
        <v>300</v>
      </c>
      <c r="P397" s="44" t="s">
        <v>289</v>
      </c>
      <c r="Q397" s="45">
        <v>146640</v>
      </c>
      <c r="R397" s="46">
        <v>94</v>
      </c>
      <c r="S397" s="46">
        <v>234</v>
      </c>
      <c r="T397" s="45">
        <f t="shared" si="114"/>
        <v>13784160</v>
      </c>
      <c r="U397" s="45">
        <f t="shared" si="115"/>
        <v>34313760</v>
      </c>
      <c r="V397" s="47">
        <v>0</v>
      </c>
      <c r="W397" s="87">
        <f>IFERROR(VLOOKUP(L397,'DINAMICA SOLICITADO - ENTREGADO'!$A$2:$B$2000,2,0),"-")</f>
        <v>40</v>
      </c>
      <c r="X397" s="87">
        <f>IFERROR(VLOOKUP(L397,'DINAMICA SOLICITADO - ENTREGADO'!$A$2:$C$2000,3,0),"-")</f>
        <v>40</v>
      </c>
      <c r="Y397" s="87" t="str">
        <f t="shared" si="116"/>
        <v>CLAVE SOLICITADA</v>
      </c>
      <c r="Z397" s="87">
        <f t="shared" si="117"/>
        <v>-54</v>
      </c>
      <c r="AA397" s="87" t="str">
        <f t="shared" si="118"/>
        <v>MINIMO NO CUMPLIDO</v>
      </c>
      <c r="AB397" s="87">
        <f t="shared" si="119"/>
        <v>0</v>
      </c>
      <c r="AC397" s="87" t="str">
        <f t="shared" si="120"/>
        <v>RECIBIDO TOTAL</v>
      </c>
      <c r="AD397" s="6">
        <f t="shared" si="121"/>
        <v>5865600</v>
      </c>
      <c r="AE397" s="87"/>
      <c r="AF397" s="87"/>
      <c r="AI397" s="9">
        <v>2.5000000000000001E-2</v>
      </c>
      <c r="AN397" s="8" t="str">
        <f t="shared" si="122"/>
        <v>MCSSA018786HRAEI-AD-CC-351-202225301</v>
      </c>
      <c r="AO397" s="8" t="str">
        <f t="shared" si="123"/>
        <v>234PRODUCTOS ROCHE S.A. DE C.V.146640MCSSA018786010.000.6202.002024AA-012M7B997-E133-2022RAMO 12</v>
      </c>
      <c r="AP397" s="8" t="str">
        <f t="shared" si="124"/>
        <v>HRAEI-AD-CC-351-2022</v>
      </c>
      <c r="AQ397" s="1" t="str">
        <f t="shared" si="125"/>
        <v>HRAEI-MD2113</v>
      </c>
      <c r="AR397" s="1" t="str">
        <f t="shared" si="126"/>
        <v>PRODUCTOS ROCHE S.A. DE C.V.</v>
      </c>
      <c r="AS397" s="1" t="str">
        <f t="shared" si="127"/>
        <v>AA-012M7B997-E133-2022</v>
      </c>
      <c r="AT397" s="1" t="s">
        <v>48</v>
      </c>
      <c r="AU397" s="1" t="str">
        <f t="shared" si="128"/>
        <v>HRAEI-AD-CC-351-2022HRAEI-MD2113</v>
      </c>
      <c r="AY397" s="70"/>
      <c r="AZ397" s="70"/>
    </row>
    <row r="398" spans="1:52" ht="24.95" hidden="1" customHeight="1" x14ac:dyDescent="0.25">
      <c r="A398" s="1" t="str">
        <f t="shared" si="111"/>
        <v>AA-012M7B997-E133-2022MCSSA018786PRODUCTOS ROCHE S.A. DE C.V.2024010.000.6199.00</v>
      </c>
      <c r="B398" s="1" t="str">
        <f t="shared" si="112"/>
        <v>MCSSA01878625301HRAEI-AD-CC-351-2022HRAEI-MD21102024</v>
      </c>
      <c r="C398" s="42">
        <v>44950</v>
      </c>
      <c r="D398" s="43">
        <v>2024</v>
      </c>
      <c r="E398" s="44" t="s">
        <v>39</v>
      </c>
      <c r="F398" s="44" t="s">
        <v>40</v>
      </c>
      <c r="G398" s="44" t="s">
        <v>41</v>
      </c>
      <c r="H398" s="44">
        <v>25301</v>
      </c>
      <c r="I398" s="44" t="s">
        <v>188</v>
      </c>
      <c r="J398" s="44" t="s">
        <v>189</v>
      </c>
      <c r="K398" s="44" t="s">
        <v>286</v>
      </c>
      <c r="L398" s="44" t="str">
        <f t="shared" si="113"/>
        <v>HRAEI-AD-CC-351-2022HRAEI-MD2110</v>
      </c>
      <c r="M398" s="44" t="s">
        <v>287</v>
      </c>
      <c r="N398" s="44">
        <v>25303569</v>
      </c>
      <c r="O398" s="44" t="s">
        <v>288</v>
      </c>
      <c r="P398" s="44" t="s">
        <v>289</v>
      </c>
      <c r="Q398" s="45">
        <v>29328</v>
      </c>
      <c r="R398" s="46">
        <v>10</v>
      </c>
      <c r="S398" s="46">
        <v>23</v>
      </c>
      <c r="T398" s="45">
        <f t="shared" si="114"/>
        <v>293280</v>
      </c>
      <c r="U398" s="45">
        <f t="shared" si="115"/>
        <v>674544</v>
      </c>
      <c r="V398" s="47">
        <v>0</v>
      </c>
      <c r="W398" s="87">
        <f>IFERROR(VLOOKUP(L398,'DINAMICA SOLICITADO - ENTREGADO'!$A$2:$B$2000,2,0),"-")</f>
        <v>23</v>
      </c>
      <c r="X398" s="87">
        <f>IFERROR(VLOOKUP(L398,'DINAMICA SOLICITADO - ENTREGADO'!$A$2:$C$2000,3,0),"-")</f>
        <v>23</v>
      </c>
      <c r="Y398" s="87" t="str">
        <f t="shared" si="116"/>
        <v>CLAVE SOLICITADA</v>
      </c>
      <c r="Z398" s="87">
        <f t="shared" si="117"/>
        <v>13</v>
      </c>
      <c r="AA398" s="87" t="str">
        <f t="shared" si="118"/>
        <v>MINIMO SUPERADO</v>
      </c>
      <c r="AB398" s="87">
        <f t="shared" si="119"/>
        <v>0</v>
      </c>
      <c r="AC398" s="87" t="str">
        <f t="shared" si="120"/>
        <v>RECIBIDO TOTAL</v>
      </c>
      <c r="AD398" s="6">
        <f t="shared" si="121"/>
        <v>674544</v>
      </c>
      <c r="AE398" s="87" t="s">
        <v>3574</v>
      </c>
      <c r="AF398" s="87"/>
      <c r="AI398" s="9">
        <v>2.5000000000000001E-2</v>
      </c>
      <c r="AN398" s="8" t="str">
        <f t="shared" si="122"/>
        <v>MCSSA018786HRAEI-AD-CC-351-202225301</v>
      </c>
      <c r="AO398" s="8" t="str">
        <f t="shared" si="123"/>
        <v>23PRODUCTOS ROCHE S.A. DE C.V.29328MCSSA018786010.000.6199.002024AA-012M7B997-E133-2022RAMO 12</v>
      </c>
      <c r="AP398" s="8" t="str">
        <f t="shared" si="124"/>
        <v>HRAEI-AD-CC-351-2022</v>
      </c>
      <c r="AQ398" s="1" t="str">
        <f t="shared" si="125"/>
        <v>HRAEI-MD2110</v>
      </c>
      <c r="AR398" s="1" t="str">
        <f t="shared" si="126"/>
        <v>PRODUCTOS ROCHE S.A. DE C.V.</v>
      </c>
      <c r="AS398" s="1" t="str">
        <f t="shared" si="127"/>
        <v>AA-012M7B997-E133-2022</v>
      </c>
      <c r="AT398" s="1" t="s">
        <v>48</v>
      </c>
      <c r="AU398" s="1" t="str">
        <f t="shared" si="128"/>
        <v>HRAEI-AD-CC-351-2022HRAEI-MD2110</v>
      </c>
      <c r="AY398" s="70"/>
      <c r="AZ398" s="70"/>
    </row>
    <row r="399" spans="1:52" ht="24.95" hidden="1" customHeight="1" x14ac:dyDescent="0.25">
      <c r="A399" s="1" t="str">
        <f t="shared" si="111"/>
        <v>AA-012M7B997-E133-2022MCSSA018786PRODUCTOS ROCHE S.A. DE C.V.2024010.000.6200.00</v>
      </c>
      <c r="B399" s="1" t="str">
        <f t="shared" si="112"/>
        <v>MCSSA01878625301HRAEI-AD-CC-351-2022HRAEI-MD21112024</v>
      </c>
      <c r="C399" s="42">
        <v>44950</v>
      </c>
      <c r="D399" s="43">
        <v>2024</v>
      </c>
      <c r="E399" s="44" t="s">
        <v>39</v>
      </c>
      <c r="F399" s="44" t="s">
        <v>40</v>
      </c>
      <c r="G399" s="44" t="s">
        <v>41</v>
      </c>
      <c r="H399" s="44">
        <v>25301</v>
      </c>
      <c r="I399" s="44" t="s">
        <v>188</v>
      </c>
      <c r="J399" s="44" t="s">
        <v>189</v>
      </c>
      <c r="K399" s="44" t="s">
        <v>290</v>
      </c>
      <c r="L399" s="44" t="str">
        <f t="shared" si="113"/>
        <v>HRAEI-AD-CC-351-2022HRAEI-MD2111</v>
      </c>
      <c r="M399" s="44" t="s">
        <v>291</v>
      </c>
      <c r="N399" s="44">
        <v>25303570</v>
      </c>
      <c r="O399" s="44" t="s">
        <v>292</v>
      </c>
      <c r="P399" s="44" t="s">
        <v>293</v>
      </c>
      <c r="Q399" s="45">
        <v>58656</v>
      </c>
      <c r="R399" s="46">
        <v>7</v>
      </c>
      <c r="S399" s="46">
        <v>16</v>
      </c>
      <c r="T399" s="45">
        <f t="shared" si="114"/>
        <v>410592</v>
      </c>
      <c r="U399" s="45">
        <f t="shared" si="115"/>
        <v>938496</v>
      </c>
      <c r="V399" s="47">
        <v>0</v>
      </c>
      <c r="W399" s="87">
        <f>IFERROR(VLOOKUP(L399,'DINAMICA SOLICITADO - ENTREGADO'!$A$2:$B$2000,2,0),"-")</f>
        <v>16</v>
      </c>
      <c r="X399" s="87">
        <f>IFERROR(VLOOKUP(L399,'DINAMICA SOLICITADO - ENTREGADO'!$A$2:$C$2000,3,0),"-")</f>
        <v>16</v>
      </c>
      <c r="Y399" s="87" t="str">
        <f t="shared" si="116"/>
        <v>CLAVE SOLICITADA</v>
      </c>
      <c r="Z399" s="87">
        <f t="shared" si="117"/>
        <v>9</v>
      </c>
      <c r="AA399" s="87" t="str">
        <f t="shared" si="118"/>
        <v>MINIMO SUPERADO</v>
      </c>
      <c r="AB399" s="87">
        <f t="shared" si="119"/>
        <v>0</v>
      </c>
      <c r="AC399" s="87" t="str">
        <f t="shared" si="120"/>
        <v>RECIBIDO TOTAL</v>
      </c>
      <c r="AD399" s="6">
        <f t="shared" si="121"/>
        <v>938496</v>
      </c>
      <c r="AE399" s="87" t="s">
        <v>3574</v>
      </c>
      <c r="AF399" s="87"/>
      <c r="AI399" s="9">
        <v>2.5000000000000001E-2</v>
      </c>
      <c r="AN399" s="8" t="str">
        <f t="shared" si="122"/>
        <v>MCSSA018786HRAEI-AD-CC-351-202225301</v>
      </c>
      <c r="AO399" s="8" t="str">
        <f t="shared" si="123"/>
        <v>16PRODUCTOS ROCHE S.A. DE C.V.58656MCSSA018786010.000.6200.002024AA-012M7B997-E133-2022RAMO 12</v>
      </c>
      <c r="AP399" s="8" t="str">
        <f t="shared" si="124"/>
        <v>HRAEI-AD-CC-351-2022</v>
      </c>
      <c r="AQ399" s="1" t="str">
        <f t="shared" si="125"/>
        <v>HRAEI-MD2111</v>
      </c>
      <c r="AR399" s="1" t="str">
        <f t="shared" si="126"/>
        <v>PRODUCTOS ROCHE S.A. DE C.V.</v>
      </c>
      <c r="AS399" s="1" t="str">
        <f t="shared" si="127"/>
        <v>AA-012M7B997-E133-2022</v>
      </c>
      <c r="AT399" s="1" t="s">
        <v>48</v>
      </c>
      <c r="AU399" s="1" t="str">
        <f t="shared" si="128"/>
        <v>HRAEI-AD-CC-351-2022HRAEI-MD2111</v>
      </c>
      <c r="AY399" s="70"/>
      <c r="AZ399" s="70"/>
    </row>
    <row r="400" spans="1:52" ht="24.95" hidden="1" customHeight="1" x14ac:dyDescent="0.25">
      <c r="A400" s="70" t="str">
        <f t="shared" si="111"/>
        <v>LA-12-512-012000991-I-174-2023MCSSA018786BIORESEARCH DE MEXICO, S.A. DE C.V.2024010.000.2501.00</v>
      </c>
      <c r="B400" s="70" t="str">
        <f t="shared" si="112"/>
        <v>MCSSA01878625301HRAEI-LPI-CC-266-2023HRAEI-MD05222024</v>
      </c>
      <c r="C400" s="71">
        <v>45253</v>
      </c>
      <c r="D400" s="72">
        <v>2024</v>
      </c>
      <c r="E400" s="73" t="s">
        <v>39</v>
      </c>
      <c r="F400" s="73" t="s">
        <v>2213</v>
      </c>
      <c r="G400" s="73" t="s">
        <v>41</v>
      </c>
      <c r="H400" s="73">
        <v>25301</v>
      </c>
      <c r="I400" s="73" t="s">
        <v>2274</v>
      </c>
      <c r="J400" s="73" t="s">
        <v>2275</v>
      </c>
      <c r="K400" s="73" t="s">
        <v>782</v>
      </c>
      <c r="L400" s="44" t="str">
        <f t="shared" si="113"/>
        <v>HRAEI-LPI-CC-266-2023HRAEI-MD0522</v>
      </c>
      <c r="M400" s="73" t="s">
        <v>783</v>
      </c>
      <c r="N400" s="73">
        <v>25300792</v>
      </c>
      <c r="O400" s="73" t="s">
        <v>784</v>
      </c>
      <c r="P400" s="73" t="s">
        <v>382</v>
      </c>
      <c r="Q400" s="74">
        <v>5.5</v>
      </c>
      <c r="R400" s="75">
        <v>12</v>
      </c>
      <c r="S400" s="75">
        <v>29</v>
      </c>
      <c r="T400" s="74">
        <f t="shared" si="114"/>
        <v>66</v>
      </c>
      <c r="U400" s="74">
        <f t="shared" si="115"/>
        <v>159.5</v>
      </c>
      <c r="V400" s="76">
        <v>0</v>
      </c>
      <c r="W400" s="87">
        <f>IFERROR(VLOOKUP(L400,'DINAMICA SOLICITADO - ENTREGADO'!$A$2:$B$2000,2,0),"-")</f>
        <v>12</v>
      </c>
      <c r="X400" s="87">
        <f>IFERROR(VLOOKUP(L400,'DINAMICA SOLICITADO - ENTREGADO'!$A$2:$C$2000,3,0),"-")</f>
        <v>0</v>
      </c>
      <c r="Y400" s="87" t="str">
        <f t="shared" si="116"/>
        <v>CLAVE SOLICITADA</v>
      </c>
      <c r="Z400" s="87">
        <f t="shared" si="117"/>
        <v>0</v>
      </c>
      <c r="AA400" s="87" t="str">
        <f t="shared" si="118"/>
        <v>MINIMO CUMPLIDO</v>
      </c>
      <c r="AB400" s="87">
        <f t="shared" si="119"/>
        <v>12</v>
      </c>
      <c r="AC400" s="87" t="str">
        <f t="shared" si="120"/>
        <v>SIN RECIBIR</v>
      </c>
      <c r="AD400" s="6">
        <f t="shared" si="121"/>
        <v>0</v>
      </c>
      <c r="AE400" s="87"/>
      <c r="AF400" s="87"/>
      <c r="AG400" s="77"/>
      <c r="AH400" s="77"/>
      <c r="AI400" s="78" t="s">
        <v>2216</v>
      </c>
      <c r="AJ400" s="78"/>
      <c r="AK400" s="77"/>
      <c r="AL400" s="77"/>
      <c r="AM400" s="77"/>
      <c r="AN400" s="77" t="str">
        <f t="shared" si="122"/>
        <v>MCSSA018786HRAEI-LPI-CC-266-202325301</v>
      </c>
      <c r="AO400" s="77" t="str">
        <f t="shared" si="123"/>
        <v>29BIORESEARCH DE MEXICO, S.A. DE C.V.5.5MCSSA018786010.000.2501.002024LA-12-512-012000991-I-174-2023RAMO 12</v>
      </c>
      <c r="AP400" s="77" t="str">
        <f t="shared" si="124"/>
        <v>HRAEI-LPI-CC-266-2023</v>
      </c>
      <c r="AQ400" s="70" t="str">
        <f t="shared" si="125"/>
        <v>HRAEI-MD0522</v>
      </c>
      <c r="AR400" s="70" t="str">
        <f t="shared" si="126"/>
        <v>BIORESEARCH DE MEXICO, S.A. DE C.V.</v>
      </c>
      <c r="AS400" s="70" t="str">
        <f t="shared" si="127"/>
        <v>LA-12-512-012000991-I-174-2023</v>
      </c>
      <c r="AT400" s="70" t="s">
        <v>2218</v>
      </c>
      <c r="AU400" s="70" t="str">
        <f t="shared" si="128"/>
        <v>HRAEI-LPI-CC-266-2023HRAEI-MD0522</v>
      </c>
      <c r="AV400" s="70"/>
      <c r="AW400" s="70"/>
      <c r="AX400" s="70"/>
    </row>
    <row r="401" spans="1:52" ht="24.95" hidden="1" customHeight="1" x14ac:dyDescent="0.25">
      <c r="A401" s="1" t="str">
        <f t="shared" si="111"/>
        <v>LA-012M7B997-E115-2022MCSSA018786BIORESEARCH DE MÉXICO, S.A. DE C.V.2024010.000.2501.00</v>
      </c>
      <c r="B401" s="1" t="str">
        <f t="shared" si="112"/>
        <v>MCSSA01878625301HRAEI-LPI-CC-431-2022HRAEI-MD05222024</v>
      </c>
      <c r="C401" s="42">
        <v>44950</v>
      </c>
      <c r="D401" s="43">
        <v>2024</v>
      </c>
      <c r="E401" s="44" t="s">
        <v>39</v>
      </c>
      <c r="F401" s="44" t="s">
        <v>390</v>
      </c>
      <c r="G401" s="44" t="s">
        <v>41</v>
      </c>
      <c r="H401" s="44">
        <v>25301</v>
      </c>
      <c r="I401" s="44" t="s">
        <v>503</v>
      </c>
      <c r="J401" s="44" t="s">
        <v>504</v>
      </c>
      <c r="K401" s="44" t="s">
        <v>782</v>
      </c>
      <c r="L401" s="44" t="str">
        <f t="shared" si="113"/>
        <v>HRAEI-LPI-CC-431-2022HRAEI-MD0522</v>
      </c>
      <c r="M401" s="44" t="s">
        <v>783</v>
      </c>
      <c r="N401" s="44">
        <v>25300792</v>
      </c>
      <c r="O401" s="44" t="s">
        <v>784</v>
      </c>
      <c r="P401" s="44" t="s">
        <v>382</v>
      </c>
      <c r="Q401" s="45">
        <v>5.89</v>
      </c>
      <c r="R401" s="46">
        <v>19</v>
      </c>
      <c r="S401" s="46">
        <v>47</v>
      </c>
      <c r="T401" s="45">
        <f t="shared" si="114"/>
        <v>111.91</v>
      </c>
      <c r="U401" s="45">
        <f t="shared" si="115"/>
        <v>276.83</v>
      </c>
      <c r="V401" s="47">
        <v>0</v>
      </c>
      <c r="W401" s="87">
        <f>IFERROR(VLOOKUP(L401,'DINAMICA SOLICITADO - ENTREGADO'!$A$2:$B$2000,2,0),"-")</f>
        <v>19</v>
      </c>
      <c r="X401" s="87">
        <f>IFERROR(VLOOKUP(L401,'DINAMICA SOLICITADO - ENTREGADO'!$A$2:$C$2000,3,0),"-")</f>
        <v>19</v>
      </c>
      <c r="Y401" s="87" t="str">
        <f t="shared" si="116"/>
        <v>CLAVE SOLICITADA</v>
      </c>
      <c r="Z401" s="87">
        <f t="shared" si="117"/>
        <v>0</v>
      </c>
      <c r="AA401" s="87" t="str">
        <f t="shared" si="118"/>
        <v>MINIMO CUMPLIDO</v>
      </c>
      <c r="AB401" s="87">
        <f t="shared" si="119"/>
        <v>0</v>
      </c>
      <c r="AC401" s="87" t="str">
        <f t="shared" si="120"/>
        <v>RECIBIDO TOTAL</v>
      </c>
      <c r="AD401" s="6">
        <f t="shared" si="121"/>
        <v>111.91</v>
      </c>
      <c r="AE401" s="87"/>
      <c r="AF401" s="87"/>
      <c r="AI401" s="9">
        <v>2.5000000000000001E-2</v>
      </c>
      <c r="AN401" s="8" t="str">
        <f t="shared" si="122"/>
        <v>MCSSA018786HRAEI-LPI-CC-431-202225301</v>
      </c>
      <c r="AO401" s="8" t="str">
        <f t="shared" si="123"/>
        <v>47BIORESEARCH DE MÉXICO, S.A. DE C.V.5.89MCSSA018786010.000.2501.002024LA-012M7B997-E115-2022RAMO 12</v>
      </c>
      <c r="AP401" s="8" t="str">
        <f t="shared" si="124"/>
        <v>HRAEI-LPI-CC-431-2022</v>
      </c>
      <c r="AQ401" s="1" t="str">
        <f t="shared" si="125"/>
        <v>HRAEI-MD0522</v>
      </c>
      <c r="AR401" s="1" t="str">
        <f t="shared" si="126"/>
        <v>BIORESEARCH DE MÉXICO, S.A. DE C.V.</v>
      </c>
      <c r="AS401" s="1" t="str">
        <f t="shared" si="127"/>
        <v>LA-012M7B997-E115-2022</v>
      </c>
      <c r="AT401" s="1" t="s">
        <v>48</v>
      </c>
      <c r="AU401" s="1" t="str">
        <f t="shared" si="128"/>
        <v>HRAEI-LPI-CC-431-2022HRAEI-MD0522</v>
      </c>
    </row>
    <row r="402" spans="1:52" ht="24.95" hidden="1" customHeight="1" x14ac:dyDescent="0.25">
      <c r="A402" s="70" t="str">
        <f t="shared" si="111"/>
        <v>LA-12-512-012000991-I-174-2023MCSSA018786COMPAÑIA INTERNACIONAL MEDICA, S.A. DE C.V.2024010.000.6169.00</v>
      </c>
      <c r="B402" s="70" t="str">
        <f t="shared" si="112"/>
        <v>MCSSA01878625301HRAEI-LPI-CC-279-1-2023HRAEI-MD17422024</v>
      </c>
      <c r="C402" s="71">
        <v>45253</v>
      </c>
      <c r="D402" s="72">
        <v>2024</v>
      </c>
      <c r="E402" s="73" t="s">
        <v>39</v>
      </c>
      <c r="F402" s="73" t="s">
        <v>2213</v>
      </c>
      <c r="G402" s="73" t="s">
        <v>41</v>
      </c>
      <c r="H402" s="73">
        <v>25301</v>
      </c>
      <c r="I402" s="73" t="s">
        <v>2290</v>
      </c>
      <c r="J402" s="73" t="s">
        <v>2291</v>
      </c>
      <c r="K402" s="73" t="s">
        <v>1199</v>
      </c>
      <c r="L402" s="44" t="str">
        <f t="shared" si="113"/>
        <v>HRAEI-LPI-CC-279-1-2023HRAEI-MD1742</v>
      </c>
      <c r="M402" s="73" t="s">
        <v>1200</v>
      </c>
      <c r="N402" s="73">
        <v>25303402</v>
      </c>
      <c r="O402" s="73" t="s">
        <v>1201</v>
      </c>
      <c r="P402" s="73" t="s">
        <v>557</v>
      </c>
      <c r="Q402" s="74">
        <v>59.84</v>
      </c>
      <c r="R402" s="75">
        <v>4</v>
      </c>
      <c r="S402" s="75">
        <v>9</v>
      </c>
      <c r="T402" s="74">
        <f t="shared" si="114"/>
        <v>239.36</v>
      </c>
      <c r="U402" s="74">
        <f t="shared" si="115"/>
        <v>538.56000000000006</v>
      </c>
      <c r="V402" s="76">
        <v>0</v>
      </c>
      <c r="W402" s="87" t="str">
        <f>IFERROR(VLOOKUP(L402,'DINAMICA SOLICITADO - ENTREGADO'!$A$2:$B$2000,2,0),"-")</f>
        <v>-</v>
      </c>
      <c r="X402" s="87" t="str">
        <f>IFERROR(VLOOKUP(L402,'DINAMICA SOLICITADO - ENTREGADO'!$A$2:$C$2000,3,0),"-")</f>
        <v>-</v>
      </c>
      <c r="Y402" s="87" t="str">
        <f t="shared" si="116"/>
        <v>SIN SOLICITUD</v>
      </c>
      <c r="Z402" s="87" t="str">
        <f t="shared" si="117"/>
        <v>-</v>
      </c>
      <c r="AA402" s="87" t="str">
        <f t="shared" si="118"/>
        <v>MINIMO SIN SOLICITUD</v>
      </c>
      <c r="AB402" s="87" t="str">
        <f t="shared" si="119"/>
        <v>-</v>
      </c>
      <c r="AC402" s="87" t="str">
        <f t="shared" si="120"/>
        <v>SIN SOLICITUD</v>
      </c>
      <c r="AD402" s="6" t="str">
        <f t="shared" si="121"/>
        <v>-</v>
      </c>
      <c r="AE402" s="87"/>
      <c r="AF402" s="87"/>
      <c r="AG402" s="77"/>
      <c r="AH402" s="77"/>
      <c r="AI402" s="78" t="s">
        <v>2216</v>
      </c>
      <c r="AJ402" s="78"/>
      <c r="AK402" s="77"/>
      <c r="AL402" s="77"/>
      <c r="AM402" s="77"/>
      <c r="AN402" s="77" t="str">
        <f t="shared" si="122"/>
        <v>MCSSA018786HRAEI-LPI-CC-279-1-202325301</v>
      </c>
      <c r="AO402" s="77" t="str">
        <f t="shared" si="123"/>
        <v>9COMPAÑIA INTERNACIONAL MEDICA, S.A. DE C.V.59.84MCSSA018786010.000.6169.002024LA-12-512-012000991-I-174-2023RAMO 12</v>
      </c>
      <c r="AP402" s="77" t="str">
        <f t="shared" si="124"/>
        <v>HRAEI-LPI-CC-279-1-2023</v>
      </c>
      <c r="AQ402" s="70" t="str">
        <f t="shared" si="125"/>
        <v>HRAEI-MD1742</v>
      </c>
      <c r="AR402" s="70" t="str">
        <f t="shared" si="126"/>
        <v>COMPAÑIA INTERNACIONAL MEDICA, S.A. DE C.V.</v>
      </c>
      <c r="AS402" s="70" t="str">
        <f t="shared" si="127"/>
        <v>LA-12-512-012000991-I-174-2023</v>
      </c>
      <c r="AT402" s="70" t="s">
        <v>2218</v>
      </c>
      <c r="AU402" s="70" t="str">
        <f t="shared" si="128"/>
        <v>HRAEI-LPI-CC-279-1-2023HRAEI-MD1742</v>
      </c>
      <c r="AV402" s="70"/>
      <c r="AW402" s="70"/>
      <c r="AX402" s="70"/>
      <c r="AY402" s="70"/>
      <c r="AZ402" s="70"/>
    </row>
    <row r="403" spans="1:52" ht="24.95" hidden="1" customHeight="1" x14ac:dyDescent="0.25">
      <c r="A403" s="1" t="str">
        <f t="shared" si="111"/>
        <v>LA-012M7B997-E115-2022MCSSA018786COMPAÑIA INTERNACIONAL MÉDICA, S.A. DE C.V.2024010.000.6169.00</v>
      </c>
      <c r="B403" s="1" t="str">
        <f t="shared" si="112"/>
        <v>MCSSA01878625301HRAEI-LPI-CC-437-2022HRAEI-MD17422024</v>
      </c>
      <c r="C403" s="42">
        <v>44950</v>
      </c>
      <c r="D403" s="43">
        <v>2024</v>
      </c>
      <c r="E403" s="44" t="s">
        <v>39</v>
      </c>
      <c r="F403" s="44" t="s">
        <v>390</v>
      </c>
      <c r="G403" s="44" t="s">
        <v>41</v>
      </c>
      <c r="H403" s="44">
        <v>25301</v>
      </c>
      <c r="I403" s="44" t="s">
        <v>562</v>
      </c>
      <c r="J403" s="44" t="s">
        <v>563</v>
      </c>
      <c r="K403" s="44" t="s">
        <v>1199</v>
      </c>
      <c r="L403" s="44" t="str">
        <f t="shared" si="113"/>
        <v>HRAEI-LPI-CC-437-2022HRAEI-MD1742</v>
      </c>
      <c r="M403" s="44" t="s">
        <v>1200</v>
      </c>
      <c r="N403" s="44">
        <v>25303402</v>
      </c>
      <c r="O403" s="44" t="s">
        <v>1201</v>
      </c>
      <c r="P403" s="44" t="s">
        <v>557</v>
      </c>
      <c r="Q403" s="45">
        <v>59.84</v>
      </c>
      <c r="R403" s="46">
        <v>6</v>
      </c>
      <c r="S403" s="46">
        <v>14</v>
      </c>
      <c r="T403" s="45">
        <f t="shared" si="114"/>
        <v>359.04</v>
      </c>
      <c r="U403" s="45">
        <f t="shared" si="115"/>
        <v>837.76</v>
      </c>
      <c r="V403" s="47">
        <v>0</v>
      </c>
      <c r="W403" s="87" t="str">
        <f>IFERROR(VLOOKUP(L403,'DINAMICA SOLICITADO - ENTREGADO'!$A$2:$B$2000,2,0),"-")</f>
        <v>-</v>
      </c>
      <c r="X403" s="87" t="str">
        <f>IFERROR(VLOOKUP(L403,'DINAMICA SOLICITADO - ENTREGADO'!$A$2:$C$2000,3,0),"-")</f>
        <v>-</v>
      </c>
      <c r="Y403" s="87" t="str">
        <f t="shared" si="116"/>
        <v>SIN SOLICITUD</v>
      </c>
      <c r="Z403" s="87" t="str">
        <f t="shared" si="117"/>
        <v>-</v>
      </c>
      <c r="AA403" s="87" t="str">
        <f t="shared" si="118"/>
        <v>MINIMO SIN SOLICITUD</v>
      </c>
      <c r="AB403" s="87" t="str">
        <f t="shared" si="119"/>
        <v>-</v>
      </c>
      <c r="AC403" s="87" t="str">
        <f t="shared" si="120"/>
        <v>SIN SOLICITUD</v>
      </c>
      <c r="AD403" s="6" t="str">
        <f t="shared" si="121"/>
        <v>-</v>
      </c>
      <c r="AE403" s="87"/>
      <c r="AF403" s="87"/>
      <c r="AI403" s="9">
        <v>2.5000000000000001E-2</v>
      </c>
      <c r="AN403" s="8" t="str">
        <f t="shared" si="122"/>
        <v>MCSSA018786HRAEI-LPI-CC-437-202225301</v>
      </c>
      <c r="AO403" s="8" t="str">
        <f t="shared" si="123"/>
        <v>14COMPAÑIA INTERNACIONAL MÉDICA, S.A. DE C.V.59.84MCSSA018786010.000.6169.002024LA-012M7B997-E115-2022RAMO 12</v>
      </c>
      <c r="AP403" s="8" t="str">
        <f t="shared" si="124"/>
        <v>HRAEI-LPI-CC-437-2022</v>
      </c>
      <c r="AQ403" s="1" t="str">
        <f t="shared" si="125"/>
        <v>HRAEI-MD1742</v>
      </c>
      <c r="AR403" s="1" t="str">
        <f t="shared" si="126"/>
        <v>COMPAÑIA INTERNACIONAL MÉDICA, S.A. DE C.V.</v>
      </c>
      <c r="AS403" s="1" t="str">
        <f t="shared" si="127"/>
        <v>LA-012M7B997-E115-2022</v>
      </c>
      <c r="AT403" s="1" t="s">
        <v>48</v>
      </c>
      <c r="AU403" s="1" t="str">
        <f t="shared" si="128"/>
        <v>HRAEI-LPI-CC-437-2022HRAEI-MD1742</v>
      </c>
      <c r="AY403" s="70"/>
      <c r="AZ403" s="70"/>
    </row>
    <row r="404" spans="1:52" ht="24.95" hidden="1" customHeight="1" x14ac:dyDescent="0.25">
      <c r="A404" s="70" t="str">
        <f t="shared" si="111"/>
        <v>LA-12-512-012000991-I-174-2023MCSSA018786COMPAÑIA INTERNACIONAL MEDICA, S.A. DE C.V.2024010.000.6170.00</v>
      </c>
      <c r="B404" s="70" t="str">
        <f t="shared" si="112"/>
        <v>MCSSA01878625301HRAEI-LPI-CC-279-1-2023HRAEI-MD17432024</v>
      </c>
      <c r="C404" s="71">
        <v>45356</v>
      </c>
      <c r="D404" s="72">
        <v>2024</v>
      </c>
      <c r="E404" s="73" t="s">
        <v>39</v>
      </c>
      <c r="F404" s="73" t="s">
        <v>2213</v>
      </c>
      <c r="G404" s="73" t="s">
        <v>41</v>
      </c>
      <c r="H404" s="73">
        <v>25301</v>
      </c>
      <c r="I404" s="73" t="s">
        <v>2290</v>
      </c>
      <c r="J404" s="73" t="s">
        <v>2291</v>
      </c>
      <c r="K404" s="73" t="s">
        <v>1202</v>
      </c>
      <c r="L404" s="44" t="str">
        <f t="shared" si="113"/>
        <v>HRAEI-LPI-CC-279-1-2023HRAEI-MD1743</v>
      </c>
      <c r="M404" s="73" t="s">
        <v>1203</v>
      </c>
      <c r="N404" s="73">
        <v>25303403</v>
      </c>
      <c r="O404" s="73" t="s">
        <v>1204</v>
      </c>
      <c r="P404" s="73" t="s">
        <v>557</v>
      </c>
      <c r="Q404" s="74">
        <v>66</v>
      </c>
      <c r="R404" s="75">
        <v>2</v>
      </c>
      <c r="S404" s="75">
        <v>3</v>
      </c>
      <c r="T404" s="74">
        <f t="shared" si="114"/>
        <v>132</v>
      </c>
      <c r="U404" s="74">
        <f t="shared" si="115"/>
        <v>198</v>
      </c>
      <c r="V404" s="76">
        <v>0</v>
      </c>
      <c r="W404" s="87">
        <f>IFERROR(VLOOKUP(L404,'DINAMICA SOLICITADO - ENTREGADO'!$A$2:$B$2000,2,0),"-")</f>
        <v>2</v>
      </c>
      <c r="X404" s="87">
        <f>IFERROR(VLOOKUP(L404,'DINAMICA SOLICITADO - ENTREGADO'!$A$2:$C$2000,3,0),"-")</f>
        <v>2</v>
      </c>
      <c r="Y404" s="87" t="str">
        <f t="shared" si="116"/>
        <v>CLAVE SOLICITADA</v>
      </c>
      <c r="Z404" s="87">
        <f t="shared" si="117"/>
        <v>0</v>
      </c>
      <c r="AA404" s="87" t="str">
        <f t="shared" si="118"/>
        <v>MINIMO CUMPLIDO</v>
      </c>
      <c r="AB404" s="87">
        <f t="shared" si="119"/>
        <v>0</v>
      </c>
      <c r="AC404" s="87" t="str">
        <f t="shared" si="120"/>
        <v>RECIBIDO TOTAL</v>
      </c>
      <c r="AD404" s="6">
        <f t="shared" si="121"/>
        <v>132</v>
      </c>
      <c r="AE404" s="87"/>
      <c r="AF404" s="87"/>
      <c r="AG404" s="77" t="s">
        <v>2430</v>
      </c>
      <c r="AH404" s="77" t="s">
        <v>2430</v>
      </c>
      <c r="AI404" s="78" t="s">
        <v>2216</v>
      </c>
      <c r="AJ404" s="78" t="s">
        <v>2431</v>
      </c>
      <c r="AK404" s="77" t="s">
        <v>2432</v>
      </c>
      <c r="AL404" s="77"/>
      <c r="AM404" s="77" t="s">
        <v>2217</v>
      </c>
      <c r="AN404" s="77" t="str">
        <f t="shared" si="122"/>
        <v>MCSSA018786HRAEI-LPI-CC-279-1-202325301</v>
      </c>
      <c r="AO404" s="77" t="str">
        <f t="shared" si="123"/>
        <v>3COMPAÑIA INTERNACIONAL MEDICA, S.A. DE C.V.66MCSSA018786010.000.6170.002024LA-12-512-012000991-I-174-2023RAMO 12</v>
      </c>
      <c r="AP404" s="77" t="str">
        <f t="shared" si="124"/>
        <v>HRAEI-LPI-CC-279-1-2023</v>
      </c>
      <c r="AQ404" s="70" t="str">
        <f t="shared" si="125"/>
        <v>HRAEI-MD1743</v>
      </c>
      <c r="AR404" s="70" t="str">
        <f t="shared" si="126"/>
        <v>COMPAÑIA INTERNACIONAL MEDICA, S.A. DE C.V.</v>
      </c>
      <c r="AS404" s="70" t="str">
        <f t="shared" si="127"/>
        <v>LA-12-512-012000991-I-174-2023</v>
      </c>
      <c r="AT404" s="70" t="s">
        <v>2218</v>
      </c>
      <c r="AU404" s="70" t="str">
        <f t="shared" si="128"/>
        <v>HRAEI-LPI-CC-279-1-2023HRAEI-MD1743</v>
      </c>
      <c r="AV404" s="70"/>
      <c r="AW404" s="70"/>
      <c r="AX404" s="70"/>
      <c r="AY404" s="70"/>
      <c r="AZ404" s="70"/>
    </row>
    <row r="405" spans="1:52" ht="24.95" hidden="1" customHeight="1" x14ac:dyDescent="0.25">
      <c r="A405" s="70" t="str">
        <f t="shared" si="111"/>
        <v>LA-12-512-012000991-I-174-2023MCSSA018786ARMSTRONG LABORATORIOS DE MEXICO, S.A. DE C.V.2024010.000.6170.00</v>
      </c>
      <c r="B405" s="70" t="str">
        <f t="shared" si="112"/>
        <v>MCSSA01878625301HRAEI-LPI-CC-259-1-2023HRAEI-MD17432024</v>
      </c>
      <c r="C405" s="71">
        <v>45303</v>
      </c>
      <c r="D405" s="72">
        <v>2024</v>
      </c>
      <c r="E405" s="73" t="s">
        <v>39</v>
      </c>
      <c r="F405" s="73" t="s">
        <v>2213</v>
      </c>
      <c r="G405" s="73" t="s">
        <v>41</v>
      </c>
      <c r="H405" s="73">
        <v>25301</v>
      </c>
      <c r="I405" s="73" t="s">
        <v>2279</v>
      </c>
      <c r="J405" s="73" t="s">
        <v>2280</v>
      </c>
      <c r="K405" s="73" t="s">
        <v>1202</v>
      </c>
      <c r="L405" s="44" t="str">
        <f t="shared" si="113"/>
        <v>HRAEI-LPI-CC-259-1-2023HRAEI-MD1743</v>
      </c>
      <c r="M405" s="73" t="s">
        <v>1203</v>
      </c>
      <c r="N405" s="73">
        <v>25303403</v>
      </c>
      <c r="O405" s="73" t="s">
        <v>1204</v>
      </c>
      <c r="P405" s="73" t="s">
        <v>557</v>
      </c>
      <c r="Q405" s="74">
        <v>65</v>
      </c>
      <c r="R405" s="75">
        <v>1</v>
      </c>
      <c r="S405" s="75">
        <v>2</v>
      </c>
      <c r="T405" s="74">
        <f t="shared" si="114"/>
        <v>65</v>
      </c>
      <c r="U405" s="74">
        <f t="shared" si="115"/>
        <v>130</v>
      </c>
      <c r="V405" s="76">
        <v>0</v>
      </c>
      <c r="W405" s="87" t="str">
        <f>IFERROR(VLOOKUP(L405,'DINAMICA SOLICITADO - ENTREGADO'!$A$2:$B$2000,2,0),"-")</f>
        <v>-</v>
      </c>
      <c r="X405" s="87" t="str">
        <f>IFERROR(VLOOKUP(L405,'DINAMICA SOLICITADO - ENTREGADO'!$A$2:$C$2000,3,0),"-")</f>
        <v>-</v>
      </c>
      <c r="Y405" s="87" t="str">
        <f t="shared" si="116"/>
        <v>SIN SOLICITUD</v>
      </c>
      <c r="Z405" s="87" t="str">
        <f t="shared" si="117"/>
        <v>-</v>
      </c>
      <c r="AA405" s="87" t="str">
        <f t="shared" si="118"/>
        <v>MINIMO SIN SOLICITUD</v>
      </c>
      <c r="AB405" s="87" t="str">
        <f t="shared" si="119"/>
        <v>-</v>
      </c>
      <c r="AC405" s="87" t="str">
        <f t="shared" si="120"/>
        <v>SIN SOLICITUD</v>
      </c>
      <c r="AD405" s="6" t="str">
        <f t="shared" si="121"/>
        <v>-</v>
      </c>
      <c r="AE405" s="87"/>
      <c r="AF405" s="87"/>
      <c r="AG405" s="77" t="s">
        <v>2410</v>
      </c>
      <c r="AH405" s="77" t="s">
        <v>2410</v>
      </c>
      <c r="AI405" s="78" t="s">
        <v>2216</v>
      </c>
      <c r="AJ405" s="78" t="s">
        <v>2411</v>
      </c>
      <c r="AK405" s="77"/>
      <c r="AL405" s="77"/>
      <c r="AM405" s="77" t="s">
        <v>2217</v>
      </c>
      <c r="AN405" s="77" t="str">
        <f t="shared" si="122"/>
        <v>MCSSA018786HRAEI-LPI-CC-259-1-202325301</v>
      </c>
      <c r="AO405" s="77" t="str">
        <f t="shared" si="123"/>
        <v>2ARMSTRONG LABORATORIOS DE MEXICO, S.A. DE C.V.65MCSSA018786010.000.6170.002024LA-12-512-012000991-I-174-2023RAMO 12</v>
      </c>
      <c r="AP405" s="77" t="str">
        <f t="shared" si="124"/>
        <v>HRAEI-LPI-CC-259-1-2023</v>
      </c>
      <c r="AQ405" s="70" t="str">
        <f t="shared" si="125"/>
        <v>HRAEI-MD1743</v>
      </c>
      <c r="AR405" s="70" t="str">
        <f t="shared" si="126"/>
        <v>ARMSTRONG LABORATORIOS DE MEXICO, S.A. DE C.V.</v>
      </c>
      <c r="AS405" s="70" t="str">
        <f t="shared" si="127"/>
        <v>LA-12-512-012000991-I-174-2023</v>
      </c>
      <c r="AT405" s="70" t="s">
        <v>2218</v>
      </c>
      <c r="AU405" s="70" t="str">
        <f t="shared" si="128"/>
        <v>HRAEI-LPI-CC-259-1-2023HRAEI-MD1743</v>
      </c>
      <c r="AV405" s="70"/>
      <c r="AW405" s="70"/>
      <c r="AX405" s="70"/>
      <c r="AY405" s="70"/>
      <c r="AZ405" s="70"/>
    </row>
    <row r="406" spans="1:52" ht="24.95" hidden="1" customHeight="1" x14ac:dyDescent="0.25">
      <c r="A406" s="1" t="str">
        <f t="shared" si="111"/>
        <v>LA-012M7B997-E115-2022MCSSA018786COMPAÑIA INTERNACIONAL MÉDICA, S.A. DE C.V.2024010.000.6170.00</v>
      </c>
      <c r="B406" s="1" t="str">
        <f t="shared" si="112"/>
        <v>MCSSA01878625301HRAEI-LPI-CC-437-2022HRAEI-MD17432024</v>
      </c>
      <c r="C406" s="42">
        <v>44950</v>
      </c>
      <c r="D406" s="43">
        <v>2024</v>
      </c>
      <c r="E406" s="44" t="s">
        <v>39</v>
      </c>
      <c r="F406" s="44" t="s">
        <v>390</v>
      </c>
      <c r="G406" s="44" t="s">
        <v>41</v>
      </c>
      <c r="H406" s="44">
        <v>25301</v>
      </c>
      <c r="I406" s="44" t="s">
        <v>562</v>
      </c>
      <c r="J406" s="44" t="s">
        <v>563</v>
      </c>
      <c r="K406" s="44" t="s">
        <v>1202</v>
      </c>
      <c r="L406" s="44" t="str">
        <f t="shared" si="113"/>
        <v>HRAEI-LPI-CC-437-2022HRAEI-MD1743</v>
      </c>
      <c r="M406" s="44" t="s">
        <v>1203</v>
      </c>
      <c r="N406" s="44">
        <v>25303403</v>
      </c>
      <c r="O406" s="44" t="s">
        <v>1204</v>
      </c>
      <c r="P406" s="44" t="s">
        <v>557</v>
      </c>
      <c r="Q406" s="45">
        <v>66</v>
      </c>
      <c r="R406" s="46">
        <v>2</v>
      </c>
      <c r="S406" s="46">
        <v>5</v>
      </c>
      <c r="T406" s="45">
        <f t="shared" si="114"/>
        <v>132</v>
      </c>
      <c r="U406" s="45">
        <f t="shared" si="115"/>
        <v>330</v>
      </c>
      <c r="V406" s="47">
        <v>0</v>
      </c>
      <c r="W406" s="87">
        <f>IFERROR(VLOOKUP(L406,'DINAMICA SOLICITADO - ENTREGADO'!$A$2:$B$2000,2,0),"-")</f>
        <v>2</v>
      </c>
      <c r="X406" s="87">
        <f>IFERROR(VLOOKUP(L406,'DINAMICA SOLICITADO - ENTREGADO'!$A$2:$C$2000,3,0),"-")</f>
        <v>2</v>
      </c>
      <c r="Y406" s="87" t="str">
        <f t="shared" si="116"/>
        <v>CLAVE SOLICITADA</v>
      </c>
      <c r="Z406" s="87">
        <f t="shared" si="117"/>
        <v>0</v>
      </c>
      <c r="AA406" s="87" t="str">
        <f t="shared" si="118"/>
        <v>MINIMO CUMPLIDO</v>
      </c>
      <c r="AB406" s="87">
        <f t="shared" si="119"/>
        <v>0</v>
      </c>
      <c r="AC406" s="87" t="str">
        <f t="shared" si="120"/>
        <v>RECIBIDO TOTAL</v>
      </c>
      <c r="AD406" s="6">
        <f t="shared" si="121"/>
        <v>132</v>
      </c>
      <c r="AE406" s="87"/>
      <c r="AF406" s="87"/>
      <c r="AI406" s="9">
        <v>2.5000000000000001E-2</v>
      </c>
      <c r="AN406" s="8" t="str">
        <f t="shared" si="122"/>
        <v>MCSSA018786HRAEI-LPI-CC-437-202225301</v>
      </c>
      <c r="AO406" s="8" t="str">
        <f t="shared" si="123"/>
        <v>5COMPAÑIA INTERNACIONAL MÉDICA, S.A. DE C.V.66MCSSA018786010.000.6170.002024LA-012M7B997-E115-2022RAMO 12</v>
      </c>
      <c r="AP406" s="8" t="str">
        <f t="shared" si="124"/>
        <v>HRAEI-LPI-CC-437-2022</v>
      </c>
      <c r="AQ406" s="1" t="str">
        <f t="shared" si="125"/>
        <v>HRAEI-MD1743</v>
      </c>
      <c r="AR406" s="1" t="str">
        <f t="shared" si="126"/>
        <v>COMPAÑIA INTERNACIONAL MÉDICA, S.A. DE C.V.</v>
      </c>
      <c r="AS406" s="1" t="str">
        <f t="shared" si="127"/>
        <v>LA-012M7B997-E115-2022</v>
      </c>
      <c r="AT406" s="1" t="s">
        <v>48</v>
      </c>
      <c r="AU406" s="1" t="str">
        <f t="shared" si="128"/>
        <v>HRAEI-LPI-CC-437-2022HRAEI-MD1743</v>
      </c>
      <c r="AY406" s="70"/>
      <c r="AZ406" s="70"/>
    </row>
    <row r="407" spans="1:52" ht="24.95" hidden="1" customHeight="1" x14ac:dyDescent="0.25">
      <c r="A407" s="1" t="str">
        <f t="shared" si="111"/>
        <v>LA-012M7B997-E115-2022MCSSA018786ARMSTRONG LABORATORIOS DE MÉXICO, S.A. DE C.V.2024010.000.6170.00</v>
      </c>
      <c r="B407" s="1" t="str">
        <f t="shared" si="112"/>
        <v>MCSSA01878625301HRAEI-LPI-CC-497-2022HRAEI-MD17432024</v>
      </c>
      <c r="C407" s="42">
        <v>44950</v>
      </c>
      <c r="D407" s="43">
        <v>2024</v>
      </c>
      <c r="E407" s="44" t="s">
        <v>39</v>
      </c>
      <c r="F407" s="44" t="s">
        <v>390</v>
      </c>
      <c r="G407" s="44" t="s">
        <v>41</v>
      </c>
      <c r="H407" s="44">
        <v>25301</v>
      </c>
      <c r="I407" s="44" t="s">
        <v>1299</v>
      </c>
      <c r="J407" s="44" t="s">
        <v>1300</v>
      </c>
      <c r="K407" s="44" t="s">
        <v>1202</v>
      </c>
      <c r="L407" s="44" t="str">
        <f t="shared" si="113"/>
        <v>HRAEI-LPI-CC-497-2022HRAEI-MD1743</v>
      </c>
      <c r="M407" s="44" t="s">
        <v>1203</v>
      </c>
      <c r="N407" s="44">
        <v>25303403</v>
      </c>
      <c r="O407" s="44" t="s">
        <v>1204</v>
      </c>
      <c r="P407" s="44" t="s">
        <v>557</v>
      </c>
      <c r="Q407" s="45">
        <v>70.290000000000006</v>
      </c>
      <c r="R407" s="46">
        <v>2</v>
      </c>
      <c r="S407" s="46">
        <v>4</v>
      </c>
      <c r="T407" s="45">
        <f t="shared" si="114"/>
        <v>140.58000000000001</v>
      </c>
      <c r="U407" s="45">
        <f t="shared" si="115"/>
        <v>281.16000000000003</v>
      </c>
      <c r="V407" s="47">
        <v>0</v>
      </c>
      <c r="W407" s="87">
        <f>IFERROR(VLOOKUP(L407,'DINAMICA SOLICITADO - ENTREGADO'!$A$2:$B$2000,2,0),"-")</f>
        <v>3</v>
      </c>
      <c r="X407" s="87">
        <f>IFERROR(VLOOKUP(L407,'DINAMICA SOLICITADO - ENTREGADO'!$A$2:$C$2000,3,0),"-")</f>
        <v>0</v>
      </c>
      <c r="Y407" s="87" t="str">
        <f t="shared" si="116"/>
        <v>CLAVE SOLICITADA</v>
      </c>
      <c r="Z407" s="87">
        <f t="shared" si="117"/>
        <v>1</v>
      </c>
      <c r="AA407" s="87" t="str">
        <f t="shared" si="118"/>
        <v>MINIMO SUPERADO</v>
      </c>
      <c r="AB407" s="87">
        <f t="shared" si="119"/>
        <v>3</v>
      </c>
      <c r="AC407" s="87" t="str">
        <f t="shared" si="120"/>
        <v>SIN RECIBIR</v>
      </c>
      <c r="AD407" s="6">
        <f t="shared" si="121"/>
        <v>0</v>
      </c>
      <c r="AE407" s="87" t="s">
        <v>3574</v>
      </c>
      <c r="AF407" s="87"/>
      <c r="AI407" s="9">
        <v>2.5000000000000001E-2</v>
      </c>
      <c r="AN407" s="8" t="str">
        <f t="shared" si="122"/>
        <v>MCSSA018786HRAEI-LPI-CC-497-202225301</v>
      </c>
      <c r="AO407" s="8" t="str">
        <f t="shared" si="123"/>
        <v>4ARMSTRONG LABORATORIOS DE MÉXICO, S.A. DE C.V.70.29MCSSA018786010.000.6170.002024LA-012M7B997-E115-2022RAMO 12</v>
      </c>
      <c r="AP407" s="8" t="str">
        <f t="shared" si="124"/>
        <v>HRAEI-LPI-CC-497-2022</v>
      </c>
      <c r="AQ407" s="1" t="str">
        <f t="shared" si="125"/>
        <v>HRAEI-MD1743</v>
      </c>
      <c r="AR407" s="1" t="str">
        <f t="shared" si="126"/>
        <v>ARMSTRONG LABORATORIOS DE MÉXICO, S.A. DE C.V.</v>
      </c>
      <c r="AS407" s="1" t="str">
        <f t="shared" si="127"/>
        <v>LA-012M7B997-E115-2022</v>
      </c>
      <c r="AT407" s="1" t="s">
        <v>48</v>
      </c>
      <c r="AU407" s="1" t="str">
        <f t="shared" si="128"/>
        <v>HRAEI-LPI-CC-497-2022HRAEI-MD1743</v>
      </c>
      <c r="AY407" s="70"/>
      <c r="AZ407" s="70"/>
    </row>
    <row r="408" spans="1:52" ht="24.95" hidden="1" customHeight="1" x14ac:dyDescent="0.25">
      <c r="A408" s="70" t="str">
        <f t="shared" si="111"/>
        <v>LA-12-512-012000991-I-174-2023MCSSA018786MARCAS NESTLE, S.A. DE C.V.2024030.000.0011.00</v>
      </c>
      <c r="B408" s="70" t="str">
        <f t="shared" si="112"/>
        <v>MCSSA01878625301HRAEI-LPI-CC-331-2023HRAEI-MD14202024</v>
      </c>
      <c r="C408" s="71">
        <v>45253</v>
      </c>
      <c r="D408" s="72">
        <v>2024</v>
      </c>
      <c r="E408" s="73" t="s">
        <v>39</v>
      </c>
      <c r="F408" s="73" t="s">
        <v>2213</v>
      </c>
      <c r="G408" s="73" t="s">
        <v>41</v>
      </c>
      <c r="H408" s="73">
        <v>25301</v>
      </c>
      <c r="I408" s="73" t="s">
        <v>2412</v>
      </c>
      <c r="J408" s="73" t="s">
        <v>1221</v>
      </c>
      <c r="K408" s="73" t="s">
        <v>1230</v>
      </c>
      <c r="L408" s="44" t="str">
        <f t="shared" si="113"/>
        <v>HRAEI-LPI-CC-331-2023HRAEI-MD1420</v>
      </c>
      <c r="M408" s="73" t="s">
        <v>1231</v>
      </c>
      <c r="N408" s="73">
        <v>25301969</v>
      </c>
      <c r="O408" s="73" t="s">
        <v>1232</v>
      </c>
      <c r="P408" s="73" t="s">
        <v>1233</v>
      </c>
      <c r="Q408" s="74">
        <v>41.5</v>
      </c>
      <c r="R408" s="75">
        <v>1</v>
      </c>
      <c r="S408" s="75">
        <v>1</v>
      </c>
      <c r="T408" s="74">
        <f t="shared" si="114"/>
        <v>41.5</v>
      </c>
      <c r="U408" s="74">
        <f t="shared" si="115"/>
        <v>41.5</v>
      </c>
      <c r="V408" s="76">
        <v>0</v>
      </c>
      <c r="W408" s="87" t="str">
        <f>IFERROR(VLOOKUP(L408,'DINAMICA SOLICITADO - ENTREGADO'!$A$2:$B$2000,2,0),"-")</f>
        <v>-</v>
      </c>
      <c r="X408" s="87" t="str">
        <f>IFERROR(VLOOKUP(L408,'DINAMICA SOLICITADO - ENTREGADO'!$A$2:$C$2000,3,0),"-")</f>
        <v>-</v>
      </c>
      <c r="Y408" s="87" t="str">
        <f t="shared" si="116"/>
        <v>SIN SOLICITUD</v>
      </c>
      <c r="Z408" s="87" t="str">
        <f t="shared" si="117"/>
        <v>-</v>
      </c>
      <c r="AA408" s="87" t="str">
        <f t="shared" si="118"/>
        <v>MINIMO SIN SOLICITUD</v>
      </c>
      <c r="AB408" s="87" t="str">
        <f t="shared" si="119"/>
        <v>-</v>
      </c>
      <c r="AC408" s="87" t="str">
        <f t="shared" si="120"/>
        <v>SIN SOLICITUD</v>
      </c>
      <c r="AD408" s="6" t="str">
        <f t="shared" si="121"/>
        <v>-</v>
      </c>
      <c r="AE408" s="87"/>
      <c r="AF408" s="87"/>
      <c r="AG408" s="77"/>
      <c r="AH408" s="77"/>
      <c r="AI408" s="78" t="s">
        <v>2216</v>
      </c>
      <c r="AJ408" s="78"/>
      <c r="AK408" s="77"/>
      <c r="AL408" s="77"/>
      <c r="AM408" s="77"/>
      <c r="AN408" s="77" t="str">
        <f t="shared" si="122"/>
        <v>MCSSA018786HRAEI-LPI-CC-331-202325301</v>
      </c>
      <c r="AO408" s="77" t="str">
        <f t="shared" si="123"/>
        <v>1MARCAS NESTLE, S.A. DE C.V.41.5MCSSA018786030.000.0011.002024LA-12-512-012000991-I-174-2023RAMO 12</v>
      </c>
      <c r="AP408" s="77" t="str">
        <f t="shared" si="124"/>
        <v>HRAEI-LPI-CC-331-2023</v>
      </c>
      <c r="AQ408" s="70" t="str">
        <f t="shared" si="125"/>
        <v>HRAEI-MD1420</v>
      </c>
      <c r="AR408" s="70" t="str">
        <f t="shared" si="126"/>
        <v>MARCAS NESTLE, S.A. DE C.V.</v>
      </c>
      <c r="AS408" s="70" t="str">
        <f t="shared" si="127"/>
        <v>LA-12-512-012000991-I-174-2023</v>
      </c>
      <c r="AT408" s="70" t="s">
        <v>2218</v>
      </c>
      <c r="AU408" s="70" t="str">
        <f t="shared" si="128"/>
        <v>HRAEI-LPI-CC-331-2023HRAEI-MD1420</v>
      </c>
      <c r="AV408" s="70"/>
      <c r="AW408" s="70"/>
      <c r="AX408" s="70"/>
      <c r="AY408" s="70"/>
      <c r="AZ408" s="70"/>
    </row>
    <row r="409" spans="1:52" ht="24.95" hidden="1" customHeight="1" x14ac:dyDescent="0.25">
      <c r="A409" s="1" t="str">
        <f t="shared" si="111"/>
        <v>LA-012M7B997-E115-2022MCSSA018786MARCAS NESTLE, S.A. DE C.V.2024030.000.0011.00</v>
      </c>
      <c r="B409" s="1" t="str">
        <f t="shared" si="112"/>
        <v>MCSSA01878625301HRAEI-LPI-CC-379-2023HRAEI-MD14202024</v>
      </c>
      <c r="C409" s="42">
        <v>45264</v>
      </c>
      <c r="D409" s="43">
        <v>2024</v>
      </c>
      <c r="E409" s="44" t="s">
        <v>39</v>
      </c>
      <c r="F409" s="44" t="s">
        <v>390</v>
      </c>
      <c r="G409" s="44" t="s">
        <v>41</v>
      </c>
      <c r="H409" s="44">
        <v>25301</v>
      </c>
      <c r="I409" s="44" t="s">
        <v>2478</v>
      </c>
      <c r="J409" s="44" t="s">
        <v>1221</v>
      </c>
      <c r="K409" s="44" t="s">
        <v>1230</v>
      </c>
      <c r="L409" s="44" t="str">
        <f t="shared" si="113"/>
        <v>HRAEI-LPI-CC-379-2023HRAEI-MD1420</v>
      </c>
      <c r="M409" s="44" t="s">
        <v>1231</v>
      </c>
      <c r="N409" s="44">
        <v>25301969</v>
      </c>
      <c r="O409" s="44" t="s">
        <v>1232</v>
      </c>
      <c r="P409" s="44" t="s">
        <v>1233</v>
      </c>
      <c r="Q409" s="45">
        <v>41.5</v>
      </c>
      <c r="R409" s="46">
        <v>1</v>
      </c>
      <c r="S409" s="46">
        <v>2</v>
      </c>
      <c r="T409" s="45">
        <f t="shared" si="114"/>
        <v>41.5</v>
      </c>
      <c r="U409" s="45">
        <f t="shared" si="115"/>
        <v>83</v>
      </c>
      <c r="V409" s="47">
        <v>0</v>
      </c>
      <c r="W409" s="87" t="str">
        <f>IFERROR(VLOOKUP(L409,'DINAMICA SOLICITADO - ENTREGADO'!$A$2:$B$2000,2,0),"-")</f>
        <v>-</v>
      </c>
      <c r="X409" s="87" t="str">
        <f>IFERROR(VLOOKUP(L409,'DINAMICA SOLICITADO - ENTREGADO'!$A$2:$C$2000,3,0),"-")</f>
        <v>-</v>
      </c>
      <c r="Y409" s="87" t="str">
        <f t="shared" si="116"/>
        <v>SIN SOLICITUD</v>
      </c>
      <c r="Z409" s="87" t="str">
        <f t="shared" si="117"/>
        <v>-</v>
      </c>
      <c r="AA409" s="87" t="str">
        <f t="shared" si="118"/>
        <v>MINIMO SIN SOLICITUD</v>
      </c>
      <c r="AB409" s="87" t="str">
        <f t="shared" si="119"/>
        <v>-</v>
      </c>
      <c r="AC409" s="87" t="str">
        <f t="shared" si="120"/>
        <v>SIN SOLICITUD</v>
      </c>
      <c r="AD409" s="6" t="str">
        <f t="shared" si="121"/>
        <v>-</v>
      </c>
      <c r="AE409" s="87"/>
      <c r="AF409" s="87"/>
      <c r="AG409" s="8" t="s">
        <v>1234</v>
      </c>
      <c r="AH409" s="8" t="s">
        <v>1234</v>
      </c>
      <c r="AI409" s="9" t="s">
        <v>2216</v>
      </c>
      <c r="AJ409" s="9" t="s">
        <v>1227</v>
      </c>
      <c r="AK409" s="8" t="s">
        <v>1234</v>
      </c>
      <c r="AL409" s="8"/>
      <c r="AM409" s="8" t="s">
        <v>2479</v>
      </c>
      <c r="AN409" s="8" t="str">
        <f t="shared" si="122"/>
        <v>MCSSA018786HRAEI-LPI-CC-379-202325301</v>
      </c>
      <c r="AO409" s="8" t="str">
        <f t="shared" si="123"/>
        <v>2MARCAS NESTLE, S.A. DE C.V.41.5MCSSA018786030.000.0011.002024LA-012M7B997-E115-2022RAMO 12</v>
      </c>
      <c r="AP409" s="8" t="str">
        <f t="shared" si="124"/>
        <v>HRAEI-LPI-CC-379-2023</v>
      </c>
      <c r="AQ409" s="1" t="str">
        <f t="shared" si="125"/>
        <v>HRAEI-MD1420</v>
      </c>
      <c r="AR409" s="1" t="str">
        <f t="shared" si="126"/>
        <v>MARCAS NESTLE, S.A. DE C.V.</v>
      </c>
      <c r="AS409" s="1" t="str">
        <f t="shared" si="127"/>
        <v>LA-012M7B997-E115-2022</v>
      </c>
      <c r="AT409" s="1" t="s">
        <v>48</v>
      </c>
      <c r="AU409" s="1" t="str">
        <f t="shared" si="128"/>
        <v>HRAEI-LPI-CC-379-2023HRAEI-MD1420</v>
      </c>
      <c r="AY409" s="70"/>
      <c r="AZ409" s="70"/>
    </row>
    <row r="410" spans="1:52" ht="24.95" hidden="1" customHeight="1" x14ac:dyDescent="0.25">
      <c r="A410" s="1" t="str">
        <f t="shared" si="111"/>
        <v>LA-012M7B997-E115-2022MCSSA018786SANULAC NUTRICION MÉXICO, S. DE R.L. DE C.V.2024030.000.0011.00</v>
      </c>
      <c r="B410" s="1" t="str">
        <f t="shared" si="112"/>
        <v>MCSSA01878625301HRAEI-LPI-CC-490-TA-2023HRAEI-MD14202024</v>
      </c>
      <c r="C410" s="42">
        <v>45264</v>
      </c>
      <c r="D410" s="43">
        <v>2024</v>
      </c>
      <c r="E410" s="44" t="s">
        <v>39</v>
      </c>
      <c r="F410" s="44" t="s">
        <v>390</v>
      </c>
      <c r="G410" s="44" t="s">
        <v>41</v>
      </c>
      <c r="H410" s="44">
        <v>25301</v>
      </c>
      <c r="I410" s="44" t="s">
        <v>1228</v>
      </c>
      <c r="J410" s="44" t="s">
        <v>1229</v>
      </c>
      <c r="K410" s="44" t="s">
        <v>1230</v>
      </c>
      <c r="L410" s="44" t="str">
        <f t="shared" si="113"/>
        <v>HRAEI-LPI-CC-490-TA-2023HRAEI-MD1420</v>
      </c>
      <c r="M410" s="44" t="s">
        <v>1231</v>
      </c>
      <c r="N410" s="44">
        <v>25301969</v>
      </c>
      <c r="O410" s="44" t="s">
        <v>1232</v>
      </c>
      <c r="P410" s="44" t="s">
        <v>1233</v>
      </c>
      <c r="Q410" s="45">
        <v>34.5</v>
      </c>
      <c r="R410" s="46">
        <v>0</v>
      </c>
      <c r="S410" s="46">
        <v>0</v>
      </c>
      <c r="T410" s="45">
        <f t="shared" si="114"/>
        <v>0</v>
      </c>
      <c r="U410" s="45">
        <f t="shared" si="115"/>
        <v>0</v>
      </c>
      <c r="V410" s="47">
        <v>0</v>
      </c>
      <c r="W410" s="87" t="str">
        <f>IFERROR(VLOOKUP(L410,'DINAMICA SOLICITADO - ENTREGADO'!$A$2:$B$2000,2,0),"-")</f>
        <v>-</v>
      </c>
      <c r="X410" s="87" t="str">
        <f>IFERROR(VLOOKUP(L410,'DINAMICA SOLICITADO - ENTREGADO'!$A$2:$C$2000,3,0),"-")</f>
        <v>-</v>
      </c>
      <c r="Y410" s="87" t="str">
        <f t="shared" si="116"/>
        <v>SIN SOLICITUD</v>
      </c>
      <c r="Z410" s="87" t="str">
        <f t="shared" si="117"/>
        <v>-</v>
      </c>
      <c r="AA410" s="87" t="str">
        <f t="shared" si="118"/>
        <v>MINIMO SIN SOLICITUD</v>
      </c>
      <c r="AB410" s="87" t="str">
        <f t="shared" si="119"/>
        <v>-</v>
      </c>
      <c r="AC410" s="87" t="str">
        <f t="shared" si="120"/>
        <v>SIN SOLICITUD</v>
      </c>
      <c r="AD410" s="6" t="str">
        <f t="shared" si="121"/>
        <v>-</v>
      </c>
      <c r="AE410" s="87"/>
      <c r="AF410" s="87"/>
      <c r="AG410" s="8" t="s">
        <v>1234</v>
      </c>
      <c r="AH410" s="8" t="s">
        <v>1234</v>
      </c>
      <c r="AI410" s="9">
        <v>2.5000000000000001E-2</v>
      </c>
      <c r="AJ410" s="9" t="s">
        <v>1235</v>
      </c>
      <c r="AK410" s="8" t="s">
        <v>1234</v>
      </c>
      <c r="AL410" s="20">
        <v>0</v>
      </c>
      <c r="AM410" s="8" t="s">
        <v>375</v>
      </c>
      <c r="AN410" s="8" t="str">
        <f t="shared" si="122"/>
        <v>MCSSA018786HRAEI-LPI-CC-490-TA-202325301</v>
      </c>
      <c r="AO410" s="8" t="str">
        <f t="shared" si="123"/>
        <v>0SANULAC NUTRICION MÉXICO, S. DE R.L. DE C.V.34.5MCSSA018786030.000.0011.002024LA-012M7B997-E115-2022RAMO 12</v>
      </c>
      <c r="AP410" s="8" t="str">
        <f t="shared" si="124"/>
        <v>HRAEI-LPI-CC-490-TA-2023</v>
      </c>
      <c r="AQ410" s="1" t="str">
        <f t="shared" si="125"/>
        <v>HRAEI-MD1420</v>
      </c>
      <c r="AR410" s="1" t="str">
        <f t="shared" si="126"/>
        <v>SANULAC NUTRICION MÉXICO, S. DE R.L. DE C.V.</v>
      </c>
      <c r="AS410" s="1" t="str">
        <f t="shared" si="127"/>
        <v>LA-012M7B997-E115-2022</v>
      </c>
      <c r="AT410" s="1" t="s">
        <v>48</v>
      </c>
      <c r="AU410" s="1" t="str">
        <f t="shared" si="128"/>
        <v>HRAEI-LPI-CC-490-TA-2023HRAEI-MD1420</v>
      </c>
      <c r="AY410" s="70"/>
      <c r="AZ410" s="70"/>
    </row>
    <row r="411" spans="1:52" ht="24.95" hidden="1" customHeight="1" x14ac:dyDescent="0.25">
      <c r="A411" s="70" t="str">
        <f t="shared" si="111"/>
        <v>LA-12-512-012000991-I-174-2023MCSSA018786ALTERNAVIDA, S.A. DE C.V.2024010.000.4224.00</v>
      </c>
      <c r="B411" s="70" t="str">
        <f t="shared" si="112"/>
        <v>MCSSA01878625301HRAEI-LPI-CC-252-2023HRAEI-MD05262024</v>
      </c>
      <c r="C411" s="71">
        <v>45253</v>
      </c>
      <c r="D411" s="72">
        <v>2024</v>
      </c>
      <c r="E411" s="73" t="s">
        <v>39</v>
      </c>
      <c r="F411" s="73" t="s">
        <v>2213</v>
      </c>
      <c r="G411" s="73" t="s">
        <v>41</v>
      </c>
      <c r="H411" s="73">
        <v>25301</v>
      </c>
      <c r="I411" s="73" t="s">
        <v>2309</v>
      </c>
      <c r="J411" s="73" t="s">
        <v>800</v>
      </c>
      <c r="K411" s="73" t="s">
        <v>959</v>
      </c>
      <c r="L411" s="44" t="str">
        <f t="shared" si="113"/>
        <v>HRAEI-LPI-CC-252-2023HRAEI-MD0526</v>
      </c>
      <c r="M411" s="73" t="s">
        <v>960</v>
      </c>
      <c r="N411" s="73">
        <v>25300798</v>
      </c>
      <c r="O411" s="73" t="s">
        <v>961</v>
      </c>
      <c r="P411" s="73" t="s">
        <v>962</v>
      </c>
      <c r="Q411" s="74">
        <v>151</v>
      </c>
      <c r="R411" s="75">
        <v>614</v>
      </c>
      <c r="S411" s="75">
        <v>1536</v>
      </c>
      <c r="T411" s="74">
        <f t="shared" si="114"/>
        <v>92714</v>
      </c>
      <c r="U411" s="74">
        <f t="shared" si="115"/>
        <v>231936</v>
      </c>
      <c r="V411" s="76">
        <v>0</v>
      </c>
      <c r="W411" s="87">
        <f>IFERROR(VLOOKUP(L411,'DINAMICA SOLICITADO - ENTREGADO'!$A$2:$B$2000,2,0),"-")</f>
        <v>1536</v>
      </c>
      <c r="X411" s="87">
        <f>IFERROR(VLOOKUP(L411,'DINAMICA SOLICITADO - ENTREGADO'!$A$2:$C$2000,3,0),"-")</f>
        <v>0</v>
      </c>
      <c r="Y411" s="87" t="str">
        <f t="shared" si="116"/>
        <v>CLAVE SOLICITADA</v>
      </c>
      <c r="Z411" s="87">
        <f t="shared" si="117"/>
        <v>922</v>
      </c>
      <c r="AA411" s="87" t="str">
        <f t="shared" si="118"/>
        <v>MINIMO SUPERADO</v>
      </c>
      <c r="AB411" s="87">
        <f t="shared" si="119"/>
        <v>1536</v>
      </c>
      <c r="AC411" s="87" t="str">
        <f t="shared" si="120"/>
        <v>SIN RECIBIR</v>
      </c>
      <c r="AD411" s="6">
        <f t="shared" si="121"/>
        <v>0</v>
      </c>
      <c r="AE411" s="87" t="s">
        <v>3574</v>
      </c>
      <c r="AF411" s="87"/>
      <c r="AG411" s="77"/>
      <c r="AH411" s="77"/>
      <c r="AI411" s="78" t="s">
        <v>2216</v>
      </c>
      <c r="AJ411" s="78"/>
      <c r="AK411" s="77"/>
      <c r="AL411" s="77"/>
      <c r="AM411" s="77"/>
      <c r="AN411" s="77" t="str">
        <f t="shared" si="122"/>
        <v>MCSSA018786HRAEI-LPI-CC-252-202325301</v>
      </c>
      <c r="AO411" s="77" t="str">
        <f t="shared" si="123"/>
        <v>1536ALTERNAVIDA, S.A. DE C.V.151MCSSA018786010.000.4224.002024LA-12-512-012000991-I-174-2023RAMO 12</v>
      </c>
      <c r="AP411" s="77" t="str">
        <f t="shared" si="124"/>
        <v>HRAEI-LPI-CC-252-2023</v>
      </c>
      <c r="AQ411" s="70" t="str">
        <f t="shared" si="125"/>
        <v>HRAEI-MD0526</v>
      </c>
      <c r="AR411" s="70" t="str">
        <f t="shared" si="126"/>
        <v>ALTERNAVIDA, S.A. DE C.V.</v>
      </c>
      <c r="AS411" s="70" t="str">
        <f t="shared" si="127"/>
        <v>LA-12-512-012000991-I-174-2023</v>
      </c>
      <c r="AT411" s="70" t="s">
        <v>2218</v>
      </c>
      <c r="AU411" s="70" t="str">
        <f t="shared" si="128"/>
        <v>HRAEI-LPI-CC-252-2023HRAEI-MD0526</v>
      </c>
      <c r="AV411" s="70"/>
      <c r="AW411" s="70"/>
      <c r="AX411" s="70"/>
    </row>
    <row r="412" spans="1:52" ht="24.95" hidden="1" customHeight="1" x14ac:dyDescent="0.25">
      <c r="A412" s="1" t="str">
        <f t="shared" si="111"/>
        <v>LA-012M7B997-E115-2022MCSSA018786PROFESSIONAL PHARMACY OCCIDENTE, S.A. DE C.V.2024010.000.4224.00</v>
      </c>
      <c r="B412" s="1" t="str">
        <f t="shared" si="112"/>
        <v>MCSSA01878625301HRAEI-LPI-CC-423-2022HRAEI-MD05262024</v>
      </c>
      <c r="C412" s="42">
        <v>44950</v>
      </c>
      <c r="D412" s="43">
        <v>2024</v>
      </c>
      <c r="E412" s="44" t="s">
        <v>39</v>
      </c>
      <c r="F412" s="44" t="s">
        <v>390</v>
      </c>
      <c r="G412" s="44" t="s">
        <v>41</v>
      </c>
      <c r="H412" s="44">
        <v>25301</v>
      </c>
      <c r="I412" s="44" t="s">
        <v>432</v>
      </c>
      <c r="J412" s="44" t="s">
        <v>340</v>
      </c>
      <c r="K412" s="44" t="s">
        <v>959</v>
      </c>
      <c r="L412" s="44" t="str">
        <f t="shared" si="113"/>
        <v>HRAEI-LPI-CC-423-2022HRAEI-MD0526</v>
      </c>
      <c r="M412" s="44" t="s">
        <v>960</v>
      </c>
      <c r="N412" s="44">
        <v>25300798</v>
      </c>
      <c r="O412" s="44" t="s">
        <v>961</v>
      </c>
      <c r="P412" s="44" t="s">
        <v>962</v>
      </c>
      <c r="Q412" s="45">
        <v>189.39</v>
      </c>
      <c r="R412" s="46">
        <v>1498</v>
      </c>
      <c r="S412" s="46">
        <v>3744</v>
      </c>
      <c r="T412" s="45">
        <f t="shared" si="114"/>
        <v>283706.21999999997</v>
      </c>
      <c r="U412" s="45">
        <f t="shared" si="115"/>
        <v>709076.15999999992</v>
      </c>
      <c r="V412" s="47">
        <v>0</v>
      </c>
      <c r="W412" s="87">
        <f>IFERROR(VLOOKUP(L412,'DINAMICA SOLICITADO - ENTREGADO'!$A$2:$B$2000,2,0),"-")</f>
        <v>1498</v>
      </c>
      <c r="X412" s="87">
        <f>IFERROR(VLOOKUP(L412,'DINAMICA SOLICITADO - ENTREGADO'!$A$2:$C$2000,3,0),"-")</f>
        <v>1498</v>
      </c>
      <c r="Y412" s="87" t="str">
        <f t="shared" si="116"/>
        <v>CLAVE SOLICITADA</v>
      </c>
      <c r="Z412" s="87">
        <f t="shared" si="117"/>
        <v>0</v>
      </c>
      <c r="AA412" s="87" t="str">
        <f t="shared" si="118"/>
        <v>MINIMO CUMPLIDO</v>
      </c>
      <c r="AB412" s="87">
        <f t="shared" si="119"/>
        <v>0</v>
      </c>
      <c r="AC412" s="87" t="str">
        <f t="shared" si="120"/>
        <v>RECIBIDO TOTAL</v>
      </c>
      <c r="AD412" s="6">
        <f t="shared" si="121"/>
        <v>283706.21999999997</v>
      </c>
      <c r="AE412" s="87"/>
      <c r="AF412" s="87"/>
      <c r="AI412" s="9">
        <v>2.5000000000000001E-2</v>
      </c>
      <c r="AN412" s="8" t="str">
        <f t="shared" si="122"/>
        <v>MCSSA018786HRAEI-LPI-CC-423-202225301</v>
      </c>
      <c r="AO412" s="8" t="str">
        <f t="shared" si="123"/>
        <v>3744PROFESSIONAL PHARMACY OCCIDENTE, S.A. DE C.V.189.39MCSSA018786010.000.4224.002024LA-012M7B997-E115-2022RAMO 12</v>
      </c>
      <c r="AP412" s="8" t="str">
        <f t="shared" si="124"/>
        <v>HRAEI-LPI-CC-423-2022</v>
      </c>
      <c r="AQ412" s="1" t="str">
        <f t="shared" si="125"/>
        <v>HRAEI-MD0526</v>
      </c>
      <c r="AR412" s="1" t="str">
        <f t="shared" si="126"/>
        <v>PROFESSIONAL PHARMACY OCCIDENTE, S.A. DE C.V.</v>
      </c>
      <c r="AS412" s="1" t="str">
        <f t="shared" si="127"/>
        <v>LA-012M7B997-E115-2022</v>
      </c>
      <c r="AT412" s="1" t="s">
        <v>48</v>
      </c>
      <c r="AU412" s="1" t="str">
        <f t="shared" si="128"/>
        <v>HRAEI-LPI-CC-423-2022HRAEI-MD0526</v>
      </c>
    </row>
    <row r="413" spans="1:52" ht="24.95" hidden="1" customHeight="1" x14ac:dyDescent="0.25">
      <c r="A413" s="1" t="str">
        <f t="shared" si="111"/>
        <v>LA-012M7B997-E115-2022MCSSA018786ESEOTRES PHARMA, S.A.P.I. DE C.V.2024010.000.4224.00</v>
      </c>
      <c r="B413" s="1" t="str">
        <f t="shared" si="112"/>
        <v>MCSSA01878625301HRAEI-LPI-CC-465-1-2022HRAEI-MD05262024</v>
      </c>
      <c r="C413" s="42">
        <v>44950</v>
      </c>
      <c r="D413" s="43">
        <v>2024</v>
      </c>
      <c r="E413" s="44" t="s">
        <v>39</v>
      </c>
      <c r="F413" s="44" t="s">
        <v>390</v>
      </c>
      <c r="G413" s="44" t="s">
        <v>41</v>
      </c>
      <c r="H413" s="44">
        <v>25301</v>
      </c>
      <c r="I413" s="44" t="s">
        <v>925</v>
      </c>
      <c r="J413" s="44" t="s">
        <v>926</v>
      </c>
      <c r="K413" s="44" t="s">
        <v>959</v>
      </c>
      <c r="L413" s="44" t="str">
        <f t="shared" si="113"/>
        <v>HRAEI-LPI-CC-465-1-2022HRAEI-MD0526</v>
      </c>
      <c r="M413" s="44" t="s">
        <v>960</v>
      </c>
      <c r="N413" s="44">
        <v>25300798</v>
      </c>
      <c r="O413" s="44" t="s">
        <v>961</v>
      </c>
      <c r="P413" s="44" t="s">
        <v>962</v>
      </c>
      <c r="Q413" s="45">
        <v>207</v>
      </c>
      <c r="R413" s="46">
        <v>998</v>
      </c>
      <c r="S413" s="46">
        <v>2496</v>
      </c>
      <c r="T413" s="45">
        <f t="shared" si="114"/>
        <v>206586</v>
      </c>
      <c r="U413" s="45">
        <f t="shared" si="115"/>
        <v>516672</v>
      </c>
      <c r="V413" s="47">
        <v>0</v>
      </c>
      <c r="W413" s="87">
        <f>IFERROR(VLOOKUP(L413,'DINAMICA SOLICITADO - ENTREGADO'!$A$2:$B$2000,2,0),"-")</f>
        <v>998</v>
      </c>
      <c r="X413" s="87">
        <f>IFERROR(VLOOKUP(L413,'DINAMICA SOLICITADO - ENTREGADO'!$A$2:$C$2000,3,0),"-")</f>
        <v>998</v>
      </c>
      <c r="Y413" s="87" t="str">
        <f t="shared" si="116"/>
        <v>CLAVE SOLICITADA</v>
      </c>
      <c r="Z413" s="87">
        <f t="shared" si="117"/>
        <v>0</v>
      </c>
      <c r="AA413" s="87" t="str">
        <f t="shared" si="118"/>
        <v>MINIMO CUMPLIDO</v>
      </c>
      <c r="AB413" s="87">
        <f t="shared" si="119"/>
        <v>0</v>
      </c>
      <c r="AC413" s="87" t="str">
        <f t="shared" si="120"/>
        <v>RECIBIDO TOTAL</v>
      </c>
      <c r="AD413" s="6">
        <f t="shared" si="121"/>
        <v>206586</v>
      </c>
      <c r="AE413" s="87"/>
      <c r="AF413" s="87"/>
      <c r="AI413" s="9">
        <v>2.5000000000000001E-2</v>
      </c>
      <c r="AN413" s="8" t="str">
        <f t="shared" si="122"/>
        <v>MCSSA018786HRAEI-LPI-CC-465-1-202225301</v>
      </c>
      <c r="AO413" s="8" t="str">
        <f t="shared" si="123"/>
        <v>2496ESEOTRES PHARMA, S.A.P.I. DE C.V.207MCSSA018786010.000.4224.002024LA-012M7B997-E115-2022RAMO 12</v>
      </c>
      <c r="AP413" s="8" t="str">
        <f t="shared" si="124"/>
        <v>HRAEI-LPI-CC-465-1-2022</v>
      </c>
      <c r="AQ413" s="1" t="str">
        <f t="shared" si="125"/>
        <v>HRAEI-MD0526</v>
      </c>
      <c r="AR413" s="1" t="str">
        <f t="shared" si="126"/>
        <v>ESEOTRES PHARMA, S.A.P.I. DE C.V.</v>
      </c>
      <c r="AS413" s="1" t="str">
        <f t="shared" si="127"/>
        <v>LA-012M7B997-E115-2022</v>
      </c>
      <c r="AT413" s="1" t="s">
        <v>48</v>
      </c>
      <c r="AU413" s="1" t="str">
        <f t="shared" si="128"/>
        <v>HRAEI-LPI-CC-465-1-2022HRAEI-MD0526</v>
      </c>
    </row>
    <row r="414" spans="1:52" ht="24.95" hidden="1" customHeight="1" x14ac:dyDescent="0.25">
      <c r="A414" s="70" t="str">
        <f t="shared" si="111"/>
        <v>LA-12-512-012000991-I-174-2023MCSSA018786ALTERNAVIDA, S.A. DE C.V.2024010.000.2154.00</v>
      </c>
      <c r="B414" s="70" t="str">
        <f t="shared" si="112"/>
        <v>MCSSA01878625301HRAEI-LPI-CC-252-2023HRAEI-MD05252024</v>
      </c>
      <c r="C414" s="71">
        <v>45253</v>
      </c>
      <c r="D414" s="72">
        <v>2024</v>
      </c>
      <c r="E414" s="73" t="s">
        <v>39</v>
      </c>
      <c r="F414" s="73" t="s">
        <v>2213</v>
      </c>
      <c r="G414" s="73" t="s">
        <v>41</v>
      </c>
      <c r="H414" s="73">
        <v>25301</v>
      </c>
      <c r="I414" s="73" t="s">
        <v>2309</v>
      </c>
      <c r="J414" s="73" t="s">
        <v>800</v>
      </c>
      <c r="K414" s="73" t="s">
        <v>723</v>
      </c>
      <c r="L414" s="44" t="str">
        <f t="shared" si="113"/>
        <v>HRAEI-LPI-CC-252-2023HRAEI-MD0525</v>
      </c>
      <c r="M414" s="73" t="s">
        <v>724</v>
      </c>
      <c r="N414" s="73">
        <v>25300797</v>
      </c>
      <c r="O414" s="73" t="s">
        <v>725</v>
      </c>
      <c r="P414" s="73" t="s">
        <v>726</v>
      </c>
      <c r="Q414" s="74">
        <v>150</v>
      </c>
      <c r="R414" s="75">
        <v>768</v>
      </c>
      <c r="S414" s="75">
        <v>1920</v>
      </c>
      <c r="T414" s="74">
        <f t="shared" si="114"/>
        <v>115200</v>
      </c>
      <c r="U414" s="74">
        <f t="shared" si="115"/>
        <v>288000</v>
      </c>
      <c r="V414" s="76">
        <v>0</v>
      </c>
      <c r="W414" s="87">
        <f>IFERROR(VLOOKUP(L414,'DINAMICA SOLICITADO - ENTREGADO'!$A$2:$B$2000,2,0),"-")</f>
        <v>1920</v>
      </c>
      <c r="X414" s="87">
        <f>IFERROR(VLOOKUP(L414,'DINAMICA SOLICITADO - ENTREGADO'!$A$2:$C$2000,3,0),"-")</f>
        <v>0</v>
      </c>
      <c r="Y414" s="87" t="str">
        <f t="shared" si="116"/>
        <v>CLAVE SOLICITADA</v>
      </c>
      <c r="Z414" s="87">
        <f t="shared" si="117"/>
        <v>1152</v>
      </c>
      <c r="AA414" s="87" t="str">
        <f t="shared" si="118"/>
        <v>MINIMO SUPERADO</v>
      </c>
      <c r="AB414" s="87">
        <f t="shared" si="119"/>
        <v>1920</v>
      </c>
      <c r="AC414" s="87" t="str">
        <f t="shared" si="120"/>
        <v>SIN RECIBIR</v>
      </c>
      <c r="AD414" s="6">
        <f t="shared" si="121"/>
        <v>0</v>
      </c>
      <c r="AE414" s="87" t="s">
        <v>3574</v>
      </c>
      <c r="AF414" s="87"/>
      <c r="AG414" s="77"/>
      <c r="AH414" s="77"/>
      <c r="AI414" s="78" t="s">
        <v>2216</v>
      </c>
      <c r="AJ414" s="78"/>
      <c r="AK414" s="77"/>
      <c r="AL414" s="77"/>
      <c r="AM414" s="77"/>
      <c r="AN414" s="77" t="str">
        <f t="shared" si="122"/>
        <v>MCSSA018786HRAEI-LPI-CC-252-202325301</v>
      </c>
      <c r="AO414" s="77" t="str">
        <f t="shared" si="123"/>
        <v>1920ALTERNAVIDA, S.A. DE C.V.150MCSSA018786010.000.2154.002024LA-12-512-012000991-I-174-2023RAMO 12</v>
      </c>
      <c r="AP414" s="77" t="str">
        <f t="shared" si="124"/>
        <v>HRAEI-LPI-CC-252-2023</v>
      </c>
      <c r="AQ414" s="70" t="str">
        <f t="shared" si="125"/>
        <v>HRAEI-MD0525</v>
      </c>
      <c r="AR414" s="70" t="str">
        <f t="shared" si="126"/>
        <v>ALTERNAVIDA, S.A. DE C.V.</v>
      </c>
      <c r="AS414" s="70" t="str">
        <f t="shared" si="127"/>
        <v>LA-12-512-012000991-I-174-2023</v>
      </c>
      <c r="AT414" s="70" t="s">
        <v>2218</v>
      </c>
      <c r="AU414" s="70" t="str">
        <f t="shared" si="128"/>
        <v>HRAEI-LPI-CC-252-2023HRAEI-MD0525</v>
      </c>
      <c r="AV414" s="70"/>
      <c r="AW414" s="70"/>
      <c r="AX414" s="70"/>
    </row>
    <row r="415" spans="1:52" ht="24.95" hidden="1" customHeight="1" x14ac:dyDescent="0.25">
      <c r="A415" s="70" t="str">
        <f t="shared" si="111"/>
        <v>LA-12-512-012000991-I-174-2023MCSSA018786COMERCIALIZADORA DE PRODUCTOS INSTITUCIONALES, S.A. DE C.V.2024010.000.2154.00</v>
      </c>
      <c r="B415" s="70" t="str">
        <f t="shared" si="112"/>
        <v>MCSSA01878625301HRAEI-LPI-CC-276-2023HRAEI-MD05252024</v>
      </c>
      <c r="C415" s="71">
        <v>45253</v>
      </c>
      <c r="D415" s="72">
        <v>2024</v>
      </c>
      <c r="E415" s="73" t="s">
        <v>39</v>
      </c>
      <c r="F415" s="73" t="s">
        <v>2213</v>
      </c>
      <c r="G415" s="73" t="s">
        <v>41</v>
      </c>
      <c r="H415" s="73">
        <v>25301</v>
      </c>
      <c r="I415" s="73" t="s">
        <v>2269</v>
      </c>
      <c r="J415" s="73" t="s">
        <v>406</v>
      </c>
      <c r="K415" s="73" t="s">
        <v>723</v>
      </c>
      <c r="L415" s="44" t="str">
        <f t="shared" si="113"/>
        <v>HRAEI-LPI-CC-276-2023HRAEI-MD0525</v>
      </c>
      <c r="M415" s="73" t="s">
        <v>724</v>
      </c>
      <c r="N415" s="73">
        <v>25300797</v>
      </c>
      <c r="O415" s="73" t="s">
        <v>725</v>
      </c>
      <c r="P415" s="73" t="s">
        <v>726</v>
      </c>
      <c r="Q415" s="74">
        <v>138.62</v>
      </c>
      <c r="R415" s="75">
        <v>1152</v>
      </c>
      <c r="S415" s="75">
        <v>2880</v>
      </c>
      <c r="T415" s="74">
        <f t="shared" si="114"/>
        <v>159690.23999999999</v>
      </c>
      <c r="U415" s="74">
        <f t="shared" si="115"/>
        <v>399225.60000000003</v>
      </c>
      <c r="V415" s="76">
        <v>0</v>
      </c>
      <c r="W415" s="87">
        <f>IFERROR(VLOOKUP(L415,'DINAMICA SOLICITADO - ENTREGADO'!$A$2:$B$2000,2,0),"-")</f>
        <v>2880</v>
      </c>
      <c r="X415" s="87">
        <f>IFERROR(VLOOKUP(L415,'DINAMICA SOLICITADO - ENTREGADO'!$A$2:$C$2000,3,0),"-")</f>
        <v>2880</v>
      </c>
      <c r="Y415" s="87" t="str">
        <f t="shared" si="116"/>
        <v>CLAVE SOLICITADA</v>
      </c>
      <c r="Z415" s="87">
        <f t="shared" si="117"/>
        <v>1728</v>
      </c>
      <c r="AA415" s="87" t="str">
        <f t="shared" si="118"/>
        <v>MINIMO SUPERADO</v>
      </c>
      <c r="AB415" s="87">
        <f t="shared" si="119"/>
        <v>0</v>
      </c>
      <c r="AC415" s="87" t="str">
        <f t="shared" si="120"/>
        <v>RECIBIDO TOTAL</v>
      </c>
      <c r="AD415" s="6">
        <f t="shared" si="121"/>
        <v>399225.60000000003</v>
      </c>
      <c r="AE415" s="87"/>
      <c r="AF415" s="87"/>
      <c r="AG415" s="77"/>
      <c r="AH415" s="77"/>
      <c r="AI415" s="78" t="s">
        <v>2216</v>
      </c>
      <c r="AJ415" s="78"/>
      <c r="AK415" s="77"/>
      <c r="AL415" s="77"/>
      <c r="AM415" s="77"/>
      <c r="AN415" s="77" t="str">
        <f t="shared" si="122"/>
        <v>MCSSA018786HRAEI-LPI-CC-276-202325301</v>
      </c>
      <c r="AO415" s="77" t="str">
        <f t="shared" si="123"/>
        <v>2880COMERCIALIZADORA DE PRODUCTOS INSTITUCIONALES, S.A. DE C.V.138.62MCSSA018786010.000.2154.002024LA-12-512-012000991-I-174-2023RAMO 12</v>
      </c>
      <c r="AP415" s="77" t="str">
        <f t="shared" si="124"/>
        <v>HRAEI-LPI-CC-276-2023</v>
      </c>
      <c r="AQ415" s="70" t="str">
        <f t="shared" si="125"/>
        <v>HRAEI-MD0525</v>
      </c>
      <c r="AR415" s="70" t="str">
        <f t="shared" si="126"/>
        <v>COMERCIALIZADORA DE PRODUCTOS INSTITUCIONALES, S.A. DE C.V.</v>
      </c>
      <c r="AS415" s="70" t="str">
        <f t="shared" si="127"/>
        <v>LA-12-512-012000991-I-174-2023</v>
      </c>
      <c r="AT415" s="70" t="s">
        <v>2218</v>
      </c>
      <c r="AU415" s="70" t="str">
        <f t="shared" si="128"/>
        <v>HRAEI-LPI-CC-276-2023HRAEI-MD0525</v>
      </c>
      <c r="AV415" s="70"/>
      <c r="AW415" s="70"/>
      <c r="AX415" s="70"/>
    </row>
    <row r="416" spans="1:52" ht="24.95" hidden="1" customHeight="1" x14ac:dyDescent="0.25">
      <c r="A416" s="1" t="str">
        <f t="shared" si="111"/>
        <v>LA-012M7B997-E115-2022MCSSA018786PROFESSIONAL PHARMACY OCCIDENTE, S.A. DE C.V.2024010.000.2154.00</v>
      </c>
      <c r="B416" s="1" t="str">
        <f t="shared" si="112"/>
        <v>MCSSA01878625301HRAEI-LPI-CC-423-2022HRAEI-MD05252024</v>
      </c>
      <c r="C416" s="42">
        <v>44950</v>
      </c>
      <c r="D416" s="43">
        <v>2024</v>
      </c>
      <c r="E416" s="44" t="s">
        <v>39</v>
      </c>
      <c r="F416" s="44" t="s">
        <v>390</v>
      </c>
      <c r="G416" s="44" t="s">
        <v>41</v>
      </c>
      <c r="H416" s="44">
        <v>25301</v>
      </c>
      <c r="I416" s="44" t="s">
        <v>432</v>
      </c>
      <c r="J416" s="44" t="s">
        <v>340</v>
      </c>
      <c r="K416" s="44" t="s">
        <v>723</v>
      </c>
      <c r="L416" s="44" t="str">
        <f t="shared" si="113"/>
        <v>HRAEI-LPI-CC-423-2022HRAEI-MD0525</v>
      </c>
      <c r="M416" s="44" t="s">
        <v>724</v>
      </c>
      <c r="N416" s="44">
        <v>25300797</v>
      </c>
      <c r="O416" s="44" t="s">
        <v>725</v>
      </c>
      <c r="P416" s="44" t="s">
        <v>726</v>
      </c>
      <c r="Q416" s="45">
        <v>151.62</v>
      </c>
      <c r="R416" s="46">
        <v>3120</v>
      </c>
      <c r="S416" s="46">
        <v>7800</v>
      </c>
      <c r="T416" s="45">
        <f t="shared" si="114"/>
        <v>473054.4</v>
      </c>
      <c r="U416" s="45">
        <f t="shared" si="115"/>
        <v>1182636</v>
      </c>
      <c r="V416" s="47">
        <v>0</v>
      </c>
      <c r="W416" s="87">
        <f>IFERROR(VLOOKUP(L416,'DINAMICA SOLICITADO - ENTREGADO'!$A$2:$B$2000,2,0),"-")</f>
        <v>3120</v>
      </c>
      <c r="X416" s="87">
        <f>IFERROR(VLOOKUP(L416,'DINAMICA SOLICITADO - ENTREGADO'!$A$2:$C$2000,3,0),"-")</f>
        <v>3120</v>
      </c>
      <c r="Y416" s="87" t="str">
        <f t="shared" si="116"/>
        <v>CLAVE SOLICITADA</v>
      </c>
      <c r="Z416" s="87">
        <f t="shared" si="117"/>
        <v>0</v>
      </c>
      <c r="AA416" s="87" t="str">
        <f t="shared" si="118"/>
        <v>MINIMO CUMPLIDO</v>
      </c>
      <c r="AB416" s="87">
        <f t="shared" si="119"/>
        <v>0</v>
      </c>
      <c r="AC416" s="87" t="str">
        <f t="shared" si="120"/>
        <v>RECIBIDO TOTAL</v>
      </c>
      <c r="AD416" s="6">
        <f t="shared" si="121"/>
        <v>473054.4</v>
      </c>
      <c r="AE416" s="87"/>
      <c r="AF416" s="87"/>
      <c r="AI416" s="9">
        <v>2.5000000000000001E-2</v>
      </c>
      <c r="AN416" s="8" t="str">
        <f t="shared" si="122"/>
        <v>MCSSA018786HRAEI-LPI-CC-423-202225301</v>
      </c>
      <c r="AO416" s="8" t="str">
        <f t="shared" si="123"/>
        <v>7800PROFESSIONAL PHARMACY OCCIDENTE, S.A. DE C.V.151.62MCSSA018786010.000.2154.002024LA-012M7B997-E115-2022RAMO 12</v>
      </c>
      <c r="AP416" s="8" t="str">
        <f t="shared" si="124"/>
        <v>HRAEI-LPI-CC-423-2022</v>
      </c>
      <c r="AQ416" s="1" t="str">
        <f t="shared" si="125"/>
        <v>HRAEI-MD0525</v>
      </c>
      <c r="AR416" s="1" t="str">
        <f t="shared" si="126"/>
        <v>PROFESSIONAL PHARMACY OCCIDENTE, S.A. DE C.V.</v>
      </c>
      <c r="AS416" s="1" t="str">
        <f t="shared" si="127"/>
        <v>LA-012M7B997-E115-2022</v>
      </c>
      <c r="AT416" s="1" t="s">
        <v>48</v>
      </c>
      <c r="AU416" s="1" t="str">
        <f t="shared" si="128"/>
        <v>HRAEI-LPI-CC-423-2022HRAEI-MD0525</v>
      </c>
    </row>
    <row r="417" spans="1:52" ht="24.95" hidden="1" customHeight="1" x14ac:dyDescent="0.25">
      <c r="A417" s="1" t="str">
        <f t="shared" si="111"/>
        <v>LA-012M7B997-E115-2022MCSSA018786PROFESSIONAL PHARMACY OCCIDENTE, S.A. DE C.V.2024010.000.0611.00</v>
      </c>
      <c r="B417" s="1" t="str">
        <f t="shared" si="112"/>
        <v>MCSSA01878625301HRAEI-LPI-CC-423-2022HRAEI-MD05322024</v>
      </c>
      <c r="C417" s="42">
        <v>44950</v>
      </c>
      <c r="D417" s="43">
        <v>2024</v>
      </c>
      <c r="E417" s="44" t="s">
        <v>39</v>
      </c>
      <c r="F417" s="44" t="s">
        <v>390</v>
      </c>
      <c r="G417" s="44" t="s">
        <v>41</v>
      </c>
      <c r="H417" s="44">
        <v>25301</v>
      </c>
      <c r="I417" s="44" t="s">
        <v>432</v>
      </c>
      <c r="J417" s="44" t="s">
        <v>340</v>
      </c>
      <c r="K417" s="44" t="s">
        <v>525</v>
      </c>
      <c r="L417" s="44" t="str">
        <f t="shared" si="113"/>
        <v>HRAEI-LPI-CC-423-2022HRAEI-MD0532</v>
      </c>
      <c r="M417" s="44" t="s">
        <v>526</v>
      </c>
      <c r="N417" s="44">
        <v>25300809</v>
      </c>
      <c r="O417" s="44" t="s">
        <v>527</v>
      </c>
      <c r="P417" s="44" t="s">
        <v>410</v>
      </c>
      <c r="Q417" s="45">
        <v>189.56</v>
      </c>
      <c r="R417" s="46">
        <v>129</v>
      </c>
      <c r="S417" s="46">
        <v>322</v>
      </c>
      <c r="T417" s="45">
        <f t="shared" si="114"/>
        <v>24453.24</v>
      </c>
      <c r="U417" s="45">
        <f t="shared" si="115"/>
        <v>61038.32</v>
      </c>
      <c r="V417" s="47">
        <v>0</v>
      </c>
      <c r="W417" s="87" t="str">
        <f>IFERROR(VLOOKUP(L417,'DINAMICA SOLICITADO - ENTREGADO'!$A$2:$B$2000,2,0),"-")</f>
        <v>-</v>
      </c>
      <c r="X417" s="87" t="str">
        <f>IFERROR(VLOOKUP(L417,'DINAMICA SOLICITADO - ENTREGADO'!$A$2:$C$2000,3,0),"-")</f>
        <v>-</v>
      </c>
      <c r="Y417" s="87" t="str">
        <f t="shared" si="116"/>
        <v>SIN SOLICITUD</v>
      </c>
      <c r="Z417" s="87" t="str">
        <f t="shared" si="117"/>
        <v>-</v>
      </c>
      <c r="AA417" s="87" t="str">
        <f t="shared" si="118"/>
        <v>MINIMO SIN SOLICITUD</v>
      </c>
      <c r="AB417" s="87" t="str">
        <f t="shared" si="119"/>
        <v>-</v>
      </c>
      <c r="AC417" s="87" t="str">
        <f t="shared" si="120"/>
        <v>SIN SOLICITUD</v>
      </c>
      <c r="AD417" s="6" t="str">
        <f t="shared" si="121"/>
        <v>-</v>
      </c>
      <c r="AE417" s="87"/>
      <c r="AF417" s="87"/>
      <c r="AI417" s="9">
        <v>2.5000000000000001E-2</v>
      </c>
      <c r="AN417" s="8" t="str">
        <f t="shared" si="122"/>
        <v>MCSSA018786HRAEI-LPI-CC-423-202225301</v>
      </c>
      <c r="AO417" s="8" t="str">
        <f t="shared" si="123"/>
        <v>322PROFESSIONAL PHARMACY OCCIDENTE, S.A. DE C.V.189.56MCSSA018786010.000.0611.002024LA-012M7B997-E115-2022RAMO 12</v>
      </c>
      <c r="AP417" s="8" t="str">
        <f t="shared" si="124"/>
        <v>HRAEI-LPI-CC-423-2022</v>
      </c>
      <c r="AQ417" s="1" t="str">
        <f t="shared" si="125"/>
        <v>HRAEI-MD0532</v>
      </c>
      <c r="AR417" s="1" t="str">
        <f t="shared" si="126"/>
        <v>PROFESSIONAL PHARMACY OCCIDENTE, S.A. DE C.V.</v>
      </c>
      <c r="AS417" s="1" t="str">
        <f t="shared" si="127"/>
        <v>LA-012M7B997-E115-2022</v>
      </c>
      <c r="AT417" s="1" t="s">
        <v>48</v>
      </c>
      <c r="AU417" s="1" t="str">
        <f t="shared" si="128"/>
        <v>HRAEI-LPI-CC-423-2022HRAEI-MD0532</v>
      </c>
    </row>
    <row r="418" spans="1:52" ht="24.95" hidden="1" customHeight="1" x14ac:dyDescent="0.25">
      <c r="A418" s="70" t="str">
        <f t="shared" si="111"/>
        <v>LA-12-512-012000991-I-174-2023MCSSA018786NOVO NORDISK MEXICO, S.A. DE C.V.2024010.000.4245.02</v>
      </c>
      <c r="B418" s="70" t="str">
        <f t="shared" si="112"/>
        <v>MCSSA01878625301HRAEI-LPI-CC-343-2023HRAEI-MD22332024</v>
      </c>
      <c r="C418" s="71">
        <v>45253</v>
      </c>
      <c r="D418" s="72">
        <v>2024</v>
      </c>
      <c r="E418" s="73" t="s">
        <v>39</v>
      </c>
      <c r="F418" s="73" t="s">
        <v>2213</v>
      </c>
      <c r="G418" s="73" t="s">
        <v>41</v>
      </c>
      <c r="H418" s="73">
        <v>25301</v>
      </c>
      <c r="I418" s="73" t="s">
        <v>2355</v>
      </c>
      <c r="J418" s="73" t="s">
        <v>2356</v>
      </c>
      <c r="K418" s="73" t="s">
        <v>55</v>
      </c>
      <c r="L418" s="44" t="str">
        <f t="shared" si="113"/>
        <v>HRAEI-LPI-CC-343-2023HRAEI-MD2233</v>
      </c>
      <c r="M418" s="73" t="s">
        <v>56</v>
      </c>
      <c r="N418" s="73">
        <v>25303246</v>
      </c>
      <c r="O418" s="73" t="s">
        <v>57</v>
      </c>
      <c r="P418" s="73" t="s">
        <v>58</v>
      </c>
      <c r="Q418" s="74">
        <v>22775.25</v>
      </c>
      <c r="R418" s="75">
        <v>1</v>
      </c>
      <c r="S418" s="75">
        <v>2</v>
      </c>
      <c r="T418" s="74">
        <f t="shared" si="114"/>
        <v>22775.25</v>
      </c>
      <c r="U418" s="74">
        <f t="shared" si="115"/>
        <v>45550.5</v>
      </c>
      <c r="V418" s="76">
        <v>0</v>
      </c>
      <c r="W418" s="87" t="str">
        <f>IFERROR(VLOOKUP(L418,'DINAMICA SOLICITADO - ENTREGADO'!$A$2:$B$2000,2,0),"-")</f>
        <v>-</v>
      </c>
      <c r="X418" s="87" t="str">
        <f>IFERROR(VLOOKUP(L418,'DINAMICA SOLICITADO - ENTREGADO'!$A$2:$C$2000,3,0),"-")</f>
        <v>-</v>
      </c>
      <c r="Y418" s="87" t="str">
        <f t="shared" si="116"/>
        <v>SIN SOLICITUD</v>
      </c>
      <c r="Z418" s="87" t="str">
        <f t="shared" si="117"/>
        <v>-</v>
      </c>
      <c r="AA418" s="87" t="str">
        <f t="shared" si="118"/>
        <v>MINIMO SIN SOLICITUD</v>
      </c>
      <c r="AB418" s="87" t="str">
        <f t="shared" si="119"/>
        <v>-</v>
      </c>
      <c r="AC418" s="87" t="str">
        <f t="shared" si="120"/>
        <v>SIN SOLICITUD</v>
      </c>
      <c r="AD418" s="6" t="str">
        <f t="shared" si="121"/>
        <v>-</v>
      </c>
      <c r="AE418" s="87"/>
      <c r="AF418" s="87"/>
      <c r="AG418" s="77"/>
      <c r="AH418" s="77"/>
      <c r="AI418" s="78" t="s">
        <v>2216</v>
      </c>
      <c r="AJ418" s="78"/>
      <c r="AK418" s="77"/>
      <c r="AL418" s="77"/>
      <c r="AM418" s="77"/>
      <c r="AN418" s="77" t="str">
        <f t="shared" si="122"/>
        <v>MCSSA018786HRAEI-LPI-CC-343-202325301</v>
      </c>
      <c r="AO418" s="77" t="str">
        <f t="shared" si="123"/>
        <v>2NOVO NORDISK MEXICO, S.A. DE C.V.22775.25MCSSA018786010.000.4245.022024LA-12-512-012000991-I-174-2023RAMO 12</v>
      </c>
      <c r="AP418" s="77" t="str">
        <f t="shared" si="124"/>
        <v>HRAEI-LPI-CC-343-2023</v>
      </c>
      <c r="AQ418" s="70" t="str">
        <f t="shared" si="125"/>
        <v>HRAEI-MD2233</v>
      </c>
      <c r="AR418" s="70" t="str">
        <f t="shared" si="126"/>
        <v>NOVO NORDISK MEXICO, S.A. DE C.V.</v>
      </c>
      <c r="AS418" s="70" t="str">
        <f t="shared" si="127"/>
        <v>LA-12-512-012000991-I-174-2023</v>
      </c>
      <c r="AT418" s="70" t="s">
        <v>2218</v>
      </c>
      <c r="AU418" s="70" t="str">
        <f t="shared" si="128"/>
        <v>HRAEI-LPI-CC-343-2023HRAEI-MD2233</v>
      </c>
      <c r="AV418" s="70"/>
      <c r="AW418" s="70"/>
      <c r="AX418" s="70"/>
      <c r="AY418" s="70"/>
      <c r="AZ418" s="70"/>
    </row>
    <row r="419" spans="1:52" ht="24.95" hidden="1" customHeight="1" x14ac:dyDescent="0.25">
      <c r="A419" s="1" t="str">
        <f t="shared" si="111"/>
        <v>AA-012M7B997-E133-2022MCSSA018786NOVO NORDISK, S.A. DE C.V.2024010.000.4245.02</v>
      </c>
      <c r="B419" s="1" t="str">
        <f t="shared" si="112"/>
        <v>MCSSA01878625301HRAEI-AD-CC-339-2022HRAEI-MD22332024</v>
      </c>
      <c r="C419" s="42">
        <v>44950</v>
      </c>
      <c r="D419" s="43">
        <v>2024</v>
      </c>
      <c r="E419" s="44" t="s">
        <v>39</v>
      </c>
      <c r="F419" s="44" t="s">
        <v>40</v>
      </c>
      <c r="G419" s="44" t="s">
        <v>41</v>
      </c>
      <c r="H419" s="44">
        <v>25301</v>
      </c>
      <c r="I419" s="44" t="s">
        <v>49</v>
      </c>
      <c r="J419" s="44" t="s">
        <v>50</v>
      </c>
      <c r="K419" s="44" t="s">
        <v>55</v>
      </c>
      <c r="L419" s="44" t="str">
        <f t="shared" si="113"/>
        <v>HRAEI-AD-CC-339-2022HRAEI-MD2233</v>
      </c>
      <c r="M419" s="44" t="s">
        <v>56</v>
      </c>
      <c r="N419" s="44">
        <v>25303246</v>
      </c>
      <c r="O419" s="44" t="s">
        <v>57</v>
      </c>
      <c r="P419" s="44" t="s">
        <v>58</v>
      </c>
      <c r="Q419" s="45">
        <v>22775.25</v>
      </c>
      <c r="R419" s="46">
        <v>13</v>
      </c>
      <c r="S419" s="46">
        <v>31</v>
      </c>
      <c r="T419" s="45">
        <f t="shared" si="114"/>
        <v>296078.25</v>
      </c>
      <c r="U419" s="45">
        <f t="shared" si="115"/>
        <v>706032.75</v>
      </c>
      <c r="V419" s="47">
        <v>0</v>
      </c>
      <c r="W419" s="87">
        <f>IFERROR(VLOOKUP(L419,'DINAMICA SOLICITADO - ENTREGADO'!$A$2:$B$2000,2,0),"-")</f>
        <v>31</v>
      </c>
      <c r="X419" s="87">
        <f>IFERROR(VLOOKUP(L419,'DINAMICA SOLICITADO - ENTREGADO'!$A$2:$C$2000,3,0),"-")</f>
        <v>0</v>
      </c>
      <c r="Y419" s="87" t="str">
        <f t="shared" si="116"/>
        <v>CLAVE SOLICITADA</v>
      </c>
      <c r="Z419" s="87">
        <f t="shared" si="117"/>
        <v>18</v>
      </c>
      <c r="AA419" s="87" t="str">
        <f t="shared" si="118"/>
        <v>MINIMO SUPERADO</v>
      </c>
      <c r="AB419" s="87">
        <f t="shared" si="119"/>
        <v>31</v>
      </c>
      <c r="AC419" s="87" t="str">
        <f t="shared" si="120"/>
        <v>SIN RECIBIR</v>
      </c>
      <c r="AD419" s="6">
        <f t="shared" si="121"/>
        <v>0</v>
      </c>
      <c r="AE419" s="87" t="s">
        <v>3574</v>
      </c>
      <c r="AF419" s="87"/>
      <c r="AI419" s="9">
        <v>2.5000000000000001E-2</v>
      </c>
      <c r="AN419" s="8" t="str">
        <f t="shared" si="122"/>
        <v>MCSSA018786HRAEI-AD-CC-339-202225301</v>
      </c>
      <c r="AO419" s="8" t="str">
        <f t="shared" si="123"/>
        <v>31NOVO NORDISK, S.A. DE C.V.22775.25MCSSA018786010.000.4245.022024AA-012M7B997-E133-2022RAMO 12</v>
      </c>
      <c r="AP419" s="8" t="str">
        <f t="shared" si="124"/>
        <v>HRAEI-AD-CC-339-2022</v>
      </c>
      <c r="AQ419" s="1" t="str">
        <f t="shared" si="125"/>
        <v>HRAEI-MD2233</v>
      </c>
      <c r="AR419" s="1" t="str">
        <f t="shared" si="126"/>
        <v>NOVO NORDISK, S.A. DE C.V.</v>
      </c>
      <c r="AS419" s="1" t="str">
        <f t="shared" si="127"/>
        <v>AA-012M7B997-E133-2022</v>
      </c>
      <c r="AT419" s="1" t="s">
        <v>48</v>
      </c>
      <c r="AU419" s="1" t="str">
        <f t="shared" si="128"/>
        <v>HRAEI-AD-CC-339-2022HRAEI-MD2233</v>
      </c>
      <c r="AY419" s="70"/>
      <c r="AZ419" s="70"/>
    </row>
    <row r="420" spans="1:52" ht="24.95" hidden="1" customHeight="1" x14ac:dyDescent="0.25">
      <c r="A420" s="1" t="str">
        <f t="shared" si="111"/>
        <v>AA-012M7B997-E133-2022MCSSA018786NOVO NORDISK, S.A. DE C.V.2024010.000.4250.02</v>
      </c>
      <c r="B420" s="1" t="str">
        <f t="shared" si="112"/>
        <v>MCSSA01878625301HRAEI-AD-CC-339-2022HRAEI-MD22342024</v>
      </c>
      <c r="C420" s="42">
        <v>44950</v>
      </c>
      <c r="D420" s="43">
        <v>2024</v>
      </c>
      <c r="E420" s="44" t="s">
        <v>39</v>
      </c>
      <c r="F420" s="44" t="s">
        <v>40</v>
      </c>
      <c r="G420" s="44" t="s">
        <v>41</v>
      </c>
      <c r="H420" s="44">
        <v>25301</v>
      </c>
      <c r="I420" s="44" t="s">
        <v>49</v>
      </c>
      <c r="J420" s="44" t="s">
        <v>50</v>
      </c>
      <c r="K420" s="44" t="s">
        <v>59</v>
      </c>
      <c r="L420" s="44" t="str">
        <f t="shared" si="113"/>
        <v>HRAEI-AD-CC-339-2022HRAEI-MD2234</v>
      </c>
      <c r="M420" s="44" t="s">
        <v>60</v>
      </c>
      <c r="N420" s="44">
        <v>25303247</v>
      </c>
      <c r="O420" s="44" t="s">
        <v>61</v>
      </c>
      <c r="P420" s="44" t="s">
        <v>62</v>
      </c>
      <c r="Q420" s="45">
        <v>56938.12</v>
      </c>
      <c r="R420" s="46">
        <v>63</v>
      </c>
      <c r="S420" s="46">
        <v>156</v>
      </c>
      <c r="T420" s="45">
        <f t="shared" si="114"/>
        <v>3587101.56</v>
      </c>
      <c r="U420" s="45">
        <f t="shared" si="115"/>
        <v>8882346.7200000007</v>
      </c>
      <c r="V420" s="47">
        <v>0</v>
      </c>
      <c r="W420" s="87">
        <f>IFERROR(VLOOKUP(L420,'DINAMICA SOLICITADO - ENTREGADO'!$A$2:$B$2000,2,0),"-")</f>
        <v>63</v>
      </c>
      <c r="X420" s="87">
        <f>IFERROR(VLOOKUP(L420,'DINAMICA SOLICITADO - ENTREGADO'!$A$2:$C$2000,3,0),"-")</f>
        <v>0</v>
      </c>
      <c r="Y420" s="87" t="str">
        <f t="shared" si="116"/>
        <v>CLAVE SOLICITADA</v>
      </c>
      <c r="Z420" s="87">
        <f t="shared" si="117"/>
        <v>0</v>
      </c>
      <c r="AA420" s="87" t="str">
        <f t="shared" si="118"/>
        <v>MINIMO CUMPLIDO</v>
      </c>
      <c r="AB420" s="87">
        <f t="shared" si="119"/>
        <v>63</v>
      </c>
      <c r="AC420" s="87" t="str">
        <f t="shared" si="120"/>
        <v>SIN RECIBIR</v>
      </c>
      <c r="AD420" s="6">
        <f t="shared" si="121"/>
        <v>0</v>
      </c>
      <c r="AE420" s="87"/>
      <c r="AF420" s="87"/>
      <c r="AI420" s="9">
        <v>2.5000000000000001E-2</v>
      </c>
      <c r="AN420" s="8" t="str">
        <f t="shared" si="122"/>
        <v>MCSSA018786HRAEI-AD-CC-339-202225301</v>
      </c>
      <c r="AO420" s="8" t="str">
        <f t="shared" si="123"/>
        <v>156NOVO NORDISK, S.A. DE C.V.56938.12MCSSA018786010.000.4250.022024AA-012M7B997-E133-2022RAMO 12</v>
      </c>
      <c r="AP420" s="8" t="str">
        <f t="shared" si="124"/>
        <v>HRAEI-AD-CC-339-2022</v>
      </c>
      <c r="AQ420" s="1" t="str">
        <f t="shared" si="125"/>
        <v>HRAEI-MD2234</v>
      </c>
      <c r="AR420" s="1" t="str">
        <f t="shared" si="126"/>
        <v>NOVO NORDISK, S.A. DE C.V.</v>
      </c>
      <c r="AS420" s="1" t="str">
        <f t="shared" si="127"/>
        <v>AA-012M7B997-E133-2022</v>
      </c>
      <c r="AT420" s="1" t="s">
        <v>48</v>
      </c>
      <c r="AU420" s="1" t="str">
        <f t="shared" si="128"/>
        <v>HRAEI-AD-CC-339-2022HRAEI-MD2234</v>
      </c>
      <c r="AY420" s="70"/>
      <c r="AZ420" s="70"/>
    </row>
    <row r="421" spans="1:52" ht="24.95" hidden="1" customHeight="1" x14ac:dyDescent="0.25">
      <c r="A421" s="1" t="str">
        <f t="shared" si="111"/>
        <v>AA-012M7B997-E133-2022MCSSA018786NOVO NORDISK, S.A. DE C.V.2024010.000.4238.02</v>
      </c>
      <c r="B421" s="1" t="str">
        <f t="shared" si="112"/>
        <v>MCSSA01878625301HRAEI-AD-CC-339-2022HRAEI-MD22662024</v>
      </c>
      <c r="C421" s="42">
        <v>44950</v>
      </c>
      <c r="D421" s="43">
        <v>2024</v>
      </c>
      <c r="E421" s="44" t="s">
        <v>39</v>
      </c>
      <c r="F421" s="44" t="s">
        <v>40</v>
      </c>
      <c r="G421" s="44" t="s">
        <v>41</v>
      </c>
      <c r="H421" s="44">
        <v>25301</v>
      </c>
      <c r="I421" s="44" t="s">
        <v>49</v>
      </c>
      <c r="J421" s="44" t="s">
        <v>50</v>
      </c>
      <c r="K421" s="44" t="s">
        <v>51</v>
      </c>
      <c r="L421" s="44" t="str">
        <f t="shared" si="113"/>
        <v>HRAEI-AD-CC-339-2022HRAEI-MD2266</v>
      </c>
      <c r="M421" s="44" t="s">
        <v>52</v>
      </c>
      <c r="N421" s="44">
        <v>25303245</v>
      </c>
      <c r="O421" s="44" t="s">
        <v>53</v>
      </c>
      <c r="P421" s="44" t="s">
        <v>54</v>
      </c>
      <c r="Q421" s="45">
        <v>11387.62</v>
      </c>
      <c r="R421" s="46">
        <v>13</v>
      </c>
      <c r="S421" s="46">
        <v>31</v>
      </c>
      <c r="T421" s="45">
        <f t="shared" si="114"/>
        <v>148039.06</v>
      </c>
      <c r="U421" s="45">
        <f t="shared" si="115"/>
        <v>353016.22000000003</v>
      </c>
      <c r="V421" s="47">
        <v>0</v>
      </c>
      <c r="W421" s="87">
        <f>IFERROR(VLOOKUP(L421,'DINAMICA SOLICITADO - ENTREGADO'!$A$2:$B$2000,2,0),"-")</f>
        <v>31</v>
      </c>
      <c r="X421" s="87">
        <f>IFERROR(VLOOKUP(L421,'DINAMICA SOLICITADO - ENTREGADO'!$A$2:$C$2000,3,0),"-")</f>
        <v>0</v>
      </c>
      <c r="Y421" s="87" t="str">
        <f t="shared" si="116"/>
        <v>CLAVE SOLICITADA</v>
      </c>
      <c r="Z421" s="87">
        <f t="shared" si="117"/>
        <v>18</v>
      </c>
      <c r="AA421" s="87" t="str">
        <f t="shared" si="118"/>
        <v>MINIMO SUPERADO</v>
      </c>
      <c r="AB421" s="87">
        <f t="shared" si="119"/>
        <v>31</v>
      </c>
      <c r="AC421" s="87" t="str">
        <f t="shared" si="120"/>
        <v>SIN RECIBIR</v>
      </c>
      <c r="AD421" s="6">
        <f t="shared" si="121"/>
        <v>0</v>
      </c>
      <c r="AE421" s="87" t="s">
        <v>3574</v>
      </c>
      <c r="AF421" s="87"/>
      <c r="AI421" s="9">
        <v>2.5000000000000001E-2</v>
      </c>
      <c r="AN421" s="8" t="str">
        <f t="shared" si="122"/>
        <v>MCSSA018786HRAEI-AD-CC-339-202225301</v>
      </c>
      <c r="AO421" s="8" t="str">
        <f t="shared" si="123"/>
        <v>31NOVO NORDISK, S.A. DE C.V.11387.62MCSSA018786010.000.4238.022024AA-012M7B997-E133-2022RAMO 12</v>
      </c>
      <c r="AP421" s="8" t="str">
        <f t="shared" si="124"/>
        <v>HRAEI-AD-CC-339-2022</v>
      </c>
      <c r="AQ421" s="1" t="str">
        <f t="shared" si="125"/>
        <v>HRAEI-MD2266</v>
      </c>
      <c r="AR421" s="1" t="str">
        <f t="shared" si="126"/>
        <v>NOVO NORDISK, S.A. DE C.V.</v>
      </c>
      <c r="AS421" s="1" t="str">
        <f t="shared" si="127"/>
        <v>AA-012M7B997-E133-2022</v>
      </c>
      <c r="AT421" s="1" t="s">
        <v>48</v>
      </c>
      <c r="AU421" s="1" t="str">
        <f t="shared" si="128"/>
        <v>HRAEI-AD-CC-339-2022HRAEI-MD2266</v>
      </c>
      <c r="AY421" s="70"/>
      <c r="AZ421" s="70"/>
    </row>
    <row r="422" spans="1:52" ht="24.95" hidden="1" customHeight="1" x14ac:dyDescent="0.25">
      <c r="A422" s="70" t="str">
        <f t="shared" si="111"/>
        <v>LA-12-512-012000991-I-174-2023MCSSA018786MERCK SHARP &amp; DOHME COMERCIALIZADORA, S. DE R.L. DE C.V.2024010.000.4301.00</v>
      </c>
      <c r="B422" s="70" t="str">
        <f t="shared" si="112"/>
        <v>MCSSA01878625301HRAEI-LPI-CC-337-2023HRAEI-MD05542024</v>
      </c>
      <c r="C422" s="71">
        <v>45253</v>
      </c>
      <c r="D422" s="72">
        <v>2024</v>
      </c>
      <c r="E422" s="73" t="s">
        <v>39</v>
      </c>
      <c r="F422" s="73" t="s">
        <v>2213</v>
      </c>
      <c r="G422" s="73" t="s">
        <v>41</v>
      </c>
      <c r="H422" s="73">
        <v>25301</v>
      </c>
      <c r="I422" s="73" t="s">
        <v>2281</v>
      </c>
      <c r="J422" s="73" t="s">
        <v>268</v>
      </c>
      <c r="K422" s="73" t="s">
        <v>991</v>
      </c>
      <c r="L422" s="44" t="str">
        <f t="shared" si="113"/>
        <v>HRAEI-LPI-CC-337-2023HRAEI-MD0554</v>
      </c>
      <c r="M422" s="73" t="s">
        <v>992</v>
      </c>
      <c r="N422" s="73">
        <v>25300833</v>
      </c>
      <c r="O422" s="73" t="s">
        <v>993</v>
      </c>
      <c r="P422" s="73" t="s">
        <v>994</v>
      </c>
      <c r="Q422" s="74">
        <v>363.05</v>
      </c>
      <c r="R422" s="75">
        <v>320</v>
      </c>
      <c r="S422" s="75">
        <v>800</v>
      </c>
      <c r="T422" s="74">
        <f t="shared" si="114"/>
        <v>116176</v>
      </c>
      <c r="U422" s="74">
        <f t="shared" si="115"/>
        <v>290440</v>
      </c>
      <c r="V422" s="76">
        <v>0</v>
      </c>
      <c r="W422" s="87">
        <f>IFERROR(VLOOKUP(L422,'DINAMICA SOLICITADO - ENTREGADO'!$A$2:$B$2000,2,0),"-")</f>
        <v>320</v>
      </c>
      <c r="X422" s="87">
        <f>IFERROR(VLOOKUP(L422,'DINAMICA SOLICITADO - ENTREGADO'!$A$2:$C$2000,3,0),"-")</f>
        <v>320</v>
      </c>
      <c r="Y422" s="87" t="str">
        <f t="shared" si="116"/>
        <v>CLAVE SOLICITADA</v>
      </c>
      <c r="Z422" s="87">
        <f t="shared" si="117"/>
        <v>0</v>
      </c>
      <c r="AA422" s="87" t="str">
        <f t="shared" si="118"/>
        <v>MINIMO CUMPLIDO</v>
      </c>
      <c r="AB422" s="87">
        <f t="shared" si="119"/>
        <v>0</v>
      </c>
      <c r="AC422" s="87" t="str">
        <f t="shared" si="120"/>
        <v>RECIBIDO TOTAL</v>
      </c>
      <c r="AD422" s="6">
        <f t="shared" si="121"/>
        <v>116176</v>
      </c>
      <c r="AE422" s="87" t="s">
        <v>3574</v>
      </c>
      <c r="AF422" s="87"/>
      <c r="AG422" s="77"/>
      <c r="AH422" s="77"/>
      <c r="AI422" s="78" t="s">
        <v>2216</v>
      </c>
      <c r="AJ422" s="78"/>
      <c r="AK422" s="77"/>
      <c r="AL422" s="77"/>
      <c r="AM422" s="77"/>
      <c r="AN422" s="77" t="str">
        <f t="shared" si="122"/>
        <v>MCSSA018786HRAEI-LPI-CC-337-202325301</v>
      </c>
      <c r="AO422" s="77" t="str">
        <f t="shared" si="123"/>
        <v>800MERCK SHARP &amp; DOHME COMERCIALIZADORA, S. DE R.L. DE C.V.363.05MCSSA018786010.000.4301.002024LA-12-512-012000991-I-174-2023RAMO 12</v>
      </c>
      <c r="AP422" s="77" t="str">
        <f t="shared" si="124"/>
        <v>HRAEI-LPI-CC-337-2023</v>
      </c>
      <c r="AQ422" s="70" t="str">
        <f t="shared" si="125"/>
        <v>HRAEI-MD0554</v>
      </c>
      <c r="AR422" s="70" t="str">
        <f t="shared" si="126"/>
        <v>MERCK SHARP &amp; DOHME COMERCIALIZADORA, S. DE R.L. DE C.V.</v>
      </c>
      <c r="AS422" s="70" t="str">
        <f t="shared" si="127"/>
        <v>LA-12-512-012000991-I-174-2023</v>
      </c>
      <c r="AT422" s="70" t="s">
        <v>2218</v>
      </c>
      <c r="AU422" s="70" t="str">
        <f t="shared" si="128"/>
        <v>HRAEI-LPI-CC-337-2023HRAEI-MD0554</v>
      </c>
      <c r="AV422" s="70"/>
      <c r="AW422" s="70"/>
      <c r="AX422" s="70"/>
    </row>
    <row r="423" spans="1:52" ht="24.95" hidden="1" customHeight="1" x14ac:dyDescent="0.25">
      <c r="A423" s="1" t="str">
        <f t="shared" si="111"/>
        <v>LA-012M7B997-E115-2022MCSSA018786MERCK SHARP &amp; DOHME COMERCIALIZADORA, S. DE R.L. DE C.V.2024010.000.4301.00</v>
      </c>
      <c r="B423" s="1" t="str">
        <f t="shared" si="112"/>
        <v>MCSSA01878625301HRAEI-LPI-CC-469-2022HRAEI-MD05542024</v>
      </c>
      <c r="C423" s="42">
        <v>44950</v>
      </c>
      <c r="D423" s="43">
        <v>2024</v>
      </c>
      <c r="E423" s="44" t="s">
        <v>39</v>
      </c>
      <c r="F423" s="44" t="s">
        <v>390</v>
      </c>
      <c r="G423" s="44" t="s">
        <v>41</v>
      </c>
      <c r="H423" s="44">
        <v>25301</v>
      </c>
      <c r="I423" s="44" t="s">
        <v>990</v>
      </c>
      <c r="J423" s="44" t="s">
        <v>268</v>
      </c>
      <c r="K423" s="44" t="s">
        <v>991</v>
      </c>
      <c r="L423" s="44" t="str">
        <f t="shared" si="113"/>
        <v>HRAEI-LPI-CC-469-2022HRAEI-MD0554</v>
      </c>
      <c r="M423" s="44" t="s">
        <v>992</v>
      </c>
      <c r="N423" s="44">
        <v>25300833</v>
      </c>
      <c r="O423" s="44" t="s">
        <v>993</v>
      </c>
      <c r="P423" s="44" t="s">
        <v>994</v>
      </c>
      <c r="Q423" s="45">
        <v>363.05</v>
      </c>
      <c r="R423" s="46">
        <v>468</v>
      </c>
      <c r="S423" s="46">
        <v>1170</v>
      </c>
      <c r="T423" s="45">
        <f t="shared" si="114"/>
        <v>169907.4</v>
      </c>
      <c r="U423" s="45">
        <f t="shared" si="115"/>
        <v>424768.5</v>
      </c>
      <c r="V423" s="47">
        <v>0</v>
      </c>
      <c r="W423" s="87">
        <f>IFERROR(VLOOKUP(L423,'DINAMICA SOLICITADO - ENTREGADO'!$A$2:$B$2000,2,0),"-")</f>
        <v>468</v>
      </c>
      <c r="X423" s="87">
        <f>IFERROR(VLOOKUP(L423,'DINAMICA SOLICITADO - ENTREGADO'!$A$2:$C$2000,3,0),"-")</f>
        <v>468</v>
      </c>
      <c r="Y423" s="87" t="str">
        <f t="shared" si="116"/>
        <v>CLAVE SOLICITADA</v>
      </c>
      <c r="Z423" s="87">
        <f t="shared" si="117"/>
        <v>0</v>
      </c>
      <c r="AA423" s="87" t="str">
        <f t="shared" si="118"/>
        <v>MINIMO CUMPLIDO</v>
      </c>
      <c r="AB423" s="87">
        <f t="shared" si="119"/>
        <v>0</v>
      </c>
      <c r="AC423" s="87" t="str">
        <f t="shared" si="120"/>
        <v>RECIBIDO TOTAL</v>
      </c>
      <c r="AD423" s="6">
        <f t="shared" si="121"/>
        <v>169907.4</v>
      </c>
      <c r="AE423" s="87"/>
      <c r="AF423" s="87"/>
      <c r="AI423" s="9">
        <v>2.5000000000000001E-2</v>
      </c>
      <c r="AN423" s="8" t="str">
        <f t="shared" si="122"/>
        <v>MCSSA018786HRAEI-LPI-CC-469-202225301</v>
      </c>
      <c r="AO423" s="8" t="str">
        <f t="shared" si="123"/>
        <v>1170MERCK SHARP &amp; DOHME COMERCIALIZADORA, S. DE R.L. DE C.V.363.05MCSSA018786010.000.4301.002024LA-012M7B997-E115-2022RAMO 12</v>
      </c>
      <c r="AP423" s="8" t="str">
        <f t="shared" si="124"/>
        <v>HRAEI-LPI-CC-469-2022</v>
      </c>
      <c r="AQ423" s="1" t="str">
        <f t="shared" si="125"/>
        <v>HRAEI-MD0554</v>
      </c>
      <c r="AR423" s="1" t="str">
        <f t="shared" si="126"/>
        <v>MERCK SHARP &amp; DOHME COMERCIALIZADORA, S. DE R.L. DE C.V.</v>
      </c>
      <c r="AS423" s="1" t="str">
        <f t="shared" si="127"/>
        <v>LA-012M7B997-E115-2022</v>
      </c>
      <c r="AT423" s="1" t="s">
        <v>48</v>
      </c>
      <c r="AU423" s="1" t="str">
        <f t="shared" si="128"/>
        <v>HRAEI-LPI-CC-469-2022HRAEI-MD0554</v>
      </c>
    </row>
    <row r="424" spans="1:52" ht="24.95" hidden="1" customHeight="1" x14ac:dyDescent="0.25">
      <c r="A424" s="70" t="str">
        <f t="shared" si="111"/>
        <v>LA-12-512-012000991-I-174-2023MCSSA018786GRUPO FARMACEUTICO TOTALFARMA,S.A DE C.V.2024010.000.5105.00</v>
      </c>
      <c r="B424" s="70" t="str">
        <f t="shared" si="112"/>
        <v>MCSSA01878625301HRAEI-LPI-CC-312-1-2023HRAEI-MD05582024</v>
      </c>
      <c r="C424" s="71">
        <v>45253</v>
      </c>
      <c r="D424" s="72">
        <v>2024</v>
      </c>
      <c r="E424" s="73" t="s">
        <v>39</v>
      </c>
      <c r="F424" s="73" t="s">
        <v>2213</v>
      </c>
      <c r="G424" s="73" t="s">
        <v>41</v>
      </c>
      <c r="H424" s="73">
        <v>25301</v>
      </c>
      <c r="I424" s="73" t="s">
        <v>2317</v>
      </c>
      <c r="J424" s="73" t="s">
        <v>2318</v>
      </c>
      <c r="K424" s="73" t="s">
        <v>1895</v>
      </c>
      <c r="L424" s="44" t="str">
        <f t="shared" si="113"/>
        <v>HRAEI-LPI-CC-312-1-2023HRAEI-MD0558</v>
      </c>
      <c r="M424" s="79" t="s">
        <v>1896</v>
      </c>
      <c r="N424" s="73">
        <v>25300838</v>
      </c>
      <c r="O424" s="73" t="s">
        <v>1897</v>
      </c>
      <c r="P424" s="73" t="s">
        <v>1898</v>
      </c>
      <c r="Q424" s="74">
        <v>1472.69</v>
      </c>
      <c r="R424" s="75">
        <v>20</v>
      </c>
      <c r="S424" s="75">
        <v>48</v>
      </c>
      <c r="T424" s="74">
        <f t="shared" si="114"/>
        <v>29453.800000000003</v>
      </c>
      <c r="U424" s="74">
        <f t="shared" si="115"/>
        <v>70689.119999999995</v>
      </c>
      <c r="V424" s="76">
        <v>0</v>
      </c>
      <c r="W424" s="87">
        <f>IFERROR(VLOOKUP(L424,'DINAMICA SOLICITADO - ENTREGADO'!$A$2:$B$2000,2,0),"-")</f>
        <v>20</v>
      </c>
      <c r="X424" s="87">
        <f>IFERROR(VLOOKUP(L424,'DINAMICA SOLICITADO - ENTREGADO'!$A$2:$C$2000,3,0),"-")</f>
        <v>0</v>
      </c>
      <c r="Y424" s="87" t="str">
        <f t="shared" si="116"/>
        <v>CLAVE SOLICITADA</v>
      </c>
      <c r="Z424" s="87">
        <f t="shared" si="117"/>
        <v>0</v>
      </c>
      <c r="AA424" s="87" t="str">
        <f t="shared" si="118"/>
        <v>MINIMO CUMPLIDO</v>
      </c>
      <c r="AB424" s="87">
        <f t="shared" si="119"/>
        <v>20</v>
      </c>
      <c r="AC424" s="87" t="str">
        <f t="shared" si="120"/>
        <v>SIN RECIBIR</v>
      </c>
      <c r="AD424" s="6">
        <f t="shared" si="121"/>
        <v>0</v>
      </c>
      <c r="AE424" s="87"/>
      <c r="AF424" s="87"/>
      <c r="AG424" s="77"/>
      <c r="AH424" s="77"/>
      <c r="AI424" s="78" t="s">
        <v>2216</v>
      </c>
      <c r="AJ424" s="78"/>
      <c r="AK424" s="77"/>
      <c r="AL424" s="77"/>
      <c r="AM424" s="77"/>
      <c r="AN424" s="77" t="str">
        <f t="shared" si="122"/>
        <v>MCSSA018786HRAEI-LPI-CC-312-1-202325301</v>
      </c>
      <c r="AO424" s="77" t="str">
        <f t="shared" si="123"/>
        <v>48GRUPO FARMACEUTICO TOTALFARMA,S.A DE C.V.1472.69MCSSA018786010.000.5105.002024LA-12-512-012000991-I-174-2023RAMO 12</v>
      </c>
      <c r="AP424" s="77" t="str">
        <f t="shared" si="124"/>
        <v>HRAEI-LPI-CC-312-1-2023</v>
      </c>
      <c r="AQ424" s="70" t="str">
        <f t="shared" si="125"/>
        <v>HRAEI-MD0558</v>
      </c>
      <c r="AR424" s="70" t="str">
        <f t="shared" si="126"/>
        <v>GRUPO FARMACEUTICO TOTALFARMA,S.A DE C.V.</v>
      </c>
      <c r="AS424" s="70" t="str">
        <f t="shared" si="127"/>
        <v>LA-12-512-012000991-I-174-2023</v>
      </c>
      <c r="AT424" s="70" t="s">
        <v>2218</v>
      </c>
      <c r="AU424" s="70" t="str">
        <f t="shared" si="128"/>
        <v>HRAEI-LPI-CC-312-1-2023HRAEI-MD0558</v>
      </c>
      <c r="AV424" s="70"/>
      <c r="AW424" s="70"/>
      <c r="AX424" s="70"/>
    </row>
    <row r="425" spans="1:52" ht="24.95" hidden="1" customHeight="1" x14ac:dyDescent="0.25">
      <c r="A425" s="1" t="str">
        <f t="shared" si="111"/>
        <v>LA-12-M7B-012M7B997-I-1-2023MCSSA018786REPUBLICA FARMACEUTICA, S.A. DE C.V.2024010.000.5105.00</v>
      </c>
      <c r="B425" s="1" t="str">
        <f t="shared" si="112"/>
        <v>MCSSA01878625301HRAEI-LPI-CC-082-2023HRAEI-MD05582024</v>
      </c>
      <c r="C425" s="42">
        <v>44971</v>
      </c>
      <c r="D425" s="43">
        <v>2024</v>
      </c>
      <c r="E425" s="44" t="s">
        <v>39</v>
      </c>
      <c r="F425" s="44" t="s">
        <v>1474</v>
      </c>
      <c r="G425" s="44" t="s">
        <v>41</v>
      </c>
      <c r="H425" s="44">
        <v>25301</v>
      </c>
      <c r="I425" s="44" t="s">
        <v>2029</v>
      </c>
      <c r="J425" s="44" t="s">
        <v>2030</v>
      </c>
      <c r="K425" s="44" t="s">
        <v>1895</v>
      </c>
      <c r="L425" s="44" t="str">
        <f t="shared" si="113"/>
        <v>HRAEI-LPI-CC-082-2023HRAEI-MD0558</v>
      </c>
      <c r="M425" s="44" t="s">
        <v>1896</v>
      </c>
      <c r="N425" s="44">
        <v>25300838</v>
      </c>
      <c r="O425" s="44" t="s">
        <v>1897</v>
      </c>
      <c r="P425" s="44" t="s">
        <v>1898</v>
      </c>
      <c r="Q425" s="45">
        <v>1333.3299999999899</v>
      </c>
      <c r="R425" s="46">
        <v>13</v>
      </c>
      <c r="S425" s="46">
        <v>31</v>
      </c>
      <c r="T425" s="45">
        <f t="shared" si="114"/>
        <v>17333.28999999987</v>
      </c>
      <c r="U425" s="45">
        <f t="shared" si="115"/>
        <v>41333.22999999969</v>
      </c>
      <c r="V425" s="47">
        <v>0</v>
      </c>
      <c r="W425" s="87">
        <f>IFERROR(VLOOKUP(L425,'DINAMICA SOLICITADO - ENTREGADO'!$A$2:$B$2000,2,0),"-")</f>
        <v>13</v>
      </c>
      <c r="X425" s="87">
        <f>IFERROR(VLOOKUP(L425,'DINAMICA SOLICITADO - ENTREGADO'!$A$2:$C$2000,3,0),"-")</f>
        <v>0</v>
      </c>
      <c r="Y425" s="87" t="str">
        <f t="shared" si="116"/>
        <v>CLAVE SOLICITADA</v>
      </c>
      <c r="Z425" s="87">
        <f t="shared" si="117"/>
        <v>0</v>
      </c>
      <c r="AA425" s="87" t="str">
        <f t="shared" si="118"/>
        <v>MINIMO CUMPLIDO</v>
      </c>
      <c r="AB425" s="87">
        <f t="shared" si="119"/>
        <v>13</v>
      </c>
      <c r="AC425" s="87" t="str">
        <f t="shared" si="120"/>
        <v>SIN RECIBIR</v>
      </c>
      <c r="AD425" s="6">
        <f t="shared" si="121"/>
        <v>0</v>
      </c>
      <c r="AE425" s="87"/>
      <c r="AF425" s="87"/>
      <c r="AI425" s="9">
        <v>0.02</v>
      </c>
      <c r="AN425" s="8" t="str">
        <f t="shared" si="122"/>
        <v>MCSSA018786HRAEI-LPI-CC-082-202325301</v>
      </c>
      <c r="AO425" s="8" t="str">
        <f t="shared" si="123"/>
        <v>31REPUBLICA FARMACEUTICA, S.A. DE C.V.1333.32999999999MCSSA018786010.000.5105.002024LA-12-M7B-012M7B997-I-1-2023RAMO 12</v>
      </c>
      <c r="AP425" s="8" t="str">
        <f t="shared" si="124"/>
        <v>HRAEI-LPI-CC-082-2023</v>
      </c>
      <c r="AQ425" s="1" t="str">
        <f t="shared" si="125"/>
        <v>HRAEI-MD0558</v>
      </c>
      <c r="AR425" s="1" t="str">
        <f t="shared" si="126"/>
        <v>REPUBLICA FARMACEUTICA, S.A. DE C.V.</v>
      </c>
      <c r="AS425" s="1" t="str">
        <f t="shared" si="127"/>
        <v>LA-12-M7B-012M7B997-I-1-2023</v>
      </c>
      <c r="AT425" s="1" t="s">
        <v>48</v>
      </c>
      <c r="AU425" s="1" t="str">
        <f t="shared" si="128"/>
        <v>HRAEI-LPI-CC-082-2023HRAEI-MD0558</v>
      </c>
    </row>
    <row r="426" spans="1:52" ht="24.95" hidden="1" customHeight="1" x14ac:dyDescent="0.25">
      <c r="A426" s="1" t="str">
        <f t="shared" si="111"/>
        <v>LA-12-M7B-012M7B997-I-1-2023MCSSA018786DARFARMA, S.A. DE C.V.2024010.000.5105.00</v>
      </c>
      <c r="B426" s="1" t="str">
        <f t="shared" si="112"/>
        <v>MCSSA01878625301HRAEI-LPI-CC-019-2023HRAEI-MD05582024</v>
      </c>
      <c r="C426" s="42">
        <v>44971</v>
      </c>
      <c r="D426" s="43">
        <v>2024</v>
      </c>
      <c r="E426" s="44" t="s">
        <v>39</v>
      </c>
      <c r="F426" s="44" t="s">
        <v>1474</v>
      </c>
      <c r="G426" s="44" t="s">
        <v>41</v>
      </c>
      <c r="H426" s="44">
        <v>25301</v>
      </c>
      <c r="I426" s="44" t="s">
        <v>1546</v>
      </c>
      <c r="J426" s="44" t="s">
        <v>1547</v>
      </c>
      <c r="K426" s="44" t="s">
        <v>1895</v>
      </c>
      <c r="L426" s="44" t="str">
        <f t="shared" si="113"/>
        <v>HRAEI-LPI-CC-019-2023HRAEI-MD0558</v>
      </c>
      <c r="M426" s="44" t="s">
        <v>1896</v>
      </c>
      <c r="N426" s="44">
        <v>25300838</v>
      </c>
      <c r="O426" s="44" t="s">
        <v>1897</v>
      </c>
      <c r="P426" s="44" t="s">
        <v>1898</v>
      </c>
      <c r="Q426" s="45">
        <v>1297.69</v>
      </c>
      <c r="R426" s="46">
        <v>19</v>
      </c>
      <c r="S426" s="46">
        <v>47</v>
      </c>
      <c r="T426" s="45">
        <f t="shared" si="114"/>
        <v>24656.11</v>
      </c>
      <c r="U426" s="45">
        <f t="shared" si="115"/>
        <v>60991.43</v>
      </c>
      <c r="V426" s="47">
        <v>0</v>
      </c>
      <c r="W426" s="87">
        <f>IFERROR(VLOOKUP(L426,'DINAMICA SOLICITADO - ENTREGADO'!$A$2:$B$2000,2,0),"-")</f>
        <v>47</v>
      </c>
      <c r="X426" s="87">
        <f>IFERROR(VLOOKUP(L426,'DINAMICA SOLICITADO - ENTREGADO'!$A$2:$C$2000,3,0),"-")</f>
        <v>0</v>
      </c>
      <c r="Y426" s="87" t="str">
        <f t="shared" si="116"/>
        <v>CLAVE SOLICITADA</v>
      </c>
      <c r="Z426" s="87">
        <f t="shared" si="117"/>
        <v>28</v>
      </c>
      <c r="AA426" s="87" t="str">
        <f t="shared" si="118"/>
        <v>MINIMO SUPERADO</v>
      </c>
      <c r="AB426" s="87">
        <f t="shared" si="119"/>
        <v>47</v>
      </c>
      <c r="AC426" s="87" t="str">
        <f t="shared" si="120"/>
        <v>SIN RECIBIR</v>
      </c>
      <c r="AD426" s="6">
        <f t="shared" si="121"/>
        <v>0</v>
      </c>
      <c r="AE426" s="87" t="s">
        <v>3574</v>
      </c>
      <c r="AF426" s="87"/>
      <c r="AI426" s="9">
        <v>0.02</v>
      </c>
      <c r="AN426" s="8" t="str">
        <f t="shared" si="122"/>
        <v>MCSSA018786HRAEI-LPI-CC-019-202325301</v>
      </c>
      <c r="AO426" s="8" t="str">
        <f t="shared" si="123"/>
        <v>47DARFARMA, S.A. DE C.V.1297.69MCSSA018786010.000.5105.002024LA-12-M7B-012M7B997-I-1-2023RAMO 12</v>
      </c>
      <c r="AP426" s="8" t="str">
        <f t="shared" si="124"/>
        <v>HRAEI-LPI-CC-019-2023</v>
      </c>
      <c r="AQ426" s="1" t="str">
        <f t="shared" si="125"/>
        <v>HRAEI-MD0558</v>
      </c>
      <c r="AR426" s="1" t="str">
        <f t="shared" si="126"/>
        <v>DARFARMA, S.A. DE C.V.</v>
      </c>
      <c r="AS426" s="1" t="str">
        <f t="shared" si="127"/>
        <v>LA-12-M7B-012M7B997-I-1-2023</v>
      </c>
      <c r="AT426" s="1" t="s">
        <v>48</v>
      </c>
      <c r="AU426" s="1" t="str">
        <f t="shared" si="128"/>
        <v>HRAEI-LPI-CC-019-2023HRAEI-MD0558</v>
      </c>
    </row>
    <row r="427" spans="1:52" ht="24.95" hidden="1" customHeight="1" x14ac:dyDescent="0.25">
      <c r="A427" s="70" t="str">
        <f t="shared" si="111"/>
        <v>LA-12-512-012000991-I-174-2023MCSSA018786ULTRA LABORATORIOS, S.A. DE C.V.2024010.000.5188.00</v>
      </c>
      <c r="B427" s="70" t="str">
        <f t="shared" si="112"/>
        <v>MCSSA01878625301HRAEI-LPI-CC-372-2023HRAEI-MD05602024</v>
      </c>
      <c r="C427" s="71">
        <v>45253</v>
      </c>
      <c r="D427" s="72">
        <v>2024</v>
      </c>
      <c r="E427" s="73" t="s">
        <v>39</v>
      </c>
      <c r="F427" s="73" t="s">
        <v>2213</v>
      </c>
      <c r="G427" s="73" t="s">
        <v>41</v>
      </c>
      <c r="H427" s="73">
        <v>25301</v>
      </c>
      <c r="I427" s="73" t="s">
        <v>2283</v>
      </c>
      <c r="J427" s="73" t="s">
        <v>1289</v>
      </c>
      <c r="K427" s="73" t="s">
        <v>1907</v>
      </c>
      <c r="L427" s="44" t="str">
        <f t="shared" si="113"/>
        <v>HRAEI-LPI-CC-372-2023HRAEI-MD0560</v>
      </c>
      <c r="M427" s="73" t="s">
        <v>1908</v>
      </c>
      <c r="N427" s="73">
        <v>25300840</v>
      </c>
      <c r="O427" s="73" t="s">
        <v>1909</v>
      </c>
      <c r="P427" s="73" t="s">
        <v>794</v>
      </c>
      <c r="Q427" s="74">
        <v>50.5</v>
      </c>
      <c r="R427" s="75">
        <v>4</v>
      </c>
      <c r="S427" s="75">
        <v>10</v>
      </c>
      <c r="T427" s="74">
        <f t="shared" si="114"/>
        <v>202</v>
      </c>
      <c r="U427" s="74">
        <f t="shared" si="115"/>
        <v>505</v>
      </c>
      <c r="V427" s="76">
        <v>0</v>
      </c>
      <c r="W427" s="87">
        <f>IFERROR(VLOOKUP(L427,'DINAMICA SOLICITADO - ENTREGADO'!$A$2:$B$2000,2,0),"-")</f>
        <v>4</v>
      </c>
      <c r="X427" s="87">
        <f>IFERROR(VLOOKUP(L427,'DINAMICA SOLICITADO - ENTREGADO'!$A$2:$C$2000,3,0),"-")</f>
        <v>0</v>
      </c>
      <c r="Y427" s="87" t="str">
        <f t="shared" si="116"/>
        <v>CLAVE SOLICITADA</v>
      </c>
      <c r="Z427" s="87">
        <f t="shared" si="117"/>
        <v>0</v>
      </c>
      <c r="AA427" s="87" t="str">
        <f t="shared" si="118"/>
        <v>MINIMO CUMPLIDO</v>
      </c>
      <c r="AB427" s="87">
        <f t="shared" si="119"/>
        <v>4</v>
      </c>
      <c r="AC427" s="87" t="str">
        <f t="shared" si="120"/>
        <v>SIN RECIBIR</v>
      </c>
      <c r="AD427" s="6">
        <f t="shared" si="121"/>
        <v>0</v>
      </c>
      <c r="AE427" s="87"/>
      <c r="AF427" s="87"/>
      <c r="AG427" s="77"/>
      <c r="AH427" s="77"/>
      <c r="AI427" s="78" t="s">
        <v>2216</v>
      </c>
      <c r="AJ427" s="78"/>
      <c r="AK427" s="77"/>
      <c r="AL427" s="77"/>
      <c r="AM427" s="77"/>
      <c r="AN427" s="77" t="str">
        <f t="shared" si="122"/>
        <v>MCSSA018786HRAEI-LPI-CC-372-202325301</v>
      </c>
      <c r="AO427" s="77" t="str">
        <f t="shared" si="123"/>
        <v>10ULTRA LABORATORIOS, S.A. DE C.V.50.5MCSSA018786010.000.5188.002024LA-12-512-012000991-I-174-2023RAMO 12</v>
      </c>
      <c r="AP427" s="77" t="str">
        <f t="shared" si="124"/>
        <v>HRAEI-LPI-CC-372-2023</v>
      </c>
      <c r="AQ427" s="70" t="str">
        <f t="shared" si="125"/>
        <v>HRAEI-MD0560</v>
      </c>
      <c r="AR427" s="70" t="str">
        <f t="shared" si="126"/>
        <v>ULTRA LABORATORIOS, S.A. DE C.V.</v>
      </c>
      <c r="AS427" s="70" t="str">
        <f t="shared" si="127"/>
        <v>LA-12-512-012000991-I-174-2023</v>
      </c>
      <c r="AT427" s="70" t="s">
        <v>2218</v>
      </c>
      <c r="AU427" s="70" t="str">
        <f t="shared" si="128"/>
        <v>HRAEI-LPI-CC-372-2023HRAEI-MD0560</v>
      </c>
      <c r="AV427" s="70"/>
      <c r="AW427" s="70"/>
      <c r="AX427" s="70"/>
    </row>
    <row r="428" spans="1:52" ht="24.95" hidden="1" customHeight="1" x14ac:dyDescent="0.25">
      <c r="A428" s="1" t="str">
        <f t="shared" si="111"/>
        <v>LA-12-M7B-012M7B997-I-1-2023MCSSA018786ASTRA ZENECA, S.A. DE C.V.2024010.000.5188.00</v>
      </c>
      <c r="B428" s="1" t="str">
        <f t="shared" si="112"/>
        <v>MCSSA01878625301HRAEI-LPI-CC-018-2023HRAEI-MD05602024</v>
      </c>
      <c r="C428" s="42">
        <v>44971</v>
      </c>
      <c r="D428" s="43">
        <v>2024</v>
      </c>
      <c r="E428" s="44" t="s">
        <v>39</v>
      </c>
      <c r="F428" s="44" t="s">
        <v>1474</v>
      </c>
      <c r="G428" s="44" t="s">
        <v>41</v>
      </c>
      <c r="H428" s="44">
        <v>25301</v>
      </c>
      <c r="I428" s="44" t="s">
        <v>1530</v>
      </c>
      <c r="J428" s="44" t="s">
        <v>167</v>
      </c>
      <c r="K428" s="44" t="s">
        <v>1907</v>
      </c>
      <c r="L428" s="44" t="str">
        <f t="shared" si="113"/>
        <v>HRAEI-LPI-CC-018-2023HRAEI-MD0560</v>
      </c>
      <c r="M428" s="44" t="s">
        <v>1908</v>
      </c>
      <c r="N428" s="44">
        <v>25300840</v>
      </c>
      <c r="O428" s="44" t="s">
        <v>1909</v>
      </c>
      <c r="P428" s="44" t="s">
        <v>794</v>
      </c>
      <c r="Q428" s="45">
        <v>45.6</v>
      </c>
      <c r="R428" s="46">
        <v>8</v>
      </c>
      <c r="S428" s="46">
        <v>18</v>
      </c>
      <c r="T428" s="45">
        <f t="shared" si="114"/>
        <v>364.8</v>
      </c>
      <c r="U428" s="45">
        <f t="shared" si="115"/>
        <v>820.80000000000007</v>
      </c>
      <c r="V428" s="47">
        <v>0</v>
      </c>
      <c r="W428" s="87">
        <f>IFERROR(VLOOKUP(L428,'DINAMICA SOLICITADO - ENTREGADO'!$A$2:$B$2000,2,0),"-")</f>
        <v>18</v>
      </c>
      <c r="X428" s="87">
        <f>IFERROR(VLOOKUP(L428,'DINAMICA SOLICITADO - ENTREGADO'!$A$2:$C$2000,3,0),"-")</f>
        <v>18</v>
      </c>
      <c r="Y428" s="87" t="str">
        <f t="shared" si="116"/>
        <v>CLAVE SOLICITADA</v>
      </c>
      <c r="Z428" s="87">
        <f t="shared" si="117"/>
        <v>10</v>
      </c>
      <c r="AA428" s="87" t="str">
        <f t="shared" si="118"/>
        <v>MINIMO SUPERADO</v>
      </c>
      <c r="AB428" s="87">
        <f t="shared" si="119"/>
        <v>0</v>
      </c>
      <c r="AC428" s="87" t="str">
        <f t="shared" si="120"/>
        <v>RECIBIDO TOTAL</v>
      </c>
      <c r="AD428" s="6">
        <f t="shared" si="121"/>
        <v>820.80000000000007</v>
      </c>
      <c r="AE428" s="87" t="s">
        <v>3574</v>
      </c>
      <c r="AF428" s="87"/>
      <c r="AI428" s="9">
        <v>0.02</v>
      </c>
      <c r="AN428" s="8" t="str">
        <f t="shared" si="122"/>
        <v>MCSSA018786HRAEI-LPI-CC-018-202325301</v>
      </c>
      <c r="AO428" s="8" t="str">
        <f t="shared" si="123"/>
        <v>18ASTRA ZENECA, S.A. DE C.V.45.6MCSSA018786010.000.5188.002024LA-12-M7B-012M7B997-I-1-2023RAMO 12</v>
      </c>
      <c r="AP428" s="8" t="str">
        <f t="shared" si="124"/>
        <v>HRAEI-LPI-CC-018-2023</v>
      </c>
      <c r="AQ428" s="1" t="str">
        <f t="shared" si="125"/>
        <v>HRAEI-MD0560</v>
      </c>
      <c r="AR428" s="1" t="str">
        <f t="shared" si="126"/>
        <v>ASTRA ZENECA, S.A. DE C.V.</v>
      </c>
      <c r="AS428" s="1" t="str">
        <f t="shared" si="127"/>
        <v>LA-12-M7B-012M7B997-I-1-2023</v>
      </c>
      <c r="AT428" s="1" t="s">
        <v>48</v>
      </c>
      <c r="AU428" s="1" t="str">
        <f t="shared" si="128"/>
        <v>HRAEI-LPI-CC-018-2023HRAEI-MD0560</v>
      </c>
    </row>
    <row r="429" spans="1:52" ht="24.95" hidden="1" customHeight="1" x14ac:dyDescent="0.25">
      <c r="A429" s="70" t="str">
        <f t="shared" si="111"/>
        <v>LA-12-512-012000991-I-174-2023MCSSA018786PFIZER, S.A. DE C.V.2024010.000.2156.00</v>
      </c>
      <c r="B429" s="70" t="str">
        <f t="shared" si="112"/>
        <v>MCSSA01878625301HRAEI-LPI-CC-348-2023HRAEI-MD05622024</v>
      </c>
      <c r="C429" s="71">
        <v>45303</v>
      </c>
      <c r="D429" s="72">
        <v>2024</v>
      </c>
      <c r="E429" s="73" t="s">
        <v>39</v>
      </c>
      <c r="F429" s="73" t="s">
        <v>2213</v>
      </c>
      <c r="G429" s="73" t="s">
        <v>41</v>
      </c>
      <c r="H429" s="73">
        <v>25301</v>
      </c>
      <c r="I429" s="73" t="s">
        <v>2214</v>
      </c>
      <c r="J429" s="73" t="s">
        <v>80</v>
      </c>
      <c r="K429" s="73" t="s">
        <v>1682</v>
      </c>
      <c r="L429" s="44" t="str">
        <f t="shared" si="113"/>
        <v>HRAEI-LPI-CC-348-2023HRAEI-MD0562</v>
      </c>
      <c r="M429" s="73" t="s">
        <v>1683</v>
      </c>
      <c r="N429" s="73">
        <v>25300842</v>
      </c>
      <c r="O429" s="73" t="s">
        <v>1684</v>
      </c>
      <c r="P429" s="73" t="s">
        <v>280</v>
      </c>
      <c r="Q429" s="74">
        <v>105.17</v>
      </c>
      <c r="R429" s="75">
        <v>12</v>
      </c>
      <c r="S429" s="75">
        <v>29</v>
      </c>
      <c r="T429" s="74">
        <f t="shared" si="114"/>
        <v>1262.04</v>
      </c>
      <c r="U429" s="74">
        <f t="shared" si="115"/>
        <v>3049.93</v>
      </c>
      <c r="V429" s="76">
        <v>0</v>
      </c>
      <c r="W429" s="87" t="str">
        <f>IFERROR(VLOOKUP(L429,'DINAMICA SOLICITADO - ENTREGADO'!$A$2:$B$2000,2,0),"-")</f>
        <v>-</v>
      </c>
      <c r="X429" s="87" t="str">
        <f>IFERROR(VLOOKUP(L429,'DINAMICA SOLICITADO - ENTREGADO'!$A$2:$C$2000,3,0),"-")</f>
        <v>-</v>
      </c>
      <c r="Y429" s="87" t="str">
        <f t="shared" si="116"/>
        <v>SIN SOLICITUD</v>
      </c>
      <c r="Z429" s="87" t="str">
        <f t="shared" si="117"/>
        <v>-</v>
      </c>
      <c r="AA429" s="87" t="str">
        <f t="shared" si="118"/>
        <v>MINIMO SIN SOLICITUD</v>
      </c>
      <c r="AB429" s="87" t="str">
        <f t="shared" si="119"/>
        <v>-</v>
      </c>
      <c r="AC429" s="87" t="str">
        <f t="shared" si="120"/>
        <v>SIN SOLICITUD</v>
      </c>
      <c r="AD429" s="6" t="str">
        <f t="shared" si="121"/>
        <v>-</v>
      </c>
      <c r="AE429" s="87"/>
      <c r="AF429" s="87"/>
      <c r="AG429" s="77" t="s">
        <v>2215</v>
      </c>
      <c r="AH429" s="77" t="s">
        <v>2215</v>
      </c>
      <c r="AI429" s="78" t="s">
        <v>2216</v>
      </c>
      <c r="AJ429" s="78" t="s">
        <v>2212</v>
      </c>
      <c r="AK429" s="77"/>
      <c r="AL429" s="77"/>
      <c r="AM429" s="77" t="s">
        <v>2217</v>
      </c>
      <c r="AN429" s="77" t="str">
        <f t="shared" si="122"/>
        <v>MCSSA018786HRAEI-LPI-CC-348-202325301</v>
      </c>
      <c r="AO429" s="77" t="str">
        <f t="shared" si="123"/>
        <v>29PFIZER, S.A. DE C.V.105.17MCSSA018786010.000.2156.002024LA-12-512-012000991-I-174-2023RAMO 12</v>
      </c>
      <c r="AP429" s="77" t="str">
        <f t="shared" si="124"/>
        <v>HRAEI-LPI-CC-348-2023</v>
      </c>
      <c r="AQ429" s="70" t="str">
        <f t="shared" si="125"/>
        <v>HRAEI-MD0562</v>
      </c>
      <c r="AR429" s="70" t="str">
        <f t="shared" si="126"/>
        <v>PFIZER, S.A. DE C.V.</v>
      </c>
      <c r="AS429" s="70" t="str">
        <f t="shared" si="127"/>
        <v>LA-12-512-012000991-I-174-2023</v>
      </c>
      <c r="AT429" s="70" t="s">
        <v>2218</v>
      </c>
      <c r="AU429" s="70" t="str">
        <f t="shared" si="128"/>
        <v>HRAEI-LPI-CC-348-2023HRAEI-MD0562</v>
      </c>
      <c r="AV429" s="70"/>
      <c r="AW429" s="70"/>
      <c r="AX429" s="70"/>
    </row>
    <row r="430" spans="1:52" ht="24.95" hidden="1" customHeight="1" x14ac:dyDescent="0.25">
      <c r="A430" s="70" t="str">
        <f t="shared" si="111"/>
        <v>LA-12-512-012000991-I-174-2023MCSSA018786LABORATORIOS VANQUISH, S.A. DE C.V.2024010.000.2156.00</v>
      </c>
      <c r="B430" s="70" t="str">
        <f t="shared" si="112"/>
        <v>MCSSA01878625301HRAEI-LPI-CC-327-2023HRAEI-MD05622024</v>
      </c>
      <c r="C430" s="71">
        <v>45253</v>
      </c>
      <c r="D430" s="72">
        <v>2024</v>
      </c>
      <c r="E430" s="73" t="s">
        <v>39</v>
      </c>
      <c r="F430" s="73" t="s">
        <v>2213</v>
      </c>
      <c r="G430" s="73" t="s">
        <v>41</v>
      </c>
      <c r="H430" s="73">
        <v>25301</v>
      </c>
      <c r="I430" s="73" t="s">
        <v>2405</v>
      </c>
      <c r="J430" s="73" t="s">
        <v>853</v>
      </c>
      <c r="K430" s="73" t="s">
        <v>1682</v>
      </c>
      <c r="L430" s="44" t="str">
        <f t="shared" si="113"/>
        <v>HRAEI-LPI-CC-327-2023HRAEI-MD0562</v>
      </c>
      <c r="M430" s="73" t="s">
        <v>1683</v>
      </c>
      <c r="N430" s="73">
        <v>25300842</v>
      </c>
      <c r="O430" s="73" t="s">
        <v>1684</v>
      </c>
      <c r="P430" s="73" t="s">
        <v>280</v>
      </c>
      <c r="Q430" s="74">
        <v>99</v>
      </c>
      <c r="R430" s="75">
        <v>8</v>
      </c>
      <c r="S430" s="75">
        <v>19</v>
      </c>
      <c r="T430" s="74">
        <f t="shared" si="114"/>
        <v>792</v>
      </c>
      <c r="U430" s="74">
        <f t="shared" si="115"/>
        <v>1881</v>
      </c>
      <c r="V430" s="76">
        <v>0</v>
      </c>
      <c r="W430" s="87" t="str">
        <f>IFERROR(VLOOKUP(L430,'DINAMICA SOLICITADO - ENTREGADO'!$A$2:$B$2000,2,0),"-")</f>
        <v>-</v>
      </c>
      <c r="X430" s="87" t="str">
        <f>IFERROR(VLOOKUP(L430,'DINAMICA SOLICITADO - ENTREGADO'!$A$2:$C$2000,3,0),"-")</f>
        <v>-</v>
      </c>
      <c r="Y430" s="87" t="str">
        <f t="shared" si="116"/>
        <v>SIN SOLICITUD</v>
      </c>
      <c r="Z430" s="87" t="str">
        <f t="shared" si="117"/>
        <v>-</v>
      </c>
      <c r="AA430" s="87" t="str">
        <f t="shared" si="118"/>
        <v>MINIMO SIN SOLICITUD</v>
      </c>
      <c r="AB430" s="87" t="str">
        <f t="shared" si="119"/>
        <v>-</v>
      </c>
      <c r="AC430" s="87" t="str">
        <f t="shared" si="120"/>
        <v>SIN SOLICITUD</v>
      </c>
      <c r="AD430" s="6" t="str">
        <f t="shared" si="121"/>
        <v>-</v>
      </c>
      <c r="AE430" s="87"/>
      <c r="AF430" s="87"/>
      <c r="AG430" s="77"/>
      <c r="AH430" s="77"/>
      <c r="AI430" s="78" t="s">
        <v>2216</v>
      </c>
      <c r="AJ430" s="78"/>
      <c r="AK430" s="77"/>
      <c r="AL430" s="77"/>
      <c r="AM430" s="77"/>
      <c r="AN430" s="77" t="str">
        <f t="shared" si="122"/>
        <v>MCSSA018786HRAEI-LPI-CC-327-202325301</v>
      </c>
      <c r="AO430" s="77" t="str">
        <f t="shared" si="123"/>
        <v>19LABORATORIOS VANQUISH, S.A. DE C.V.99MCSSA018786010.000.2156.002024LA-12-512-012000991-I-174-2023RAMO 12</v>
      </c>
      <c r="AP430" s="77" t="str">
        <f t="shared" si="124"/>
        <v>HRAEI-LPI-CC-327-2023</v>
      </c>
      <c r="AQ430" s="70" t="str">
        <f t="shared" si="125"/>
        <v>HRAEI-MD0562</v>
      </c>
      <c r="AR430" s="70" t="str">
        <f t="shared" si="126"/>
        <v>LABORATORIOS VANQUISH, S.A. DE C.V.</v>
      </c>
      <c r="AS430" s="70" t="str">
        <f t="shared" si="127"/>
        <v>LA-12-512-012000991-I-174-2023</v>
      </c>
      <c r="AT430" s="70" t="s">
        <v>2218</v>
      </c>
      <c r="AU430" s="70" t="str">
        <f t="shared" si="128"/>
        <v>HRAEI-LPI-CC-327-2023HRAEI-MD0562</v>
      </c>
      <c r="AV430" s="70"/>
      <c r="AW430" s="70"/>
      <c r="AX430" s="70"/>
    </row>
    <row r="431" spans="1:52" ht="24.95" hidden="1" customHeight="1" x14ac:dyDescent="0.25">
      <c r="A431" s="1" t="str">
        <f t="shared" si="111"/>
        <v>LA-12-M7B-012M7B997-I-1-2023MCSSA018786PFIZER, S.A. DE C.V.2024010.000.2156.00</v>
      </c>
      <c r="B431" s="1" t="str">
        <f t="shared" si="112"/>
        <v>MCSSA01878625301HRAEI-LPI-CC-031-2023HRAEI-MD05622024</v>
      </c>
      <c r="C431" s="42">
        <v>44971</v>
      </c>
      <c r="D431" s="43">
        <v>2024</v>
      </c>
      <c r="E431" s="44" t="s">
        <v>39</v>
      </c>
      <c r="F431" s="44" t="s">
        <v>1474</v>
      </c>
      <c r="G431" s="44" t="s">
        <v>41</v>
      </c>
      <c r="H431" s="44">
        <v>25301</v>
      </c>
      <c r="I431" s="44" t="s">
        <v>1681</v>
      </c>
      <c r="J431" s="44" t="s">
        <v>80</v>
      </c>
      <c r="K431" s="44" t="s">
        <v>1682</v>
      </c>
      <c r="L431" s="44" t="str">
        <f t="shared" si="113"/>
        <v>HRAEI-LPI-CC-031-2023HRAEI-MD0562</v>
      </c>
      <c r="M431" s="44" t="s">
        <v>1683</v>
      </c>
      <c r="N431" s="44">
        <v>25300842</v>
      </c>
      <c r="O431" s="44" t="s">
        <v>1684</v>
      </c>
      <c r="P431" s="44" t="s">
        <v>280</v>
      </c>
      <c r="Q431" s="45">
        <v>105.17</v>
      </c>
      <c r="R431" s="46">
        <v>32</v>
      </c>
      <c r="S431" s="46">
        <v>78</v>
      </c>
      <c r="T431" s="45">
        <f t="shared" si="114"/>
        <v>3365.44</v>
      </c>
      <c r="U431" s="45">
        <f t="shared" si="115"/>
        <v>8203.26</v>
      </c>
      <c r="V431" s="47">
        <v>0</v>
      </c>
      <c r="W431" s="87">
        <f>IFERROR(VLOOKUP(L431,'DINAMICA SOLICITADO - ENTREGADO'!$A$2:$B$2000,2,0),"-")</f>
        <v>32</v>
      </c>
      <c r="X431" s="87">
        <f>IFERROR(VLOOKUP(L431,'DINAMICA SOLICITADO - ENTREGADO'!$A$2:$C$2000,3,0),"-")</f>
        <v>32</v>
      </c>
      <c r="Y431" s="87" t="str">
        <f t="shared" si="116"/>
        <v>CLAVE SOLICITADA</v>
      </c>
      <c r="Z431" s="87">
        <f t="shared" si="117"/>
        <v>0</v>
      </c>
      <c r="AA431" s="87" t="str">
        <f t="shared" si="118"/>
        <v>MINIMO CUMPLIDO</v>
      </c>
      <c r="AB431" s="87">
        <f t="shared" si="119"/>
        <v>0</v>
      </c>
      <c r="AC431" s="87" t="str">
        <f t="shared" si="120"/>
        <v>RECIBIDO TOTAL</v>
      </c>
      <c r="AD431" s="6">
        <f t="shared" si="121"/>
        <v>3365.44</v>
      </c>
      <c r="AE431" s="87"/>
      <c r="AF431" s="87"/>
      <c r="AI431" s="9">
        <v>0.02</v>
      </c>
      <c r="AN431" s="8" t="str">
        <f t="shared" si="122"/>
        <v>MCSSA018786HRAEI-LPI-CC-031-202325301</v>
      </c>
      <c r="AO431" s="8" t="str">
        <f t="shared" si="123"/>
        <v>78PFIZER, S.A. DE C.V.105.17MCSSA018786010.000.2156.002024LA-12-M7B-012M7B997-I-1-2023RAMO 12</v>
      </c>
      <c r="AP431" s="8" t="str">
        <f t="shared" si="124"/>
        <v>HRAEI-LPI-CC-031-2023</v>
      </c>
      <c r="AQ431" s="1" t="str">
        <f t="shared" si="125"/>
        <v>HRAEI-MD0562</v>
      </c>
      <c r="AR431" s="1" t="str">
        <f t="shared" si="126"/>
        <v>PFIZER, S.A. DE C.V.</v>
      </c>
      <c r="AS431" s="1" t="str">
        <f t="shared" si="127"/>
        <v>LA-12-M7B-012M7B997-I-1-2023</v>
      </c>
      <c r="AT431" s="1" t="s">
        <v>48</v>
      </c>
      <c r="AU431" s="1" t="str">
        <f t="shared" si="128"/>
        <v>HRAEI-LPI-CC-031-2023HRAEI-MD0562</v>
      </c>
    </row>
    <row r="432" spans="1:52" ht="24.95" hidden="1" customHeight="1" x14ac:dyDescent="0.25">
      <c r="A432" s="70" t="str">
        <f t="shared" si="111"/>
        <v>LA-12-512-012000991-I-174-2023MCSSA018786BIORESEARCH DE MEXICO, S.A. DE C.V.2024010.000.2304.01</v>
      </c>
      <c r="B432" s="70" t="str">
        <f t="shared" si="112"/>
        <v>MCSSA01878625301HRAEI-LPI-CC-266-2023HRAEI-MD05642024</v>
      </c>
      <c r="C432" s="71">
        <v>45253</v>
      </c>
      <c r="D432" s="72">
        <v>2024</v>
      </c>
      <c r="E432" s="73" t="s">
        <v>39</v>
      </c>
      <c r="F432" s="73" t="s">
        <v>2213</v>
      </c>
      <c r="G432" s="73" t="s">
        <v>41</v>
      </c>
      <c r="H432" s="73">
        <v>25301</v>
      </c>
      <c r="I432" s="73" t="s">
        <v>2274</v>
      </c>
      <c r="J432" s="73" t="s">
        <v>2275</v>
      </c>
      <c r="K432" s="73" t="s">
        <v>1700</v>
      </c>
      <c r="L432" s="44" t="str">
        <f t="shared" si="113"/>
        <v>HRAEI-LPI-CC-266-2023HRAEI-MD0564</v>
      </c>
      <c r="M432" s="73" t="s">
        <v>1701</v>
      </c>
      <c r="N432" s="73">
        <v>25302581</v>
      </c>
      <c r="O432" s="73" t="s">
        <v>1702</v>
      </c>
      <c r="P432" s="73" t="s">
        <v>280</v>
      </c>
      <c r="Q432" s="74">
        <v>15.5</v>
      </c>
      <c r="R432" s="75">
        <v>10</v>
      </c>
      <c r="S432" s="75">
        <v>23</v>
      </c>
      <c r="T432" s="74">
        <f t="shared" si="114"/>
        <v>155</v>
      </c>
      <c r="U432" s="74">
        <f t="shared" si="115"/>
        <v>356.5</v>
      </c>
      <c r="V432" s="76">
        <v>0</v>
      </c>
      <c r="W432" s="87" t="str">
        <f>IFERROR(VLOOKUP(L432,'DINAMICA SOLICITADO - ENTREGADO'!$A$2:$B$2000,2,0),"-")</f>
        <v>-</v>
      </c>
      <c r="X432" s="87" t="str">
        <f>IFERROR(VLOOKUP(L432,'DINAMICA SOLICITADO - ENTREGADO'!$A$2:$C$2000,3,0),"-")</f>
        <v>-</v>
      </c>
      <c r="Y432" s="87" t="str">
        <f t="shared" si="116"/>
        <v>SIN SOLICITUD</v>
      </c>
      <c r="Z432" s="87" t="str">
        <f t="shared" si="117"/>
        <v>-</v>
      </c>
      <c r="AA432" s="87" t="str">
        <f t="shared" si="118"/>
        <v>MINIMO SIN SOLICITUD</v>
      </c>
      <c r="AB432" s="87" t="str">
        <f t="shared" si="119"/>
        <v>-</v>
      </c>
      <c r="AC432" s="87" t="str">
        <f t="shared" si="120"/>
        <v>SIN SOLICITUD</v>
      </c>
      <c r="AD432" s="6" t="str">
        <f t="shared" si="121"/>
        <v>-</v>
      </c>
      <c r="AE432" s="87"/>
      <c r="AF432" s="87"/>
      <c r="AG432" s="77"/>
      <c r="AH432" s="77"/>
      <c r="AI432" s="78" t="s">
        <v>2216</v>
      </c>
      <c r="AJ432" s="78"/>
      <c r="AK432" s="77"/>
      <c r="AL432" s="77"/>
      <c r="AM432" s="77"/>
      <c r="AN432" s="77" t="str">
        <f t="shared" si="122"/>
        <v>MCSSA018786HRAEI-LPI-CC-266-202325301</v>
      </c>
      <c r="AO432" s="77" t="str">
        <f t="shared" si="123"/>
        <v>23BIORESEARCH DE MEXICO, S.A. DE C.V.15.5MCSSA018786010.000.2304.012024LA-12-512-012000991-I-174-2023RAMO 12</v>
      </c>
      <c r="AP432" s="77" t="str">
        <f t="shared" si="124"/>
        <v>HRAEI-LPI-CC-266-2023</v>
      </c>
      <c r="AQ432" s="70" t="str">
        <f t="shared" si="125"/>
        <v>HRAEI-MD0564</v>
      </c>
      <c r="AR432" s="70" t="str">
        <f t="shared" si="126"/>
        <v>BIORESEARCH DE MEXICO, S.A. DE C.V.</v>
      </c>
      <c r="AS432" s="70" t="str">
        <f t="shared" si="127"/>
        <v>LA-12-512-012000991-I-174-2023</v>
      </c>
      <c r="AT432" s="70" t="s">
        <v>2218</v>
      </c>
      <c r="AU432" s="70" t="str">
        <f t="shared" si="128"/>
        <v>HRAEI-LPI-CC-266-2023HRAEI-MD0564</v>
      </c>
      <c r="AV432" s="70"/>
      <c r="AW432" s="70"/>
      <c r="AX432" s="70"/>
    </row>
    <row r="433" spans="1:52" ht="24.95" hidden="1" customHeight="1" x14ac:dyDescent="0.25">
      <c r="A433" s="70" t="str">
        <f t="shared" si="111"/>
        <v>LA-12-512-012000991-I-174-2023MCSSA018786ULTRA LABORATORIOS, S.A. DE C.V.2024010.000.2304.01</v>
      </c>
      <c r="B433" s="70" t="str">
        <f t="shared" si="112"/>
        <v>MCSSA01878625301HRAEI-LPI-CC-372-2023HRAEI-MD05642024</v>
      </c>
      <c r="C433" s="71">
        <v>45253</v>
      </c>
      <c r="D433" s="72">
        <v>2024</v>
      </c>
      <c r="E433" s="73" t="s">
        <v>39</v>
      </c>
      <c r="F433" s="73" t="s">
        <v>2213</v>
      </c>
      <c r="G433" s="73" t="s">
        <v>41</v>
      </c>
      <c r="H433" s="73">
        <v>25301</v>
      </c>
      <c r="I433" s="73" t="s">
        <v>2283</v>
      </c>
      <c r="J433" s="73" t="s">
        <v>1289</v>
      </c>
      <c r="K433" s="73" t="s">
        <v>1700</v>
      </c>
      <c r="L433" s="44" t="str">
        <f t="shared" si="113"/>
        <v>HRAEI-LPI-CC-372-2023HRAEI-MD0564</v>
      </c>
      <c r="M433" s="73" t="s">
        <v>1701</v>
      </c>
      <c r="N433" s="73">
        <v>25302581</v>
      </c>
      <c r="O433" s="73" t="s">
        <v>1702</v>
      </c>
      <c r="P433" s="73" t="s">
        <v>280</v>
      </c>
      <c r="Q433" s="74">
        <v>16</v>
      </c>
      <c r="R433" s="75">
        <v>6</v>
      </c>
      <c r="S433" s="75">
        <v>15</v>
      </c>
      <c r="T433" s="74">
        <f t="shared" si="114"/>
        <v>96</v>
      </c>
      <c r="U433" s="74">
        <f t="shared" si="115"/>
        <v>240</v>
      </c>
      <c r="V433" s="76">
        <v>0</v>
      </c>
      <c r="W433" s="87" t="str">
        <f>IFERROR(VLOOKUP(L433,'DINAMICA SOLICITADO - ENTREGADO'!$A$2:$B$2000,2,0),"-")</f>
        <v>-</v>
      </c>
      <c r="X433" s="87" t="str">
        <f>IFERROR(VLOOKUP(L433,'DINAMICA SOLICITADO - ENTREGADO'!$A$2:$C$2000,3,0),"-")</f>
        <v>-</v>
      </c>
      <c r="Y433" s="87" t="str">
        <f t="shared" si="116"/>
        <v>SIN SOLICITUD</v>
      </c>
      <c r="Z433" s="87" t="str">
        <f t="shared" si="117"/>
        <v>-</v>
      </c>
      <c r="AA433" s="87" t="str">
        <f t="shared" si="118"/>
        <v>MINIMO SIN SOLICITUD</v>
      </c>
      <c r="AB433" s="87" t="str">
        <f t="shared" si="119"/>
        <v>-</v>
      </c>
      <c r="AC433" s="87" t="str">
        <f t="shared" si="120"/>
        <v>SIN SOLICITUD</v>
      </c>
      <c r="AD433" s="6" t="str">
        <f t="shared" si="121"/>
        <v>-</v>
      </c>
      <c r="AE433" s="87"/>
      <c r="AF433" s="87"/>
      <c r="AG433" s="77"/>
      <c r="AH433" s="77"/>
      <c r="AI433" s="78" t="s">
        <v>2216</v>
      </c>
      <c r="AJ433" s="78"/>
      <c r="AK433" s="77"/>
      <c r="AL433" s="77"/>
      <c r="AM433" s="77"/>
      <c r="AN433" s="77" t="str">
        <f t="shared" si="122"/>
        <v>MCSSA018786HRAEI-LPI-CC-372-202325301</v>
      </c>
      <c r="AO433" s="77" t="str">
        <f t="shared" si="123"/>
        <v>15ULTRA LABORATORIOS, S.A. DE C.V.16MCSSA018786010.000.2304.012024LA-12-512-012000991-I-174-2023RAMO 12</v>
      </c>
      <c r="AP433" s="77" t="str">
        <f t="shared" si="124"/>
        <v>HRAEI-LPI-CC-372-2023</v>
      </c>
      <c r="AQ433" s="70" t="str">
        <f t="shared" si="125"/>
        <v>HRAEI-MD0564</v>
      </c>
      <c r="AR433" s="70" t="str">
        <f t="shared" si="126"/>
        <v>ULTRA LABORATORIOS, S.A. DE C.V.</v>
      </c>
      <c r="AS433" s="70" t="str">
        <f t="shared" si="127"/>
        <v>LA-12-512-012000991-I-174-2023</v>
      </c>
      <c r="AT433" s="70" t="s">
        <v>2218</v>
      </c>
      <c r="AU433" s="70" t="str">
        <f t="shared" si="128"/>
        <v>HRAEI-LPI-CC-372-2023HRAEI-MD0564</v>
      </c>
      <c r="AV433" s="70"/>
      <c r="AW433" s="70"/>
      <c r="AX433" s="70"/>
    </row>
    <row r="434" spans="1:52" ht="24.95" hidden="1" customHeight="1" x14ac:dyDescent="0.25">
      <c r="A434" s="1" t="str">
        <f t="shared" si="111"/>
        <v>LA-12-M7B-012M7B997-I-1-2023MCSSA018786ULTRA LABORATORIOS, S.A. DE C.V.2024010.000.2304.01</v>
      </c>
      <c r="B434" s="1" t="str">
        <f t="shared" si="112"/>
        <v>MCSSA01878625301HRAEI-LPI-CC-027-2023HRAEI-MD05642024</v>
      </c>
      <c r="C434" s="42">
        <v>44971</v>
      </c>
      <c r="D434" s="43">
        <v>2024</v>
      </c>
      <c r="E434" s="44" t="s">
        <v>39</v>
      </c>
      <c r="F434" s="44" t="s">
        <v>1474</v>
      </c>
      <c r="G434" s="44" t="s">
        <v>41</v>
      </c>
      <c r="H434" s="44">
        <v>25301</v>
      </c>
      <c r="I434" s="44" t="s">
        <v>1631</v>
      </c>
      <c r="J434" s="44" t="s">
        <v>1289</v>
      </c>
      <c r="K434" s="44" t="s">
        <v>1700</v>
      </c>
      <c r="L434" s="44" t="str">
        <f t="shared" si="113"/>
        <v>HRAEI-LPI-CC-027-2023HRAEI-MD0564</v>
      </c>
      <c r="M434" s="44" t="s">
        <v>1701</v>
      </c>
      <c r="N434" s="44">
        <v>25302581</v>
      </c>
      <c r="O434" s="44" t="s">
        <v>1702</v>
      </c>
      <c r="P434" s="44" t="s">
        <v>280</v>
      </c>
      <c r="Q434" s="45">
        <v>16</v>
      </c>
      <c r="R434" s="46">
        <v>10</v>
      </c>
      <c r="S434" s="46">
        <v>25</v>
      </c>
      <c r="T434" s="45">
        <f t="shared" si="114"/>
        <v>160</v>
      </c>
      <c r="U434" s="45">
        <f t="shared" si="115"/>
        <v>400</v>
      </c>
      <c r="V434" s="47">
        <v>0</v>
      </c>
      <c r="W434" s="87" t="str">
        <f>IFERROR(VLOOKUP(L434,'DINAMICA SOLICITADO - ENTREGADO'!$A$2:$B$2000,2,0),"-")</f>
        <v>-</v>
      </c>
      <c r="X434" s="87" t="str">
        <f>IFERROR(VLOOKUP(L434,'DINAMICA SOLICITADO - ENTREGADO'!$A$2:$C$2000,3,0),"-")</f>
        <v>-</v>
      </c>
      <c r="Y434" s="87" t="str">
        <f t="shared" si="116"/>
        <v>SIN SOLICITUD</v>
      </c>
      <c r="Z434" s="87" t="str">
        <f t="shared" si="117"/>
        <v>-</v>
      </c>
      <c r="AA434" s="87" t="str">
        <f t="shared" si="118"/>
        <v>MINIMO SIN SOLICITUD</v>
      </c>
      <c r="AB434" s="87" t="str">
        <f t="shared" si="119"/>
        <v>-</v>
      </c>
      <c r="AC434" s="87" t="str">
        <f t="shared" si="120"/>
        <v>SIN SOLICITUD</v>
      </c>
      <c r="AD434" s="6" t="str">
        <f t="shared" si="121"/>
        <v>-</v>
      </c>
      <c r="AE434" s="87"/>
      <c r="AF434" s="87"/>
      <c r="AI434" s="9">
        <v>0.02</v>
      </c>
      <c r="AN434" s="8" t="str">
        <f t="shared" si="122"/>
        <v>MCSSA018786HRAEI-LPI-CC-027-202325301</v>
      </c>
      <c r="AO434" s="8" t="str">
        <f t="shared" si="123"/>
        <v>25ULTRA LABORATORIOS, S.A. DE C.V.16MCSSA018786010.000.2304.012024LA-12-M7B-012M7B997-I-1-2023RAMO 12</v>
      </c>
      <c r="AP434" s="8" t="str">
        <f t="shared" si="124"/>
        <v>HRAEI-LPI-CC-027-2023</v>
      </c>
      <c r="AQ434" s="1" t="str">
        <f t="shared" si="125"/>
        <v>HRAEI-MD0564</v>
      </c>
      <c r="AR434" s="1" t="str">
        <f t="shared" si="126"/>
        <v>ULTRA LABORATORIOS, S.A. DE C.V.</v>
      </c>
      <c r="AS434" s="1" t="str">
        <f t="shared" si="127"/>
        <v>LA-12-M7B-012M7B997-I-1-2023</v>
      </c>
      <c r="AT434" s="1" t="s">
        <v>48</v>
      </c>
      <c r="AU434" s="1" t="str">
        <f t="shared" si="128"/>
        <v>HRAEI-LPI-CC-027-2023HRAEI-MD0564</v>
      </c>
    </row>
    <row r="435" spans="1:52" ht="24.95" hidden="1" customHeight="1" x14ac:dyDescent="0.25">
      <c r="A435" s="1" t="str">
        <f t="shared" si="111"/>
        <v>LA-12-M7B-012M7B997-I-1-2023MCSSA018786BIORESEARCH DE MÉXICO, S.A. DE C.V.2024010.000.2304.01</v>
      </c>
      <c r="B435" s="1" t="str">
        <f t="shared" si="112"/>
        <v>MCSSA01878625301HRAEI-LPI-CC-010-2023HRAEI-MD05642024</v>
      </c>
      <c r="C435" s="42">
        <v>44971</v>
      </c>
      <c r="D435" s="43">
        <v>2024</v>
      </c>
      <c r="E435" s="44" t="s">
        <v>39</v>
      </c>
      <c r="F435" s="44" t="s">
        <v>1474</v>
      </c>
      <c r="G435" s="44" t="s">
        <v>41</v>
      </c>
      <c r="H435" s="44">
        <v>25301</v>
      </c>
      <c r="I435" s="44" t="s">
        <v>1485</v>
      </c>
      <c r="J435" s="44" t="s">
        <v>504</v>
      </c>
      <c r="K435" s="44" t="s">
        <v>1700</v>
      </c>
      <c r="L435" s="44" t="str">
        <f t="shared" si="113"/>
        <v>HRAEI-LPI-CC-010-2023HRAEI-MD0564</v>
      </c>
      <c r="M435" s="44" t="s">
        <v>1701</v>
      </c>
      <c r="N435" s="44">
        <v>25302581</v>
      </c>
      <c r="O435" s="44" t="s">
        <v>1702</v>
      </c>
      <c r="P435" s="44" t="s">
        <v>280</v>
      </c>
      <c r="Q435" s="45">
        <v>14.55</v>
      </c>
      <c r="R435" s="46">
        <v>15</v>
      </c>
      <c r="S435" s="46">
        <v>37</v>
      </c>
      <c r="T435" s="45">
        <f t="shared" si="114"/>
        <v>218.25</v>
      </c>
      <c r="U435" s="45">
        <f t="shared" si="115"/>
        <v>538.35</v>
      </c>
      <c r="V435" s="47">
        <v>0</v>
      </c>
      <c r="W435" s="87">
        <f>IFERROR(VLOOKUP(L435,'DINAMICA SOLICITADO - ENTREGADO'!$A$2:$B$2000,2,0),"-")</f>
        <v>37</v>
      </c>
      <c r="X435" s="87">
        <f>IFERROR(VLOOKUP(L435,'DINAMICA SOLICITADO - ENTREGADO'!$A$2:$C$2000,3,0),"-")</f>
        <v>37</v>
      </c>
      <c r="Y435" s="87" t="str">
        <f t="shared" si="116"/>
        <v>CLAVE SOLICITADA</v>
      </c>
      <c r="Z435" s="87">
        <f t="shared" si="117"/>
        <v>22</v>
      </c>
      <c r="AA435" s="87" t="str">
        <f t="shared" si="118"/>
        <v>MINIMO SUPERADO</v>
      </c>
      <c r="AB435" s="87">
        <f t="shared" si="119"/>
        <v>0</v>
      </c>
      <c r="AC435" s="87" t="str">
        <f t="shared" si="120"/>
        <v>RECIBIDO TOTAL</v>
      </c>
      <c r="AD435" s="6">
        <f t="shared" si="121"/>
        <v>538.35</v>
      </c>
      <c r="AE435" s="87"/>
      <c r="AF435" s="87"/>
      <c r="AI435" s="9">
        <v>0.02</v>
      </c>
      <c r="AN435" s="8" t="str">
        <f t="shared" si="122"/>
        <v>MCSSA018786HRAEI-LPI-CC-010-202325301</v>
      </c>
      <c r="AO435" s="8" t="str">
        <f t="shared" si="123"/>
        <v>37BIORESEARCH DE MÉXICO, S.A. DE C.V.14.55MCSSA018786010.000.2304.012024LA-12-M7B-012M7B997-I-1-2023RAMO 12</v>
      </c>
      <c r="AP435" s="8" t="str">
        <f t="shared" si="124"/>
        <v>HRAEI-LPI-CC-010-2023</v>
      </c>
      <c r="AQ435" s="1" t="str">
        <f t="shared" si="125"/>
        <v>HRAEI-MD0564</v>
      </c>
      <c r="AR435" s="1" t="str">
        <f t="shared" si="126"/>
        <v>BIORESEARCH DE MÉXICO, S.A. DE C.V.</v>
      </c>
      <c r="AS435" s="1" t="str">
        <f t="shared" si="127"/>
        <v>LA-12-M7B-012M7B997-I-1-2023</v>
      </c>
      <c r="AT435" s="1" t="s">
        <v>48</v>
      </c>
      <c r="AU435" s="1" t="str">
        <f t="shared" si="128"/>
        <v>HRAEI-LPI-CC-010-2023HRAEI-MD0564</v>
      </c>
    </row>
    <row r="436" spans="1:52" ht="24.95" hidden="1" customHeight="1" x14ac:dyDescent="0.25">
      <c r="A436" s="1" t="str">
        <f t="shared" si="111"/>
        <v>LA-12-M7B-012M7B997-I-1-2023MCSSA018786ULTRA LABORATORIOS, S.A. DE C.V.2024010.000.1501.00</v>
      </c>
      <c r="B436" s="1" t="str">
        <f t="shared" si="112"/>
        <v>MCSSA01878625301HRAEI-LPI-CC-027-2023HRAEI-MD05842024</v>
      </c>
      <c r="C436" s="42">
        <v>44971</v>
      </c>
      <c r="D436" s="43">
        <v>2024</v>
      </c>
      <c r="E436" s="44" t="s">
        <v>39</v>
      </c>
      <c r="F436" s="44" t="s">
        <v>1474</v>
      </c>
      <c r="G436" s="44" t="s">
        <v>41</v>
      </c>
      <c r="H436" s="44">
        <v>25301</v>
      </c>
      <c r="I436" s="44" t="s">
        <v>1631</v>
      </c>
      <c r="J436" s="44" t="s">
        <v>1289</v>
      </c>
      <c r="K436" s="44" t="s">
        <v>1632</v>
      </c>
      <c r="L436" s="44" t="str">
        <f t="shared" si="113"/>
        <v>HRAEI-LPI-CC-027-2023HRAEI-MD0584</v>
      </c>
      <c r="M436" s="44" t="s">
        <v>1633</v>
      </c>
      <c r="N436" s="44">
        <v>25303345</v>
      </c>
      <c r="O436" s="44" t="s">
        <v>1634</v>
      </c>
      <c r="P436" s="44" t="s">
        <v>1635</v>
      </c>
      <c r="Q436" s="45">
        <v>380</v>
      </c>
      <c r="R436" s="46">
        <v>1</v>
      </c>
      <c r="S436" s="46">
        <v>1</v>
      </c>
      <c r="T436" s="45">
        <f t="shared" si="114"/>
        <v>380</v>
      </c>
      <c r="U436" s="45">
        <f t="shared" si="115"/>
        <v>380</v>
      </c>
      <c r="V436" s="47">
        <v>0</v>
      </c>
      <c r="W436" s="87" t="str">
        <f>IFERROR(VLOOKUP(L436,'DINAMICA SOLICITADO - ENTREGADO'!$A$2:$B$2000,2,0),"-")</f>
        <v>-</v>
      </c>
      <c r="X436" s="87" t="str">
        <f>IFERROR(VLOOKUP(L436,'DINAMICA SOLICITADO - ENTREGADO'!$A$2:$C$2000,3,0),"-")</f>
        <v>-</v>
      </c>
      <c r="Y436" s="87" t="str">
        <f t="shared" si="116"/>
        <v>SIN SOLICITUD</v>
      </c>
      <c r="Z436" s="87" t="str">
        <f t="shared" si="117"/>
        <v>-</v>
      </c>
      <c r="AA436" s="87" t="str">
        <f t="shared" si="118"/>
        <v>MINIMO SIN SOLICITUD</v>
      </c>
      <c r="AB436" s="87" t="str">
        <f t="shared" si="119"/>
        <v>-</v>
      </c>
      <c r="AC436" s="87" t="str">
        <f t="shared" si="120"/>
        <v>SIN SOLICITUD</v>
      </c>
      <c r="AD436" s="6" t="str">
        <f t="shared" si="121"/>
        <v>-</v>
      </c>
      <c r="AE436" s="87"/>
      <c r="AF436" s="87"/>
      <c r="AI436" s="9">
        <v>0.02</v>
      </c>
      <c r="AJ436" s="90"/>
      <c r="AN436" s="8" t="str">
        <f t="shared" si="122"/>
        <v>MCSSA018786HRAEI-LPI-CC-027-202325301</v>
      </c>
      <c r="AO436" s="8" t="str">
        <f t="shared" si="123"/>
        <v>1ULTRA LABORATORIOS, S.A. DE C.V.380MCSSA018786010.000.1501.002024LA-12-M7B-012M7B997-I-1-2023RAMO 12</v>
      </c>
      <c r="AP436" s="8" t="str">
        <f t="shared" si="124"/>
        <v>HRAEI-LPI-CC-027-2023</v>
      </c>
      <c r="AQ436" s="1" t="str">
        <f t="shared" si="125"/>
        <v>HRAEI-MD0584</v>
      </c>
      <c r="AR436" s="1" t="str">
        <f t="shared" si="126"/>
        <v>ULTRA LABORATORIOS, S.A. DE C.V.</v>
      </c>
      <c r="AS436" s="1" t="str">
        <f t="shared" si="127"/>
        <v>LA-12-M7B-012M7B997-I-1-2023</v>
      </c>
      <c r="AT436" s="1" t="s">
        <v>48</v>
      </c>
      <c r="AU436" s="1" t="str">
        <f t="shared" si="128"/>
        <v>HRAEI-LPI-CC-027-2023HRAEI-MD0584</v>
      </c>
    </row>
    <row r="437" spans="1:52" ht="24.95" hidden="1" customHeight="1" x14ac:dyDescent="0.25">
      <c r="A437" s="70" t="str">
        <f t="shared" si="111"/>
        <v>LA-12-512-012000991-I-174-2023MCSSA018786ORGANON COMERCIALIZADORA, S. DE R.L. DE C.V.2024010.000.3510.00</v>
      </c>
      <c r="B437" s="70" t="str">
        <f t="shared" si="112"/>
        <v>MCSSA01878625301HRAEI-LPI-CC-345-2023HRAEI-MD05952024</v>
      </c>
      <c r="C437" s="71">
        <v>45253</v>
      </c>
      <c r="D437" s="72">
        <v>2024</v>
      </c>
      <c r="E437" s="73" t="s">
        <v>39</v>
      </c>
      <c r="F437" s="73" t="s">
        <v>2213</v>
      </c>
      <c r="G437" s="73" t="s">
        <v>41</v>
      </c>
      <c r="H437" s="73">
        <v>25301</v>
      </c>
      <c r="I437" s="73" t="s">
        <v>2278</v>
      </c>
      <c r="J437" s="73" t="s">
        <v>381</v>
      </c>
      <c r="K437" s="73" t="s">
        <v>2153</v>
      </c>
      <c r="L437" s="44" t="str">
        <f t="shared" si="113"/>
        <v>HRAEI-LPI-CC-345-2023HRAEI-MD0595</v>
      </c>
      <c r="M437" s="73" t="s">
        <v>2154</v>
      </c>
      <c r="N437" s="73">
        <v>25300900</v>
      </c>
      <c r="O437" s="73" t="s">
        <v>2155</v>
      </c>
      <c r="P437" s="73" t="s">
        <v>2156</v>
      </c>
      <c r="Q437" s="74">
        <v>1102.92</v>
      </c>
      <c r="R437" s="75">
        <v>10</v>
      </c>
      <c r="S437" s="75">
        <v>24</v>
      </c>
      <c r="T437" s="74">
        <f t="shared" si="114"/>
        <v>11029.2</v>
      </c>
      <c r="U437" s="74">
        <f t="shared" si="115"/>
        <v>26470.080000000002</v>
      </c>
      <c r="V437" s="76">
        <v>0</v>
      </c>
      <c r="W437" s="87">
        <f>IFERROR(VLOOKUP(L437,'DINAMICA SOLICITADO - ENTREGADO'!$A$2:$B$2000,2,0),"-")</f>
        <v>24</v>
      </c>
      <c r="X437" s="87">
        <f>IFERROR(VLOOKUP(L437,'DINAMICA SOLICITADO - ENTREGADO'!$A$2:$C$2000,3,0),"-")</f>
        <v>24</v>
      </c>
      <c r="Y437" s="87" t="str">
        <f t="shared" si="116"/>
        <v>CLAVE SOLICITADA</v>
      </c>
      <c r="Z437" s="87">
        <f t="shared" si="117"/>
        <v>14</v>
      </c>
      <c r="AA437" s="87" t="str">
        <f t="shared" si="118"/>
        <v>MINIMO SUPERADO</v>
      </c>
      <c r="AB437" s="87">
        <f t="shared" si="119"/>
        <v>0</v>
      </c>
      <c r="AC437" s="87" t="str">
        <f t="shared" si="120"/>
        <v>RECIBIDO TOTAL</v>
      </c>
      <c r="AD437" s="6">
        <f t="shared" si="121"/>
        <v>26470.080000000002</v>
      </c>
      <c r="AE437" s="87"/>
      <c r="AF437" s="87"/>
      <c r="AG437" s="77"/>
      <c r="AH437" s="77"/>
      <c r="AI437" s="78" t="s">
        <v>2216</v>
      </c>
      <c r="AJ437" s="78"/>
      <c r="AK437" s="77"/>
      <c r="AL437" s="77"/>
      <c r="AM437" s="77"/>
      <c r="AN437" s="77" t="str">
        <f t="shared" si="122"/>
        <v>MCSSA018786HRAEI-LPI-CC-345-202325301</v>
      </c>
      <c r="AO437" s="77" t="str">
        <f t="shared" si="123"/>
        <v>24ORGANON COMERCIALIZADORA, S. DE R.L. DE C.V.1102.92MCSSA018786010.000.3510.002024LA-12-512-012000991-I-174-2023RAMO 12</v>
      </c>
      <c r="AP437" s="77" t="str">
        <f t="shared" si="124"/>
        <v>HRAEI-LPI-CC-345-2023</v>
      </c>
      <c r="AQ437" s="70" t="str">
        <f t="shared" si="125"/>
        <v>HRAEI-MD0595</v>
      </c>
      <c r="AR437" s="70" t="str">
        <f t="shared" si="126"/>
        <v>ORGANON COMERCIALIZADORA, S. DE R.L. DE C.V.</v>
      </c>
      <c r="AS437" s="70" t="str">
        <f t="shared" si="127"/>
        <v>LA-12-512-012000991-I-174-2023</v>
      </c>
      <c r="AT437" s="70" t="s">
        <v>2218</v>
      </c>
      <c r="AU437" s="70" t="str">
        <f t="shared" si="128"/>
        <v>HRAEI-LPI-CC-345-2023HRAEI-MD0595</v>
      </c>
      <c r="AV437" s="70"/>
      <c r="AW437" s="70"/>
      <c r="AX437" s="70"/>
    </row>
    <row r="438" spans="1:52" ht="24.95" hidden="1" customHeight="1" x14ac:dyDescent="0.25">
      <c r="A438" s="1" t="str">
        <f t="shared" si="111"/>
        <v>AA-12-M7B-012M7B997-I-33-2023MCSSA018786ORGANON COMERCIALIZADORA, S. DE R.L. DE C.V.2024010.000.3510.00</v>
      </c>
      <c r="B438" s="1" t="str">
        <f t="shared" si="112"/>
        <v>MCSSA01878625301HRAEI-AD-CC-132-2023HRAEI-MD05952024</v>
      </c>
      <c r="C438" s="42">
        <v>45037</v>
      </c>
      <c r="D438" s="43">
        <v>2024</v>
      </c>
      <c r="E438" s="44" t="s">
        <v>39</v>
      </c>
      <c r="F438" s="44" t="s">
        <v>2146</v>
      </c>
      <c r="G438" s="44" t="s">
        <v>41</v>
      </c>
      <c r="H438" s="44">
        <v>25301</v>
      </c>
      <c r="I438" s="44" t="s">
        <v>2152</v>
      </c>
      <c r="J438" s="44" t="s">
        <v>381</v>
      </c>
      <c r="K438" s="44" t="s">
        <v>2153</v>
      </c>
      <c r="L438" s="44" t="str">
        <f t="shared" si="113"/>
        <v>HRAEI-AD-CC-132-2023HRAEI-MD0595</v>
      </c>
      <c r="M438" s="44" t="s">
        <v>2154</v>
      </c>
      <c r="N438" s="44">
        <v>25300900</v>
      </c>
      <c r="O438" s="44" t="s">
        <v>2155</v>
      </c>
      <c r="P438" s="44" t="s">
        <v>2156</v>
      </c>
      <c r="Q438" s="45">
        <v>1102.92</v>
      </c>
      <c r="R438" s="46">
        <v>4</v>
      </c>
      <c r="S438" s="46">
        <v>9</v>
      </c>
      <c r="T438" s="45">
        <f t="shared" si="114"/>
        <v>4411.68</v>
      </c>
      <c r="U438" s="45">
        <f t="shared" si="115"/>
        <v>9926.2800000000007</v>
      </c>
      <c r="V438" s="47">
        <v>0</v>
      </c>
      <c r="W438" s="87">
        <f>IFERROR(VLOOKUP(L438,'DINAMICA SOLICITADO - ENTREGADO'!$A$2:$B$2000,2,0),"-")</f>
        <v>9</v>
      </c>
      <c r="X438" s="87">
        <f>IFERROR(VLOOKUP(L438,'DINAMICA SOLICITADO - ENTREGADO'!$A$2:$C$2000,3,0),"-")</f>
        <v>9</v>
      </c>
      <c r="Y438" s="87" t="str">
        <f t="shared" si="116"/>
        <v>CLAVE SOLICITADA</v>
      </c>
      <c r="Z438" s="87">
        <f t="shared" si="117"/>
        <v>5</v>
      </c>
      <c r="AA438" s="87" t="str">
        <f t="shared" si="118"/>
        <v>MINIMO SUPERADO</v>
      </c>
      <c r="AB438" s="87">
        <f t="shared" si="119"/>
        <v>0</v>
      </c>
      <c r="AC438" s="87" t="str">
        <f t="shared" si="120"/>
        <v>RECIBIDO TOTAL</v>
      </c>
      <c r="AD438" s="6">
        <f t="shared" si="121"/>
        <v>9926.2800000000007</v>
      </c>
      <c r="AE438" s="87"/>
      <c r="AF438" s="87"/>
      <c r="AI438" s="9">
        <v>2.5000000000000001E-2</v>
      </c>
      <c r="AN438" s="8" t="str">
        <f t="shared" si="122"/>
        <v>MCSSA018786HRAEI-AD-CC-132-202325301</v>
      </c>
      <c r="AO438" s="8" t="str">
        <f t="shared" si="123"/>
        <v>9ORGANON COMERCIALIZADORA, S. DE R.L. DE C.V.1102.92MCSSA018786010.000.3510.002024AA-12-M7B-012M7B997-I-33-2023RAMO 12</v>
      </c>
      <c r="AP438" s="8" t="str">
        <f t="shared" si="124"/>
        <v>HRAEI-AD-CC-132-2023</v>
      </c>
      <c r="AQ438" s="1" t="str">
        <f t="shared" si="125"/>
        <v>HRAEI-MD0595</v>
      </c>
      <c r="AR438" s="1" t="str">
        <f t="shared" si="126"/>
        <v>ORGANON COMERCIALIZADORA, S. DE R.L. DE C.V.</v>
      </c>
      <c r="AS438" s="1" t="str">
        <f t="shared" si="127"/>
        <v>AA-12-M7B-012M7B997-I-33-2023</v>
      </c>
      <c r="AT438" s="1" t="s">
        <v>48</v>
      </c>
      <c r="AU438" s="1" t="str">
        <f t="shared" si="128"/>
        <v>HRAEI-AD-CC-132-2023HRAEI-MD0595</v>
      </c>
    </row>
    <row r="439" spans="1:52" ht="24.95" hidden="1" customHeight="1" x14ac:dyDescent="0.25">
      <c r="A439" s="1" t="str">
        <f t="shared" si="111"/>
        <v>AA-012M7B997-E133-2022MCSSA018786PFIZER, S.A. DE C.V.2024010.000.5344.01</v>
      </c>
      <c r="B439" s="1" t="str">
        <f t="shared" si="112"/>
        <v>MCSSA01878625301HRAEI-AD-CC-342-2022HRAEI-MD22672024</v>
      </c>
      <c r="C439" s="42">
        <v>44950</v>
      </c>
      <c r="D439" s="43">
        <v>2024</v>
      </c>
      <c r="E439" s="44" t="s">
        <v>39</v>
      </c>
      <c r="F439" s="44" t="s">
        <v>40</v>
      </c>
      <c r="G439" s="44" t="s">
        <v>41</v>
      </c>
      <c r="H439" s="44">
        <v>25301</v>
      </c>
      <c r="I439" s="44" t="s">
        <v>79</v>
      </c>
      <c r="J439" s="44" t="s">
        <v>80</v>
      </c>
      <c r="K439" s="44" t="s">
        <v>85</v>
      </c>
      <c r="L439" s="44" t="str">
        <f t="shared" si="113"/>
        <v>HRAEI-AD-CC-342-2022HRAEI-MD2267</v>
      </c>
      <c r="M439" s="44" t="s">
        <v>86</v>
      </c>
      <c r="N439" s="44">
        <v>25302606</v>
      </c>
      <c r="O439" s="44" t="s">
        <v>87</v>
      </c>
      <c r="P439" s="44" t="s">
        <v>88</v>
      </c>
      <c r="Q439" s="45">
        <v>6849.5</v>
      </c>
      <c r="R439" s="46">
        <v>156</v>
      </c>
      <c r="S439" s="46">
        <v>390</v>
      </c>
      <c r="T439" s="45">
        <f t="shared" si="114"/>
        <v>1068522</v>
      </c>
      <c r="U439" s="45">
        <f t="shared" si="115"/>
        <v>2671305</v>
      </c>
      <c r="V439" s="47">
        <v>0</v>
      </c>
      <c r="W439" s="87">
        <f>IFERROR(VLOOKUP(L439,'DINAMICA SOLICITADO - ENTREGADO'!$A$2:$B$2000,2,0),"-")</f>
        <v>156</v>
      </c>
      <c r="X439" s="87">
        <f>IFERROR(VLOOKUP(L439,'DINAMICA SOLICITADO - ENTREGADO'!$A$2:$C$2000,3,0),"-")</f>
        <v>156</v>
      </c>
      <c r="Y439" s="87" t="str">
        <f t="shared" si="116"/>
        <v>CLAVE SOLICITADA</v>
      </c>
      <c r="Z439" s="87">
        <f t="shared" si="117"/>
        <v>0</v>
      </c>
      <c r="AA439" s="87" t="str">
        <f t="shared" si="118"/>
        <v>MINIMO CUMPLIDO</v>
      </c>
      <c r="AB439" s="87">
        <f t="shared" si="119"/>
        <v>0</v>
      </c>
      <c r="AC439" s="87" t="str">
        <f t="shared" si="120"/>
        <v>RECIBIDO TOTAL</v>
      </c>
      <c r="AD439" s="6">
        <f t="shared" si="121"/>
        <v>1068522</v>
      </c>
      <c r="AE439" s="87" t="s">
        <v>3574</v>
      </c>
      <c r="AF439" s="87"/>
      <c r="AI439" s="9">
        <v>2.5000000000000001E-2</v>
      </c>
      <c r="AN439" s="8" t="str">
        <f t="shared" si="122"/>
        <v>MCSSA018786HRAEI-AD-CC-342-202225301</v>
      </c>
      <c r="AO439" s="8" t="str">
        <f t="shared" si="123"/>
        <v>390PFIZER, S.A. DE C.V.6849.5MCSSA018786010.000.5344.012024AA-012M7B997-E133-2022RAMO 12</v>
      </c>
      <c r="AP439" s="8" t="str">
        <f t="shared" si="124"/>
        <v>HRAEI-AD-CC-342-2022</v>
      </c>
      <c r="AQ439" s="1" t="str">
        <f t="shared" si="125"/>
        <v>HRAEI-MD2267</v>
      </c>
      <c r="AR439" s="1" t="str">
        <f t="shared" si="126"/>
        <v>PFIZER, S.A. DE C.V.</v>
      </c>
      <c r="AS439" s="1" t="str">
        <f t="shared" si="127"/>
        <v>AA-012M7B997-E133-2022</v>
      </c>
      <c r="AT439" s="1" t="s">
        <v>48</v>
      </c>
      <c r="AU439" s="1" t="str">
        <f t="shared" si="128"/>
        <v>HRAEI-AD-CC-342-2022HRAEI-MD2267</v>
      </c>
      <c r="AY439" s="70"/>
      <c r="AZ439" s="70"/>
    </row>
    <row r="440" spans="1:52" ht="24.95" hidden="1" customHeight="1" x14ac:dyDescent="0.25">
      <c r="A440" s="70" t="str">
        <f t="shared" si="111"/>
        <v>LA-12-512-012000991-I-174-2023MCSSA018786PFIZER, S.A. DE C.V.2024010.000.5343.01</v>
      </c>
      <c r="B440" s="70" t="str">
        <f t="shared" si="112"/>
        <v>MCSSA01878625301HRAEI-LPI-CC-348-2023HRAEI-MD22652024</v>
      </c>
      <c r="C440" s="71">
        <v>45253</v>
      </c>
      <c r="D440" s="72">
        <v>2024</v>
      </c>
      <c r="E440" s="73" t="s">
        <v>39</v>
      </c>
      <c r="F440" s="73" t="s">
        <v>2213</v>
      </c>
      <c r="G440" s="73" t="s">
        <v>41</v>
      </c>
      <c r="H440" s="73">
        <v>25301</v>
      </c>
      <c r="I440" s="73" t="s">
        <v>2214</v>
      </c>
      <c r="J440" s="73" t="s">
        <v>80</v>
      </c>
      <c r="K440" s="73" t="s">
        <v>81</v>
      </c>
      <c r="L440" s="44" t="str">
        <f t="shared" si="113"/>
        <v>HRAEI-LPI-CC-348-2023HRAEI-MD2265</v>
      </c>
      <c r="M440" s="73" t="s">
        <v>82</v>
      </c>
      <c r="N440" s="73">
        <v>25302607</v>
      </c>
      <c r="O440" s="73" t="s">
        <v>83</v>
      </c>
      <c r="P440" s="73" t="s">
        <v>84</v>
      </c>
      <c r="Q440" s="74">
        <v>3424.75</v>
      </c>
      <c r="R440" s="75">
        <v>12</v>
      </c>
      <c r="S440" s="75">
        <v>29</v>
      </c>
      <c r="T440" s="74">
        <f t="shared" si="114"/>
        <v>41097</v>
      </c>
      <c r="U440" s="74">
        <f t="shared" si="115"/>
        <v>99317.75</v>
      </c>
      <c r="V440" s="76">
        <v>0</v>
      </c>
      <c r="W440" s="87" t="str">
        <f>IFERROR(VLOOKUP(L440,'DINAMICA SOLICITADO - ENTREGADO'!$A$2:$B$2000,2,0),"-")</f>
        <v>-</v>
      </c>
      <c r="X440" s="87" t="str">
        <f>IFERROR(VLOOKUP(L440,'DINAMICA SOLICITADO - ENTREGADO'!$A$2:$C$2000,3,0),"-")</f>
        <v>-</v>
      </c>
      <c r="Y440" s="87" t="str">
        <f t="shared" si="116"/>
        <v>SIN SOLICITUD</v>
      </c>
      <c r="Z440" s="87" t="str">
        <f t="shared" si="117"/>
        <v>-</v>
      </c>
      <c r="AA440" s="87" t="str">
        <f t="shared" si="118"/>
        <v>MINIMO SIN SOLICITUD</v>
      </c>
      <c r="AB440" s="87" t="str">
        <f t="shared" si="119"/>
        <v>-</v>
      </c>
      <c r="AC440" s="87" t="str">
        <f t="shared" si="120"/>
        <v>SIN SOLICITUD</v>
      </c>
      <c r="AD440" s="6" t="str">
        <f t="shared" si="121"/>
        <v>-</v>
      </c>
      <c r="AE440" s="87"/>
      <c r="AF440" s="87"/>
      <c r="AG440" s="77"/>
      <c r="AH440" s="77"/>
      <c r="AI440" s="78" t="s">
        <v>2216</v>
      </c>
      <c r="AJ440" s="78"/>
      <c r="AK440" s="77"/>
      <c r="AL440" s="77"/>
      <c r="AM440" s="77"/>
      <c r="AN440" s="77" t="str">
        <f t="shared" si="122"/>
        <v>MCSSA018786HRAEI-LPI-CC-348-202325301</v>
      </c>
      <c r="AO440" s="77" t="str">
        <f t="shared" si="123"/>
        <v>29PFIZER, S.A. DE C.V.3424.75MCSSA018786010.000.5343.012024LA-12-512-012000991-I-174-2023RAMO 12</v>
      </c>
      <c r="AP440" s="77" t="str">
        <f t="shared" si="124"/>
        <v>HRAEI-LPI-CC-348-2023</v>
      </c>
      <c r="AQ440" s="70" t="str">
        <f t="shared" si="125"/>
        <v>HRAEI-MD2265</v>
      </c>
      <c r="AR440" s="70" t="str">
        <f t="shared" si="126"/>
        <v>PFIZER, S.A. DE C.V.</v>
      </c>
      <c r="AS440" s="70" t="str">
        <f t="shared" si="127"/>
        <v>LA-12-512-012000991-I-174-2023</v>
      </c>
      <c r="AT440" s="70" t="s">
        <v>2218</v>
      </c>
      <c r="AU440" s="70" t="str">
        <f t="shared" si="128"/>
        <v>HRAEI-LPI-CC-348-2023HRAEI-MD2265</v>
      </c>
      <c r="AV440" s="70"/>
      <c r="AW440" s="70"/>
      <c r="AX440" s="70"/>
      <c r="AY440" s="70"/>
      <c r="AZ440" s="70"/>
    </row>
    <row r="441" spans="1:52" ht="24.95" hidden="1" customHeight="1" x14ac:dyDescent="0.25">
      <c r="A441" s="1" t="str">
        <f t="shared" si="111"/>
        <v>AA-012M7B997-E133-2022MCSSA018786PFIZER, S.A. DE C.V.2024010.000.5343.01</v>
      </c>
      <c r="B441" s="1" t="str">
        <f t="shared" si="112"/>
        <v>MCSSA01878625301HRAEI-AD-CC-342-2022HRAEI-MD22652024</v>
      </c>
      <c r="C441" s="42">
        <v>44950</v>
      </c>
      <c r="D441" s="43">
        <v>2024</v>
      </c>
      <c r="E441" s="44" t="s">
        <v>39</v>
      </c>
      <c r="F441" s="44" t="s">
        <v>40</v>
      </c>
      <c r="G441" s="44" t="s">
        <v>41</v>
      </c>
      <c r="H441" s="44">
        <v>25301</v>
      </c>
      <c r="I441" s="44" t="s">
        <v>79</v>
      </c>
      <c r="J441" s="44" t="s">
        <v>80</v>
      </c>
      <c r="K441" s="44" t="s">
        <v>81</v>
      </c>
      <c r="L441" s="44" t="str">
        <f t="shared" si="113"/>
        <v>HRAEI-AD-CC-342-2022HRAEI-MD2265</v>
      </c>
      <c r="M441" s="44" t="s">
        <v>82</v>
      </c>
      <c r="N441" s="44">
        <v>25302607</v>
      </c>
      <c r="O441" s="44" t="s">
        <v>83</v>
      </c>
      <c r="P441" s="44" t="s">
        <v>84</v>
      </c>
      <c r="Q441" s="45">
        <v>3424.75</v>
      </c>
      <c r="R441" s="46">
        <v>94</v>
      </c>
      <c r="S441" s="46">
        <v>234</v>
      </c>
      <c r="T441" s="45">
        <f t="shared" si="114"/>
        <v>321926.5</v>
      </c>
      <c r="U441" s="45">
        <f t="shared" si="115"/>
        <v>801391.5</v>
      </c>
      <c r="V441" s="47">
        <v>0</v>
      </c>
      <c r="W441" s="87">
        <f>IFERROR(VLOOKUP(L441,'DINAMICA SOLICITADO - ENTREGADO'!$A$2:$B$2000,2,0),"-")</f>
        <v>94</v>
      </c>
      <c r="X441" s="87">
        <f>IFERROR(VLOOKUP(L441,'DINAMICA SOLICITADO - ENTREGADO'!$A$2:$C$2000,3,0),"-")</f>
        <v>94</v>
      </c>
      <c r="Y441" s="87" t="str">
        <f t="shared" si="116"/>
        <v>CLAVE SOLICITADA</v>
      </c>
      <c r="Z441" s="87">
        <f t="shared" si="117"/>
        <v>0</v>
      </c>
      <c r="AA441" s="87" t="str">
        <f t="shared" si="118"/>
        <v>MINIMO CUMPLIDO</v>
      </c>
      <c r="AB441" s="87">
        <f t="shared" si="119"/>
        <v>0</v>
      </c>
      <c r="AC441" s="87" t="str">
        <f t="shared" si="120"/>
        <v>RECIBIDO TOTAL</v>
      </c>
      <c r="AD441" s="6">
        <f t="shared" si="121"/>
        <v>321926.5</v>
      </c>
      <c r="AE441" s="87" t="s">
        <v>3574</v>
      </c>
      <c r="AF441" s="87"/>
      <c r="AI441" s="9">
        <v>2.5000000000000001E-2</v>
      </c>
      <c r="AN441" s="8" t="str">
        <f t="shared" si="122"/>
        <v>MCSSA018786HRAEI-AD-CC-342-202225301</v>
      </c>
      <c r="AO441" s="8" t="str">
        <f t="shared" si="123"/>
        <v>234PFIZER, S.A. DE C.V.3424.75MCSSA018786010.000.5343.012024AA-012M7B997-E133-2022RAMO 12</v>
      </c>
      <c r="AP441" s="8" t="str">
        <f t="shared" si="124"/>
        <v>HRAEI-AD-CC-342-2022</v>
      </c>
      <c r="AQ441" s="1" t="str">
        <f t="shared" si="125"/>
        <v>HRAEI-MD2265</v>
      </c>
      <c r="AR441" s="1" t="str">
        <f t="shared" si="126"/>
        <v>PFIZER, S.A. DE C.V.</v>
      </c>
      <c r="AS441" s="1" t="str">
        <f t="shared" si="127"/>
        <v>AA-012M7B997-E133-2022</v>
      </c>
      <c r="AT441" s="1" t="s">
        <v>48</v>
      </c>
      <c r="AU441" s="1" t="str">
        <f t="shared" si="128"/>
        <v>HRAEI-AD-CC-342-2022HRAEI-MD2265</v>
      </c>
      <c r="AY441" s="70"/>
      <c r="AZ441" s="70"/>
    </row>
    <row r="442" spans="1:52" ht="24.95" hidden="1" customHeight="1" x14ac:dyDescent="0.25">
      <c r="A442" s="1" t="str">
        <f t="shared" si="111"/>
        <v>LA-012M7B997-E115-2022MCSSA018786VITASANITAS, S.A. DE C.V.2024010.000.5238.00</v>
      </c>
      <c r="B442" s="1" t="str">
        <f t="shared" si="112"/>
        <v>MCSSA01878625301HRAEI-LPI-CC-463-2022HRAEI-MD06192024</v>
      </c>
      <c r="C442" s="42">
        <v>44950</v>
      </c>
      <c r="D442" s="43">
        <v>2024</v>
      </c>
      <c r="E442" s="44" t="s">
        <v>39</v>
      </c>
      <c r="F442" s="44" t="s">
        <v>390</v>
      </c>
      <c r="G442" s="44" t="s">
        <v>41</v>
      </c>
      <c r="H442" s="44">
        <v>25301</v>
      </c>
      <c r="I442" s="44" t="s">
        <v>900</v>
      </c>
      <c r="J442" s="44" t="s">
        <v>901</v>
      </c>
      <c r="K442" s="44" t="s">
        <v>1059</v>
      </c>
      <c r="L442" s="44" t="str">
        <f t="shared" si="113"/>
        <v>HRAEI-LPI-CC-463-2022HRAEI-MD0619</v>
      </c>
      <c r="M442" s="44" t="s">
        <v>1060</v>
      </c>
      <c r="N442" s="44">
        <v>25300920</v>
      </c>
      <c r="O442" s="44" t="s">
        <v>1061</v>
      </c>
      <c r="P442" s="44" t="s">
        <v>1062</v>
      </c>
      <c r="Q442" s="45">
        <v>1599</v>
      </c>
      <c r="R442" s="46">
        <v>16</v>
      </c>
      <c r="S442" s="46">
        <v>39</v>
      </c>
      <c r="T442" s="45">
        <f t="shared" si="114"/>
        <v>25584</v>
      </c>
      <c r="U442" s="45">
        <f t="shared" si="115"/>
        <v>62361</v>
      </c>
      <c r="V442" s="47">
        <v>0</v>
      </c>
      <c r="W442" s="87">
        <f>IFERROR(VLOOKUP(L442,'DINAMICA SOLICITADO - ENTREGADO'!$A$2:$B$2000,2,0),"-")</f>
        <v>39</v>
      </c>
      <c r="X442" s="87">
        <f>IFERROR(VLOOKUP(L442,'DINAMICA SOLICITADO - ENTREGADO'!$A$2:$C$2000,3,0),"-")</f>
        <v>39</v>
      </c>
      <c r="Y442" s="87" t="str">
        <f t="shared" si="116"/>
        <v>CLAVE SOLICITADA</v>
      </c>
      <c r="Z442" s="87">
        <f t="shared" si="117"/>
        <v>23</v>
      </c>
      <c r="AA442" s="87" t="str">
        <f t="shared" si="118"/>
        <v>MINIMO SUPERADO</v>
      </c>
      <c r="AB442" s="87">
        <f t="shared" si="119"/>
        <v>0</v>
      </c>
      <c r="AC442" s="87" t="str">
        <f t="shared" si="120"/>
        <v>RECIBIDO TOTAL</v>
      </c>
      <c r="AD442" s="6">
        <f t="shared" si="121"/>
        <v>62361</v>
      </c>
      <c r="AE442" s="87"/>
      <c r="AF442" s="87"/>
      <c r="AI442" s="9">
        <v>2.5000000000000001E-2</v>
      </c>
      <c r="AN442" s="8" t="str">
        <f t="shared" si="122"/>
        <v>MCSSA018786HRAEI-LPI-CC-463-202225301</v>
      </c>
      <c r="AO442" s="8" t="str">
        <f t="shared" si="123"/>
        <v>39VITASANITAS, S.A. DE C.V.1599MCSSA018786010.000.5238.002024LA-012M7B997-E115-2022RAMO 12</v>
      </c>
      <c r="AP442" s="8" t="str">
        <f t="shared" si="124"/>
        <v>HRAEI-LPI-CC-463-2022</v>
      </c>
      <c r="AQ442" s="1" t="str">
        <f t="shared" si="125"/>
        <v>HRAEI-MD0619</v>
      </c>
      <c r="AR442" s="1" t="str">
        <f t="shared" si="126"/>
        <v>VITASANITAS, S.A. DE C.V.</v>
      </c>
      <c r="AS442" s="1" t="str">
        <f t="shared" si="127"/>
        <v>LA-012M7B997-E115-2022</v>
      </c>
      <c r="AT442" s="1" t="s">
        <v>48</v>
      </c>
      <c r="AU442" s="1" t="str">
        <f t="shared" si="128"/>
        <v>HRAEI-LPI-CC-463-2022HRAEI-MD0619</v>
      </c>
    </row>
    <row r="443" spans="1:52" ht="24.95" hidden="1" customHeight="1" x14ac:dyDescent="0.25">
      <c r="A443" s="1" t="str">
        <f t="shared" si="111"/>
        <v>LA-012M7B997-E115-2022MCSSA018786OCTAPHARMA, S.A. DE C.V.2024010.000.6059.00</v>
      </c>
      <c r="B443" s="1" t="str">
        <f t="shared" si="112"/>
        <v>MCSSA01878625301HRAEI-LPI-CC-482-2022HRAEI-MD22642024</v>
      </c>
      <c r="C443" s="42">
        <v>44950</v>
      </c>
      <c r="D443" s="43">
        <v>2024</v>
      </c>
      <c r="E443" s="44" t="s">
        <v>39</v>
      </c>
      <c r="F443" s="44" t="s">
        <v>390</v>
      </c>
      <c r="G443" s="44" t="s">
        <v>41</v>
      </c>
      <c r="H443" s="44">
        <v>25301</v>
      </c>
      <c r="I443" s="44" t="s">
        <v>1171</v>
      </c>
      <c r="J443" s="44" t="s">
        <v>1172</v>
      </c>
      <c r="K443" s="44" t="s">
        <v>1177</v>
      </c>
      <c r="L443" s="44" t="str">
        <f t="shared" si="113"/>
        <v>HRAEI-LPI-CC-482-2022HRAEI-MD2264</v>
      </c>
      <c r="M443" s="44" t="s">
        <v>1178</v>
      </c>
      <c r="N443" s="44">
        <v>25302610</v>
      </c>
      <c r="O443" s="44" t="s">
        <v>1179</v>
      </c>
      <c r="P443" s="44" t="s">
        <v>1180</v>
      </c>
      <c r="Q443" s="45">
        <v>4824</v>
      </c>
      <c r="R443" s="46">
        <v>47</v>
      </c>
      <c r="S443" s="46">
        <v>117</v>
      </c>
      <c r="T443" s="45">
        <f t="shared" si="114"/>
        <v>226728</v>
      </c>
      <c r="U443" s="45">
        <f t="shared" si="115"/>
        <v>564408</v>
      </c>
      <c r="V443" s="47">
        <v>0</v>
      </c>
      <c r="W443" s="87">
        <f>IFERROR(VLOOKUP(L443,'DINAMICA SOLICITADO - ENTREGADO'!$A$2:$B$2000,2,0),"-")</f>
        <v>47</v>
      </c>
      <c r="X443" s="87">
        <f>IFERROR(VLOOKUP(L443,'DINAMICA SOLICITADO - ENTREGADO'!$A$2:$C$2000,3,0),"-")</f>
        <v>0</v>
      </c>
      <c r="Y443" s="87" t="str">
        <f t="shared" si="116"/>
        <v>CLAVE SOLICITADA</v>
      </c>
      <c r="Z443" s="87">
        <f t="shared" si="117"/>
        <v>0</v>
      </c>
      <c r="AA443" s="87" t="str">
        <f t="shared" si="118"/>
        <v>MINIMO CUMPLIDO</v>
      </c>
      <c r="AB443" s="87">
        <f t="shared" si="119"/>
        <v>47</v>
      </c>
      <c r="AC443" s="87" t="str">
        <f t="shared" si="120"/>
        <v>SIN RECIBIR</v>
      </c>
      <c r="AD443" s="6">
        <f t="shared" si="121"/>
        <v>0</v>
      </c>
      <c r="AE443" s="87"/>
      <c r="AF443" s="87"/>
      <c r="AI443" s="9">
        <v>2.5000000000000001E-2</v>
      </c>
      <c r="AN443" s="8" t="str">
        <f t="shared" si="122"/>
        <v>MCSSA018786HRAEI-LPI-CC-482-202225301</v>
      </c>
      <c r="AO443" s="8" t="str">
        <f t="shared" si="123"/>
        <v>117OCTAPHARMA, S.A. DE C.V.4824MCSSA018786010.000.6059.002024LA-012M7B997-E115-2022RAMO 12</v>
      </c>
      <c r="AP443" s="8" t="str">
        <f t="shared" si="124"/>
        <v>HRAEI-LPI-CC-482-2022</v>
      </c>
      <c r="AQ443" s="1" t="str">
        <f t="shared" si="125"/>
        <v>HRAEI-MD2264</v>
      </c>
      <c r="AR443" s="1" t="str">
        <f t="shared" si="126"/>
        <v>OCTAPHARMA, S.A. DE C.V.</v>
      </c>
      <c r="AS443" s="1" t="str">
        <f t="shared" si="127"/>
        <v>LA-012M7B997-E115-2022</v>
      </c>
      <c r="AT443" s="1" t="s">
        <v>48</v>
      </c>
      <c r="AU443" s="1" t="str">
        <f t="shared" si="128"/>
        <v>HRAEI-LPI-CC-482-2022HRAEI-MD2264</v>
      </c>
      <c r="AY443" s="70"/>
      <c r="AZ443" s="70"/>
    </row>
    <row r="444" spans="1:52" ht="24.95" hidden="1" customHeight="1" x14ac:dyDescent="0.25">
      <c r="A444" s="1" t="str">
        <f t="shared" si="111"/>
        <v>LA-012M7B997-E115-2022MCSSA018786OCTAPHARMA, S.A. DE C.V.2024010.000.6058.00</v>
      </c>
      <c r="B444" s="1" t="str">
        <f t="shared" si="112"/>
        <v>MCSSA01878625301HRAEI-LPI-CC-482-2022HRAEI-MD22632024</v>
      </c>
      <c r="C444" s="42">
        <v>44950</v>
      </c>
      <c r="D444" s="43">
        <v>2024</v>
      </c>
      <c r="E444" s="44" t="s">
        <v>39</v>
      </c>
      <c r="F444" s="44" t="s">
        <v>390</v>
      </c>
      <c r="G444" s="44" t="s">
        <v>41</v>
      </c>
      <c r="H444" s="44">
        <v>25301</v>
      </c>
      <c r="I444" s="44" t="s">
        <v>1171</v>
      </c>
      <c r="J444" s="44" t="s">
        <v>1172</v>
      </c>
      <c r="K444" s="44" t="s">
        <v>1173</v>
      </c>
      <c r="L444" s="44" t="str">
        <f t="shared" si="113"/>
        <v>HRAEI-LPI-CC-482-2022HRAEI-MD2263</v>
      </c>
      <c r="M444" s="44" t="s">
        <v>1174</v>
      </c>
      <c r="N444" s="44">
        <v>25302611</v>
      </c>
      <c r="O444" s="44" t="s">
        <v>1175</v>
      </c>
      <c r="P444" s="44" t="s">
        <v>1176</v>
      </c>
      <c r="Q444" s="45">
        <v>2412</v>
      </c>
      <c r="R444" s="46">
        <v>156</v>
      </c>
      <c r="S444" s="46">
        <v>390</v>
      </c>
      <c r="T444" s="45">
        <f t="shared" si="114"/>
        <v>376272</v>
      </c>
      <c r="U444" s="45">
        <f t="shared" si="115"/>
        <v>940680</v>
      </c>
      <c r="V444" s="47">
        <v>0</v>
      </c>
      <c r="W444" s="87" t="str">
        <f>IFERROR(VLOOKUP(L444,'DINAMICA SOLICITADO - ENTREGADO'!$A$2:$B$2000,2,0),"-")</f>
        <v>-</v>
      </c>
      <c r="X444" s="87" t="str">
        <f>IFERROR(VLOOKUP(L444,'DINAMICA SOLICITADO - ENTREGADO'!$A$2:$C$2000,3,0),"-")</f>
        <v>-</v>
      </c>
      <c r="Y444" s="87" t="str">
        <f t="shared" si="116"/>
        <v>SIN SOLICITUD</v>
      </c>
      <c r="Z444" s="87" t="str">
        <f t="shared" si="117"/>
        <v>-</v>
      </c>
      <c r="AA444" s="87" t="str">
        <f t="shared" si="118"/>
        <v>MINIMO SIN SOLICITUD</v>
      </c>
      <c r="AB444" s="87" t="str">
        <f t="shared" si="119"/>
        <v>-</v>
      </c>
      <c r="AC444" s="87" t="str">
        <f t="shared" si="120"/>
        <v>SIN SOLICITUD</v>
      </c>
      <c r="AD444" s="6" t="str">
        <f t="shared" si="121"/>
        <v>-</v>
      </c>
      <c r="AE444" s="87"/>
      <c r="AF444" s="87"/>
      <c r="AI444" s="9">
        <v>2.5000000000000001E-2</v>
      </c>
      <c r="AN444" s="8" t="str">
        <f t="shared" si="122"/>
        <v>MCSSA018786HRAEI-LPI-CC-482-202225301</v>
      </c>
      <c r="AO444" s="8" t="str">
        <f t="shared" si="123"/>
        <v>390OCTAPHARMA, S.A. DE C.V.2412MCSSA018786010.000.6058.002024LA-012M7B997-E115-2022RAMO 12</v>
      </c>
      <c r="AP444" s="8" t="str">
        <f t="shared" si="124"/>
        <v>HRAEI-LPI-CC-482-2022</v>
      </c>
      <c r="AQ444" s="1" t="str">
        <f t="shared" si="125"/>
        <v>HRAEI-MD2263</v>
      </c>
      <c r="AR444" s="1" t="str">
        <f t="shared" si="126"/>
        <v>OCTAPHARMA, S.A. DE C.V.</v>
      </c>
      <c r="AS444" s="1" t="str">
        <f t="shared" si="127"/>
        <v>LA-012M7B997-E115-2022</v>
      </c>
      <c r="AT444" s="1" t="s">
        <v>48</v>
      </c>
      <c r="AU444" s="1" t="str">
        <f t="shared" si="128"/>
        <v>HRAEI-LPI-CC-482-2022HRAEI-MD2263</v>
      </c>
      <c r="AY444" s="70"/>
      <c r="AZ444" s="70"/>
    </row>
    <row r="445" spans="1:52" ht="24.95" hidden="1" customHeight="1" x14ac:dyDescent="0.25">
      <c r="A445" s="1" t="str">
        <f t="shared" si="111"/>
        <v>LA-12-M7B-012M7B997-I-1-2023MCSSA018786BIORESEARCH DE MÉXICO, S.A. DE C.V.2024010.000.2331.00</v>
      </c>
      <c r="B445" s="1" t="str">
        <f t="shared" si="112"/>
        <v>MCSSA01878625301HRAEI-LPI-CC-010-2023HRAEI-MD06272024</v>
      </c>
      <c r="C445" s="42">
        <v>44971</v>
      </c>
      <c r="D445" s="43">
        <v>2024</v>
      </c>
      <c r="E445" s="44" t="s">
        <v>39</v>
      </c>
      <c r="F445" s="44" t="s">
        <v>1474</v>
      </c>
      <c r="G445" s="44" t="s">
        <v>41</v>
      </c>
      <c r="H445" s="44">
        <v>25301</v>
      </c>
      <c r="I445" s="44" t="s">
        <v>1485</v>
      </c>
      <c r="J445" s="44" t="s">
        <v>504</v>
      </c>
      <c r="K445" s="44" t="s">
        <v>1706</v>
      </c>
      <c r="L445" s="44" t="str">
        <f t="shared" si="113"/>
        <v>HRAEI-LPI-CC-010-2023HRAEI-MD0627</v>
      </c>
      <c r="M445" s="44" t="s">
        <v>1707</v>
      </c>
      <c r="N445" s="44">
        <v>25300928</v>
      </c>
      <c r="O445" s="44" t="s">
        <v>1708</v>
      </c>
      <c r="P445" s="44" t="s">
        <v>461</v>
      </c>
      <c r="Q445" s="45">
        <v>9.0399999999999903</v>
      </c>
      <c r="R445" s="46">
        <v>7</v>
      </c>
      <c r="S445" s="46">
        <v>16</v>
      </c>
      <c r="T445" s="45">
        <f t="shared" si="114"/>
        <v>63.27999999999993</v>
      </c>
      <c r="U445" s="45">
        <f t="shared" si="115"/>
        <v>144.63999999999984</v>
      </c>
      <c r="V445" s="47">
        <v>0</v>
      </c>
      <c r="W445" s="87">
        <f>IFERROR(VLOOKUP(L445,'DINAMICA SOLICITADO - ENTREGADO'!$A$2:$B$2000,2,0),"-")</f>
        <v>16</v>
      </c>
      <c r="X445" s="87">
        <f>IFERROR(VLOOKUP(L445,'DINAMICA SOLICITADO - ENTREGADO'!$A$2:$C$2000,3,0),"-")</f>
        <v>16</v>
      </c>
      <c r="Y445" s="87" t="str">
        <f t="shared" si="116"/>
        <v>CLAVE SOLICITADA</v>
      </c>
      <c r="Z445" s="87">
        <f t="shared" si="117"/>
        <v>9</v>
      </c>
      <c r="AA445" s="87" t="str">
        <f t="shared" si="118"/>
        <v>MINIMO SUPERADO</v>
      </c>
      <c r="AB445" s="87">
        <f t="shared" si="119"/>
        <v>0</v>
      </c>
      <c r="AC445" s="87" t="str">
        <f t="shared" si="120"/>
        <v>RECIBIDO TOTAL</v>
      </c>
      <c r="AD445" s="6">
        <f t="shared" si="121"/>
        <v>144.63999999999984</v>
      </c>
      <c r="AE445" s="87"/>
      <c r="AF445" s="87"/>
      <c r="AI445" s="9">
        <v>0.02</v>
      </c>
      <c r="AN445" s="8" t="str">
        <f t="shared" si="122"/>
        <v>MCSSA018786HRAEI-LPI-CC-010-202325301</v>
      </c>
      <c r="AO445" s="8" t="str">
        <f t="shared" si="123"/>
        <v>16BIORESEARCH DE MÉXICO, S.A. DE C.V.9.03999999999999MCSSA018786010.000.2331.002024LA-12-M7B-012M7B997-I-1-2023RAMO 12</v>
      </c>
      <c r="AP445" s="8" t="str">
        <f t="shared" si="124"/>
        <v>HRAEI-LPI-CC-010-2023</v>
      </c>
      <c r="AQ445" s="1" t="str">
        <f t="shared" si="125"/>
        <v>HRAEI-MD0627</v>
      </c>
      <c r="AR445" s="1" t="str">
        <f t="shared" si="126"/>
        <v>BIORESEARCH DE MÉXICO, S.A. DE C.V.</v>
      </c>
      <c r="AS445" s="1" t="str">
        <f t="shared" si="127"/>
        <v>LA-12-M7B-012M7B997-I-1-2023</v>
      </c>
      <c r="AT445" s="1" t="s">
        <v>48</v>
      </c>
      <c r="AU445" s="1" t="str">
        <f t="shared" si="128"/>
        <v>HRAEI-LPI-CC-010-2023HRAEI-MD0627</v>
      </c>
    </row>
    <row r="446" spans="1:52" ht="24.95" hidden="1" customHeight="1" x14ac:dyDescent="0.25">
      <c r="A446" s="1" t="str">
        <f t="shared" si="111"/>
        <v>LA-12-M7B-012M7B997-I-1-2023MCSSA018786COMERCIALIZADORA PHARMACEUTICA COMPHARMA, S.A. DE C.V.2024010.000.2624.00</v>
      </c>
      <c r="B446" s="1" t="str">
        <f t="shared" si="112"/>
        <v>MCSSA01878625301HRAEI-LPI-CC-038-2023HRAEI-MD06322024</v>
      </c>
      <c r="C446" s="42">
        <v>44971</v>
      </c>
      <c r="D446" s="43">
        <v>2024</v>
      </c>
      <c r="E446" s="44" t="s">
        <v>39</v>
      </c>
      <c r="F446" s="44" t="s">
        <v>1474</v>
      </c>
      <c r="G446" s="44" t="s">
        <v>41</v>
      </c>
      <c r="H446" s="44">
        <v>25301</v>
      </c>
      <c r="I446" s="44" t="s">
        <v>1773</v>
      </c>
      <c r="J446" s="44" t="s">
        <v>598</v>
      </c>
      <c r="K446" s="44" t="s">
        <v>1717</v>
      </c>
      <c r="L446" s="44" t="str">
        <f t="shared" si="113"/>
        <v>HRAEI-LPI-CC-038-2023HRAEI-MD0632</v>
      </c>
      <c r="M446" s="44" t="s">
        <v>1718</v>
      </c>
      <c r="N446" s="44">
        <v>25300937</v>
      </c>
      <c r="O446" s="44" t="s">
        <v>1719</v>
      </c>
      <c r="P446" s="44" t="s">
        <v>1720</v>
      </c>
      <c r="Q446" s="45">
        <v>7.0999999999999899</v>
      </c>
      <c r="R446" s="46">
        <v>998</v>
      </c>
      <c r="S446" s="46">
        <v>2496</v>
      </c>
      <c r="T446" s="45">
        <f t="shared" si="114"/>
        <v>7085.7999999999902</v>
      </c>
      <c r="U446" s="45">
        <f t="shared" si="115"/>
        <v>17721.599999999973</v>
      </c>
      <c r="V446" s="47">
        <v>0</v>
      </c>
      <c r="W446" s="87">
        <f>IFERROR(VLOOKUP(L446,'DINAMICA SOLICITADO - ENTREGADO'!$A$2:$B$2000,2,0),"-")</f>
        <v>998</v>
      </c>
      <c r="X446" s="87">
        <f>IFERROR(VLOOKUP(L446,'DINAMICA SOLICITADO - ENTREGADO'!$A$2:$C$2000,3,0),"-")</f>
        <v>0</v>
      </c>
      <c r="Y446" s="87" t="str">
        <f t="shared" si="116"/>
        <v>CLAVE SOLICITADA</v>
      </c>
      <c r="Z446" s="87">
        <f t="shared" si="117"/>
        <v>0</v>
      </c>
      <c r="AA446" s="87" t="str">
        <f t="shared" si="118"/>
        <v>MINIMO CUMPLIDO</v>
      </c>
      <c r="AB446" s="87">
        <f t="shared" si="119"/>
        <v>998</v>
      </c>
      <c r="AC446" s="87" t="str">
        <f t="shared" si="120"/>
        <v>SIN RECIBIR</v>
      </c>
      <c r="AD446" s="6">
        <f t="shared" si="121"/>
        <v>0</v>
      </c>
      <c r="AE446" s="87" t="s">
        <v>3574</v>
      </c>
      <c r="AF446" s="87"/>
      <c r="AI446" s="9">
        <v>0.02</v>
      </c>
      <c r="AN446" s="8" t="str">
        <f t="shared" si="122"/>
        <v>MCSSA018786HRAEI-LPI-CC-038-202325301</v>
      </c>
      <c r="AO446" s="8" t="str">
        <f t="shared" si="123"/>
        <v>2496COMERCIALIZADORA PHARMACEUTICA COMPHARMA, S.A. DE C.V.7.09999999999999MCSSA018786010.000.2624.002024LA-12-M7B-012M7B997-I-1-2023RAMO 12</v>
      </c>
      <c r="AP446" s="8" t="str">
        <f t="shared" si="124"/>
        <v>HRAEI-LPI-CC-038-2023</v>
      </c>
      <c r="AQ446" s="1" t="str">
        <f t="shared" si="125"/>
        <v>HRAEI-MD0632</v>
      </c>
      <c r="AR446" s="1" t="str">
        <f t="shared" si="126"/>
        <v>COMERCIALIZADORA PHARMACEUTICA COMPHARMA, S.A. DE C.V.</v>
      </c>
      <c r="AS446" s="1" t="str">
        <f t="shared" si="127"/>
        <v>LA-12-M7B-012M7B997-I-1-2023</v>
      </c>
      <c r="AT446" s="1" t="s">
        <v>48</v>
      </c>
      <c r="AU446" s="1" t="str">
        <f t="shared" si="128"/>
        <v>HRAEI-LPI-CC-038-2023HRAEI-MD0632</v>
      </c>
    </row>
    <row r="447" spans="1:52" ht="24.95" hidden="1" customHeight="1" x14ac:dyDescent="0.25">
      <c r="A447" s="1" t="str">
        <f t="shared" si="111"/>
        <v>LA-12-M7B-012M7B997-I-1-2023MCSSA018786COMPAÑIA INTERNACIONAL MÉDICA, S.A. DE C.V.2024010.000.2624.00</v>
      </c>
      <c r="B447" s="1" t="str">
        <f t="shared" si="112"/>
        <v>MCSSA01878625301HRAEI-LPI-CC-020-2023HRAEI-MD06322024</v>
      </c>
      <c r="C447" s="42">
        <v>44971</v>
      </c>
      <c r="D447" s="43">
        <v>2024</v>
      </c>
      <c r="E447" s="44" t="s">
        <v>39</v>
      </c>
      <c r="F447" s="44" t="s">
        <v>1474</v>
      </c>
      <c r="G447" s="44" t="s">
        <v>41</v>
      </c>
      <c r="H447" s="44">
        <v>25301</v>
      </c>
      <c r="I447" s="44" t="s">
        <v>1569</v>
      </c>
      <c r="J447" s="44" t="s">
        <v>563</v>
      </c>
      <c r="K447" s="44" t="s">
        <v>1717</v>
      </c>
      <c r="L447" s="44" t="str">
        <f t="shared" si="113"/>
        <v>HRAEI-LPI-CC-020-2023HRAEI-MD0632</v>
      </c>
      <c r="M447" s="44" t="s">
        <v>1718</v>
      </c>
      <c r="N447" s="44">
        <v>25300937</v>
      </c>
      <c r="O447" s="44" t="s">
        <v>1719</v>
      </c>
      <c r="P447" s="44" t="s">
        <v>1720</v>
      </c>
      <c r="Q447" s="45">
        <v>6.8499999999999899</v>
      </c>
      <c r="R447" s="46">
        <v>1498</v>
      </c>
      <c r="S447" s="46">
        <v>3744</v>
      </c>
      <c r="T447" s="45">
        <f t="shared" si="114"/>
        <v>10261.299999999985</v>
      </c>
      <c r="U447" s="45">
        <f t="shared" si="115"/>
        <v>25646.399999999961</v>
      </c>
      <c r="V447" s="47">
        <v>0</v>
      </c>
      <c r="W447" s="87">
        <f>IFERROR(VLOOKUP(L447,'DINAMICA SOLICITADO - ENTREGADO'!$A$2:$B$2000,2,0),"-")</f>
        <v>3744</v>
      </c>
      <c r="X447" s="87">
        <f>IFERROR(VLOOKUP(L447,'DINAMICA SOLICITADO - ENTREGADO'!$A$2:$C$2000,3,0),"-")</f>
        <v>3744</v>
      </c>
      <c r="Y447" s="87" t="str">
        <f t="shared" si="116"/>
        <v>CLAVE SOLICITADA</v>
      </c>
      <c r="Z447" s="87">
        <f t="shared" si="117"/>
        <v>2246</v>
      </c>
      <c r="AA447" s="87" t="str">
        <f t="shared" si="118"/>
        <v>MINIMO SUPERADO</v>
      </c>
      <c r="AB447" s="87">
        <f t="shared" si="119"/>
        <v>0</v>
      </c>
      <c r="AC447" s="87" t="str">
        <f t="shared" si="120"/>
        <v>RECIBIDO TOTAL</v>
      </c>
      <c r="AD447" s="6">
        <f t="shared" si="121"/>
        <v>25646.399999999961</v>
      </c>
      <c r="AE447" s="87"/>
      <c r="AF447" s="87"/>
      <c r="AI447" s="9">
        <v>0.02</v>
      </c>
      <c r="AN447" s="8" t="str">
        <f t="shared" si="122"/>
        <v>MCSSA018786HRAEI-LPI-CC-020-202325301</v>
      </c>
      <c r="AO447" s="8" t="str">
        <f t="shared" si="123"/>
        <v>3744COMPAÑIA INTERNACIONAL MÉDICA, S.A. DE C.V.6.84999999999999MCSSA018786010.000.2624.002024LA-12-M7B-012M7B997-I-1-2023RAMO 12</v>
      </c>
      <c r="AP447" s="8" t="str">
        <f t="shared" si="124"/>
        <v>HRAEI-LPI-CC-020-2023</v>
      </c>
      <c r="AQ447" s="1" t="str">
        <f t="shared" si="125"/>
        <v>HRAEI-MD0632</v>
      </c>
      <c r="AR447" s="1" t="str">
        <f t="shared" si="126"/>
        <v>COMPAÑIA INTERNACIONAL MÉDICA, S.A. DE C.V.</v>
      </c>
      <c r="AS447" s="1" t="str">
        <f t="shared" si="127"/>
        <v>LA-12-M7B-012M7B997-I-1-2023</v>
      </c>
      <c r="AT447" s="1" t="s">
        <v>48</v>
      </c>
      <c r="AU447" s="1" t="str">
        <f t="shared" si="128"/>
        <v>HRAEI-LPI-CC-020-2023HRAEI-MD0632</v>
      </c>
    </row>
    <row r="448" spans="1:52" ht="24.95" hidden="1" customHeight="1" x14ac:dyDescent="0.25">
      <c r="A448" s="70" t="str">
        <f t="shared" si="111"/>
        <v>LA-12-512-012000991-I-174-2023MCSSA018786BIORESEARCH DE MEXICO, S.A. DE C.V.2024010.000.0525.00</v>
      </c>
      <c r="B448" s="70" t="str">
        <f t="shared" si="112"/>
        <v>MCSSA01878625301HRAEI-LPI-CC-266-2023HRAEI-MD06352024</v>
      </c>
      <c r="C448" s="71">
        <v>45253</v>
      </c>
      <c r="D448" s="72">
        <v>2024</v>
      </c>
      <c r="E448" s="73" t="s">
        <v>39</v>
      </c>
      <c r="F448" s="73" t="s">
        <v>2213</v>
      </c>
      <c r="G448" s="73" t="s">
        <v>41</v>
      </c>
      <c r="H448" s="73">
        <v>25301</v>
      </c>
      <c r="I448" s="73" t="s">
        <v>2274</v>
      </c>
      <c r="J448" s="73" t="s">
        <v>2275</v>
      </c>
      <c r="K448" s="73" t="s">
        <v>1562</v>
      </c>
      <c r="L448" s="44" t="str">
        <f t="shared" si="113"/>
        <v>HRAEI-LPI-CC-266-2023HRAEI-MD0635</v>
      </c>
      <c r="M448" s="73" t="s">
        <v>1563</v>
      </c>
      <c r="N448" s="73">
        <v>25300940</v>
      </c>
      <c r="O448" s="73" t="s">
        <v>1564</v>
      </c>
      <c r="P448" s="73" t="s">
        <v>1565</v>
      </c>
      <c r="Q448" s="74">
        <v>9.9</v>
      </c>
      <c r="R448" s="75">
        <v>12</v>
      </c>
      <c r="S448" s="75">
        <v>28</v>
      </c>
      <c r="T448" s="74">
        <f t="shared" si="114"/>
        <v>118.80000000000001</v>
      </c>
      <c r="U448" s="74">
        <f t="shared" si="115"/>
        <v>277.2</v>
      </c>
      <c r="V448" s="76">
        <v>0</v>
      </c>
      <c r="W448" s="87" t="str">
        <f>IFERROR(VLOOKUP(L448,'DINAMICA SOLICITADO - ENTREGADO'!$A$2:$B$2000,2,0),"-")</f>
        <v>-</v>
      </c>
      <c r="X448" s="87" t="str">
        <f>IFERROR(VLOOKUP(L448,'DINAMICA SOLICITADO - ENTREGADO'!$A$2:$C$2000,3,0),"-")</f>
        <v>-</v>
      </c>
      <c r="Y448" s="87" t="str">
        <f t="shared" si="116"/>
        <v>SIN SOLICITUD</v>
      </c>
      <c r="Z448" s="87" t="str">
        <f t="shared" si="117"/>
        <v>-</v>
      </c>
      <c r="AA448" s="87" t="str">
        <f t="shared" si="118"/>
        <v>MINIMO SIN SOLICITUD</v>
      </c>
      <c r="AB448" s="87" t="str">
        <f t="shared" si="119"/>
        <v>-</v>
      </c>
      <c r="AC448" s="87" t="str">
        <f t="shared" si="120"/>
        <v>SIN SOLICITUD</v>
      </c>
      <c r="AD448" s="6" t="str">
        <f t="shared" si="121"/>
        <v>-</v>
      </c>
      <c r="AE448" s="87"/>
      <c r="AF448" s="87"/>
      <c r="AG448" s="77"/>
      <c r="AH448" s="77"/>
      <c r="AI448" s="78" t="s">
        <v>2216</v>
      </c>
      <c r="AJ448" s="78"/>
      <c r="AK448" s="77"/>
      <c r="AL448" s="77"/>
      <c r="AM448" s="77"/>
      <c r="AN448" s="77" t="str">
        <f t="shared" si="122"/>
        <v>MCSSA018786HRAEI-LPI-CC-266-202325301</v>
      </c>
      <c r="AO448" s="77" t="str">
        <f t="shared" si="123"/>
        <v>28BIORESEARCH DE MEXICO, S.A. DE C.V.9.9MCSSA018786010.000.0525.002024LA-12-512-012000991-I-174-2023RAMO 12</v>
      </c>
      <c r="AP448" s="77" t="str">
        <f t="shared" si="124"/>
        <v>HRAEI-LPI-CC-266-2023</v>
      </c>
      <c r="AQ448" s="70" t="str">
        <f t="shared" si="125"/>
        <v>HRAEI-MD0635</v>
      </c>
      <c r="AR448" s="70" t="str">
        <f t="shared" si="126"/>
        <v>BIORESEARCH DE MEXICO, S.A. DE C.V.</v>
      </c>
      <c r="AS448" s="70" t="str">
        <f t="shared" si="127"/>
        <v>LA-12-512-012000991-I-174-2023</v>
      </c>
      <c r="AT448" s="70" t="s">
        <v>2218</v>
      </c>
      <c r="AU448" s="70" t="str">
        <f t="shared" si="128"/>
        <v>HRAEI-LPI-CC-266-2023HRAEI-MD0635</v>
      </c>
      <c r="AV448" s="70"/>
      <c r="AW448" s="70"/>
      <c r="AX448" s="70"/>
    </row>
    <row r="449" spans="1:52" ht="24.95" hidden="1" customHeight="1" x14ac:dyDescent="0.25">
      <c r="A449" s="1" t="str">
        <f t="shared" si="111"/>
        <v>LA-12-M7B-012M7B997-I-1-2023MCSSA018786BIORESEARCH DE MÉXICO, S.A. DE C.V.2024010.000.0525.00</v>
      </c>
      <c r="B449" s="1" t="str">
        <f t="shared" si="112"/>
        <v>MCSSA01878625301HRAEI-LPI-CC-010-2023HRAEI-MD06352024</v>
      </c>
      <c r="C449" s="42">
        <v>44971</v>
      </c>
      <c r="D449" s="43">
        <v>2024</v>
      </c>
      <c r="E449" s="44" t="s">
        <v>39</v>
      </c>
      <c r="F449" s="44" t="s">
        <v>1474</v>
      </c>
      <c r="G449" s="44" t="s">
        <v>41</v>
      </c>
      <c r="H449" s="44">
        <v>25301</v>
      </c>
      <c r="I449" s="44" t="s">
        <v>1485</v>
      </c>
      <c r="J449" s="44" t="s">
        <v>504</v>
      </c>
      <c r="K449" s="44" t="s">
        <v>1562</v>
      </c>
      <c r="L449" s="44" t="str">
        <f t="shared" si="113"/>
        <v>HRAEI-LPI-CC-010-2023HRAEI-MD0635</v>
      </c>
      <c r="M449" s="44" t="s">
        <v>1563</v>
      </c>
      <c r="N449" s="44">
        <v>25300940</v>
      </c>
      <c r="O449" s="44" t="s">
        <v>1564</v>
      </c>
      <c r="P449" s="44" t="s">
        <v>1565</v>
      </c>
      <c r="Q449" s="45">
        <v>9.9</v>
      </c>
      <c r="R449" s="46">
        <v>19</v>
      </c>
      <c r="S449" s="46">
        <v>46</v>
      </c>
      <c r="T449" s="45">
        <f t="shared" si="114"/>
        <v>188.1</v>
      </c>
      <c r="U449" s="45">
        <f t="shared" si="115"/>
        <v>455.40000000000003</v>
      </c>
      <c r="V449" s="47">
        <v>0</v>
      </c>
      <c r="W449" s="87">
        <f>IFERROR(VLOOKUP(L449,'DINAMICA SOLICITADO - ENTREGADO'!$A$2:$B$2000,2,0),"-")</f>
        <v>46</v>
      </c>
      <c r="X449" s="87">
        <f>IFERROR(VLOOKUP(L449,'DINAMICA SOLICITADO - ENTREGADO'!$A$2:$C$2000,3,0),"-")</f>
        <v>46</v>
      </c>
      <c r="Y449" s="87" t="str">
        <f t="shared" si="116"/>
        <v>CLAVE SOLICITADA</v>
      </c>
      <c r="Z449" s="87">
        <f t="shared" si="117"/>
        <v>27</v>
      </c>
      <c r="AA449" s="87" t="str">
        <f t="shared" si="118"/>
        <v>MINIMO SUPERADO</v>
      </c>
      <c r="AB449" s="87">
        <f t="shared" si="119"/>
        <v>0</v>
      </c>
      <c r="AC449" s="87" t="str">
        <f t="shared" si="120"/>
        <v>RECIBIDO TOTAL</v>
      </c>
      <c r="AD449" s="6">
        <f t="shared" si="121"/>
        <v>455.40000000000003</v>
      </c>
      <c r="AE449" s="87"/>
      <c r="AF449" s="87"/>
      <c r="AI449" s="9">
        <v>0.02</v>
      </c>
      <c r="AN449" s="8" t="str">
        <f t="shared" si="122"/>
        <v>MCSSA018786HRAEI-LPI-CC-010-202325301</v>
      </c>
      <c r="AO449" s="8" t="str">
        <f t="shared" si="123"/>
        <v>46BIORESEARCH DE MÉXICO, S.A. DE C.V.9.9MCSSA018786010.000.0525.002024LA-12-M7B-012M7B997-I-1-2023RAMO 12</v>
      </c>
      <c r="AP449" s="8" t="str">
        <f t="shared" si="124"/>
        <v>HRAEI-LPI-CC-010-2023</v>
      </c>
      <c r="AQ449" s="1" t="str">
        <f t="shared" si="125"/>
        <v>HRAEI-MD0635</v>
      </c>
      <c r="AR449" s="1" t="str">
        <f t="shared" si="126"/>
        <v>BIORESEARCH DE MÉXICO, S.A. DE C.V.</v>
      </c>
      <c r="AS449" s="1" t="str">
        <f t="shared" si="127"/>
        <v>LA-12-M7B-012M7B997-I-1-2023</v>
      </c>
      <c r="AT449" s="1" t="s">
        <v>48</v>
      </c>
      <c r="AU449" s="1" t="str">
        <f t="shared" si="128"/>
        <v>HRAEI-LPI-CC-010-2023HRAEI-MD0635</v>
      </c>
    </row>
    <row r="450" spans="1:52" ht="24.95" hidden="1" customHeight="1" x14ac:dyDescent="0.25">
      <c r="A450" s="70" t="str">
        <f t="shared" si="111"/>
        <v>LA-12-512-012000991-I-174-2023MCSSA018786MEDIGROUP DEL PACIFICO, S.A. DE C.V.2024040.000.2601.00</v>
      </c>
      <c r="B450" s="70" t="str">
        <f t="shared" si="112"/>
        <v>MCSSA01878625301HRAEI-LPI-CC-334-2023HRAEI-MD06372024</v>
      </c>
      <c r="C450" s="71">
        <v>45253</v>
      </c>
      <c r="D450" s="72">
        <v>2024</v>
      </c>
      <c r="E450" s="73" t="s">
        <v>39</v>
      </c>
      <c r="F450" s="73" t="s">
        <v>2213</v>
      </c>
      <c r="G450" s="73" t="s">
        <v>41</v>
      </c>
      <c r="H450" s="73">
        <v>25301</v>
      </c>
      <c r="I450" s="73" t="s">
        <v>2312</v>
      </c>
      <c r="J450" s="73" t="s">
        <v>1258</v>
      </c>
      <c r="K450" s="73" t="s">
        <v>1259</v>
      </c>
      <c r="L450" s="44" t="str">
        <f t="shared" si="113"/>
        <v>HRAEI-LPI-CC-334-2023HRAEI-MD0637</v>
      </c>
      <c r="M450" s="73" t="s">
        <v>1260</v>
      </c>
      <c r="N450" s="73">
        <v>25300943</v>
      </c>
      <c r="O450" s="73" t="s">
        <v>1261</v>
      </c>
      <c r="P450" s="73" t="s">
        <v>461</v>
      </c>
      <c r="Q450" s="74">
        <v>32.549999999999997</v>
      </c>
      <c r="R450" s="75">
        <v>2</v>
      </c>
      <c r="S450" s="75">
        <v>3</v>
      </c>
      <c r="T450" s="74">
        <f t="shared" si="114"/>
        <v>65.099999999999994</v>
      </c>
      <c r="U450" s="74">
        <f t="shared" si="115"/>
        <v>97.649999999999991</v>
      </c>
      <c r="V450" s="76">
        <v>0</v>
      </c>
      <c r="W450" s="87" t="str">
        <f>IFERROR(VLOOKUP(L450,'DINAMICA SOLICITADO - ENTREGADO'!$A$2:$B$2000,2,0),"-")</f>
        <v>-</v>
      </c>
      <c r="X450" s="87" t="str">
        <f>IFERROR(VLOOKUP(L450,'DINAMICA SOLICITADO - ENTREGADO'!$A$2:$C$2000,3,0),"-")</f>
        <v>-</v>
      </c>
      <c r="Y450" s="87" t="str">
        <f t="shared" si="116"/>
        <v>SIN SOLICITUD</v>
      </c>
      <c r="Z450" s="87" t="str">
        <f t="shared" si="117"/>
        <v>-</v>
      </c>
      <c r="AA450" s="87" t="str">
        <f t="shared" si="118"/>
        <v>MINIMO SIN SOLICITUD</v>
      </c>
      <c r="AB450" s="87" t="str">
        <f t="shared" si="119"/>
        <v>-</v>
      </c>
      <c r="AC450" s="87" t="str">
        <f t="shared" si="120"/>
        <v>SIN SOLICITUD</v>
      </c>
      <c r="AD450" s="6" t="str">
        <f t="shared" si="121"/>
        <v>-</v>
      </c>
      <c r="AE450" s="87"/>
      <c r="AF450" s="87"/>
      <c r="AG450" s="77"/>
      <c r="AH450" s="77"/>
      <c r="AI450" s="78" t="s">
        <v>2216</v>
      </c>
      <c r="AJ450" s="78"/>
      <c r="AK450" s="77"/>
      <c r="AL450" s="77"/>
      <c r="AM450" s="77"/>
      <c r="AN450" s="77" t="str">
        <f t="shared" si="122"/>
        <v>MCSSA018786HRAEI-LPI-CC-334-202325301</v>
      </c>
      <c r="AO450" s="77" t="str">
        <f t="shared" si="123"/>
        <v>3MEDIGROUP DEL PACIFICO, S.A. DE C.V.32.55MCSSA018786040.000.2601.002024LA-12-512-012000991-I-174-2023RAMO 12</v>
      </c>
      <c r="AP450" s="77" t="str">
        <f t="shared" si="124"/>
        <v>HRAEI-LPI-CC-334-2023</v>
      </c>
      <c r="AQ450" s="70" t="str">
        <f t="shared" si="125"/>
        <v>HRAEI-MD0637</v>
      </c>
      <c r="AR450" s="70" t="str">
        <f t="shared" si="126"/>
        <v>MEDIGROUP DEL PACIFICO, S.A. DE C.V.</v>
      </c>
      <c r="AS450" s="70" t="str">
        <f t="shared" si="127"/>
        <v>LA-12-512-012000991-I-174-2023</v>
      </c>
      <c r="AT450" s="70" t="s">
        <v>2218</v>
      </c>
      <c r="AU450" s="70" t="str">
        <f t="shared" si="128"/>
        <v>HRAEI-LPI-CC-334-2023HRAEI-MD0637</v>
      </c>
      <c r="AV450" s="70"/>
      <c r="AW450" s="70"/>
      <c r="AX450" s="70"/>
    </row>
    <row r="451" spans="1:52" ht="24.95" hidden="1" customHeight="1" x14ac:dyDescent="0.25">
      <c r="A451" s="1" t="str">
        <f t="shared" si="111"/>
        <v>LA-012M7B997-E115-2022MCSSA018786MEDIGROUP DEL PACIFICO, S.A. DE C.V.2024040.000.2601.00</v>
      </c>
      <c r="B451" s="1" t="str">
        <f t="shared" si="112"/>
        <v>MCSSA01878625301HRAEI-LPI-CC-491-2022HRAEI-MD06372024</v>
      </c>
      <c r="C451" s="42">
        <v>44950</v>
      </c>
      <c r="D451" s="43">
        <v>2024</v>
      </c>
      <c r="E451" s="44" t="s">
        <v>39</v>
      </c>
      <c r="F451" s="44" t="s">
        <v>390</v>
      </c>
      <c r="G451" s="44" t="s">
        <v>41</v>
      </c>
      <c r="H451" s="44">
        <v>25301</v>
      </c>
      <c r="I451" s="44" t="s">
        <v>1257</v>
      </c>
      <c r="J451" s="44" t="s">
        <v>1258</v>
      </c>
      <c r="K451" s="44" t="s">
        <v>1259</v>
      </c>
      <c r="L451" s="44" t="str">
        <f t="shared" si="113"/>
        <v>HRAEI-LPI-CC-491-2022HRAEI-MD0637</v>
      </c>
      <c r="M451" s="44" t="s">
        <v>1260</v>
      </c>
      <c r="N451" s="44">
        <v>25300943</v>
      </c>
      <c r="O451" s="44" t="s">
        <v>1261</v>
      </c>
      <c r="P451" s="44" t="s">
        <v>461</v>
      </c>
      <c r="Q451" s="45">
        <v>32.549999999999997</v>
      </c>
      <c r="R451" s="46">
        <v>3</v>
      </c>
      <c r="S451" s="46">
        <v>6</v>
      </c>
      <c r="T451" s="45">
        <f t="shared" si="114"/>
        <v>97.649999999999991</v>
      </c>
      <c r="U451" s="45">
        <f t="shared" si="115"/>
        <v>195.29999999999998</v>
      </c>
      <c r="V451" s="47">
        <v>0</v>
      </c>
      <c r="W451" s="87" t="str">
        <f>IFERROR(VLOOKUP(L451,'DINAMICA SOLICITADO - ENTREGADO'!$A$2:$B$2000,2,0),"-")</f>
        <v>-</v>
      </c>
      <c r="X451" s="87" t="str">
        <f>IFERROR(VLOOKUP(L451,'DINAMICA SOLICITADO - ENTREGADO'!$A$2:$C$2000,3,0),"-")</f>
        <v>-</v>
      </c>
      <c r="Y451" s="87" t="str">
        <f t="shared" si="116"/>
        <v>SIN SOLICITUD</v>
      </c>
      <c r="Z451" s="87" t="str">
        <f t="shared" si="117"/>
        <v>-</v>
      </c>
      <c r="AA451" s="87" t="str">
        <f t="shared" si="118"/>
        <v>MINIMO SIN SOLICITUD</v>
      </c>
      <c r="AB451" s="87" t="str">
        <f t="shared" si="119"/>
        <v>-</v>
      </c>
      <c r="AC451" s="87" t="str">
        <f t="shared" si="120"/>
        <v>SIN SOLICITUD</v>
      </c>
      <c r="AD451" s="6" t="str">
        <f t="shared" si="121"/>
        <v>-</v>
      </c>
      <c r="AE451" s="87"/>
      <c r="AF451" s="87"/>
      <c r="AI451" s="9">
        <v>2.5000000000000001E-2</v>
      </c>
      <c r="AN451" s="8" t="str">
        <f t="shared" si="122"/>
        <v>MCSSA018786HRAEI-LPI-CC-491-202225301</v>
      </c>
      <c r="AO451" s="8" t="str">
        <f t="shared" si="123"/>
        <v>6MEDIGROUP DEL PACIFICO, S.A. DE C.V.32.55MCSSA018786040.000.2601.002024LA-012M7B997-E115-2022RAMO 12</v>
      </c>
      <c r="AP451" s="8" t="str">
        <f t="shared" si="124"/>
        <v>HRAEI-LPI-CC-491-2022</v>
      </c>
      <c r="AQ451" s="1" t="str">
        <f t="shared" si="125"/>
        <v>HRAEI-MD0637</v>
      </c>
      <c r="AR451" s="1" t="str">
        <f t="shared" si="126"/>
        <v>MEDIGROUP DEL PACIFICO, S.A. DE C.V.</v>
      </c>
      <c r="AS451" s="1" t="str">
        <f t="shared" si="127"/>
        <v>LA-012M7B997-E115-2022</v>
      </c>
      <c r="AT451" s="1" t="s">
        <v>48</v>
      </c>
      <c r="AU451" s="1" t="str">
        <f t="shared" si="128"/>
        <v>HRAEI-LPI-CC-491-2022HRAEI-MD0637</v>
      </c>
    </row>
    <row r="452" spans="1:52" ht="24.95" hidden="1" customHeight="1" x14ac:dyDescent="0.25">
      <c r="A452" s="1" t="str">
        <f t="shared" si="111"/>
        <v>AA-12-M7B-012M7B997-I-36-2023MCSSA018786LABORATORIOS VANQUISH, S.A. DE C.V.2024040.000.0242.00</v>
      </c>
      <c r="B452" s="1" t="str">
        <f t="shared" si="112"/>
        <v>MCSSA01878625301HRAEI-AD-CC-141-2023HRAEI-MD06402024</v>
      </c>
      <c r="C452" s="42">
        <v>45037</v>
      </c>
      <c r="D452" s="43">
        <v>2024</v>
      </c>
      <c r="E452" s="44" t="s">
        <v>39</v>
      </c>
      <c r="F452" s="44" t="s">
        <v>2157</v>
      </c>
      <c r="G452" s="44" t="s">
        <v>41</v>
      </c>
      <c r="H452" s="44">
        <v>25301</v>
      </c>
      <c r="I452" s="67" t="s">
        <v>2173</v>
      </c>
      <c r="J452" s="44" t="s">
        <v>853</v>
      </c>
      <c r="K452" s="44" t="s">
        <v>2174</v>
      </c>
      <c r="L452" s="44" t="str">
        <f t="shared" si="113"/>
        <v>HRAEI-AD-CC-141-2023HRAEI-MD0640</v>
      </c>
      <c r="M452" s="44" t="s">
        <v>2175</v>
      </c>
      <c r="N452" s="44">
        <v>25300947</v>
      </c>
      <c r="O452" s="44" t="s">
        <v>2176</v>
      </c>
      <c r="P452" s="44" t="s">
        <v>2177</v>
      </c>
      <c r="Q452" s="45">
        <v>269</v>
      </c>
      <c r="R452" s="46">
        <v>3120</v>
      </c>
      <c r="S452" s="46">
        <v>7800</v>
      </c>
      <c r="T452" s="45">
        <f t="shared" si="114"/>
        <v>839280</v>
      </c>
      <c r="U452" s="45">
        <f t="shared" si="115"/>
        <v>2098200</v>
      </c>
      <c r="V452" s="47">
        <v>0</v>
      </c>
      <c r="W452" s="87">
        <f>IFERROR(VLOOKUP(L452,'DINAMICA SOLICITADO - ENTREGADO'!$A$2:$B$2000,2,0),"-")</f>
        <v>3120</v>
      </c>
      <c r="X452" s="87">
        <f>IFERROR(VLOOKUP(L452,'DINAMICA SOLICITADO - ENTREGADO'!$A$2:$C$2000,3,0),"-")</f>
        <v>3120</v>
      </c>
      <c r="Y452" s="87" t="str">
        <f t="shared" si="116"/>
        <v>CLAVE SOLICITADA</v>
      </c>
      <c r="Z452" s="87">
        <f t="shared" si="117"/>
        <v>0</v>
      </c>
      <c r="AA452" s="87" t="str">
        <f t="shared" si="118"/>
        <v>MINIMO CUMPLIDO</v>
      </c>
      <c r="AB452" s="87">
        <f t="shared" si="119"/>
        <v>0</v>
      </c>
      <c r="AC452" s="87" t="str">
        <f t="shared" si="120"/>
        <v>RECIBIDO TOTAL</v>
      </c>
      <c r="AD452" s="6">
        <f t="shared" si="121"/>
        <v>839280</v>
      </c>
      <c r="AE452" s="87"/>
      <c r="AF452" s="87"/>
      <c r="AI452" s="9">
        <v>0.02</v>
      </c>
      <c r="AN452" s="8" t="str">
        <f t="shared" si="122"/>
        <v>MCSSA018786HRAEI-AD-CC-141-202325301</v>
      </c>
      <c r="AO452" s="8" t="str">
        <f t="shared" si="123"/>
        <v>7800LABORATORIOS VANQUISH, S.A. DE C.V.269MCSSA018786040.000.0242.002024AA-12-M7B-012M7B997-I-36-2023RAMO 12</v>
      </c>
      <c r="AP452" s="8" t="str">
        <f t="shared" si="124"/>
        <v>HRAEI-AD-CC-141-2023</v>
      </c>
      <c r="AQ452" s="1" t="str">
        <f t="shared" si="125"/>
        <v>HRAEI-MD0640</v>
      </c>
      <c r="AR452" s="1" t="str">
        <f t="shared" si="126"/>
        <v>LABORATORIOS VANQUISH, S.A. DE C.V.</v>
      </c>
      <c r="AS452" s="1" t="str">
        <f t="shared" si="127"/>
        <v>AA-12-M7B-012M7B997-I-36-2023</v>
      </c>
      <c r="AT452" s="1" t="s">
        <v>48</v>
      </c>
      <c r="AU452" s="1" t="str">
        <f t="shared" si="128"/>
        <v>HRAEI-AD-CC-141-2023HRAEI-MD0640</v>
      </c>
    </row>
    <row r="453" spans="1:52" ht="24.95" hidden="1" customHeight="1" x14ac:dyDescent="0.25">
      <c r="A453" s="1" t="str">
        <f t="shared" si="111"/>
        <v>AA-012M7B997-E133-2022MCSSA018786LABORATORIO FARMACEUTICO LFB MÉXICO, S.A.P.I. DE C.V.2024010.000.6070.00</v>
      </c>
      <c r="B453" s="1" t="str">
        <f t="shared" si="112"/>
        <v>MCSSA01878625301HRAEI-AD-CC-353-2022HRAEI-MD20792024</v>
      </c>
      <c r="C453" s="42">
        <v>44950</v>
      </c>
      <c r="D453" s="43">
        <v>2024</v>
      </c>
      <c r="E453" s="44" t="s">
        <v>39</v>
      </c>
      <c r="F453" s="44" t="s">
        <v>40</v>
      </c>
      <c r="G453" s="44" t="s">
        <v>41</v>
      </c>
      <c r="H453" s="44">
        <v>25301</v>
      </c>
      <c r="I453" s="44" t="s">
        <v>200</v>
      </c>
      <c r="J453" s="44" t="s">
        <v>201</v>
      </c>
      <c r="K453" s="44" t="s">
        <v>202</v>
      </c>
      <c r="L453" s="44" t="str">
        <f t="shared" si="113"/>
        <v>HRAEI-AD-CC-353-2022HRAEI-MD2079</v>
      </c>
      <c r="M453" s="44" t="s">
        <v>203</v>
      </c>
      <c r="N453" s="44">
        <v>25302615</v>
      </c>
      <c r="O453" s="44" t="s">
        <v>204</v>
      </c>
      <c r="P453" s="44" t="s">
        <v>205</v>
      </c>
      <c r="Q453" s="45">
        <v>27265</v>
      </c>
      <c r="R453" s="46">
        <v>27</v>
      </c>
      <c r="S453" s="46">
        <v>66</v>
      </c>
      <c r="T453" s="45">
        <f t="shared" si="114"/>
        <v>736155</v>
      </c>
      <c r="U453" s="45">
        <f t="shared" si="115"/>
        <v>1799490</v>
      </c>
      <c r="V453" s="47">
        <v>0</v>
      </c>
      <c r="W453" s="87">
        <f>IFERROR(VLOOKUP(L453,'DINAMICA SOLICITADO - ENTREGADO'!$A$2:$B$2000,2,0),"-")</f>
        <v>66</v>
      </c>
      <c r="X453" s="87">
        <f>IFERROR(VLOOKUP(L453,'DINAMICA SOLICITADO - ENTREGADO'!$A$2:$C$2000,3,0),"-")</f>
        <v>66</v>
      </c>
      <c r="Y453" s="87" t="str">
        <f t="shared" si="116"/>
        <v>CLAVE SOLICITADA</v>
      </c>
      <c r="Z453" s="87">
        <f t="shared" si="117"/>
        <v>39</v>
      </c>
      <c r="AA453" s="87" t="str">
        <f t="shared" si="118"/>
        <v>MINIMO SUPERADO</v>
      </c>
      <c r="AB453" s="87">
        <f t="shared" si="119"/>
        <v>0</v>
      </c>
      <c r="AC453" s="87" t="str">
        <f t="shared" si="120"/>
        <v>RECIBIDO TOTAL</v>
      </c>
      <c r="AD453" s="6">
        <f t="shared" si="121"/>
        <v>1799490</v>
      </c>
      <c r="AE453" s="87"/>
      <c r="AF453" s="87"/>
      <c r="AI453" s="9">
        <v>2.5000000000000001E-2</v>
      </c>
      <c r="AN453" s="8" t="str">
        <f t="shared" si="122"/>
        <v>MCSSA018786HRAEI-AD-CC-353-202225301</v>
      </c>
      <c r="AO453" s="8" t="str">
        <f t="shared" si="123"/>
        <v>66LABORATORIO FARMACEUTICO LFB MÉXICO, S.A.P.I. DE C.V.27265MCSSA018786010.000.6070.002024AA-012M7B997-E133-2022RAMO 12</v>
      </c>
      <c r="AP453" s="8" t="str">
        <f t="shared" si="124"/>
        <v>HRAEI-AD-CC-353-2022</v>
      </c>
      <c r="AQ453" s="1" t="str">
        <f t="shared" si="125"/>
        <v>HRAEI-MD2079</v>
      </c>
      <c r="AR453" s="1" t="str">
        <f t="shared" si="126"/>
        <v>LABORATORIO FARMACEUTICO LFB MÉXICO, S.A.P.I. DE C.V.</v>
      </c>
      <c r="AS453" s="1" t="str">
        <f t="shared" si="127"/>
        <v>AA-012M7B997-E133-2022</v>
      </c>
      <c r="AT453" s="1" t="s">
        <v>48</v>
      </c>
      <c r="AU453" s="1" t="str">
        <f t="shared" si="128"/>
        <v>HRAEI-AD-CC-353-2022HRAEI-MD2079</v>
      </c>
      <c r="AY453" s="70"/>
      <c r="AZ453" s="70"/>
    </row>
    <row r="454" spans="1:52" ht="24.95" hidden="1" customHeight="1" x14ac:dyDescent="0.25">
      <c r="A454" s="1" t="str">
        <f t="shared" si="111"/>
        <v>LA-012M7B997-E115-2022MCSSA018786ALTERNAVIDA, S.A. DE C.V.2024010.000.5432.00</v>
      </c>
      <c r="B454" s="1" t="str">
        <f t="shared" si="112"/>
        <v>MCSSA01878625301HRAEI-LPI-CC-451-2022HRAEI-MD06442024</v>
      </c>
      <c r="C454" s="42">
        <v>44950</v>
      </c>
      <c r="D454" s="43">
        <v>2024</v>
      </c>
      <c r="E454" s="44" t="s">
        <v>39</v>
      </c>
      <c r="F454" s="44" t="s">
        <v>390</v>
      </c>
      <c r="G454" s="44" t="s">
        <v>41</v>
      </c>
      <c r="H454" s="44">
        <v>25301</v>
      </c>
      <c r="I454" s="44" t="s">
        <v>799</v>
      </c>
      <c r="J454" s="44" t="s">
        <v>800</v>
      </c>
      <c r="K454" s="44" t="s">
        <v>1121</v>
      </c>
      <c r="L454" s="44" t="str">
        <f t="shared" si="113"/>
        <v>HRAEI-LPI-CC-451-2022HRAEI-MD0644</v>
      </c>
      <c r="M454" s="44" t="s">
        <v>1122</v>
      </c>
      <c r="N454" s="44">
        <v>25300952</v>
      </c>
      <c r="O454" s="44" t="s">
        <v>1123</v>
      </c>
      <c r="P454" s="44" t="s">
        <v>1124</v>
      </c>
      <c r="Q454" s="45">
        <v>380</v>
      </c>
      <c r="R454" s="46">
        <v>312</v>
      </c>
      <c r="S454" s="46">
        <v>780</v>
      </c>
      <c r="T454" s="45">
        <f t="shared" si="114"/>
        <v>118560</v>
      </c>
      <c r="U454" s="45">
        <f t="shared" si="115"/>
        <v>296400</v>
      </c>
      <c r="V454" s="47">
        <v>0</v>
      </c>
      <c r="W454" s="87">
        <f>IFERROR(VLOOKUP(L454,'DINAMICA SOLICITADO - ENTREGADO'!$A$2:$B$2000,2,0),"-")</f>
        <v>780</v>
      </c>
      <c r="X454" s="87">
        <f>IFERROR(VLOOKUP(L454,'DINAMICA SOLICITADO - ENTREGADO'!$A$2:$C$2000,3,0),"-")</f>
        <v>780</v>
      </c>
      <c r="Y454" s="87" t="str">
        <f t="shared" si="116"/>
        <v>CLAVE SOLICITADA</v>
      </c>
      <c r="Z454" s="87">
        <f t="shared" si="117"/>
        <v>468</v>
      </c>
      <c r="AA454" s="87" t="str">
        <f t="shared" si="118"/>
        <v>MINIMO SUPERADO</v>
      </c>
      <c r="AB454" s="87">
        <f t="shared" si="119"/>
        <v>0</v>
      </c>
      <c r="AC454" s="87" t="str">
        <f t="shared" si="120"/>
        <v>RECIBIDO TOTAL</v>
      </c>
      <c r="AD454" s="6">
        <f t="shared" si="121"/>
        <v>296400</v>
      </c>
      <c r="AE454" s="87" t="s">
        <v>3574</v>
      </c>
      <c r="AF454" s="87"/>
      <c r="AI454" s="9">
        <v>2.5000000000000001E-2</v>
      </c>
      <c r="AN454" s="8" t="str">
        <f t="shared" si="122"/>
        <v>MCSSA018786HRAEI-LPI-CC-451-202225301</v>
      </c>
      <c r="AO454" s="8" t="str">
        <f t="shared" si="123"/>
        <v>780ALTERNAVIDA, S.A. DE C.V.380MCSSA018786010.000.5432.002024LA-012M7B997-E115-2022RAMO 12</v>
      </c>
      <c r="AP454" s="8" t="str">
        <f t="shared" si="124"/>
        <v>HRAEI-LPI-CC-451-2022</v>
      </c>
      <c r="AQ454" s="1" t="str">
        <f t="shared" si="125"/>
        <v>HRAEI-MD0644</v>
      </c>
      <c r="AR454" s="1" t="str">
        <f t="shared" si="126"/>
        <v>ALTERNAVIDA, S.A. DE C.V.</v>
      </c>
      <c r="AS454" s="1" t="str">
        <f t="shared" si="127"/>
        <v>LA-012M7B997-E115-2022</v>
      </c>
      <c r="AT454" s="1" t="s">
        <v>48</v>
      </c>
      <c r="AU454" s="1" t="str">
        <f t="shared" si="128"/>
        <v>HRAEI-LPI-CC-451-2022HRAEI-MD0644</v>
      </c>
    </row>
    <row r="455" spans="1:52" ht="24.95" hidden="1" customHeight="1" x14ac:dyDescent="0.25">
      <c r="A455" s="1" t="str">
        <f t="shared" ref="A455:A518" si="129">CONCATENATE($F455,$E455,$J455,$D455,$M455)</f>
        <v>AA-012M7B997-E133-2022MCSSA018786NOVARTIS FARMACÉUTICA, S.A. DE C.V.2024010.000.5815.00</v>
      </c>
      <c r="B455" s="1" t="str">
        <f t="shared" ref="B455:B518" si="130">CONCATENATE($E455,$H455,$I455,$K455,$D455)</f>
        <v>MCSSA01878625301HRAEI-AD-CC-341-2022HRAEI-MD22082024</v>
      </c>
      <c r="C455" s="42">
        <v>44950</v>
      </c>
      <c r="D455" s="43">
        <v>2024</v>
      </c>
      <c r="E455" s="44" t="s">
        <v>39</v>
      </c>
      <c r="F455" s="44" t="s">
        <v>40</v>
      </c>
      <c r="G455" s="44" t="s">
        <v>41</v>
      </c>
      <c r="H455" s="44">
        <v>25301</v>
      </c>
      <c r="I455" s="44" t="s">
        <v>69</v>
      </c>
      <c r="J455" s="44" t="s">
        <v>70</v>
      </c>
      <c r="K455" s="44" t="s">
        <v>156</v>
      </c>
      <c r="L455" s="44" t="str">
        <f t="shared" ref="L455:L518" si="131">CONCATENATE(I455,K455)</f>
        <v>HRAEI-AD-CC-341-2022HRAEI-MD2208</v>
      </c>
      <c r="M455" s="44" t="s">
        <v>157</v>
      </c>
      <c r="N455" s="44">
        <v>25302315</v>
      </c>
      <c r="O455" s="44" t="s">
        <v>158</v>
      </c>
      <c r="P455" s="44" t="s">
        <v>159</v>
      </c>
      <c r="Q455" s="45">
        <v>17225.849999999999</v>
      </c>
      <c r="R455" s="46">
        <v>4</v>
      </c>
      <c r="S455" s="46">
        <v>10</v>
      </c>
      <c r="T455" s="45">
        <f t="shared" ref="T455:T518" si="132">+$Q455*$R455</f>
        <v>68903.399999999994</v>
      </c>
      <c r="U455" s="45">
        <f t="shared" ref="U455:U518" si="133">+$S455*$Q455</f>
        <v>172258.5</v>
      </c>
      <c r="V455" s="47">
        <v>0</v>
      </c>
      <c r="W455" s="87">
        <f>IFERROR(VLOOKUP(L455,'DINAMICA SOLICITADO - ENTREGADO'!$A$2:$B$2000,2,0),"-")</f>
        <v>10</v>
      </c>
      <c r="X455" s="87">
        <f>IFERROR(VLOOKUP(L455,'DINAMICA SOLICITADO - ENTREGADO'!$A$2:$C$2000,3,0),"-")</f>
        <v>10</v>
      </c>
      <c r="Y455" s="87" t="str">
        <f t="shared" ref="Y455:Y518" si="134">IF(W455="-","SIN SOLICITUD","CLAVE SOLICITADA")</f>
        <v>CLAVE SOLICITADA</v>
      </c>
      <c r="Z455" s="87">
        <f t="shared" ref="Z455:Z518" si="135">IF(W455="-","-",(W455-R455))</f>
        <v>6</v>
      </c>
      <c r="AA455" s="87" t="str">
        <f t="shared" ref="AA455:AA518" si="136">IF(Z455&lt;0,"MINIMO NO CUMPLIDO",IF(Z455="-","MINIMO SIN SOLICITUD",IF(Z455=0,"MINIMO CUMPLIDO","MINIMO SUPERADO")))</f>
        <v>MINIMO SUPERADO</v>
      </c>
      <c r="AB455" s="87">
        <f t="shared" ref="AB455:AB518" si="137">IF(W455="-","-",(W455-X455))</f>
        <v>0</v>
      </c>
      <c r="AC455" s="87" t="str">
        <f t="shared" ref="AC455:AC518" si="138">IF(AND(X455="-",AB455="-"),"SIN SOLICITUD",IF(AND(X455&gt;0,AB455&gt;0),"RECIBIDO PARCIAL",IF(AND(X455&gt;0,AB455=0),"RECIBIDO TOTAL","SIN RECIBIR")))</f>
        <v>RECIBIDO TOTAL</v>
      </c>
      <c r="AD455" s="6">
        <f t="shared" ref="AD455:AD518" si="139">IFERROR(+Q455*X455,"-")</f>
        <v>172258.5</v>
      </c>
      <c r="AE455" s="87"/>
      <c r="AF455" s="87"/>
      <c r="AI455" s="9">
        <v>2.5000000000000001E-2</v>
      </c>
      <c r="AN455" s="8" t="str">
        <f t="shared" ref="AN455:AN518" si="140">CONCATENATE($E455,$I455,$H455)</f>
        <v>MCSSA018786HRAEI-AD-CC-341-202225301</v>
      </c>
      <c r="AO455" s="8" t="str">
        <f t="shared" ref="AO455:AO518" si="141">CONCATENATE($S455,$J455,$Q455,$E455,$M455,$D455,$F455,$G455)</f>
        <v>10NOVARTIS FARMACÉUTICA, S.A. DE C.V.17225.85MCSSA018786010.000.5815.002024AA-012M7B997-E133-2022RAMO 12</v>
      </c>
      <c r="AP455" s="8" t="str">
        <f t="shared" ref="AP455:AP518" si="142">+I455</f>
        <v>HRAEI-AD-CC-341-2022</v>
      </c>
      <c r="AQ455" s="1" t="str">
        <f t="shared" ref="AQ455:AQ518" si="143">+$K455</f>
        <v>HRAEI-MD2208</v>
      </c>
      <c r="AR455" s="1" t="str">
        <f t="shared" ref="AR455:AR518" si="144">+J455</f>
        <v>NOVARTIS FARMACÉUTICA, S.A. DE C.V.</v>
      </c>
      <c r="AS455" s="1" t="str">
        <f t="shared" ref="AS455:AS518" si="145">+F455</f>
        <v>AA-012M7B997-E133-2022</v>
      </c>
      <c r="AT455" s="1" t="s">
        <v>48</v>
      </c>
      <c r="AU455" s="1" t="str">
        <f t="shared" ref="AU455:AU518" si="146">CONCATENATE(I455,K455)</f>
        <v>HRAEI-AD-CC-341-2022HRAEI-MD2208</v>
      </c>
      <c r="AY455" s="70"/>
      <c r="AZ455" s="70"/>
    </row>
    <row r="456" spans="1:52" ht="24.95" hidden="1" customHeight="1" x14ac:dyDescent="0.25">
      <c r="A456" s="1" t="str">
        <f t="shared" si="129"/>
        <v>LA-012M7B997-E115-2022MCSSA018786DISTRIBUIDOR MEDICO TECNOMED, S.A. DE C.V.2024010.000.0626.01</v>
      </c>
      <c r="B456" s="1" t="str">
        <f t="shared" si="130"/>
        <v>MCSSA01878625301HRAEI-LPI-CC-419-RA-2022HRAEI-MD06472024</v>
      </c>
      <c r="C456" s="42">
        <v>44950</v>
      </c>
      <c r="D456" s="43">
        <v>2024</v>
      </c>
      <c r="E456" s="44" t="s">
        <v>39</v>
      </c>
      <c r="F456" s="44" t="s">
        <v>390</v>
      </c>
      <c r="G456" s="44" t="s">
        <v>41</v>
      </c>
      <c r="H456" s="44">
        <v>25301</v>
      </c>
      <c r="I456" s="44" t="s">
        <v>399</v>
      </c>
      <c r="J456" s="44" t="s">
        <v>400</v>
      </c>
      <c r="K456" s="44" t="s">
        <v>545</v>
      </c>
      <c r="L456" s="44" t="str">
        <f t="shared" si="131"/>
        <v>HRAEI-LPI-CC-419-RA-2022HRAEI-MD0647</v>
      </c>
      <c r="M456" s="69" t="s">
        <v>546</v>
      </c>
      <c r="N456" s="44">
        <v>25302617</v>
      </c>
      <c r="O456" s="44" t="s">
        <v>547</v>
      </c>
      <c r="P456" s="44" t="s">
        <v>548</v>
      </c>
      <c r="Q456" s="45">
        <v>28.33</v>
      </c>
      <c r="R456" s="46">
        <v>56</v>
      </c>
      <c r="S456" s="46">
        <v>138</v>
      </c>
      <c r="T456" s="45">
        <f t="shared" si="132"/>
        <v>1586.48</v>
      </c>
      <c r="U456" s="45">
        <f t="shared" si="133"/>
        <v>3909.54</v>
      </c>
      <c r="V456" s="47">
        <v>0</v>
      </c>
      <c r="W456" s="87">
        <f>IFERROR(VLOOKUP(L456,'DINAMICA SOLICITADO - ENTREGADO'!$A$2:$B$2000,2,0),"-")</f>
        <v>138</v>
      </c>
      <c r="X456" s="87">
        <f>IFERROR(VLOOKUP(L456,'DINAMICA SOLICITADO - ENTREGADO'!$A$2:$C$2000,3,0),"-")</f>
        <v>138</v>
      </c>
      <c r="Y456" s="87" t="str">
        <f t="shared" si="134"/>
        <v>CLAVE SOLICITADA</v>
      </c>
      <c r="Z456" s="87">
        <f t="shared" si="135"/>
        <v>82</v>
      </c>
      <c r="AA456" s="87" t="str">
        <f t="shared" si="136"/>
        <v>MINIMO SUPERADO</v>
      </c>
      <c r="AB456" s="87">
        <f t="shared" si="137"/>
        <v>0</v>
      </c>
      <c r="AC456" s="87" t="str">
        <f t="shared" si="138"/>
        <v>RECIBIDO TOTAL</v>
      </c>
      <c r="AD456" s="6">
        <f t="shared" si="139"/>
        <v>3909.54</v>
      </c>
      <c r="AE456" s="87"/>
      <c r="AF456" s="87"/>
      <c r="AI456" s="9">
        <v>2.5000000000000001E-2</v>
      </c>
      <c r="AN456" s="8" t="str">
        <f t="shared" si="140"/>
        <v>MCSSA018786HRAEI-LPI-CC-419-RA-202225301</v>
      </c>
      <c r="AO456" s="8" t="str">
        <f t="shared" si="141"/>
        <v>138DISTRIBUIDOR MEDICO TECNOMED, S.A. DE C.V.28.33MCSSA018786010.000.0626.012024LA-012M7B997-E115-2022RAMO 12</v>
      </c>
      <c r="AP456" s="8" t="str">
        <f t="shared" si="142"/>
        <v>HRAEI-LPI-CC-419-RA-2022</v>
      </c>
      <c r="AQ456" s="1" t="str">
        <f t="shared" si="143"/>
        <v>HRAEI-MD0647</v>
      </c>
      <c r="AR456" s="1" t="str">
        <f t="shared" si="144"/>
        <v>DISTRIBUIDOR MEDICO TECNOMED, S.A. DE C.V.</v>
      </c>
      <c r="AS456" s="1" t="str">
        <f t="shared" si="145"/>
        <v>LA-012M7B997-E115-2022</v>
      </c>
      <c r="AT456" s="1" t="s">
        <v>48</v>
      </c>
      <c r="AU456" s="1" t="str">
        <f t="shared" si="146"/>
        <v>HRAEI-LPI-CC-419-RA-2022HRAEI-MD0647</v>
      </c>
    </row>
    <row r="457" spans="1:52" ht="24.95" hidden="1" customHeight="1" x14ac:dyDescent="0.25">
      <c r="A457" s="70" t="str">
        <f t="shared" si="129"/>
        <v>LA-12-512-012000991-I-174-2023MCSSA018786BIORESEARCH DE MEXICO, S.A. DE C.V.2024010.000.5267.00</v>
      </c>
      <c r="B457" s="70" t="str">
        <f t="shared" si="130"/>
        <v>MCSSA01878625301HRAEI-LPI-CC-266-2023HRAEI-MD06502024</v>
      </c>
      <c r="C457" s="71">
        <v>45253</v>
      </c>
      <c r="D457" s="72">
        <v>2024</v>
      </c>
      <c r="E457" s="73" t="s">
        <v>39</v>
      </c>
      <c r="F457" s="73" t="s">
        <v>2213</v>
      </c>
      <c r="G457" s="73" t="s">
        <v>41</v>
      </c>
      <c r="H457" s="73">
        <v>25301</v>
      </c>
      <c r="I457" s="73" t="s">
        <v>2274</v>
      </c>
      <c r="J457" s="73" t="s">
        <v>2275</v>
      </c>
      <c r="K457" s="73" t="s">
        <v>1916</v>
      </c>
      <c r="L457" s="44" t="str">
        <f t="shared" si="131"/>
        <v>HRAEI-LPI-CC-266-2023HRAEI-MD0650</v>
      </c>
      <c r="M457" s="73" t="s">
        <v>1917</v>
      </c>
      <c r="N457" s="73">
        <v>25300960</v>
      </c>
      <c r="O457" s="73" t="s">
        <v>1918</v>
      </c>
      <c r="P457" s="73" t="s">
        <v>938</v>
      </c>
      <c r="Q457" s="74">
        <v>11.5</v>
      </c>
      <c r="R457" s="75">
        <v>6</v>
      </c>
      <c r="S457" s="75">
        <v>15</v>
      </c>
      <c r="T457" s="74">
        <f t="shared" si="132"/>
        <v>69</v>
      </c>
      <c r="U457" s="74">
        <f t="shared" si="133"/>
        <v>172.5</v>
      </c>
      <c r="V457" s="76">
        <v>0</v>
      </c>
      <c r="W457" s="87">
        <f>IFERROR(VLOOKUP(L457,'DINAMICA SOLICITADO - ENTREGADO'!$A$2:$B$2000,2,0),"-")</f>
        <v>6</v>
      </c>
      <c r="X457" s="87">
        <f>IFERROR(VLOOKUP(L457,'DINAMICA SOLICITADO - ENTREGADO'!$A$2:$C$2000,3,0),"-")</f>
        <v>6</v>
      </c>
      <c r="Y457" s="87" t="str">
        <f t="shared" si="134"/>
        <v>CLAVE SOLICITADA</v>
      </c>
      <c r="Z457" s="87">
        <f t="shared" si="135"/>
        <v>0</v>
      </c>
      <c r="AA457" s="87" t="str">
        <f t="shared" si="136"/>
        <v>MINIMO CUMPLIDO</v>
      </c>
      <c r="AB457" s="87">
        <f t="shared" si="137"/>
        <v>0</v>
      </c>
      <c r="AC457" s="87" t="str">
        <f t="shared" si="138"/>
        <v>RECIBIDO TOTAL</v>
      </c>
      <c r="AD457" s="6">
        <f t="shared" si="139"/>
        <v>69</v>
      </c>
      <c r="AE457" s="87" t="s">
        <v>3574</v>
      </c>
      <c r="AF457" s="87"/>
      <c r="AG457" s="77"/>
      <c r="AH457" s="77"/>
      <c r="AI457" s="78" t="s">
        <v>2216</v>
      </c>
      <c r="AJ457" s="78"/>
      <c r="AK457" s="77"/>
      <c r="AL457" s="77"/>
      <c r="AM457" s="77"/>
      <c r="AN457" s="77" t="str">
        <f t="shared" si="140"/>
        <v>MCSSA018786HRAEI-LPI-CC-266-202325301</v>
      </c>
      <c r="AO457" s="77" t="str">
        <f t="shared" si="141"/>
        <v>15BIORESEARCH DE MEXICO, S.A. DE C.V.11.5MCSSA018786010.000.5267.002024LA-12-512-012000991-I-174-2023RAMO 12</v>
      </c>
      <c r="AP457" s="77" t="str">
        <f t="shared" si="142"/>
        <v>HRAEI-LPI-CC-266-2023</v>
      </c>
      <c r="AQ457" s="70" t="str">
        <f t="shared" si="143"/>
        <v>HRAEI-MD0650</v>
      </c>
      <c r="AR457" s="70" t="str">
        <f t="shared" si="144"/>
        <v>BIORESEARCH DE MEXICO, S.A. DE C.V.</v>
      </c>
      <c r="AS457" s="70" t="str">
        <f t="shared" si="145"/>
        <v>LA-12-512-012000991-I-174-2023</v>
      </c>
      <c r="AT457" s="70" t="s">
        <v>2218</v>
      </c>
      <c r="AU457" s="70" t="str">
        <f t="shared" si="146"/>
        <v>HRAEI-LPI-CC-266-2023HRAEI-MD0650</v>
      </c>
      <c r="AV457" s="70"/>
      <c r="AW457" s="70"/>
      <c r="AX457" s="70"/>
    </row>
    <row r="458" spans="1:52" ht="24.95" hidden="1" customHeight="1" x14ac:dyDescent="0.25">
      <c r="A458" s="1" t="str">
        <f t="shared" si="129"/>
        <v>LA-12-M7B-012M7B997-I-1-2023MCSSA018786BIORESEARCH DE MÉXICO, S.A. DE C.V.2024010.000.5267.00</v>
      </c>
      <c r="B458" s="1" t="str">
        <f t="shared" si="130"/>
        <v>MCSSA01878625301HRAEI-LPI-CC-010-2023HRAEI-MD06502024</v>
      </c>
      <c r="C458" s="42">
        <v>44971</v>
      </c>
      <c r="D458" s="43">
        <v>2024</v>
      </c>
      <c r="E458" s="44" t="s">
        <v>39</v>
      </c>
      <c r="F458" s="44" t="s">
        <v>1474</v>
      </c>
      <c r="G458" s="44" t="s">
        <v>41</v>
      </c>
      <c r="H458" s="44">
        <v>25301</v>
      </c>
      <c r="I458" s="44" t="s">
        <v>1485</v>
      </c>
      <c r="J458" s="44" t="s">
        <v>504</v>
      </c>
      <c r="K458" s="44" t="s">
        <v>1916</v>
      </c>
      <c r="L458" s="44" t="str">
        <f t="shared" si="131"/>
        <v>HRAEI-LPI-CC-010-2023HRAEI-MD0650</v>
      </c>
      <c r="M458" s="44" t="s">
        <v>1917</v>
      </c>
      <c r="N458" s="44">
        <v>25300960</v>
      </c>
      <c r="O458" s="44" t="s">
        <v>1918</v>
      </c>
      <c r="P458" s="44" t="s">
        <v>938</v>
      </c>
      <c r="Q458" s="45">
        <v>10.33</v>
      </c>
      <c r="R458" s="46">
        <v>10</v>
      </c>
      <c r="S458" s="46">
        <v>25</v>
      </c>
      <c r="T458" s="45">
        <f t="shared" si="132"/>
        <v>103.3</v>
      </c>
      <c r="U458" s="45">
        <f t="shared" si="133"/>
        <v>258.25</v>
      </c>
      <c r="V458" s="47">
        <v>0</v>
      </c>
      <c r="W458" s="87">
        <f>IFERROR(VLOOKUP(L458,'DINAMICA SOLICITADO - ENTREGADO'!$A$2:$B$2000,2,0),"-")</f>
        <v>25</v>
      </c>
      <c r="X458" s="87">
        <f>IFERROR(VLOOKUP(L458,'DINAMICA SOLICITADO - ENTREGADO'!$A$2:$C$2000,3,0),"-")</f>
        <v>25</v>
      </c>
      <c r="Y458" s="87" t="str">
        <f t="shared" si="134"/>
        <v>CLAVE SOLICITADA</v>
      </c>
      <c r="Z458" s="87">
        <f t="shared" si="135"/>
        <v>15</v>
      </c>
      <c r="AA458" s="87" t="str">
        <f t="shared" si="136"/>
        <v>MINIMO SUPERADO</v>
      </c>
      <c r="AB458" s="87">
        <f t="shared" si="137"/>
        <v>0</v>
      </c>
      <c r="AC458" s="87" t="str">
        <f t="shared" si="138"/>
        <v>RECIBIDO TOTAL</v>
      </c>
      <c r="AD458" s="6">
        <f t="shared" si="139"/>
        <v>258.25</v>
      </c>
      <c r="AE458" s="87" t="s">
        <v>3574</v>
      </c>
      <c r="AF458" s="87"/>
      <c r="AI458" s="9">
        <v>0.02</v>
      </c>
      <c r="AN458" s="8" t="str">
        <f t="shared" si="140"/>
        <v>MCSSA018786HRAEI-LPI-CC-010-202325301</v>
      </c>
      <c r="AO458" s="8" t="str">
        <f t="shared" si="141"/>
        <v>25BIORESEARCH DE MÉXICO, S.A. DE C.V.10.33MCSSA018786010.000.5267.002024LA-12-M7B-012M7B997-I-1-2023RAMO 12</v>
      </c>
      <c r="AP458" s="8" t="str">
        <f t="shared" si="142"/>
        <v>HRAEI-LPI-CC-010-2023</v>
      </c>
      <c r="AQ458" s="1" t="str">
        <f t="shared" si="143"/>
        <v>HRAEI-MD0650</v>
      </c>
      <c r="AR458" s="1" t="str">
        <f t="shared" si="144"/>
        <v>BIORESEARCH DE MÉXICO, S.A. DE C.V.</v>
      </c>
      <c r="AS458" s="1" t="str">
        <f t="shared" si="145"/>
        <v>LA-12-M7B-012M7B997-I-1-2023</v>
      </c>
      <c r="AT458" s="1" t="s">
        <v>48</v>
      </c>
      <c r="AU458" s="1" t="str">
        <f t="shared" si="146"/>
        <v>HRAEI-LPI-CC-010-2023HRAEI-MD0650</v>
      </c>
    </row>
    <row r="459" spans="1:52" ht="24.95" hidden="1" customHeight="1" x14ac:dyDescent="0.25">
      <c r="A459" s="1" t="str">
        <f t="shared" si="129"/>
        <v>LA-12-M7B-012M7B997-I-1-2023MCSSA018786FRESENIUS KABI MÉXICO, S.A. DE C.V.2024010.000.2135.00</v>
      </c>
      <c r="B459" s="1" t="str">
        <f t="shared" si="130"/>
        <v>MCSSA01878625301HRAEI-LPI-CC-026-2023HRAEI-MD06512024</v>
      </c>
      <c r="C459" s="42">
        <v>44971</v>
      </c>
      <c r="D459" s="43">
        <v>2024</v>
      </c>
      <c r="E459" s="44" t="s">
        <v>39</v>
      </c>
      <c r="F459" s="44" t="s">
        <v>1474</v>
      </c>
      <c r="G459" s="44" t="s">
        <v>41</v>
      </c>
      <c r="H459" s="44">
        <v>25301</v>
      </c>
      <c r="I459" s="44" t="s">
        <v>1627</v>
      </c>
      <c r="J459" s="44" t="s">
        <v>412</v>
      </c>
      <c r="K459" s="44" t="s">
        <v>1673</v>
      </c>
      <c r="L459" s="44" t="str">
        <f t="shared" si="131"/>
        <v>HRAEI-LPI-CC-026-2023HRAEI-MD0651</v>
      </c>
      <c r="M459" s="44" t="s">
        <v>1674</v>
      </c>
      <c r="N459" s="44">
        <v>25300961</v>
      </c>
      <c r="O459" s="44" t="s">
        <v>1675</v>
      </c>
      <c r="P459" s="44" t="s">
        <v>1676</v>
      </c>
      <c r="Q459" s="45">
        <v>16.100000000000001</v>
      </c>
      <c r="R459" s="46">
        <v>1560</v>
      </c>
      <c r="S459" s="46">
        <v>3900</v>
      </c>
      <c r="T459" s="45">
        <f t="shared" si="132"/>
        <v>25116.000000000004</v>
      </c>
      <c r="U459" s="45">
        <f t="shared" si="133"/>
        <v>62790.000000000007</v>
      </c>
      <c r="V459" s="47">
        <v>0</v>
      </c>
      <c r="W459" s="87">
        <f>IFERROR(VLOOKUP(L459,'DINAMICA SOLICITADO - ENTREGADO'!$A$2:$B$2000,2,0),"-")</f>
        <v>1560</v>
      </c>
      <c r="X459" s="87">
        <f>IFERROR(VLOOKUP(L459,'DINAMICA SOLICITADO - ENTREGADO'!$A$2:$C$2000,3,0),"-")</f>
        <v>1560</v>
      </c>
      <c r="Y459" s="87" t="str">
        <f t="shared" si="134"/>
        <v>CLAVE SOLICITADA</v>
      </c>
      <c r="Z459" s="87">
        <f t="shared" si="135"/>
        <v>0</v>
      </c>
      <c r="AA459" s="87" t="str">
        <f t="shared" si="136"/>
        <v>MINIMO CUMPLIDO</v>
      </c>
      <c r="AB459" s="87">
        <f t="shared" si="137"/>
        <v>0</v>
      </c>
      <c r="AC459" s="87" t="str">
        <f t="shared" si="138"/>
        <v>RECIBIDO TOTAL</v>
      </c>
      <c r="AD459" s="6">
        <f t="shared" si="139"/>
        <v>25116.000000000004</v>
      </c>
      <c r="AE459" s="87" t="s">
        <v>3574</v>
      </c>
      <c r="AF459" s="87"/>
      <c r="AI459" s="9">
        <v>0.02</v>
      </c>
      <c r="AN459" s="8" t="str">
        <f t="shared" si="140"/>
        <v>MCSSA018786HRAEI-LPI-CC-026-202325301</v>
      </c>
      <c r="AO459" s="8" t="str">
        <f t="shared" si="141"/>
        <v>3900FRESENIUS KABI MÉXICO, S.A. DE C.V.16.1MCSSA018786010.000.2135.002024LA-12-M7B-012M7B997-I-1-2023RAMO 12</v>
      </c>
      <c r="AP459" s="8" t="str">
        <f t="shared" si="142"/>
        <v>HRAEI-LPI-CC-026-2023</v>
      </c>
      <c r="AQ459" s="1" t="str">
        <f t="shared" si="143"/>
        <v>HRAEI-MD0651</v>
      </c>
      <c r="AR459" s="1" t="str">
        <f t="shared" si="144"/>
        <v>FRESENIUS KABI MÉXICO, S.A. DE C.V.</v>
      </c>
      <c r="AS459" s="1" t="str">
        <f t="shared" si="145"/>
        <v>LA-12-M7B-012M7B997-I-1-2023</v>
      </c>
      <c r="AT459" s="1" t="s">
        <v>48</v>
      </c>
      <c r="AU459" s="1" t="str">
        <f t="shared" si="146"/>
        <v>HRAEI-LPI-CC-026-2023HRAEI-MD0651</v>
      </c>
    </row>
    <row r="460" spans="1:52" ht="24.95" hidden="1" customHeight="1" x14ac:dyDescent="0.25">
      <c r="A460" s="1" t="str">
        <f t="shared" si="129"/>
        <v>AA-12-M7B-012M7B997-I-24-2023 MCSSA018786PRODIFAM, S.A. DE C.V.2024010.000.4483.01</v>
      </c>
      <c r="B460" s="1" t="str">
        <f t="shared" si="130"/>
        <v>MCSSA01878625301HRAEI-AD-CC-098-2023HRAEI-MD06642024</v>
      </c>
      <c r="C460" s="42">
        <v>44980</v>
      </c>
      <c r="D460" s="43">
        <v>2024</v>
      </c>
      <c r="E460" s="44" t="s">
        <v>39</v>
      </c>
      <c r="F460" s="44" t="s">
        <v>2043</v>
      </c>
      <c r="G460" s="44" t="s">
        <v>41</v>
      </c>
      <c r="H460" s="44">
        <v>25301</v>
      </c>
      <c r="I460" s="44" t="s">
        <v>2044</v>
      </c>
      <c r="J460" s="44" t="s">
        <v>1476</v>
      </c>
      <c r="K460" s="44" t="s">
        <v>2110</v>
      </c>
      <c r="L460" s="44" t="str">
        <f t="shared" si="131"/>
        <v>HRAEI-AD-CC-098-2023HRAEI-MD0664</v>
      </c>
      <c r="M460" s="44" t="s">
        <v>2111</v>
      </c>
      <c r="N460" s="44">
        <v>25302623</v>
      </c>
      <c r="O460" s="44" t="s">
        <v>2112</v>
      </c>
      <c r="P460" s="44" t="s">
        <v>669</v>
      </c>
      <c r="Q460" s="45">
        <v>10.15</v>
      </c>
      <c r="R460" s="46">
        <v>4</v>
      </c>
      <c r="S460" s="46">
        <v>10</v>
      </c>
      <c r="T460" s="45">
        <f t="shared" si="132"/>
        <v>40.6</v>
      </c>
      <c r="U460" s="45">
        <f t="shared" si="133"/>
        <v>101.5</v>
      </c>
      <c r="V460" s="47">
        <v>0</v>
      </c>
      <c r="W460" s="87">
        <f>IFERROR(VLOOKUP(L460,'DINAMICA SOLICITADO - ENTREGADO'!$A$2:$B$2000,2,0),"-")</f>
        <v>4</v>
      </c>
      <c r="X460" s="87">
        <f>IFERROR(VLOOKUP(L460,'DINAMICA SOLICITADO - ENTREGADO'!$A$2:$C$2000,3,0),"-")</f>
        <v>4</v>
      </c>
      <c r="Y460" s="87" t="str">
        <f t="shared" si="134"/>
        <v>CLAVE SOLICITADA</v>
      </c>
      <c r="Z460" s="87">
        <f t="shared" si="135"/>
        <v>0</v>
      </c>
      <c r="AA460" s="87" t="str">
        <f t="shared" si="136"/>
        <v>MINIMO CUMPLIDO</v>
      </c>
      <c r="AB460" s="87">
        <f t="shared" si="137"/>
        <v>0</v>
      </c>
      <c r="AC460" s="87" t="str">
        <f t="shared" si="138"/>
        <v>RECIBIDO TOTAL</v>
      </c>
      <c r="AD460" s="6">
        <f t="shared" si="139"/>
        <v>40.6</v>
      </c>
      <c r="AE460" s="87"/>
      <c r="AF460" s="87"/>
      <c r="AI460" s="9">
        <v>2.5000000000000001E-2</v>
      </c>
      <c r="AN460" s="8" t="str">
        <f t="shared" si="140"/>
        <v>MCSSA018786HRAEI-AD-CC-098-202325301</v>
      </c>
      <c r="AO460" s="8" t="str">
        <f t="shared" si="141"/>
        <v>10PRODIFAM, S.A. DE C.V.10.15MCSSA018786010.000.4483.012024AA-12-M7B-012M7B997-I-24-2023 RAMO 12</v>
      </c>
      <c r="AP460" s="8" t="str">
        <f t="shared" si="142"/>
        <v>HRAEI-AD-CC-098-2023</v>
      </c>
      <c r="AQ460" s="1" t="str">
        <f t="shared" si="143"/>
        <v>HRAEI-MD0664</v>
      </c>
      <c r="AR460" s="1" t="str">
        <f t="shared" si="144"/>
        <v>PRODIFAM, S.A. DE C.V.</v>
      </c>
      <c r="AS460" s="1" t="str">
        <f t="shared" si="145"/>
        <v>AA-12-M7B-012M7B997-I-24-2023 </v>
      </c>
      <c r="AT460" s="1" t="s">
        <v>48</v>
      </c>
      <c r="AU460" s="1" t="str">
        <f t="shared" si="146"/>
        <v>HRAEI-AD-CC-098-2023HRAEI-MD0664</v>
      </c>
    </row>
    <row r="461" spans="1:52" ht="24.95" hidden="1" customHeight="1" x14ac:dyDescent="0.25">
      <c r="A461" s="70" t="str">
        <f t="shared" si="129"/>
        <v>LA-12-512-012000991-I-174-2023MCSSA018786PROQUÍMICA Y ALTA ESPECIALIDAD MÉDICA, S.A. DE C.V.2024010.000.0440.00</v>
      </c>
      <c r="B461" s="70" t="str">
        <f t="shared" si="130"/>
        <v>MCSSA01878625301HRAEI-LPI-CC-396-2023HRAEI-MD06702024</v>
      </c>
      <c r="C461" s="71">
        <v>45357</v>
      </c>
      <c r="D461" s="72">
        <v>2024</v>
      </c>
      <c r="E461" s="73" t="s">
        <v>39</v>
      </c>
      <c r="F461" s="73" t="s">
        <v>2213</v>
      </c>
      <c r="G461" s="73" t="s">
        <v>2480</v>
      </c>
      <c r="H461" s="73">
        <v>25301</v>
      </c>
      <c r="I461" s="73" t="s">
        <v>2488</v>
      </c>
      <c r="J461" s="73" t="s">
        <v>2489</v>
      </c>
      <c r="K461" s="73" t="s">
        <v>1526</v>
      </c>
      <c r="L461" s="44" t="str">
        <f t="shared" si="131"/>
        <v>HRAEI-LPI-CC-396-2023HRAEI-MD0670</v>
      </c>
      <c r="M461" s="73" t="s">
        <v>1527</v>
      </c>
      <c r="N461" s="73">
        <v>25300989</v>
      </c>
      <c r="O461" s="138" t="s">
        <v>1528</v>
      </c>
      <c r="P461" s="73" t="s">
        <v>1529</v>
      </c>
      <c r="Q461" s="74">
        <v>120</v>
      </c>
      <c r="R461" s="75">
        <v>2</v>
      </c>
      <c r="S461" s="75">
        <v>3</v>
      </c>
      <c r="T461" s="74">
        <f t="shared" si="132"/>
        <v>240</v>
      </c>
      <c r="U461" s="74">
        <f t="shared" si="133"/>
        <v>360</v>
      </c>
      <c r="V461" s="76"/>
      <c r="W461" s="87">
        <f>IFERROR(VLOOKUP(L461,'DINAMICA SOLICITADO - ENTREGADO'!$A$2:$B$2000,2,0),"-")</f>
        <v>3</v>
      </c>
      <c r="X461" s="87">
        <f>IFERROR(VLOOKUP(L461,'DINAMICA SOLICITADO - ENTREGADO'!$A$2:$C$2000,3,0),"-")</f>
        <v>0</v>
      </c>
      <c r="Y461" s="87" t="str">
        <f t="shared" si="134"/>
        <v>CLAVE SOLICITADA</v>
      </c>
      <c r="Z461" s="87">
        <f t="shared" si="135"/>
        <v>1</v>
      </c>
      <c r="AA461" s="87" t="str">
        <f t="shared" si="136"/>
        <v>MINIMO SUPERADO</v>
      </c>
      <c r="AB461" s="87">
        <f t="shared" si="137"/>
        <v>3</v>
      </c>
      <c r="AC461" s="87" t="str">
        <f t="shared" si="138"/>
        <v>SIN RECIBIR</v>
      </c>
      <c r="AD461" s="6">
        <f t="shared" si="139"/>
        <v>0</v>
      </c>
      <c r="AE461" s="87"/>
      <c r="AF461" s="87"/>
      <c r="AG461" s="77" t="s">
        <v>2482</v>
      </c>
      <c r="AH461" s="77" t="s">
        <v>2482</v>
      </c>
      <c r="AI461" s="78" t="s">
        <v>2216</v>
      </c>
      <c r="AJ461" s="78" t="s">
        <v>2037</v>
      </c>
      <c r="AK461" s="77" t="s">
        <v>2483</v>
      </c>
      <c r="AL461" s="77">
        <v>0</v>
      </c>
      <c r="AM461" s="77" t="s">
        <v>2479</v>
      </c>
      <c r="AN461" s="77" t="str">
        <f t="shared" si="140"/>
        <v>MCSSA018786HRAEI-LPI-CC-396-202325301</v>
      </c>
      <c r="AO461" s="77" t="str">
        <f t="shared" si="141"/>
        <v>3PROQUÍMICA Y ALTA ESPECIALIDAD MÉDICA, S.A. DE C.V.120MCSSA018786010.000.0440.002024LA-12-512-012000991-I-174-2023RAMO 47</v>
      </c>
      <c r="AP461" s="77" t="str">
        <f t="shared" si="142"/>
        <v>HRAEI-LPI-CC-396-2023</v>
      </c>
      <c r="AQ461" s="70" t="str">
        <f t="shared" si="143"/>
        <v>HRAEI-MD0670</v>
      </c>
      <c r="AR461" s="70" t="str">
        <f t="shared" si="144"/>
        <v>PROQUÍMICA Y ALTA ESPECIALIDAD MÉDICA, S.A. DE C.V.</v>
      </c>
      <c r="AS461" s="70" t="str">
        <f t="shared" si="145"/>
        <v>LA-12-512-012000991-I-174-2023</v>
      </c>
      <c r="AT461" s="70" t="s">
        <v>2218</v>
      </c>
      <c r="AU461" s="70" t="str">
        <f t="shared" si="146"/>
        <v>HRAEI-LPI-CC-396-2023HRAEI-MD0670</v>
      </c>
      <c r="AV461" s="70"/>
      <c r="AW461" s="70"/>
      <c r="AX461" s="70"/>
    </row>
    <row r="462" spans="1:52" ht="24.95" hidden="1" customHeight="1" x14ac:dyDescent="0.25">
      <c r="A462" s="1" t="str">
        <f t="shared" si="129"/>
        <v>LA-12-M7B-012M7B997-I-1-2023MCSSA018786FARMACEUTICA HISPANOAMERICANA, S.A. DE C.V.2024010.000.0440.00</v>
      </c>
      <c r="B462" s="1" t="str">
        <f t="shared" si="130"/>
        <v>MCSSA01878625301HRAEI-LPI-CC-017-2023HRAEI-MD06702024</v>
      </c>
      <c r="C462" s="42">
        <v>44971</v>
      </c>
      <c r="D462" s="43">
        <v>2024</v>
      </c>
      <c r="E462" s="44" t="s">
        <v>39</v>
      </c>
      <c r="F462" s="44" t="s">
        <v>1474</v>
      </c>
      <c r="G462" s="44" t="s">
        <v>41</v>
      </c>
      <c r="H462" s="44">
        <v>25301</v>
      </c>
      <c r="I462" s="44" t="s">
        <v>1524</v>
      </c>
      <c r="J462" s="44" t="s">
        <v>1525</v>
      </c>
      <c r="K462" s="44" t="s">
        <v>1526</v>
      </c>
      <c r="L462" s="44" t="str">
        <f t="shared" si="131"/>
        <v>HRAEI-LPI-CC-017-2023HRAEI-MD0670</v>
      </c>
      <c r="M462" s="44" t="s">
        <v>1527</v>
      </c>
      <c r="N462" s="44">
        <v>25300989</v>
      </c>
      <c r="O462" s="44" t="s">
        <v>1528</v>
      </c>
      <c r="P462" s="44" t="s">
        <v>1529</v>
      </c>
      <c r="Q462" s="45">
        <v>194.689999999999</v>
      </c>
      <c r="R462" s="46">
        <v>2</v>
      </c>
      <c r="S462" s="46">
        <v>5</v>
      </c>
      <c r="T462" s="45">
        <f t="shared" si="132"/>
        <v>389.37999999999801</v>
      </c>
      <c r="U462" s="45">
        <f t="shared" si="133"/>
        <v>973.44999999999504</v>
      </c>
      <c r="V462" s="47">
        <v>0</v>
      </c>
      <c r="W462" s="87">
        <f>IFERROR(VLOOKUP(L462,'DINAMICA SOLICITADO - ENTREGADO'!$A$2:$B$2000,2,0),"-")</f>
        <v>5</v>
      </c>
      <c r="X462" s="87">
        <f>IFERROR(VLOOKUP(L462,'DINAMICA SOLICITADO - ENTREGADO'!$A$2:$C$2000,3,0),"-")</f>
        <v>0</v>
      </c>
      <c r="Y462" s="87" t="str">
        <f t="shared" si="134"/>
        <v>CLAVE SOLICITADA</v>
      </c>
      <c r="Z462" s="87">
        <f t="shared" si="135"/>
        <v>3</v>
      </c>
      <c r="AA462" s="87" t="str">
        <f t="shared" si="136"/>
        <v>MINIMO SUPERADO</v>
      </c>
      <c r="AB462" s="87">
        <f t="shared" si="137"/>
        <v>5</v>
      </c>
      <c r="AC462" s="87" t="str">
        <f t="shared" si="138"/>
        <v>SIN RECIBIR</v>
      </c>
      <c r="AD462" s="6">
        <f t="shared" si="139"/>
        <v>0</v>
      </c>
      <c r="AE462" s="87"/>
      <c r="AF462" s="87"/>
      <c r="AI462" s="9">
        <v>0.02</v>
      </c>
      <c r="AN462" s="8" t="str">
        <f t="shared" si="140"/>
        <v>MCSSA018786HRAEI-LPI-CC-017-202325301</v>
      </c>
      <c r="AO462" s="8" t="str">
        <f t="shared" si="141"/>
        <v>5FARMACEUTICA HISPANOAMERICANA, S.A. DE C.V.194.689999999999MCSSA018786010.000.0440.002024LA-12-M7B-012M7B997-I-1-2023RAMO 12</v>
      </c>
      <c r="AP462" s="8" t="str">
        <f t="shared" si="142"/>
        <v>HRAEI-LPI-CC-017-2023</v>
      </c>
      <c r="AQ462" s="1" t="str">
        <f t="shared" si="143"/>
        <v>HRAEI-MD0670</v>
      </c>
      <c r="AR462" s="1" t="str">
        <f t="shared" si="144"/>
        <v>FARMACEUTICA HISPANOAMERICANA, S.A. DE C.V.</v>
      </c>
      <c r="AS462" s="1" t="str">
        <f t="shared" si="145"/>
        <v>LA-12-M7B-012M7B997-I-1-2023</v>
      </c>
      <c r="AT462" s="1" t="s">
        <v>48</v>
      </c>
      <c r="AU462" s="1" t="str">
        <f t="shared" si="146"/>
        <v>HRAEI-LPI-CC-017-2023HRAEI-MD0670</v>
      </c>
    </row>
    <row r="463" spans="1:52" ht="24.95" hidden="1" customHeight="1" x14ac:dyDescent="0.25">
      <c r="A463" s="70" t="str">
        <f t="shared" si="129"/>
        <v>LA-12-512-012000991-I-174-2023MCSSA018786ASPEN LABS, S.A. DE C.V.2024010.000.4220.00</v>
      </c>
      <c r="B463" s="70" t="str">
        <f t="shared" si="130"/>
        <v>MCSSA01878625301HRAEI-LPI-CC-262-2023HRAEI-MD06802024</v>
      </c>
      <c r="C463" s="71">
        <v>45253</v>
      </c>
      <c r="D463" s="72">
        <v>2024</v>
      </c>
      <c r="E463" s="73" t="s">
        <v>39</v>
      </c>
      <c r="F463" s="73" t="s">
        <v>2213</v>
      </c>
      <c r="G463" s="73" t="s">
        <v>41</v>
      </c>
      <c r="H463" s="73">
        <v>25301</v>
      </c>
      <c r="I463" s="73" t="s">
        <v>2345</v>
      </c>
      <c r="J463" s="73" t="s">
        <v>1155</v>
      </c>
      <c r="K463" s="73" t="s">
        <v>1799</v>
      </c>
      <c r="L463" s="44" t="str">
        <f t="shared" si="131"/>
        <v>HRAEI-LPI-CC-262-2023HRAEI-MD0680</v>
      </c>
      <c r="M463" s="73" t="s">
        <v>1800</v>
      </c>
      <c r="N463" s="73">
        <v>25301003</v>
      </c>
      <c r="O463" s="73" t="s">
        <v>1801</v>
      </c>
      <c r="P463" s="73" t="s">
        <v>1802</v>
      </c>
      <c r="Q463" s="74">
        <v>737.1</v>
      </c>
      <c r="R463" s="75">
        <v>480</v>
      </c>
      <c r="S463" s="75">
        <v>1200</v>
      </c>
      <c r="T463" s="74">
        <f t="shared" si="132"/>
        <v>353808</v>
      </c>
      <c r="U463" s="74">
        <f t="shared" si="133"/>
        <v>884520</v>
      </c>
      <c r="V463" s="76">
        <v>0</v>
      </c>
      <c r="W463" s="87" t="str">
        <f>IFERROR(VLOOKUP(L463,'DINAMICA SOLICITADO - ENTREGADO'!$A$2:$B$2000,2,0),"-")</f>
        <v>-</v>
      </c>
      <c r="X463" s="87" t="str">
        <f>IFERROR(VLOOKUP(L463,'DINAMICA SOLICITADO - ENTREGADO'!$A$2:$C$2000,3,0),"-")</f>
        <v>-</v>
      </c>
      <c r="Y463" s="87" t="str">
        <f t="shared" si="134"/>
        <v>SIN SOLICITUD</v>
      </c>
      <c r="Z463" s="87" t="str">
        <f t="shared" si="135"/>
        <v>-</v>
      </c>
      <c r="AA463" s="87" t="str">
        <f t="shared" si="136"/>
        <v>MINIMO SIN SOLICITUD</v>
      </c>
      <c r="AB463" s="87" t="str">
        <f t="shared" si="137"/>
        <v>-</v>
      </c>
      <c r="AC463" s="87" t="str">
        <f t="shared" si="138"/>
        <v>SIN SOLICITUD</v>
      </c>
      <c r="AD463" s="6" t="str">
        <f t="shared" si="139"/>
        <v>-</v>
      </c>
      <c r="AE463" s="87"/>
      <c r="AF463" s="87"/>
      <c r="AG463" s="77"/>
      <c r="AH463" s="77"/>
      <c r="AI463" s="78" t="s">
        <v>2216</v>
      </c>
      <c r="AJ463" s="78"/>
      <c r="AK463" s="77"/>
      <c r="AL463" s="77"/>
      <c r="AM463" s="77"/>
      <c r="AN463" s="77" t="str">
        <f t="shared" si="140"/>
        <v>MCSSA018786HRAEI-LPI-CC-262-202325301</v>
      </c>
      <c r="AO463" s="77" t="str">
        <f t="shared" si="141"/>
        <v>1200ASPEN LABS, S.A. DE C.V.737.1MCSSA018786010.000.4220.002024LA-12-512-012000991-I-174-2023RAMO 12</v>
      </c>
      <c r="AP463" s="77" t="str">
        <f t="shared" si="142"/>
        <v>HRAEI-LPI-CC-262-2023</v>
      </c>
      <c r="AQ463" s="70" t="str">
        <f t="shared" si="143"/>
        <v>HRAEI-MD0680</v>
      </c>
      <c r="AR463" s="70" t="str">
        <f t="shared" si="144"/>
        <v>ASPEN LABS, S.A. DE C.V.</v>
      </c>
      <c r="AS463" s="70" t="str">
        <f t="shared" si="145"/>
        <v>LA-12-512-012000991-I-174-2023</v>
      </c>
      <c r="AT463" s="70" t="s">
        <v>2218</v>
      </c>
      <c r="AU463" s="70" t="str">
        <f t="shared" si="146"/>
        <v>HRAEI-LPI-CC-262-2023HRAEI-MD0680</v>
      </c>
      <c r="AV463" s="70"/>
      <c r="AW463" s="70"/>
      <c r="AX463" s="70"/>
    </row>
    <row r="464" spans="1:52" ht="24.95" hidden="1" customHeight="1" x14ac:dyDescent="0.25">
      <c r="A464" s="1" t="str">
        <f t="shared" si="129"/>
        <v>LA-12-M7B-012M7B997-I-1-2023MCSSA018786ASPEN LABS, S.A. DE C.V.2024010.000.4220.00</v>
      </c>
      <c r="B464" s="1" t="str">
        <f t="shared" si="130"/>
        <v>MCSSA01878625301HRAEI-LPI-CC-040-2023HRAEI-MD06802024</v>
      </c>
      <c r="C464" s="42">
        <v>44971</v>
      </c>
      <c r="D464" s="43">
        <v>2024</v>
      </c>
      <c r="E464" s="44" t="s">
        <v>39</v>
      </c>
      <c r="F464" s="44" t="s">
        <v>1474</v>
      </c>
      <c r="G464" s="44" t="s">
        <v>41</v>
      </c>
      <c r="H464" s="44">
        <v>25301</v>
      </c>
      <c r="I464" s="44" t="s">
        <v>1798</v>
      </c>
      <c r="J464" s="44" t="s">
        <v>1155</v>
      </c>
      <c r="K464" s="44" t="s">
        <v>1799</v>
      </c>
      <c r="L464" s="44" t="str">
        <f t="shared" si="131"/>
        <v>HRAEI-LPI-CC-040-2023HRAEI-MD0680</v>
      </c>
      <c r="M464" s="44" t="s">
        <v>1800</v>
      </c>
      <c r="N464" s="44">
        <v>25301003</v>
      </c>
      <c r="O464" s="44" t="s">
        <v>1801</v>
      </c>
      <c r="P464" s="44" t="s">
        <v>1802</v>
      </c>
      <c r="Q464" s="45">
        <v>737.1</v>
      </c>
      <c r="R464" s="46">
        <v>1560</v>
      </c>
      <c r="S464" s="46">
        <v>3900</v>
      </c>
      <c r="T464" s="45">
        <f t="shared" si="132"/>
        <v>1149876</v>
      </c>
      <c r="U464" s="45">
        <f t="shared" si="133"/>
        <v>2874690</v>
      </c>
      <c r="V464" s="47">
        <v>0</v>
      </c>
      <c r="W464" s="87" t="str">
        <f>IFERROR(VLOOKUP(L464,'DINAMICA SOLICITADO - ENTREGADO'!$A$2:$B$2000,2,0),"-")</f>
        <v>-</v>
      </c>
      <c r="X464" s="87" t="str">
        <f>IFERROR(VLOOKUP(L464,'DINAMICA SOLICITADO - ENTREGADO'!$A$2:$C$2000,3,0),"-")</f>
        <v>-</v>
      </c>
      <c r="Y464" s="87" t="str">
        <f t="shared" si="134"/>
        <v>SIN SOLICITUD</v>
      </c>
      <c r="Z464" s="87" t="str">
        <f t="shared" si="135"/>
        <v>-</v>
      </c>
      <c r="AA464" s="87" t="str">
        <f t="shared" si="136"/>
        <v>MINIMO SIN SOLICITUD</v>
      </c>
      <c r="AB464" s="87" t="str">
        <f t="shared" si="137"/>
        <v>-</v>
      </c>
      <c r="AC464" s="87" t="str">
        <f t="shared" si="138"/>
        <v>SIN SOLICITUD</v>
      </c>
      <c r="AD464" s="6" t="str">
        <f t="shared" si="139"/>
        <v>-</v>
      </c>
      <c r="AE464" s="87"/>
      <c r="AF464" s="87"/>
      <c r="AI464" s="9">
        <v>0.02</v>
      </c>
      <c r="AN464" s="8" t="str">
        <f t="shared" si="140"/>
        <v>MCSSA018786HRAEI-LPI-CC-040-202325301</v>
      </c>
      <c r="AO464" s="8" t="str">
        <f t="shared" si="141"/>
        <v>3900ASPEN LABS, S.A. DE C.V.737.1MCSSA018786010.000.4220.002024LA-12-M7B-012M7B997-I-1-2023RAMO 12</v>
      </c>
      <c r="AP464" s="8" t="str">
        <f t="shared" si="142"/>
        <v>HRAEI-LPI-CC-040-2023</v>
      </c>
      <c r="AQ464" s="1" t="str">
        <f t="shared" si="143"/>
        <v>HRAEI-MD0680</v>
      </c>
      <c r="AR464" s="1" t="str">
        <f t="shared" si="144"/>
        <v>ASPEN LABS, S.A. DE C.V.</v>
      </c>
      <c r="AS464" s="1" t="str">
        <f t="shared" si="145"/>
        <v>LA-12-M7B-012M7B997-I-1-2023</v>
      </c>
      <c r="AT464" s="1" t="s">
        <v>48</v>
      </c>
      <c r="AU464" s="1" t="str">
        <f t="shared" si="146"/>
        <v>HRAEI-LPI-CC-040-2023HRAEI-MD0680</v>
      </c>
    </row>
    <row r="465" spans="1:52" ht="24.95" hidden="1" customHeight="1" x14ac:dyDescent="0.25">
      <c r="A465" s="1" t="str">
        <f t="shared" si="129"/>
        <v>LA-12-M7B-012M7B997-I-1-2023MCSSA018786PRODIFAM, S.A. DE C.V.2024010.000.3617.00</v>
      </c>
      <c r="B465" s="1" t="str">
        <f t="shared" si="130"/>
        <v>MCSSA01878625301HRAEI-LPI-CC-008-2023HRAEI-MD06952024</v>
      </c>
      <c r="C465" s="42">
        <v>44971</v>
      </c>
      <c r="D465" s="43">
        <v>2024</v>
      </c>
      <c r="E465" s="44" t="s">
        <v>39</v>
      </c>
      <c r="F465" s="44" t="s">
        <v>1474</v>
      </c>
      <c r="G465" s="44" t="s">
        <v>41</v>
      </c>
      <c r="H465" s="44">
        <v>25301</v>
      </c>
      <c r="I465" s="44" t="s">
        <v>1475</v>
      </c>
      <c r="J465" s="44" t="s">
        <v>1476</v>
      </c>
      <c r="K465" s="44" t="s">
        <v>1750</v>
      </c>
      <c r="L465" s="44" t="str">
        <f t="shared" si="131"/>
        <v>HRAEI-LPI-CC-008-2023HRAEI-MD0695</v>
      </c>
      <c r="M465" s="44" t="s">
        <v>1751</v>
      </c>
      <c r="N465" s="44">
        <v>25301023</v>
      </c>
      <c r="O465" s="44" t="s">
        <v>1752</v>
      </c>
      <c r="P465" s="44" t="s">
        <v>1753</v>
      </c>
      <c r="Q465" s="45">
        <v>267.98</v>
      </c>
      <c r="R465" s="46">
        <v>63</v>
      </c>
      <c r="S465" s="46">
        <v>156</v>
      </c>
      <c r="T465" s="45">
        <f t="shared" si="132"/>
        <v>16882.740000000002</v>
      </c>
      <c r="U465" s="45">
        <f t="shared" si="133"/>
        <v>41804.880000000005</v>
      </c>
      <c r="V465" s="47">
        <v>0</v>
      </c>
      <c r="W465" s="87">
        <f>IFERROR(VLOOKUP(L465,'DINAMICA SOLICITADO - ENTREGADO'!$A$2:$B$2000,2,0),"-")</f>
        <v>63</v>
      </c>
      <c r="X465" s="87">
        <f>IFERROR(VLOOKUP(L465,'DINAMICA SOLICITADO - ENTREGADO'!$A$2:$C$2000,3,0),"-")</f>
        <v>63</v>
      </c>
      <c r="Y465" s="87" t="str">
        <f t="shared" si="134"/>
        <v>CLAVE SOLICITADA</v>
      </c>
      <c r="Z465" s="87">
        <f t="shared" si="135"/>
        <v>0</v>
      </c>
      <c r="AA465" s="87" t="str">
        <f t="shared" si="136"/>
        <v>MINIMO CUMPLIDO</v>
      </c>
      <c r="AB465" s="87">
        <f t="shared" si="137"/>
        <v>0</v>
      </c>
      <c r="AC465" s="87" t="str">
        <f t="shared" si="138"/>
        <v>RECIBIDO TOTAL</v>
      </c>
      <c r="AD465" s="6">
        <f t="shared" si="139"/>
        <v>16882.740000000002</v>
      </c>
      <c r="AE465" s="87" t="s">
        <v>3574</v>
      </c>
      <c r="AF465" s="87"/>
      <c r="AI465" s="9">
        <v>0.02</v>
      </c>
      <c r="AN465" s="8" t="str">
        <f t="shared" si="140"/>
        <v>MCSSA018786HRAEI-LPI-CC-008-202325301</v>
      </c>
      <c r="AO465" s="8" t="str">
        <f t="shared" si="141"/>
        <v>156PRODIFAM, S.A. DE C.V.267.98MCSSA018786010.000.3617.002024LA-12-M7B-012M7B997-I-1-2023RAMO 12</v>
      </c>
      <c r="AP465" s="8" t="str">
        <f t="shared" si="142"/>
        <v>HRAEI-LPI-CC-008-2023</v>
      </c>
      <c r="AQ465" s="1" t="str">
        <f t="shared" si="143"/>
        <v>HRAEI-MD0695</v>
      </c>
      <c r="AR465" s="1" t="str">
        <f t="shared" si="144"/>
        <v>PRODIFAM, S.A. DE C.V.</v>
      </c>
      <c r="AS465" s="1" t="str">
        <f t="shared" si="145"/>
        <v>LA-12-M7B-012M7B997-I-1-2023</v>
      </c>
      <c r="AT465" s="1" t="s">
        <v>48</v>
      </c>
      <c r="AU465" s="1" t="str">
        <f t="shared" si="146"/>
        <v>HRAEI-LPI-CC-008-2023HRAEI-MD0695</v>
      </c>
    </row>
    <row r="466" spans="1:52" ht="24.95" hidden="1" customHeight="1" x14ac:dyDescent="0.25">
      <c r="A466" s="1" t="str">
        <f t="shared" si="129"/>
        <v>LA-012M7B997-E115-2022MCSSA018786DISTRIBUIDOR MEDICO TECNOMED, S.A. DE C.V.2024010.000.1277.00</v>
      </c>
      <c r="B466" s="1" t="str">
        <f t="shared" si="130"/>
        <v>MCSSA01878625301HRAEI-LPI-CC-419-RA-2022HRAEI-MD06962024</v>
      </c>
      <c r="C466" s="42">
        <v>44950</v>
      </c>
      <c r="D466" s="43">
        <v>2024</v>
      </c>
      <c r="E466" s="44" t="s">
        <v>39</v>
      </c>
      <c r="F466" s="44" t="s">
        <v>390</v>
      </c>
      <c r="G466" s="44" t="s">
        <v>41</v>
      </c>
      <c r="H466" s="44">
        <v>25301</v>
      </c>
      <c r="I466" s="44" t="s">
        <v>399</v>
      </c>
      <c r="J466" s="44" t="s">
        <v>400</v>
      </c>
      <c r="K466" s="44" t="s">
        <v>615</v>
      </c>
      <c r="L466" s="44" t="str">
        <f t="shared" si="131"/>
        <v>HRAEI-LPI-CC-419-RA-2022HRAEI-MD0696</v>
      </c>
      <c r="M466" s="69" t="s">
        <v>616</v>
      </c>
      <c r="N466" s="44">
        <v>25301025</v>
      </c>
      <c r="O466" s="44" t="s">
        <v>617</v>
      </c>
      <c r="P466" s="44" t="s">
        <v>618</v>
      </c>
      <c r="Q466" s="45">
        <v>26.03</v>
      </c>
      <c r="R466" s="46">
        <v>50</v>
      </c>
      <c r="S466" s="46">
        <v>125</v>
      </c>
      <c r="T466" s="45">
        <f t="shared" si="132"/>
        <v>1301.5</v>
      </c>
      <c r="U466" s="45">
        <f t="shared" si="133"/>
        <v>3253.75</v>
      </c>
      <c r="V466" s="47">
        <v>0</v>
      </c>
      <c r="W466" s="87">
        <f>IFERROR(VLOOKUP(L466,'DINAMICA SOLICITADO - ENTREGADO'!$A$2:$B$2000,2,0),"-")</f>
        <v>50</v>
      </c>
      <c r="X466" s="87">
        <f>IFERROR(VLOOKUP(L466,'DINAMICA SOLICITADO - ENTREGADO'!$A$2:$C$2000,3,0),"-")</f>
        <v>100</v>
      </c>
      <c r="Y466" s="87" t="str">
        <f t="shared" si="134"/>
        <v>CLAVE SOLICITADA</v>
      </c>
      <c r="Z466" s="87">
        <f t="shared" si="135"/>
        <v>0</v>
      </c>
      <c r="AA466" s="87" t="str">
        <f t="shared" si="136"/>
        <v>MINIMO CUMPLIDO</v>
      </c>
      <c r="AB466" s="87">
        <f t="shared" si="137"/>
        <v>-50</v>
      </c>
      <c r="AC466" s="87" t="str">
        <f t="shared" si="138"/>
        <v>SIN RECIBIR</v>
      </c>
      <c r="AD466" s="6">
        <f t="shared" si="139"/>
        <v>2603</v>
      </c>
      <c r="AE466" s="87"/>
      <c r="AF466" s="87"/>
      <c r="AI466" s="9">
        <v>2.5000000000000001E-2</v>
      </c>
      <c r="AN466" s="8" t="str">
        <f t="shared" si="140"/>
        <v>MCSSA018786HRAEI-LPI-CC-419-RA-202225301</v>
      </c>
      <c r="AO466" s="8" t="str">
        <f t="shared" si="141"/>
        <v>125DISTRIBUIDOR MEDICO TECNOMED, S.A. DE C.V.26.03MCSSA018786010.000.1277.002024LA-012M7B997-E115-2022RAMO 12</v>
      </c>
      <c r="AP466" s="8" t="str">
        <f t="shared" si="142"/>
        <v>HRAEI-LPI-CC-419-RA-2022</v>
      </c>
      <c r="AQ466" s="1" t="str">
        <f t="shared" si="143"/>
        <v>HRAEI-MD0696</v>
      </c>
      <c r="AR466" s="1" t="str">
        <f t="shared" si="144"/>
        <v>DISTRIBUIDOR MEDICO TECNOMED, S.A. DE C.V.</v>
      </c>
      <c r="AS466" s="1" t="str">
        <f t="shared" si="145"/>
        <v>LA-012M7B997-E115-2022</v>
      </c>
      <c r="AT466" s="1" t="s">
        <v>48</v>
      </c>
      <c r="AU466" s="1" t="str">
        <f t="shared" si="146"/>
        <v>HRAEI-LPI-CC-419-RA-2022HRAEI-MD0696</v>
      </c>
    </row>
    <row r="467" spans="1:52" ht="24.95" hidden="1" customHeight="1" x14ac:dyDescent="0.25">
      <c r="A467" s="1" t="str">
        <f t="shared" si="129"/>
        <v>LA-12-M7B-012M7B997-I-1-2023MCSSA018786CHIESI MÉXICO, S.A. DE C.V.2024010.000.5335.01</v>
      </c>
      <c r="B467" s="1" t="str">
        <f t="shared" si="130"/>
        <v>MCSSA01878625301HRAEI-LPI-CC-049-2023HRAEI-MD06982024</v>
      </c>
      <c r="C467" s="42">
        <v>44971</v>
      </c>
      <c r="D467" s="43">
        <v>2024</v>
      </c>
      <c r="E467" s="44" t="s">
        <v>39</v>
      </c>
      <c r="F467" s="44" t="s">
        <v>1474</v>
      </c>
      <c r="G467" s="44" t="s">
        <v>41</v>
      </c>
      <c r="H467" s="44">
        <v>25301</v>
      </c>
      <c r="I467" s="44" t="s">
        <v>1935</v>
      </c>
      <c r="J467" s="44" t="s">
        <v>213</v>
      </c>
      <c r="K467" s="44" t="s">
        <v>1936</v>
      </c>
      <c r="L467" s="44" t="str">
        <f t="shared" si="131"/>
        <v>HRAEI-LPI-CC-049-2023HRAEI-MD0698</v>
      </c>
      <c r="M467" s="44" t="s">
        <v>1937</v>
      </c>
      <c r="N467" s="44">
        <v>25302646</v>
      </c>
      <c r="O467" s="44" t="s">
        <v>1938</v>
      </c>
      <c r="P467" s="44" t="s">
        <v>371</v>
      </c>
      <c r="Q467" s="45">
        <v>11107</v>
      </c>
      <c r="R467" s="46">
        <v>34</v>
      </c>
      <c r="S467" s="46">
        <v>84</v>
      </c>
      <c r="T467" s="45">
        <f t="shared" si="132"/>
        <v>377638</v>
      </c>
      <c r="U467" s="45">
        <f t="shared" si="133"/>
        <v>932988</v>
      </c>
      <c r="V467" s="47">
        <v>0</v>
      </c>
      <c r="W467" s="87">
        <f>IFERROR(VLOOKUP(L467,'DINAMICA SOLICITADO - ENTREGADO'!$A$2:$B$2000,2,0),"-")</f>
        <v>50</v>
      </c>
      <c r="X467" s="87">
        <f>IFERROR(VLOOKUP(L467,'DINAMICA SOLICITADO - ENTREGADO'!$A$2:$C$2000,3,0),"-")</f>
        <v>50</v>
      </c>
      <c r="Y467" s="87" t="str">
        <f t="shared" si="134"/>
        <v>CLAVE SOLICITADA</v>
      </c>
      <c r="Z467" s="87">
        <f t="shared" si="135"/>
        <v>16</v>
      </c>
      <c r="AA467" s="87" t="str">
        <f t="shared" si="136"/>
        <v>MINIMO SUPERADO</v>
      </c>
      <c r="AB467" s="87">
        <f t="shared" si="137"/>
        <v>0</v>
      </c>
      <c r="AC467" s="87" t="str">
        <f t="shared" si="138"/>
        <v>RECIBIDO TOTAL</v>
      </c>
      <c r="AD467" s="6">
        <f t="shared" si="139"/>
        <v>555350</v>
      </c>
      <c r="AE467" s="87"/>
      <c r="AF467" s="87"/>
      <c r="AI467" s="9">
        <v>0.02</v>
      </c>
      <c r="AN467" s="8" t="str">
        <f t="shared" si="140"/>
        <v>MCSSA018786HRAEI-LPI-CC-049-202325301</v>
      </c>
      <c r="AO467" s="8" t="str">
        <f t="shared" si="141"/>
        <v>84CHIESI MÉXICO, S.A. DE C.V.11107MCSSA018786010.000.5335.012024LA-12-M7B-012M7B997-I-1-2023RAMO 12</v>
      </c>
      <c r="AP467" s="8" t="str">
        <f t="shared" si="142"/>
        <v>HRAEI-LPI-CC-049-2023</v>
      </c>
      <c r="AQ467" s="1" t="str">
        <f t="shared" si="143"/>
        <v>HRAEI-MD0698</v>
      </c>
      <c r="AR467" s="1" t="str">
        <f t="shared" si="144"/>
        <v>CHIESI MÉXICO, S.A. DE C.V.</v>
      </c>
      <c r="AS467" s="1" t="str">
        <f t="shared" si="145"/>
        <v>LA-12-M7B-012M7B997-I-1-2023</v>
      </c>
      <c r="AT467" s="1" t="s">
        <v>48</v>
      </c>
      <c r="AU467" s="1" t="str">
        <f t="shared" si="146"/>
        <v>HRAEI-LPI-CC-049-2023HRAEI-MD0698</v>
      </c>
    </row>
    <row r="468" spans="1:52" ht="24.95" hidden="1" customHeight="1" x14ac:dyDescent="0.25">
      <c r="A468" s="1" t="str">
        <f t="shared" si="129"/>
        <v>LA-12-M7B-012M7B997-I-86-2023MCSSA018786LABORATORIOS VANQUISH, S.A. DE C.V.2024010.000.5880.00</v>
      </c>
      <c r="B468" s="1" t="str">
        <f t="shared" si="130"/>
        <v>MCSSA01878625301HRAEI-LPI-CC-189-2023HRAEI-MD20582024</v>
      </c>
      <c r="C468" s="42">
        <v>45132</v>
      </c>
      <c r="D468" s="43">
        <v>2024</v>
      </c>
      <c r="E468" s="44" t="s">
        <v>39</v>
      </c>
      <c r="F468" s="44" t="s">
        <v>2227</v>
      </c>
      <c r="G468" s="44" t="s">
        <v>41</v>
      </c>
      <c r="H468" s="44">
        <v>25301</v>
      </c>
      <c r="I468" s="44" t="s">
        <v>2758</v>
      </c>
      <c r="J468" s="44" t="s">
        <v>853</v>
      </c>
      <c r="K468" s="44" t="s">
        <v>168</v>
      </c>
      <c r="L468" s="44" t="str">
        <f t="shared" si="131"/>
        <v>HRAEI-LPI-CC-189-2023HRAEI-MD2058</v>
      </c>
      <c r="M468" s="44" t="s">
        <v>169</v>
      </c>
      <c r="N468" s="44">
        <v>25302316</v>
      </c>
      <c r="O468" s="44" t="s">
        <v>170</v>
      </c>
      <c r="P468" s="44" t="s">
        <v>171</v>
      </c>
      <c r="Q468" s="45">
        <v>2690</v>
      </c>
      <c r="R468" s="46">
        <v>17</v>
      </c>
      <c r="S468" s="46">
        <v>42</v>
      </c>
      <c r="T468" s="45">
        <f t="shared" si="132"/>
        <v>45730</v>
      </c>
      <c r="U468" s="45">
        <f t="shared" si="133"/>
        <v>112980</v>
      </c>
      <c r="V468" s="47">
        <v>0</v>
      </c>
      <c r="W468" s="87">
        <f>IFERROR(VLOOKUP(L468,'DINAMICA SOLICITADO - ENTREGADO'!$A$2:$B$2000,2,0),"-")</f>
        <v>17</v>
      </c>
      <c r="X468" s="87">
        <f>IFERROR(VLOOKUP(L468,'DINAMICA SOLICITADO - ENTREGADO'!$A$2:$C$2000,3,0),"-")</f>
        <v>0</v>
      </c>
      <c r="Y468" s="87" t="str">
        <f t="shared" si="134"/>
        <v>CLAVE SOLICITADA</v>
      </c>
      <c r="Z468" s="87">
        <f t="shared" si="135"/>
        <v>0</v>
      </c>
      <c r="AA468" s="87" t="str">
        <f t="shared" si="136"/>
        <v>MINIMO CUMPLIDO</v>
      </c>
      <c r="AB468" s="87">
        <f t="shared" si="137"/>
        <v>17</v>
      </c>
      <c r="AC468" s="87" t="str">
        <f t="shared" si="138"/>
        <v>SIN RECIBIR</v>
      </c>
      <c r="AD468" s="6">
        <f t="shared" si="139"/>
        <v>0</v>
      </c>
      <c r="AE468" s="87"/>
      <c r="AF468" s="87"/>
      <c r="AI468" s="9" t="s">
        <v>2216</v>
      </c>
      <c r="AL468" s="8"/>
      <c r="AN468" s="8" t="str">
        <f t="shared" si="140"/>
        <v>MCSSA018786HRAEI-LPI-CC-189-202325301</v>
      </c>
      <c r="AO468" s="8" t="str">
        <f t="shared" si="141"/>
        <v>42LABORATORIOS VANQUISH, S.A. DE C.V.2690MCSSA018786010.000.5880.002024LA-12-M7B-012M7B997-I-86-2023RAMO 12</v>
      </c>
      <c r="AP468" s="8" t="str">
        <f t="shared" si="142"/>
        <v>HRAEI-LPI-CC-189-2023</v>
      </c>
      <c r="AQ468" s="1" t="str">
        <f t="shared" si="143"/>
        <v>HRAEI-MD2058</v>
      </c>
      <c r="AR468" s="1" t="str">
        <f t="shared" si="144"/>
        <v>LABORATORIOS VANQUISH, S.A. DE C.V.</v>
      </c>
      <c r="AS468" s="1" t="str">
        <f t="shared" si="145"/>
        <v>LA-12-M7B-012M7B997-I-86-2023</v>
      </c>
      <c r="AT468" s="1" t="s">
        <v>48</v>
      </c>
      <c r="AU468" s="1" t="str">
        <f t="shared" si="146"/>
        <v>HRAEI-LPI-CC-189-2023HRAEI-MD2058</v>
      </c>
      <c r="AY468" s="70"/>
      <c r="AZ468" s="70"/>
    </row>
    <row r="469" spans="1:52" ht="24.95" hidden="1" customHeight="1" x14ac:dyDescent="0.25">
      <c r="A469" s="1" t="str">
        <f t="shared" si="129"/>
        <v>AA-012M7B997-E133-2022MCSSA018786ASTRA ZENECA, S.A. DE C.V.2024010.000.5880.00</v>
      </c>
      <c r="B469" s="1" t="str">
        <f t="shared" si="130"/>
        <v>MCSSA01878625301HRAEI-AD-CC-350-2022HRAEI-MD20582024</v>
      </c>
      <c r="C469" s="42">
        <v>44950</v>
      </c>
      <c r="D469" s="43">
        <v>2024</v>
      </c>
      <c r="E469" s="44" t="s">
        <v>39</v>
      </c>
      <c r="F469" s="44" t="s">
        <v>40</v>
      </c>
      <c r="G469" s="44" t="s">
        <v>41</v>
      </c>
      <c r="H469" s="44">
        <v>25301</v>
      </c>
      <c r="I469" s="44" t="s">
        <v>166</v>
      </c>
      <c r="J469" s="44" t="s">
        <v>167</v>
      </c>
      <c r="K469" s="44" t="s">
        <v>168</v>
      </c>
      <c r="L469" s="44" t="str">
        <f t="shared" si="131"/>
        <v>HRAEI-AD-CC-350-2022HRAEI-MD2058</v>
      </c>
      <c r="M469" s="44" t="s">
        <v>169</v>
      </c>
      <c r="N469" s="44">
        <v>25302316</v>
      </c>
      <c r="O469" s="44" t="s">
        <v>170</v>
      </c>
      <c r="P469" s="44" t="s">
        <v>171</v>
      </c>
      <c r="Q469" s="45">
        <v>8760</v>
      </c>
      <c r="R469" s="46">
        <v>17</v>
      </c>
      <c r="S469" s="46">
        <v>42</v>
      </c>
      <c r="T469" s="45">
        <f t="shared" si="132"/>
        <v>148920</v>
      </c>
      <c r="U469" s="45">
        <f t="shared" si="133"/>
        <v>367920</v>
      </c>
      <c r="V469" s="47">
        <v>0</v>
      </c>
      <c r="W469" s="87">
        <f>IFERROR(VLOOKUP(L469,'DINAMICA SOLICITADO - ENTREGADO'!$A$2:$B$2000,2,0),"-")</f>
        <v>42</v>
      </c>
      <c r="X469" s="87">
        <f>IFERROR(VLOOKUP(L469,'DINAMICA SOLICITADO - ENTREGADO'!$A$2:$C$2000,3,0),"-")</f>
        <v>42</v>
      </c>
      <c r="Y469" s="87" t="str">
        <f t="shared" si="134"/>
        <v>CLAVE SOLICITADA</v>
      </c>
      <c r="Z469" s="87">
        <f t="shared" si="135"/>
        <v>25</v>
      </c>
      <c r="AA469" s="87" t="str">
        <f t="shared" si="136"/>
        <v>MINIMO SUPERADO</v>
      </c>
      <c r="AB469" s="87">
        <f t="shared" si="137"/>
        <v>0</v>
      </c>
      <c r="AC469" s="87" t="str">
        <f t="shared" si="138"/>
        <v>RECIBIDO TOTAL</v>
      </c>
      <c r="AD469" s="6">
        <f t="shared" si="139"/>
        <v>367920</v>
      </c>
      <c r="AE469" s="87" t="s">
        <v>3574</v>
      </c>
      <c r="AF469" s="87"/>
      <c r="AI469" s="9">
        <v>2.5000000000000001E-2</v>
      </c>
      <c r="AN469" s="8" t="str">
        <f t="shared" si="140"/>
        <v>MCSSA018786HRAEI-AD-CC-350-202225301</v>
      </c>
      <c r="AO469" s="8" t="str">
        <f t="shared" si="141"/>
        <v>42ASTRA ZENECA, S.A. DE C.V.8760MCSSA018786010.000.5880.002024AA-012M7B997-E133-2022RAMO 12</v>
      </c>
      <c r="AP469" s="8" t="str">
        <f t="shared" si="142"/>
        <v>HRAEI-AD-CC-350-2022</v>
      </c>
      <c r="AQ469" s="1" t="str">
        <f t="shared" si="143"/>
        <v>HRAEI-MD2058</v>
      </c>
      <c r="AR469" s="1" t="str">
        <f t="shared" si="144"/>
        <v>ASTRA ZENECA, S.A. DE C.V.</v>
      </c>
      <c r="AS469" s="1" t="str">
        <f t="shared" si="145"/>
        <v>AA-012M7B997-E133-2022</v>
      </c>
      <c r="AT469" s="1" t="s">
        <v>48</v>
      </c>
      <c r="AU469" s="1" t="str">
        <f t="shared" si="146"/>
        <v>HRAEI-AD-CC-350-2022HRAEI-MD2058</v>
      </c>
      <c r="AY469" s="70"/>
      <c r="AZ469" s="70"/>
    </row>
    <row r="470" spans="1:52" ht="24.95" hidden="1" customHeight="1" x14ac:dyDescent="0.25">
      <c r="A470" s="70" t="str">
        <f t="shared" si="129"/>
        <v>LA-12-512-012000991-I-174-2023MCSSA018786BIORESEARCH DE MEXICO, S.A. DE C.V.2024010.000.1701.00</v>
      </c>
      <c r="B470" s="70" t="str">
        <f t="shared" si="130"/>
        <v>MCSSA01878625301HRAEI-LPI-CC-266-2023HRAEI-MD06992024</v>
      </c>
      <c r="C470" s="71">
        <v>45253</v>
      </c>
      <c r="D470" s="72">
        <v>2024</v>
      </c>
      <c r="E470" s="73" t="s">
        <v>39</v>
      </c>
      <c r="F470" s="73" t="s">
        <v>2213</v>
      </c>
      <c r="G470" s="73" t="s">
        <v>41</v>
      </c>
      <c r="H470" s="73">
        <v>25301</v>
      </c>
      <c r="I470" s="73" t="s">
        <v>2274</v>
      </c>
      <c r="J470" s="73" t="s">
        <v>2275</v>
      </c>
      <c r="K470" s="73" t="s">
        <v>623</v>
      </c>
      <c r="L470" s="44" t="str">
        <f t="shared" si="131"/>
        <v>HRAEI-LPI-CC-266-2023HRAEI-MD0699</v>
      </c>
      <c r="M470" s="73" t="s">
        <v>624</v>
      </c>
      <c r="N470" s="73">
        <v>25301031</v>
      </c>
      <c r="O470" s="73" t="s">
        <v>625</v>
      </c>
      <c r="P470" s="73" t="s">
        <v>557</v>
      </c>
      <c r="Q470" s="74">
        <v>6.74</v>
      </c>
      <c r="R470" s="75">
        <v>13</v>
      </c>
      <c r="S470" s="75">
        <v>31</v>
      </c>
      <c r="T470" s="74">
        <f t="shared" si="132"/>
        <v>87.62</v>
      </c>
      <c r="U470" s="74">
        <f t="shared" si="133"/>
        <v>208.94</v>
      </c>
      <c r="V470" s="76">
        <v>0</v>
      </c>
      <c r="W470" s="87" t="str">
        <f>IFERROR(VLOOKUP(L470,'DINAMICA SOLICITADO - ENTREGADO'!$A$2:$B$2000,2,0),"-")</f>
        <v>-</v>
      </c>
      <c r="X470" s="87" t="str">
        <f>IFERROR(VLOOKUP(L470,'DINAMICA SOLICITADO - ENTREGADO'!$A$2:$C$2000,3,0),"-")</f>
        <v>-</v>
      </c>
      <c r="Y470" s="87" t="str">
        <f t="shared" si="134"/>
        <v>SIN SOLICITUD</v>
      </c>
      <c r="Z470" s="87" t="str">
        <f t="shared" si="135"/>
        <v>-</v>
      </c>
      <c r="AA470" s="87" t="str">
        <f t="shared" si="136"/>
        <v>MINIMO SIN SOLICITUD</v>
      </c>
      <c r="AB470" s="87" t="str">
        <f t="shared" si="137"/>
        <v>-</v>
      </c>
      <c r="AC470" s="87" t="str">
        <f t="shared" si="138"/>
        <v>SIN SOLICITUD</v>
      </c>
      <c r="AD470" s="6" t="str">
        <f t="shared" si="139"/>
        <v>-</v>
      </c>
      <c r="AE470" s="87"/>
      <c r="AF470" s="87"/>
      <c r="AG470" s="77"/>
      <c r="AH470" s="77"/>
      <c r="AI470" s="78" t="s">
        <v>2216</v>
      </c>
      <c r="AJ470" s="78"/>
      <c r="AK470" s="77"/>
      <c r="AL470" s="77"/>
      <c r="AM470" s="77"/>
      <c r="AN470" s="77" t="str">
        <f t="shared" si="140"/>
        <v>MCSSA018786HRAEI-LPI-CC-266-202325301</v>
      </c>
      <c r="AO470" s="77" t="str">
        <f t="shared" si="141"/>
        <v>31BIORESEARCH DE MEXICO, S.A. DE C.V.6.74MCSSA018786010.000.1701.002024LA-12-512-012000991-I-174-2023RAMO 12</v>
      </c>
      <c r="AP470" s="77" t="str">
        <f t="shared" si="142"/>
        <v>HRAEI-LPI-CC-266-2023</v>
      </c>
      <c r="AQ470" s="70" t="str">
        <f t="shared" si="143"/>
        <v>HRAEI-MD0699</v>
      </c>
      <c r="AR470" s="70" t="str">
        <f t="shared" si="144"/>
        <v>BIORESEARCH DE MEXICO, S.A. DE C.V.</v>
      </c>
      <c r="AS470" s="70" t="str">
        <f t="shared" si="145"/>
        <v>LA-12-512-012000991-I-174-2023</v>
      </c>
      <c r="AT470" s="70" t="s">
        <v>2218</v>
      </c>
      <c r="AU470" s="70" t="str">
        <f t="shared" si="146"/>
        <v>HRAEI-LPI-CC-266-2023HRAEI-MD0699</v>
      </c>
      <c r="AV470" s="70"/>
      <c r="AW470" s="70"/>
      <c r="AX470" s="70"/>
    </row>
    <row r="471" spans="1:52" ht="24.95" hidden="1" customHeight="1" x14ac:dyDescent="0.25">
      <c r="A471" s="1" t="str">
        <f t="shared" si="129"/>
        <v>LA-012M7B997-E115-2022MCSSA018786BIORESEARCH DE MÉXICO, S.A. DE C.V.2024010.000.1701.00</v>
      </c>
      <c r="B471" s="1" t="str">
        <f t="shared" si="130"/>
        <v>MCSSA01878625301HRAEI-LPI-CC-431-2022HRAEI-MD06992024</v>
      </c>
      <c r="C471" s="42">
        <v>44950</v>
      </c>
      <c r="D471" s="43">
        <v>2024</v>
      </c>
      <c r="E471" s="44" t="s">
        <v>39</v>
      </c>
      <c r="F471" s="44" t="s">
        <v>390</v>
      </c>
      <c r="G471" s="44" t="s">
        <v>41</v>
      </c>
      <c r="H471" s="44">
        <v>25301</v>
      </c>
      <c r="I471" s="44" t="s">
        <v>503</v>
      </c>
      <c r="J471" s="44" t="s">
        <v>504</v>
      </c>
      <c r="K471" s="44" t="s">
        <v>623</v>
      </c>
      <c r="L471" s="44" t="str">
        <f t="shared" si="131"/>
        <v>HRAEI-LPI-CC-431-2022HRAEI-MD0699</v>
      </c>
      <c r="M471" s="44" t="s">
        <v>624</v>
      </c>
      <c r="N471" s="44">
        <v>25301031</v>
      </c>
      <c r="O471" s="44" t="s">
        <v>625</v>
      </c>
      <c r="P471" s="44" t="s">
        <v>557</v>
      </c>
      <c r="Q471" s="45">
        <v>6.74</v>
      </c>
      <c r="R471" s="46">
        <v>20</v>
      </c>
      <c r="S471" s="46">
        <v>50</v>
      </c>
      <c r="T471" s="45">
        <f t="shared" si="132"/>
        <v>134.80000000000001</v>
      </c>
      <c r="U471" s="45">
        <f t="shared" si="133"/>
        <v>337</v>
      </c>
      <c r="V471" s="47">
        <v>0</v>
      </c>
      <c r="W471" s="87" t="str">
        <f>IFERROR(VLOOKUP(L471,'DINAMICA SOLICITADO - ENTREGADO'!$A$2:$B$2000,2,0),"-")</f>
        <v>-</v>
      </c>
      <c r="X471" s="87" t="str">
        <f>IFERROR(VLOOKUP(L471,'DINAMICA SOLICITADO - ENTREGADO'!$A$2:$C$2000,3,0),"-")</f>
        <v>-</v>
      </c>
      <c r="Y471" s="87" t="str">
        <f t="shared" si="134"/>
        <v>SIN SOLICITUD</v>
      </c>
      <c r="Z471" s="87" t="str">
        <f t="shared" si="135"/>
        <v>-</v>
      </c>
      <c r="AA471" s="87" t="str">
        <f t="shared" si="136"/>
        <v>MINIMO SIN SOLICITUD</v>
      </c>
      <c r="AB471" s="87" t="str">
        <f t="shared" si="137"/>
        <v>-</v>
      </c>
      <c r="AC471" s="87" t="str">
        <f t="shared" si="138"/>
        <v>SIN SOLICITUD</v>
      </c>
      <c r="AD471" s="6" t="str">
        <f t="shared" si="139"/>
        <v>-</v>
      </c>
      <c r="AE471" s="87"/>
      <c r="AF471" s="87"/>
      <c r="AI471" s="9">
        <v>2.5000000000000001E-2</v>
      </c>
      <c r="AN471" s="8" t="str">
        <f t="shared" si="140"/>
        <v>MCSSA018786HRAEI-LPI-CC-431-202225301</v>
      </c>
      <c r="AO471" s="8" t="str">
        <f t="shared" si="141"/>
        <v>50BIORESEARCH DE MÉXICO, S.A. DE C.V.6.74MCSSA018786010.000.1701.002024LA-012M7B997-E115-2022RAMO 12</v>
      </c>
      <c r="AP471" s="8" t="str">
        <f t="shared" si="142"/>
        <v>HRAEI-LPI-CC-431-2022</v>
      </c>
      <c r="AQ471" s="1" t="str">
        <f t="shared" si="143"/>
        <v>HRAEI-MD0699</v>
      </c>
      <c r="AR471" s="1" t="str">
        <f t="shared" si="144"/>
        <v>BIORESEARCH DE MÉXICO, S.A. DE C.V.</v>
      </c>
      <c r="AS471" s="1" t="str">
        <f t="shared" si="145"/>
        <v>LA-012M7B997-E115-2022</v>
      </c>
      <c r="AT471" s="1" t="s">
        <v>48</v>
      </c>
      <c r="AU471" s="1" t="str">
        <f t="shared" si="146"/>
        <v>HRAEI-LPI-CC-431-2022HRAEI-MD0699</v>
      </c>
    </row>
    <row r="472" spans="1:52" ht="24.95" hidden="1" customHeight="1" x14ac:dyDescent="0.25">
      <c r="A472" s="1" t="str">
        <f t="shared" si="129"/>
        <v>LA-012M7B997-E115-2022MCSSA018786DISTRIBUIDOR MEDICO TECNOMED, S.A. DE C.V.2024010.000.2308.00</v>
      </c>
      <c r="B472" s="1" t="str">
        <f t="shared" si="130"/>
        <v>MCSSA01878625301HRAEI-LPI-CC-419-RA-2022HRAEI-MD07032024</v>
      </c>
      <c r="C472" s="42">
        <v>44950</v>
      </c>
      <c r="D472" s="43">
        <v>2024</v>
      </c>
      <c r="E472" s="44" t="s">
        <v>39</v>
      </c>
      <c r="F472" s="44" t="s">
        <v>390</v>
      </c>
      <c r="G472" s="44" t="s">
        <v>41</v>
      </c>
      <c r="H472" s="44">
        <v>25301</v>
      </c>
      <c r="I472" s="44" t="s">
        <v>399</v>
      </c>
      <c r="J472" s="44" t="s">
        <v>400</v>
      </c>
      <c r="K472" s="44" t="s">
        <v>763</v>
      </c>
      <c r="L472" s="44" t="str">
        <f t="shared" si="131"/>
        <v>HRAEI-LPI-CC-419-RA-2022HRAEI-MD0703</v>
      </c>
      <c r="M472" s="69" t="s">
        <v>764</v>
      </c>
      <c r="N472" s="44">
        <v>25301033</v>
      </c>
      <c r="O472" s="44" t="s">
        <v>765</v>
      </c>
      <c r="P472" s="44" t="s">
        <v>766</v>
      </c>
      <c r="Q472" s="45">
        <v>8.74</v>
      </c>
      <c r="R472" s="46">
        <v>1379</v>
      </c>
      <c r="S472" s="46">
        <v>3447</v>
      </c>
      <c r="T472" s="45">
        <f t="shared" si="132"/>
        <v>12052.460000000001</v>
      </c>
      <c r="U472" s="45">
        <f t="shared" si="133"/>
        <v>30126.780000000002</v>
      </c>
      <c r="V472" s="47">
        <v>0</v>
      </c>
      <c r="W472" s="87">
        <f>IFERROR(VLOOKUP(L472,'DINAMICA SOLICITADO - ENTREGADO'!$A$2:$B$2000,2,0),"-")</f>
        <v>3447</v>
      </c>
      <c r="X472" s="87">
        <f>IFERROR(VLOOKUP(L472,'DINAMICA SOLICITADO - ENTREGADO'!$A$2:$C$2000,3,0),"-")</f>
        <v>3447</v>
      </c>
      <c r="Y472" s="87" t="str">
        <f t="shared" si="134"/>
        <v>CLAVE SOLICITADA</v>
      </c>
      <c r="Z472" s="87">
        <f t="shared" si="135"/>
        <v>2068</v>
      </c>
      <c r="AA472" s="87" t="str">
        <f t="shared" si="136"/>
        <v>MINIMO SUPERADO</v>
      </c>
      <c r="AB472" s="87">
        <f t="shared" si="137"/>
        <v>0</v>
      </c>
      <c r="AC472" s="87" t="str">
        <f t="shared" si="138"/>
        <v>RECIBIDO TOTAL</v>
      </c>
      <c r="AD472" s="6">
        <f t="shared" si="139"/>
        <v>30126.780000000002</v>
      </c>
      <c r="AE472" s="87"/>
      <c r="AF472" s="87"/>
      <c r="AI472" s="9">
        <v>2.5000000000000001E-2</v>
      </c>
      <c r="AN472" s="8" t="str">
        <f t="shared" si="140"/>
        <v>MCSSA018786HRAEI-LPI-CC-419-RA-202225301</v>
      </c>
      <c r="AO472" s="8" t="str">
        <f t="shared" si="141"/>
        <v>3447DISTRIBUIDOR MEDICO TECNOMED, S.A. DE C.V.8.74MCSSA018786010.000.2308.002024LA-012M7B997-E115-2022RAMO 12</v>
      </c>
      <c r="AP472" s="8" t="str">
        <f t="shared" si="142"/>
        <v>HRAEI-LPI-CC-419-RA-2022</v>
      </c>
      <c r="AQ472" s="1" t="str">
        <f t="shared" si="143"/>
        <v>HRAEI-MD0703</v>
      </c>
      <c r="AR472" s="1" t="str">
        <f t="shared" si="144"/>
        <v>DISTRIBUIDOR MEDICO TECNOMED, S.A. DE C.V.</v>
      </c>
      <c r="AS472" s="1" t="str">
        <f t="shared" si="145"/>
        <v>LA-012M7B997-E115-2022</v>
      </c>
      <c r="AT472" s="1" t="s">
        <v>48</v>
      </c>
      <c r="AU472" s="1" t="str">
        <f t="shared" si="146"/>
        <v>HRAEI-LPI-CC-419-RA-2022HRAEI-MD0703</v>
      </c>
    </row>
    <row r="473" spans="1:52" ht="24.95" hidden="1" customHeight="1" x14ac:dyDescent="0.25">
      <c r="A473" s="1" t="str">
        <f t="shared" si="129"/>
        <v>LA-012M7B997-E115-2022MCSSA018786SAGO MEDICAL SERVICE, S.A. DE C.V.2024010.000.2307.00</v>
      </c>
      <c r="B473" s="1" t="str">
        <f t="shared" si="130"/>
        <v>MCSSA01878625301HRAEI-LPI-CC-427-2022HRAEI-MD07022024</v>
      </c>
      <c r="C473" s="42">
        <v>44950</v>
      </c>
      <c r="D473" s="43">
        <v>2024</v>
      </c>
      <c r="E473" s="44" t="s">
        <v>39</v>
      </c>
      <c r="F473" s="44" t="s">
        <v>390</v>
      </c>
      <c r="G473" s="44" t="s">
        <v>41</v>
      </c>
      <c r="H473" s="44">
        <v>25301</v>
      </c>
      <c r="I473" s="44" t="s">
        <v>462</v>
      </c>
      <c r="J473" s="44" t="s">
        <v>463</v>
      </c>
      <c r="K473" s="44" t="s">
        <v>760</v>
      </c>
      <c r="L473" s="44" t="str">
        <f t="shared" si="131"/>
        <v>HRAEI-LPI-CC-427-2022HRAEI-MD0702</v>
      </c>
      <c r="M473" s="44" t="s">
        <v>761</v>
      </c>
      <c r="N473" s="44">
        <v>25301035</v>
      </c>
      <c r="O473" s="44" t="s">
        <v>762</v>
      </c>
      <c r="P473" s="44" t="s">
        <v>461</v>
      </c>
      <c r="Q473" s="45">
        <v>4.2699999999999996</v>
      </c>
      <c r="R473" s="46">
        <v>32</v>
      </c>
      <c r="S473" s="46">
        <v>78</v>
      </c>
      <c r="T473" s="45">
        <f t="shared" si="132"/>
        <v>136.63999999999999</v>
      </c>
      <c r="U473" s="45">
        <f t="shared" si="133"/>
        <v>333.05999999999995</v>
      </c>
      <c r="V473" s="47">
        <v>0</v>
      </c>
      <c r="W473" s="87">
        <f>IFERROR(VLOOKUP(L473,'DINAMICA SOLICITADO - ENTREGADO'!$A$2:$B$2000,2,0),"-")</f>
        <v>78</v>
      </c>
      <c r="X473" s="87">
        <f>IFERROR(VLOOKUP(L473,'DINAMICA SOLICITADO - ENTREGADO'!$A$2:$C$2000,3,0),"-")</f>
        <v>32</v>
      </c>
      <c r="Y473" s="87" t="str">
        <f t="shared" si="134"/>
        <v>CLAVE SOLICITADA</v>
      </c>
      <c r="Z473" s="87">
        <f t="shared" si="135"/>
        <v>46</v>
      </c>
      <c r="AA473" s="87" t="str">
        <f t="shared" si="136"/>
        <v>MINIMO SUPERADO</v>
      </c>
      <c r="AB473" s="87">
        <f t="shared" si="137"/>
        <v>46</v>
      </c>
      <c r="AC473" s="87" t="str">
        <f t="shared" si="138"/>
        <v>RECIBIDO PARCIAL</v>
      </c>
      <c r="AD473" s="6">
        <f t="shared" si="139"/>
        <v>136.63999999999999</v>
      </c>
      <c r="AE473" s="87" t="s">
        <v>3574</v>
      </c>
      <c r="AF473" s="87"/>
      <c r="AI473" s="9">
        <v>2.5000000000000001E-2</v>
      </c>
      <c r="AN473" s="8" t="str">
        <f t="shared" si="140"/>
        <v>MCSSA018786HRAEI-LPI-CC-427-202225301</v>
      </c>
      <c r="AO473" s="8" t="str">
        <f t="shared" si="141"/>
        <v>78SAGO MEDICAL SERVICE, S.A. DE C.V.4.27MCSSA018786010.000.2307.002024LA-012M7B997-E115-2022RAMO 12</v>
      </c>
      <c r="AP473" s="8" t="str">
        <f t="shared" si="142"/>
        <v>HRAEI-LPI-CC-427-2022</v>
      </c>
      <c r="AQ473" s="1" t="str">
        <f t="shared" si="143"/>
        <v>HRAEI-MD0702</v>
      </c>
      <c r="AR473" s="1" t="str">
        <f t="shared" si="144"/>
        <v>SAGO MEDICAL SERVICE, S.A. DE C.V.</v>
      </c>
      <c r="AS473" s="1" t="str">
        <f t="shared" si="145"/>
        <v>LA-012M7B997-E115-2022</v>
      </c>
      <c r="AT473" s="1" t="s">
        <v>48</v>
      </c>
      <c r="AU473" s="1" t="str">
        <f t="shared" si="146"/>
        <v>HRAEI-LPI-CC-427-2022HRAEI-MD0702</v>
      </c>
    </row>
    <row r="474" spans="1:52" ht="24.95" hidden="1" customHeight="1" x14ac:dyDescent="0.25">
      <c r="A474" s="70" t="str">
        <f t="shared" si="129"/>
        <v>LA-12-512-012000991-I-174-2023MCSSA018786BIORESEARCH DE MEXICO, S.A. DE C.V.2024010.000.4359.00</v>
      </c>
      <c r="B474" s="70" t="str">
        <f t="shared" si="130"/>
        <v>MCSSA01878625301HRAEI-LPI-CC-266-2023HRAEI-MD07042024</v>
      </c>
      <c r="C474" s="71">
        <v>45253</v>
      </c>
      <c r="D474" s="72">
        <v>2024</v>
      </c>
      <c r="E474" s="73" t="s">
        <v>39</v>
      </c>
      <c r="F474" s="73" t="s">
        <v>2213</v>
      </c>
      <c r="G474" s="73" t="s">
        <v>41</v>
      </c>
      <c r="H474" s="73">
        <v>25301</v>
      </c>
      <c r="I474" s="73" t="s">
        <v>2274</v>
      </c>
      <c r="J474" s="73" t="s">
        <v>2275</v>
      </c>
      <c r="K474" s="73" t="s">
        <v>1005</v>
      </c>
      <c r="L474" s="44" t="str">
        <f t="shared" si="131"/>
        <v>HRAEI-LPI-CC-266-2023HRAEI-MD0704</v>
      </c>
      <c r="M474" s="73" t="s">
        <v>1006</v>
      </c>
      <c r="N474" s="73">
        <v>25301037</v>
      </c>
      <c r="O474" s="73" t="s">
        <v>1007</v>
      </c>
      <c r="P474" s="73" t="s">
        <v>689</v>
      </c>
      <c r="Q474" s="74">
        <v>13</v>
      </c>
      <c r="R474" s="75">
        <v>10</v>
      </c>
      <c r="S474" s="75">
        <v>24</v>
      </c>
      <c r="T474" s="74">
        <f t="shared" si="132"/>
        <v>130</v>
      </c>
      <c r="U474" s="74">
        <f t="shared" si="133"/>
        <v>312</v>
      </c>
      <c r="V474" s="76">
        <v>0</v>
      </c>
      <c r="W474" s="87">
        <f>IFERROR(VLOOKUP(L474,'DINAMICA SOLICITADO - ENTREGADO'!$A$2:$B$2000,2,0),"-")</f>
        <v>24</v>
      </c>
      <c r="X474" s="87">
        <f>IFERROR(VLOOKUP(L474,'DINAMICA SOLICITADO - ENTREGADO'!$A$2:$C$2000,3,0),"-")</f>
        <v>24</v>
      </c>
      <c r="Y474" s="87" t="str">
        <f t="shared" si="134"/>
        <v>CLAVE SOLICITADA</v>
      </c>
      <c r="Z474" s="87">
        <f t="shared" si="135"/>
        <v>14</v>
      </c>
      <c r="AA474" s="87" t="str">
        <f t="shared" si="136"/>
        <v>MINIMO SUPERADO</v>
      </c>
      <c r="AB474" s="87">
        <f t="shared" si="137"/>
        <v>0</v>
      </c>
      <c r="AC474" s="87" t="str">
        <f t="shared" si="138"/>
        <v>RECIBIDO TOTAL</v>
      </c>
      <c r="AD474" s="6">
        <f t="shared" si="139"/>
        <v>312</v>
      </c>
      <c r="AE474" s="87"/>
      <c r="AF474" s="87"/>
      <c r="AG474" s="77"/>
      <c r="AH474" s="77"/>
      <c r="AI474" s="78" t="s">
        <v>2216</v>
      </c>
      <c r="AJ474" s="78"/>
      <c r="AK474" s="77"/>
      <c r="AL474" s="77"/>
      <c r="AM474" s="77"/>
      <c r="AN474" s="77" t="str">
        <f t="shared" si="140"/>
        <v>MCSSA018786HRAEI-LPI-CC-266-202325301</v>
      </c>
      <c r="AO474" s="77" t="str">
        <f t="shared" si="141"/>
        <v>24BIORESEARCH DE MEXICO, S.A. DE C.V.13MCSSA018786010.000.4359.002024LA-12-512-012000991-I-174-2023RAMO 12</v>
      </c>
      <c r="AP474" s="77" t="str">
        <f t="shared" si="142"/>
        <v>HRAEI-LPI-CC-266-2023</v>
      </c>
      <c r="AQ474" s="70" t="str">
        <f t="shared" si="143"/>
        <v>HRAEI-MD0704</v>
      </c>
      <c r="AR474" s="70" t="str">
        <f t="shared" si="144"/>
        <v>BIORESEARCH DE MEXICO, S.A. DE C.V.</v>
      </c>
      <c r="AS474" s="70" t="str">
        <f t="shared" si="145"/>
        <v>LA-12-512-012000991-I-174-2023</v>
      </c>
      <c r="AT474" s="70" t="s">
        <v>2218</v>
      </c>
      <c r="AU474" s="70" t="str">
        <f t="shared" si="146"/>
        <v>HRAEI-LPI-CC-266-2023HRAEI-MD0704</v>
      </c>
      <c r="AV474" s="70"/>
      <c r="AW474" s="70"/>
      <c r="AX474" s="70"/>
    </row>
    <row r="475" spans="1:52" ht="24.95" hidden="1" customHeight="1" x14ac:dyDescent="0.25">
      <c r="A475" s="1" t="str">
        <f t="shared" si="129"/>
        <v>LA-012M7B997-E115-2022MCSSA018786IARE DE OCCIDENTE, S.A. DE C.V.2024010.000.4359.00</v>
      </c>
      <c r="B475" s="1" t="str">
        <f t="shared" si="130"/>
        <v>MCSSA01878625301HRAEI-LPI-CC-425-2022HRAEI-MD07042024</v>
      </c>
      <c r="C475" s="42">
        <v>44950</v>
      </c>
      <c r="D475" s="43">
        <v>2024</v>
      </c>
      <c r="E475" s="44" t="s">
        <v>39</v>
      </c>
      <c r="F475" s="44" t="s">
        <v>390</v>
      </c>
      <c r="G475" s="44" t="s">
        <v>41</v>
      </c>
      <c r="H475" s="44">
        <v>25301</v>
      </c>
      <c r="I475" s="44" t="s">
        <v>451</v>
      </c>
      <c r="J475" s="44" t="s">
        <v>373</v>
      </c>
      <c r="K475" s="44" t="s">
        <v>1005</v>
      </c>
      <c r="L475" s="44" t="str">
        <f t="shared" si="131"/>
        <v>HRAEI-LPI-CC-425-2022HRAEI-MD0704</v>
      </c>
      <c r="M475" s="44" t="s">
        <v>1006</v>
      </c>
      <c r="N475" s="44">
        <v>25301037</v>
      </c>
      <c r="O475" s="44" t="s">
        <v>1007</v>
      </c>
      <c r="P475" s="44" t="s">
        <v>689</v>
      </c>
      <c r="Q475" s="45">
        <v>14.96</v>
      </c>
      <c r="R475" s="46">
        <v>16</v>
      </c>
      <c r="S475" s="46">
        <v>39</v>
      </c>
      <c r="T475" s="45">
        <f t="shared" si="132"/>
        <v>239.36</v>
      </c>
      <c r="U475" s="45">
        <f t="shared" si="133"/>
        <v>583.44000000000005</v>
      </c>
      <c r="V475" s="47">
        <v>0</v>
      </c>
      <c r="W475" s="87">
        <f>IFERROR(VLOOKUP(L475,'DINAMICA SOLICITADO - ENTREGADO'!$A$2:$B$2000,2,0),"-")</f>
        <v>39</v>
      </c>
      <c r="X475" s="87">
        <f>IFERROR(VLOOKUP(L475,'DINAMICA SOLICITADO - ENTREGADO'!$A$2:$C$2000,3,0),"-")</f>
        <v>39</v>
      </c>
      <c r="Y475" s="87" t="str">
        <f t="shared" si="134"/>
        <v>CLAVE SOLICITADA</v>
      </c>
      <c r="Z475" s="87">
        <f t="shared" si="135"/>
        <v>23</v>
      </c>
      <c r="AA475" s="87" t="str">
        <f t="shared" si="136"/>
        <v>MINIMO SUPERADO</v>
      </c>
      <c r="AB475" s="87">
        <f t="shared" si="137"/>
        <v>0</v>
      </c>
      <c r="AC475" s="87" t="str">
        <f t="shared" si="138"/>
        <v>RECIBIDO TOTAL</v>
      </c>
      <c r="AD475" s="6">
        <f t="shared" si="139"/>
        <v>583.44000000000005</v>
      </c>
      <c r="AE475" s="87" t="s">
        <v>3574</v>
      </c>
      <c r="AF475" s="87"/>
      <c r="AI475" s="9">
        <v>2.5000000000000001E-2</v>
      </c>
      <c r="AN475" s="8" t="str">
        <f t="shared" si="140"/>
        <v>MCSSA018786HRAEI-LPI-CC-425-202225301</v>
      </c>
      <c r="AO475" s="8" t="str">
        <f t="shared" si="141"/>
        <v>39IARE DE OCCIDENTE, S.A. DE C.V.14.96MCSSA018786010.000.4359.002024LA-012M7B997-E115-2022RAMO 12</v>
      </c>
      <c r="AP475" s="8" t="str">
        <f t="shared" si="142"/>
        <v>HRAEI-LPI-CC-425-2022</v>
      </c>
      <c r="AQ475" s="1" t="str">
        <f t="shared" si="143"/>
        <v>HRAEI-MD0704</v>
      </c>
      <c r="AR475" s="1" t="str">
        <f t="shared" si="144"/>
        <v>IARE DE OCCIDENTE, S.A. DE C.V.</v>
      </c>
      <c r="AS475" s="1" t="str">
        <f t="shared" si="145"/>
        <v>LA-012M7B997-E115-2022</v>
      </c>
      <c r="AT475" s="1" t="s">
        <v>48</v>
      </c>
      <c r="AU475" s="1" t="str">
        <f t="shared" si="146"/>
        <v>HRAEI-LPI-CC-425-2022HRAEI-MD0704</v>
      </c>
    </row>
    <row r="476" spans="1:52" ht="24.95" hidden="1" customHeight="1" x14ac:dyDescent="0.25">
      <c r="A476" s="1" t="str">
        <f t="shared" si="129"/>
        <v>LA-012M7B997-E115-2022MCSSA018786PROFESSIONAL PHARMACY OCCIDENTE, S.A. DE C.V.2024010.000.5268.00</v>
      </c>
      <c r="B476" s="1" t="str">
        <f t="shared" si="130"/>
        <v>MCSSA01878625301HRAEI-LPI-CC-423-2022HRAEI-MD07142024</v>
      </c>
      <c r="C476" s="42">
        <v>44950</v>
      </c>
      <c r="D476" s="43">
        <v>2024</v>
      </c>
      <c r="E476" s="44" t="s">
        <v>39</v>
      </c>
      <c r="F476" s="44" t="s">
        <v>390</v>
      </c>
      <c r="G476" s="44" t="s">
        <v>41</v>
      </c>
      <c r="H476" s="44">
        <v>25301</v>
      </c>
      <c r="I476" s="44" t="s">
        <v>432</v>
      </c>
      <c r="J476" s="44" t="s">
        <v>340</v>
      </c>
      <c r="K476" s="44" t="s">
        <v>1073</v>
      </c>
      <c r="L476" s="44" t="str">
        <f t="shared" si="131"/>
        <v>HRAEI-LPI-CC-423-2022HRAEI-MD0714</v>
      </c>
      <c r="M476" s="44" t="s">
        <v>1074</v>
      </c>
      <c r="N476" s="44">
        <v>25301042</v>
      </c>
      <c r="O476" s="44" t="s">
        <v>1075</v>
      </c>
      <c r="P476" s="44" t="s">
        <v>1076</v>
      </c>
      <c r="Q476" s="45">
        <v>138.01</v>
      </c>
      <c r="R476" s="46">
        <v>34</v>
      </c>
      <c r="S476" s="46">
        <v>84</v>
      </c>
      <c r="T476" s="45">
        <f t="shared" si="132"/>
        <v>4692.34</v>
      </c>
      <c r="U476" s="45">
        <f t="shared" si="133"/>
        <v>11592.84</v>
      </c>
      <c r="V476" s="47">
        <v>0</v>
      </c>
      <c r="W476" s="87">
        <f>IFERROR(VLOOKUP(L476,'DINAMICA SOLICITADO - ENTREGADO'!$A$2:$B$2000,2,0),"-")</f>
        <v>84</v>
      </c>
      <c r="X476" s="87">
        <f>IFERROR(VLOOKUP(L476,'DINAMICA SOLICITADO - ENTREGADO'!$A$2:$C$2000,3,0),"-")</f>
        <v>34</v>
      </c>
      <c r="Y476" s="87" t="str">
        <f t="shared" si="134"/>
        <v>CLAVE SOLICITADA</v>
      </c>
      <c r="Z476" s="87">
        <f t="shared" si="135"/>
        <v>50</v>
      </c>
      <c r="AA476" s="87" t="str">
        <f t="shared" si="136"/>
        <v>MINIMO SUPERADO</v>
      </c>
      <c r="AB476" s="87">
        <f t="shared" si="137"/>
        <v>50</v>
      </c>
      <c r="AC476" s="87" t="str">
        <f t="shared" si="138"/>
        <v>RECIBIDO PARCIAL</v>
      </c>
      <c r="AD476" s="6">
        <f t="shared" si="139"/>
        <v>4692.34</v>
      </c>
      <c r="AE476" s="87" t="s">
        <v>3574</v>
      </c>
      <c r="AF476" s="87"/>
      <c r="AI476" s="9">
        <v>2.5000000000000001E-2</v>
      </c>
      <c r="AN476" s="8" t="str">
        <f t="shared" si="140"/>
        <v>MCSSA018786HRAEI-LPI-CC-423-202225301</v>
      </c>
      <c r="AO476" s="8" t="str">
        <f t="shared" si="141"/>
        <v>84PROFESSIONAL PHARMACY OCCIDENTE, S.A. DE C.V.138.01MCSSA018786010.000.5268.002024LA-012M7B997-E115-2022RAMO 12</v>
      </c>
      <c r="AP476" s="8" t="str">
        <f t="shared" si="142"/>
        <v>HRAEI-LPI-CC-423-2022</v>
      </c>
      <c r="AQ476" s="1" t="str">
        <f t="shared" si="143"/>
        <v>HRAEI-MD0714</v>
      </c>
      <c r="AR476" s="1" t="str">
        <f t="shared" si="144"/>
        <v>PROFESSIONAL PHARMACY OCCIDENTE, S.A. DE C.V.</v>
      </c>
      <c r="AS476" s="1" t="str">
        <f t="shared" si="145"/>
        <v>LA-012M7B997-E115-2022</v>
      </c>
      <c r="AT476" s="1" t="s">
        <v>48</v>
      </c>
      <c r="AU476" s="1" t="str">
        <f t="shared" si="146"/>
        <v>HRAEI-LPI-CC-423-2022HRAEI-MD0714</v>
      </c>
    </row>
    <row r="477" spans="1:52" ht="24.95" hidden="1" customHeight="1" x14ac:dyDescent="0.25">
      <c r="A477" s="1" t="str">
        <f t="shared" si="129"/>
        <v>LA-012M7B997-E115-2022MCSSA018786PROFESSIONAL PHARMACY OCCIDENTE, S.A. DE C.V.2024010.000.1955.00</v>
      </c>
      <c r="B477" s="1" t="str">
        <f t="shared" si="130"/>
        <v>MCSSA01878625301HRAEI-LPI-CC-423-2022HRAEI-MD07182024</v>
      </c>
      <c r="C477" s="42">
        <v>44950</v>
      </c>
      <c r="D477" s="43">
        <v>2024</v>
      </c>
      <c r="E477" s="44" t="s">
        <v>39</v>
      </c>
      <c r="F477" s="44" t="s">
        <v>390</v>
      </c>
      <c r="G477" s="44" t="s">
        <v>41</v>
      </c>
      <c r="H477" s="44">
        <v>25301</v>
      </c>
      <c r="I477" s="44" t="s">
        <v>432</v>
      </c>
      <c r="J477" s="44" t="s">
        <v>340</v>
      </c>
      <c r="K477" s="44" t="s">
        <v>670</v>
      </c>
      <c r="L477" s="44" t="str">
        <f t="shared" si="131"/>
        <v>HRAEI-LPI-CC-423-2022HRAEI-MD0718</v>
      </c>
      <c r="M477" s="44" t="s">
        <v>671</v>
      </c>
      <c r="N477" s="44">
        <v>25301052</v>
      </c>
      <c r="O477" s="44" t="s">
        <v>672</v>
      </c>
      <c r="P477" s="44" t="s">
        <v>673</v>
      </c>
      <c r="Q477" s="45">
        <v>6.03</v>
      </c>
      <c r="R477" s="46">
        <v>216</v>
      </c>
      <c r="S477" s="46">
        <v>538</v>
      </c>
      <c r="T477" s="45">
        <f t="shared" si="132"/>
        <v>1302.48</v>
      </c>
      <c r="U477" s="45">
        <f t="shared" si="133"/>
        <v>3244.1400000000003</v>
      </c>
      <c r="V477" s="47">
        <v>0</v>
      </c>
      <c r="W477" s="87">
        <f>IFERROR(VLOOKUP(L477,'DINAMICA SOLICITADO - ENTREGADO'!$A$2:$B$2000,2,0),"-")</f>
        <v>538</v>
      </c>
      <c r="X477" s="87">
        <f>IFERROR(VLOOKUP(L477,'DINAMICA SOLICITADO - ENTREGADO'!$A$2:$C$2000,3,0),"-")</f>
        <v>216</v>
      </c>
      <c r="Y477" s="87" t="str">
        <f t="shared" si="134"/>
        <v>CLAVE SOLICITADA</v>
      </c>
      <c r="Z477" s="87">
        <f t="shared" si="135"/>
        <v>322</v>
      </c>
      <c r="AA477" s="87" t="str">
        <f t="shared" si="136"/>
        <v>MINIMO SUPERADO</v>
      </c>
      <c r="AB477" s="87">
        <f t="shared" si="137"/>
        <v>322</v>
      </c>
      <c r="AC477" s="87" t="str">
        <f t="shared" si="138"/>
        <v>RECIBIDO PARCIAL</v>
      </c>
      <c r="AD477" s="6">
        <f t="shared" si="139"/>
        <v>1302.48</v>
      </c>
      <c r="AE477" s="87" t="s">
        <v>3574</v>
      </c>
      <c r="AF477" s="87"/>
      <c r="AI477" s="9">
        <v>2.5000000000000001E-2</v>
      </c>
      <c r="AN477" s="8" t="str">
        <f t="shared" si="140"/>
        <v>MCSSA018786HRAEI-LPI-CC-423-202225301</v>
      </c>
      <c r="AO477" s="8" t="str">
        <f t="shared" si="141"/>
        <v>538PROFESSIONAL PHARMACY OCCIDENTE, S.A. DE C.V.6.03MCSSA018786010.000.1955.002024LA-012M7B997-E115-2022RAMO 12</v>
      </c>
      <c r="AP477" s="8" t="str">
        <f t="shared" si="142"/>
        <v>HRAEI-LPI-CC-423-2022</v>
      </c>
      <c r="AQ477" s="1" t="str">
        <f t="shared" si="143"/>
        <v>HRAEI-MD0718</v>
      </c>
      <c r="AR477" s="1" t="str">
        <f t="shared" si="144"/>
        <v>PROFESSIONAL PHARMACY OCCIDENTE, S.A. DE C.V.</v>
      </c>
      <c r="AS477" s="1" t="str">
        <f t="shared" si="145"/>
        <v>LA-012M7B997-E115-2022</v>
      </c>
      <c r="AT477" s="1" t="s">
        <v>48</v>
      </c>
      <c r="AU477" s="1" t="str">
        <f t="shared" si="146"/>
        <v>HRAEI-LPI-CC-423-2022HRAEI-MD0718</v>
      </c>
    </row>
    <row r="478" spans="1:52" ht="24.95" hidden="1" customHeight="1" x14ac:dyDescent="0.25">
      <c r="A478" s="1" t="str">
        <f t="shared" si="129"/>
        <v>AA-12-M7B-012M7B997-I-24-2023 MCSSA018786PROFESSIONAL PHARMACY OCCIDENTE, S.A. DE C.V.2024010.000.1954.00</v>
      </c>
      <c r="B478" s="1" t="str">
        <f t="shared" si="130"/>
        <v>MCSSA01878625301HRAEI-AD-CC-099-2023-AHRAEI-MD07172024</v>
      </c>
      <c r="C478" s="42">
        <v>44980</v>
      </c>
      <c r="D478" s="43">
        <v>2024</v>
      </c>
      <c r="E478" s="44" t="s">
        <v>39</v>
      </c>
      <c r="F478" s="44" t="s">
        <v>2043</v>
      </c>
      <c r="G478" s="44" t="s">
        <v>41</v>
      </c>
      <c r="H478" s="44">
        <v>25301</v>
      </c>
      <c r="I478" s="44" t="s">
        <v>2049</v>
      </c>
      <c r="J478" s="44" t="s">
        <v>340</v>
      </c>
      <c r="K478" s="44" t="s">
        <v>2069</v>
      </c>
      <c r="L478" s="44" t="str">
        <f t="shared" si="131"/>
        <v>HRAEI-AD-CC-099-2023-AHRAEI-MD0717</v>
      </c>
      <c r="M478" s="44" t="s">
        <v>2070</v>
      </c>
      <c r="N478" s="44">
        <v>25301053</v>
      </c>
      <c r="O478" s="44" t="s">
        <v>2071</v>
      </c>
      <c r="P478" s="44" t="s">
        <v>673</v>
      </c>
      <c r="Q478" s="45">
        <v>5.15</v>
      </c>
      <c r="R478" s="46">
        <v>312</v>
      </c>
      <c r="S478" s="46">
        <v>780</v>
      </c>
      <c r="T478" s="45">
        <f t="shared" si="132"/>
        <v>1606.8000000000002</v>
      </c>
      <c r="U478" s="45">
        <f t="shared" si="133"/>
        <v>4017.0000000000005</v>
      </c>
      <c r="V478" s="47">
        <v>0</v>
      </c>
      <c r="W478" s="87">
        <f>IFERROR(VLOOKUP(L478,'DINAMICA SOLICITADO - ENTREGADO'!$A$2:$B$2000,2,0),"-")</f>
        <v>780</v>
      </c>
      <c r="X478" s="87">
        <f>IFERROR(VLOOKUP(L478,'DINAMICA SOLICITADO - ENTREGADO'!$A$2:$C$2000,3,0),"-")</f>
        <v>780</v>
      </c>
      <c r="Y478" s="87" t="str">
        <f t="shared" si="134"/>
        <v>CLAVE SOLICITADA</v>
      </c>
      <c r="Z478" s="87">
        <f t="shared" si="135"/>
        <v>468</v>
      </c>
      <c r="AA478" s="87" t="str">
        <f t="shared" si="136"/>
        <v>MINIMO SUPERADO</v>
      </c>
      <c r="AB478" s="87">
        <f t="shared" si="137"/>
        <v>0</v>
      </c>
      <c r="AC478" s="87" t="str">
        <f t="shared" si="138"/>
        <v>RECIBIDO TOTAL</v>
      </c>
      <c r="AD478" s="6">
        <f t="shared" si="139"/>
        <v>4017.0000000000005</v>
      </c>
      <c r="AE478" s="87"/>
      <c r="AF478" s="87"/>
      <c r="AG478" s="8" t="s">
        <v>2053</v>
      </c>
      <c r="AH478" s="8" t="s">
        <v>2053</v>
      </c>
      <c r="AI478" s="9">
        <v>2.5000000000000001E-2</v>
      </c>
      <c r="AJ478" s="9" t="s">
        <v>1426</v>
      </c>
      <c r="AN478" s="8" t="str">
        <f t="shared" si="140"/>
        <v>MCSSA018786HRAEI-AD-CC-099-2023-A25301</v>
      </c>
      <c r="AO478" s="8" t="str">
        <f t="shared" si="141"/>
        <v>780PROFESSIONAL PHARMACY OCCIDENTE, S.A. DE C.V.5.15MCSSA018786010.000.1954.002024AA-12-M7B-012M7B997-I-24-2023 RAMO 12</v>
      </c>
      <c r="AP478" s="8" t="str">
        <f t="shared" si="142"/>
        <v>HRAEI-AD-CC-099-2023-A</v>
      </c>
      <c r="AQ478" s="1" t="str">
        <f t="shared" si="143"/>
        <v>HRAEI-MD0717</v>
      </c>
      <c r="AR478" s="1" t="str">
        <f t="shared" si="144"/>
        <v>PROFESSIONAL PHARMACY OCCIDENTE, S.A. DE C.V.</v>
      </c>
      <c r="AS478" s="1" t="str">
        <f t="shared" si="145"/>
        <v>AA-12-M7B-012M7B997-I-24-2023 </v>
      </c>
      <c r="AT478" s="1" t="s">
        <v>48</v>
      </c>
      <c r="AU478" s="1" t="str">
        <f t="shared" si="146"/>
        <v>HRAEI-AD-CC-099-2023-AHRAEI-MD0717</v>
      </c>
    </row>
    <row r="479" spans="1:52" ht="24.95" hidden="1" customHeight="1" x14ac:dyDescent="0.25">
      <c r="A479" s="1" t="str">
        <f t="shared" si="129"/>
        <v>AA-012M7B997-E151-2022MCSSA018786ABBVIE FARMACÉUTICOS, S.A. DE C.V.2024010.000.6164.00</v>
      </c>
      <c r="B479" s="1" t="str">
        <f t="shared" si="130"/>
        <v>MCSSA01878625301HRAEI-AD-CC-535-2022HRAEI-MD20372024</v>
      </c>
      <c r="C479" s="42">
        <v>44950</v>
      </c>
      <c r="D479" s="43">
        <v>2024</v>
      </c>
      <c r="E479" s="44" t="s">
        <v>39</v>
      </c>
      <c r="F479" s="44" t="s">
        <v>1427</v>
      </c>
      <c r="G479" s="44" t="s">
        <v>41</v>
      </c>
      <c r="H479" s="44">
        <v>25301</v>
      </c>
      <c r="I479" s="44" t="s">
        <v>1456</v>
      </c>
      <c r="J479" s="44" t="s">
        <v>310</v>
      </c>
      <c r="K479" s="44" t="s">
        <v>1457</v>
      </c>
      <c r="L479" s="44" t="str">
        <f t="shared" si="131"/>
        <v>HRAEI-AD-CC-535-2022HRAEI-MD2037</v>
      </c>
      <c r="M479" s="44" t="s">
        <v>1458</v>
      </c>
      <c r="N479" s="44">
        <v>25303380</v>
      </c>
      <c r="O479" s="44" t="s">
        <v>1459</v>
      </c>
      <c r="P479" s="44" t="s">
        <v>1460</v>
      </c>
      <c r="Q479" s="45">
        <v>68250</v>
      </c>
      <c r="R479" s="46">
        <v>1</v>
      </c>
      <c r="S479" s="46">
        <v>2</v>
      </c>
      <c r="T479" s="45">
        <f t="shared" si="132"/>
        <v>68250</v>
      </c>
      <c r="U479" s="45">
        <f t="shared" si="133"/>
        <v>136500</v>
      </c>
      <c r="V479" s="47">
        <v>0</v>
      </c>
      <c r="W479" s="87" t="str">
        <f>IFERROR(VLOOKUP(L479,'DINAMICA SOLICITADO - ENTREGADO'!$A$2:$B$2000,2,0),"-")</f>
        <v>-</v>
      </c>
      <c r="X479" s="87" t="str">
        <f>IFERROR(VLOOKUP(L479,'DINAMICA SOLICITADO - ENTREGADO'!$A$2:$C$2000,3,0),"-")</f>
        <v>-</v>
      </c>
      <c r="Y479" s="87" t="str">
        <f t="shared" si="134"/>
        <v>SIN SOLICITUD</v>
      </c>
      <c r="Z479" s="87" t="str">
        <f t="shared" si="135"/>
        <v>-</v>
      </c>
      <c r="AA479" s="87" t="str">
        <f t="shared" si="136"/>
        <v>MINIMO SIN SOLICITUD</v>
      </c>
      <c r="AB479" s="87" t="str">
        <f t="shared" si="137"/>
        <v>-</v>
      </c>
      <c r="AC479" s="87" t="str">
        <f t="shared" si="138"/>
        <v>SIN SOLICITUD</v>
      </c>
      <c r="AD479" s="6" t="str">
        <f t="shared" si="139"/>
        <v>-</v>
      </c>
      <c r="AE479" s="87"/>
      <c r="AF479" s="87"/>
      <c r="AI479" s="9">
        <v>2.5000000000000001E-2</v>
      </c>
      <c r="AN479" s="8" t="str">
        <f t="shared" si="140"/>
        <v>MCSSA018786HRAEI-AD-CC-535-202225301</v>
      </c>
      <c r="AO479" s="8" t="str">
        <f t="shared" si="141"/>
        <v>2ABBVIE FARMACÉUTICOS, S.A. DE C.V.68250MCSSA018786010.000.6164.002024AA-012M7B997-E151-2022RAMO 12</v>
      </c>
      <c r="AP479" s="8" t="str">
        <f t="shared" si="142"/>
        <v>HRAEI-AD-CC-535-2022</v>
      </c>
      <c r="AQ479" s="1" t="str">
        <f t="shared" si="143"/>
        <v>HRAEI-MD2037</v>
      </c>
      <c r="AR479" s="1" t="str">
        <f t="shared" si="144"/>
        <v>ABBVIE FARMACÉUTICOS, S.A. DE C.V.</v>
      </c>
      <c r="AS479" s="1" t="str">
        <f t="shared" si="145"/>
        <v>AA-012M7B997-E151-2022</v>
      </c>
      <c r="AT479" s="1" t="s">
        <v>48</v>
      </c>
      <c r="AU479" s="1" t="str">
        <f t="shared" si="146"/>
        <v>HRAEI-AD-CC-535-2022HRAEI-MD2037</v>
      </c>
      <c r="AY479" s="70"/>
      <c r="AZ479" s="70"/>
    </row>
    <row r="480" spans="1:52" ht="24.95" hidden="1" customHeight="1" x14ac:dyDescent="0.25">
      <c r="A480" s="70" t="str">
        <f t="shared" si="129"/>
        <v>LA-12-512-012000991-I-174-2023MCSSA018786LABORATORIOS SILANES, S.A. DE C.V.2024010.000.1042.00</v>
      </c>
      <c r="B480" s="70" t="str">
        <f t="shared" si="130"/>
        <v>MCSSA01878625301HRAEI-LPI-CC-324-2023HRAEI-MD07252024</v>
      </c>
      <c r="C480" s="71">
        <v>45253</v>
      </c>
      <c r="D480" s="72">
        <v>2024</v>
      </c>
      <c r="E480" s="73" t="s">
        <v>39</v>
      </c>
      <c r="F480" s="73" t="s">
        <v>2213</v>
      </c>
      <c r="G480" s="73" t="s">
        <v>41</v>
      </c>
      <c r="H480" s="73">
        <v>25301</v>
      </c>
      <c r="I480" s="73" t="s">
        <v>2303</v>
      </c>
      <c r="J480" s="73" t="s">
        <v>574</v>
      </c>
      <c r="K480" s="73" t="s">
        <v>575</v>
      </c>
      <c r="L480" s="44" t="str">
        <f t="shared" si="131"/>
        <v>HRAEI-LPI-CC-324-2023HRAEI-MD0725</v>
      </c>
      <c r="M480" s="73" t="s">
        <v>576</v>
      </c>
      <c r="N480" s="73">
        <v>25301057</v>
      </c>
      <c r="O480" s="73" t="s">
        <v>577</v>
      </c>
      <c r="P480" s="73" t="s">
        <v>557</v>
      </c>
      <c r="Q480" s="74">
        <v>3.85</v>
      </c>
      <c r="R480" s="75">
        <v>2</v>
      </c>
      <c r="S480" s="75">
        <v>5</v>
      </c>
      <c r="T480" s="74">
        <f t="shared" si="132"/>
        <v>7.7</v>
      </c>
      <c r="U480" s="74">
        <f t="shared" si="133"/>
        <v>19.25</v>
      </c>
      <c r="V480" s="76">
        <v>0</v>
      </c>
      <c r="W480" s="87">
        <f>IFERROR(VLOOKUP(L480,'DINAMICA SOLICITADO - ENTREGADO'!$A$2:$B$2000,2,0),"-")</f>
        <v>2</v>
      </c>
      <c r="X480" s="87">
        <f>IFERROR(VLOOKUP(L480,'DINAMICA SOLICITADO - ENTREGADO'!$A$2:$C$2000,3,0),"-")</f>
        <v>0</v>
      </c>
      <c r="Y480" s="87" t="str">
        <f t="shared" si="134"/>
        <v>CLAVE SOLICITADA</v>
      </c>
      <c r="Z480" s="87">
        <f t="shared" si="135"/>
        <v>0</v>
      </c>
      <c r="AA480" s="87" t="str">
        <f t="shared" si="136"/>
        <v>MINIMO CUMPLIDO</v>
      </c>
      <c r="AB480" s="87">
        <f t="shared" si="137"/>
        <v>2</v>
      </c>
      <c r="AC480" s="87" t="str">
        <f t="shared" si="138"/>
        <v>SIN RECIBIR</v>
      </c>
      <c r="AD480" s="6">
        <f t="shared" si="139"/>
        <v>0</v>
      </c>
      <c r="AE480" s="87"/>
      <c r="AF480" s="87"/>
      <c r="AG480" s="77"/>
      <c r="AH480" s="77"/>
      <c r="AI480" s="78" t="s">
        <v>2216</v>
      </c>
      <c r="AJ480" s="78"/>
      <c r="AK480" s="77"/>
      <c r="AL480" s="77"/>
      <c r="AM480" s="77"/>
      <c r="AN480" s="77" t="str">
        <f t="shared" si="140"/>
        <v>MCSSA018786HRAEI-LPI-CC-324-202325301</v>
      </c>
      <c r="AO480" s="77" t="str">
        <f t="shared" si="141"/>
        <v>5LABORATORIOS SILANES, S.A. DE C.V.3.85MCSSA018786010.000.1042.002024LA-12-512-012000991-I-174-2023RAMO 12</v>
      </c>
      <c r="AP480" s="77" t="str">
        <f t="shared" si="142"/>
        <v>HRAEI-LPI-CC-324-2023</v>
      </c>
      <c r="AQ480" s="70" t="str">
        <f t="shared" si="143"/>
        <v>HRAEI-MD0725</v>
      </c>
      <c r="AR480" s="70" t="str">
        <f t="shared" si="144"/>
        <v>LABORATORIOS SILANES, S.A. DE C.V.</v>
      </c>
      <c r="AS480" s="70" t="str">
        <f t="shared" si="145"/>
        <v>LA-12-512-012000991-I-174-2023</v>
      </c>
      <c r="AT480" s="70" t="s">
        <v>2218</v>
      </c>
      <c r="AU480" s="70" t="str">
        <f t="shared" si="146"/>
        <v>HRAEI-LPI-CC-324-2023HRAEI-MD0725</v>
      </c>
      <c r="AV480" s="70"/>
      <c r="AW480" s="70"/>
      <c r="AX480" s="70"/>
    </row>
    <row r="481" spans="1:50" ht="24.95" hidden="1" customHeight="1" x14ac:dyDescent="0.25">
      <c r="A481" s="1" t="str">
        <f t="shared" si="129"/>
        <v>LA-012M7B997-E115-2022MCSSA018786LABORATORIOS SILANES, S.A. DE C.V.2024010.000.1042.00</v>
      </c>
      <c r="B481" s="1" t="str">
        <f t="shared" si="130"/>
        <v>MCSSA01878625301HRAEI-LPI-CC-439-2022HRAEI-MD07252024</v>
      </c>
      <c r="C481" s="42">
        <v>44950</v>
      </c>
      <c r="D481" s="43">
        <v>2024</v>
      </c>
      <c r="E481" s="44" t="s">
        <v>39</v>
      </c>
      <c r="F481" s="44" t="s">
        <v>390</v>
      </c>
      <c r="G481" s="44" t="s">
        <v>41</v>
      </c>
      <c r="H481" s="44">
        <v>25301</v>
      </c>
      <c r="I481" s="44" t="s">
        <v>573</v>
      </c>
      <c r="J481" s="44" t="s">
        <v>574</v>
      </c>
      <c r="K481" s="44" t="s">
        <v>575</v>
      </c>
      <c r="L481" s="44" t="str">
        <f t="shared" si="131"/>
        <v>HRAEI-LPI-CC-439-2022HRAEI-MD0725</v>
      </c>
      <c r="M481" s="44" t="s">
        <v>576</v>
      </c>
      <c r="N481" s="44">
        <v>25301057</v>
      </c>
      <c r="O481" s="44" t="s">
        <v>577</v>
      </c>
      <c r="P481" s="44" t="s">
        <v>557</v>
      </c>
      <c r="Q481" s="45">
        <v>3.85</v>
      </c>
      <c r="R481" s="46">
        <v>4</v>
      </c>
      <c r="S481" s="46">
        <v>8</v>
      </c>
      <c r="T481" s="45">
        <f t="shared" si="132"/>
        <v>15.4</v>
      </c>
      <c r="U481" s="45">
        <f t="shared" si="133"/>
        <v>30.8</v>
      </c>
      <c r="V481" s="47">
        <v>0</v>
      </c>
      <c r="W481" s="87" t="str">
        <f>IFERROR(VLOOKUP(L481,'DINAMICA SOLICITADO - ENTREGADO'!$A$2:$B$2000,2,0),"-")</f>
        <v>-</v>
      </c>
      <c r="X481" s="87" t="str">
        <f>IFERROR(VLOOKUP(L481,'DINAMICA SOLICITADO - ENTREGADO'!$A$2:$C$2000,3,0),"-")</f>
        <v>-</v>
      </c>
      <c r="Y481" s="87" t="str">
        <f t="shared" si="134"/>
        <v>SIN SOLICITUD</v>
      </c>
      <c r="Z481" s="87" t="str">
        <f t="shared" si="135"/>
        <v>-</v>
      </c>
      <c r="AA481" s="87" t="str">
        <f t="shared" si="136"/>
        <v>MINIMO SIN SOLICITUD</v>
      </c>
      <c r="AB481" s="87" t="str">
        <f t="shared" si="137"/>
        <v>-</v>
      </c>
      <c r="AC481" s="87" t="str">
        <f t="shared" si="138"/>
        <v>SIN SOLICITUD</v>
      </c>
      <c r="AD481" s="6" t="str">
        <f t="shared" si="139"/>
        <v>-</v>
      </c>
      <c r="AE481" s="87"/>
      <c r="AF481" s="87"/>
      <c r="AI481" s="9">
        <v>2.5000000000000001E-2</v>
      </c>
      <c r="AN481" s="8" t="str">
        <f t="shared" si="140"/>
        <v>MCSSA018786HRAEI-LPI-CC-439-202225301</v>
      </c>
      <c r="AO481" s="8" t="str">
        <f t="shared" si="141"/>
        <v>8LABORATORIOS SILANES, S.A. DE C.V.3.85MCSSA018786010.000.1042.002024LA-012M7B997-E115-2022RAMO 12</v>
      </c>
      <c r="AP481" s="8" t="str">
        <f t="shared" si="142"/>
        <v>HRAEI-LPI-CC-439-2022</v>
      </c>
      <c r="AQ481" s="1" t="str">
        <f t="shared" si="143"/>
        <v>HRAEI-MD0725</v>
      </c>
      <c r="AR481" s="1" t="str">
        <f t="shared" si="144"/>
        <v>LABORATORIOS SILANES, S.A. DE C.V.</v>
      </c>
      <c r="AS481" s="1" t="str">
        <f t="shared" si="145"/>
        <v>LA-012M7B997-E115-2022</v>
      </c>
      <c r="AT481" s="1" t="s">
        <v>48</v>
      </c>
      <c r="AU481" s="1" t="str">
        <f t="shared" si="146"/>
        <v>HRAEI-LPI-CC-439-2022HRAEI-MD0725</v>
      </c>
    </row>
    <row r="482" spans="1:50" ht="24.95" hidden="1" customHeight="1" x14ac:dyDescent="0.25">
      <c r="A482" s="1" t="str">
        <f t="shared" si="129"/>
        <v>AA-12-M7B-012M7B997-I-24-2023 MCSSA018786PROFESSIONAL PHARMACY OCCIDENTE, S.A. DE C.V.2024010.000.3620.00</v>
      </c>
      <c r="B482" s="1" t="str">
        <f t="shared" si="130"/>
        <v>MCSSA01878625301HRAEI-AD-CC-099-2023-AHRAEI-MD07322024</v>
      </c>
      <c r="C482" s="42">
        <v>44980</v>
      </c>
      <c r="D482" s="43">
        <v>2024</v>
      </c>
      <c r="E482" s="44" t="s">
        <v>39</v>
      </c>
      <c r="F482" s="44" t="s">
        <v>2043</v>
      </c>
      <c r="G482" s="44" t="s">
        <v>41</v>
      </c>
      <c r="H482" s="44">
        <v>25301</v>
      </c>
      <c r="I482" s="44" t="s">
        <v>2049</v>
      </c>
      <c r="J482" s="44" t="s">
        <v>340</v>
      </c>
      <c r="K482" s="44" t="s">
        <v>2095</v>
      </c>
      <c r="L482" s="44" t="str">
        <f t="shared" si="131"/>
        <v>HRAEI-AD-CC-099-2023-AHRAEI-MD0732</v>
      </c>
      <c r="M482" s="44" t="s">
        <v>2096</v>
      </c>
      <c r="N482" s="44">
        <v>25302662</v>
      </c>
      <c r="O482" s="44" t="s">
        <v>2097</v>
      </c>
      <c r="P482" s="44" t="s">
        <v>2094</v>
      </c>
      <c r="Q482" s="45">
        <v>234.92</v>
      </c>
      <c r="R482" s="46">
        <v>90</v>
      </c>
      <c r="S482" s="46">
        <v>224</v>
      </c>
      <c r="T482" s="45">
        <f t="shared" si="132"/>
        <v>21142.799999999999</v>
      </c>
      <c r="U482" s="45">
        <f t="shared" si="133"/>
        <v>52622.079999999994</v>
      </c>
      <c r="V482" s="47">
        <v>0</v>
      </c>
      <c r="W482" s="87">
        <f>IFERROR(VLOOKUP(L482,'DINAMICA SOLICITADO - ENTREGADO'!$A$2:$B$2000,2,0),"-")</f>
        <v>224</v>
      </c>
      <c r="X482" s="87">
        <f>IFERROR(VLOOKUP(L482,'DINAMICA SOLICITADO - ENTREGADO'!$A$2:$C$2000,3,0),"-")</f>
        <v>224</v>
      </c>
      <c r="Y482" s="87" t="str">
        <f t="shared" si="134"/>
        <v>CLAVE SOLICITADA</v>
      </c>
      <c r="Z482" s="87">
        <f t="shared" si="135"/>
        <v>134</v>
      </c>
      <c r="AA482" s="87" t="str">
        <f t="shared" si="136"/>
        <v>MINIMO SUPERADO</v>
      </c>
      <c r="AB482" s="87">
        <f t="shared" si="137"/>
        <v>0</v>
      </c>
      <c r="AC482" s="87" t="str">
        <f t="shared" si="138"/>
        <v>RECIBIDO TOTAL</v>
      </c>
      <c r="AD482" s="6">
        <f t="shared" si="139"/>
        <v>52622.079999999994</v>
      </c>
      <c r="AE482" s="87"/>
      <c r="AF482" s="87"/>
      <c r="AG482" s="8" t="s">
        <v>2053</v>
      </c>
      <c r="AH482" s="8" t="s">
        <v>2053</v>
      </c>
      <c r="AI482" s="9">
        <v>2.5000000000000001E-2</v>
      </c>
      <c r="AJ482" s="9" t="s">
        <v>1426</v>
      </c>
      <c r="AN482" s="8" t="str">
        <f t="shared" si="140"/>
        <v>MCSSA018786HRAEI-AD-CC-099-2023-A25301</v>
      </c>
      <c r="AO482" s="8" t="str">
        <f t="shared" si="141"/>
        <v>224PROFESSIONAL PHARMACY OCCIDENTE, S.A. DE C.V.234.92MCSSA018786010.000.3620.002024AA-12-M7B-012M7B997-I-24-2023 RAMO 12</v>
      </c>
      <c r="AP482" s="8" t="str">
        <f t="shared" si="142"/>
        <v>HRAEI-AD-CC-099-2023-A</v>
      </c>
      <c r="AQ482" s="1" t="str">
        <f t="shared" si="143"/>
        <v>HRAEI-MD0732</v>
      </c>
      <c r="AR482" s="1" t="str">
        <f t="shared" si="144"/>
        <v>PROFESSIONAL PHARMACY OCCIDENTE, S.A. DE C.V.</v>
      </c>
      <c r="AS482" s="1" t="str">
        <f t="shared" si="145"/>
        <v>AA-12-M7B-012M7B997-I-24-2023 </v>
      </c>
      <c r="AT482" s="1" t="s">
        <v>48</v>
      </c>
      <c r="AU482" s="1" t="str">
        <f t="shared" si="146"/>
        <v>HRAEI-AD-CC-099-2023-AHRAEI-MD0732</v>
      </c>
    </row>
    <row r="483" spans="1:50" ht="24.95" hidden="1" customHeight="1" x14ac:dyDescent="0.25">
      <c r="A483" s="1" t="str">
        <f t="shared" si="129"/>
        <v>LA-012M7B997-E115-2022MCSSA018786IARE DE OCCIDENTE, S.A. DE C.V.2024010.000.3605.00</v>
      </c>
      <c r="B483" s="1" t="str">
        <f t="shared" si="130"/>
        <v>MCSSA01878625301HRAEI-LPI-CC-425-2022HRAEI-MD07352024</v>
      </c>
      <c r="C483" s="42">
        <v>44950</v>
      </c>
      <c r="D483" s="43">
        <v>2024</v>
      </c>
      <c r="E483" s="44" t="s">
        <v>39</v>
      </c>
      <c r="F483" s="44" t="s">
        <v>390</v>
      </c>
      <c r="G483" s="44" t="s">
        <v>41</v>
      </c>
      <c r="H483" s="44">
        <v>25301</v>
      </c>
      <c r="I483" s="44" t="s">
        <v>451</v>
      </c>
      <c r="J483" s="44" t="s">
        <v>373</v>
      </c>
      <c r="K483" s="44" t="s">
        <v>868</v>
      </c>
      <c r="L483" s="44" t="str">
        <f t="shared" si="131"/>
        <v>HRAEI-LPI-CC-425-2022HRAEI-MD0735</v>
      </c>
      <c r="M483" s="44" t="s">
        <v>869</v>
      </c>
      <c r="N483" s="44">
        <v>25301073</v>
      </c>
      <c r="O483" s="44" t="s">
        <v>870</v>
      </c>
      <c r="P483" s="44" t="s">
        <v>864</v>
      </c>
      <c r="Q483" s="45">
        <v>13.54</v>
      </c>
      <c r="R483" s="46">
        <v>487</v>
      </c>
      <c r="S483" s="46">
        <v>1217</v>
      </c>
      <c r="T483" s="45">
        <f t="shared" si="132"/>
        <v>6593.98</v>
      </c>
      <c r="U483" s="45">
        <f t="shared" si="133"/>
        <v>16478.18</v>
      </c>
      <c r="V483" s="47">
        <v>0</v>
      </c>
      <c r="W483" s="87">
        <f>IFERROR(VLOOKUP(L483,'DINAMICA SOLICITADO - ENTREGADO'!$A$2:$B$2000,2,0),"-")</f>
        <v>1217</v>
      </c>
      <c r="X483" s="87">
        <f>IFERROR(VLOOKUP(L483,'DINAMICA SOLICITADO - ENTREGADO'!$A$2:$C$2000,3,0),"-")</f>
        <v>600</v>
      </c>
      <c r="Y483" s="87" t="str">
        <f t="shared" si="134"/>
        <v>CLAVE SOLICITADA</v>
      </c>
      <c r="Z483" s="87">
        <f t="shared" si="135"/>
        <v>730</v>
      </c>
      <c r="AA483" s="87" t="str">
        <f t="shared" si="136"/>
        <v>MINIMO SUPERADO</v>
      </c>
      <c r="AB483" s="87">
        <f t="shared" si="137"/>
        <v>617</v>
      </c>
      <c r="AC483" s="87" t="str">
        <f t="shared" si="138"/>
        <v>RECIBIDO PARCIAL</v>
      </c>
      <c r="AD483" s="6">
        <f t="shared" si="139"/>
        <v>8123.9999999999991</v>
      </c>
      <c r="AE483" s="87" t="s">
        <v>3574</v>
      </c>
      <c r="AF483" s="87"/>
      <c r="AI483" s="9">
        <v>2.5000000000000001E-2</v>
      </c>
      <c r="AN483" s="8" t="str">
        <f t="shared" si="140"/>
        <v>MCSSA018786HRAEI-LPI-CC-425-202225301</v>
      </c>
      <c r="AO483" s="8" t="str">
        <f t="shared" si="141"/>
        <v>1217IARE DE OCCIDENTE, S.A. DE C.V.13.54MCSSA018786010.000.3605.002024LA-012M7B997-E115-2022RAMO 12</v>
      </c>
      <c r="AP483" s="8" t="str">
        <f t="shared" si="142"/>
        <v>HRAEI-LPI-CC-425-2022</v>
      </c>
      <c r="AQ483" s="1" t="str">
        <f t="shared" si="143"/>
        <v>HRAEI-MD0735</v>
      </c>
      <c r="AR483" s="1" t="str">
        <f t="shared" si="144"/>
        <v>IARE DE OCCIDENTE, S.A. DE C.V.</v>
      </c>
      <c r="AS483" s="1" t="str">
        <f t="shared" si="145"/>
        <v>LA-012M7B997-E115-2022</v>
      </c>
      <c r="AT483" s="1" t="s">
        <v>48</v>
      </c>
      <c r="AU483" s="1" t="str">
        <f t="shared" si="146"/>
        <v>HRAEI-LPI-CC-425-2022HRAEI-MD0735</v>
      </c>
    </row>
    <row r="484" spans="1:50" ht="24.95" hidden="1" customHeight="1" x14ac:dyDescent="0.25">
      <c r="A484" s="70" t="str">
        <f t="shared" si="129"/>
        <v>LA-12-512-012000991-I-174-2023MCSSA018786BAXTER, S.A. DE C.V.2024010.000.3604.00</v>
      </c>
      <c r="B484" s="70" t="str">
        <f t="shared" si="130"/>
        <v>MCSSA01878625301HRAEI-LPI-CC-263-2023HRAEI-MD07372024</v>
      </c>
      <c r="C484" s="71">
        <v>45253</v>
      </c>
      <c r="D484" s="72">
        <v>2024</v>
      </c>
      <c r="E484" s="73" t="s">
        <v>39</v>
      </c>
      <c r="F484" s="73" t="s">
        <v>2213</v>
      </c>
      <c r="G484" s="73" t="s">
        <v>41</v>
      </c>
      <c r="H484" s="73">
        <v>25301</v>
      </c>
      <c r="I484" s="73" t="s">
        <v>2267</v>
      </c>
      <c r="J484" s="73" t="s">
        <v>1496</v>
      </c>
      <c r="K484" s="73" t="s">
        <v>865</v>
      </c>
      <c r="L484" s="44" t="str">
        <f t="shared" si="131"/>
        <v>HRAEI-LPI-CC-263-2023HRAEI-MD0737</v>
      </c>
      <c r="M484" s="73" t="s">
        <v>866</v>
      </c>
      <c r="N484" s="73">
        <v>25301074</v>
      </c>
      <c r="O484" s="73" t="s">
        <v>867</v>
      </c>
      <c r="P484" s="73" t="s">
        <v>369</v>
      </c>
      <c r="Q484" s="74">
        <v>9.8000000000000007</v>
      </c>
      <c r="R484" s="75">
        <v>370</v>
      </c>
      <c r="S484" s="75">
        <v>924</v>
      </c>
      <c r="T484" s="74">
        <f t="shared" si="132"/>
        <v>3626.0000000000005</v>
      </c>
      <c r="U484" s="74">
        <f t="shared" si="133"/>
        <v>9055.2000000000007</v>
      </c>
      <c r="V484" s="76">
        <v>0</v>
      </c>
      <c r="W484" s="87">
        <f>IFERROR(VLOOKUP(L484,'DINAMICA SOLICITADO - ENTREGADO'!$A$2:$B$2000,2,0),"-")</f>
        <v>370</v>
      </c>
      <c r="X484" s="87">
        <f>IFERROR(VLOOKUP(L484,'DINAMICA SOLICITADO - ENTREGADO'!$A$2:$C$2000,3,0),"-")</f>
        <v>0</v>
      </c>
      <c r="Y484" s="87" t="str">
        <f t="shared" si="134"/>
        <v>CLAVE SOLICITADA</v>
      </c>
      <c r="Z484" s="87">
        <f t="shared" si="135"/>
        <v>0</v>
      </c>
      <c r="AA484" s="87" t="str">
        <f t="shared" si="136"/>
        <v>MINIMO CUMPLIDO</v>
      </c>
      <c r="AB484" s="87">
        <f t="shared" si="137"/>
        <v>370</v>
      </c>
      <c r="AC484" s="87" t="str">
        <f t="shared" si="138"/>
        <v>SIN RECIBIR</v>
      </c>
      <c r="AD484" s="6">
        <f t="shared" si="139"/>
        <v>0</v>
      </c>
      <c r="AE484" s="87"/>
      <c r="AF484" s="87"/>
      <c r="AG484" s="77"/>
      <c r="AH484" s="77"/>
      <c r="AI484" s="78" t="s">
        <v>2216</v>
      </c>
      <c r="AJ484" s="78"/>
      <c r="AK484" s="77"/>
      <c r="AL484" s="77"/>
      <c r="AM484" s="77"/>
      <c r="AN484" s="77" t="str">
        <f t="shared" si="140"/>
        <v>MCSSA018786HRAEI-LPI-CC-263-202325301</v>
      </c>
      <c r="AO484" s="77" t="str">
        <f t="shared" si="141"/>
        <v>924BAXTER, S.A. DE C.V.9.8MCSSA018786010.000.3604.002024LA-12-512-012000991-I-174-2023RAMO 12</v>
      </c>
      <c r="AP484" s="77" t="str">
        <f t="shared" si="142"/>
        <v>HRAEI-LPI-CC-263-2023</v>
      </c>
      <c r="AQ484" s="70" t="str">
        <f t="shared" si="143"/>
        <v>HRAEI-MD0737</v>
      </c>
      <c r="AR484" s="70" t="str">
        <f t="shared" si="144"/>
        <v>BAXTER, S.A. DE C.V.</v>
      </c>
      <c r="AS484" s="70" t="str">
        <f t="shared" si="145"/>
        <v>LA-12-512-012000991-I-174-2023</v>
      </c>
      <c r="AT484" s="70" t="s">
        <v>2218</v>
      </c>
      <c r="AU484" s="70" t="str">
        <f t="shared" si="146"/>
        <v>HRAEI-LPI-CC-263-2023HRAEI-MD0737</v>
      </c>
      <c r="AV484" s="70"/>
      <c r="AW484" s="70"/>
      <c r="AX484" s="70"/>
    </row>
    <row r="485" spans="1:50" ht="24.95" hidden="1" customHeight="1" x14ac:dyDescent="0.25">
      <c r="A485" s="1" t="str">
        <f t="shared" si="129"/>
        <v>LA-012M7B997-E115-2022MCSSA018786IARE DE OCCIDENTE, S.A. DE C.V.2024010.000.3604.00</v>
      </c>
      <c r="B485" s="1" t="str">
        <f t="shared" si="130"/>
        <v>MCSSA01878625301HRAEI-LPI-CC-425-2022HRAEI-MD07372024</v>
      </c>
      <c r="C485" s="42">
        <v>44950</v>
      </c>
      <c r="D485" s="43">
        <v>2024</v>
      </c>
      <c r="E485" s="44" t="s">
        <v>39</v>
      </c>
      <c r="F485" s="44" t="s">
        <v>390</v>
      </c>
      <c r="G485" s="44" t="s">
        <v>41</v>
      </c>
      <c r="H485" s="44">
        <v>25301</v>
      </c>
      <c r="I485" s="44" t="s">
        <v>451</v>
      </c>
      <c r="J485" s="44" t="s">
        <v>373</v>
      </c>
      <c r="K485" s="44" t="s">
        <v>865</v>
      </c>
      <c r="L485" s="44" t="str">
        <f t="shared" si="131"/>
        <v>HRAEI-LPI-CC-425-2022HRAEI-MD0737</v>
      </c>
      <c r="M485" s="44" t="s">
        <v>866</v>
      </c>
      <c r="N485" s="44">
        <v>25301074</v>
      </c>
      <c r="O485" s="44" t="s">
        <v>867</v>
      </c>
      <c r="P485" s="44" t="s">
        <v>369</v>
      </c>
      <c r="Q485" s="45">
        <v>9.92</v>
      </c>
      <c r="R485" s="46">
        <v>601</v>
      </c>
      <c r="S485" s="46">
        <v>1502</v>
      </c>
      <c r="T485" s="45">
        <f t="shared" si="132"/>
        <v>5961.92</v>
      </c>
      <c r="U485" s="45">
        <f t="shared" si="133"/>
        <v>14899.84</v>
      </c>
      <c r="V485" s="47">
        <v>0</v>
      </c>
      <c r="W485" s="87">
        <f>IFERROR(VLOOKUP(L485,'DINAMICA SOLICITADO - ENTREGADO'!$A$2:$B$2000,2,0),"-")</f>
        <v>1502</v>
      </c>
      <c r="X485" s="87">
        <f>IFERROR(VLOOKUP(L485,'DINAMICA SOLICITADO - ENTREGADO'!$A$2:$C$2000,3,0),"-")</f>
        <v>1502</v>
      </c>
      <c r="Y485" s="87" t="str">
        <f t="shared" si="134"/>
        <v>CLAVE SOLICITADA</v>
      </c>
      <c r="Z485" s="87">
        <f t="shared" si="135"/>
        <v>901</v>
      </c>
      <c r="AA485" s="87" t="str">
        <f t="shared" si="136"/>
        <v>MINIMO SUPERADO</v>
      </c>
      <c r="AB485" s="87">
        <f t="shared" si="137"/>
        <v>0</v>
      </c>
      <c r="AC485" s="87" t="str">
        <f t="shared" si="138"/>
        <v>RECIBIDO TOTAL</v>
      </c>
      <c r="AD485" s="6">
        <f t="shared" si="139"/>
        <v>14899.84</v>
      </c>
      <c r="AE485" s="87" t="s">
        <v>3574</v>
      </c>
      <c r="AF485" s="87"/>
      <c r="AI485" s="9">
        <v>2.5000000000000001E-2</v>
      </c>
      <c r="AN485" s="8" t="str">
        <f t="shared" si="140"/>
        <v>MCSSA018786HRAEI-LPI-CC-425-202225301</v>
      </c>
      <c r="AO485" s="8" t="str">
        <f t="shared" si="141"/>
        <v>1502IARE DE OCCIDENTE, S.A. DE C.V.9.92MCSSA018786010.000.3604.002024LA-012M7B997-E115-2022RAMO 12</v>
      </c>
      <c r="AP485" s="8" t="str">
        <f t="shared" si="142"/>
        <v>HRAEI-LPI-CC-425-2022</v>
      </c>
      <c r="AQ485" s="1" t="str">
        <f t="shared" si="143"/>
        <v>HRAEI-MD0737</v>
      </c>
      <c r="AR485" s="1" t="str">
        <f t="shared" si="144"/>
        <v>IARE DE OCCIDENTE, S.A. DE C.V.</v>
      </c>
      <c r="AS485" s="1" t="str">
        <f t="shared" si="145"/>
        <v>LA-012M7B997-E115-2022</v>
      </c>
      <c r="AT485" s="1" t="s">
        <v>48</v>
      </c>
      <c r="AU485" s="1" t="str">
        <f t="shared" si="146"/>
        <v>HRAEI-LPI-CC-425-2022HRAEI-MD0737</v>
      </c>
    </row>
    <row r="486" spans="1:50" ht="24.95" hidden="1" customHeight="1" x14ac:dyDescent="0.25">
      <c r="A486" s="70" t="str">
        <f t="shared" si="129"/>
        <v>LA-12-512-012000991-I-174-2023MCSSA018786BAXTER, S.A. DE C.V.2024010.000.3601.00</v>
      </c>
      <c r="B486" s="70" t="str">
        <f t="shared" si="130"/>
        <v>MCSSA01878625301HRAEI-LPI-CC-263-2023HRAEI-MD07382024</v>
      </c>
      <c r="C486" s="71">
        <v>45253</v>
      </c>
      <c r="D486" s="72">
        <v>2024</v>
      </c>
      <c r="E486" s="73" t="s">
        <v>39</v>
      </c>
      <c r="F486" s="73" t="s">
        <v>2213</v>
      </c>
      <c r="G486" s="73" t="s">
        <v>41</v>
      </c>
      <c r="H486" s="73">
        <v>25301</v>
      </c>
      <c r="I486" s="73" t="s">
        <v>2267</v>
      </c>
      <c r="J486" s="73" t="s">
        <v>1496</v>
      </c>
      <c r="K486" s="73" t="s">
        <v>857</v>
      </c>
      <c r="L486" s="44" t="str">
        <f t="shared" si="131"/>
        <v>HRAEI-LPI-CC-263-2023HRAEI-MD0738</v>
      </c>
      <c r="M486" s="73" t="s">
        <v>858</v>
      </c>
      <c r="N486" s="73">
        <v>25302663</v>
      </c>
      <c r="O486" s="73" t="s">
        <v>859</v>
      </c>
      <c r="P486" s="73" t="s">
        <v>860</v>
      </c>
      <c r="Q486" s="74">
        <v>7.2</v>
      </c>
      <c r="R486" s="75">
        <v>1126</v>
      </c>
      <c r="S486" s="75">
        <v>2815</v>
      </c>
      <c r="T486" s="74">
        <f t="shared" si="132"/>
        <v>8107.2</v>
      </c>
      <c r="U486" s="74">
        <f t="shared" si="133"/>
        <v>20268</v>
      </c>
      <c r="V486" s="76">
        <v>0</v>
      </c>
      <c r="W486" s="87">
        <f>IFERROR(VLOOKUP(L486,'DINAMICA SOLICITADO - ENTREGADO'!$A$2:$B$2000,2,0),"-")</f>
        <v>1126</v>
      </c>
      <c r="X486" s="87">
        <f>IFERROR(VLOOKUP(L486,'DINAMICA SOLICITADO - ENTREGADO'!$A$2:$C$2000,3,0),"-")</f>
        <v>0</v>
      </c>
      <c r="Y486" s="87" t="str">
        <f t="shared" si="134"/>
        <v>CLAVE SOLICITADA</v>
      </c>
      <c r="Z486" s="87">
        <f t="shared" si="135"/>
        <v>0</v>
      </c>
      <c r="AA486" s="87" t="str">
        <f t="shared" si="136"/>
        <v>MINIMO CUMPLIDO</v>
      </c>
      <c r="AB486" s="87">
        <f t="shared" si="137"/>
        <v>1126</v>
      </c>
      <c r="AC486" s="87" t="str">
        <f t="shared" si="138"/>
        <v>SIN RECIBIR</v>
      </c>
      <c r="AD486" s="6">
        <f t="shared" si="139"/>
        <v>0</v>
      </c>
      <c r="AE486" s="87"/>
      <c r="AF486" s="87"/>
      <c r="AG486" s="77"/>
      <c r="AH486" s="77"/>
      <c r="AI486" s="78" t="s">
        <v>2216</v>
      </c>
      <c r="AJ486" s="78"/>
      <c r="AK486" s="77"/>
      <c r="AL486" s="77"/>
      <c r="AM486" s="77"/>
      <c r="AN486" s="77" t="str">
        <f t="shared" si="140"/>
        <v>MCSSA018786HRAEI-LPI-CC-263-202325301</v>
      </c>
      <c r="AO486" s="77" t="str">
        <f t="shared" si="141"/>
        <v>2815BAXTER, S.A. DE C.V.7.2MCSSA018786010.000.3601.002024LA-12-512-012000991-I-174-2023RAMO 12</v>
      </c>
      <c r="AP486" s="77" t="str">
        <f t="shared" si="142"/>
        <v>HRAEI-LPI-CC-263-2023</v>
      </c>
      <c r="AQ486" s="70" t="str">
        <f t="shared" si="143"/>
        <v>HRAEI-MD0738</v>
      </c>
      <c r="AR486" s="70" t="str">
        <f t="shared" si="144"/>
        <v>BAXTER, S.A. DE C.V.</v>
      </c>
      <c r="AS486" s="70" t="str">
        <f t="shared" si="145"/>
        <v>LA-12-512-012000991-I-174-2023</v>
      </c>
      <c r="AT486" s="70" t="s">
        <v>2218</v>
      </c>
      <c r="AU486" s="70" t="str">
        <f t="shared" si="146"/>
        <v>HRAEI-LPI-CC-263-2023HRAEI-MD0738</v>
      </c>
      <c r="AV486" s="70"/>
      <c r="AW486" s="70"/>
      <c r="AX486" s="70"/>
    </row>
    <row r="487" spans="1:50" ht="24.95" hidden="1" customHeight="1" x14ac:dyDescent="0.25">
      <c r="A487" s="1" t="str">
        <f t="shared" si="129"/>
        <v>LA-012M7B997-E115-2022MCSSA018786IARE DE OCCIDENTE, S.A. DE C.V.2024010.000.3601.00</v>
      </c>
      <c r="B487" s="1" t="str">
        <f t="shared" si="130"/>
        <v>MCSSA01878625301HRAEI-LPI-CC-425-2022HRAEI-MD07382024</v>
      </c>
      <c r="C487" s="42">
        <v>44950</v>
      </c>
      <c r="D487" s="43">
        <v>2024</v>
      </c>
      <c r="E487" s="44" t="s">
        <v>39</v>
      </c>
      <c r="F487" s="44" t="s">
        <v>390</v>
      </c>
      <c r="G487" s="44" t="s">
        <v>41</v>
      </c>
      <c r="H487" s="44">
        <v>25301</v>
      </c>
      <c r="I487" s="44" t="s">
        <v>451</v>
      </c>
      <c r="J487" s="44" t="s">
        <v>373</v>
      </c>
      <c r="K487" s="44" t="s">
        <v>857</v>
      </c>
      <c r="L487" s="44" t="str">
        <f t="shared" si="131"/>
        <v>HRAEI-LPI-CC-425-2022HRAEI-MD0738</v>
      </c>
      <c r="M487" s="44" t="s">
        <v>858</v>
      </c>
      <c r="N487" s="44">
        <v>25302663</v>
      </c>
      <c r="O487" s="44" t="s">
        <v>859</v>
      </c>
      <c r="P487" s="44" t="s">
        <v>860</v>
      </c>
      <c r="Q487" s="45">
        <v>7.39</v>
      </c>
      <c r="R487" s="46">
        <v>1830</v>
      </c>
      <c r="S487" s="46">
        <v>4574</v>
      </c>
      <c r="T487" s="45">
        <f t="shared" si="132"/>
        <v>13523.699999999999</v>
      </c>
      <c r="U487" s="45">
        <f t="shared" si="133"/>
        <v>33801.86</v>
      </c>
      <c r="V487" s="47">
        <v>0</v>
      </c>
      <c r="W487" s="87">
        <f>IFERROR(VLOOKUP(L487,'DINAMICA SOLICITADO - ENTREGADO'!$A$2:$B$2000,2,0),"-")</f>
        <v>2400</v>
      </c>
      <c r="X487" s="87">
        <f>IFERROR(VLOOKUP(L487,'DINAMICA SOLICITADO - ENTREGADO'!$A$2:$C$2000,3,0),"-")</f>
        <v>2400</v>
      </c>
      <c r="Y487" s="87" t="str">
        <f t="shared" si="134"/>
        <v>CLAVE SOLICITADA</v>
      </c>
      <c r="Z487" s="87">
        <f t="shared" si="135"/>
        <v>570</v>
      </c>
      <c r="AA487" s="87" t="str">
        <f t="shared" si="136"/>
        <v>MINIMO SUPERADO</v>
      </c>
      <c r="AB487" s="87">
        <f t="shared" si="137"/>
        <v>0</v>
      </c>
      <c r="AC487" s="87" t="str">
        <f t="shared" si="138"/>
        <v>RECIBIDO TOTAL</v>
      </c>
      <c r="AD487" s="6">
        <f t="shared" si="139"/>
        <v>17736</v>
      </c>
      <c r="AE487" s="87" t="s">
        <v>3574</v>
      </c>
      <c r="AF487" s="87"/>
      <c r="AI487" s="9">
        <v>2.5000000000000001E-2</v>
      </c>
      <c r="AN487" s="8" t="str">
        <f t="shared" si="140"/>
        <v>MCSSA018786HRAEI-LPI-CC-425-202225301</v>
      </c>
      <c r="AO487" s="8" t="str">
        <f t="shared" si="141"/>
        <v>4574IARE DE OCCIDENTE, S.A. DE C.V.7.39MCSSA018786010.000.3601.002024LA-012M7B997-E115-2022RAMO 12</v>
      </c>
      <c r="AP487" s="8" t="str">
        <f t="shared" si="142"/>
        <v>HRAEI-LPI-CC-425-2022</v>
      </c>
      <c r="AQ487" s="1" t="str">
        <f t="shared" si="143"/>
        <v>HRAEI-MD0738</v>
      </c>
      <c r="AR487" s="1" t="str">
        <f t="shared" si="144"/>
        <v>IARE DE OCCIDENTE, S.A. DE C.V.</v>
      </c>
      <c r="AS487" s="1" t="str">
        <f t="shared" si="145"/>
        <v>LA-012M7B997-E115-2022</v>
      </c>
      <c r="AT487" s="1" t="s">
        <v>48</v>
      </c>
      <c r="AU487" s="1" t="str">
        <f t="shared" si="146"/>
        <v>HRAEI-LPI-CC-425-2022HRAEI-MD0738</v>
      </c>
    </row>
    <row r="488" spans="1:50" ht="24.95" hidden="1" customHeight="1" x14ac:dyDescent="0.25">
      <c r="A488" s="70" t="str">
        <f t="shared" si="129"/>
        <v>LA-12-512-012000991-I-174-2023MCSSA018786BAXTER, S.A. DE C.V.2024010.000.3630.00</v>
      </c>
      <c r="B488" s="70" t="str">
        <f t="shared" si="130"/>
        <v>MCSSA01878625301HRAEI-LPI-CC-263-2023HRAEI-MD07412024</v>
      </c>
      <c r="C488" s="71">
        <v>45253</v>
      </c>
      <c r="D488" s="72">
        <v>2024</v>
      </c>
      <c r="E488" s="73" t="s">
        <v>39</v>
      </c>
      <c r="F488" s="73" t="s">
        <v>2213</v>
      </c>
      <c r="G488" s="73" t="s">
        <v>41</v>
      </c>
      <c r="H488" s="73">
        <v>25301</v>
      </c>
      <c r="I488" s="73" t="s">
        <v>2267</v>
      </c>
      <c r="J488" s="73" t="s">
        <v>1496</v>
      </c>
      <c r="K488" s="73" t="s">
        <v>897</v>
      </c>
      <c r="L488" s="44" t="str">
        <f t="shared" si="131"/>
        <v>HRAEI-LPI-CC-263-2023HRAEI-MD0741</v>
      </c>
      <c r="M488" s="73" t="s">
        <v>898</v>
      </c>
      <c r="N488" s="73">
        <v>25301076</v>
      </c>
      <c r="O488" s="73" t="s">
        <v>899</v>
      </c>
      <c r="P488" s="73" t="s">
        <v>369</v>
      </c>
      <c r="Q488" s="74">
        <v>11.6</v>
      </c>
      <c r="R488" s="75">
        <v>850</v>
      </c>
      <c r="S488" s="75">
        <v>2124</v>
      </c>
      <c r="T488" s="74">
        <f t="shared" si="132"/>
        <v>9860</v>
      </c>
      <c r="U488" s="74">
        <f t="shared" si="133"/>
        <v>24638.399999999998</v>
      </c>
      <c r="V488" s="76">
        <v>0</v>
      </c>
      <c r="W488" s="87">
        <f>IFERROR(VLOOKUP(L488,'DINAMICA SOLICITADO - ENTREGADO'!$A$2:$B$2000,2,0),"-")</f>
        <v>2124</v>
      </c>
      <c r="X488" s="87">
        <f>IFERROR(VLOOKUP(L488,'DINAMICA SOLICITADO - ENTREGADO'!$A$2:$C$2000,3,0),"-")</f>
        <v>2124</v>
      </c>
      <c r="Y488" s="87" t="str">
        <f t="shared" si="134"/>
        <v>CLAVE SOLICITADA</v>
      </c>
      <c r="Z488" s="87">
        <f t="shared" si="135"/>
        <v>1274</v>
      </c>
      <c r="AA488" s="87" t="str">
        <f t="shared" si="136"/>
        <v>MINIMO SUPERADO</v>
      </c>
      <c r="AB488" s="87">
        <f t="shared" si="137"/>
        <v>0</v>
      </c>
      <c r="AC488" s="87" t="str">
        <f t="shared" si="138"/>
        <v>RECIBIDO TOTAL</v>
      </c>
      <c r="AD488" s="6">
        <f t="shared" si="139"/>
        <v>24638.399999999998</v>
      </c>
      <c r="AE488" s="87" t="s">
        <v>3574</v>
      </c>
      <c r="AF488" s="87"/>
      <c r="AG488" s="77"/>
      <c r="AH488" s="77"/>
      <c r="AI488" s="78" t="s">
        <v>2216</v>
      </c>
      <c r="AJ488" s="78"/>
      <c r="AK488" s="77"/>
      <c r="AL488" s="77"/>
      <c r="AM488" s="77"/>
      <c r="AN488" s="77" t="str">
        <f t="shared" si="140"/>
        <v>MCSSA018786HRAEI-LPI-CC-263-202325301</v>
      </c>
      <c r="AO488" s="77" t="str">
        <f t="shared" si="141"/>
        <v>2124BAXTER, S.A. DE C.V.11.6MCSSA018786010.000.3630.002024LA-12-512-012000991-I-174-2023RAMO 12</v>
      </c>
      <c r="AP488" s="77" t="str">
        <f t="shared" si="142"/>
        <v>HRAEI-LPI-CC-263-2023</v>
      </c>
      <c r="AQ488" s="70" t="str">
        <f t="shared" si="143"/>
        <v>HRAEI-MD0741</v>
      </c>
      <c r="AR488" s="70" t="str">
        <f t="shared" si="144"/>
        <v>BAXTER, S.A. DE C.V.</v>
      </c>
      <c r="AS488" s="70" t="str">
        <f t="shared" si="145"/>
        <v>LA-12-512-012000991-I-174-2023</v>
      </c>
      <c r="AT488" s="70" t="s">
        <v>2218</v>
      </c>
      <c r="AU488" s="70" t="str">
        <f t="shared" si="146"/>
        <v>HRAEI-LPI-CC-263-2023HRAEI-MD0741</v>
      </c>
      <c r="AV488" s="70"/>
      <c r="AW488" s="70"/>
      <c r="AX488" s="70"/>
    </row>
    <row r="489" spans="1:50" ht="24.95" hidden="1" customHeight="1" x14ac:dyDescent="0.25">
      <c r="A489" s="1" t="str">
        <f t="shared" si="129"/>
        <v>LA-012M7B997-E115-2022MCSSA018786PROFESSIONAL PHARMACY OCCIDENTE, S.A. DE C.V.2024010.000.3630.00</v>
      </c>
      <c r="B489" s="1" t="str">
        <f t="shared" si="130"/>
        <v>MCSSA01878625301HRAEI-LPI-CC-423-2022HRAEI-MD07412024</v>
      </c>
      <c r="C489" s="42">
        <v>44950</v>
      </c>
      <c r="D489" s="43">
        <v>2024</v>
      </c>
      <c r="E489" s="44" t="s">
        <v>39</v>
      </c>
      <c r="F489" s="44" t="s">
        <v>390</v>
      </c>
      <c r="G489" s="44" t="s">
        <v>41</v>
      </c>
      <c r="H489" s="44">
        <v>25301</v>
      </c>
      <c r="I489" s="44" t="s">
        <v>432</v>
      </c>
      <c r="J489" s="44" t="s">
        <v>340</v>
      </c>
      <c r="K489" s="44" t="s">
        <v>897</v>
      </c>
      <c r="L489" s="44" t="str">
        <f t="shared" si="131"/>
        <v>HRAEI-LPI-CC-423-2022HRAEI-MD0741</v>
      </c>
      <c r="M489" s="44" t="s">
        <v>898</v>
      </c>
      <c r="N489" s="44">
        <v>25301076</v>
      </c>
      <c r="O489" s="44" t="s">
        <v>899</v>
      </c>
      <c r="P489" s="44" t="s">
        <v>369</v>
      </c>
      <c r="Q489" s="45">
        <v>10.19</v>
      </c>
      <c r="R489" s="46">
        <v>1382</v>
      </c>
      <c r="S489" s="46">
        <v>3453</v>
      </c>
      <c r="T489" s="45">
        <f t="shared" si="132"/>
        <v>14082.58</v>
      </c>
      <c r="U489" s="45">
        <f t="shared" si="133"/>
        <v>35186.07</v>
      </c>
      <c r="V489" s="47">
        <v>0</v>
      </c>
      <c r="W489" s="87">
        <f>IFERROR(VLOOKUP(L489,'DINAMICA SOLICITADO - ENTREGADO'!$A$2:$B$2000,2,0),"-")</f>
        <v>1382</v>
      </c>
      <c r="X489" s="87">
        <f>IFERROR(VLOOKUP(L489,'DINAMICA SOLICITADO - ENTREGADO'!$A$2:$C$2000,3,0),"-")</f>
        <v>0</v>
      </c>
      <c r="Y489" s="87" t="str">
        <f t="shared" si="134"/>
        <v>CLAVE SOLICITADA</v>
      </c>
      <c r="Z489" s="87">
        <f t="shared" si="135"/>
        <v>0</v>
      </c>
      <c r="AA489" s="87" t="str">
        <f t="shared" si="136"/>
        <v>MINIMO CUMPLIDO</v>
      </c>
      <c r="AB489" s="87">
        <f t="shared" si="137"/>
        <v>1382</v>
      </c>
      <c r="AC489" s="87" t="str">
        <f t="shared" si="138"/>
        <v>SIN RECIBIR</v>
      </c>
      <c r="AD489" s="6">
        <f t="shared" si="139"/>
        <v>0</v>
      </c>
      <c r="AE489" s="87" t="s">
        <v>3574</v>
      </c>
      <c r="AF489" s="87"/>
      <c r="AI489" s="9">
        <v>2.5000000000000001E-2</v>
      </c>
      <c r="AN489" s="8" t="str">
        <f t="shared" si="140"/>
        <v>MCSSA018786HRAEI-LPI-CC-423-202225301</v>
      </c>
      <c r="AO489" s="8" t="str">
        <f t="shared" si="141"/>
        <v>3453PROFESSIONAL PHARMACY OCCIDENTE, S.A. DE C.V.10.19MCSSA018786010.000.3630.002024LA-012M7B997-E115-2022RAMO 12</v>
      </c>
      <c r="AP489" s="8" t="str">
        <f t="shared" si="142"/>
        <v>HRAEI-LPI-CC-423-2022</v>
      </c>
      <c r="AQ489" s="1" t="str">
        <f t="shared" si="143"/>
        <v>HRAEI-MD0741</v>
      </c>
      <c r="AR489" s="1" t="str">
        <f t="shared" si="144"/>
        <v>PROFESSIONAL PHARMACY OCCIDENTE, S.A. DE C.V.</v>
      </c>
      <c r="AS489" s="1" t="str">
        <f t="shared" si="145"/>
        <v>LA-012M7B997-E115-2022</v>
      </c>
      <c r="AT489" s="1" t="s">
        <v>48</v>
      </c>
      <c r="AU489" s="1" t="str">
        <f t="shared" si="146"/>
        <v>HRAEI-LPI-CC-423-2022HRAEI-MD0741</v>
      </c>
    </row>
    <row r="490" spans="1:50" ht="24.95" hidden="1" customHeight="1" x14ac:dyDescent="0.25">
      <c r="A490" s="70" t="str">
        <f t="shared" si="129"/>
        <v>LA-12-512-012000991-I-174-2023MCSSA018786BAXTER, S.A. DE C.V.2024010.000.3603.00</v>
      </c>
      <c r="B490" s="70" t="str">
        <f t="shared" si="130"/>
        <v>MCSSA01878625301HRAEI-LPI-CC-263-2023HRAEI-MD07392024</v>
      </c>
      <c r="C490" s="71">
        <v>45253</v>
      </c>
      <c r="D490" s="72">
        <v>2024</v>
      </c>
      <c r="E490" s="73" t="s">
        <v>39</v>
      </c>
      <c r="F490" s="73" t="s">
        <v>2213</v>
      </c>
      <c r="G490" s="73" t="s">
        <v>41</v>
      </c>
      <c r="H490" s="73">
        <v>25301</v>
      </c>
      <c r="I490" s="73" t="s">
        <v>2267</v>
      </c>
      <c r="J490" s="73" t="s">
        <v>1496</v>
      </c>
      <c r="K490" s="73" t="s">
        <v>861</v>
      </c>
      <c r="L490" s="44" t="str">
        <f t="shared" si="131"/>
        <v>HRAEI-LPI-CC-263-2023HRAEI-MD0739</v>
      </c>
      <c r="M490" s="73" t="s">
        <v>862</v>
      </c>
      <c r="N490" s="73">
        <v>25301075</v>
      </c>
      <c r="O490" s="73" t="s">
        <v>863</v>
      </c>
      <c r="P490" s="73" t="s">
        <v>864</v>
      </c>
      <c r="Q490" s="74">
        <v>12</v>
      </c>
      <c r="R490" s="75">
        <v>110</v>
      </c>
      <c r="S490" s="75">
        <v>275</v>
      </c>
      <c r="T490" s="74">
        <f t="shared" si="132"/>
        <v>1320</v>
      </c>
      <c r="U490" s="74">
        <f t="shared" si="133"/>
        <v>3300</v>
      </c>
      <c r="V490" s="76">
        <v>0</v>
      </c>
      <c r="W490" s="87">
        <f>IFERROR(VLOOKUP(L490,'DINAMICA SOLICITADO - ENTREGADO'!$A$2:$B$2000,2,0),"-")</f>
        <v>110</v>
      </c>
      <c r="X490" s="87">
        <f>IFERROR(VLOOKUP(L490,'DINAMICA SOLICITADO - ENTREGADO'!$A$2:$C$2000,3,0),"-")</f>
        <v>0</v>
      </c>
      <c r="Y490" s="87" t="str">
        <f t="shared" si="134"/>
        <v>CLAVE SOLICITADA</v>
      </c>
      <c r="Z490" s="87">
        <f t="shared" si="135"/>
        <v>0</v>
      </c>
      <c r="AA490" s="87" t="str">
        <f t="shared" si="136"/>
        <v>MINIMO CUMPLIDO</v>
      </c>
      <c r="AB490" s="87">
        <f t="shared" si="137"/>
        <v>110</v>
      </c>
      <c r="AC490" s="87" t="str">
        <f t="shared" si="138"/>
        <v>SIN RECIBIR</v>
      </c>
      <c r="AD490" s="6">
        <f t="shared" si="139"/>
        <v>0</v>
      </c>
      <c r="AE490" s="87"/>
      <c r="AF490" s="87"/>
      <c r="AG490" s="77"/>
      <c r="AH490" s="77"/>
      <c r="AI490" s="78" t="s">
        <v>2216</v>
      </c>
      <c r="AJ490" s="78"/>
      <c r="AK490" s="77"/>
      <c r="AL490" s="77"/>
      <c r="AM490" s="77"/>
      <c r="AN490" s="77" t="str">
        <f t="shared" si="140"/>
        <v>MCSSA018786HRAEI-LPI-CC-263-202325301</v>
      </c>
      <c r="AO490" s="77" t="str">
        <f t="shared" si="141"/>
        <v>275BAXTER, S.A. DE C.V.12MCSSA018786010.000.3603.002024LA-12-512-012000991-I-174-2023RAMO 12</v>
      </c>
      <c r="AP490" s="77" t="str">
        <f t="shared" si="142"/>
        <v>HRAEI-LPI-CC-263-2023</v>
      </c>
      <c r="AQ490" s="70" t="str">
        <f t="shared" si="143"/>
        <v>HRAEI-MD0739</v>
      </c>
      <c r="AR490" s="70" t="str">
        <f t="shared" si="144"/>
        <v>BAXTER, S.A. DE C.V.</v>
      </c>
      <c r="AS490" s="70" t="str">
        <f t="shared" si="145"/>
        <v>LA-12-512-012000991-I-174-2023</v>
      </c>
      <c r="AT490" s="70" t="s">
        <v>2218</v>
      </c>
      <c r="AU490" s="70" t="str">
        <f t="shared" si="146"/>
        <v>HRAEI-LPI-CC-263-2023HRAEI-MD0739</v>
      </c>
      <c r="AV490" s="70"/>
      <c r="AW490" s="70"/>
      <c r="AX490" s="70"/>
    </row>
    <row r="491" spans="1:50" ht="24.95" hidden="1" customHeight="1" x14ac:dyDescent="0.25">
      <c r="A491" s="70" t="str">
        <f t="shared" si="129"/>
        <v>LA-12-512-012000991-I-174-2023MCSSA018786MEDILIVER, S.A. DE C.V.2024010.000.3603.00</v>
      </c>
      <c r="B491" s="70" t="str">
        <f t="shared" si="130"/>
        <v>MCSSA01878625301HRAEI-LPI-CC-335-1-2023HRAEI-MD07392024</v>
      </c>
      <c r="C491" s="71">
        <v>45253</v>
      </c>
      <c r="D491" s="72">
        <v>2024</v>
      </c>
      <c r="E491" s="73" t="s">
        <v>39</v>
      </c>
      <c r="F491" s="73" t="s">
        <v>2213</v>
      </c>
      <c r="G491" s="73" t="s">
        <v>41</v>
      </c>
      <c r="H491" s="73">
        <v>25301</v>
      </c>
      <c r="I491" s="73" t="s">
        <v>2284</v>
      </c>
      <c r="J491" s="73" t="s">
        <v>1739</v>
      </c>
      <c r="K491" s="73" t="s">
        <v>861</v>
      </c>
      <c r="L491" s="44" t="str">
        <f t="shared" si="131"/>
        <v>HRAEI-LPI-CC-335-1-2023HRAEI-MD0739</v>
      </c>
      <c r="M491" s="73" t="s">
        <v>862</v>
      </c>
      <c r="N491" s="73">
        <v>25301075</v>
      </c>
      <c r="O491" s="73" t="s">
        <v>863</v>
      </c>
      <c r="P491" s="73" t="s">
        <v>864</v>
      </c>
      <c r="Q491" s="74">
        <v>12.78</v>
      </c>
      <c r="R491" s="75">
        <v>73</v>
      </c>
      <c r="S491" s="75">
        <v>183</v>
      </c>
      <c r="T491" s="74">
        <f t="shared" si="132"/>
        <v>932.93999999999994</v>
      </c>
      <c r="U491" s="74">
        <f t="shared" si="133"/>
        <v>2338.7399999999998</v>
      </c>
      <c r="V491" s="76">
        <v>0</v>
      </c>
      <c r="W491" s="87">
        <f>IFERROR(VLOOKUP(L491,'DINAMICA SOLICITADO - ENTREGADO'!$A$2:$B$2000,2,0),"-")</f>
        <v>73</v>
      </c>
      <c r="X491" s="87">
        <f>IFERROR(VLOOKUP(L491,'DINAMICA SOLICITADO - ENTREGADO'!$A$2:$C$2000,3,0),"-")</f>
        <v>0</v>
      </c>
      <c r="Y491" s="87" t="str">
        <f t="shared" si="134"/>
        <v>CLAVE SOLICITADA</v>
      </c>
      <c r="Z491" s="87">
        <f t="shared" si="135"/>
        <v>0</v>
      </c>
      <c r="AA491" s="87" t="str">
        <f t="shared" si="136"/>
        <v>MINIMO CUMPLIDO</v>
      </c>
      <c r="AB491" s="87">
        <f t="shared" si="137"/>
        <v>73</v>
      </c>
      <c r="AC491" s="87" t="str">
        <f t="shared" si="138"/>
        <v>SIN RECIBIR</v>
      </c>
      <c r="AD491" s="6">
        <f t="shared" si="139"/>
        <v>0</v>
      </c>
      <c r="AE491" s="87"/>
      <c r="AF491" s="87"/>
      <c r="AG491" s="77"/>
      <c r="AH491" s="77"/>
      <c r="AI491" s="78" t="s">
        <v>2216</v>
      </c>
      <c r="AJ491" s="78"/>
      <c r="AK491" s="77"/>
      <c r="AL491" s="77"/>
      <c r="AM491" s="77"/>
      <c r="AN491" s="77" t="str">
        <f t="shared" si="140"/>
        <v>MCSSA018786HRAEI-LPI-CC-335-1-202325301</v>
      </c>
      <c r="AO491" s="77" t="str">
        <f t="shared" si="141"/>
        <v>183MEDILIVER, S.A. DE C.V.12.78MCSSA018786010.000.3603.002024LA-12-512-012000991-I-174-2023RAMO 12</v>
      </c>
      <c r="AP491" s="77" t="str">
        <f t="shared" si="142"/>
        <v>HRAEI-LPI-CC-335-1-2023</v>
      </c>
      <c r="AQ491" s="70" t="str">
        <f t="shared" si="143"/>
        <v>HRAEI-MD0739</v>
      </c>
      <c r="AR491" s="70" t="str">
        <f t="shared" si="144"/>
        <v>MEDILIVER, S.A. DE C.V.</v>
      </c>
      <c r="AS491" s="70" t="str">
        <f t="shared" si="145"/>
        <v>LA-12-512-012000991-I-174-2023</v>
      </c>
      <c r="AT491" s="70" t="s">
        <v>2218</v>
      </c>
      <c r="AU491" s="70" t="str">
        <f t="shared" si="146"/>
        <v>HRAEI-LPI-CC-335-1-2023HRAEI-MD0739</v>
      </c>
      <c r="AV491" s="70"/>
      <c r="AW491" s="70"/>
      <c r="AX491" s="70"/>
    </row>
    <row r="492" spans="1:50" ht="24.95" hidden="1" customHeight="1" x14ac:dyDescent="0.25">
      <c r="A492" s="1" t="str">
        <f t="shared" si="129"/>
        <v>LA-012M7B997-E115-2022MCSSA018786IARE DE OCCIDENTE, S.A. DE C.V.2024010.000.3603.00</v>
      </c>
      <c r="B492" s="1" t="str">
        <f t="shared" si="130"/>
        <v>MCSSA01878625301HRAEI-LPI-CC-425-2022HRAEI-MD07392024</v>
      </c>
      <c r="C492" s="42">
        <v>44950</v>
      </c>
      <c r="D492" s="43">
        <v>2024</v>
      </c>
      <c r="E492" s="44" t="s">
        <v>39</v>
      </c>
      <c r="F492" s="44" t="s">
        <v>390</v>
      </c>
      <c r="G492" s="44" t="s">
        <v>41</v>
      </c>
      <c r="H492" s="44">
        <v>25301</v>
      </c>
      <c r="I492" s="44" t="s">
        <v>451</v>
      </c>
      <c r="J492" s="44" t="s">
        <v>373</v>
      </c>
      <c r="K492" s="44" t="s">
        <v>861</v>
      </c>
      <c r="L492" s="44" t="str">
        <f t="shared" si="131"/>
        <v>HRAEI-LPI-CC-425-2022HRAEI-MD0739</v>
      </c>
      <c r="M492" s="44" t="s">
        <v>862</v>
      </c>
      <c r="N492" s="44">
        <v>25301075</v>
      </c>
      <c r="O492" s="44" t="s">
        <v>863</v>
      </c>
      <c r="P492" s="44" t="s">
        <v>864</v>
      </c>
      <c r="Q492" s="45">
        <v>12.47</v>
      </c>
      <c r="R492" s="46">
        <v>1490</v>
      </c>
      <c r="S492" s="46">
        <v>3725</v>
      </c>
      <c r="T492" s="45">
        <f t="shared" si="132"/>
        <v>18580.3</v>
      </c>
      <c r="U492" s="45">
        <f t="shared" si="133"/>
        <v>46450.75</v>
      </c>
      <c r="V492" s="47">
        <v>0</v>
      </c>
      <c r="W492" s="87">
        <f>IFERROR(VLOOKUP(L492,'DINAMICA SOLICITADO - ENTREGADO'!$A$2:$B$2000,2,0),"-")</f>
        <v>1800</v>
      </c>
      <c r="X492" s="87">
        <f>IFERROR(VLOOKUP(L492,'DINAMICA SOLICITADO - ENTREGADO'!$A$2:$C$2000,3,0),"-")</f>
        <v>1800</v>
      </c>
      <c r="Y492" s="87" t="str">
        <f t="shared" si="134"/>
        <v>CLAVE SOLICITADA</v>
      </c>
      <c r="Z492" s="87">
        <f t="shared" si="135"/>
        <v>310</v>
      </c>
      <c r="AA492" s="87" t="str">
        <f t="shared" si="136"/>
        <v>MINIMO SUPERADO</v>
      </c>
      <c r="AB492" s="87">
        <f t="shared" si="137"/>
        <v>0</v>
      </c>
      <c r="AC492" s="87" t="str">
        <f t="shared" si="138"/>
        <v>RECIBIDO TOTAL</v>
      </c>
      <c r="AD492" s="6">
        <f t="shared" si="139"/>
        <v>22446</v>
      </c>
      <c r="AE492" s="87" t="s">
        <v>3574</v>
      </c>
      <c r="AF492" s="87"/>
      <c r="AI492" s="9">
        <v>2.5000000000000001E-2</v>
      </c>
      <c r="AN492" s="8" t="str">
        <f t="shared" si="140"/>
        <v>MCSSA018786HRAEI-LPI-CC-425-202225301</v>
      </c>
      <c r="AO492" s="8" t="str">
        <f t="shared" si="141"/>
        <v>3725IARE DE OCCIDENTE, S.A. DE C.V.12.47MCSSA018786010.000.3603.002024LA-012M7B997-E115-2022RAMO 12</v>
      </c>
      <c r="AP492" s="8" t="str">
        <f t="shared" si="142"/>
        <v>HRAEI-LPI-CC-425-2022</v>
      </c>
      <c r="AQ492" s="1" t="str">
        <f t="shared" si="143"/>
        <v>HRAEI-MD0739</v>
      </c>
      <c r="AR492" s="1" t="str">
        <f t="shared" si="144"/>
        <v>IARE DE OCCIDENTE, S.A. DE C.V.</v>
      </c>
      <c r="AS492" s="1" t="str">
        <f t="shared" si="145"/>
        <v>LA-012M7B997-E115-2022</v>
      </c>
      <c r="AT492" s="1" t="s">
        <v>48</v>
      </c>
      <c r="AU492" s="1" t="str">
        <f t="shared" si="146"/>
        <v>HRAEI-LPI-CC-425-2022HRAEI-MD0739</v>
      </c>
    </row>
    <row r="493" spans="1:50" ht="24.95" customHeight="1" x14ac:dyDescent="0.25">
      <c r="A493" s="70" t="str">
        <f t="shared" si="129"/>
        <v>LA-12-512-012000991-I-174-2023MCSSA018786BAXTER, S.A. DE C.V.2024010.000.3625.00</v>
      </c>
      <c r="B493" s="70" t="str">
        <f t="shared" si="130"/>
        <v>MCSSA01878625301HRAEI-LPI-CC-263-2023HRAEI-MD07342024</v>
      </c>
      <c r="C493" s="71">
        <v>45253</v>
      </c>
      <c r="D493" s="72">
        <v>2024</v>
      </c>
      <c r="E493" s="73" t="s">
        <v>39</v>
      </c>
      <c r="F493" s="73" t="s">
        <v>2213</v>
      </c>
      <c r="G493" s="73" t="s">
        <v>41</v>
      </c>
      <c r="H493" s="73">
        <v>25301</v>
      </c>
      <c r="I493" s="73" t="s">
        <v>2267</v>
      </c>
      <c r="J493" s="73" t="s">
        <v>1496</v>
      </c>
      <c r="K493" s="73" t="s">
        <v>1754</v>
      </c>
      <c r="L493" s="44" t="str">
        <f t="shared" si="131"/>
        <v>HRAEI-LPI-CC-263-2023HRAEI-MD0734</v>
      </c>
      <c r="M493" s="73" t="s">
        <v>1755</v>
      </c>
      <c r="N493" s="73">
        <v>25301077</v>
      </c>
      <c r="O493" s="73" t="s">
        <v>1756</v>
      </c>
      <c r="P493" s="73" t="s">
        <v>896</v>
      </c>
      <c r="Q493" s="74">
        <v>7</v>
      </c>
      <c r="R493" s="75">
        <v>1050</v>
      </c>
      <c r="S493" s="75">
        <v>2625</v>
      </c>
      <c r="T493" s="74">
        <f t="shared" si="132"/>
        <v>7350</v>
      </c>
      <c r="U493" s="74">
        <f t="shared" si="133"/>
        <v>18375</v>
      </c>
      <c r="V493" s="76">
        <v>0</v>
      </c>
      <c r="W493" s="87">
        <f>IFERROR(VLOOKUP(L493,'DINAMICA SOLICITADO - ENTREGADO'!$A$2:$B$2000,2,0),"-")</f>
        <v>1050</v>
      </c>
      <c r="X493" s="87">
        <f>IFERROR(VLOOKUP(L493,'DINAMICA SOLICITADO - ENTREGADO'!$A$2:$C$2000,3,0),"-")</f>
        <v>1050</v>
      </c>
      <c r="Y493" s="87" t="str">
        <f t="shared" si="134"/>
        <v>CLAVE SOLICITADA</v>
      </c>
      <c r="Z493" s="87">
        <f t="shared" si="135"/>
        <v>0</v>
      </c>
      <c r="AA493" s="87" t="str">
        <f t="shared" si="136"/>
        <v>MINIMO CUMPLIDO</v>
      </c>
      <c r="AB493" s="87">
        <f t="shared" si="137"/>
        <v>0</v>
      </c>
      <c r="AC493" s="87" t="str">
        <f t="shared" si="138"/>
        <v>RECIBIDO TOTAL</v>
      </c>
      <c r="AD493" s="6">
        <f t="shared" si="139"/>
        <v>7350</v>
      </c>
      <c r="AE493" s="87"/>
      <c r="AF493" s="87"/>
      <c r="AG493" s="77"/>
      <c r="AH493" s="77"/>
      <c r="AI493" s="78" t="s">
        <v>2216</v>
      </c>
      <c r="AJ493" s="78"/>
      <c r="AK493" s="77"/>
      <c r="AL493" s="77"/>
      <c r="AM493" s="77"/>
      <c r="AN493" s="77" t="str">
        <f t="shared" si="140"/>
        <v>MCSSA018786HRAEI-LPI-CC-263-202325301</v>
      </c>
      <c r="AO493" s="77" t="str">
        <f t="shared" si="141"/>
        <v>2625BAXTER, S.A. DE C.V.7MCSSA018786010.000.3625.002024LA-12-512-012000991-I-174-2023RAMO 12</v>
      </c>
      <c r="AP493" s="77" t="str">
        <f t="shared" si="142"/>
        <v>HRAEI-LPI-CC-263-2023</v>
      </c>
      <c r="AQ493" s="70" t="str">
        <f t="shared" si="143"/>
        <v>HRAEI-MD0734</v>
      </c>
      <c r="AR493" s="70" t="str">
        <f t="shared" si="144"/>
        <v>BAXTER, S.A. DE C.V.</v>
      </c>
      <c r="AS493" s="70" t="str">
        <f t="shared" si="145"/>
        <v>LA-12-512-012000991-I-174-2023</v>
      </c>
      <c r="AT493" s="70" t="s">
        <v>2218</v>
      </c>
      <c r="AU493" s="70" t="str">
        <f t="shared" si="146"/>
        <v>HRAEI-LPI-CC-263-2023HRAEI-MD0734</v>
      </c>
      <c r="AV493" s="70"/>
      <c r="AW493" s="70"/>
      <c r="AX493" s="70"/>
    </row>
    <row r="494" spans="1:50" ht="24.95" customHeight="1" x14ac:dyDescent="0.25">
      <c r="A494" s="1" t="str">
        <f t="shared" si="129"/>
        <v>LA-12-M7B-012M7B997-I-1-2023MCSSA018786FRESENIUS KABI MÉXICO, S.A. DE C.V.2024010.000.3625.00</v>
      </c>
      <c r="B494" s="1" t="str">
        <f t="shared" si="130"/>
        <v>MCSSA01878625301HRAEI-LPI-CC-026-2023HRAEI-MD07342024</v>
      </c>
      <c r="C494" s="42">
        <v>44971</v>
      </c>
      <c r="D494" s="43">
        <v>2024</v>
      </c>
      <c r="E494" s="44" t="s">
        <v>39</v>
      </c>
      <c r="F494" s="44" t="s">
        <v>1474</v>
      </c>
      <c r="G494" s="44" t="s">
        <v>41</v>
      </c>
      <c r="H494" s="44">
        <v>25301</v>
      </c>
      <c r="I494" s="44" t="s">
        <v>1627</v>
      </c>
      <c r="J494" s="44" t="s">
        <v>412</v>
      </c>
      <c r="K494" s="44" t="s">
        <v>1754</v>
      </c>
      <c r="L494" s="44" t="str">
        <f t="shared" si="131"/>
        <v>HRAEI-LPI-CC-026-2023HRAEI-MD0734</v>
      </c>
      <c r="M494" s="44" t="s">
        <v>1755</v>
      </c>
      <c r="N494" s="44">
        <v>25301077</v>
      </c>
      <c r="O494" s="44" t="s">
        <v>1756</v>
      </c>
      <c r="P494" s="44" t="s">
        <v>896</v>
      </c>
      <c r="Q494" s="45">
        <v>5.94</v>
      </c>
      <c r="R494" s="46">
        <v>1706</v>
      </c>
      <c r="S494" s="46">
        <v>4265</v>
      </c>
      <c r="T494" s="45">
        <f t="shared" si="132"/>
        <v>10133.640000000001</v>
      </c>
      <c r="U494" s="45">
        <f t="shared" si="133"/>
        <v>25334.100000000002</v>
      </c>
      <c r="V494" s="47">
        <v>0</v>
      </c>
      <c r="W494" s="87">
        <f>IFERROR(VLOOKUP(L494,'DINAMICA SOLICITADO - ENTREGADO'!$A$2:$B$2000,2,0),"-")</f>
        <v>1706</v>
      </c>
      <c r="X494" s="87">
        <f>IFERROR(VLOOKUP(L494,'DINAMICA SOLICITADO - ENTREGADO'!$A$2:$C$2000,3,0),"-")</f>
        <v>1706</v>
      </c>
      <c r="Y494" s="87" t="str">
        <f t="shared" si="134"/>
        <v>CLAVE SOLICITADA</v>
      </c>
      <c r="Z494" s="87">
        <f t="shared" si="135"/>
        <v>0</v>
      </c>
      <c r="AA494" s="87" t="str">
        <f t="shared" si="136"/>
        <v>MINIMO CUMPLIDO</v>
      </c>
      <c r="AB494" s="87">
        <f t="shared" si="137"/>
        <v>0</v>
      </c>
      <c r="AC494" s="87" t="str">
        <f t="shared" si="138"/>
        <v>RECIBIDO TOTAL</v>
      </c>
      <c r="AD494" s="6">
        <f t="shared" si="139"/>
        <v>10133.640000000001</v>
      </c>
      <c r="AE494" s="87" t="s">
        <v>3574</v>
      </c>
      <c r="AF494" s="87"/>
      <c r="AI494" s="9">
        <v>0.02</v>
      </c>
      <c r="AN494" s="8" t="str">
        <f t="shared" si="140"/>
        <v>MCSSA018786HRAEI-LPI-CC-026-202325301</v>
      </c>
      <c r="AO494" s="8" t="str">
        <f t="shared" si="141"/>
        <v>4265FRESENIUS KABI MÉXICO, S.A. DE C.V.5.94MCSSA018786010.000.3625.002024LA-12-M7B-012M7B997-I-1-2023RAMO 12</v>
      </c>
      <c r="AP494" s="8" t="str">
        <f t="shared" si="142"/>
        <v>HRAEI-LPI-CC-026-2023</v>
      </c>
      <c r="AQ494" s="1" t="str">
        <f t="shared" si="143"/>
        <v>HRAEI-MD0734</v>
      </c>
      <c r="AR494" s="1" t="str">
        <f t="shared" si="144"/>
        <v>FRESENIUS KABI MÉXICO, S.A. DE C.V.</v>
      </c>
      <c r="AS494" s="1" t="str">
        <f t="shared" si="145"/>
        <v>LA-12-M7B-012M7B997-I-1-2023</v>
      </c>
      <c r="AT494" s="1" t="s">
        <v>48</v>
      </c>
      <c r="AU494" s="1" t="str">
        <f t="shared" si="146"/>
        <v>HRAEI-LPI-CC-026-2023HRAEI-MD0734</v>
      </c>
    </row>
    <row r="495" spans="1:50" ht="24.95" hidden="1" customHeight="1" x14ac:dyDescent="0.25">
      <c r="A495" s="1" t="str">
        <f t="shared" si="129"/>
        <v>LA-12-M7B-012M7B997-I-1-2023MCSSA018786FRESENIUS KABI MÉXICO, S.A. DE C.V.2024010.000.3607.00</v>
      </c>
      <c r="B495" s="1" t="str">
        <f t="shared" si="130"/>
        <v>MCSSA01878625301HRAEI-LPI-CC-026-2023HRAEI-MD07402024</v>
      </c>
      <c r="C495" s="42">
        <v>44971</v>
      </c>
      <c r="D495" s="43">
        <v>2024</v>
      </c>
      <c r="E495" s="44" t="s">
        <v>39</v>
      </c>
      <c r="F495" s="44" t="s">
        <v>1474</v>
      </c>
      <c r="G495" s="44" t="s">
        <v>41</v>
      </c>
      <c r="H495" s="44">
        <v>25301</v>
      </c>
      <c r="I495" s="44" t="s">
        <v>1627</v>
      </c>
      <c r="J495" s="44" t="s">
        <v>412</v>
      </c>
      <c r="K495" s="44" t="s">
        <v>1747</v>
      </c>
      <c r="L495" s="44" t="str">
        <f t="shared" si="131"/>
        <v>HRAEI-LPI-CC-026-2023HRAEI-MD0740</v>
      </c>
      <c r="M495" s="44" t="s">
        <v>1748</v>
      </c>
      <c r="N495" s="44">
        <v>25301081</v>
      </c>
      <c r="O495" s="44" t="s">
        <v>1749</v>
      </c>
      <c r="P495" s="44" t="s">
        <v>905</v>
      </c>
      <c r="Q495" s="45">
        <v>12.55</v>
      </c>
      <c r="R495" s="46">
        <v>1700</v>
      </c>
      <c r="S495" s="46">
        <v>4249</v>
      </c>
      <c r="T495" s="45">
        <f t="shared" si="132"/>
        <v>21335</v>
      </c>
      <c r="U495" s="45">
        <f t="shared" si="133"/>
        <v>53324.950000000004</v>
      </c>
      <c r="V495" s="47">
        <v>0</v>
      </c>
      <c r="W495" s="87">
        <f>IFERROR(VLOOKUP(L495,'DINAMICA SOLICITADO - ENTREGADO'!$A$2:$B$2000,2,0),"-")</f>
        <v>4249</v>
      </c>
      <c r="X495" s="87">
        <f>IFERROR(VLOOKUP(L495,'DINAMICA SOLICITADO - ENTREGADO'!$A$2:$C$2000,3,0),"-")</f>
        <v>4249</v>
      </c>
      <c r="Y495" s="87" t="str">
        <f t="shared" si="134"/>
        <v>CLAVE SOLICITADA</v>
      </c>
      <c r="Z495" s="87">
        <f t="shared" si="135"/>
        <v>2549</v>
      </c>
      <c r="AA495" s="87" t="str">
        <f t="shared" si="136"/>
        <v>MINIMO SUPERADO</v>
      </c>
      <c r="AB495" s="87">
        <f t="shared" si="137"/>
        <v>0</v>
      </c>
      <c r="AC495" s="87" t="str">
        <f t="shared" si="138"/>
        <v>RECIBIDO TOTAL</v>
      </c>
      <c r="AD495" s="6">
        <f t="shared" si="139"/>
        <v>53324.950000000004</v>
      </c>
      <c r="AE495" s="87" t="s">
        <v>3574</v>
      </c>
      <c r="AF495" s="87"/>
      <c r="AI495" s="9">
        <v>0.02</v>
      </c>
      <c r="AN495" s="8" t="str">
        <f t="shared" si="140"/>
        <v>MCSSA018786HRAEI-LPI-CC-026-202325301</v>
      </c>
      <c r="AO495" s="8" t="str">
        <f t="shared" si="141"/>
        <v>4249FRESENIUS KABI MÉXICO, S.A. DE C.V.12.55MCSSA018786010.000.3607.002024LA-12-M7B-012M7B997-I-1-2023RAMO 12</v>
      </c>
      <c r="AP495" s="8" t="str">
        <f t="shared" si="142"/>
        <v>HRAEI-LPI-CC-026-2023</v>
      </c>
      <c r="AQ495" s="1" t="str">
        <f t="shared" si="143"/>
        <v>HRAEI-MD0740</v>
      </c>
      <c r="AR495" s="1" t="str">
        <f t="shared" si="144"/>
        <v>FRESENIUS KABI MÉXICO, S.A. DE C.V.</v>
      </c>
      <c r="AS495" s="1" t="str">
        <f t="shared" si="145"/>
        <v>LA-12-M7B-012M7B997-I-1-2023</v>
      </c>
      <c r="AT495" s="1" t="s">
        <v>48</v>
      </c>
      <c r="AU495" s="1" t="str">
        <f t="shared" si="146"/>
        <v>HRAEI-LPI-CC-026-2023HRAEI-MD0740</v>
      </c>
    </row>
    <row r="496" spans="1:50" ht="24.95" hidden="1" customHeight="1" x14ac:dyDescent="0.25">
      <c r="A496" s="70" t="str">
        <f t="shared" si="129"/>
        <v>LA-12-512-012000991-I-174-2023MCSSA018786GAMBARS DISTRIBUIDORA, S.A. DE C.V.2024040.000.3253.00</v>
      </c>
      <c r="B496" s="70" t="str">
        <f t="shared" si="130"/>
        <v>MCSSA01878625301HRAEI-LPI-CC-306-2023HRAEI-MD00062024</v>
      </c>
      <c r="C496" s="71">
        <v>45253</v>
      </c>
      <c r="D496" s="72">
        <v>2024</v>
      </c>
      <c r="E496" s="73" t="s">
        <v>39</v>
      </c>
      <c r="F496" s="73" t="s">
        <v>2213</v>
      </c>
      <c r="G496" s="73" t="s">
        <v>41</v>
      </c>
      <c r="H496" s="73">
        <v>25301</v>
      </c>
      <c r="I496" s="73" t="s">
        <v>2358</v>
      </c>
      <c r="J496" s="73" t="s">
        <v>2359</v>
      </c>
      <c r="K496" s="73" t="s">
        <v>2129</v>
      </c>
      <c r="L496" s="44" t="str">
        <f t="shared" si="131"/>
        <v>HRAEI-LPI-CC-306-2023HRAEI-MD0006</v>
      </c>
      <c r="M496" s="73" t="s">
        <v>2130</v>
      </c>
      <c r="N496" s="73">
        <v>25301097</v>
      </c>
      <c r="O496" s="73" t="s">
        <v>2131</v>
      </c>
      <c r="P496" s="73" t="s">
        <v>2132</v>
      </c>
      <c r="Q496" s="74">
        <v>42.21</v>
      </c>
      <c r="R496" s="75">
        <v>37</v>
      </c>
      <c r="S496" s="75">
        <v>92</v>
      </c>
      <c r="T496" s="74">
        <f t="shared" si="132"/>
        <v>1561.77</v>
      </c>
      <c r="U496" s="74">
        <f t="shared" si="133"/>
        <v>3883.32</v>
      </c>
      <c r="V496" s="76">
        <v>0</v>
      </c>
      <c r="W496" s="87">
        <f>IFERROR(VLOOKUP(L496,'DINAMICA SOLICITADO - ENTREGADO'!$A$2:$B$2000,2,0),"-")</f>
        <v>37</v>
      </c>
      <c r="X496" s="87">
        <f>IFERROR(VLOOKUP(L496,'DINAMICA SOLICITADO - ENTREGADO'!$A$2:$C$2000,3,0),"-")</f>
        <v>0</v>
      </c>
      <c r="Y496" s="87" t="str">
        <f t="shared" si="134"/>
        <v>CLAVE SOLICITADA</v>
      </c>
      <c r="Z496" s="87">
        <f t="shared" si="135"/>
        <v>0</v>
      </c>
      <c r="AA496" s="87" t="str">
        <f t="shared" si="136"/>
        <v>MINIMO CUMPLIDO</v>
      </c>
      <c r="AB496" s="87">
        <f t="shared" si="137"/>
        <v>37</v>
      </c>
      <c r="AC496" s="87" t="str">
        <f t="shared" si="138"/>
        <v>SIN RECIBIR</v>
      </c>
      <c r="AD496" s="6">
        <f t="shared" si="139"/>
        <v>0</v>
      </c>
      <c r="AE496" s="87" t="s">
        <v>3574</v>
      </c>
      <c r="AF496" s="87"/>
      <c r="AG496" s="77"/>
      <c r="AH496" s="77"/>
      <c r="AI496" s="78" t="s">
        <v>2216</v>
      </c>
      <c r="AJ496" s="78"/>
      <c r="AK496" s="77"/>
      <c r="AL496" s="77"/>
      <c r="AM496" s="77"/>
      <c r="AN496" s="77" t="str">
        <f t="shared" si="140"/>
        <v>MCSSA018786HRAEI-LPI-CC-306-202325301</v>
      </c>
      <c r="AO496" s="77" t="str">
        <f t="shared" si="141"/>
        <v>92GAMBARS DISTRIBUIDORA, S.A. DE C.V.42.21MCSSA018786040.000.3253.002024LA-12-512-012000991-I-174-2023RAMO 12</v>
      </c>
      <c r="AP496" s="77" t="str">
        <f t="shared" si="142"/>
        <v>HRAEI-LPI-CC-306-2023</v>
      </c>
      <c r="AQ496" s="70" t="str">
        <f t="shared" si="143"/>
        <v>HRAEI-MD0006</v>
      </c>
      <c r="AR496" s="70" t="str">
        <f t="shared" si="144"/>
        <v>GAMBARS DISTRIBUIDORA, S.A. DE C.V.</v>
      </c>
      <c r="AS496" s="70" t="str">
        <f t="shared" si="145"/>
        <v>LA-12-512-012000991-I-174-2023</v>
      </c>
      <c r="AT496" s="70" t="s">
        <v>2218</v>
      </c>
      <c r="AU496" s="70" t="str">
        <f t="shared" si="146"/>
        <v>HRAEI-LPI-CC-306-2023HRAEI-MD0006</v>
      </c>
      <c r="AV496" s="70"/>
      <c r="AW496" s="70"/>
      <c r="AX496" s="70"/>
    </row>
    <row r="497" spans="1:52" ht="24.95" hidden="1" customHeight="1" x14ac:dyDescent="0.25">
      <c r="A497" s="1" t="str">
        <f t="shared" si="129"/>
        <v>AA-12-M7B-012M7B997-I-24-2023 MCSSA018786PRODIFAM, S.A. DE C.V.2024040.000.3253.00</v>
      </c>
      <c r="B497" s="1" t="str">
        <f t="shared" si="130"/>
        <v>MCSSA01878625301HRAEI-AD-CC-098-2023HRAEI-MD00062024</v>
      </c>
      <c r="C497" s="42">
        <v>44980</v>
      </c>
      <c r="D497" s="43">
        <v>2024</v>
      </c>
      <c r="E497" s="44" t="s">
        <v>39</v>
      </c>
      <c r="F497" s="44" t="s">
        <v>2043</v>
      </c>
      <c r="G497" s="44" t="s">
        <v>41</v>
      </c>
      <c r="H497" s="44">
        <v>25301</v>
      </c>
      <c r="I497" s="44" t="s">
        <v>2044</v>
      </c>
      <c r="J497" s="44" t="s">
        <v>1476</v>
      </c>
      <c r="K497" s="44" t="s">
        <v>2129</v>
      </c>
      <c r="L497" s="44" t="str">
        <f t="shared" si="131"/>
        <v>HRAEI-AD-CC-098-2023HRAEI-MD0006</v>
      </c>
      <c r="M497" s="44" t="s">
        <v>2130</v>
      </c>
      <c r="N497" s="44">
        <v>25301097</v>
      </c>
      <c r="O497" s="44" t="s">
        <v>2131</v>
      </c>
      <c r="P497" s="44" t="s">
        <v>2132</v>
      </c>
      <c r="Q497" s="45">
        <v>37.130000000000003</v>
      </c>
      <c r="R497" s="46">
        <v>47</v>
      </c>
      <c r="S497" s="46">
        <v>117</v>
      </c>
      <c r="T497" s="45">
        <f t="shared" si="132"/>
        <v>1745.1100000000001</v>
      </c>
      <c r="U497" s="45">
        <f t="shared" si="133"/>
        <v>4344.21</v>
      </c>
      <c r="V497" s="47">
        <v>0</v>
      </c>
      <c r="W497" s="87">
        <f>IFERROR(VLOOKUP(L497,'DINAMICA SOLICITADO - ENTREGADO'!$A$2:$B$2000,2,0),"-")</f>
        <v>117</v>
      </c>
      <c r="X497" s="87">
        <f>IFERROR(VLOOKUP(L497,'DINAMICA SOLICITADO - ENTREGADO'!$A$2:$C$2000,3,0),"-")</f>
        <v>47</v>
      </c>
      <c r="Y497" s="87" t="str">
        <f t="shared" si="134"/>
        <v>CLAVE SOLICITADA</v>
      </c>
      <c r="Z497" s="87">
        <f t="shared" si="135"/>
        <v>70</v>
      </c>
      <c r="AA497" s="87" t="str">
        <f t="shared" si="136"/>
        <v>MINIMO SUPERADO</v>
      </c>
      <c r="AB497" s="87">
        <f t="shared" si="137"/>
        <v>70</v>
      </c>
      <c r="AC497" s="87" t="str">
        <f t="shared" si="138"/>
        <v>RECIBIDO PARCIAL</v>
      </c>
      <c r="AD497" s="6">
        <f t="shared" si="139"/>
        <v>1745.1100000000001</v>
      </c>
      <c r="AE497" s="87" t="s">
        <v>3574</v>
      </c>
      <c r="AF497" s="87"/>
      <c r="AI497" s="9">
        <v>2.5000000000000001E-2</v>
      </c>
      <c r="AN497" s="8" t="str">
        <f t="shared" si="140"/>
        <v>MCSSA018786HRAEI-AD-CC-098-202325301</v>
      </c>
      <c r="AO497" s="8" t="str">
        <f t="shared" si="141"/>
        <v>117PRODIFAM, S.A. DE C.V.37.13MCSSA018786040.000.3253.002024AA-12-M7B-012M7B997-I-24-2023 RAMO 12</v>
      </c>
      <c r="AP497" s="8" t="str">
        <f t="shared" si="142"/>
        <v>HRAEI-AD-CC-098-2023</v>
      </c>
      <c r="AQ497" s="1" t="str">
        <f t="shared" si="143"/>
        <v>HRAEI-MD0006</v>
      </c>
      <c r="AR497" s="1" t="str">
        <f t="shared" si="144"/>
        <v>PRODIFAM, S.A. DE C.V.</v>
      </c>
      <c r="AS497" s="1" t="str">
        <f t="shared" si="145"/>
        <v>AA-12-M7B-012M7B997-I-24-2023 </v>
      </c>
      <c r="AT497" s="1" t="s">
        <v>48</v>
      </c>
      <c r="AU497" s="1" t="str">
        <f t="shared" si="146"/>
        <v>HRAEI-AD-CC-098-2023HRAEI-MD0006</v>
      </c>
    </row>
    <row r="498" spans="1:52" ht="24.95" hidden="1" customHeight="1" x14ac:dyDescent="0.25">
      <c r="A498" s="70" t="str">
        <f t="shared" si="129"/>
        <v>LA-12-512-012000991-I-174-2023MCSSA018786PRODIFAM, S.A. DE C.V.2024040.000.3251.00</v>
      </c>
      <c r="B498" s="70" t="str">
        <f t="shared" si="130"/>
        <v>MCSSA01878625301HRAEI-LPI-CC-353-1-2023HRAEI-MD07562024</v>
      </c>
      <c r="C498" s="71">
        <v>45253</v>
      </c>
      <c r="D498" s="72">
        <v>2024</v>
      </c>
      <c r="E498" s="73" t="s">
        <v>39</v>
      </c>
      <c r="F498" s="73" t="s">
        <v>2213</v>
      </c>
      <c r="G498" s="73" t="s">
        <v>41</v>
      </c>
      <c r="H498" s="73">
        <v>25301</v>
      </c>
      <c r="I498" s="73" t="s">
        <v>2273</v>
      </c>
      <c r="J498" s="73" t="s">
        <v>1476</v>
      </c>
      <c r="K498" s="73" t="s">
        <v>1268</v>
      </c>
      <c r="L498" s="44" t="str">
        <f t="shared" si="131"/>
        <v>HRAEI-LPI-CC-353-1-2023HRAEI-MD0756</v>
      </c>
      <c r="M498" s="73" t="s">
        <v>1269</v>
      </c>
      <c r="N498" s="73">
        <v>25301099</v>
      </c>
      <c r="O498" s="73" t="s">
        <v>1270</v>
      </c>
      <c r="P498" s="73" t="s">
        <v>461</v>
      </c>
      <c r="Q498" s="74">
        <v>15.12</v>
      </c>
      <c r="R498" s="75">
        <v>3</v>
      </c>
      <c r="S498" s="75">
        <v>6</v>
      </c>
      <c r="T498" s="74">
        <f t="shared" si="132"/>
        <v>45.36</v>
      </c>
      <c r="U498" s="74">
        <f t="shared" si="133"/>
        <v>90.72</v>
      </c>
      <c r="V498" s="76">
        <v>0</v>
      </c>
      <c r="W498" s="87">
        <f>IFERROR(VLOOKUP(L498,'DINAMICA SOLICITADO - ENTREGADO'!$A$2:$B$2000,2,0),"-")</f>
        <v>3</v>
      </c>
      <c r="X498" s="87">
        <f>IFERROR(VLOOKUP(L498,'DINAMICA SOLICITADO - ENTREGADO'!$A$2:$C$2000,3,0),"-")</f>
        <v>0</v>
      </c>
      <c r="Y498" s="87" t="str">
        <f t="shared" si="134"/>
        <v>CLAVE SOLICITADA</v>
      </c>
      <c r="Z498" s="87">
        <f t="shared" si="135"/>
        <v>0</v>
      </c>
      <c r="AA498" s="87" t="str">
        <f t="shared" si="136"/>
        <v>MINIMO CUMPLIDO</v>
      </c>
      <c r="AB498" s="87">
        <f t="shared" si="137"/>
        <v>3</v>
      </c>
      <c r="AC498" s="87" t="str">
        <f t="shared" si="138"/>
        <v>SIN RECIBIR</v>
      </c>
      <c r="AD498" s="6">
        <f t="shared" si="139"/>
        <v>0</v>
      </c>
      <c r="AE498" s="87"/>
      <c r="AF498" s="87"/>
      <c r="AG498" s="77"/>
      <c r="AH498" s="77"/>
      <c r="AI498" s="78" t="s">
        <v>2216</v>
      </c>
      <c r="AJ498" s="78"/>
      <c r="AK498" s="77"/>
      <c r="AL498" s="77"/>
      <c r="AM498" s="77"/>
      <c r="AN498" s="77" t="str">
        <f t="shared" si="140"/>
        <v>MCSSA018786HRAEI-LPI-CC-353-1-202325301</v>
      </c>
      <c r="AO498" s="77" t="str">
        <f t="shared" si="141"/>
        <v>6PRODIFAM, S.A. DE C.V.15.12MCSSA018786040.000.3251.002024LA-12-512-012000991-I-174-2023RAMO 12</v>
      </c>
      <c r="AP498" s="77" t="str">
        <f t="shared" si="142"/>
        <v>HRAEI-LPI-CC-353-1-2023</v>
      </c>
      <c r="AQ498" s="70" t="str">
        <f t="shared" si="143"/>
        <v>HRAEI-MD0756</v>
      </c>
      <c r="AR498" s="70" t="str">
        <f t="shared" si="144"/>
        <v>PRODIFAM, S.A. DE C.V.</v>
      </c>
      <c r="AS498" s="70" t="str">
        <f t="shared" si="145"/>
        <v>LA-12-512-012000991-I-174-2023</v>
      </c>
      <c r="AT498" s="70" t="s">
        <v>2218</v>
      </c>
      <c r="AU498" s="70" t="str">
        <f t="shared" si="146"/>
        <v>HRAEI-LPI-CC-353-1-2023HRAEI-MD0756</v>
      </c>
      <c r="AV498" s="70"/>
      <c r="AW498" s="70"/>
      <c r="AX498" s="70"/>
    </row>
    <row r="499" spans="1:52" ht="24.95" hidden="1" customHeight="1" x14ac:dyDescent="0.25">
      <c r="A499" s="1" t="str">
        <f t="shared" si="129"/>
        <v>LA-012M7B997-E115-2022MCSSA018786COMERCIALIZADORA PENTAMED, S.A. DE C.V.2024040.000.3251.00</v>
      </c>
      <c r="B499" s="1" t="str">
        <f t="shared" si="130"/>
        <v>MCSSA01878625301HRAEI-LPI-CC-430-2022HRAEI-MD07562024</v>
      </c>
      <c r="C499" s="42">
        <v>44950</v>
      </c>
      <c r="D499" s="43">
        <v>2024</v>
      </c>
      <c r="E499" s="44" t="s">
        <v>39</v>
      </c>
      <c r="F499" s="44" t="s">
        <v>390</v>
      </c>
      <c r="G499" s="44" t="s">
        <v>41</v>
      </c>
      <c r="H499" s="44">
        <v>25301</v>
      </c>
      <c r="I499" s="44" t="s">
        <v>493</v>
      </c>
      <c r="J499" s="44" t="s">
        <v>494</v>
      </c>
      <c r="K499" s="44" t="s">
        <v>1268</v>
      </c>
      <c r="L499" s="44" t="str">
        <f t="shared" si="131"/>
        <v>HRAEI-LPI-CC-430-2022HRAEI-MD0756</v>
      </c>
      <c r="M499" s="44" t="s">
        <v>1269</v>
      </c>
      <c r="N499" s="44">
        <v>25301099</v>
      </c>
      <c r="O499" s="44" t="s">
        <v>1270</v>
      </c>
      <c r="P499" s="44" t="s">
        <v>461</v>
      </c>
      <c r="Q499" s="45">
        <v>16.2</v>
      </c>
      <c r="R499" s="46">
        <v>4</v>
      </c>
      <c r="S499" s="46">
        <v>10</v>
      </c>
      <c r="T499" s="45">
        <f t="shared" si="132"/>
        <v>64.8</v>
      </c>
      <c r="U499" s="45">
        <f t="shared" si="133"/>
        <v>162</v>
      </c>
      <c r="V499" s="47">
        <v>0</v>
      </c>
      <c r="W499" s="87">
        <f>IFERROR(VLOOKUP(L499,'DINAMICA SOLICITADO - ENTREGADO'!$A$2:$B$2000,2,0),"-")</f>
        <v>4</v>
      </c>
      <c r="X499" s="87">
        <f>IFERROR(VLOOKUP(L499,'DINAMICA SOLICITADO - ENTREGADO'!$A$2:$C$2000,3,0),"-")</f>
        <v>4</v>
      </c>
      <c r="Y499" s="87" t="str">
        <f t="shared" si="134"/>
        <v>CLAVE SOLICITADA</v>
      </c>
      <c r="Z499" s="87">
        <f t="shared" si="135"/>
        <v>0</v>
      </c>
      <c r="AA499" s="87" t="str">
        <f t="shared" si="136"/>
        <v>MINIMO CUMPLIDO</v>
      </c>
      <c r="AB499" s="87">
        <f t="shared" si="137"/>
        <v>0</v>
      </c>
      <c r="AC499" s="87" t="str">
        <f t="shared" si="138"/>
        <v>RECIBIDO TOTAL</v>
      </c>
      <c r="AD499" s="6">
        <f t="shared" si="139"/>
        <v>64.8</v>
      </c>
      <c r="AE499" s="87"/>
      <c r="AF499" s="87"/>
      <c r="AI499" s="9">
        <v>2.5000000000000001E-2</v>
      </c>
      <c r="AN499" s="8" t="str">
        <f t="shared" si="140"/>
        <v>MCSSA018786HRAEI-LPI-CC-430-202225301</v>
      </c>
      <c r="AO499" s="8" t="str">
        <f t="shared" si="141"/>
        <v>10COMERCIALIZADORA PENTAMED, S.A. DE C.V.16.2MCSSA018786040.000.3251.002024LA-012M7B997-E115-2022RAMO 12</v>
      </c>
      <c r="AP499" s="8" t="str">
        <f t="shared" si="142"/>
        <v>HRAEI-LPI-CC-430-2022</v>
      </c>
      <c r="AQ499" s="1" t="str">
        <f t="shared" si="143"/>
        <v>HRAEI-MD0756</v>
      </c>
      <c r="AR499" s="1" t="str">
        <f t="shared" si="144"/>
        <v>COMERCIALIZADORA PENTAMED, S.A. DE C.V.</v>
      </c>
      <c r="AS499" s="1" t="str">
        <f t="shared" si="145"/>
        <v>LA-012M7B997-E115-2022</v>
      </c>
      <c r="AT499" s="1" t="s">
        <v>48</v>
      </c>
      <c r="AU499" s="1" t="str">
        <f t="shared" si="146"/>
        <v>HRAEI-LPI-CC-430-2022HRAEI-MD0756</v>
      </c>
    </row>
    <row r="500" spans="1:52" ht="24.95" hidden="1" customHeight="1" x14ac:dyDescent="0.25">
      <c r="A500" s="70" t="str">
        <f t="shared" si="129"/>
        <v>LA-12-512-012000991-I-174-2023MCSSA018786LABORATORIOS MECCH, S.A. DE C.V.2024010.000.0621.00</v>
      </c>
      <c r="B500" s="70" t="str">
        <f t="shared" si="130"/>
        <v>MCSSA01878625301HRAEI-LPI-CC-323-2023HRAEI-MD07602024</v>
      </c>
      <c r="C500" s="71">
        <v>45253</v>
      </c>
      <c r="D500" s="72">
        <v>2024</v>
      </c>
      <c r="E500" s="73" t="s">
        <v>39</v>
      </c>
      <c r="F500" s="73" t="s">
        <v>2213</v>
      </c>
      <c r="G500" s="73" t="s">
        <v>41</v>
      </c>
      <c r="H500" s="73">
        <v>25301</v>
      </c>
      <c r="I500" s="73" t="s">
        <v>2276</v>
      </c>
      <c r="J500" s="73" t="s">
        <v>2277</v>
      </c>
      <c r="K500" s="73" t="s">
        <v>533</v>
      </c>
      <c r="L500" s="44" t="str">
        <f t="shared" si="131"/>
        <v>HRAEI-LPI-CC-323-2023HRAEI-MD0760</v>
      </c>
      <c r="M500" s="73" t="s">
        <v>534</v>
      </c>
      <c r="N500" s="73">
        <v>25301103</v>
      </c>
      <c r="O500" s="73" t="s">
        <v>535</v>
      </c>
      <c r="P500" s="73" t="s">
        <v>536</v>
      </c>
      <c r="Q500" s="74">
        <v>2160</v>
      </c>
      <c r="R500" s="75">
        <v>25</v>
      </c>
      <c r="S500" s="75">
        <v>62</v>
      </c>
      <c r="T500" s="74">
        <f t="shared" si="132"/>
        <v>54000</v>
      </c>
      <c r="U500" s="74">
        <f t="shared" si="133"/>
        <v>133920</v>
      </c>
      <c r="V500" s="76">
        <v>0</v>
      </c>
      <c r="W500" s="87">
        <f>IFERROR(VLOOKUP(L500,'DINAMICA SOLICITADO - ENTREGADO'!$A$2:$B$2000,2,0),"-")</f>
        <v>25</v>
      </c>
      <c r="X500" s="87">
        <f>IFERROR(VLOOKUP(L500,'DINAMICA SOLICITADO - ENTREGADO'!$A$2:$C$2000,3,0),"-")</f>
        <v>25</v>
      </c>
      <c r="Y500" s="87" t="str">
        <f t="shared" si="134"/>
        <v>CLAVE SOLICITADA</v>
      </c>
      <c r="Z500" s="87">
        <f t="shared" si="135"/>
        <v>0</v>
      </c>
      <c r="AA500" s="87" t="str">
        <f t="shared" si="136"/>
        <v>MINIMO CUMPLIDO</v>
      </c>
      <c r="AB500" s="87">
        <f t="shared" si="137"/>
        <v>0</v>
      </c>
      <c r="AC500" s="87" t="str">
        <f t="shared" si="138"/>
        <v>RECIBIDO TOTAL</v>
      </c>
      <c r="AD500" s="6">
        <f t="shared" si="139"/>
        <v>54000</v>
      </c>
      <c r="AE500" s="87"/>
      <c r="AF500" s="87"/>
      <c r="AG500" s="77"/>
      <c r="AH500" s="77"/>
      <c r="AI500" s="78" t="s">
        <v>2216</v>
      </c>
      <c r="AJ500" s="78"/>
      <c r="AK500" s="77"/>
      <c r="AL500" s="77"/>
      <c r="AM500" s="77"/>
      <c r="AN500" s="77" t="str">
        <f t="shared" si="140"/>
        <v>MCSSA018786HRAEI-LPI-CC-323-202325301</v>
      </c>
      <c r="AO500" s="77" t="str">
        <f t="shared" si="141"/>
        <v>62LABORATORIOS MECCH, S.A. DE C.V.2160MCSSA018786010.000.0621.002024LA-12-512-012000991-I-174-2023RAMO 12</v>
      </c>
      <c r="AP500" s="77" t="str">
        <f t="shared" si="142"/>
        <v>HRAEI-LPI-CC-323-2023</v>
      </c>
      <c r="AQ500" s="70" t="str">
        <f t="shared" si="143"/>
        <v>HRAEI-MD0760</v>
      </c>
      <c r="AR500" s="70" t="str">
        <f t="shared" si="144"/>
        <v>LABORATORIOS MECCH, S.A. DE C.V.</v>
      </c>
      <c r="AS500" s="70" t="str">
        <f t="shared" si="145"/>
        <v>LA-12-512-012000991-I-174-2023</v>
      </c>
      <c r="AT500" s="70" t="s">
        <v>2218</v>
      </c>
      <c r="AU500" s="70" t="str">
        <f t="shared" si="146"/>
        <v>HRAEI-LPI-CC-323-2023HRAEI-MD0760</v>
      </c>
      <c r="AV500" s="70"/>
      <c r="AW500" s="70"/>
      <c r="AX500" s="70"/>
    </row>
    <row r="501" spans="1:52" ht="24.95" hidden="1" customHeight="1" x14ac:dyDescent="0.25">
      <c r="A501" s="70" t="str">
        <f t="shared" si="129"/>
        <v>LA-12-512-012000991-I-174-2023MCSSA018786PROQUIGAMA, S.A. DE C.V.2024010.000.0622.00</v>
      </c>
      <c r="B501" s="70" t="str">
        <f t="shared" si="130"/>
        <v>MCSSA01878625301HRAEI-LPI-CC-361-1-2023HRAEI-MD07612024</v>
      </c>
      <c r="C501" s="71">
        <v>45253</v>
      </c>
      <c r="D501" s="72">
        <v>2024</v>
      </c>
      <c r="E501" s="73" t="s">
        <v>39</v>
      </c>
      <c r="F501" s="73" t="s">
        <v>2213</v>
      </c>
      <c r="G501" s="73" t="s">
        <v>41</v>
      </c>
      <c r="H501" s="73">
        <v>25301</v>
      </c>
      <c r="I501" s="73" t="s">
        <v>2300</v>
      </c>
      <c r="J501" s="73" t="s">
        <v>374</v>
      </c>
      <c r="K501" s="73" t="s">
        <v>1316</v>
      </c>
      <c r="L501" s="44" t="str">
        <f t="shared" si="131"/>
        <v>HRAEI-LPI-CC-361-1-2023HRAEI-MD0761</v>
      </c>
      <c r="M501" s="79" t="s">
        <v>1317</v>
      </c>
      <c r="N501" s="73">
        <v>25301104</v>
      </c>
      <c r="O501" s="73" t="s">
        <v>1318</v>
      </c>
      <c r="P501" s="73" t="s">
        <v>1319</v>
      </c>
      <c r="Q501" s="74">
        <v>3999</v>
      </c>
      <c r="R501" s="75">
        <v>6</v>
      </c>
      <c r="S501" s="75">
        <v>14</v>
      </c>
      <c r="T501" s="74">
        <f t="shared" si="132"/>
        <v>23994</v>
      </c>
      <c r="U501" s="74">
        <f t="shared" si="133"/>
        <v>55986</v>
      </c>
      <c r="V501" s="76">
        <v>0</v>
      </c>
      <c r="W501" s="87">
        <f>IFERROR(VLOOKUP(L501,'DINAMICA SOLICITADO - ENTREGADO'!$A$2:$B$2000,2,0),"-")</f>
        <v>6</v>
      </c>
      <c r="X501" s="87">
        <f>IFERROR(VLOOKUP(L501,'DINAMICA SOLICITADO - ENTREGADO'!$A$2:$C$2000,3,0),"-")</f>
        <v>0</v>
      </c>
      <c r="Y501" s="87" t="str">
        <f t="shared" si="134"/>
        <v>CLAVE SOLICITADA</v>
      </c>
      <c r="Z501" s="87">
        <f t="shared" si="135"/>
        <v>0</v>
      </c>
      <c r="AA501" s="87" t="str">
        <f t="shared" si="136"/>
        <v>MINIMO CUMPLIDO</v>
      </c>
      <c r="AB501" s="87">
        <f t="shared" si="137"/>
        <v>6</v>
      </c>
      <c r="AC501" s="87" t="str">
        <f t="shared" si="138"/>
        <v>SIN RECIBIR</v>
      </c>
      <c r="AD501" s="6">
        <f t="shared" si="139"/>
        <v>0</v>
      </c>
      <c r="AE501" s="87"/>
      <c r="AF501" s="87"/>
      <c r="AG501" s="77"/>
      <c r="AH501" s="77"/>
      <c r="AI501" s="78" t="s">
        <v>2216</v>
      </c>
      <c r="AJ501" s="78"/>
      <c r="AK501" s="77"/>
      <c r="AL501" s="77"/>
      <c r="AM501" s="77"/>
      <c r="AN501" s="77" t="str">
        <f t="shared" si="140"/>
        <v>MCSSA018786HRAEI-LPI-CC-361-1-202325301</v>
      </c>
      <c r="AO501" s="77" t="str">
        <f t="shared" si="141"/>
        <v>14PROQUIGAMA, S.A. DE C.V.3999MCSSA018786010.000.0622.002024LA-12-512-012000991-I-174-2023RAMO 12</v>
      </c>
      <c r="AP501" s="77" t="str">
        <f t="shared" si="142"/>
        <v>HRAEI-LPI-CC-361-1-2023</v>
      </c>
      <c r="AQ501" s="70" t="str">
        <f t="shared" si="143"/>
        <v>HRAEI-MD0761</v>
      </c>
      <c r="AR501" s="70" t="str">
        <f t="shared" si="144"/>
        <v>PROQUIGAMA, S.A. DE C.V.</v>
      </c>
      <c r="AS501" s="70" t="str">
        <f t="shared" si="145"/>
        <v>LA-12-512-012000991-I-174-2023</v>
      </c>
      <c r="AT501" s="70" t="s">
        <v>2218</v>
      </c>
      <c r="AU501" s="70" t="str">
        <f t="shared" si="146"/>
        <v>HRAEI-LPI-CC-361-1-2023HRAEI-MD0761</v>
      </c>
      <c r="AV501" s="70"/>
      <c r="AW501" s="70"/>
      <c r="AX501" s="70"/>
    </row>
    <row r="502" spans="1:52" ht="24.95" hidden="1" customHeight="1" x14ac:dyDescent="0.25">
      <c r="A502" s="1" t="str">
        <f t="shared" si="129"/>
        <v>AA-012M7B997-E158-2022MCSSA018786PROQUIGAMA, S.A. DE C.V.2024010.000.0622.00</v>
      </c>
      <c r="B502" s="1" t="str">
        <f t="shared" si="130"/>
        <v>MCSSA01878625301HRAEI-AD-CC-524-2022HRAEI-MD07612024</v>
      </c>
      <c r="C502" s="42">
        <v>45079</v>
      </c>
      <c r="D502" s="43">
        <v>2024</v>
      </c>
      <c r="E502" s="44" t="s">
        <v>39</v>
      </c>
      <c r="F502" s="44" t="s">
        <v>1305</v>
      </c>
      <c r="G502" s="44" t="s">
        <v>41</v>
      </c>
      <c r="H502" s="44">
        <v>25301</v>
      </c>
      <c r="I502" s="44" t="s">
        <v>1315</v>
      </c>
      <c r="J502" s="44" t="s">
        <v>374</v>
      </c>
      <c r="K502" s="44" t="s">
        <v>1316</v>
      </c>
      <c r="L502" s="44" t="str">
        <f t="shared" si="131"/>
        <v>HRAEI-AD-CC-524-2022HRAEI-MD0761</v>
      </c>
      <c r="M502" s="44" t="s">
        <v>1317</v>
      </c>
      <c r="N502" s="44">
        <v>25301104</v>
      </c>
      <c r="O502" s="44" t="s">
        <v>1318</v>
      </c>
      <c r="P502" s="44" t="s">
        <v>1319</v>
      </c>
      <c r="Q502" s="45">
        <v>3999</v>
      </c>
      <c r="R502" s="46">
        <v>10</v>
      </c>
      <c r="S502" s="46">
        <v>23</v>
      </c>
      <c r="T502" s="45">
        <f t="shared" si="132"/>
        <v>39990</v>
      </c>
      <c r="U502" s="45">
        <f t="shared" si="133"/>
        <v>91977</v>
      </c>
      <c r="V502" s="47">
        <v>0</v>
      </c>
      <c r="W502" s="87">
        <f>IFERROR(VLOOKUP(L502,'DINAMICA SOLICITADO - ENTREGADO'!$A$2:$B$2000,2,0),"-")</f>
        <v>23</v>
      </c>
      <c r="X502" s="87">
        <f>IFERROR(VLOOKUP(L502,'DINAMICA SOLICITADO - ENTREGADO'!$A$2:$C$2000,3,0),"-")</f>
        <v>23</v>
      </c>
      <c r="Y502" s="87" t="str">
        <f t="shared" si="134"/>
        <v>CLAVE SOLICITADA</v>
      </c>
      <c r="Z502" s="87">
        <f t="shared" si="135"/>
        <v>13</v>
      </c>
      <c r="AA502" s="87" t="str">
        <f t="shared" si="136"/>
        <v>MINIMO SUPERADO</v>
      </c>
      <c r="AB502" s="87">
        <f t="shared" si="137"/>
        <v>0</v>
      </c>
      <c r="AC502" s="87" t="str">
        <f t="shared" si="138"/>
        <v>RECIBIDO TOTAL</v>
      </c>
      <c r="AD502" s="6">
        <f t="shared" si="139"/>
        <v>91977</v>
      </c>
      <c r="AE502" s="87"/>
      <c r="AF502" s="87"/>
      <c r="AG502" s="8" t="s">
        <v>1320</v>
      </c>
      <c r="AH502" s="8" t="s">
        <v>1320</v>
      </c>
      <c r="AI502" s="9">
        <v>2.5000000000000001E-2</v>
      </c>
      <c r="AJ502" s="9" t="s">
        <v>1321</v>
      </c>
      <c r="AK502" s="8" t="s">
        <v>1320</v>
      </c>
      <c r="AL502" s="55">
        <v>0</v>
      </c>
      <c r="AM502" s="56" t="s">
        <v>372</v>
      </c>
      <c r="AN502" s="8" t="str">
        <f t="shared" si="140"/>
        <v>MCSSA018786HRAEI-AD-CC-524-202225301</v>
      </c>
      <c r="AO502" s="8" t="str">
        <f t="shared" si="141"/>
        <v>23PROQUIGAMA, S.A. DE C.V.3999MCSSA018786010.000.0622.002024AA-012M7B997-E158-2022RAMO 12</v>
      </c>
      <c r="AP502" s="8" t="str">
        <f t="shared" si="142"/>
        <v>HRAEI-AD-CC-524-2022</v>
      </c>
      <c r="AQ502" s="1" t="str">
        <f t="shared" si="143"/>
        <v>HRAEI-MD0761</v>
      </c>
      <c r="AR502" s="1" t="str">
        <f t="shared" si="144"/>
        <v>PROQUIGAMA, S.A. DE C.V.</v>
      </c>
      <c r="AS502" s="1" t="str">
        <f t="shared" si="145"/>
        <v>AA-012M7B997-E158-2022</v>
      </c>
      <c r="AT502" s="1" t="s">
        <v>48</v>
      </c>
      <c r="AU502" s="1" t="str">
        <f t="shared" si="146"/>
        <v>HRAEI-AD-CC-524-2022HRAEI-MD0761</v>
      </c>
    </row>
    <row r="503" spans="1:52" ht="24.95" hidden="1" customHeight="1" x14ac:dyDescent="0.25">
      <c r="A503" s="1" t="str">
        <f t="shared" si="129"/>
        <v>LA-12-M7B-012M7B997-I-1-2023MCSSA018786ASOFARMA DE MÉXICO, S.A. DE C.V.2024010.000.6019.00</v>
      </c>
      <c r="B503" s="1" t="str">
        <f t="shared" si="130"/>
        <v>MCSSA01878625301HRAEI-LPI-CC-051-2023HRAEI-MD20882024</v>
      </c>
      <c r="C503" s="42">
        <v>44971</v>
      </c>
      <c r="D503" s="43">
        <v>2024</v>
      </c>
      <c r="E503" s="44" t="s">
        <v>39</v>
      </c>
      <c r="F503" s="44" t="s">
        <v>1474</v>
      </c>
      <c r="G503" s="44" t="s">
        <v>41</v>
      </c>
      <c r="H503" s="44">
        <v>25301</v>
      </c>
      <c r="I503" s="44" t="s">
        <v>1962</v>
      </c>
      <c r="J503" s="44" t="s">
        <v>1963</v>
      </c>
      <c r="K503" s="44" t="s">
        <v>1964</v>
      </c>
      <c r="L503" s="44" t="str">
        <f t="shared" si="131"/>
        <v>HRAEI-LPI-CC-051-2023HRAEI-MD2088</v>
      </c>
      <c r="M503" s="44" t="s">
        <v>1965</v>
      </c>
      <c r="N503" s="44">
        <v>25302674</v>
      </c>
      <c r="O503" s="44" t="s">
        <v>1966</v>
      </c>
      <c r="P503" s="44" t="s">
        <v>1967</v>
      </c>
      <c r="Q503" s="45">
        <v>579.14999999999895</v>
      </c>
      <c r="R503" s="46">
        <v>180</v>
      </c>
      <c r="S503" s="46">
        <v>448</v>
      </c>
      <c r="T503" s="45">
        <f t="shared" si="132"/>
        <v>104246.99999999981</v>
      </c>
      <c r="U503" s="45">
        <f t="shared" si="133"/>
        <v>259459.19999999955</v>
      </c>
      <c r="V503" s="47">
        <v>0</v>
      </c>
      <c r="W503" s="87">
        <f>IFERROR(VLOOKUP(L503,'DINAMICA SOLICITADO - ENTREGADO'!$A$2:$B$2000,2,0),"-")</f>
        <v>60</v>
      </c>
      <c r="X503" s="87">
        <f>IFERROR(VLOOKUP(L503,'DINAMICA SOLICITADO - ENTREGADO'!$A$2:$C$2000,3,0),"-")</f>
        <v>0</v>
      </c>
      <c r="Y503" s="87" t="str">
        <f t="shared" si="134"/>
        <v>CLAVE SOLICITADA</v>
      </c>
      <c r="Z503" s="87">
        <f t="shared" si="135"/>
        <v>-120</v>
      </c>
      <c r="AA503" s="87" t="str">
        <f t="shared" si="136"/>
        <v>MINIMO NO CUMPLIDO</v>
      </c>
      <c r="AB503" s="87">
        <f t="shared" si="137"/>
        <v>60</v>
      </c>
      <c r="AC503" s="87" t="str">
        <f t="shared" si="138"/>
        <v>SIN RECIBIR</v>
      </c>
      <c r="AD503" s="6">
        <f t="shared" si="139"/>
        <v>0</v>
      </c>
      <c r="AE503" s="87"/>
      <c r="AF503" s="87"/>
      <c r="AI503" s="9">
        <v>0.02</v>
      </c>
      <c r="AN503" s="8" t="str">
        <f t="shared" si="140"/>
        <v>MCSSA018786HRAEI-LPI-CC-051-202325301</v>
      </c>
      <c r="AO503" s="8" t="str">
        <f t="shared" si="141"/>
        <v>448ASOFARMA DE MÉXICO, S.A. DE C.V.579.149999999999MCSSA018786010.000.6019.002024LA-12-M7B-012M7B997-I-1-2023RAMO 12</v>
      </c>
      <c r="AP503" s="8" t="str">
        <f t="shared" si="142"/>
        <v>HRAEI-LPI-CC-051-2023</v>
      </c>
      <c r="AQ503" s="1" t="str">
        <f t="shared" si="143"/>
        <v>HRAEI-MD2088</v>
      </c>
      <c r="AR503" s="1" t="str">
        <f t="shared" si="144"/>
        <v>ASOFARMA DE MÉXICO, S.A. DE C.V.</v>
      </c>
      <c r="AS503" s="1" t="str">
        <f t="shared" si="145"/>
        <v>LA-12-M7B-012M7B997-I-1-2023</v>
      </c>
      <c r="AT503" s="1" t="s">
        <v>48</v>
      </c>
      <c r="AU503" s="1" t="str">
        <f t="shared" si="146"/>
        <v>HRAEI-LPI-CC-051-2023HRAEI-MD2088</v>
      </c>
      <c r="AY503" s="70"/>
      <c r="AZ503" s="70"/>
    </row>
    <row r="504" spans="1:52" ht="24.75" hidden="1" customHeight="1" x14ac:dyDescent="0.25">
      <c r="A504" s="70" t="str">
        <f t="shared" si="129"/>
        <v>LA-12-512-012000991-I-174-2023MCSSA018786COMERCIALIZADORA DE PRODUCTOS INSTITUCIONALES, S.A. DE C.V.2024010.000.4201.00</v>
      </c>
      <c r="B504" s="70" t="str">
        <f t="shared" si="130"/>
        <v>MCSSA01878625301HRAEI-LPI-CC-276-2023HRAEI-MD07652024</v>
      </c>
      <c r="C504" s="71">
        <v>45253</v>
      </c>
      <c r="D504" s="72">
        <v>2024</v>
      </c>
      <c r="E504" s="73" t="s">
        <v>39</v>
      </c>
      <c r="F504" s="73" t="s">
        <v>2213</v>
      </c>
      <c r="G504" s="73" t="s">
        <v>41</v>
      </c>
      <c r="H504" s="73">
        <v>25301</v>
      </c>
      <c r="I504" s="73" t="s">
        <v>2269</v>
      </c>
      <c r="J504" s="73" t="s">
        <v>406</v>
      </c>
      <c r="K504" s="73" t="s">
        <v>949</v>
      </c>
      <c r="L504" s="44" t="str">
        <f t="shared" si="131"/>
        <v>HRAEI-LPI-CC-276-2023HRAEI-MD0765</v>
      </c>
      <c r="M504" s="73" t="s">
        <v>950</v>
      </c>
      <c r="N504" s="73">
        <v>25301109</v>
      </c>
      <c r="O504" s="73" t="s">
        <v>951</v>
      </c>
      <c r="P504" s="73" t="s">
        <v>952</v>
      </c>
      <c r="Q504" s="74">
        <v>220.3</v>
      </c>
      <c r="R504" s="75">
        <v>12</v>
      </c>
      <c r="S504" s="75">
        <v>29</v>
      </c>
      <c r="T504" s="74">
        <f t="shared" si="132"/>
        <v>2643.6000000000004</v>
      </c>
      <c r="U504" s="74">
        <f t="shared" si="133"/>
        <v>6388.7000000000007</v>
      </c>
      <c r="V504" s="76">
        <v>0</v>
      </c>
      <c r="W504" s="87">
        <f>IFERROR(VLOOKUP(L504,'DINAMICA SOLICITADO - ENTREGADO'!$A$2:$B$2000,2,0),"-")</f>
        <v>29</v>
      </c>
      <c r="X504" s="87">
        <f>IFERROR(VLOOKUP(L504,'DINAMICA SOLICITADO - ENTREGADO'!$A$2:$C$2000,3,0),"-")</f>
        <v>29</v>
      </c>
      <c r="Y504" s="87" t="str">
        <f t="shared" si="134"/>
        <v>CLAVE SOLICITADA</v>
      </c>
      <c r="Z504" s="87">
        <f t="shared" si="135"/>
        <v>17</v>
      </c>
      <c r="AA504" s="87" t="str">
        <f t="shared" si="136"/>
        <v>MINIMO SUPERADO</v>
      </c>
      <c r="AB504" s="87">
        <f t="shared" si="137"/>
        <v>0</v>
      </c>
      <c r="AC504" s="87" t="str">
        <f t="shared" si="138"/>
        <v>RECIBIDO TOTAL</v>
      </c>
      <c r="AD504" s="6">
        <f t="shared" si="139"/>
        <v>6388.7000000000007</v>
      </c>
      <c r="AE504" s="87"/>
      <c r="AF504" s="87"/>
      <c r="AG504" s="77"/>
      <c r="AH504" s="77"/>
      <c r="AI504" s="78" t="s">
        <v>2216</v>
      </c>
      <c r="AJ504" s="78"/>
      <c r="AK504" s="77"/>
      <c r="AL504" s="77"/>
      <c r="AM504" s="77"/>
      <c r="AN504" s="77" t="str">
        <f t="shared" si="140"/>
        <v>MCSSA018786HRAEI-LPI-CC-276-202325301</v>
      </c>
      <c r="AO504" s="77" t="str">
        <f t="shared" si="141"/>
        <v>29COMERCIALIZADORA DE PRODUCTOS INSTITUCIONALES, S.A. DE C.V.220.3MCSSA018786010.000.4201.002024LA-12-512-012000991-I-174-2023RAMO 12</v>
      </c>
      <c r="AP504" s="77" t="str">
        <f t="shared" si="142"/>
        <v>HRAEI-LPI-CC-276-2023</v>
      </c>
      <c r="AQ504" s="70" t="str">
        <f t="shared" si="143"/>
        <v>HRAEI-MD0765</v>
      </c>
      <c r="AR504" s="70" t="str">
        <f t="shared" si="144"/>
        <v>COMERCIALIZADORA DE PRODUCTOS INSTITUCIONALES, S.A. DE C.V.</v>
      </c>
      <c r="AS504" s="70" t="str">
        <f t="shared" si="145"/>
        <v>LA-12-512-012000991-I-174-2023</v>
      </c>
      <c r="AT504" s="70" t="s">
        <v>2218</v>
      </c>
      <c r="AU504" s="70" t="str">
        <f t="shared" si="146"/>
        <v>HRAEI-LPI-CC-276-2023HRAEI-MD0765</v>
      </c>
      <c r="AV504" s="70"/>
      <c r="AW504" s="70"/>
      <c r="AX504" s="70"/>
    </row>
    <row r="505" spans="1:52" ht="24.75" hidden="1" customHeight="1" x14ac:dyDescent="0.25">
      <c r="A505" s="1" t="str">
        <f t="shared" si="129"/>
        <v>LA-012M7B997-E115-2022MCSSA018786COMERCIALIZADORA DE PRODUCTOS INSTITUCIONALES, S.A. DE C.V.2024010.000.4201.00</v>
      </c>
      <c r="B505" s="1" t="str">
        <f t="shared" si="130"/>
        <v>MCSSA01878625301HRAEI-LPI-CC-420-2022HRAEI-MD07652024</v>
      </c>
      <c r="C505" s="42">
        <v>44950</v>
      </c>
      <c r="D505" s="43">
        <v>2024</v>
      </c>
      <c r="E505" s="44" t="s">
        <v>39</v>
      </c>
      <c r="F505" s="44" t="s">
        <v>390</v>
      </c>
      <c r="G505" s="44" t="s">
        <v>41</v>
      </c>
      <c r="H505" s="44">
        <v>25301</v>
      </c>
      <c r="I505" s="44" t="s">
        <v>405</v>
      </c>
      <c r="J505" s="44" t="s">
        <v>406</v>
      </c>
      <c r="K505" s="44" t="s">
        <v>949</v>
      </c>
      <c r="L505" s="44" t="str">
        <f t="shared" si="131"/>
        <v>HRAEI-LPI-CC-420-2022HRAEI-MD0765</v>
      </c>
      <c r="M505" s="44" t="s">
        <v>950</v>
      </c>
      <c r="N505" s="44">
        <v>25301109</v>
      </c>
      <c r="O505" s="44" t="s">
        <v>951</v>
      </c>
      <c r="P505" s="44" t="s">
        <v>952</v>
      </c>
      <c r="Q505" s="45">
        <v>198.72</v>
      </c>
      <c r="R505" s="46">
        <v>19</v>
      </c>
      <c r="S505" s="46">
        <v>47</v>
      </c>
      <c r="T505" s="45">
        <f t="shared" si="132"/>
        <v>3775.68</v>
      </c>
      <c r="U505" s="45">
        <f t="shared" si="133"/>
        <v>9339.84</v>
      </c>
      <c r="V505" s="47">
        <v>0</v>
      </c>
      <c r="W505" s="87">
        <f>IFERROR(VLOOKUP(L505,'DINAMICA SOLICITADO - ENTREGADO'!$A$2:$B$2000,2,0),"-")</f>
        <v>47</v>
      </c>
      <c r="X505" s="87">
        <f>IFERROR(VLOOKUP(L505,'DINAMICA SOLICITADO - ENTREGADO'!$A$2:$C$2000,3,0),"-")</f>
        <v>47</v>
      </c>
      <c r="Y505" s="87" t="str">
        <f t="shared" si="134"/>
        <v>CLAVE SOLICITADA</v>
      </c>
      <c r="Z505" s="87">
        <f t="shared" si="135"/>
        <v>28</v>
      </c>
      <c r="AA505" s="87" t="str">
        <f t="shared" si="136"/>
        <v>MINIMO SUPERADO</v>
      </c>
      <c r="AB505" s="87">
        <f t="shared" si="137"/>
        <v>0</v>
      </c>
      <c r="AC505" s="87" t="str">
        <f t="shared" si="138"/>
        <v>RECIBIDO TOTAL</v>
      </c>
      <c r="AD505" s="6">
        <f t="shared" si="139"/>
        <v>9339.84</v>
      </c>
      <c r="AE505" s="87"/>
      <c r="AF505" s="87"/>
      <c r="AI505" s="9">
        <v>2.5000000000000001E-2</v>
      </c>
      <c r="AN505" s="8" t="str">
        <f t="shared" si="140"/>
        <v>MCSSA018786HRAEI-LPI-CC-420-202225301</v>
      </c>
      <c r="AO505" s="8" t="str">
        <f t="shared" si="141"/>
        <v>47COMERCIALIZADORA DE PRODUCTOS INSTITUCIONALES, S.A. DE C.V.198.72MCSSA018786010.000.4201.002024LA-012M7B997-E115-2022RAMO 12</v>
      </c>
      <c r="AP505" s="8" t="str">
        <f t="shared" si="142"/>
        <v>HRAEI-LPI-CC-420-2022</v>
      </c>
      <c r="AQ505" s="1" t="str">
        <f t="shared" si="143"/>
        <v>HRAEI-MD0765</v>
      </c>
      <c r="AR505" s="1" t="str">
        <f t="shared" si="144"/>
        <v>COMERCIALIZADORA DE PRODUCTOS INSTITUCIONALES, S.A. DE C.V.</v>
      </c>
      <c r="AS505" s="1" t="str">
        <f t="shared" si="145"/>
        <v>LA-012M7B997-E115-2022</v>
      </c>
      <c r="AT505" s="1" t="s">
        <v>48</v>
      </c>
      <c r="AU505" s="1" t="str">
        <f t="shared" si="146"/>
        <v>HRAEI-LPI-CC-420-2022HRAEI-MD0765</v>
      </c>
    </row>
    <row r="506" spans="1:52" ht="24.75" hidden="1" customHeight="1" x14ac:dyDescent="0.25">
      <c r="A506" s="70" t="str">
        <f t="shared" si="129"/>
        <v>LA-12-512-012000991-I-174-2023MCSSA018786PROQUIGAMA, S.A. DE C.V.2024010.000.0570.00</v>
      </c>
      <c r="B506" s="70" t="str">
        <f t="shared" si="130"/>
        <v>MCSSA01878625301HRAEI-LPI-CC-361-1-2023HRAEI-MD07632024</v>
      </c>
      <c r="C506" s="71">
        <v>45253</v>
      </c>
      <c r="D506" s="72">
        <v>2024</v>
      </c>
      <c r="E506" s="73" t="s">
        <v>39</v>
      </c>
      <c r="F506" s="73" t="s">
        <v>2213</v>
      </c>
      <c r="G506" s="73" t="s">
        <v>41</v>
      </c>
      <c r="H506" s="73">
        <v>25301</v>
      </c>
      <c r="I506" s="73" t="s">
        <v>2300</v>
      </c>
      <c r="J506" s="73" t="s">
        <v>374</v>
      </c>
      <c r="K506" s="73" t="s">
        <v>1575</v>
      </c>
      <c r="L506" s="44" t="str">
        <f t="shared" si="131"/>
        <v>HRAEI-LPI-CC-361-1-2023HRAEI-MD0763</v>
      </c>
      <c r="M506" s="79" t="s">
        <v>1576</v>
      </c>
      <c r="N506" s="73">
        <v>25301110</v>
      </c>
      <c r="O506" s="73" t="s">
        <v>1577</v>
      </c>
      <c r="P506" s="73" t="s">
        <v>461</v>
      </c>
      <c r="Q506" s="74">
        <v>7.7</v>
      </c>
      <c r="R506" s="75">
        <v>33</v>
      </c>
      <c r="S506" s="75">
        <v>82</v>
      </c>
      <c r="T506" s="74">
        <f t="shared" si="132"/>
        <v>254.1</v>
      </c>
      <c r="U506" s="74">
        <f t="shared" si="133"/>
        <v>631.4</v>
      </c>
      <c r="V506" s="76">
        <v>0</v>
      </c>
      <c r="W506" s="87">
        <f>IFERROR(VLOOKUP(L506,'DINAMICA SOLICITADO - ENTREGADO'!$A$2:$B$2000,2,0),"-")</f>
        <v>33</v>
      </c>
      <c r="X506" s="87">
        <f>IFERROR(VLOOKUP(L506,'DINAMICA SOLICITADO - ENTREGADO'!$A$2:$C$2000,3,0),"-")</f>
        <v>0</v>
      </c>
      <c r="Y506" s="87" t="str">
        <f t="shared" si="134"/>
        <v>CLAVE SOLICITADA</v>
      </c>
      <c r="Z506" s="87">
        <f t="shared" si="135"/>
        <v>0</v>
      </c>
      <c r="AA506" s="87" t="str">
        <f t="shared" si="136"/>
        <v>MINIMO CUMPLIDO</v>
      </c>
      <c r="AB506" s="87">
        <f t="shared" si="137"/>
        <v>33</v>
      </c>
      <c r="AC506" s="87" t="str">
        <f t="shared" si="138"/>
        <v>SIN RECIBIR</v>
      </c>
      <c r="AD506" s="6">
        <f t="shared" si="139"/>
        <v>0</v>
      </c>
      <c r="AE506" s="87"/>
      <c r="AF506" s="87"/>
      <c r="AG506" s="77"/>
      <c r="AH506" s="77"/>
      <c r="AI506" s="78" t="s">
        <v>2216</v>
      </c>
      <c r="AJ506" s="78"/>
      <c r="AK506" s="77"/>
      <c r="AL506" s="77"/>
      <c r="AM506" s="77"/>
      <c r="AN506" s="77" t="str">
        <f t="shared" si="140"/>
        <v>MCSSA018786HRAEI-LPI-CC-361-1-202325301</v>
      </c>
      <c r="AO506" s="77" t="str">
        <f t="shared" si="141"/>
        <v>82PROQUIGAMA, S.A. DE C.V.7.7MCSSA018786010.000.0570.002024LA-12-512-012000991-I-174-2023RAMO 12</v>
      </c>
      <c r="AP506" s="77" t="str">
        <f t="shared" si="142"/>
        <v>HRAEI-LPI-CC-361-1-2023</v>
      </c>
      <c r="AQ506" s="70" t="str">
        <f t="shared" si="143"/>
        <v>HRAEI-MD0763</v>
      </c>
      <c r="AR506" s="70" t="str">
        <f t="shared" si="144"/>
        <v>PROQUIGAMA, S.A. DE C.V.</v>
      </c>
      <c r="AS506" s="70" t="str">
        <f t="shared" si="145"/>
        <v>LA-12-512-012000991-I-174-2023</v>
      </c>
      <c r="AT506" s="70" t="s">
        <v>2218</v>
      </c>
      <c r="AU506" s="70" t="str">
        <f t="shared" si="146"/>
        <v>HRAEI-LPI-CC-361-1-2023HRAEI-MD0763</v>
      </c>
      <c r="AV506" s="70"/>
      <c r="AW506" s="70"/>
      <c r="AX506" s="70"/>
    </row>
    <row r="507" spans="1:52" ht="24.75" hidden="1" customHeight="1" x14ac:dyDescent="0.25">
      <c r="A507" s="1" t="str">
        <f t="shared" si="129"/>
        <v>LA-12-M7B-012M7B997-I-1-2023MCSSA018786PROQUIGAMA, S.A. DE C.V.2024010.000.0570.00</v>
      </c>
      <c r="B507" s="1" t="str">
        <f t="shared" si="130"/>
        <v>MCSSA01878625301HRAEI-LPI-CC-021-2023HRAEI-MD07632024</v>
      </c>
      <c r="C507" s="42">
        <v>44971</v>
      </c>
      <c r="D507" s="43">
        <v>2024</v>
      </c>
      <c r="E507" s="44" t="s">
        <v>39</v>
      </c>
      <c r="F507" s="44" t="s">
        <v>1474</v>
      </c>
      <c r="G507" s="44" t="s">
        <v>41</v>
      </c>
      <c r="H507" s="44">
        <v>25301</v>
      </c>
      <c r="I507" s="44" t="s">
        <v>1574</v>
      </c>
      <c r="J507" s="44" t="s">
        <v>374</v>
      </c>
      <c r="K507" s="44" t="s">
        <v>1575</v>
      </c>
      <c r="L507" s="44" t="str">
        <f t="shared" si="131"/>
        <v>HRAEI-LPI-CC-021-2023HRAEI-MD0763</v>
      </c>
      <c r="M507" s="44" t="s">
        <v>1576</v>
      </c>
      <c r="N507" s="44">
        <v>25301110</v>
      </c>
      <c r="O507" s="44" t="s">
        <v>1577</v>
      </c>
      <c r="P507" s="44" t="s">
        <v>461</v>
      </c>
      <c r="Q507" s="45">
        <v>8.86</v>
      </c>
      <c r="R507" s="46">
        <v>54</v>
      </c>
      <c r="S507" s="46">
        <v>135</v>
      </c>
      <c r="T507" s="45">
        <f t="shared" si="132"/>
        <v>478.43999999999994</v>
      </c>
      <c r="U507" s="45">
        <f t="shared" si="133"/>
        <v>1196.0999999999999</v>
      </c>
      <c r="V507" s="47">
        <v>0</v>
      </c>
      <c r="W507" s="87" t="str">
        <f>IFERROR(VLOOKUP(L507,'DINAMICA SOLICITADO - ENTREGADO'!$A$2:$B$2000,2,0),"-")</f>
        <v>-</v>
      </c>
      <c r="X507" s="87" t="str">
        <f>IFERROR(VLOOKUP(L507,'DINAMICA SOLICITADO - ENTREGADO'!$A$2:$C$2000,3,0),"-")</f>
        <v>-</v>
      </c>
      <c r="Y507" s="87" t="str">
        <f t="shared" si="134"/>
        <v>SIN SOLICITUD</v>
      </c>
      <c r="Z507" s="87" t="str">
        <f t="shared" si="135"/>
        <v>-</v>
      </c>
      <c r="AA507" s="87" t="str">
        <f t="shared" si="136"/>
        <v>MINIMO SIN SOLICITUD</v>
      </c>
      <c r="AB507" s="87" t="str">
        <f t="shared" si="137"/>
        <v>-</v>
      </c>
      <c r="AC507" s="87" t="str">
        <f t="shared" si="138"/>
        <v>SIN SOLICITUD</v>
      </c>
      <c r="AD507" s="6" t="str">
        <f t="shared" si="139"/>
        <v>-</v>
      </c>
      <c r="AE507" s="87"/>
      <c r="AF507" s="87"/>
      <c r="AI507" s="9">
        <v>0.02</v>
      </c>
      <c r="AN507" s="8" t="str">
        <f t="shared" si="140"/>
        <v>MCSSA018786HRAEI-LPI-CC-021-202325301</v>
      </c>
      <c r="AO507" s="8" t="str">
        <f t="shared" si="141"/>
        <v>135PROQUIGAMA, S.A. DE C.V.8.86MCSSA018786010.000.0570.002024LA-12-M7B-012M7B997-I-1-2023RAMO 12</v>
      </c>
      <c r="AP507" s="8" t="str">
        <f t="shared" si="142"/>
        <v>HRAEI-LPI-CC-021-2023</v>
      </c>
      <c r="AQ507" s="1" t="str">
        <f t="shared" si="143"/>
        <v>HRAEI-MD0763</v>
      </c>
      <c r="AR507" s="1" t="str">
        <f t="shared" si="144"/>
        <v>PROQUIGAMA, S.A. DE C.V.</v>
      </c>
      <c r="AS507" s="1" t="str">
        <f t="shared" si="145"/>
        <v>LA-12-M7B-012M7B997-I-1-2023</v>
      </c>
      <c r="AT507" s="1" t="s">
        <v>48</v>
      </c>
      <c r="AU507" s="1" t="str">
        <f t="shared" si="146"/>
        <v>HRAEI-LPI-CC-021-2023HRAEI-MD0763</v>
      </c>
    </row>
    <row r="508" spans="1:52" ht="24.75" hidden="1" customHeight="1" x14ac:dyDescent="0.25">
      <c r="A508" s="70" t="str">
        <f t="shared" si="129"/>
        <v>LA-12-512-012000991-I-174-2023MCSSA018786COMERCIALIZADORA PENTAMED, S.A. DE C.V.2024010.000.0813.00</v>
      </c>
      <c r="B508" s="70" t="str">
        <f t="shared" si="130"/>
        <v>MCSSA01878625301HRAEI-LPI-CC-277-2023HRAEI-MD07702024</v>
      </c>
      <c r="C508" s="71">
        <v>45253</v>
      </c>
      <c r="D508" s="72">
        <v>2024</v>
      </c>
      <c r="E508" s="73" t="s">
        <v>39</v>
      </c>
      <c r="F508" s="73" t="s">
        <v>2213</v>
      </c>
      <c r="G508" s="73" t="s">
        <v>41</v>
      </c>
      <c r="H508" s="73">
        <v>25301</v>
      </c>
      <c r="I508" s="73" t="s">
        <v>2298</v>
      </c>
      <c r="J508" s="73" t="s">
        <v>494</v>
      </c>
      <c r="K508" s="73" t="s">
        <v>1600</v>
      </c>
      <c r="L508" s="44" t="str">
        <f t="shared" si="131"/>
        <v>HRAEI-LPI-CC-277-2023HRAEI-MD0770</v>
      </c>
      <c r="M508" s="73" t="s">
        <v>1601</v>
      </c>
      <c r="N508" s="73">
        <v>25301114</v>
      </c>
      <c r="O508" s="73" t="s">
        <v>1602</v>
      </c>
      <c r="P508" s="73" t="s">
        <v>1603</v>
      </c>
      <c r="Q508" s="74">
        <v>14.8</v>
      </c>
      <c r="R508" s="75">
        <v>3</v>
      </c>
      <c r="S508" s="75">
        <v>7</v>
      </c>
      <c r="T508" s="74">
        <f t="shared" si="132"/>
        <v>44.400000000000006</v>
      </c>
      <c r="U508" s="74">
        <f t="shared" si="133"/>
        <v>103.60000000000001</v>
      </c>
      <c r="V508" s="76">
        <v>0</v>
      </c>
      <c r="W508" s="87" t="str">
        <f>IFERROR(VLOOKUP(L508,'DINAMICA SOLICITADO - ENTREGADO'!$A$2:$B$2000,2,0),"-")</f>
        <v>-</v>
      </c>
      <c r="X508" s="87" t="str">
        <f>IFERROR(VLOOKUP(L508,'DINAMICA SOLICITADO - ENTREGADO'!$A$2:$C$2000,3,0),"-")</f>
        <v>-</v>
      </c>
      <c r="Y508" s="87" t="str">
        <f t="shared" si="134"/>
        <v>SIN SOLICITUD</v>
      </c>
      <c r="Z508" s="87" t="str">
        <f t="shared" si="135"/>
        <v>-</v>
      </c>
      <c r="AA508" s="87" t="str">
        <f t="shared" si="136"/>
        <v>MINIMO SIN SOLICITUD</v>
      </c>
      <c r="AB508" s="87" t="str">
        <f t="shared" si="137"/>
        <v>-</v>
      </c>
      <c r="AC508" s="87" t="str">
        <f t="shared" si="138"/>
        <v>SIN SOLICITUD</v>
      </c>
      <c r="AD508" s="6" t="str">
        <f t="shared" si="139"/>
        <v>-</v>
      </c>
      <c r="AE508" s="87"/>
      <c r="AF508" s="87"/>
      <c r="AG508" s="77"/>
      <c r="AH508" s="77"/>
      <c r="AI508" s="78" t="s">
        <v>2216</v>
      </c>
      <c r="AJ508" s="78"/>
      <c r="AK508" s="77"/>
      <c r="AL508" s="77"/>
      <c r="AM508" s="77"/>
      <c r="AN508" s="77" t="str">
        <f t="shared" si="140"/>
        <v>MCSSA018786HRAEI-LPI-CC-277-202325301</v>
      </c>
      <c r="AO508" s="77" t="str">
        <f t="shared" si="141"/>
        <v>7COMERCIALIZADORA PENTAMED, S.A. DE C.V.14.8MCSSA018786010.000.0813.002024LA-12-512-012000991-I-174-2023RAMO 12</v>
      </c>
      <c r="AP508" s="77" t="str">
        <f t="shared" si="142"/>
        <v>HRAEI-LPI-CC-277-2023</v>
      </c>
      <c r="AQ508" s="70" t="str">
        <f t="shared" si="143"/>
        <v>HRAEI-MD0770</v>
      </c>
      <c r="AR508" s="70" t="str">
        <f t="shared" si="144"/>
        <v>COMERCIALIZADORA PENTAMED, S.A. DE C.V.</v>
      </c>
      <c r="AS508" s="70" t="str">
        <f t="shared" si="145"/>
        <v>LA-12-512-012000991-I-174-2023</v>
      </c>
      <c r="AT508" s="70" t="s">
        <v>2218</v>
      </c>
      <c r="AU508" s="70" t="str">
        <f t="shared" si="146"/>
        <v>HRAEI-LPI-CC-277-2023HRAEI-MD0770</v>
      </c>
      <c r="AV508" s="70"/>
      <c r="AW508" s="70"/>
      <c r="AX508" s="70"/>
    </row>
    <row r="509" spans="1:52" ht="24.75" hidden="1" customHeight="1" x14ac:dyDescent="0.25">
      <c r="A509" s="70" t="str">
        <f t="shared" si="129"/>
        <v>LA-12-512-012000991-I-174-2023MCSSA018786PROQUIGAMA, S.A. DE C.V.2024010.000.0813.00</v>
      </c>
      <c r="B509" s="70" t="str">
        <f t="shared" si="130"/>
        <v>MCSSA01878625301HRAEI-LPI-CC-361-1-2023HRAEI-MD07702024</v>
      </c>
      <c r="C509" s="71">
        <v>45253</v>
      </c>
      <c r="D509" s="72">
        <v>2024</v>
      </c>
      <c r="E509" s="73" t="s">
        <v>39</v>
      </c>
      <c r="F509" s="73" t="s">
        <v>2213</v>
      </c>
      <c r="G509" s="73" t="s">
        <v>41</v>
      </c>
      <c r="H509" s="73">
        <v>25301</v>
      </c>
      <c r="I509" s="73" t="s">
        <v>2300</v>
      </c>
      <c r="J509" s="73" t="s">
        <v>374</v>
      </c>
      <c r="K509" s="73" t="s">
        <v>1600</v>
      </c>
      <c r="L509" s="44" t="str">
        <f t="shared" si="131"/>
        <v>HRAEI-LPI-CC-361-1-2023HRAEI-MD0770</v>
      </c>
      <c r="M509" s="73" t="s">
        <v>1601</v>
      </c>
      <c r="N509" s="73">
        <v>25301114</v>
      </c>
      <c r="O509" s="73" t="s">
        <v>1602</v>
      </c>
      <c r="P509" s="73" t="s">
        <v>1603</v>
      </c>
      <c r="Q509" s="74">
        <v>15.4</v>
      </c>
      <c r="R509" s="75">
        <v>2</v>
      </c>
      <c r="S509" s="75">
        <v>5</v>
      </c>
      <c r="T509" s="74">
        <f t="shared" si="132"/>
        <v>30.8</v>
      </c>
      <c r="U509" s="74">
        <f t="shared" si="133"/>
        <v>77</v>
      </c>
      <c r="V509" s="76">
        <v>0</v>
      </c>
      <c r="W509" s="87" t="str">
        <f>IFERROR(VLOOKUP(L509,'DINAMICA SOLICITADO - ENTREGADO'!$A$2:$B$2000,2,0),"-")</f>
        <v>-</v>
      </c>
      <c r="X509" s="87" t="str">
        <f>IFERROR(VLOOKUP(L509,'DINAMICA SOLICITADO - ENTREGADO'!$A$2:$C$2000,3,0),"-")</f>
        <v>-</v>
      </c>
      <c r="Y509" s="87" t="str">
        <f t="shared" si="134"/>
        <v>SIN SOLICITUD</v>
      </c>
      <c r="Z509" s="87" t="str">
        <f t="shared" si="135"/>
        <v>-</v>
      </c>
      <c r="AA509" s="87" t="str">
        <f t="shared" si="136"/>
        <v>MINIMO SIN SOLICITUD</v>
      </c>
      <c r="AB509" s="87" t="str">
        <f t="shared" si="137"/>
        <v>-</v>
      </c>
      <c r="AC509" s="87" t="str">
        <f t="shared" si="138"/>
        <v>SIN SOLICITUD</v>
      </c>
      <c r="AD509" s="6" t="str">
        <f t="shared" si="139"/>
        <v>-</v>
      </c>
      <c r="AE509" s="87"/>
      <c r="AF509" s="87"/>
      <c r="AG509" s="77"/>
      <c r="AH509" s="77"/>
      <c r="AI509" s="78" t="s">
        <v>2216</v>
      </c>
      <c r="AJ509" s="78"/>
      <c r="AK509" s="77"/>
      <c r="AL509" s="77"/>
      <c r="AM509" s="77"/>
      <c r="AN509" s="77" t="str">
        <f t="shared" si="140"/>
        <v>MCSSA018786HRAEI-LPI-CC-361-1-202325301</v>
      </c>
      <c r="AO509" s="77" t="str">
        <f t="shared" si="141"/>
        <v>5PROQUIGAMA, S.A. DE C.V.15.4MCSSA018786010.000.0813.002024LA-12-512-012000991-I-174-2023RAMO 12</v>
      </c>
      <c r="AP509" s="77" t="str">
        <f t="shared" si="142"/>
        <v>HRAEI-LPI-CC-361-1-2023</v>
      </c>
      <c r="AQ509" s="70" t="str">
        <f t="shared" si="143"/>
        <v>HRAEI-MD0770</v>
      </c>
      <c r="AR509" s="70" t="str">
        <f t="shared" si="144"/>
        <v>PROQUIGAMA, S.A. DE C.V.</v>
      </c>
      <c r="AS509" s="70" t="str">
        <f t="shared" si="145"/>
        <v>LA-12-512-012000991-I-174-2023</v>
      </c>
      <c r="AT509" s="70" t="s">
        <v>2218</v>
      </c>
      <c r="AU509" s="70" t="str">
        <f t="shared" si="146"/>
        <v>HRAEI-LPI-CC-361-1-2023HRAEI-MD0770</v>
      </c>
      <c r="AV509" s="70"/>
      <c r="AW509" s="70"/>
      <c r="AX509" s="70"/>
    </row>
    <row r="510" spans="1:52" ht="24.75" hidden="1" customHeight="1" x14ac:dyDescent="0.25">
      <c r="A510" s="1" t="str">
        <f t="shared" si="129"/>
        <v>LA-12-M7B-012M7B997-I-1-2023MCSSA018786COMERCIALIZADORA PENTAMED, S.A. DE C.V.2024010.000.0813.00</v>
      </c>
      <c r="B510" s="1" t="str">
        <f t="shared" si="130"/>
        <v>MCSSA01878625301HRAEI-LPI-CC-024-2023HRAEI-MD07702024</v>
      </c>
      <c r="C510" s="42">
        <v>44971</v>
      </c>
      <c r="D510" s="43">
        <v>2024</v>
      </c>
      <c r="E510" s="44" t="s">
        <v>39</v>
      </c>
      <c r="F510" s="44" t="s">
        <v>1474</v>
      </c>
      <c r="G510" s="44" t="s">
        <v>41</v>
      </c>
      <c r="H510" s="44">
        <v>25301</v>
      </c>
      <c r="I510" s="44" t="s">
        <v>1599</v>
      </c>
      <c r="J510" s="44" t="s">
        <v>494</v>
      </c>
      <c r="K510" s="44" t="s">
        <v>1600</v>
      </c>
      <c r="L510" s="44" t="str">
        <f t="shared" si="131"/>
        <v>HRAEI-LPI-CC-024-2023HRAEI-MD0770</v>
      </c>
      <c r="M510" s="44" t="s">
        <v>1601</v>
      </c>
      <c r="N510" s="44">
        <v>25301114</v>
      </c>
      <c r="O510" s="44" t="s">
        <v>1602</v>
      </c>
      <c r="P510" s="44" t="s">
        <v>1603</v>
      </c>
      <c r="Q510" s="45">
        <v>14.8</v>
      </c>
      <c r="R510" s="46">
        <v>5</v>
      </c>
      <c r="S510" s="46">
        <v>11</v>
      </c>
      <c r="T510" s="45">
        <f t="shared" si="132"/>
        <v>74</v>
      </c>
      <c r="U510" s="45">
        <f t="shared" si="133"/>
        <v>162.80000000000001</v>
      </c>
      <c r="V510" s="47">
        <v>0</v>
      </c>
      <c r="W510" s="87" t="str">
        <f>IFERROR(VLOOKUP(L510,'DINAMICA SOLICITADO - ENTREGADO'!$A$2:$B$2000,2,0),"-")</f>
        <v>-</v>
      </c>
      <c r="X510" s="87" t="str">
        <f>IFERROR(VLOOKUP(L510,'DINAMICA SOLICITADO - ENTREGADO'!$A$2:$C$2000,3,0),"-")</f>
        <v>-</v>
      </c>
      <c r="Y510" s="87" t="str">
        <f t="shared" si="134"/>
        <v>SIN SOLICITUD</v>
      </c>
      <c r="Z510" s="87" t="str">
        <f t="shared" si="135"/>
        <v>-</v>
      </c>
      <c r="AA510" s="87" t="str">
        <f t="shared" si="136"/>
        <v>MINIMO SIN SOLICITUD</v>
      </c>
      <c r="AB510" s="87" t="str">
        <f t="shared" si="137"/>
        <v>-</v>
      </c>
      <c r="AC510" s="87" t="str">
        <f t="shared" si="138"/>
        <v>SIN SOLICITUD</v>
      </c>
      <c r="AD510" s="6" t="str">
        <f t="shared" si="139"/>
        <v>-</v>
      </c>
      <c r="AE510" s="87"/>
      <c r="AF510" s="87"/>
      <c r="AI510" s="9">
        <v>0.02</v>
      </c>
      <c r="AN510" s="8" t="str">
        <f t="shared" si="140"/>
        <v>MCSSA018786HRAEI-LPI-CC-024-202325301</v>
      </c>
      <c r="AO510" s="8" t="str">
        <f t="shared" si="141"/>
        <v>11COMERCIALIZADORA PENTAMED, S.A. DE C.V.14.8MCSSA018786010.000.0813.002024LA-12-M7B-012M7B997-I-1-2023RAMO 12</v>
      </c>
      <c r="AP510" s="8" t="str">
        <f t="shared" si="142"/>
        <v>HRAEI-LPI-CC-024-2023</v>
      </c>
      <c r="AQ510" s="1" t="str">
        <f t="shared" si="143"/>
        <v>HRAEI-MD0770</v>
      </c>
      <c r="AR510" s="1" t="str">
        <f t="shared" si="144"/>
        <v>COMERCIALIZADORA PENTAMED, S.A. DE C.V.</v>
      </c>
      <c r="AS510" s="1" t="str">
        <f t="shared" si="145"/>
        <v>LA-12-M7B-012M7B997-I-1-2023</v>
      </c>
      <c r="AT510" s="1" t="s">
        <v>48</v>
      </c>
      <c r="AU510" s="1" t="str">
        <f t="shared" si="146"/>
        <v>HRAEI-LPI-CC-024-2023HRAEI-MD0770</v>
      </c>
    </row>
    <row r="511" spans="1:52" ht="24.75" hidden="1" customHeight="1" x14ac:dyDescent="0.25">
      <c r="A511" s="1" t="str">
        <f t="shared" si="129"/>
        <v>LA-12-M7B-012M7B997-I-1-2023MCSSA018786DARFARMA, S.A. DE C.V.2024010.000.0813.00</v>
      </c>
      <c r="B511" s="1" t="str">
        <f t="shared" si="130"/>
        <v>MCSSA01878625301HRAEI-LPI-CC-019-2023HRAEI-MD07702024</v>
      </c>
      <c r="C511" s="42">
        <v>44971</v>
      </c>
      <c r="D511" s="43">
        <v>2024</v>
      </c>
      <c r="E511" s="44" t="s">
        <v>39</v>
      </c>
      <c r="F511" s="44" t="s">
        <v>1474</v>
      </c>
      <c r="G511" s="44" t="s">
        <v>41</v>
      </c>
      <c r="H511" s="44">
        <v>25301</v>
      </c>
      <c r="I511" s="44" t="s">
        <v>1546</v>
      </c>
      <c r="J511" s="44" t="s">
        <v>1547</v>
      </c>
      <c r="K511" s="44" t="s">
        <v>1600</v>
      </c>
      <c r="L511" s="44" t="str">
        <f t="shared" si="131"/>
        <v>HRAEI-LPI-CC-019-2023HRAEI-MD0770</v>
      </c>
      <c r="M511" s="44" t="s">
        <v>1601</v>
      </c>
      <c r="N511" s="44">
        <v>25301114</v>
      </c>
      <c r="O511" s="44" t="s">
        <v>1602</v>
      </c>
      <c r="P511" s="44" t="s">
        <v>1603</v>
      </c>
      <c r="Q511" s="45">
        <v>15.99</v>
      </c>
      <c r="R511" s="46">
        <v>3</v>
      </c>
      <c r="S511" s="46">
        <v>8</v>
      </c>
      <c r="T511" s="45">
        <f t="shared" si="132"/>
        <v>47.97</v>
      </c>
      <c r="U511" s="45">
        <f t="shared" si="133"/>
        <v>127.92</v>
      </c>
      <c r="V511" s="47">
        <v>0</v>
      </c>
      <c r="W511" s="87" t="str">
        <f>IFERROR(VLOOKUP(L511,'DINAMICA SOLICITADO - ENTREGADO'!$A$2:$B$2000,2,0),"-")</f>
        <v>-</v>
      </c>
      <c r="X511" s="87" t="str">
        <f>IFERROR(VLOOKUP(L511,'DINAMICA SOLICITADO - ENTREGADO'!$A$2:$C$2000,3,0),"-")</f>
        <v>-</v>
      </c>
      <c r="Y511" s="87" t="str">
        <f t="shared" si="134"/>
        <v>SIN SOLICITUD</v>
      </c>
      <c r="Z511" s="87" t="str">
        <f t="shared" si="135"/>
        <v>-</v>
      </c>
      <c r="AA511" s="87" t="str">
        <f t="shared" si="136"/>
        <v>MINIMO SIN SOLICITUD</v>
      </c>
      <c r="AB511" s="87" t="str">
        <f t="shared" si="137"/>
        <v>-</v>
      </c>
      <c r="AC511" s="87" t="str">
        <f t="shared" si="138"/>
        <v>SIN SOLICITUD</v>
      </c>
      <c r="AD511" s="6" t="str">
        <f t="shared" si="139"/>
        <v>-</v>
      </c>
      <c r="AE511" s="87"/>
      <c r="AF511" s="87"/>
      <c r="AI511" s="9">
        <v>0.02</v>
      </c>
      <c r="AN511" s="8" t="str">
        <f t="shared" si="140"/>
        <v>MCSSA018786HRAEI-LPI-CC-019-202325301</v>
      </c>
      <c r="AO511" s="8" t="str">
        <f t="shared" si="141"/>
        <v>8DARFARMA, S.A. DE C.V.15.99MCSSA018786010.000.0813.002024LA-12-M7B-012M7B997-I-1-2023RAMO 12</v>
      </c>
      <c r="AP511" s="8" t="str">
        <f t="shared" si="142"/>
        <v>HRAEI-LPI-CC-019-2023</v>
      </c>
      <c r="AQ511" s="1" t="str">
        <f t="shared" si="143"/>
        <v>HRAEI-MD0770</v>
      </c>
      <c r="AR511" s="1" t="str">
        <f t="shared" si="144"/>
        <v>DARFARMA, S.A. DE C.V.</v>
      </c>
      <c r="AS511" s="1" t="str">
        <f t="shared" si="145"/>
        <v>LA-12-M7B-012M7B997-I-1-2023</v>
      </c>
      <c r="AT511" s="1" t="s">
        <v>48</v>
      </c>
      <c r="AU511" s="1" t="str">
        <f t="shared" si="146"/>
        <v>HRAEI-LPI-CC-019-2023HRAEI-MD0770</v>
      </c>
    </row>
    <row r="512" spans="1:52" ht="24.75" hidden="1" customHeight="1" x14ac:dyDescent="0.25">
      <c r="A512" s="1" t="str">
        <f t="shared" si="129"/>
        <v>LA-012M7B997-E115-2022MCSSA018786IARE DE OCCIDENTE, S.A. DE C.V.2024010.000.0474.00</v>
      </c>
      <c r="B512" s="1" t="str">
        <f t="shared" si="130"/>
        <v>MCSSA01878625301HRAEI-LPI-CC-425-2022HRAEI-MD07692024</v>
      </c>
      <c r="C512" s="42">
        <v>44950</v>
      </c>
      <c r="D512" s="43">
        <v>2024</v>
      </c>
      <c r="E512" s="44" t="s">
        <v>39</v>
      </c>
      <c r="F512" s="44" t="s">
        <v>390</v>
      </c>
      <c r="G512" s="44" t="s">
        <v>41</v>
      </c>
      <c r="H512" s="44">
        <v>25301</v>
      </c>
      <c r="I512" s="44" t="s">
        <v>451</v>
      </c>
      <c r="J512" s="44" t="s">
        <v>373</v>
      </c>
      <c r="K512" s="44" t="s">
        <v>481</v>
      </c>
      <c r="L512" s="44" t="str">
        <f t="shared" si="131"/>
        <v>HRAEI-LPI-CC-425-2022HRAEI-MD0769</v>
      </c>
      <c r="M512" s="44" t="s">
        <v>482</v>
      </c>
      <c r="N512" s="44">
        <v>25301115</v>
      </c>
      <c r="O512" s="44" t="s">
        <v>483</v>
      </c>
      <c r="P512" s="44" t="s">
        <v>484</v>
      </c>
      <c r="Q512" s="45">
        <v>650.38</v>
      </c>
      <c r="R512" s="46">
        <v>44</v>
      </c>
      <c r="S512" s="46">
        <v>109</v>
      </c>
      <c r="T512" s="45">
        <f t="shared" si="132"/>
        <v>28616.720000000001</v>
      </c>
      <c r="U512" s="45">
        <f t="shared" si="133"/>
        <v>70891.42</v>
      </c>
      <c r="V512" s="47">
        <v>0</v>
      </c>
      <c r="W512" s="87">
        <f>IFERROR(VLOOKUP(L512,'DINAMICA SOLICITADO - ENTREGADO'!$A$2:$B$2000,2,0),"-")</f>
        <v>60</v>
      </c>
      <c r="X512" s="87">
        <f>IFERROR(VLOOKUP(L512,'DINAMICA SOLICITADO - ENTREGADO'!$A$2:$C$2000,3,0),"-")</f>
        <v>60</v>
      </c>
      <c r="Y512" s="87" t="str">
        <f t="shared" si="134"/>
        <v>CLAVE SOLICITADA</v>
      </c>
      <c r="Z512" s="87">
        <f t="shared" si="135"/>
        <v>16</v>
      </c>
      <c r="AA512" s="87" t="str">
        <f t="shared" si="136"/>
        <v>MINIMO SUPERADO</v>
      </c>
      <c r="AB512" s="87">
        <f t="shared" si="137"/>
        <v>0</v>
      </c>
      <c r="AC512" s="87" t="str">
        <f t="shared" si="138"/>
        <v>RECIBIDO TOTAL</v>
      </c>
      <c r="AD512" s="6">
        <f t="shared" si="139"/>
        <v>39022.800000000003</v>
      </c>
      <c r="AE512" s="87"/>
      <c r="AF512" s="87"/>
      <c r="AI512" s="9">
        <v>2.5000000000000001E-2</v>
      </c>
      <c r="AN512" s="8" t="str">
        <f t="shared" si="140"/>
        <v>MCSSA018786HRAEI-LPI-CC-425-202225301</v>
      </c>
      <c r="AO512" s="8" t="str">
        <f t="shared" si="141"/>
        <v>109IARE DE OCCIDENTE, S.A. DE C.V.650.38MCSSA018786010.000.0474.002024LA-012M7B997-E115-2022RAMO 12</v>
      </c>
      <c r="AP512" s="8" t="str">
        <f t="shared" si="142"/>
        <v>HRAEI-LPI-CC-425-2022</v>
      </c>
      <c r="AQ512" s="1" t="str">
        <f t="shared" si="143"/>
        <v>HRAEI-MD0769</v>
      </c>
      <c r="AR512" s="1" t="str">
        <f t="shared" si="144"/>
        <v>IARE DE OCCIDENTE, S.A. DE C.V.</v>
      </c>
      <c r="AS512" s="1" t="str">
        <f t="shared" si="145"/>
        <v>LA-012M7B997-E115-2022</v>
      </c>
      <c r="AT512" s="1" t="s">
        <v>48</v>
      </c>
      <c r="AU512" s="1" t="str">
        <f t="shared" si="146"/>
        <v>HRAEI-LPI-CC-425-2022HRAEI-MD0769</v>
      </c>
    </row>
    <row r="513" spans="1:52" ht="24.75" hidden="1" customHeight="1" x14ac:dyDescent="0.25">
      <c r="A513" s="70" t="str">
        <f t="shared" si="129"/>
        <v>LA-12-512-012000991-I-174-2023MCSSA018786GRUPO FARMACEUTICO TOTALFARMA,S.A DE C.V.2024010.000.6309.00</v>
      </c>
      <c r="B513" s="70" t="str">
        <f t="shared" si="130"/>
        <v>MCSSA01878625301HRAEI-LPI-CC-312-1-2023HRAEI-MD20872024</v>
      </c>
      <c r="C513" s="71">
        <v>45253</v>
      </c>
      <c r="D513" s="72">
        <v>2024</v>
      </c>
      <c r="E513" s="73" t="s">
        <v>39</v>
      </c>
      <c r="F513" s="73" t="s">
        <v>2213</v>
      </c>
      <c r="G513" s="73" t="s">
        <v>41</v>
      </c>
      <c r="H513" s="73">
        <v>25301</v>
      </c>
      <c r="I513" s="73" t="s">
        <v>2317</v>
      </c>
      <c r="J513" s="73" t="s">
        <v>2318</v>
      </c>
      <c r="K513" s="73" t="s">
        <v>1216</v>
      </c>
      <c r="L513" s="44" t="str">
        <f t="shared" si="131"/>
        <v>HRAEI-LPI-CC-312-1-2023HRAEI-MD2087</v>
      </c>
      <c r="M513" s="79" t="s">
        <v>1217</v>
      </c>
      <c r="N513" s="73">
        <v>25303903</v>
      </c>
      <c r="O513" s="73" t="s">
        <v>1218</v>
      </c>
      <c r="P513" s="73" t="s">
        <v>1219</v>
      </c>
      <c r="Q513" s="74">
        <v>153.25</v>
      </c>
      <c r="R513" s="75">
        <v>9</v>
      </c>
      <c r="S513" s="75">
        <v>22</v>
      </c>
      <c r="T513" s="74">
        <f t="shared" si="132"/>
        <v>1379.25</v>
      </c>
      <c r="U513" s="74">
        <f t="shared" si="133"/>
        <v>3371.5</v>
      </c>
      <c r="V513" s="76">
        <v>0</v>
      </c>
      <c r="W513" s="87" t="str">
        <f>IFERROR(VLOOKUP(L513,'DINAMICA SOLICITADO - ENTREGADO'!$A$2:$B$2000,2,0),"-")</f>
        <v>-</v>
      </c>
      <c r="X513" s="87" t="str">
        <f>IFERROR(VLOOKUP(L513,'DINAMICA SOLICITADO - ENTREGADO'!$A$2:$C$2000,3,0),"-")</f>
        <v>-</v>
      </c>
      <c r="Y513" s="87" t="str">
        <f t="shared" si="134"/>
        <v>SIN SOLICITUD</v>
      </c>
      <c r="Z513" s="87" t="str">
        <f t="shared" si="135"/>
        <v>-</v>
      </c>
      <c r="AA513" s="87" t="str">
        <f t="shared" si="136"/>
        <v>MINIMO SIN SOLICITUD</v>
      </c>
      <c r="AB513" s="87" t="str">
        <f t="shared" si="137"/>
        <v>-</v>
      </c>
      <c r="AC513" s="87" t="str">
        <f t="shared" si="138"/>
        <v>SIN SOLICITUD</v>
      </c>
      <c r="AD513" s="6" t="str">
        <f t="shared" si="139"/>
        <v>-</v>
      </c>
      <c r="AE513" s="87"/>
      <c r="AF513" s="87"/>
      <c r="AG513" s="77"/>
      <c r="AH513" s="77"/>
      <c r="AI513" s="78" t="s">
        <v>2216</v>
      </c>
      <c r="AJ513" s="78"/>
      <c r="AK513" s="77"/>
      <c r="AL513" s="77"/>
      <c r="AM513" s="77"/>
      <c r="AN513" s="77" t="str">
        <f t="shared" si="140"/>
        <v>MCSSA018786HRAEI-LPI-CC-312-1-202325301</v>
      </c>
      <c r="AO513" s="77" t="str">
        <f t="shared" si="141"/>
        <v>22GRUPO FARMACEUTICO TOTALFARMA,S.A DE C.V.153.25MCSSA018786010.000.6309.002024LA-12-512-012000991-I-174-2023RAMO 12</v>
      </c>
      <c r="AP513" s="77" t="str">
        <f t="shared" si="142"/>
        <v>HRAEI-LPI-CC-312-1-2023</v>
      </c>
      <c r="AQ513" s="70" t="str">
        <f t="shared" si="143"/>
        <v>HRAEI-MD2087</v>
      </c>
      <c r="AR513" s="70" t="str">
        <f t="shared" si="144"/>
        <v>GRUPO FARMACEUTICO TOTALFARMA,S.A DE C.V.</v>
      </c>
      <c r="AS513" s="70" t="str">
        <f t="shared" si="145"/>
        <v>LA-12-512-012000991-I-174-2023</v>
      </c>
      <c r="AT513" s="70" t="s">
        <v>2218</v>
      </c>
      <c r="AU513" s="70" t="str">
        <f t="shared" si="146"/>
        <v>HRAEI-LPI-CC-312-1-2023HRAEI-MD2087</v>
      </c>
      <c r="AV513" s="70"/>
      <c r="AW513" s="70"/>
      <c r="AX513" s="70"/>
      <c r="AY513" s="70"/>
      <c r="AZ513" s="70"/>
    </row>
    <row r="514" spans="1:52" ht="24.75" hidden="1" customHeight="1" x14ac:dyDescent="0.25">
      <c r="A514" s="1" t="str">
        <f t="shared" si="129"/>
        <v>LA-012M7B997-E115-2022MCSSA018786PARTICIPACIÓN CONJUNTA DE SANOFI PASTEUR, S.A. DE C.V. CON SANOFI-AVENTIS DE MÉXICO, S.A. DE C.V.2024010.000.6309.00</v>
      </c>
      <c r="B514" s="1" t="str">
        <f t="shared" si="130"/>
        <v>MCSSA01878625301HRAEI-LPI-CC-418-1-2022HRAEI-MD20872024</v>
      </c>
      <c r="C514" s="42">
        <v>44950</v>
      </c>
      <c r="D514" s="43">
        <v>2024</v>
      </c>
      <c r="E514" s="44" t="s">
        <v>39</v>
      </c>
      <c r="F514" s="44" t="s">
        <v>390</v>
      </c>
      <c r="G514" s="44" t="s">
        <v>41</v>
      </c>
      <c r="H514" s="44">
        <v>25301</v>
      </c>
      <c r="I514" s="44" t="s">
        <v>391</v>
      </c>
      <c r="J514" s="44" t="s">
        <v>392</v>
      </c>
      <c r="K514" s="44" t="s">
        <v>1216</v>
      </c>
      <c r="L514" s="44" t="str">
        <f t="shared" si="131"/>
        <v>HRAEI-LPI-CC-418-1-2022HRAEI-MD2087</v>
      </c>
      <c r="M514" s="44" t="s">
        <v>1217</v>
      </c>
      <c r="N514" s="44">
        <v>25303457</v>
      </c>
      <c r="O514" s="137" t="s">
        <v>1218</v>
      </c>
      <c r="P514" s="44" t="s">
        <v>1219</v>
      </c>
      <c r="Q514" s="45">
        <v>171.71</v>
      </c>
      <c r="R514" s="46">
        <v>9</v>
      </c>
      <c r="S514" s="46">
        <v>22</v>
      </c>
      <c r="T514" s="45">
        <f t="shared" si="132"/>
        <v>1545.39</v>
      </c>
      <c r="U514" s="45">
        <f t="shared" si="133"/>
        <v>3777.6200000000003</v>
      </c>
      <c r="V514" s="47">
        <v>0</v>
      </c>
      <c r="W514" s="87">
        <f>IFERROR(VLOOKUP(L514,'DINAMICA SOLICITADO - ENTREGADO'!$A$2:$B$2000,2,0),"-")</f>
        <v>9</v>
      </c>
      <c r="X514" s="87">
        <f>IFERROR(VLOOKUP(L514,'DINAMICA SOLICITADO - ENTREGADO'!$A$2:$C$2000,3,0),"-")</f>
        <v>9</v>
      </c>
      <c r="Y514" s="87" t="str">
        <f t="shared" si="134"/>
        <v>CLAVE SOLICITADA</v>
      </c>
      <c r="Z514" s="87">
        <f t="shared" si="135"/>
        <v>0</v>
      </c>
      <c r="AA514" s="87" t="str">
        <f t="shared" si="136"/>
        <v>MINIMO CUMPLIDO</v>
      </c>
      <c r="AB514" s="87">
        <f t="shared" si="137"/>
        <v>0</v>
      </c>
      <c r="AC514" s="87" t="str">
        <f t="shared" si="138"/>
        <v>RECIBIDO TOTAL</v>
      </c>
      <c r="AD514" s="6">
        <f t="shared" si="139"/>
        <v>1545.39</v>
      </c>
      <c r="AE514" s="87"/>
      <c r="AF514" s="87"/>
      <c r="AG514" s="8" t="s">
        <v>397</v>
      </c>
      <c r="AH514" s="8" t="s">
        <v>397</v>
      </c>
      <c r="AI514" s="9">
        <v>2.5000000000000001E-2</v>
      </c>
      <c r="AJ514" s="8" t="s">
        <v>398</v>
      </c>
      <c r="AN514" s="8" t="str">
        <f t="shared" si="140"/>
        <v>MCSSA018786HRAEI-LPI-CC-418-1-202225301</v>
      </c>
      <c r="AO514" s="8" t="str">
        <f t="shared" si="141"/>
        <v>22PARTICIPACIÓN CONJUNTA DE SANOFI PASTEUR, S.A. DE C.V. CON SANOFI-AVENTIS DE MÉXICO, S.A. DE C.V.171.71MCSSA018786010.000.6309.002024LA-012M7B997-E115-2022RAMO 12</v>
      </c>
      <c r="AP514" s="8" t="str">
        <f t="shared" si="142"/>
        <v>HRAEI-LPI-CC-418-1-2022</v>
      </c>
      <c r="AQ514" s="1" t="str">
        <f t="shared" si="143"/>
        <v>HRAEI-MD2087</v>
      </c>
      <c r="AR514" s="1" t="str">
        <f t="shared" si="144"/>
        <v>PARTICIPACIÓN CONJUNTA DE SANOFI PASTEUR, S.A. DE C.V. CON SANOFI-AVENTIS DE MÉXICO, S.A. DE C.V.</v>
      </c>
      <c r="AS514" s="1" t="str">
        <f t="shared" si="145"/>
        <v>LA-012M7B997-E115-2022</v>
      </c>
      <c r="AT514" s="1" t="s">
        <v>48</v>
      </c>
      <c r="AU514" s="1" t="str">
        <f t="shared" si="146"/>
        <v>HRAEI-LPI-CC-418-1-2022HRAEI-MD2087</v>
      </c>
      <c r="AY514" s="70"/>
      <c r="AZ514" s="70"/>
    </row>
    <row r="515" spans="1:52" ht="24.75" hidden="1" customHeight="1" x14ac:dyDescent="0.25">
      <c r="A515" s="1" t="str">
        <f t="shared" si="129"/>
        <v>LA-012M7B997-E115-2022MCSSA018786COMERCIALIZADORA DE PRODUCTOS INSTITUCIONALES, S.A. DE C.V.2024010.000.6309.00</v>
      </c>
      <c r="B515" s="1" t="str">
        <f t="shared" si="130"/>
        <v>MCSSA01878625301HRAEI-LPI-CC-420-2022HRAEI-MD20872024</v>
      </c>
      <c r="C515" s="42">
        <v>44950</v>
      </c>
      <c r="D515" s="43">
        <v>2024</v>
      </c>
      <c r="E515" s="44" t="s">
        <v>39</v>
      </c>
      <c r="F515" s="44" t="s">
        <v>390</v>
      </c>
      <c r="G515" s="44" t="s">
        <v>41</v>
      </c>
      <c r="H515" s="44">
        <v>25301</v>
      </c>
      <c r="I515" s="44" t="s">
        <v>405</v>
      </c>
      <c r="J515" s="44" t="s">
        <v>406</v>
      </c>
      <c r="K515" s="44" t="s">
        <v>1216</v>
      </c>
      <c r="L515" s="44" t="str">
        <f t="shared" si="131"/>
        <v>HRAEI-LPI-CC-420-2022HRAEI-MD2087</v>
      </c>
      <c r="M515" s="44" t="s">
        <v>1217</v>
      </c>
      <c r="N515" s="44">
        <v>25303457</v>
      </c>
      <c r="O515" s="44" t="s">
        <v>1218</v>
      </c>
      <c r="P515" s="44" t="s">
        <v>1219</v>
      </c>
      <c r="Q515" s="45">
        <v>176.67</v>
      </c>
      <c r="R515" s="46">
        <v>6</v>
      </c>
      <c r="S515" s="46">
        <v>15</v>
      </c>
      <c r="T515" s="45">
        <f t="shared" si="132"/>
        <v>1060.02</v>
      </c>
      <c r="U515" s="45">
        <f t="shared" si="133"/>
        <v>2650.0499999999997</v>
      </c>
      <c r="V515" s="47">
        <v>0</v>
      </c>
      <c r="W515" s="87">
        <f>IFERROR(VLOOKUP(L515,'DINAMICA SOLICITADO - ENTREGADO'!$A$2:$B$2000,2,0),"-")</f>
        <v>15</v>
      </c>
      <c r="X515" s="87">
        <f>IFERROR(VLOOKUP(L515,'DINAMICA SOLICITADO - ENTREGADO'!$A$2:$C$2000,3,0),"-")</f>
        <v>15</v>
      </c>
      <c r="Y515" s="87" t="str">
        <f t="shared" si="134"/>
        <v>CLAVE SOLICITADA</v>
      </c>
      <c r="Z515" s="87">
        <f t="shared" si="135"/>
        <v>9</v>
      </c>
      <c r="AA515" s="87" t="str">
        <f t="shared" si="136"/>
        <v>MINIMO SUPERADO</v>
      </c>
      <c r="AB515" s="87">
        <f t="shared" si="137"/>
        <v>0</v>
      </c>
      <c r="AC515" s="87" t="str">
        <f t="shared" si="138"/>
        <v>RECIBIDO TOTAL</v>
      </c>
      <c r="AD515" s="6">
        <f t="shared" si="139"/>
        <v>2650.0499999999997</v>
      </c>
      <c r="AE515" s="87"/>
      <c r="AF515" s="87"/>
      <c r="AI515" s="9">
        <v>2.5000000000000001E-2</v>
      </c>
      <c r="AN515" s="8" t="str">
        <f t="shared" si="140"/>
        <v>MCSSA018786HRAEI-LPI-CC-420-202225301</v>
      </c>
      <c r="AO515" s="8" t="str">
        <f t="shared" si="141"/>
        <v>15COMERCIALIZADORA DE PRODUCTOS INSTITUCIONALES, S.A. DE C.V.176.67MCSSA018786010.000.6309.002024LA-012M7B997-E115-2022RAMO 12</v>
      </c>
      <c r="AP515" s="8" t="str">
        <f t="shared" si="142"/>
        <v>HRAEI-LPI-CC-420-2022</v>
      </c>
      <c r="AQ515" s="1" t="str">
        <f t="shared" si="143"/>
        <v>HRAEI-MD2087</v>
      </c>
      <c r="AR515" s="1" t="str">
        <f t="shared" si="144"/>
        <v>COMERCIALIZADORA DE PRODUCTOS INSTITUCIONALES, S.A. DE C.V.</v>
      </c>
      <c r="AS515" s="1" t="str">
        <f t="shared" si="145"/>
        <v>LA-012M7B997-E115-2022</v>
      </c>
      <c r="AT515" s="1" t="s">
        <v>48</v>
      </c>
      <c r="AU515" s="1" t="str">
        <f t="shared" si="146"/>
        <v>HRAEI-LPI-CC-420-2022HRAEI-MD2087</v>
      </c>
      <c r="AY515" s="70"/>
      <c r="AZ515" s="70"/>
    </row>
    <row r="516" spans="1:52" ht="24.75" hidden="1" customHeight="1" x14ac:dyDescent="0.25">
      <c r="A516" s="70" t="str">
        <f t="shared" si="129"/>
        <v>LA-12-512-012000991-I-174-2023MCSSA018786GRUPO FARMACEUTICO TOTALFARMA,S.A DE C.V.2024010.000.2814.00</v>
      </c>
      <c r="B516" s="70" t="str">
        <f t="shared" si="130"/>
        <v>MCSSA01878625301HRAEI-LPI-CC-312-1-2023HRAEI-MD07852024</v>
      </c>
      <c r="C516" s="71">
        <v>45253</v>
      </c>
      <c r="D516" s="72">
        <v>2024</v>
      </c>
      <c r="E516" s="73" t="s">
        <v>39</v>
      </c>
      <c r="F516" s="73" t="s">
        <v>2213</v>
      </c>
      <c r="G516" s="73" t="s">
        <v>41</v>
      </c>
      <c r="H516" s="73">
        <v>25301</v>
      </c>
      <c r="I516" s="73" t="s">
        <v>2317</v>
      </c>
      <c r="J516" s="73" t="s">
        <v>2318</v>
      </c>
      <c r="K516" s="73" t="s">
        <v>1351</v>
      </c>
      <c r="L516" s="44" t="str">
        <f t="shared" si="131"/>
        <v>HRAEI-LPI-CC-312-1-2023HRAEI-MD0785</v>
      </c>
      <c r="M516" s="79" t="s">
        <v>1352</v>
      </c>
      <c r="N516" s="73">
        <v>25301144</v>
      </c>
      <c r="O516" s="73" t="s">
        <v>1353</v>
      </c>
      <c r="P516" s="73" t="s">
        <v>827</v>
      </c>
      <c r="Q516" s="74">
        <v>43</v>
      </c>
      <c r="R516" s="75">
        <v>87</v>
      </c>
      <c r="S516" s="75">
        <v>216</v>
      </c>
      <c r="T516" s="74">
        <f t="shared" si="132"/>
        <v>3741</v>
      </c>
      <c r="U516" s="74">
        <f t="shared" si="133"/>
        <v>9288</v>
      </c>
      <c r="V516" s="76">
        <v>0</v>
      </c>
      <c r="W516" s="87">
        <f>IFERROR(VLOOKUP(L516,'DINAMICA SOLICITADO - ENTREGADO'!$A$2:$B$2000,2,0),"-")</f>
        <v>87</v>
      </c>
      <c r="X516" s="87">
        <f>IFERROR(VLOOKUP(L516,'DINAMICA SOLICITADO - ENTREGADO'!$A$2:$C$2000,3,0),"-")</f>
        <v>0</v>
      </c>
      <c r="Y516" s="87" t="str">
        <f t="shared" si="134"/>
        <v>CLAVE SOLICITADA</v>
      </c>
      <c r="Z516" s="87">
        <f t="shared" si="135"/>
        <v>0</v>
      </c>
      <c r="AA516" s="87" t="str">
        <f t="shared" si="136"/>
        <v>MINIMO CUMPLIDO</v>
      </c>
      <c r="AB516" s="87">
        <f t="shared" si="137"/>
        <v>87</v>
      </c>
      <c r="AC516" s="87" t="str">
        <f t="shared" si="138"/>
        <v>SIN RECIBIR</v>
      </c>
      <c r="AD516" s="6">
        <f t="shared" si="139"/>
        <v>0</v>
      </c>
      <c r="AE516" s="87"/>
      <c r="AF516" s="87"/>
      <c r="AG516" s="77"/>
      <c r="AH516" s="77"/>
      <c r="AI516" s="78" t="s">
        <v>2216</v>
      </c>
      <c r="AJ516" s="78"/>
      <c r="AK516" s="77"/>
      <c r="AL516" s="77"/>
      <c r="AM516" s="77"/>
      <c r="AN516" s="77" t="str">
        <f t="shared" si="140"/>
        <v>MCSSA018786HRAEI-LPI-CC-312-1-202325301</v>
      </c>
      <c r="AO516" s="77" t="str">
        <f t="shared" si="141"/>
        <v>216GRUPO FARMACEUTICO TOTALFARMA,S.A DE C.V.43MCSSA018786010.000.2814.002024LA-12-512-012000991-I-174-2023RAMO 12</v>
      </c>
      <c r="AP516" s="77" t="str">
        <f t="shared" si="142"/>
        <v>HRAEI-LPI-CC-312-1-2023</v>
      </c>
      <c r="AQ516" s="70" t="str">
        <f t="shared" si="143"/>
        <v>HRAEI-MD0785</v>
      </c>
      <c r="AR516" s="70" t="str">
        <f t="shared" si="144"/>
        <v>GRUPO FARMACEUTICO TOTALFARMA,S.A DE C.V.</v>
      </c>
      <c r="AS516" s="70" t="str">
        <f t="shared" si="145"/>
        <v>LA-12-512-012000991-I-174-2023</v>
      </c>
      <c r="AT516" s="70" t="s">
        <v>2218</v>
      </c>
      <c r="AU516" s="70" t="str">
        <f t="shared" si="146"/>
        <v>HRAEI-LPI-CC-312-1-2023HRAEI-MD0785</v>
      </c>
      <c r="AV516" s="70"/>
      <c r="AW516" s="70"/>
      <c r="AX516" s="70"/>
    </row>
    <row r="517" spans="1:52" ht="24.75" hidden="1" customHeight="1" x14ac:dyDescent="0.25">
      <c r="A517" s="1" t="str">
        <f t="shared" si="129"/>
        <v>AA-012M7B997-E158-2022MCSSA018786GRUPO FARMACEUTICO TOTALFARMA, S.A. DE C.V.2024010.000.2814.00</v>
      </c>
      <c r="B517" s="1" t="str">
        <f t="shared" si="130"/>
        <v>MCSSA01878625301HRAEI-AD-CC-528-2022HRAEI-MD07852024</v>
      </c>
      <c r="C517" s="42">
        <v>44950</v>
      </c>
      <c r="D517" s="43">
        <v>2024</v>
      </c>
      <c r="E517" s="44" t="s">
        <v>39</v>
      </c>
      <c r="F517" s="44" t="s">
        <v>1305</v>
      </c>
      <c r="G517" s="44" t="s">
        <v>41</v>
      </c>
      <c r="H517" s="44">
        <v>25301</v>
      </c>
      <c r="I517" s="44" t="s">
        <v>1350</v>
      </c>
      <c r="J517" s="44" t="s">
        <v>370</v>
      </c>
      <c r="K517" s="44" t="s">
        <v>1351</v>
      </c>
      <c r="L517" s="44" t="str">
        <f t="shared" si="131"/>
        <v>HRAEI-AD-CC-528-2022HRAEI-MD0785</v>
      </c>
      <c r="M517" s="44" t="s">
        <v>1352</v>
      </c>
      <c r="N517" s="44">
        <v>25301144</v>
      </c>
      <c r="O517" s="44" t="s">
        <v>1353</v>
      </c>
      <c r="P517" s="44" t="s">
        <v>827</v>
      </c>
      <c r="Q517" s="45">
        <v>43</v>
      </c>
      <c r="R517" s="46">
        <v>141</v>
      </c>
      <c r="S517" s="46">
        <v>352</v>
      </c>
      <c r="T517" s="45">
        <f t="shared" si="132"/>
        <v>6063</v>
      </c>
      <c r="U517" s="45">
        <f t="shared" si="133"/>
        <v>15136</v>
      </c>
      <c r="V517" s="47">
        <v>0</v>
      </c>
      <c r="W517" s="87">
        <f>IFERROR(VLOOKUP(L517,'DINAMICA SOLICITADO - ENTREGADO'!$A$2:$B$2000,2,0),"-")</f>
        <v>141</v>
      </c>
      <c r="X517" s="87">
        <f>IFERROR(VLOOKUP(L517,'DINAMICA SOLICITADO - ENTREGADO'!$A$2:$C$2000,3,0),"-")</f>
        <v>141</v>
      </c>
      <c r="Y517" s="87" t="str">
        <f t="shared" si="134"/>
        <v>CLAVE SOLICITADA</v>
      </c>
      <c r="Z517" s="87">
        <f t="shared" si="135"/>
        <v>0</v>
      </c>
      <c r="AA517" s="87" t="str">
        <f t="shared" si="136"/>
        <v>MINIMO CUMPLIDO</v>
      </c>
      <c r="AB517" s="87">
        <f t="shared" si="137"/>
        <v>0</v>
      </c>
      <c r="AC517" s="87" t="str">
        <f t="shared" si="138"/>
        <v>RECIBIDO TOTAL</v>
      </c>
      <c r="AD517" s="6">
        <f t="shared" si="139"/>
        <v>6063</v>
      </c>
      <c r="AE517" s="87" t="s">
        <v>3574</v>
      </c>
      <c r="AF517" s="87"/>
      <c r="AI517" s="9">
        <v>2.5000000000000001E-2</v>
      </c>
      <c r="AN517" s="8" t="str">
        <f t="shared" si="140"/>
        <v>MCSSA018786HRAEI-AD-CC-528-202225301</v>
      </c>
      <c r="AO517" s="8" t="str">
        <f t="shared" si="141"/>
        <v>352GRUPO FARMACEUTICO TOTALFARMA, S.A. DE C.V.43MCSSA018786010.000.2814.002024AA-012M7B997-E158-2022RAMO 12</v>
      </c>
      <c r="AP517" s="8" t="str">
        <f t="shared" si="142"/>
        <v>HRAEI-AD-CC-528-2022</v>
      </c>
      <c r="AQ517" s="1" t="str">
        <f t="shared" si="143"/>
        <v>HRAEI-MD0785</v>
      </c>
      <c r="AR517" s="1" t="str">
        <f t="shared" si="144"/>
        <v>GRUPO FARMACEUTICO TOTALFARMA, S.A. DE C.V.</v>
      </c>
      <c r="AS517" s="1" t="str">
        <f t="shared" si="145"/>
        <v>AA-012M7B997-E158-2022</v>
      </c>
      <c r="AT517" s="1" t="s">
        <v>48</v>
      </c>
      <c r="AU517" s="1" t="str">
        <f t="shared" si="146"/>
        <v>HRAEI-AD-CC-528-2022HRAEI-MD0785</v>
      </c>
    </row>
    <row r="518" spans="1:52" ht="24.75" hidden="1" customHeight="1" x14ac:dyDescent="0.25">
      <c r="A518" s="70" t="str">
        <f t="shared" si="129"/>
        <v>AA-12-512-012000991-T-176-2023  MCSSA018786JANSSEN-CILAG DE MÉXICO, S. DE R.L. DE C.V.2024010.000.6042.01</v>
      </c>
      <c r="B518" s="70" t="str">
        <f t="shared" si="130"/>
        <v>MCSSA01878625301HRAEI-AD-CC-238-2023HRAEI-MD20972024</v>
      </c>
      <c r="C518" s="71">
        <v>45239</v>
      </c>
      <c r="D518" s="72">
        <v>2024</v>
      </c>
      <c r="E518" s="73" t="s">
        <v>39</v>
      </c>
      <c r="F518" s="73" t="s">
        <v>2239</v>
      </c>
      <c r="G518" s="73" t="s">
        <v>41</v>
      </c>
      <c r="H518" s="73">
        <v>25301</v>
      </c>
      <c r="I518" s="73" t="s">
        <v>2251</v>
      </c>
      <c r="J518" s="73" t="s">
        <v>1292</v>
      </c>
      <c r="K518" s="73" t="s">
        <v>196</v>
      </c>
      <c r="L518" s="44" t="str">
        <f t="shared" si="131"/>
        <v>HRAEI-AD-CC-238-2023HRAEI-MD2097</v>
      </c>
      <c r="M518" s="73" t="s">
        <v>197</v>
      </c>
      <c r="N518" s="73">
        <v>25302682</v>
      </c>
      <c r="O518" s="73" t="s">
        <v>198</v>
      </c>
      <c r="P518" s="73" t="s">
        <v>199</v>
      </c>
      <c r="Q518" s="74">
        <v>81040.429999999993</v>
      </c>
      <c r="R518" s="75">
        <v>1</v>
      </c>
      <c r="S518" s="75">
        <v>2</v>
      </c>
      <c r="T518" s="74">
        <f t="shared" si="132"/>
        <v>81040.429999999993</v>
      </c>
      <c r="U518" s="74">
        <f t="shared" si="133"/>
        <v>162080.85999999999</v>
      </c>
      <c r="V518" s="76">
        <v>0</v>
      </c>
      <c r="W518" s="87">
        <f>IFERROR(VLOOKUP(L518,'DINAMICA SOLICITADO - ENTREGADO'!$A$2:$B$2000,2,0),"-")</f>
        <v>2</v>
      </c>
      <c r="X518" s="87">
        <f>IFERROR(VLOOKUP(L518,'DINAMICA SOLICITADO - ENTREGADO'!$A$2:$C$2000,3,0),"-")</f>
        <v>0</v>
      </c>
      <c r="Y518" s="87" t="str">
        <f t="shared" si="134"/>
        <v>CLAVE SOLICITADA</v>
      </c>
      <c r="Z518" s="87">
        <f t="shared" si="135"/>
        <v>1</v>
      </c>
      <c r="AA518" s="87" t="str">
        <f t="shared" si="136"/>
        <v>MINIMO SUPERADO</v>
      </c>
      <c r="AB518" s="87">
        <f t="shared" si="137"/>
        <v>2</v>
      </c>
      <c r="AC518" s="87" t="str">
        <f t="shared" si="138"/>
        <v>SIN RECIBIR</v>
      </c>
      <c r="AD518" s="6">
        <f t="shared" si="139"/>
        <v>0</v>
      </c>
      <c r="AE518" s="87" t="s">
        <v>3574</v>
      </c>
      <c r="AF518" s="87"/>
      <c r="AG518" s="77"/>
      <c r="AH518" s="77"/>
      <c r="AI518" s="78" t="s">
        <v>2216</v>
      </c>
      <c r="AJ518" s="78"/>
      <c r="AK518" s="77"/>
      <c r="AL518" s="77"/>
      <c r="AM518" s="77"/>
      <c r="AN518" s="77" t="str">
        <f t="shared" si="140"/>
        <v>MCSSA018786HRAEI-AD-CC-238-202325301</v>
      </c>
      <c r="AO518" s="77" t="str">
        <f t="shared" si="141"/>
        <v>2JANSSEN-CILAG DE MÉXICO, S. DE R.L. DE C.V.81040.43MCSSA018786010.000.6042.012024AA-12-512-012000991-T-176-2023  RAMO 12</v>
      </c>
      <c r="AP518" s="77" t="str">
        <f t="shared" si="142"/>
        <v>HRAEI-AD-CC-238-2023</v>
      </c>
      <c r="AQ518" s="70" t="str">
        <f t="shared" si="143"/>
        <v>HRAEI-MD2097</v>
      </c>
      <c r="AR518" s="70" t="str">
        <f t="shared" si="144"/>
        <v>JANSSEN-CILAG DE MÉXICO, S. DE R.L. DE C.V.</v>
      </c>
      <c r="AS518" s="70" t="str">
        <f t="shared" si="145"/>
        <v>AA-12-512-012000991-T-176-2023  </v>
      </c>
      <c r="AT518" s="70" t="s">
        <v>2218</v>
      </c>
      <c r="AU518" s="70" t="str">
        <f t="shared" si="146"/>
        <v>HRAEI-AD-CC-238-2023HRAEI-MD2097</v>
      </c>
      <c r="AV518" s="70"/>
      <c r="AW518" s="70"/>
      <c r="AX518" s="70"/>
      <c r="AY518" s="70"/>
      <c r="AZ518" s="70"/>
    </row>
    <row r="519" spans="1:52" ht="24.75" hidden="1" customHeight="1" x14ac:dyDescent="0.25">
      <c r="A519" s="1" t="str">
        <f t="shared" ref="A519:A582" si="147">CONCATENATE($F519,$E519,$J519,$D519,$M519)</f>
        <v>AA-012M7B997-E133-2022MCSSA018786JANSSEN-CILAG DE MÉXICO2024010.000.6042.01</v>
      </c>
      <c r="B519" s="1" t="str">
        <f t="shared" ref="B519:B582" si="148">CONCATENATE($E519,$H519,$I519,$K519,$D519)</f>
        <v>MCSSA01878625301HRAEI-AD-CC-352-2022HRAEI-MD20972024</v>
      </c>
      <c r="C519" s="42">
        <v>44950</v>
      </c>
      <c r="D519" s="43">
        <v>2024</v>
      </c>
      <c r="E519" s="44" t="s">
        <v>39</v>
      </c>
      <c r="F519" s="44" t="s">
        <v>40</v>
      </c>
      <c r="G519" s="44" t="s">
        <v>41</v>
      </c>
      <c r="H519" s="44">
        <v>25301</v>
      </c>
      <c r="I519" s="44" t="s">
        <v>194</v>
      </c>
      <c r="J519" s="44" t="s">
        <v>195</v>
      </c>
      <c r="K519" s="44" t="s">
        <v>196</v>
      </c>
      <c r="L519" s="44" t="str">
        <f t="shared" ref="L519:L582" si="149">CONCATENATE(I519,K519)</f>
        <v>HRAEI-AD-CC-352-2022HRAEI-MD2097</v>
      </c>
      <c r="M519" s="44" t="s">
        <v>197</v>
      </c>
      <c r="N519" s="44">
        <v>25302682</v>
      </c>
      <c r="O519" s="44" t="s">
        <v>198</v>
      </c>
      <c r="P519" s="44" t="s">
        <v>199</v>
      </c>
      <c r="Q519" s="45">
        <v>81040.429999999993</v>
      </c>
      <c r="R519" s="46">
        <v>2</v>
      </c>
      <c r="S519" s="46">
        <v>4</v>
      </c>
      <c r="T519" s="45">
        <f t="shared" ref="T519:T582" si="150">+$Q519*$R519</f>
        <v>162080.85999999999</v>
      </c>
      <c r="U519" s="45">
        <f t="shared" ref="U519:U582" si="151">+$S519*$Q519</f>
        <v>324161.71999999997</v>
      </c>
      <c r="V519" s="47">
        <v>0</v>
      </c>
      <c r="W519" s="87">
        <f>IFERROR(VLOOKUP(L519,'DINAMICA SOLICITADO - ENTREGADO'!$A$2:$B$2000,2,0),"-")</f>
        <v>4</v>
      </c>
      <c r="X519" s="87">
        <f>IFERROR(VLOOKUP(L519,'DINAMICA SOLICITADO - ENTREGADO'!$A$2:$C$2000,3,0),"-")</f>
        <v>4</v>
      </c>
      <c r="Y519" s="87" t="str">
        <f t="shared" ref="Y519:Y582" si="152">IF(W519="-","SIN SOLICITUD","CLAVE SOLICITADA")</f>
        <v>CLAVE SOLICITADA</v>
      </c>
      <c r="Z519" s="87">
        <f t="shared" ref="Z519:Z582" si="153">IF(W519="-","-",(W519-R519))</f>
        <v>2</v>
      </c>
      <c r="AA519" s="87" t="str">
        <f t="shared" ref="AA519:AA582" si="154">IF(Z519&lt;0,"MINIMO NO CUMPLIDO",IF(Z519="-","MINIMO SIN SOLICITUD",IF(Z519=0,"MINIMO CUMPLIDO","MINIMO SUPERADO")))</f>
        <v>MINIMO SUPERADO</v>
      </c>
      <c r="AB519" s="87">
        <f t="shared" ref="AB519:AB582" si="155">IF(W519="-","-",(W519-X519))</f>
        <v>0</v>
      </c>
      <c r="AC519" s="87" t="str">
        <f t="shared" ref="AC519:AC582" si="156">IF(AND(X519="-",AB519="-"),"SIN SOLICITUD",IF(AND(X519&gt;0,AB519&gt;0),"RECIBIDO PARCIAL",IF(AND(X519&gt;0,AB519=0),"RECIBIDO TOTAL","SIN RECIBIR")))</f>
        <v>RECIBIDO TOTAL</v>
      </c>
      <c r="AD519" s="6">
        <f t="shared" ref="AD519:AD582" si="157">IFERROR(+Q519*X519,"-")</f>
        <v>324161.71999999997</v>
      </c>
      <c r="AE519" s="87"/>
      <c r="AF519" s="87"/>
      <c r="AI519" s="9">
        <v>2.5000000000000001E-2</v>
      </c>
      <c r="AN519" s="8" t="str">
        <f t="shared" ref="AN519:AN582" si="158">CONCATENATE($E519,$I519,$H519)</f>
        <v>MCSSA018786HRAEI-AD-CC-352-202225301</v>
      </c>
      <c r="AO519" s="8" t="str">
        <f t="shared" ref="AO519:AO582" si="159">CONCATENATE($S519,$J519,$Q519,$E519,$M519,$D519,$F519,$G519)</f>
        <v>4JANSSEN-CILAG DE MÉXICO81040.43MCSSA018786010.000.6042.012024AA-012M7B997-E133-2022RAMO 12</v>
      </c>
      <c r="AP519" s="8" t="str">
        <f t="shared" ref="AP519:AP582" si="160">+I519</f>
        <v>HRAEI-AD-CC-352-2022</v>
      </c>
      <c r="AQ519" s="1" t="str">
        <f t="shared" ref="AQ519:AQ582" si="161">+$K519</f>
        <v>HRAEI-MD2097</v>
      </c>
      <c r="AR519" s="1" t="str">
        <f t="shared" ref="AR519:AR582" si="162">+J519</f>
        <v>JANSSEN-CILAG DE MÉXICO</v>
      </c>
      <c r="AS519" s="1" t="str">
        <f t="shared" ref="AS519:AS582" si="163">+F519</f>
        <v>AA-012M7B997-E133-2022</v>
      </c>
      <c r="AT519" s="1" t="s">
        <v>48</v>
      </c>
      <c r="AU519" s="1" t="str">
        <f t="shared" ref="AU519:AU582" si="164">CONCATENATE(I519,K519)</f>
        <v>HRAEI-AD-CC-352-2022HRAEI-MD2097</v>
      </c>
      <c r="AY519" s="70"/>
      <c r="AZ519" s="70"/>
    </row>
    <row r="520" spans="1:52" ht="24.75" hidden="1" customHeight="1" x14ac:dyDescent="0.25">
      <c r="A520" s="1" t="str">
        <f t="shared" si="147"/>
        <v>AA-012M7B997-E133-2022MCSSA018786RECORDATI RARE DISEASES, S.A. DE C.V.2024010.000.6076.00</v>
      </c>
      <c r="B520" s="1" t="str">
        <f t="shared" si="148"/>
        <v>MCSSA01878625301HRAEI-AD-CC-354-2022HRAEI-MD20432024</v>
      </c>
      <c r="C520" s="42">
        <v>44950</v>
      </c>
      <c r="D520" s="43">
        <v>2024</v>
      </c>
      <c r="E520" s="44" t="s">
        <v>39</v>
      </c>
      <c r="F520" s="44" t="s">
        <v>40</v>
      </c>
      <c r="G520" s="44" t="s">
        <v>41</v>
      </c>
      <c r="H520" s="44">
        <v>25301</v>
      </c>
      <c r="I520" s="44" t="s">
        <v>206</v>
      </c>
      <c r="J520" s="44" t="s">
        <v>207</v>
      </c>
      <c r="K520" s="44" t="s">
        <v>208</v>
      </c>
      <c r="L520" s="44" t="str">
        <f t="shared" si="149"/>
        <v>HRAEI-AD-CC-354-2022HRAEI-MD2043</v>
      </c>
      <c r="M520" s="44" t="s">
        <v>209</v>
      </c>
      <c r="N520" s="44">
        <v>25302684</v>
      </c>
      <c r="O520" s="44" t="s">
        <v>210</v>
      </c>
      <c r="P520" s="44" t="s">
        <v>211</v>
      </c>
      <c r="Q520" s="45">
        <v>14725</v>
      </c>
      <c r="R520" s="46">
        <v>2</v>
      </c>
      <c r="S520" s="46">
        <v>4</v>
      </c>
      <c r="T520" s="45">
        <f t="shared" si="150"/>
        <v>29450</v>
      </c>
      <c r="U520" s="45">
        <f t="shared" si="151"/>
        <v>58900</v>
      </c>
      <c r="V520" s="47">
        <v>0</v>
      </c>
      <c r="W520" s="87" t="str">
        <f>IFERROR(VLOOKUP(L520,'DINAMICA SOLICITADO - ENTREGADO'!$A$2:$B$2000,2,0),"-")</f>
        <v>-</v>
      </c>
      <c r="X520" s="87" t="str">
        <f>IFERROR(VLOOKUP(L520,'DINAMICA SOLICITADO - ENTREGADO'!$A$2:$C$2000,3,0),"-")</f>
        <v>-</v>
      </c>
      <c r="Y520" s="87" t="str">
        <f t="shared" si="152"/>
        <v>SIN SOLICITUD</v>
      </c>
      <c r="Z520" s="87" t="str">
        <f t="shared" si="153"/>
        <v>-</v>
      </c>
      <c r="AA520" s="87" t="str">
        <f t="shared" si="154"/>
        <v>MINIMO SIN SOLICITUD</v>
      </c>
      <c r="AB520" s="87" t="str">
        <f t="shared" si="155"/>
        <v>-</v>
      </c>
      <c r="AC520" s="87" t="str">
        <f t="shared" si="156"/>
        <v>SIN SOLICITUD</v>
      </c>
      <c r="AD520" s="6" t="str">
        <f t="shared" si="157"/>
        <v>-</v>
      </c>
      <c r="AE520" s="87"/>
      <c r="AF520" s="87"/>
      <c r="AI520" s="9">
        <v>2.5000000000000001E-2</v>
      </c>
      <c r="AN520" s="8" t="str">
        <f t="shared" si="158"/>
        <v>MCSSA018786HRAEI-AD-CC-354-202225301</v>
      </c>
      <c r="AO520" s="8" t="str">
        <f t="shared" si="159"/>
        <v>4RECORDATI RARE DISEASES, S.A. DE C.V.14725MCSSA018786010.000.6076.002024AA-012M7B997-E133-2022RAMO 12</v>
      </c>
      <c r="AP520" s="8" t="str">
        <f t="shared" si="160"/>
        <v>HRAEI-AD-CC-354-2022</v>
      </c>
      <c r="AQ520" s="1" t="str">
        <f t="shared" si="161"/>
        <v>HRAEI-MD2043</v>
      </c>
      <c r="AR520" s="1" t="str">
        <f t="shared" si="162"/>
        <v>RECORDATI RARE DISEASES, S.A. DE C.V.</v>
      </c>
      <c r="AS520" s="1" t="str">
        <f t="shared" si="163"/>
        <v>AA-012M7B997-E133-2022</v>
      </c>
      <c r="AT520" s="1" t="s">
        <v>48</v>
      </c>
      <c r="AU520" s="1" t="str">
        <f t="shared" si="164"/>
        <v>HRAEI-AD-CC-354-2022HRAEI-MD2043</v>
      </c>
      <c r="AY520" s="70"/>
      <c r="AZ520" s="70"/>
    </row>
    <row r="521" spans="1:52" ht="24.75" hidden="1" customHeight="1" x14ac:dyDescent="0.25">
      <c r="A521" s="1" t="str">
        <f t="shared" si="147"/>
        <v>LA-12-M7B-012M7B997-I-1-2023MCSSA018786LABORATORIOS JAYOR, S.A. DE C.V.2024010.000.5265.00</v>
      </c>
      <c r="B521" s="1" t="str">
        <f t="shared" si="148"/>
        <v>MCSSA01878625301HRAEI-LPI-CC-043-2-2023HRAEI-MD08002024</v>
      </c>
      <c r="C521" s="42">
        <v>44971</v>
      </c>
      <c r="D521" s="43">
        <v>2024</v>
      </c>
      <c r="E521" s="44" t="s">
        <v>39</v>
      </c>
      <c r="F521" s="44" t="s">
        <v>1474</v>
      </c>
      <c r="G521" s="44" t="s">
        <v>41</v>
      </c>
      <c r="H521" s="44">
        <v>25301</v>
      </c>
      <c r="I521" s="44" t="s">
        <v>1819</v>
      </c>
      <c r="J521" s="44" t="s">
        <v>1425</v>
      </c>
      <c r="K521" s="44" t="s">
        <v>1913</v>
      </c>
      <c r="L521" s="44" t="str">
        <f t="shared" si="149"/>
        <v>HRAEI-LPI-CC-043-2-2023HRAEI-MD0800</v>
      </c>
      <c r="M521" s="44" t="s">
        <v>1914</v>
      </c>
      <c r="N521" s="44">
        <v>25302711</v>
      </c>
      <c r="O521" s="44" t="s">
        <v>1915</v>
      </c>
      <c r="P521" s="44" t="s">
        <v>145</v>
      </c>
      <c r="Q521" s="45">
        <v>51.8</v>
      </c>
      <c r="R521" s="46">
        <v>312</v>
      </c>
      <c r="S521" s="46">
        <v>780</v>
      </c>
      <c r="T521" s="45">
        <f t="shared" si="150"/>
        <v>16161.599999999999</v>
      </c>
      <c r="U521" s="45">
        <f t="shared" si="151"/>
        <v>40404</v>
      </c>
      <c r="V521" s="47">
        <v>0</v>
      </c>
      <c r="W521" s="87">
        <f>IFERROR(VLOOKUP(L521,'DINAMICA SOLICITADO - ENTREGADO'!$A$2:$B$2000,2,0),"-")</f>
        <v>780</v>
      </c>
      <c r="X521" s="87">
        <f>IFERROR(VLOOKUP(L521,'DINAMICA SOLICITADO - ENTREGADO'!$A$2:$C$2000,3,0),"-")</f>
        <v>780</v>
      </c>
      <c r="Y521" s="87" t="str">
        <f t="shared" si="152"/>
        <v>CLAVE SOLICITADA</v>
      </c>
      <c r="Z521" s="87">
        <f t="shared" si="153"/>
        <v>468</v>
      </c>
      <c r="AA521" s="87" t="str">
        <f t="shared" si="154"/>
        <v>MINIMO SUPERADO</v>
      </c>
      <c r="AB521" s="87">
        <f t="shared" si="155"/>
        <v>0</v>
      </c>
      <c r="AC521" s="87" t="str">
        <f t="shared" si="156"/>
        <v>RECIBIDO TOTAL</v>
      </c>
      <c r="AD521" s="6">
        <f t="shared" si="157"/>
        <v>40404</v>
      </c>
      <c r="AE521" s="87"/>
      <c r="AF521" s="87"/>
      <c r="AI521" s="9">
        <v>0.02</v>
      </c>
      <c r="AN521" s="8" t="str">
        <f t="shared" si="158"/>
        <v>MCSSA018786HRAEI-LPI-CC-043-2-202325301</v>
      </c>
      <c r="AO521" s="8" t="str">
        <f t="shared" si="159"/>
        <v>780LABORATORIOS JAYOR, S.A. DE C.V.51.8MCSSA018786010.000.5265.002024LA-12-M7B-012M7B997-I-1-2023RAMO 12</v>
      </c>
      <c r="AP521" s="8" t="str">
        <f t="shared" si="160"/>
        <v>HRAEI-LPI-CC-043-2-2023</v>
      </c>
      <c r="AQ521" s="1" t="str">
        <f t="shared" si="161"/>
        <v>HRAEI-MD0800</v>
      </c>
      <c r="AR521" s="1" t="str">
        <f t="shared" si="162"/>
        <v>LABORATORIOS JAYOR, S.A. DE C.V.</v>
      </c>
      <c r="AS521" s="1" t="str">
        <f t="shared" si="163"/>
        <v>LA-12-M7B-012M7B997-I-1-2023</v>
      </c>
      <c r="AT521" s="1" t="s">
        <v>48</v>
      </c>
      <c r="AU521" s="1" t="str">
        <f t="shared" si="164"/>
        <v>HRAEI-LPI-CC-043-2-2023HRAEI-MD0800</v>
      </c>
    </row>
    <row r="522" spans="1:52" ht="24.75" hidden="1" customHeight="1" x14ac:dyDescent="0.25">
      <c r="A522" s="70" t="str">
        <f t="shared" si="147"/>
        <v>LA-12-512-012000991-I-174-2023MCSSA018786BIORESEARCH DE MEXICO, S.A. DE C.V.2024010.000.3413.00</v>
      </c>
      <c r="B522" s="70" t="str">
        <f t="shared" si="148"/>
        <v>MCSSA01878625301HRAEI-LPI-CC-266-2023HRAEI-MD08092024</v>
      </c>
      <c r="C522" s="71">
        <v>45253</v>
      </c>
      <c r="D522" s="72">
        <v>2024</v>
      </c>
      <c r="E522" s="73" t="s">
        <v>39</v>
      </c>
      <c r="F522" s="73" t="s">
        <v>2213</v>
      </c>
      <c r="G522" s="73" t="s">
        <v>41</v>
      </c>
      <c r="H522" s="73">
        <v>25301</v>
      </c>
      <c r="I522" s="73" t="s">
        <v>2274</v>
      </c>
      <c r="J522" s="73" t="s">
        <v>2275</v>
      </c>
      <c r="K522" s="73" t="s">
        <v>1731</v>
      </c>
      <c r="L522" s="44" t="str">
        <f t="shared" si="149"/>
        <v>HRAEI-LPI-CC-266-2023HRAEI-MD0809</v>
      </c>
      <c r="M522" s="73" t="s">
        <v>1732</v>
      </c>
      <c r="N522" s="73">
        <v>25301173</v>
      </c>
      <c r="O522" s="73" t="s">
        <v>1733</v>
      </c>
      <c r="P522" s="73" t="s">
        <v>104</v>
      </c>
      <c r="Q522" s="74">
        <v>10.6</v>
      </c>
      <c r="R522" s="75">
        <v>79</v>
      </c>
      <c r="S522" s="75">
        <v>197</v>
      </c>
      <c r="T522" s="74">
        <f t="shared" si="150"/>
        <v>837.4</v>
      </c>
      <c r="U522" s="74">
        <f t="shared" si="151"/>
        <v>2088.1999999999998</v>
      </c>
      <c r="V522" s="76">
        <v>0</v>
      </c>
      <c r="W522" s="87" t="str">
        <f>IFERROR(VLOOKUP(L522,'DINAMICA SOLICITADO - ENTREGADO'!$A$2:$B$2000,2,0),"-")</f>
        <v>-</v>
      </c>
      <c r="X522" s="87" t="str">
        <f>IFERROR(VLOOKUP(L522,'DINAMICA SOLICITADO - ENTREGADO'!$A$2:$C$2000,3,0),"-")</f>
        <v>-</v>
      </c>
      <c r="Y522" s="87" t="str">
        <f t="shared" si="152"/>
        <v>SIN SOLICITUD</v>
      </c>
      <c r="Z522" s="87" t="str">
        <f t="shared" si="153"/>
        <v>-</v>
      </c>
      <c r="AA522" s="87" t="str">
        <f t="shared" si="154"/>
        <v>MINIMO SIN SOLICITUD</v>
      </c>
      <c r="AB522" s="87" t="str">
        <f t="shared" si="155"/>
        <v>-</v>
      </c>
      <c r="AC522" s="87" t="str">
        <f t="shared" si="156"/>
        <v>SIN SOLICITUD</v>
      </c>
      <c r="AD522" s="6" t="str">
        <f t="shared" si="157"/>
        <v>-</v>
      </c>
      <c r="AE522" s="87"/>
      <c r="AF522" s="87"/>
      <c r="AG522" s="77"/>
      <c r="AH522" s="77"/>
      <c r="AI522" s="78" t="s">
        <v>2216</v>
      </c>
      <c r="AJ522" s="78"/>
      <c r="AK522" s="77"/>
      <c r="AL522" s="77"/>
      <c r="AM522" s="77"/>
      <c r="AN522" s="77" t="str">
        <f t="shared" si="158"/>
        <v>MCSSA018786HRAEI-LPI-CC-266-202325301</v>
      </c>
      <c r="AO522" s="77" t="str">
        <f t="shared" si="159"/>
        <v>197BIORESEARCH DE MEXICO, S.A. DE C.V.10.6MCSSA018786010.000.3413.002024LA-12-512-012000991-I-174-2023RAMO 12</v>
      </c>
      <c r="AP522" s="77" t="str">
        <f t="shared" si="160"/>
        <v>HRAEI-LPI-CC-266-2023</v>
      </c>
      <c r="AQ522" s="70" t="str">
        <f t="shared" si="161"/>
        <v>HRAEI-MD0809</v>
      </c>
      <c r="AR522" s="70" t="str">
        <f t="shared" si="162"/>
        <v>BIORESEARCH DE MEXICO, S.A. DE C.V.</v>
      </c>
      <c r="AS522" s="70" t="str">
        <f t="shared" si="163"/>
        <v>LA-12-512-012000991-I-174-2023</v>
      </c>
      <c r="AT522" s="70" t="s">
        <v>2218</v>
      </c>
      <c r="AU522" s="70" t="str">
        <f t="shared" si="164"/>
        <v>HRAEI-LPI-CC-266-2023HRAEI-MD0809</v>
      </c>
      <c r="AV522" s="70"/>
      <c r="AW522" s="70"/>
      <c r="AX522" s="70"/>
    </row>
    <row r="523" spans="1:52" ht="24.75" hidden="1" customHeight="1" x14ac:dyDescent="0.25">
      <c r="A523" s="70" t="str">
        <f t="shared" si="147"/>
        <v>LA-12-512-012000991-I-174-2023MCSSA018786COMPAÑIA INTERNACIONAL MEDICA, S.A. DE C.V.2024010.000.3413.00</v>
      </c>
      <c r="B523" s="70" t="str">
        <f t="shared" si="148"/>
        <v>MCSSA01878625301HRAEI-LPI-CC-279-1-2023HRAEI-MD08092024</v>
      </c>
      <c r="C523" s="71">
        <v>45253</v>
      </c>
      <c r="D523" s="72">
        <v>2024</v>
      </c>
      <c r="E523" s="73" t="s">
        <v>39</v>
      </c>
      <c r="F523" s="73" t="s">
        <v>2213</v>
      </c>
      <c r="G523" s="73" t="s">
        <v>41</v>
      </c>
      <c r="H523" s="73">
        <v>25301</v>
      </c>
      <c r="I523" s="73" t="s">
        <v>2290</v>
      </c>
      <c r="J523" s="73" t="s">
        <v>2291</v>
      </c>
      <c r="K523" s="73" t="s">
        <v>1731</v>
      </c>
      <c r="L523" s="44" t="str">
        <f t="shared" si="149"/>
        <v>HRAEI-LPI-CC-279-1-2023HRAEI-MD0809</v>
      </c>
      <c r="M523" s="73" t="s">
        <v>1732</v>
      </c>
      <c r="N523" s="73">
        <v>25301173</v>
      </c>
      <c r="O523" s="73" t="s">
        <v>1733</v>
      </c>
      <c r="P523" s="73" t="s">
        <v>104</v>
      </c>
      <c r="Q523" s="74">
        <v>11.5</v>
      </c>
      <c r="R523" s="75">
        <v>53</v>
      </c>
      <c r="S523" s="75">
        <v>132</v>
      </c>
      <c r="T523" s="74">
        <f t="shared" si="150"/>
        <v>609.5</v>
      </c>
      <c r="U523" s="74">
        <f t="shared" si="151"/>
        <v>1518</v>
      </c>
      <c r="V523" s="76">
        <v>0</v>
      </c>
      <c r="W523" s="87" t="str">
        <f>IFERROR(VLOOKUP(L523,'DINAMICA SOLICITADO - ENTREGADO'!$A$2:$B$2000,2,0),"-")</f>
        <v>-</v>
      </c>
      <c r="X523" s="87" t="str">
        <f>IFERROR(VLOOKUP(L523,'DINAMICA SOLICITADO - ENTREGADO'!$A$2:$C$2000,3,0),"-")</f>
        <v>-</v>
      </c>
      <c r="Y523" s="87" t="str">
        <f t="shared" si="152"/>
        <v>SIN SOLICITUD</v>
      </c>
      <c r="Z523" s="87" t="str">
        <f t="shared" si="153"/>
        <v>-</v>
      </c>
      <c r="AA523" s="87" t="str">
        <f t="shared" si="154"/>
        <v>MINIMO SIN SOLICITUD</v>
      </c>
      <c r="AB523" s="87" t="str">
        <f t="shared" si="155"/>
        <v>-</v>
      </c>
      <c r="AC523" s="87" t="str">
        <f t="shared" si="156"/>
        <v>SIN SOLICITUD</v>
      </c>
      <c r="AD523" s="6" t="str">
        <f t="shared" si="157"/>
        <v>-</v>
      </c>
      <c r="AE523" s="87"/>
      <c r="AF523" s="87"/>
      <c r="AG523" s="77"/>
      <c r="AH523" s="77"/>
      <c r="AI523" s="78" t="s">
        <v>2216</v>
      </c>
      <c r="AJ523" s="78"/>
      <c r="AK523" s="77"/>
      <c r="AL523" s="77"/>
      <c r="AM523" s="77"/>
      <c r="AN523" s="77" t="str">
        <f t="shared" si="158"/>
        <v>MCSSA018786HRAEI-LPI-CC-279-1-202325301</v>
      </c>
      <c r="AO523" s="77" t="str">
        <f t="shared" si="159"/>
        <v>132COMPAÑIA INTERNACIONAL MEDICA, S.A. DE C.V.11.5MCSSA018786010.000.3413.002024LA-12-512-012000991-I-174-2023RAMO 12</v>
      </c>
      <c r="AP523" s="77" t="str">
        <f t="shared" si="160"/>
        <v>HRAEI-LPI-CC-279-1-2023</v>
      </c>
      <c r="AQ523" s="70" t="str">
        <f t="shared" si="161"/>
        <v>HRAEI-MD0809</v>
      </c>
      <c r="AR523" s="70" t="str">
        <f t="shared" si="162"/>
        <v>COMPAÑIA INTERNACIONAL MEDICA, S.A. DE C.V.</v>
      </c>
      <c r="AS523" s="70" t="str">
        <f t="shared" si="163"/>
        <v>LA-12-512-012000991-I-174-2023</v>
      </c>
      <c r="AT523" s="70" t="s">
        <v>2218</v>
      </c>
      <c r="AU523" s="70" t="str">
        <f t="shared" si="164"/>
        <v>HRAEI-LPI-CC-279-1-2023HRAEI-MD0809</v>
      </c>
      <c r="AV523" s="70"/>
      <c r="AW523" s="70"/>
      <c r="AX523" s="70"/>
    </row>
    <row r="524" spans="1:52" ht="24.75" hidden="1" customHeight="1" x14ac:dyDescent="0.25">
      <c r="A524" s="1" t="str">
        <f t="shared" si="147"/>
        <v>LA-12-M7B-012M7B997-I-1-2023MCSSA018786BIORESEARCH DE MÉXICO, S.A. DE C.V.2024010.000.3413.00</v>
      </c>
      <c r="B524" s="1" t="str">
        <f t="shared" si="148"/>
        <v>MCSSA01878625301HRAEI-LPI-CC-010-2023HRAEI-MD08092024</v>
      </c>
      <c r="C524" s="42">
        <v>44971</v>
      </c>
      <c r="D524" s="43">
        <v>2024</v>
      </c>
      <c r="E524" s="44" t="s">
        <v>39</v>
      </c>
      <c r="F524" s="44" t="s">
        <v>1474</v>
      </c>
      <c r="G524" s="44" t="s">
        <v>41</v>
      </c>
      <c r="H524" s="44">
        <v>25301</v>
      </c>
      <c r="I524" s="44" t="s">
        <v>1485</v>
      </c>
      <c r="J524" s="44" t="s">
        <v>504</v>
      </c>
      <c r="K524" s="44" t="s">
        <v>1731</v>
      </c>
      <c r="L524" s="44" t="str">
        <f t="shared" si="149"/>
        <v>HRAEI-LPI-CC-010-2023HRAEI-MD0809</v>
      </c>
      <c r="M524" s="44" t="s">
        <v>1732</v>
      </c>
      <c r="N524" s="44">
        <v>25301173</v>
      </c>
      <c r="O524" s="44" t="s">
        <v>1733</v>
      </c>
      <c r="P524" s="44" t="s">
        <v>104</v>
      </c>
      <c r="Q524" s="45">
        <v>8.9499999999999904</v>
      </c>
      <c r="R524" s="46">
        <v>129</v>
      </c>
      <c r="S524" s="46">
        <v>322</v>
      </c>
      <c r="T524" s="45">
        <f t="shared" si="150"/>
        <v>1154.5499999999988</v>
      </c>
      <c r="U524" s="45">
        <f t="shared" si="151"/>
        <v>2881.8999999999969</v>
      </c>
      <c r="V524" s="47">
        <v>0</v>
      </c>
      <c r="W524" s="87" t="str">
        <f>IFERROR(VLOOKUP(L524,'DINAMICA SOLICITADO - ENTREGADO'!$A$2:$B$2000,2,0),"-")</f>
        <v>-</v>
      </c>
      <c r="X524" s="87" t="str">
        <f>IFERROR(VLOOKUP(L524,'DINAMICA SOLICITADO - ENTREGADO'!$A$2:$C$2000,3,0),"-")</f>
        <v>-</v>
      </c>
      <c r="Y524" s="87" t="str">
        <f t="shared" si="152"/>
        <v>SIN SOLICITUD</v>
      </c>
      <c r="Z524" s="87" t="str">
        <f t="shared" si="153"/>
        <v>-</v>
      </c>
      <c r="AA524" s="87" t="str">
        <f t="shared" si="154"/>
        <v>MINIMO SIN SOLICITUD</v>
      </c>
      <c r="AB524" s="87" t="str">
        <f t="shared" si="155"/>
        <v>-</v>
      </c>
      <c r="AC524" s="87" t="str">
        <f t="shared" si="156"/>
        <v>SIN SOLICITUD</v>
      </c>
      <c r="AD524" s="6" t="str">
        <f t="shared" si="157"/>
        <v>-</v>
      </c>
      <c r="AE524" s="87"/>
      <c r="AF524" s="87"/>
      <c r="AI524" s="9">
        <v>0.02</v>
      </c>
      <c r="AN524" s="8" t="str">
        <f t="shared" si="158"/>
        <v>MCSSA018786HRAEI-LPI-CC-010-202325301</v>
      </c>
      <c r="AO524" s="8" t="str">
        <f t="shared" si="159"/>
        <v>322BIORESEARCH DE MÉXICO, S.A. DE C.V.8.94999999999999MCSSA018786010.000.3413.002024LA-12-M7B-012M7B997-I-1-2023RAMO 12</v>
      </c>
      <c r="AP524" s="8" t="str">
        <f t="shared" si="160"/>
        <v>HRAEI-LPI-CC-010-2023</v>
      </c>
      <c r="AQ524" s="1" t="str">
        <f t="shared" si="161"/>
        <v>HRAEI-MD0809</v>
      </c>
      <c r="AR524" s="1" t="str">
        <f t="shared" si="162"/>
        <v>BIORESEARCH DE MÉXICO, S.A. DE C.V.</v>
      </c>
      <c r="AS524" s="1" t="str">
        <f t="shared" si="163"/>
        <v>LA-12-M7B-012M7B997-I-1-2023</v>
      </c>
      <c r="AT524" s="1" t="s">
        <v>48</v>
      </c>
      <c r="AU524" s="1" t="str">
        <f t="shared" si="164"/>
        <v>HRAEI-LPI-CC-010-2023HRAEI-MD0809</v>
      </c>
    </row>
    <row r="525" spans="1:52" ht="24.75" hidden="1" customHeight="1" x14ac:dyDescent="0.25">
      <c r="A525" s="1" t="str">
        <f t="shared" si="147"/>
        <v>LA-12-M7B-012M7B997-I-1-2023MCSSA018786IMPORTADORA Y MANUFACTURERA BRULUART, S.A.2024010.000.3413.00</v>
      </c>
      <c r="B525" s="1" t="str">
        <f t="shared" si="148"/>
        <v>MCSSA01878625301HRAEI-LPI-CC-079-2023HRAEI-MD08092024</v>
      </c>
      <c r="C525" s="42">
        <v>44971</v>
      </c>
      <c r="D525" s="43">
        <v>2024</v>
      </c>
      <c r="E525" s="44" t="s">
        <v>39</v>
      </c>
      <c r="F525" s="44" t="s">
        <v>1474</v>
      </c>
      <c r="G525" s="44" t="s">
        <v>41</v>
      </c>
      <c r="H525" s="44">
        <v>25301</v>
      </c>
      <c r="I525" s="44" t="s">
        <v>2022</v>
      </c>
      <c r="J525" s="44" t="s">
        <v>813</v>
      </c>
      <c r="K525" s="44" t="s">
        <v>1731</v>
      </c>
      <c r="L525" s="44" t="str">
        <f t="shared" si="149"/>
        <v>HRAEI-LPI-CC-079-2023HRAEI-MD0809</v>
      </c>
      <c r="M525" s="44" t="s">
        <v>1732</v>
      </c>
      <c r="N525" s="44">
        <v>25301173</v>
      </c>
      <c r="O525" s="44" t="s">
        <v>1733</v>
      </c>
      <c r="P525" s="44" t="s">
        <v>104</v>
      </c>
      <c r="Q525" s="45">
        <v>9.5</v>
      </c>
      <c r="R525" s="46">
        <v>86</v>
      </c>
      <c r="S525" s="46">
        <v>214</v>
      </c>
      <c r="T525" s="45">
        <f t="shared" si="150"/>
        <v>817</v>
      </c>
      <c r="U525" s="45">
        <f t="shared" si="151"/>
        <v>2033</v>
      </c>
      <c r="V525" s="47">
        <v>0</v>
      </c>
      <c r="W525" s="87" t="str">
        <f>IFERROR(VLOOKUP(L525,'DINAMICA SOLICITADO - ENTREGADO'!$A$2:$B$2000,2,0),"-")</f>
        <v>-</v>
      </c>
      <c r="X525" s="87" t="str">
        <f>IFERROR(VLOOKUP(L525,'DINAMICA SOLICITADO - ENTREGADO'!$A$2:$C$2000,3,0),"-")</f>
        <v>-</v>
      </c>
      <c r="Y525" s="87" t="str">
        <f t="shared" si="152"/>
        <v>SIN SOLICITUD</v>
      </c>
      <c r="Z525" s="87" t="str">
        <f t="shared" si="153"/>
        <v>-</v>
      </c>
      <c r="AA525" s="87" t="str">
        <f t="shared" si="154"/>
        <v>MINIMO SIN SOLICITUD</v>
      </c>
      <c r="AB525" s="87" t="str">
        <f t="shared" si="155"/>
        <v>-</v>
      </c>
      <c r="AC525" s="87" t="str">
        <f t="shared" si="156"/>
        <v>SIN SOLICITUD</v>
      </c>
      <c r="AD525" s="6" t="str">
        <f t="shared" si="157"/>
        <v>-</v>
      </c>
      <c r="AE525" s="87"/>
      <c r="AF525" s="87"/>
      <c r="AI525" s="9">
        <v>0.02</v>
      </c>
      <c r="AN525" s="8" t="str">
        <f t="shared" si="158"/>
        <v>MCSSA018786HRAEI-LPI-CC-079-202325301</v>
      </c>
      <c r="AO525" s="8" t="str">
        <f t="shared" si="159"/>
        <v>214IMPORTADORA Y MANUFACTURERA BRULUART, S.A.9.5MCSSA018786010.000.3413.002024LA-12-M7B-012M7B997-I-1-2023RAMO 12</v>
      </c>
      <c r="AP525" s="8" t="str">
        <f t="shared" si="160"/>
        <v>HRAEI-LPI-CC-079-2023</v>
      </c>
      <c r="AQ525" s="1" t="str">
        <f t="shared" si="161"/>
        <v>HRAEI-MD0809</v>
      </c>
      <c r="AR525" s="1" t="str">
        <f t="shared" si="162"/>
        <v>IMPORTADORA Y MANUFACTURERA BRULUART, S.A.</v>
      </c>
      <c r="AS525" s="1" t="str">
        <f t="shared" si="163"/>
        <v>LA-12-M7B-012M7B997-I-1-2023</v>
      </c>
      <c r="AT525" s="1" t="s">
        <v>48</v>
      </c>
      <c r="AU525" s="1" t="str">
        <f t="shared" si="164"/>
        <v>HRAEI-LPI-CC-079-2023HRAEI-MD0809</v>
      </c>
    </row>
    <row r="526" spans="1:52" ht="24.75" hidden="1" customHeight="1" x14ac:dyDescent="0.25">
      <c r="A526" s="70" t="str">
        <f t="shared" si="147"/>
        <v>LA-12-512-012000991-I-174-2023MCSSA018786GRUPO FARMACEUTICO TOTALFARMA,S.A DE C.V.2024010.000.3412.01</v>
      </c>
      <c r="B526" s="70" t="str">
        <f t="shared" si="148"/>
        <v>MCSSA01878625301HRAEI-LPI-CC-312-1-2023HRAEI-MD08082024</v>
      </c>
      <c r="C526" s="71">
        <v>45253</v>
      </c>
      <c r="D526" s="72">
        <v>2024</v>
      </c>
      <c r="E526" s="73" t="s">
        <v>39</v>
      </c>
      <c r="F526" s="73" t="s">
        <v>2213</v>
      </c>
      <c r="G526" s="73" t="s">
        <v>41</v>
      </c>
      <c r="H526" s="73">
        <v>25301</v>
      </c>
      <c r="I526" s="73" t="s">
        <v>2317</v>
      </c>
      <c r="J526" s="73" t="s">
        <v>2318</v>
      </c>
      <c r="K526" s="73" t="s">
        <v>1372</v>
      </c>
      <c r="L526" s="44" t="str">
        <f t="shared" si="149"/>
        <v>HRAEI-LPI-CC-312-1-2023HRAEI-MD0808</v>
      </c>
      <c r="M526" s="79" t="s">
        <v>1373</v>
      </c>
      <c r="N526" s="73">
        <v>25302715</v>
      </c>
      <c r="O526" s="73" t="s">
        <v>1374</v>
      </c>
      <c r="P526" s="73" t="s">
        <v>1375</v>
      </c>
      <c r="Q526" s="74">
        <v>170</v>
      </c>
      <c r="R526" s="75">
        <v>1</v>
      </c>
      <c r="S526" s="75">
        <v>2</v>
      </c>
      <c r="T526" s="74">
        <f t="shared" si="150"/>
        <v>170</v>
      </c>
      <c r="U526" s="74">
        <f t="shared" si="151"/>
        <v>340</v>
      </c>
      <c r="V526" s="76">
        <v>0</v>
      </c>
      <c r="W526" s="87" t="str">
        <f>IFERROR(VLOOKUP(L526,'DINAMICA SOLICITADO - ENTREGADO'!$A$2:$B$2000,2,0),"-")</f>
        <v>-</v>
      </c>
      <c r="X526" s="87" t="str">
        <f>IFERROR(VLOOKUP(L526,'DINAMICA SOLICITADO - ENTREGADO'!$A$2:$C$2000,3,0),"-")</f>
        <v>-</v>
      </c>
      <c r="Y526" s="87" t="str">
        <f t="shared" si="152"/>
        <v>SIN SOLICITUD</v>
      </c>
      <c r="Z526" s="87" t="str">
        <f t="shared" si="153"/>
        <v>-</v>
      </c>
      <c r="AA526" s="87" t="str">
        <f t="shared" si="154"/>
        <v>MINIMO SIN SOLICITUD</v>
      </c>
      <c r="AB526" s="87" t="str">
        <f t="shared" si="155"/>
        <v>-</v>
      </c>
      <c r="AC526" s="87" t="str">
        <f t="shared" si="156"/>
        <v>SIN SOLICITUD</v>
      </c>
      <c r="AD526" s="6" t="str">
        <f t="shared" si="157"/>
        <v>-</v>
      </c>
      <c r="AE526" s="87"/>
      <c r="AF526" s="87"/>
      <c r="AG526" s="77"/>
      <c r="AH526" s="77"/>
      <c r="AI526" s="78" t="s">
        <v>2216</v>
      </c>
      <c r="AJ526" s="78"/>
      <c r="AK526" s="77"/>
      <c r="AL526" s="77"/>
      <c r="AM526" s="77"/>
      <c r="AN526" s="77" t="str">
        <f t="shared" si="158"/>
        <v>MCSSA018786HRAEI-LPI-CC-312-1-202325301</v>
      </c>
      <c r="AO526" s="77" t="str">
        <f t="shared" si="159"/>
        <v>2GRUPO FARMACEUTICO TOTALFARMA,S.A DE C.V.170MCSSA018786010.000.3412.012024LA-12-512-012000991-I-174-2023RAMO 12</v>
      </c>
      <c r="AP526" s="77" t="str">
        <f t="shared" si="160"/>
        <v>HRAEI-LPI-CC-312-1-2023</v>
      </c>
      <c r="AQ526" s="70" t="str">
        <f t="shared" si="161"/>
        <v>HRAEI-MD0808</v>
      </c>
      <c r="AR526" s="70" t="str">
        <f t="shared" si="162"/>
        <v>GRUPO FARMACEUTICO TOTALFARMA,S.A DE C.V.</v>
      </c>
      <c r="AS526" s="70" t="str">
        <f t="shared" si="163"/>
        <v>LA-12-512-012000991-I-174-2023</v>
      </c>
      <c r="AT526" s="70" t="s">
        <v>2218</v>
      </c>
      <c r="AU526" s="70" t="str">
        <f t="shared" si="164"/>
        <v>HRAEI-LPI-CC-312-1-2023HRAEI-MD0808</v>
      </c>
      <c r="AV526" s="70"/>
      <c r="AW526" s="70"/>
      <c r="AX526" s="70"/>
    </row>
    <row r="527" spans="1:52" ht="24.75" hidden="1" customHeight="1" x14ac:dyDescent="0.25">
      <c r="A527" s="1" t="str">
        <f t="shared" si="147"/>
        <v>AA-012M7B997-E158-2022MCSSA018786GRUPO FARMACEUTICO TOTALFARMA, S.A. DE C.V.2024010.000.3412.01</v>
      </c>
      <c r="B527" s="1" t="str">
        <f t="shared" si="148"/>
        <v>MCSSA01878625301HRAEI-AD-CC-528-2022HRAEI-MD08082024</v>
      </c>
      <c r="C527" s="42">
        <v>44950</v>
      </c>
      <c r="D527" s="43">
        <v>2024</v>
      </c>
      <c r="E527" s="44" t="s">
        <v>39</v>
      </c>
      <c r="F527" s="44" t="s">
        <v>1305</v>
      </c>
      <c r="G527" s="44" t="s">
        <v>41</v>
      </c>
      <c r="H527" s="44">
        <v>25301</v>
      </c>
      <c r="I527" s="44" t="s">
        <v>1350</v>
      </c>
      <c r="J527" s="44" t="s">
        <v>370</v>
      </c>
      <c r="K527" s="44" t="s">
        <v>1372</v>
      </c>
      <c r="L527" s="44" t="str">
        <f t="shared" si="149"/>
        <v>HRAEI-AD-CC-528-2022HRAEI-MD0808</v>
      </c>
      <c r="M527" s="44" t="s">
        <v>1373</v>
      </c>
      <c r="N527" s="44">
        <v>25302715</v>
      </c>
      <c r="O527" s="44" t="s">
        <v>1374</v>
      </c>
      <c r="P527" s="44" t="s">
        <v>1375</v>
      </c>
      <c r="Q527" s="45">
        <v>140</v>
      </c>
      <c r="R527" s="46">
        <v>2</v>
      </c>
      <c r="S527" s="46">
        <v>4</v>
      </c>
      <c r="T527" s="45">
        <f t="shared" si="150"/>
        <v>280</v>
      </c>
      <c r="U527" s="45">
        <f t="shared" si="151"/>
        <v>560</v>
      </c>
      <c r="V527" s="47">
        <v>0</v>
      </c>
      <c r="W527" s="87">
        <f>IFERROR(VLOOKUP(L527,'DINAMICA SOLICITADO - ENTREGADO'!$A$2:$B$2000,2,0),"-")</f>
        <v>4</v>
      </c>
      <c r="X527" s="87">
        <f>IFERROR(VLOOKUP(L527,'DINAMICA SOLICITADO - ENTREGADO'!$A$2:$C$2000,3,0),"-")</f>
        <v>4</v>
      </c>
      <c r="Y527" s="87" t="str">
        <f t="shared" si="152"/>
        <v>CLAVE SOLICITADA</v>
      </c>
      <c r="Z527" s="87">
        <f t="shared" si="153"/>
        <v>2</v>
      </c>
      <c r="AA527" s="87" t="str">
        <f t="shared" si="154"/>
        <v>MINIMO SUPERADO</v>
      </c>
      <c r="AB527" s="87">
        <f t="shared" si="155"/>
        <v>0</v>
      </c>
      <c r="AC527" s="87" t="str">
        <f t="shared" si="156"/>
        <v>RECIBIDO TOTAL</v>
      </c>
      <c r="AD527" s="6">
        <f t="shared" si="157"/>
        <v>560</v>
      </c>
      <c r="AE527" s="87"/>
      <c r="AF527" s="87"/>
      <c r="AI527" s="9">
        <v>2.5000000000000001E-2</v>
      </c>
      <c r="AN527" s="8" t="str">
        <f t="shared" si="158"/>
        <v>MCSSA018786HRAEI-AD-CC-528-202225301</v>
      </c>
      <c r="AO527" s="8" t="str">
        <f t="shared" si="159"/>
        <v>4GRUPO FARMACEUTICO TOTALFARMA, S.A. DE C.V.140MCSSA018786010.000.3412.012024AA-012M7B997-E158-2022RAMO 12</v>
      </c>
      <c r="AP527" s="8" t="str">
        <f t="shared" si="160"/>
        <v>HRAEI-AD-CC-528-2022</v>
      </c>
      <c r="AQ527" s="1" t="str">
        <f t="shared" si="161"/>
        <v>HRAEI-MD0808</v>
      </c>
      <c r="AR527" s="1" t="str">
        <f t="shared" si="162"/>
        <v>GRUPO FARMACEUTICO TOTALFARMA, S.A. DE C.V.</v>
      </c>
      <c r="AS527" s="1" t="str">
        <f t="shared" si="163"/>
        <v>AA-012M7B997-E158-2022</v>
      </c>
      <c r="AT527" s="1" t="s">
        <v>48</v>
      </c>
      <c r="AU527" s="1" t="str">
        <f t="shared" si="164"/>
        <v>HRAEI-AD-CC-528-2022HRAEI-MD0808</v>
      </c>
    </row>
    <row r="528" spans="1:52" ht="24.75" hidden="1" customHeight="1" x14ac:dyDescent="0.25">
      <c r="A528" s="1" t="str">
        <f t="shared" si="147"/>
        <v>LA-12-M7B-012M7B997-I-1-2023MCSSA018786PARTICIPACIÓN CONJUNTA DE SANOFI PASTEUR, S.A. DE C.V. CON SANOFI-AVENTIS DE MÉXICO, S.A. DE C.V.2024010.000.4231.00</v>
      </c>
      <c r="B528" s="1" t="str">
        <f t="shared" si="148"/>
        <v>MCSSA01878625301HRAEI-LPI-CC-041-2023HRAEI-MD08152024</v>
      </c>
      <c r="C528" s="42">
        <v>44971</v>
      </c>
      <c r="D528" s="43">
        <v>2024</v>
      </c>
      <c r="E528" s="44" t="s">
        <v>39</v>
      </c>
      <c r="F528" s="44" t="s">
        <v>1474</v>
      </c>
      <c r="G528" s="44" t="s">
        <v>41</v>
      </c>
      <c r="H528" s="44">
        <v>25301</v>
      </c>
      <c r="I528" s="44" t="s">
        <v>1807</v>
      </c>
      <c r="J528" s="44" t="s">
        <v>392</v>
      </c>
      <c r="K528" s="44" t="s">
        <v>1808</v>
      </c>
      <c r="L528" s="44" t="str">
        <f t="shared" si="149"/>
        <v>HRAEI-LPI-CC-041-2023HRAEI-MD0815</v>
      </c>
      <c r="M528" s="44" t="s">
        <v>1809</v>
      </c>
      <c r="N528" s="44">
        <v>25301184</v>
      </c>
      <c r="O528" s="44" t="s">
        <v>1810</v>
      </c>
      <c r="P528" s="44" t="s">
        <v>227</v>
      </c>
      <c r="Q528" s="45">
        <v>4138</v>
      </c>
      <c r="R528" s="46">
        <v>23</v>
      </c>
      <c r="S528" s="46">
        <v>56</v>
      </c>
      <c r="T528" s="45">
        <f t="shared" si="150"/>
        <v>95174</v>
      </c>
      <c r="U528" s="45">
        <f t="shared" si="151"/>
        <v>231728</v>
      </c>
      <c r="V528" s="47">
        <v>0</v>
      </c>
      <c r="W528" s="87">
        <f>IFERROR(VLOOKUP(L528,'DINAMICA SOLICITADO - ENTREGADO'!$A$2:$B$2000,2,0),"-")</f>
        <v>23</v>
      </c>
      <c r="X528" s="87">
        <f>IFERROR(VLOOKUP(L528,'DINAMICA SOLICITADO - ENTREGADO'!$A$2:$C$2000,3,0),"-")</f>
        <v>0</v>
      </c>
      <c r="Y528" s="87" t="str">
        <f t="shared" si="152"/>
        <v>CLAVE SOLICITADA</v>
      </c>
      <c r="Z528" s="87">
        <f t="shared" si="153"/>
        <v>0</v>
      </c>
      <c r="AA528" s="87" t="str">
        <f t="shared" si="154"/>
        <v>MINIMO CUMPLIDO</v>
      </c>
      <c r="AB528" s="87">
        <f t="shared" si="155"/>
        <v>23</v>
      </c>
      <c r="AC528" s="87" t="str">
        <f t="shared" si="156"/>
        <v>SIN RECIBIR</v>
      </c>
      <c r="AD528" s="6">
        <f t="shared" si="157"/>
        <v>0</v>
      </c>
      <c r="AE528" s="87"/>
      <c r="AF528" s="87"/>
      <c r="AI528" s="9">
        <v>0.02</v>
      </c>
      <c r="AN528" s="8" t="str">
        <f t="shared" si="158"/>
        <v>MCSSA018786HRAEI-LPI-CC-041-202325301</v>
      </c>
      <c r="AO528" s="8" t="str">
        <f t="shared" si="159"/>
        <v>56PARTICIPACIÓN CONJUNTA DE SANOFI PASTEUR, S.A. DE C.V. CON SANOFI-AVENTIS DE MÉXICO, S.A. DE C.V.4138MCSSA018786010.000.4231.002024LA-12-M7B-012M7B997-I-1-2023RAMO 12</v>
      </c>
      <c r="AP528" s="8" t="str">
        <f t="shared" si="160"/>
        <v>HRAEI-LPI-CC-041-2023</v>
      </c>
      <c r="AQ528" s="1" t="str">
        <f t="shared" si="161"/>
        <v>HRAEI-MD0815</v>
      </c>
      <c r="AR528" s="1" t="str">
        <f t="shared" si="162"/>
        <v>PARTICIPACIÓN CONJUNTA DE SANOFI PASTEUR, S.A. DE C.V. CON SANOFI-AVENTIS DE MÉXICO, S.A. DE C.V.</v>
      </c>
      <c r="AS528" s="1" t="str">
        <f t="shared" si="163"/>
        <v>LA-12-M7B-012M7B997-I-1-2023</v>
      </c>
      <c r="AT528" s="1" t="s">
        <v>48</v>
      </c>
      <c r="AU528" s="1" t="str">
        <f t="shared" si="164"/>
        <v>HRAEI-LPI-CC-041-2023HRAEI-MD0815</v>
      </c>
    </row>
    <row r="529" spans="1:52" ht="24.75" hidden="1" customHeight="1" x14ac:dyDescent="0.25">
      <c r="A529" s="1" t="str">
        <f t="shared" si="147"/>
        <v>LA-012M7B997-E115-2022MCSSA018786KEDRION MEXICANA, S.A. DE C.V.2024010.000.5240.00</v>
      </c>
      <c r="B529" s="1" t="str">
        <f t="shared" si="148"/>
        <v>MCSSA01878625301HRAEI-LPI-CC-473-2022HRAEI-MD21422024</v>
      </c>
      <c r="C529" s="42">
        <v>44950</v>
      </c>
      <c r="D529" s="43">
        <v>2024</v>
      </c>
      <c r="E529" s="44" t="s">
        <v>39</v>
      </c>
      <c r="F529" s="44" t="s">
        <v>390</v>
      </c>
      <c r="G529" s="44" t="s">
        <v>41</v>
      </c>
      <c r="H529" s="44">
        <v>25301</v>
      </c>
      <c r="I529" s="44" t="s">
        <v>1063</v>
      </c>
      <c r="J529" s="44" t="s">
        <v>1064</v>
      </c>
      <c r="K529" s="44" t="s">
        <v>1065</v>
      </c>
      <c r="L529" s="44" t="str">
        <f t="shared" si="149"/>
        <v>HRAEI-LPI-CC-473-2022HRAEI-MD2142</v>
      </c>
      <c r="M529" s="44" t="s">
        <v>1066</v>
      </c>
      <c r="N529" s="44">
        <v>25302724</v>
      </c>
      <c r="O529" s="44" t="s">
        <v>1067</v>
      </c>
      <c r="P529" s="44" t="s">
        <v>1068</v>
      </c>
      <c r="Q529" s="45">
        <v>11923</v>
      </c>
      <c r="R529" s="46">
        <v>94</v>
      </c>
      <c r="S529" s="46">
        <v>234</v>
      </c>
      <c r="T529" s="45">
        <f t="shared" si="150"/>
        <v>1120762</v>
      </c>
      <c r="U529" s="45">
        <f t="shared" si="151"/>
        <v>2789982</v>
      </c>
      <c r="V529" s="47">
        <v>0</v>
      </c>
      <c r="W529" s="87">
        <f>IFERROR(VLOOKUP(L529,'DINAMICA SOLICITADO - ENTREGADO'!$A$2:$B$2000,2,0),"-")</f>
        <v>94</v>
      </c>
      <c r="X529" s="87">
        <f>IFERROR(VLOOKUP(L529,'DINAMICA SOLICITADO - ENTREGADO'!$A$2:$C$2000,3,0),"-")</f>
        <v>94</v>
      </c>
      <c r="Y529" s="87" t="str">
        <f t="shared" si="152"/>
        <v>CLAVE SOLICITADA</v>
      </c>
      <c r="Z529" s="87">
        <f t="shared" si="153"/>
        <v>0</v>
      </c>
      <c r="AA529" s="87" t="str">
        <f t="shared" si="154"/>
        <v>MINIMO CUMPLIDO</v>
      </c>
      <c r="AB529" s="87">
        <f t="shared" si="155"/>
        <v>0</v>
      </c>
      <c r="AC529" s="87" t="str">
        <f t="shared" si="156"/>
        <v>RECIBIDO TOTAL</v>
      </c>
      <c r="AD529" s="6">
        <f t="shared" si="157"/>
        <v>1120762</v>
      </c>
      <c r="AE529" s="87"/>
      <c r="AF529" s="87"/>
      <c r="AI529" s="9">
        <v>2.5000000000000001E-2</v>
      </c>
      <c r="AN529" s="8" t="str">
        <f t="shared" si="158"/>
        <v>MCSSA018786HRAEI-LPI-CC-473-202225301</v>
      </c>
      <c r="AO529" s="8" t="str">
        <f t="shared" si="159"/>
        <v>234KEDRION MEXICANA, S.A. DE C.V.11923MCSSA018786010.000.5240.002024LA-012M7B997-E115-2022RAMO 12</v>
      </c>
      <c r="AP529" s="8" t="str">
        <f t="shared" si="160"/>
        <v>HRAEI-LPI-CC-473-2022</v>
      </c>
      <c r="AQ529" s="1" t="str">
        <f t="shared" si="161"/>
        <v>HRAEI-MD2142</v>
      </c>
      <c r="AR529" s="1" t="str">
        <f t="shared" si="162"/>
        <v>KEDRION MEXICANA, S.A. DE C.V.</v>
      </c>
      <c r="AS529" s="1" t="str">
        <f t="shared" si="163"/>
        <v>LA-012M7B997-E115-2022</v>
      </c>
      <c r="AT529" s="1" t="s">
        <v>48</v>
      </c>
      <c r="AU529" s="1" t="str">
        <f t="shared" si="164"/>
        <v>HRAEI-LPI-CC-473-2022HRAEI-MD2142</v>
      </c>
      <c r="AY529" s="70"/>
      <c r="AZ529" s="70"/>
    </row>
    <row r="530" spans="1:52" ht="24.75" hidden="1" customHeight="1" x14ac:dyDescent="0.25">
      <c r="A530" s="1" t="str">
        <f t="shared" si="147"/>
        <v>AA-012M7B997-E133-2022MCSSA018786NOVO NORDISK, S.A. DE C.V.2024010.000.6117.01</v>
      </c>
      <c r="B530" s="1" t="str">
        <f t="shared" si="148"/>
        <v>MCSSA01878625301HRAEI-AD-CC-339-2022HRAEI-MD21482024</v>
      </c>
      <c r="C530" s="42">
        <v>44950</v>
      </c>
      <c r="D530" s="43">
        <v>2024</v>
      </c>
      <c r="E530" s="44" t="s">
        <v>39</v>
      </c>
      <c r="F530" s="44" t="s">
        <v>40</v>
      </c>
      <c r="G530" s="44" t="s">
        <v>41</v>
      </c>
      <c r="H530" s="44">
        <v>25301</v>
      </c>
      <c r="I530" s="44" t="s">
        <v>49</v>
      </c>
      <c r="J530" s="44" t="s">
        <v>50</v>
      </c>
      <c r="K530" s="44" t="s">
        <v>263</v>
      </c>
      <c r="L530" s="44" t="str">
        <f t="shared" si="149"/>
        <v>HRAEI-AD-CC-339-2022HRAEI-MD2148</v>
      </c>
      <c r="M530" s="44" t="s">
        <v>264</v>
      </c>
      <c r="N530" s="44">
        <v>25303279</v>
      </c>
      <c r="O530" s="44" t="s">
        <v>265</v>
      </c>
      <c r="P530" s="44" t="s">
        <v>266</v>
      </c>
      <c r="Q530" s="45">
        <v>592.5</v>
      </c>
      <c r="R530" s="46">
        <v>4</v>
      </c>
      <c r="S530" s="46">
        <v>8</v>
      </c>
      <c r="T530" s="45">
        <f t="shared" si="150"/>
        <v>2370</v>
      </c>
      <c r="U530" s="45">
        <f t="shared" si="151"/>
        <v>4740</v>
      </c>
      <c r="V530" s="47">
        <v>0</v>
      </c>
      <c r="W530" s="87">
        <f>IFERROR(VLOOKUP(L530,'DINAMICA SOLICITADO - ENTREGADO'!$A$2:$B$2000,2,0),"-")</f>
        <v>4</v>
      </c>
      <c r="X530" s="87">
        <f>IFERROR(VLOOKUP(L530,'DINAMICA SOLICITADO - ENTREGADO'!$A$2:$C$2000,3,0),"-")</f>
        <v>4</v>
      </c>
      <c r="Y530" s="87" t="str">
        <f t="shared" si="152"/>
        <v>CLAVE SOLICITADA</v>
      </c>
      <c r="Z530" s="87">
        <f t="shared" si="153"/>
        <v>0</v>
      </c>
      <c r="AA530" s="87" t="str">
        <f t="shared" si="154"/>
        <v>MINIMO CUMPLIDO</v>
      </c>
      <c r="AB530" s="87">
        <f t="shared" si="155"/>
        <v>0</v>
      </c>
      <c r="AC530" s="87" t="str">
        <f t="shared" si="156"/>
        <v>RECIBIDO TOTAL</v>
      </c>
      <c r="AD530" s="6">
        <f t="shared" si="157"/>
        <v>2370</v>
      </c>
      <c r="AE530" s="87"/>
      <c r="AF530" s="87"/>
      <c r="AI530" s="9">
        <v>2.5000000000000001E-2</v>
      </c>
      <c r="AN530" s="8" t="str">
        <f t="shared" si="158"/>
        <v>MCSSA018786HRAEI-AD-CC-339-202225301</v>
      </c>
      <c r="AO530" s="8" t="str">
        <f t="shared" si="159"/>
        <v>8NOVO NORDISK, S.A. DE C.V.592.5MCSSA018786010.000.6117.012024AA-012M7B997-E133-2022RAMO 12</v>
      </c>
      <c r="AP530" s="8" t="str">
        <f t="shared" si="160"/>
        <v>HRAEI-AD-CC-339-2022</v>
      </c>
      <c r="AQ530" s="1" t="str">
        <f t="shared" si="161"/>
        <v>HRAEI-MD2148</v>
      </c>
      <c r="AR530" s="1" t="str">
        <f t="shared" si="162"/>
        <v>NOVO NORDISK, S.A. DE C.V.</v>
      </c>
      <c r="AS530" s="1" t="str">
        <f t="shared" si="163"/>
        <v>AA-012M7B997-E133-2022</v>
      </c>
      <c r="AT530" s="1" t="s">
        <v>48</v>
      </c>
      <c r="AU530" s="1" t="str">
        <f t="shared" si="164"/>
        <v>HRAEI-AD-CC-339-2022HRAEI-MD2148</v>
      </c>
      <c r="AY530" s="70"/>
      <c r="AZ530" s="70"/>
    </row>
    <row r="531" spans="1:52" ht="24.75" hidden="1" customHeight="1" x14ac:dyDescent="0.25">
      <c r="A531" s="57" t="str">
        <f t="shared" si="147"/>
        <v>LA-012M7B997-E115-2022MCSSA018786PARTICIPACIÓN CONJUNTA DE SANOFI PASTEUR, S.A. DE C.V. CON SANOFI-AVENTIS DE MÉXICO, S.A. DE C.V.2024010.000.4158.00</v>
      </c>
      <c r="B531" s="57" t="str">
        <f t="shared" si="148"/>
        <v>MCSSA01878625301HRAEI-LPI-CC-418-1-2023HRAEI-MD08272024</v>
      </c>
      <c r="C531" s="58">
        <v>44965</v>
      </c>
      <c r="D531" s="59">
        <v>2024</v>
      </c>
      <c r="E531" s="60" t="s">
        <v>39</v>
      </c>
      <c r="F531" s="60" t="s">
        <v>390</v>
      </c>
      <c r="G531" s="60" t="s">
        <v>41</v>
      </c>
      <c r="H531" s="60">
        <v>25301</v>
      </c>
      <c r="I531" s="60" t="s">
        <v>2222</v>
      </c>
      <c r="J531" s="60" t="s">
        <v>392</v>
      </c>
      <c r="K531" s="60" t="s">
        <v>931</v>
      </c>
      <c r="L531" s="44" t="str">
        <f t="shared" si="149"/>
        <v>HRAEI-LPI-CC-418-1-2023HRAEI-MD0827</v>
      </c>
      <c r="M531" s="60" t="s">
        <v>932</v>
      </c>
      <c r="N531" s="60">
        <v>25302740</v>
      </c>
      <c r="O531" s="60" t="s">
        <v>933</v>
      </c>
      <c r="P531" s="60" t="s">
        <v>380</v>
      </c>
      <c r="Q531" s="61">
        <v>82.5</v>
      </c>
      <c r="R531" s="62">
        <v>7</v>
      </c>
      <c r="S531" s="62">
        <v>16</v>
      </c>
      <c r="T531" s="61">
        <f t="shared" si="150"/>
        <v>577.5</v>
      </c>
      <c r="U531" s="61">
        <f t="shared" si="151"/>
        <v>1320</v>
      </c>
      <c r="V531" s="63">
        <v>0</v>
      </c>
      <c r="W531" s="87" t="str">
        <f>IFERROR(VLOOKUP(L531,'DINAMICA SOLICITADO - ENTREGADO'!$A$2:$B$2000,2,0),"-")</f>
        <v>-</v>
      </c>
      <c r="X531" s="87" t="str">
        <f>IFERROR(VLOOKUP(L531,'DINAMICA SOLICITADO - ENTREGADO'!$A$2:$C$2000,3,0),"-")</f>
        <v>-</v>
      </c>
      <c r="Y531" s="87" t="str">
        <f t="shared" si="152"/>
        <v>SIN SOLICITUD</v>
      </c>
      <c r="Z531" s="87" t="str">
        <f t="shared" si="153"/>
        <v>-</v>
      </c>
      <c r="AA531" s="87" t="str">
        <f t="shared" si="154"/>
        <v>MINIMO SIN SOLICITUD</v>
      </c>
      <c r="AB531" s="87" t="str">
        <f t="shared" si="155"/>
        <v>-</v>
      </c>
      <c r="AC531" s="87" t="str">
        <f t="shared" si="156"/>
        <v>SIN SOLICITUD</v>
      </c>
      <c r="AD531" s="6" t="str">
        <f t="shared" si="157"/>
        <v>-</v>
      </c>
      <c r="AE531" s="87"/>
      <c r="AF531" s="87"/>
      <c r="AG531" s="64" t="s">
        <v>397</v>
      </c>
      <c r="AH531" s="64" t="s">
        <v>397</v>
      </c>
      <c r="AI531" s="65">
        <v>2.5000000000000001E-2</v>
      </c>
      <c r="AJ531" s="65" t="s">
        <v>2223</v>
      </c>
      <c r="AN531" s="8" t="str">
        <f t="shared" si="158"/>
        <v>MCSSA018786HRAEI-LPI-CC-418-1-202325301</v>
      </c>
      <c r="AO531" s="8" t="str">
        <f t="shared" si="159"/>
        <v>16PARTICIPACIÓN CONJUNTA DE SANOFI PASTEUR, S.A. DE C.V. CON SANOFI-AVENTIS DE MÉXICO, S.A. DE C.V.82.5MCSSA018786010.000.4158.002024LA-012M7B997-E115-2022RAMO 12</v>
      </c>
      <c r="AP531" s="8" t="str">
        <f t="shared" si="160"/>
        <v>HRAEI-LPI-CC-418-1-2023</v>
      </c>
      <c r="AQ531" s="1" t="str">
        <f t="shared" si="161"/>
        <v>HRAEI-MD0827</v>
      </c>
      <c r="AR531" s="1" t="str">
        <f t="shared" si="162"/>
        <v>PARTICIPACIÓN CONJUNTA DE SANOFI PASTEUR, S.A. DE C.V. CON SANOFI-AVENTIS DE MÉXICO, S.A. DE C.V.</v>
      </c>
      <c r="AS531" s="1" t="str">
        <f t="shared" si="163"/>
        <v>LA-012M7B997-E115-2022</v>
      </c>
      <c r="AT531" s="1" t="s">
        <v>48</v>
      </c>
      <c r="AU531" s="1" t="str">
        <f t="shared" si="164"/>
        <v>HRAEI-LPI-CC-418-1-2023HRAEI-MD0827</v>
      </c>
    </row>
    <row r="532" spans="1:52" ht="24.75" hidden="1" customHeight="1" x14ac:dyDescent="0.25">
      <c r="A532" s="1" t="str">
        <f t="shared" si="147"/>
        <v>LA-012M7B997-E115-2022MCSSA018786PARTICIPACIÓN CONJUNTA DE SANOFI PASTEUR, S.A. DE C.V. CON SANOFI-AVENTIS DE MÉXICO, S.A. DE C.V.2024010.000.4158.00</v>
      </c>
      <c r="B532" s="1" t="str">
        <f t="shared" si="148"/>
        <v>MCSSA01878625301HRAEI-LPI-CC-418-1-2022HRAEI-MD08272024</v>
      </c>
      <c r="C532" s="42">
        <v>45079</v>
      </c>
      <c r="D532" s="43">
        <v>2024</v>
      </c>
      <c r="E532" s="44" t="s">
        <v>39</v>
      </c>
      <c r="F532" s="44" t="s">
        <v>390</v>
      </c>
      <c r="G532" s="44" t="s">
        <v>41</v>
      </c>
      <c r="H532" s="44">
        <v>25301</v>
      </c>
      <c r="I532" s="44" t="s">
        <v>391</v>
      </c>
      <c r="J532" s="44" t="s">
        <v>392</v>
      </c>
      <c r="K532" s="44" t="s">
        <v>931</v>
      </c>
      <c r="L532" s="44" t="str">
        <f t="shared" si="149"/>
        <v>HRAEI-LPI-CC-418-1-2022HRAEI-MD0827</v>
      </c>
      <c r="M532" s="44" t="s">
        <v>932</v>
      </c>
      <c r="N532" s="44">
        <v>25302740</v>
      </c>
      <c r="O532" s="44" t="s">
        <v>933</v>
      </c>
      <c r="P532" s="44" t="s">
        <v>380</v>
      </c>
      <c r="Q532" s="45">
        <v>82.5</v>
      </c>
      <c r="R532" s="46">
        <v>0</v>
      </c>
      <c r="S532" s="46">
        <v>0</v>
      </c>
      <c r="T532" s="45">
        <f t="shared" si="150"/>
        <v>0</v>
      </c>
      <c r="U532" s="45">
        <f t="shared" si="151"/>
        <v>0</v>
      </c>
      <c r="V532" s="47">
        <v>0</v>
      </c>
      <c r="W532" s="87" t="str">
        <f>IFERROR(VLOOKUP(L532,'DINAMICA SOLICITADO - ENTREGADO'!$A$2:$B$2000,2,0),"-")</f>
        <v>-</v>
      </c>
      <c r="X532" s="87" t="str">
        <f>IFERROR(VLOOKUP(L532,'DINAMICA SOLICITADO - ENTREGADO'!$A$2:$C$2000,3,0),"-")</f>
        <v>-</v>
      </c>
      <c r="Y532" s="87" t="str">
        <f t="shared" si="152"/>
        <v>SIN SOLICITUD</v>
      </c>
      <c r="Z532" s="87" t="str">
        <f t="shared" si="153"/>
        <v>-</v>
      </c>
      <c r="AA532" s="87" t="str">
        <f t="shared" si="154"/>
        <v>MINIMO SIN SOLICITUD</v>
      </c>
      <c r="AB532" s="87" t="str">
        <f t="shared" si="155"/>
        <v>-</v>
      </c>
      <c r="AC532" s="87" t="str">
        <f t="shared" si="156"/>
        <v>SIN SOLICITUD</v>
      </c>
      <c r="AD532" s="6" t="str">
        <f t="shared" si="157"/>
        <v>-</v>
      </c>
      <c r="AE532" s="87"/>
      <c r="AF532" s="87"/>
      <c r="AG532" s="8" t="s">
        <v>397</v>
      </c>
      <c r="AH532" s="8" t="s">
        <v>397</v>
      </c>
      <c r="AI532" s="9">
        <v>2.5000000000000001E-2</v>
      </c>
      <c r="AJ532" s="8" t="s">
        <v>398</v>
      </c>
      <c r="AK532" s="8" t="s">
        <v>934</v>
      </c>
      <c r="AL532" s="10">
        <v>0</v>
      </c>
      <c r="AM532" s="52" t="s">
        <v>375</v>
      </c>
      <c r="AN532" s="8" t="str">
        <f t="shared" si="158"/>
        <v>MCSSA018786HRAEI-LPI-CC-418-1-202225301</v>
      </c>
      <c r="AO532" s="8" t="str">
        <f t="shared" si="159"/>
        <v>0PARTICIPACIÓN CONJUNTA DE SANOFI PASTEUR, S.A. DE C.V. CON SANOFI-AVENTIS DE MÉXICO, S.A. DE C.V.82.5MCSSA018786010.000.4158.002024LA-012M7B997-E115-2022RAMO 12</v>
      </c>
      <c r="AP532" s="8" t="str">
        <f t="shared" si="160"/>
        <v>HRAEI-LPI-CC-418-1-2022</v>
      </c>
      <c r="AQ532" s="1" t="str">
        <f t="shared" si="161"/>
        <v>HRAEI-MD0827</v>
      </c>
      <c r="AR532" s="1" t="str">
        <f t="shared" si="162"/>
        <v>PARTICIPACIÓN CONJUNTA DE SANOFI PASTEUR, S.A. DE C.V. CON SANOFI-AVENTIS DE MÉXICO, S.A. DE C.V.</v>
      </c>
      <c r="AS532" s="1" t="str">
        <f t="shared" si="163"/>
        <v>LA-012M7B997-E115-2022</v>
      </c>
      <c r="AT532" s="1" t="s">
        <v>48</v>
      </c>
      <c r="AU532" s="1" t="str">
        <f t="shared" si="164"/>
        <v>HRAEI-LPI-CC-418-1-2022HRAEI-MD0827</v>
      </c>
    </row>
    <row r="533" spans="1:52" ht="24.75" hidden="1" customHeight="1" x14ac:dyDescent="0.25">
      <c r="A533" s="1" t="str">
        <f t="shared" si="147"/>
        <v>AA-012M7B997-E158-2022MCSSA018786GABAME, S.A. DE C.V.2024010.000.4158.00</v>
      </c>
      <c r="B533" s="1" t="str">
        <f t="shared" si="148"/>
        <v>MCSSA01878625301HRAEI-AD-CC-527-1-2022HRAEI-MD08272024</v>
      </c>
      <c r="C533" s="42">
        <v>44950</v>
      </c>
      <c r="D533" s="43">
        <v>2024</v>
      </c>
      <c r="E533" s="44" t="s">
        <v>39</v>
      </c>
      <c r="F533" s="44" t="s">
        <v>1305</v>
      </c>
      <c r="G533" s="44" t="s">
        <v>41</v>
      </c>
      <c r="H533" s="44">
        <v>25301</v>
      </c>
      <c r="I533" s="44" t="s">
        <v>2219</v>
      </c>
      <c r="J533" s="44" t="s">
        <v>1338</v>
      </c>
      <c r="K533" s="44" t="s">
        <v>931</v>
      </c>
      <c r="L533" s="44" t="str">
        <f t="shared" si="149"/>
        <v>HRAEI-AD-CC-527-1-2022HRAEI-MD0827</v>
      </c>
      <c r="M533" s="44" t="s">
        <v>932</v>
      </c>
      <c r="N533" s="44">
        <v>25302740</v>
      </c>
      <c r="O533" s="44" t="s">
        <v>933</v>
      </c>
      <c r="P533" s="44" t="s">
        <v>380</v>
      </c>
      <c r="Q533" s="45">
        <v>125</v>
      </c>
      <c r="R533" s="46">
        <v>6</v>
      </c>
      <c r="S533" s="46">
        <v>14</v>
      </c>
      <c r="T533" s="45">
        <f t="shared" si="150"/>
        <v>750</v>
      </c>
      <c r="U533" s="45">
        <f t="shared" si="151"/>
        <v>1750</v>
      </c>
      <c r="V533" s="47">
        <v>0</v>
      </c>
      <c r="W533" s="87">
        <f>IFERROR(VLOOKUP(L533,'DINAMICA SOLICITADO - ENTREGADO'!$A$2:$B$2000,2,0),"-")</f>
        <v>14</v>
      </c>
      <c r="X533" s="87">
        <f>IFERROR(VLOOKUP(L533,'DINAMICA SOLICITADO - ENTREGADO'!$A$2:$C$2000,3,0),"-")</f>
        <v>14</v>
      </c>
      <c r="Y533" s="87" t="str">
        <f t="shared" si="152"/>
        <v>CLAVE SOLICITADA</v>
      </c>
      <c r="Z533" s="87">
        <f t="shared" si="153"/>
        <v>8</v>
      </c>
      <c r="AA533" s="87" t="str">
        <f t="shared" si="154"/>
        <v>MINIMO SUPERADO</v>
      </c>
      <c r="AB533" s="87">
        <f t="shared" si="155"/>
        <v>0</v>
      </c>
      <c r="AC533" s="87" t="str">
        <f t="shared" si="156"/>
        <v>RECIBIDO TOTAL</v>
      </c>
      <c r="AD533" s="6">
        <f t="shared" si="157"/>
        <v>1750</v>
      </c>
      <c r="AE533" s="87"/>
      <c r="AF533" s="87"/>
      <c r="AG533" s="8" t="s">
        <v>2220</v>
      </c>
      <c r="AH533" s="8" t="s">
        <v>2220</v>
      </c>
      <c r="AI533" s="9">
        <v>2.5000000000000001E-2</v>
      </c>
      <c r="AJ533" s="9" t="s">
        <v>2221</v>
      </c>
      <c r="AN533" s="8" t="str">
        <f t="shared" si="158"/>
        <v>MCSSA018786HRAEI-AD-CC-527-1-202225301</v>
      </c>
      <c r="AO533" s="8" t="str">
        <f t="shared" si="159"/>
        <v>14GABAME, S.A. DE C.V.125MCSSA018786010.000.4158.002024AA-012M7B997-E158-2022RAMO 12</v>
      </c>
      <c r="AP533" s="8" t="str">
        <f t="shared" si="160"/>
        <v>HRAEI-AD-CC-527-1-2022</v>
      </c>
      <c r="AQ533" s="1" t="str">
        <f t="shared" si="161"/>
        <v>HRAEI-MD0827</v>
      </c>
      <c r="AR533" s="1" t="str">
        <f t="shared" si="162"/>
        <v>GABAME, S.A. DE C.V.</v>
      </c>
      <c r="AS533" s="1" t="str">
        <f t="shared" si="163"/>
        <v>AA-012M7B997-E158-2022</v>
      </c>
      <c r="AT533" s="1" t="s">
        <v>48</v>
      </c>
      <c r="AU533" s="1" t="str">
        <f t="shared" si="164"/>
        <v>HRAEI-AD-CC-527-1-2022HRAEI-MD0827</v>
      </c>
    </row>
    <row r="534" spans="1:52" ht="24.75" hidden="1" customHeight="1" x14ac:dyDescent="0.25">
      <c r="A534" s="1" t="str">
        <f t="shared" si="147"/>
        <v>AA-012M7B997-E158-2022MCSSA018786BIOSISTEMAS Y SEGURIDAD PRIVADA, S.A. DE C.V.2024010.000.1051.01</v>
      </c>
      <c r="B534" s="1" t="str">
        <f t="shared" si="148"/>
        <v>MCSSA01878625301HRAEI-AD-CC-523-2022HRAEI-MD08332024</v>
      </c>
      <c r="C534" s="42">
        <v>44950</v>
      </c>
      <c r="D534" s="43">
        <v>2024</v>
      </c>
      <c r="E534" s="44" t="s">
        <v>39</v>
      </c>
      <c r="F534" s="44" t="s">
        <v>1305</v>
      </c>
      <c r="G534" s="44" t="s">
        <v>41</v>
      </c>
      <c r="H534" s="44">
        <v>25301</v>
      </c>
      <c r="I534" s="44" t="s">
        <v>1306</v>
      </c>
      <c r="J534" s="44" t="s">
        <v>583</v>
      </c>
      <c r="K534" s="44" t="s">
        <v>584</v>
      </c>
      <c r="L534" s="44" t="str">
        <f t="shared" si="149"/>
        <v>HRAEI-AD-CC-523-2022HRAEI-MD0833</v>
      </c>
      <c r="M534" s="44" t="s">
        <v>585</v>
      </c>
      <c r="N534" s="44">
        <v>25302743</v>
      </c>
      <c r="O534" s="44" t="s">
        <v>586</v>
      </c>
      <c r="P534" s="44" t="s">
        <v>380</v>
      </c>
      <c r="Q534" s="45">
        <v>66</v>
      </c>
      <c r="R534" s="46">
        <v>155</v>
      </c>
      <c r="S534" s="46">
        <v>386</v>
      </c>
      <c r="T534" s="45">
        <f t="shared" si="150"/>
        <v>10230</v>
      </c>
      <c r="U534" s="45">
        <f t="shared" si="151"/>
        <v>25476</v>
      </c>
      <c r="V534" s="47">
        <v>0</v>
      </c>
      <c r="W534" s="87">
        <f>IFERROR(VLOOKUP(L534,'DINAMICA SOLICITADO - ENTREGADO'!$A$2:$B$2000,2,0),"-")</f>
        <v>200</v>
      </c>
      <c r="X534" s="87">
        <f>IFERROR(VLOOKUP(L534,'DINAMICA SOLICITADO - ENTREGADO'!$A$2:$C$2000,3,0),"-")</f>
        <v>0</v>
      </c>
      <c r="Y534" s="87" t="str">
        <f t="shared" si="152"/>
        <v>CLAVE SOLICITADA</v>
      </c>
      <c r="Z534" s="87">
        <f t="shared" si="153"/>
        <v>45</v>
      </c>
      <c r="AA534" s="87" t="str">
        <f t="shared" si="154"/>
        <v>MINIMO SUPERADO</v>
      </c>
      <c r="AB534" s="87">
        <f t="shared" si="155"/>
        <v>200</v>
      </c>
      <c r="AC534" s="87" t="str">
        <f t="shared" si="156"/>
        <v>SIN RECIBIR</v>
      </c>
      <c r="AD534" s="6">
        <f t="shared" si="157"/>
        <v>0</v>
      </c>
      <c r="AE534" s="87" t="s">
        <v>3574</v>
      </c>
      <c r="AF534" s="87"/>
      <c r="AI534" s="9">
        <v>2.5000000000000001E-2</v>
      </c>
      <c r="AN534" s="8" t="str">
        <f t="shared" si="158"/>
        <v>MCSSA018786HRAEI-AD-CC-523-202225301</v>
      </c>
      <c r="AO534" s="8" t="str">
        <f t="shared" si="159"/>
        <v>386BIOSISTEMAS Y SEGURIDAD PRIVADA, S.A. DE C.V.66MCSSA018786010.000.1051.012024AA-012M7B997-E158-2022RAMO 12</v>
      </c>
      <c r="AP534" s="8" t="str">
        <f t="shared" si="160"/>
        <v>HRAEI-AD-CC-523-2022</v>
      </c>
      <c r="AQ534" s="1" t="str">
        <f t="shared" si="161"/>
        <v>HRAEI-MD0833</v>
      </c>
      <c r="AR534" s="1" t="str">
        <f t="shared" si="162"/>
        <v>BIOSISTEMAS Y SEGURIDAD PRIVADA, S.A. DE C.V.</v>
      </c>
      <c r="AS534" s="1" t="str">
        <f t="shared" si="163"/>
        <v>AA-012M7B997-E158-2022</v>
      </c>
      <c r="AT534" s="1" t="s">
        <v>48</v>
      </c>
      <c r="AU534" s="1" t="str">
        <f t="shared" si="164"/>
        <v>HRAEI-AD-CC-523-2022HRAEI-MD0833</v>
      </c>
    </row>
    <row r="535" spans="1:52" ht="24.75" hidden="1" customHeight="1" x14ac:dyDescent="0.25">
      <c r="A535" s="1" t="str">
        <f t="shared" si="147"/>
        <v>LA-012M7B997-E115-2022MCSSA018786LABORATORIOS PISA, S.A. DE C.V.2024010.000.1050.01</v>
      </c>
      <c r="B535" s="1" t="str">
        <f t="shared" si="148"/>
        <v>MCSSA01878625301HRAEI-LPI-CC-440-2022HRAEI-MD08312024</v>
      </c>
      <c r="C535" s="42">
        <v>44950</v>
      </c>
      <c r="D535" s="43">
        <v>2024</v>
      </c>
      <c r="E535" s="44" t="s">
        <v>39</v>
      </c>
      <c r="F535" s="44" t="s">
        <v>390</v>
      </c>
      <c r="G535" s="44" t="s">
        <v>41</v>
      </c>
      <c r="H535" s="44">
        <v>25301</v>
      </c>
      <c r="I535" s="44" t="s">
        <v>578</v>
      </c>
      <c r="J535" s="44" t="s">
        <v>376</v>
      </c>
      <c r="K535" s="44" t="s">
        <v>579</v>
      </c>
      <c r="L535" s="44" t="str">
        <f t="shared" si="149"/>
        <v>HRAEI-LPI-CC-440-2022HRAEI-MD0831</v>
      </c>
      <c r="M535" s="44" t="s">
        <v>580</v>
      </c>
      <c r="N535" s="44">
        <v>25302741</v>
      </c>
      <c r="O535" s="44" t="s">
        <v>581</v>
      </c>
      <c r="P535" s="44" t="s">
        <v>380</v>
      </c>
      <c r="Q535" s="45">
        <v>49.84</v>
      </c>
      <c r="R535" s="46">
        <v>75</v>
      </c>
      <c r="S535" s="46">
        <v>187</v>
      </c>
      <c r="T535" s="45">
        <f t="shared" si="150"/>
        <v>3738.0000000000005</v>
      </c>
      <c r="U535" s="45">
        <f t="shared" si="151"/>
        <v>9320.08</v>
      </c>
      <c r="V535" s="47">
        <v>0</v>
      </c>
      <c r="W535" s="87">
        <f>IFERROR(VLOOKUP(L535,'DINAMICA SOLICITADO - ENTREGADO'!$A$2:$B$2000,2,0),"-")</f>
        <v>75</v>
      </c>
      <c r="X535" s="87">
        <f>IFERROR(VLOOKUP(L535,'DINAMICA SOLICITADO - ENTREGADO'!$A$2:$C$2000,3,0),"-")</f>
        <v>75</v>
      </c>
      <c r="Y535" s="87" t="str">
        <f t="shared" si="152"/>
        <v>CLAVE SOLICITADA</v>
      </c>
      <c r="Z535" s="87">
        <f t="shared" si="153"/>
        <v>0</v>
      </c>
      <c r="AA535" s="87" t="str">
        <f t="shared" si="154"/>
        <v>MINIMO CUMPLIDO</v>
      </c>
      <c r="AB535" s="87">
        <f t="shared" si="155"/>
        <v>0</v>
      </c>
      <c r="AC535" s="87" t="str">
        <f t="shared" si="156"/>
        <v>RECIBIDO TOTAL</v>
      </c>
      <c r="AD535" s="6">
        <f t="shared" si="157"/>
        <v>3738.0000000000005</v>
      </c>
      <c r="AE535" s="87" t="s">
        <v>3574</v>
      </c>
      <c r="AF535" s="87"/>
      <c r="AI535" s="9">
        <v>2.5000000000000001E-2</v>
      </c>
      <c r="AN535" s="8" t="str">
        <f t="shared" si="158"/>
        <v>MCSSA018786HRAEI-LPI-CC-440-202225301</v>
      </c>
      <c r="AO535" s="8" t="str">
        <f t="shared" si="159"/>
        <v>187LABORATORIOS PISA, S.A. DE C.V.49.84MCSSA018786010.000.1050.012024LA-012M7B997-E115-2022RAMO 12</v>
      </c>
      <c r="AP535" s="8" t="str">
        <f t="shared" si="160"/>
        <v>HRAEI-LPI-CC-440-2022</v>
      </c>
      <c r="AQ535" s="1" t="str">
        <f t="shared" si="161"/>
        <v>HRAEI-MD0831</v>
      </c>
      <c r="AR535" s="1" t="str">
        <f t="shared" si="162"/>
        <v>LABORATORIOS PISA, S.A. DE C.V.</v>
      </c>
      <c r="AS535" s="1" t="str">
        <f t="shared" si="163"/>
        <v>LA-012M7B997-E115-2022</v>
      </c>
      <c r="AT535" s="1" t="s">
        <v>48</v>
      </c>
      <c r="AU535" s="1" t="str">
        <f t="shared" si="164"/>
        <v>HRAEI-LPI-CC-440-2022HRAEI-MD0831</v>
      </c>
    </row>
    <row r="536" spans="1:52" ht="24.75" hidden="1" customHeight="1" x14ac:dyDescent="0.25">
      <c r="A536" s="70" t="str">
        <f t="shared" si="147"/>
        <v>LA-12-512-012000991-I-174-2023MCSSA018786ELI LILLY Y COMPAÑIA DE MEXICO, S.A. DE C.V.2024010.000.4148.01</v>
      </c>
      <c r="B536" s="70" t="str">
        <f t="shared" si="148"/>
        <v>MCSSA01878625301HRAEI-LPI-CC-289-2023HRAEI-MD08372024</v>
      </c>
      <c r="C536" s="71">
        <v>45253</v>
      </c>
      <c r="D536" s="72">
        <v>2024</v>
      </c>
      <c r="E536" s="73" t="s">
        <v>39</v>
      </c>
      <c r="F536" s="73" t="s">
        <v>2213</v>
      </c>
      <c r="G536" s="73" t="s">
        <v>41</v>
      </c>
      <c r="H536" s="73">
        <v>25301</v>
      </c>
      <c r="I536" s="73" t="s">
        <v>2294</v>
      </c>
      <c r="J536" s="73" t="s">
        <v>2295</v>
      </c>
      <c r="K536" s="73" t="s">
        <v>1429</v>
      </c>
      <c r="L536" s="44" t="str">
        <f t="shared" si="149"/>
        <v>HRAEI-LPI-CC-289-2023HRAEI-MD0837</v>
      </c>
      <c r="M536" s="73" t="s">
        <v>1430</v>
      </c>
      <c r="N536" s="73">
        <v>25302745</v>
      </c>
      <c r="O536" s="73" t="s">
        <v>1431</v>
      </c>
      <c r="P536" s="73" t="s">
        <v>380</v>
      </c>
      <c r="Q536" s="74">
        <v>266.33</v>
      </c>
      <c r="R536" s="75">
        <v>4</v>
      </c>
      <c r="S536" s="75">
        <v>10</v>
      </c>
      <c r="T536" s="74">
        <f t="shared" si="150"/>
        <v>1065.32</v>
      </c>
      <c r="U536" s="74">
        <f t="shared" si="151"/>
        <v>2663.2999999999997</v>
      </c>
      <c r="V536" s="76">
        <v>0</v>
      </c>
      <c r="W536" s="87" t="str">
        <f>IFERROR(VLOOKUP(L536,'DINAMICA SOLICITADO - ENTREGADO'!$A$2:$B$2000,2,0),"-")</f>
        <v>-</v>
      </c>
      <c r="X536" s="87" t="str">
        <f>IFERROR(VLOOKUP(L536,'DINAMICA SOLICITADO - ENTREGADO'!$A$2:$C$2000,3,0),"-")</f>
        <v>-</v>
      </c>
      <c r="Y536" s="87" t="str">
        <f t="shared" si="152"/>
        <v>SIN SOLICITUD</v>
      </c>
      <c r="Z536" s="87" t="str">
        <f t="shared" si="153"/>
        <v>-</v>
      </c>
      <c r="AA536" s="87" t="str">
        <f t="shared" si="154"/>
        <v>MINIMO SIN SOLICITUD</v>
      </c>
      <c r="AB536" s="87" t="str">
        <f t="shared" si="155"/>
        <v>-</v>
      </c>
      <c r="AC536" s="87" t="str">
        <f t="shared" si="156"/>
        <v>SIN SOLICITUD</v>
      </c>
      <c r="AD536" s="6" t="str">
        <f t="shared" si="157"/>
        <v>-</v>
      </c>
      <c r="AE536" s="87"/>
      <c r="AF536" s="87"/>
      <c r="AG536" s="77"/>
      <c r="AH536" s="77"/>
      <c r="AI536" s="78" t="s">
        <v>2216</v>
      </c>
      <c r="AJ536" s="78"/>
      <c r="AK536" s="77"/>
      <c r="AL536" s="77"/>
      <c r="AM536" s="77"/>
      <c r="AN536" s="77" t="str">
        <f t="shared" si="158"/>
        <v>MCSSA018786HRAEI-LPI-CC-289-202325301</v>
      </c>
      <c r="AO536" s="77" t="str">
        <f t="shared" si="159"/>
        <v>10ELI LILLY Y COMPAÑIA DE MEXICO, S.A. DE C.V.266.33MCSSA018786010.000.4148.012024LA-12-512-012000991-I-174-2023RAMO 12</v>
      </c>
      <c r="AP536" s="77" t="str">
        <f t="shared" si="160"/>
        <v>HRAEI-LPI-CC-289-2023</v>
      </c>
      <c r="AQ536" s="70" t="str">
        <f t="shared" si="161"/>
        <v>HRAEI-MD0837</v>
      </c>
      <c r="AR536" s="70" t="str">
        <f t="shared" si="162"/>
        <v>ELI LILLY Y COMPAÑIA DE MEXICO, S.A. DE C.V.</v>
      </c>
      <c r="AS536" s="70" t="str">
        <f t="shared" si="163"/>
        <v>LA-12-512-012000991-I-174-2023</v>
      </c>
      <c r="AT536" s="70" t="s">
        <v>2218</v>
      </c>
      <c r="AU536" s="70" t="str">
        <f t="shared" si="164"/>
        <v>HRAEI-LPI-CC-289-2023HRAEI-MD0837</v>
      </c>
      <c r="AV536" s="70"/>
      <c r="AW536" s="70"/>
      <c r="AX536" s="70"/>
    </row>
    <row r="537" spans="1:52" ht="24.75" hidden="1" customHeight="1" x14ac:dyDescent="0.25">
      <c r="A537" s="1" t="str">
        <f t="shared" si="147"/>
        <v>AA-012M7B997-E151-2022MCSSA018786ELI LILLY Y COMPRAÑIA DE MÉXICO, S.A. DE C.V.2024010.000.4148.01</v>
      </c>
      <c r="B537" s="1" t="str">
        <f t="shared" si="148"/>
        <v>MCSSA01878625301HRAEI-AD-CC-536-2022HRAEI-MD08372024</v>
      </c>
      <c r="C537" s="42">
        <v>44950</v>
      </c>
      <c r="D537" s="43">
        <v>2024</v>
      </c>
      <c r="E537" s="44" t="s">
        <v>39</v>
      </c>
      <c r="F537" s="44" t="s">
        <v>1427</v>
      </c>
      <c r="G537" s="44" t="s">
        <v>41</v>
      </c>
      <c r="H537" s="44">
        <v>25301</v>
      </c>
      <c r="I537" s="44" t="s">
        <v>1428</v>
      </c>
      <c r="J537" s="44" t="s">
        <v>379</v>
      </c>
      <c r="K537" s="44" t="s">
        <v>1429</v>
      </c>
      <c r="L537" s="44" t="str">
        <f t="shared" si="149"/>
        <v>HRAEI-AD-CC-536-2022HRAEI-MD0837</v>
      </c>
      <c r="M537" s="44" t="s">
        <v>1430</v>
      </c>
      <c r="N537" s="44">
        <v>25302745</v>
      </c>
      <c r="O537" s="44" t="s">
        <v>1431</v>
      </c>
      <c r="P537" s="44" t="s">
        <v>380</v>
      </c>
      <c r="Q537" s="45">
        <v>266.33</v>
      </c>
      <c r="R537" s="46">
        <v>8</v>
      </c>
      <c r="S537" s="46">
        <v>18</v>
      </c>
      <c r="T537" s="45">
        <f t="shared" si="150"/>
        <v>2130.64</v>
      </c>
      <c r="U537" s="45">
        <f t="shared" si="151"/>
        <v>4793.9399999999996</v>
      </c>
      <c r="V537" s="47">
        <v>0</v>
      </c>
      <c r="W537" s="87" t="str">
        <f>IFERROR(VLOOKUP(L537,'DINAMICA SOLICITADO - ENTREGADO'!$A$2:$B$2000,2,0),"-")</f>
        <v>-</v>
      </c>
      <c r="X537" s="87" t="str">
        <f>IFERROR(VLOOKUP(L537,'DINAMICA SOLICITADO - ENTREGADO'!$A$2:$C$2000,3,0),"-")</f>
        <v>-</v>
      </c>
      <c r="Y537" s="87" t="str">
        <f t="shared" si="152"/>
        <v>SIN SOLICITUD</v>
      </c>
      <c r="Z537" s="87" t="str">
        <f t="shared" si="153"/>
        <v>-</v>
      </c>
      <c r="AA537" s="87" t="str">
        <f t="shared" si="154"/>
        <v>MINIMO SIN SOLICITUD</v>
      </c>
      <c r="AB537" s="87" t="str">
        <f t="shared" si="155"/>
        <v>-</v>
      </c>
      <c r="AC537" s="87" t="str">
        <f t="shared" si="156"/>
        <v>SIN SOLICITUD</v>
      </c>
      <c r="AD537" s="6" t="str">
        <f t="shared" si="157"/>
        <v>-</v>
      </c>
      <c r="AE537" s="87"/>
      <c r="AF537" s="87"/>
      <c r="AI537" s="9">
        <v>2.5000000000000001E-2</v>
      </c>
      <c r="AN537" s="8" t="str">
        <f t="shared" si="158"/>
        <v>MCSSA018786HRAEI-AD-CC-536-202225301</v>
      </c>
      <c r="AO537" s="8" t="str">
        <f t="shared" si="159"/>
        <v>18ELI LILLY Y COMPRAÑIA DE MÉXICO, S.A. DE C.V.266.33MCSSA018786010.000.4148.012024AA-012M7B997-E151-2022RAMO 12</v>
      </c>
      <c r="AP537" s="8" t="str">
        <f t="shared" si="160"/>
        <v>HRAEI-AD-CC-536-2022</v>
      </c>
      <c r="AQ537" s="1" t="str">
        <f t="shared" si="161"/>
        <v>HRAEI-MD0837</v>
      </c>
      <c r="AR537" s="1" t="str">
        <f t="shared" si="162"/>
        <v>ELI LILLY Y COMPRAÑIA DE MÉXICO, S.A. DE C.V.</v>
      </c>
      <c r="AS537" s="1" t="str">
        <f t="shared" si="163"/>
        <v>AA-012M7B997-E151-2022</v>
      </c>
      <c r="AT537" s="1" t="s">
        <v>48</v>
      </c>
      <c r="AU537" s="1" t="str">
        <f t="shared" si="164"/>
        <v>HRAEI-AD-CC-536-2022HRAEI-MD0837</v>
      </c>
    </row>
    <row r="538" spans="1:52" ht="24.75" hidden="1" customHeight="1" x14ac:dyDescent="0.25">
      <c r="A538" s="1" t="str">
        <f t="shared" si="147"/>
        <v>AA-012M7B997-E133-2022MCSSA018786BRISTOL-MYERS SQUIBB DE MÉXICO, S DE R.L. DE C.V.2024010.000.6016.00</v>
      </c>
      <c r="B538" s="1" t="str">
        <f t="shared" si="148"/>
        <v>MCSSA01878625301HRAEI-AD-CC-349-2022HRAEI-MD20942024</v>
      </c>
      <c r="C538" s="42">
        <v>44950</v>
      </c>
      <c r="D538" s="43">
        <v>2024</v>
      </c>
      <c r="E538" s="44" t="s">
        <v>39</v>
      </c>
      <c r="F538" s="44" t="s">
        <v>40</v>
      </c>
      <c r="G538" s="44" t="s">
        <v>41</v>
      </c>
      <c r="H538" s="44">
        <v>25301</v>
      </c>
      <c r="I538" s="44" t="s">
        <v>160</v>
      </c>
      <c r="J538" s="44" t="s">
        <v>161</v>
      </c>
      <c r="K538" s="44" t="s">
        <v>184</v>
      </c>
      <c r="L538" s="44" t="str">
        <f t="shared" si="149"/>
        <v>HRAEI-AD-CC-349-2022HRAEI-MD2094</v>
      </c>
      <c r="M538" s="44" t="s">
        <v>185</v>
      </c>
      <c r="N538" s="44">
        <v>25302755</v>
      </c>
      <c r="O538" s="44" t="s">
        <v>186</v>
      </c>
      <c r="P538" s="44" t="s">
        <v>187</v>
      </c>
      <c r="Q538" s="45">
        <v>76844.25</v>
      </c>
      <c r="R538" s="46">
        <v>47</v>
      </c>
      <c r="S538" s="46">
        <v>117</v>
      </c>
      <c r="T538" s="45">
        <f t="shared" si="150"/>
        <v>3611679.75</v>
      </c>
      <c r="U538" s="45">
        <f t="shared" si="151"/>
        <v>8990777.25</v>
      </c>
      <c r="V538" s="47">
        <v>0</v>
      </c>
      <c r="W538" s="87">
        <f>IFERROR(VLOOKUP(L538,'DINAMICA SOLICITADO - ENTREGADO'!$A$2:$B$2000,2,0),"-")</f>
        <v>117</v>
      </c>
      <c r="X538" s="87">
        <f>IFERROR(VLOOKUP(L538,'DINAMICA SOLICITADO - ENTREGADO'!$A$2:$C$2000,3,0),"-")</f>
        <v>117</v>
      </c>
      <c r="Y538" s="87" t="str">
        <f t="shared" si="152"/>
        <v>CLAVE SOLICITADA</v>
      </c>
      <c r="Z538" s="87">
        <f t="shared" si="153"/>
        <v>70</v>
      </c>
      <c r="AA538" s="87" t="str">
        <f t="shared" si="154"/>
        <v>MINIMO SUPERADO</v>
      </c>
      <c r="AB538" s="87">
        <f t="shared" si="155"/>
        <v>0</v>
      </c>
      <c r="AC538" s="87" t="str">
        <f t="shared" si="156"/>
        <v>RECIBIDO TOTAL</v>
      </c>
      <c r="AD538" s="6">
        <f t="shared" si="157"/>
        <v>8990777.25</v>
      </c>
      <c r="AE538" s="87" t="s">
        <v>3574</v>
      </c>
      <c r="AF538" s="87"/>
      <c r="AI538" s="9">
        <v>2.5000000000000001E-2</v>
      </c>
      <c r="AN538" s="8" t="str">
        <f t="shared" si="158"/>
        <v>MCSSA018786HRAEI-AD-CC-349-202225301</v>
      </c>
      <c r="AO538" s="8" t="str">
        <f t="shared" si="159"/>
        <v>117BRISTOL-MYERS SQUIBB DE MÉXICO, S DE R.L. DE C.V.76844.25MCSSA018786010.000.6016.002024AA-012M7B997-E133-2022RAMO 12</v>
      </c>
      <c r="AP538" s="8" t="str">
        <f t="shared" si="160"/>
        <v>HRAEI-AD-CC-349-2022</v>
      </c>
      <c r="AQ538" s="1" t="str">
        <f t="shared" si="161"/>
        <v>HRAEI-MD2094</v>
      </c>
      <c r="AR538" s="1" t="str">
        <f t="shared" si="162"/>
        <v>BRISTOL-MYERS SQUIBB DE MÉXICO, S DE R.L. DE C.V.</v>
      </c>
      <c r="AS538" s="1" t="str">
        <f t="shared" si="163"/>
        <v>AA-012M7B997-E133-2022</v>
      </c>
      <c r="AT538" s="1" t="s">
        <v>48</v>
      </c>
      <c r="AU538" s="1" t="str">
        <f t="shared" si="164"/>
        <v>HRAEI-AD-CC-349-2022HRAEI-MD2094</v>
      </c>
      <c r="AY538" s="70"/>
      <c r="AZ538" s="70"/>
    </row>
    <row r="539" spans="1:52" ht="24.75" hidden="1" customHeight="1" x14ac:dyDescent="0.25">
      <c r="A539" s="1" t="str">
        <f t="shared" si="147"/>
        <v>LA-12-M7B-012M7B997-I-1-2023MCSSA018786DISTRIBUIDOR MEDICO TECNOMED, S.A. DE C.V.2024010.000.2187.00</v>
      </c>
      <c r="B539" s="1" t="str">
        <f t="shared" si="148"/>
        <v>MCSSA01878625301HRAEI-LPI-CC-014-2023HRAEI-MD08522024</v>
      </c>
      <c r="C539" s="42">
        <v>44971</v>
      </c>
      <c r="D539" s="43">
        <v>2024</v>
      </c>
      <c r="E539" s="44" t="s">
        <v>39</v>
      </c>
      <c r="F539" s="44" t="s">
        <v>1474</v>
      </c>
      <c r="G539" s="44" t="s">
        <v>41</v>
      </c>
      <c r="H539" s="44">
        <v>25301</v>
      </c>
      <c r="I539" s="44" t="s">
        <v>1506</v>
      </c>
      <c r="J539" s="44" t="s">
        <v>400</v>
      </c>
      <c r="K539" s="44" t="s">
        <v>1685</v>
      </c>
      <c r="L539" s="44" t="str">
        <f t="shared" si="149"/>
        <v>HRAEI-LPI-CC-014-2023HRAEI-MD0852</v>
      </c>
      <c r="M539" s="44" t="s">
        <v>1686</v>
      </c>
      <c r="N539" s="44">
        <v>25301221</v>
      </c>
      <c r="O539" s="44" t="s">
        <v>1687</v>
      </c>
      <c r="P539" s="44" t="s">
        <v>1688</v>
      </c>
      <c r="Q539" s="45">
        <v>24.5</v>
      </c>
      <c r="R539" s="46">
        <v>32</v>
      </c>
      <c r="S539" s="46">
        <v>78</v>
      </c>
      <c r="T539" s="45">
        <f t="shared" si="150"/>
        <v>784</v>
      </c>
      <c r="U539" s="45">
        <f t="shared" si="151"/>
        <v>1911</v>
      </c>
      <c r="V539" s="47">
        <v>0</v>
      </c>
      <c r="W539" s="87">
        <f>IFERROR(VLOOKUP(L539,'DINAMICA SOLICITADO - ENTREGADO'!$A$2:$B$2000,2,0),"-")</f>
        <v>78</v>
      </c>
      <c r="X539" s="87">
        <f>IFERROR(VLOOKUP(L539,'DINAMICA SOLICITADO - ENTREGADO'!$A$2:$C$2000,3,0),"-")</f>
        <v>78</v>
      </c>
      <c r="Y539" s="87" t="str">
        <f t="shared" si="152"/>
        <v>CLAVE SOLICITADA</v>
      </c>
      <c r="Z539" s="87">
        <f t="shared" si="153"/>
        <v>46</v>
      </c>
      <c r="AA539" s="87" t="str">
        <f t="shared" si="154"/>
        <v>MINIMO SUPERADO</v>
      </c>
      <c r="AB539" s="87">
        <f t="shared" si="155"/>
        <v>0</v>
      </c>
      <c r="AC539" s="87" t="str">
        <f t="shared" si="156"/>
        <v>RECIBIDO TOTAL</v>
      </c>
      <c r="AD539" s="6">
        <f t="shared" si="157"/>
        <v>1911</v>
      </c>
      <c r="AE539" s="87"/>
      <c r="AF539" s="87"/>
      <c r="AI539" s="9">
        <v>0.02</v>
      </c>
      <c r="AN539" s="8" t="str">
        <f t="shared" si="158"/>
        <v>MCSSA018786HRAEI-LPI-CC-014-202325301</v>
      </c>
      <c r="AO539" s="8" t="str">
        <f t="shared" si="159"/>
        <v>78DISTRIBUIDOR MEDICO TECNOMED, S.A. DE C.V.24.5MCSSA018786010.000.2187.002024LA-12-M7B-012M7B997-I-1-2023RAMO 12</v>
      </c>
      <c r="AP539" s="8" t="str">
        <f t="shared" si="160"/>
        <v>HRAEI-LPI-CC-014-2023</v>
      </c>
      <c r="AQ539" s="1" t="str">
        <f t="shared" si="161"/>
        <v>HRAEI-MD0852</v>
      </c>
      <c r="AR539" s="1" t="str">
        <f t="shared" si="162"/>
        <v>DISTRIBUIDOR MEDICO TECNOMED, S.A. DE C.V.</v>
      </c>
      <c r="AS539" s="1" t="str">
        <f t="shared" si="163"/>
        <v>LA-12-M7B-012M7B997-I-1-2023</v>
      </c>
      <c r="AT539" s="1" t="s">
        <v>48</v>
      </c>
      <c r="AU539" s="1" t="str">
        <f t="shared" si="164"/>
        <v>HRAEI-LPI-CC-014-2023HRAEI-MD0852</v>
      </c>
    </row>
    <row r="540" spans="1:52" ht="24.75" hidden="1" customHeight="1" x14ac:dyDescent="0.25">
      <c r="A540" s="1" t="str">
        <f t="shared" si="147"/>
        <v>LA-012M7B997-E115-2022MCSSA018786IARE DE OCCIDENTE, S.A. DE C.V.2024010.000.2188.00</v>
      </c>
      <c r="B540" s="1" t="str">
        <f t="shared" si="148"/>
        <v>MCSSA01878625301HRAEI-LPI-CC-425-2022HRAEI-MD08542024</v>
      </c>
      <c r="C540" s="42">
        <v>44950</v>
      </c>
      <c r="D540" s="43">
        <v>2024</v>
      </c>
      <c r="E540" s="44" t="s">
        <v>39</v>
      </c>
      <c r="F540" s="44" t="s">
        <v>390</v>
      </c>
      <c r="G540" s="44" t="s">
        <v>41</v>
      </c>
      <c r="H540" s="44">
        <v>25301</v>
      </c>
      <c r="I540" s="44" t="s">
        <v>451</v>
      </c>
      <c r="J540" s="44" t="s">
        <v>373</v>
      </c>
      <c r="K540" s="44" t="s">
        <v>732</v>
      </c>
      <c r="L540" s="44" t="str">
        <f t="shared" si="149"/>
        <v>HRAEI-LPI-CC-425-2022HRAEI-MD0854</v>
      </c>
      <c r="M540" s="44" t="s">
        <v>733</v>
      </c>
      <c r="N540" s="44">
        <v>25301219</v>
      </c>
      <c r="O540" s="44" t="s">
        <v>734</v>
      </c>
      <c r="P540" s="44" t="s">
        <v>735</v>
      </c>
      <c r="Q540" s="45">
        <v>28.79</v>
      </c>
      <c r="R540" s="46">
        <v>592</v>
      </c>
      <c r="S540" s="46">
        <v>1478</v>
      </c>
      <c r="T540" s="45">
        <f t="shared" si="150"/>
        <v>17043.68</v>
      </c>
      <c r="U540" s="45">
        <f t="shared" si="151"/>
        <v>42551.619999999995</v>
      </c>
      <c r="V540" s="47">
        <v>0</v>
      </c>
      <c r="W540" s="87">
        <f>IFERROR(VLOOKUP(L540,'DINAMICA SOLICITADO - ENTREGADO'!$A$2:$B$2000,2,0),"-")</f>
        <v>1478</v>
      </c>
      <c r="X540" s="87">
        <f>IFERROR(VLOOKUP(L540,'DINAMICA SOLICITADO - ENTREGADO'!$A$2:$C$2000,3,0),"-")</f>
        <v>1478</v>
      </c>
      <c r="Y540" s="87" t="str">
        <f t="shared" si="152"/>
        <v>CLAVE SOLICITADA</v>
      </c>
      <c r="Z540" s="87">
        <f t="shared" si="153"/>
        <v>886</v>
      </c>
      <c r="AA540" s="87" t="str">
        <f t="shared" si="154"/>
        <v>MINIMO SUPERADO</v>
      </c>
      <c r="AB540" s="87">
        <f t="shared" si="155"/>
        <v>0</v>
      </c>
      <c r="AC540" s="87" t="str">
        <f t="shared" si="156"/>
        <v>RECIBIDO TOTAL</v>
      </c>
      <c r="AD540" s="6">
        <f t="shared" si="157"/>
        <v>42551.619999999995</v>
      </c>
      <c r="AE540" s="87" t="s">
        <v>3574</v>
      </c>
      <c r="AF540" s="87"/>
      <c r="AI540" s="9">
        <v>2.5000000000000001E-2</v>
      </c>
      <c r="AN540" s="8" t="str">
        <f t="shared" si="158"/>
        <v>MCSSA018786HRAEI-LPI-CC-425-202225301</v>
      </c>
      <c r="AO540" s="8" t="str">
        <f t="shared" si="159"/>
        <v>1478IARE DE OCCIDENTE, S.A. DE C.V.28.79MCSSA018786010.000.2188.002024LA-012M7B997-E115-2022RAMO 12</v>
      </c>
      <c r="AP540" s="8" t="str">
        <f t="shared" si="160"/>
        <v>HRAEI-LPI-CC-425-2022</v>
      </c>
      <c r="AQ540" s="1" t="str">
        <f t="shared" si="161"/>
        <v>HRAEI-MD0854</v>
      </c>
      <c r="AR540" s="1" t="str">
        <f t="shared" si="162"/>
        <v>IARE DE OCCIDENTE, S.A. DE C.V.</v>
      </c>
      <c r="AS540" s="1" t="str">
        <f t="shared" si="163"/>
        <v>LA-012M7B997-E115-2022</v>
      </c>
      <c r="AT540" s="1" t="s">
        <v>48</v>
      </c>
      <c r="AU540" s="1" t="str">
        <f t="shared" si="164"/>
        <v>HRAEI-LPI-CC-425-2022HRAEI-MD0854</v>
      </c>
    </row>
    <row r="541" spans="1:52" ht="24.75" hidden="1" customHeight="1" x14ac:dyDescent="0.25">
      <c r="A541" s="70" t="str">
        <f t="shared" si="147"/>
        <v>LA-12-512-012000991-I-174-2023MCSSA018786APOLLO CORPORATION AP, S.A. DE C.V.2024010.000.4095.00</v>
      </c>
      <c r="B541" s="70" t="str">
        <f t="shared" si="148"/>
        <v>MCSSA01878625301HRAEI-LPI-CC-258-2023HRAEI-MD08562024</v>
      </c>
      <c r="C541" s="71">
        <v>45253</v>
      </c>
      <c r="D541" s="72">
        <v>2024</v>
      </c>
      <c r="E541" s="73" t="s">
        <v>39</v>
      </c>
      <c r="F541" s="73" t="s">
        <v>2213</v>
      </c>
      <c r="G541" s="73" t="s">
        <v>41</v>
      </c>
      <c r="H541" s="73">
        <v>25301</v>
      </c>
      <c r="I541" s="73" t="s">
        <v>2270</v>
      </c>
      <c r="J541" s="73" t="s">
        <v>2271</v>
      </c>
      <c r="K541" s="73" t="s">
        <v>913</v>
      </c>
      <c r="L541" s="44" t="str">
        <f t="shared" si="149"/>
        <v>HRAEI-LPI-CC-258-2023HRAEI-MD0856</v>
      </c>
      <c r="M541" s="73" t="s">
        <v>914</v>
      </c>
      <c r="N541" s="73">
        <v>25301227</v>
      </c>
      <c r="O541" s="73" t="s">
        <v>915</v>
      </c>
      <c r="P541" s="73" t="s">
        <v>136</v>
      </c>
      <c r="Q541" s="74">
        <v>30.44</v>
      </c>
      <c r="R541" s="75">
        <v>217</v>
      </c>
      <c r="S541" s="75">
        <v>542</v>
      </c>
      <c r="T541" s="74">
        <f t="shared" si="150"/>
        <v>6605.4800000000005</v>
      </c>
      <c r="U541" s="74">
        <f t="shared" si="151"/>
        <v>16498.48</v>
      </c>
      <c r="V541" s="76">
        <v>0</v>
      </c>
      <c r="W541" s="87" t="str">
        <f>IFERROR(VLOOKUP(L541,'DINAMICA SOLICITADO - ENTREGADO'!$A$2:$B$2000,2,0),"-")</f>
        <v>-</v>
      </c>
      <c r="X541" s="87" t="str">
        <f>IFERROR(VLOOKUP(L541,'DINAMICA SOLICITADO - ENTREGADO'!$A$2:$C$2000,3,0),"-")</f>
        <v>-</v>
      </c>
      <c r="Y541" s="87" t="str">
        <f t="shared" si="152"/>
        <v>SIN SOLICITUD</v>
      </c>
      <c r="Z541" s="87" t="str">
        <f t="shared" si="153"/>
        <v>-</v>
      </c>
      <c r="AA541" s="87" t="str">
        <f t="shared" si="154"/>
        <v>MINIMO SIN SOLICITUD</v>
      </c>
      <c r="AB541" s="87" t="str">
        <f t="shared" si="155"/>
        <v>-</v>
      </c>
      <c r="AC541" s="87" t="str">
        <f t="shared" si="156"/>
        <v>SIN SOLICITUD</v>
      </c>
      <c r="AD541" s="6" t="str">
        <f t="shared" si="157"/>
        <v>-</v>
      </c>
      <c r="AE541" s="87"/>
      <c r="AF541" s="87"/>
      <c r="AG541" s="77"/>
      <c r="AH541" s="77"/>
      <c r="AI541" s="78" t="s">
        <v>2216</v>
      </c>
      <c r="AJ541" s="78"/>
      <c r="AK541" s="77"/>
      <c r="AL541" s="77"/>
      <c r="AM541" s="77"/>
      <c r="AN541" s="77" t="str">
        <f t="shared" si="158"/>
        <v>MCSSA018786HRAEI-LPI-CC-258-202325301</v>
      </c>
      <c r="AO541" s="77" t="str">
        <f t="shared" si="159"/>
        <v>542APOLLO CORPORATION AP, S.A. DE C.V.30.44MCSSA018786010.000.4095.002024LA-12-512-012000991-I-174-2023RAMO 12</v>
      </c>
      <c r="AP541" s="77" t="str">
        <f t="shared" si="160"/>
        <v>HRAEI-LPI-CC-258-2023</v>
      </c>
      <c r="AQ541" s="70" t="str">
        <f t="shared" si="161"/>
        <v>HRAEI-MD0856</v>
      </c>
      <c r="AR541" s="70" t="str">
        <f t="shared" si="162"/>
        <v>APOLLO CORPORATION AP, S.A. DE C.V.</v>
      </c>
      <c r="AS541" s="70" t="str">
        <f t="shared" si="163"/>
        <v>LA-12-512-012000991-I-174-2023</v>
      </c>
      <c r="AT541" s="70" t="s">
        <v>2218</v>
      </c>
      <c r="AU541" s="70" t="str">
        <f t="shared" si="164"/>
        <v>HRAEI-LPI-CC-258-2023HRAEI-MD0856</v>
      </c>
      <c r="AV541" s="70"/>
      <c r="AW541" s="70"/>
      <c r="AX541" s="70"/>
    </row>
    <row r="542" spans="1:52" s="57" customFormat="1" ht="24.75" hidden="1" customHeight="1" x14ac:dyDescent="0.25">
      <c r="A542" s="1" t="str">
        <f t="shared" si="147"/>
        <v>LA-012M7B997-E115-2022MCSSA018786DISTRIBUIDOR MEDICO TECNOMED, S.A. DE C.V.2024010.000.4095.00</v>
      </c>
      <c r="B542" s="1" t="str">
        <f t="shared" si="148"/>
        <v>MCSSA01878625301HRAEI-LPI-CC-419-RA-2022HRAEI-MD08562024</v>
      </c>
      <c r="C542" s="42">
        <v>44950</v>
      </c>
      <c r="D542" s="43">
        <v>2024</v>
      </c>
      <c r="E542" s="44" t="s">
        <v>39</v>
      </c>
      <c r="F542" s="44" t="s">
        <v>390</v>
      </c>
      <c r="G542" s="44" t="s">
        <v>41</v>
      </c>
      <c r="H542" s="44">
        <v>25301</v>
      </c>
      <c r="I542" s="44" t="s">
        <v>399</v>
      </c>
      <c r="J542" s="44" t="s">
        <v>400</v>
      </c>
      <c r="K542" s="44" t="s">
        <v>913</v>
      </c>
      <c r="L542" s="44" t="str">
        <f t="shared" si="149"/>
        <v>HRAEI-LPI-CC-419-RA-2022HRAEI-MD0856</v>
      </c>
      <c r="M542" s="69" t="s">
        <v>914</v>
      </c>
      <c r="N542" s="44">
        <v>25301227</v>
      </c>
      <c r="O542" s="44" t="s">
        <v>915</v>
      </c>
      <c r="P542" s="44" t="s">
        <v>136</v>
      </c>
      <c r="Q542" s="45">
        <v>29.7</v>
      </c>
      <c r="R542" s="46">
        <v>352</v>
      </c>
      <c r="S542" s="46">
        <v>880</v>
      </c>
      <c r="T542" s="45">
        <f t="shared" si="150"/>
        <v>10454.4</v>
      </c>
      <c r="U542" s="45">
        <f t="shared" si="151"/>
        <v>26136</v>
      </c>
      <c r="V542" s="47">
        <v>0</v>
      </c>
      <c r="W542" s="87" t="str">
        <f>IFERROR(VLOOKUP(L542,'DINAMICA SOLICITADO - ENTREGADO'!$A$2:$B$2000,2,0),"-")</f>
        <v>-</v>
      </c>
      <c r="X542" s="87" t="str">
        <f>IFERROR(VLOOKUP(L542,'DINAMICA SOLICITADO - ENTREGADO'!$A$2:$C$2000,3,0),"-")</f>
        <v>-</v>
      </c>
      <c r="Y542" s="87" t="str">
        <f t="shared" si="152"/>
        <v>SIN SOLICITUD</v>
      </c>
      <c r="Z542" s="87" t="str">
        <f t="shared" si="153"/>
        <v>-</v>
      </c>
      <c r="AA542" s="87" t="str">
        <f t="shared" si="154"/>
        <v>MINIMO SIN SOLICITUD</v>
      </c>
      <c r="AB542" s="87" t="str">
        <f t="shared" si="155"/>
        <v>-</v>
      </c>
      <c r="AC542" s="87" t="str">
        <f t="shared" si="156"/>
        <v>SIN SOLICITUD</v>
      </c>
      <c r="AD542" s="6" t="str">
        <f t="shared" si="157"/>
        <v>-</v>
      </c>
      <c r="AE542" s="87"/>
      <c r="AF542" s="87"/>
      <c r="AG542" s="8"/>
      <c r="AH542" s="8"/>
      <c r="AI542" s="9">
        <v>2.5000000000000001E-2</v>
      </c>
      <c r="AJ542" s="9"/>
      <c r="AK542" s="8"/>
      <c r="AL542" s="20"/>
      <c r="AM542" s="8"/>
      <c r="AN542" s="8" t="str">
        <f t="shared" si="158"/>
        <v>MCSSA018786HRAEI-LPI-CC-419-RA-202225301</v>
      </c>
      <c r="AO542" s="8" t="str">
        <f t="shared" si="159"/>
        <v>880DISTRIBUIDOR MEDICO TECNOMED, S.A. DE C.V.29.7MCSSA018786010.000.4095.002024LA-012M7B997-E115-2022RAMO 12</v>
      </c>
      <c r="AP542" s="8" t="str">
        <f t="shared" si="160"/>
        <v>HRAEI-LPI-CC-419-RA-2022</v>
      </c>
      <c r="AQ542" s="1" t="str">
        <f t="shared" si="161"/>
        <v>HRAEI-MD0856</v>
      </c>
      <c r="AR542" s="1" t="str">
        <f t="shared" si="162"/>
        <v>DISTRIBUIDOR MEDICO TECNOMED, S.A. DE C.V.</v>
      </c>
      <c r="AS542" s="1" t="str">
        <f t="shared" si="163"/>
        <v>LA-012M7B997-E115-2022</v>
      </c>
      <c r="AT542" s="1" t="s">
        <v>48</v>
      </c>
      <c r="AU542" s="1" t="str">
        <f t="shared" si="164"/>
        <v>HRAEI-LPI-CC-419-RA-2022HRAEI-MD0856</v>
      </c>
      <c r="AV542" s="1"/>
      <c r="AW542" s="1"/>
      <c r="AX542" s="1"/>
      <c r="AY542" s="1"/>
      <c r="AZ542" s="1"/>
    </row>
    <row r="543" spans="1:52" ht="24.75" hidden="1" customHeight="1" x14ac:dyDescent="0.25">
      <c r="A543" s="70" t="str">
        <f t="shared" si="147"/>
        <v>LA-12-512-012000991-I-174-2023MCSSA018786SAGO MEDICAL SERVICE, S.A. DE C.V.2024010.000.4096.00</v>
      </c>
      <c r="B543" s="70" t="str">
        <f t="shared" si="148"/>
        <v>MCSSA01878625301HRAEI-LPI-CC-397-2023HRAEI-MD08572024</v>
      </c>
      <c r="C543" s="71">
        <v>45357</v>
      </c>
      <c r="D543" s="72">
        <v>2024</v>
      </c>
      <c r="E543" s="73" t="s">
        <v>39</v>
      </c>
      <c r="F543" s="73" t="s">
        <v>2213</v>
      </c>
      <c r="G543" s="73" t="s">
        <v>2480</v>
      </c>
      <c r="H543" s="73">
        <v>25301</v>
      </c>
      <c r="I543" s="73" t="s">
        <v>2481</v>
      </c>
      <c r="J543" s="73" t="s">
        <v>463</v>
      </c>
      <c r="K543" s="73" t="s">
        <v>916</v>
      </c>
      <c r="L543" s="44" t="str">
        <f t="shared" si="149"/>
        <v>HRAEI-LPI-CC-397-2023HRAEI-MD0857</v>
      </c>
      <c r="M543" s="73" t="s">
        <v>917</v>
      </c>
      <c r="N543" s="73">
        <v>25301228</v>
      </c>
      <c r="O543" s="73" t="s">
        <v>918</v>
      </c>
      <c r="P543" s="73" t="s">
        <v>136</v>
      </c>
      <c r="Q543" s="74">
        <v>72.599999999999994</v>
      </c>
      <c r="R543" s="75">
        <v>9</v>
      </c>
      <c r="S543" s="75">
        <v>22</v>
      </c>
      <c r="T543" s="74">
        <f t="shared" si="150"/>
        <v>653.4</v>
      </c>
      <c r="U543" s="74">
        <f t="shared" si="151"/>
        <v>1597.1999999999998</v>
      </c>
      <c r="V543" s="76"/>
      <c r="W543" s="87" t="str">
        <f>IFERROR(VLOOKUP(L543,'DINAMICA SOLICITADO - ENTREGADO'!$A$2:$B$2000,2,0),"-")</f>
        <v>-</v>
      </c>
      <c r="X543" s="87" t="str">
        <f>IFERROR(VLOOKUP(L543,'DINAMICA SOLICITADO - ENTREGADO'!$A$2:$C$2000,3,0),"-")</f>
        <v>-</v>
      </c>
      <c r="Y543" s="87" t="str">
        <f t="shared" si="152"/>
        <v>SIN SOLICITUD</v>
      </c>
      <c r="Z543" s="87" t="str">
        <f t="shared" si="153"/>
        <v>-</v>
      </c>
      <c r="AA543" s="87" t="str">
        <f t="shared" si="154"/>
        <v>MINIMO SIN SOLICITUD</v>
      </c>
      <c r="AB543" s="87" t="str">
        <f t="shared" si="155"/>
        <v>-</v>
      </c>
      <c r="AC543" s="87" t="str">
        <f t="shared" si="156"/>
        <v>SIN SOLICITUD</v>
      </c>
      <c r="AD543" s="6" t="str">
        <f t="shared" si="157"/>
        <v>-</v>
      </c>
      <c r="AE543" s="87"/>
      <c r="AF543" s="87"/>
      <c r="AG543" s="77" t="s">
        <v>2482</v>
      </c>
      <c r="AH543" s="77" t="s">
        <v>2482</v>
      </c>
      <c r="AI543" s="78" t="s">
        <v>2216</v>
      </c>
      <c r="AJ543" s="78" t="s">
        <v>2037</v>
      </c>
      <c r="AK543" s="77" t="s">
        <v>2483</v>
      </c>
      <c r="AL543" s="77">
        <v>0</v>
      </c>
      <c r="AM543" s="77" t="s">
        <v>2479</v>
      </c>
      <c r="AN543" s="77" t="str">
        <f t="shared" si="158"/>
        <v>MCSSA018786HRAEI-LPI-CC-397-202325301</v>
      </c>
      <c r="AO543" s="77" t="str">
        <f t="shared" si="159"/>
        <v>22SAGO MEDICAL SERVICE, S.A. DE C.V.72.6MCSSA018786010.000.4096.002024LA-12-512-012000991-I-174-2023RAMO 47</v>
      </c>
      <c r="AP543" s="77" t="str">
        <f t="shared" si="160"/>
        <v>HRAEI-LPI-CC-397-2023</v>
      </c>
      <c r="AQ543" s="70" t="str">
        <f t="shared" si="161"/>
        <v>HRAEI-MD0857</v>
      </c>
      <c r="AR543" s="70" t="str">
        <f t="shared" si="162"/>
        <v>SAGO MEDICAL SERVICE, S.A. DE C.V.</v>
      </c>
      <c r="AS543" s="70" t="str">
        <f t="shared" si="163"/>
        <v>LA-12-512-012000991-I-174-2023</v>
      </c>
      <c r="AT543" s="70" t="s">
        <v>2218</v>
      </c>
      <c r="AU543" s="70" t="str">
        <f t="shared" si="164"/>
        <v>HRAEI-LPI-CC-397-2023HRAEI-MD0857</v>
      </c>
      <c r="AV543" s="70"/>
      <c r="AW543" s="70"/>
      <c r="AX543" s="70"/>
    </row>
    <row r="544" spans="1:52" ht="24.75" hidden="1" customHeight="1" x14ac:dyDescent="0.25">
      <c r="A544" s="1" t="str">
        <f t="shared" si="147"/>
        <v>LA-012M7B997-E115-2022MCSSA018786DISTRIBUIDOR MEDICO TECNOMED, S.A. DE C.V.2024010.000.4096.00</v>
      </c>
      <c r="B544" s="1" t="str">
        <f t="shared" si="148"/>
        <v>MCSSA01878625301HRAEI-LPI-CC-419-RA-2022HRAEI-MD08572024</v>
      </c>
      <c r="C544" s="42">
        <v>44950</v>
      </c>
      <c r="D544" s="43">
        <v>2024</v>
      </c>
      <c r="E544" s="44" t="s">
        <v>39</v>
      </c>
      <c r="F544" s="44" t="s">
        <v>390</v>
      </c>
      <c r="G544" s="44" t="s">
        <v>41</v>
      </c>
      <c r="H544" s="44">
        <v>25301</v>
      </c>
      <c r="I544" s="44" t="s">
        <v>399</v>
      </c>
      <c r="J544" s="44" t="s">
        <v>400</v>
      </c>
      <c r="K544" s="44" t="s">
        <v>916</v>
      </c>
      <c r="L544" s="44" t="str">
        <f t="shared" si="149"/>
        <v>HRAEI-LPI-CC-419-RA-2022HRAEI-MD0857</v>
      </c>
      <c r="M544" s="69" t="s">
        <v>917</v>
      </c>
      <c r="N544" s="44">
        <v>25301228</v>
      </c>
      <c r="O544" s="44" t="s">
        <v>918</v>
      </c>
      <c r="P544" s="44" t="s">
        <v>136</v>
      </c>
      <c r="Q544" s="45">
        <v>44.11</v>
      </c>
      <c r="R544" s="46">
        <v>9</v>
      </c>
      <c r="S544" s="46">
        <v>22</v>
      </c>
      <c r="T544" s="45">
        <f t="shared" si="150"/>
        <v>396.99</v>
      </c>
      <c r="U544" s="45">
        <f t="shared" si="151"/>
        <v>970.42</v>
      </c>
      <c r="V544" s="47">
        <v>0</v>
      </c>
      <c r="W544" s="87" t="str">
        <f>IFERROR(VLOOKUP(L544,'DINAMICA SOLICITADO - ENTREGADO'!$A$2:$B$2000,2,0),"-")</f>
        <v>-</v>
      </c>
      <c r="X544" s="87" t="str">
        <f>IFERROR(VLOOKUP(L544,'DINAMICA SOLICITADO - ENTREGADO'!$A$2:$C$2000,3,0),"-")</f>
        <v>-</v>
      </c>
      <c r="Y544" s="87" t="str">
        <f t="shared" si="152"/>
        <v>SIN SOLICITUD</v>
      </c>
      <c r="Z544" s="87" t="str">
        <f t="shared" si="153"/>
        <v>-</v>
      </c>
      <c r="AA544" s="87" t="str">
        <f t="shared" si="154"/>
        <v>MINIMO SIN SOLICITUD</v>
      </c>
      <c r="AB544" s="87" t="str">
        <f t="shared" si="155"/>
        <v>-</v>
      </c>
      <c r="AC544" s="87" t="str">
        <f t="shared" si="156"/>
        <v>SIN SOLICITUD</v>
      </c>
      <c r="AD544" s="6" t="str">
        <f t="shared" si="157"/>
        <v>-</v>
      </c>
      <c r="AE544" s="87"/>
      <c r="AF544" s="87"/>
      <c r="AI544" s="9">
        <v>2.5000000000000001E-2</v>
      </c>
      <c r="AN544" s="8" t="str">
        <f t="shared" si="158"/>
        <v>MCSSA018786HRAEI-LPI-CC-419-RA-202225301</v>
      </c>
      <c r="AO544" s="8" t="str">
        <f t="shared" si="159"/>
        <v>22DISTRIBUIDOR MEDICO TECNOMED, S.A. DE C.V.44.11MCSSA018786010.000.4096.002024LA-012M7B997-E115-2022RAMO 12</v>
      </c>
      <c r="AP544" s="8" t="str">
        <f t="shared" si="160"/>
        <v>HRAEI-LPI-CC-419-RA-2022</v>
      </c>
      <c r="AQ544" s="1" t="str">
        <f t="shared" si="161"/>
        <v>HRAEI-MD0857</v>
      </c>
      <c r="AR544" s="1" t="str">
        <f t="shared" si="162"/>
        <v>DISTRIBUIDOR MEDICO TECNOMED, S.A. DE C.V.</v>
      </c>
      <c r="AS544" s="1" t="str">
        <f t="shared" si="163"/>
        <v>LA-012M7B997-E115-2022</v>
      </c>
      <c r="AT544" s="1" t="s">
        <v>48</v>
      </c>
      <c r="AU544" s="1" t="str">
        <f t="shared" si="164"/>
        <v>HRAEI-LPI-CC-419-RA-2022HRAEI-MD0857</v>
      </c>
    </row>
    <row r="545" spans="1:50" ht="24.75" hidden="1" customHeight="1" x14ac:dyDescent="0.25">
      <c r="A545" s="1" t="str">
        <f t="shared" si="147"/>
        <v>LA-012M7B997-E115-2022MCSSA018786PHARMA TYCSA, S.A. DE C.V.2024010.000.4096.00</v>
      </c>
      <c r="B545" s="1" t="str">
        <f t="shared" si="148"/>
        <v>MCSSA01878625301HRAEI-LPI-CC-428-2022HRAEI-MD08572024</v>
      </c>
      <c r="C545" s="42">
        <v>44950</v>
      </c>
      <c r="D545" s="43">
        <v>2024</v>
      </c>
      <c r="E545" s="44" t="s">
        <v>39</v>
      </c>
      <c r="F545" s="44" t="s">
        <v>390</v>
      </c>
      <c r="G545" s="44" t="s">
        <v>41</v>
      </c>
      <c r="H545" s="44">
        <v>25301</v>
      </c>
      <c r="I545" s="44" t="s">
        <v>472</v>
      </c>
      <c r="J545" s="44" t="s">
        <v>473</v>
      </c>
      <c r="K545" s="44" t="s">
        <v>916</v>
      </c>
      <c r="L545" s="44" t="str">
        <f t="shared" si="149"/>
        <v>HRAEI-LPI-CC-428-2022HRAEI-MD0857</v>
      </c>
      <c r="M545" s="44" t="s">
        <v>917</v>
      </c>
      <c r="N545" s="44">
        <v>25301228</v>
      </c>
      <c r="O545" s="44" t="s">
        <v>918</v>
      </c>
      <c r="P545" s="44" t="s">
        <v>136</v>
      </c>
      <c r="Q545" s="45">
        <v>47.97</v>
      </c>
      <c r="R545" s="46">
        <v>6</v>
      </c>
      <c r="S545" s="46">
        <v>15</v>
      </c>
      <c r="T545" s="45">
        <f t="shared" si="150"/>
        <v>287.82</v>
      </c>
      <c r="U545" s="45">
        <f t="shared" si="151"/>
        <v>719.55</v>
      </c>
      <c r="V545" s="47">
        <v>0</v>
      </c>
      <c r="W545" s="87" t="str">
        <f>IFERROR(VLOOKUP(L545,'DINAMICA SOLICITADO - ENTREGADO'!$A$2:$B$2000,2,0),"-")</f>
        <v>-</v>
      </c>
      <c r="X545" s="87" t="str">
        <f>IFERROR(VLOOKUP(L545,'DINAMICA SOLICITADO - ENTREGADO'!$A$2:$C$2000,3,0),"-")</f>
        <v>-</v>
      </c>
      <c r="Y545" s="87" t="str">
        <f t="shared" si="152"/>
        <v>SIN SOLICITUD</v>
      </c>
      <c r="Z545" s="87" t="str">
        <f t="shared" si="153"/>
        <v>-</v>
      </c>
      <c r="AA545" s="87" t="str">
        <f t="shared" si="154"/>
        <v>MINIMO SIN SOLICITUD</v>
      </c>
      <c r="AB545" s="87" t="str">
        <f t="shared" si="155"/>
        <v>-</v>
      </c>
      <c r="AC545" s="87" t="str">
        <f t="shared" si="156"/>
        <v>SIN SOLICITUD</v>
      </c>
      <c r="AD545" s="6" t="str">
        <f t="shared" si="157"/>
        <v>-</v>
      </c>
      <c r="AE545" s="87"/>
      <c r="AF545" s="87"/>
      <c r="AI545" s="9">
        <v>0.02</v>
      </c>
      <c r="AN545" s="8" t="str">
        <f t="shared" si="158"/>
        <v>MCSSA018786HRAEI-LPI-CC-428-202225301</v>
      </c>
      <c r="AO545" s="8" t="str">
        <f t="shared" si="159"/>
        <v>15PHARMA TYCSA, S.A. DE C.V.47.97MCSSA018786010.000.4096.002024LA-012M7B997-E115-2022RAMO 12</v>
      </c>
      <c r="AP545" s="8" t="str">
        <f t="shared" si="160"/>
        <v>HRAEI-LPI-CC-428-2022</v>
      </c>
      <c r="AQ545" s="1" t="str">
        <f t="shared" si="161"/>
        <v>HRAEI-MD0857</v>
      </c>
      <c r="AR545" s="1" t="str">
        <f t="shared" si="162"/>
        <v>PHARMA TYCSA, S.A. DE C.V.</v>
      </c>
      <c r="AS545" s="1" t="str">
        <f t="shared" si="163"/>
        <v>LA-012M7B997-E115-2022</v>
      </c>
      <c r="AT545" s="1" t="s">
        <v>48</v>
      </c>
      <c r="AU545" s="1" t="str">
        <f t="shared" si="164"/>
        <v>HRAEI-LPI-CC-428-2022HRAEI-MD0857</v>
      </c>
    </row>
    <row r="546" spans="1:50" ht="24.75" hidden="1" customHeight="1" x14ac:dyDescent="0.25">
      <c r="A546" s="70" t="str">
        <f t="shared" si="147"/>
        <v>LA-12-512-012000991-I-174-2023MCSSA018786PHARMA MANAGEMENT AND INNOVATION, S.A. DE C.V.2024010.000.4097.00</v>
      </c>
      <c r="B546" s="70" t="str">
        <f t="shared" si="148"/>
        <v>MCSSA01878625301HRAEI-LPI-CC-349-2023HRAEI-MD08592024</v>
      </c>
      <c r="C546" s="71">
        <v>45253</v>
      </c>
      <c r="D546" s="72">
        <v>2024</v>
      </c>
      <c r="E546" s="73" t="s">
        <v>39</v>
      </c>
      <c r="F546" s="73" t="s">
        <v>2213</v>
      </c>
      <c r="G546" s="73" t="s">
        <v>41</v>
      </c>
      <c r="H546" s="73">
        <v>25301</v>
      </c>
      <c r="I546" s="73" t="s">
        <v>2272</v>
      </c>
      <c r="J546" s="73" t="s">
        <v>1040</v>
      </c>
      <c r="K546" s="73" t="s">
        <v>919</v>
      </c>
      <c r="L546" s="44" t="str">
        <f t="shared" si="149"/>
        <v>HRAEI-LPI-CC-349-2023HRAEI-MD0859</v>
      </c>
      <c r="M546" s="73" t="s">
        <v>920</v>
      </c>
      <c r="N546" s="73">
        <v>25301225</v>
      </c>
      <c r="O546" s="73" t="s">
        <v>921</v>
      </c>
      <c r="P546" s="73" t="s">
        <v>136</v>
      </c>
      <c r="Q546" s="74">
        <v>40</v>
      </c>
      <c r="R546" s="75">
        <v>31</v>
      </c>
      <c r="S546" s="75">
        <v>77</v>
      </c>
      <c r="T546" s="74">
        <f t="shared" si="150"/>
        <v>1240</v>
      </c>
      <c r="U546" s="74">
        <f t="shared" si="151"/>
        <v>3080</v>
      </c>
      <c r="V546" s="76">
        <v>0</v>
      </c>
      <c r="W546" s="87" t="str">
        <f>IFERROR(VLOOKUP(L546,'DINAMICA SOLICITADO - ENTREGADO'!$A$2:$B$2000,2,0),"-")</f>
        <v>-</v>
      </c>
      <c r="X546" s="87" t="str">
        <f>IFERROR(VLOOKUP(L546,'DINAMICA SOLICITADO - ENTREGADO'!$A$2:$C$2000,3,0),"-")</f>
        <v>-</v>
      </c>
      <c r="Y546" s="87" t="str">
        <f t="shared" si="152"/>
        <v>SIN SOLICITUD</v>
      </c>
      <c r="Z546" s="87" t="str">
        <f t="shared" si="153"/>
        <v>-</v>
      </c>
      <c r="AA546" s="87" t="str">
        <f t="shared" si="154"/>
        <v>MINIMO SIN SOLICITUD</v>
      </c>
      <c r="AB546" s="87" t="str">
        <f t="shared" si="155"/>
        <v>-</v>
      </c>
      <c r="AC546" s="87" t="str">
        <f t="shared" si="156"/>
        <v>SIN SOLICITUD</v>
      </c>
      <c r="AD546" s="6" t="str">
        <f t="shared" si="157"/>
        <v>-</v>
      </c>
      <c r="AE546" s="87"/>
      <c r="AF546" s="87"/>
      <c r="AG546" s="77"/>
      <c r="AH546" s="77"/>
      <c r="AI546" s="78" t="s">
        <v>2216</v>
      </c>
      <c r="AJ546" s="78"/>
      <c r="AK546" s="77"/>
      <c r="AL546" s="77"/>
      <c r="AM546" s="77"/>
      <c r="AN546" s="77" t="str">
        <f t="shared" si="158"/>
        <v>MCSSA018786HRAEI-LPI-CC-349-202325301</v>
      </c>
      <c r="AO546" s="77" t="str">
        <f t="shared" si="159"/>
        <v>77PHARMA MANAGEMENT AND INNOVATION, S.A. DE C.V.40MCSSA018786010.000.4097.002024LA-12-512-012000991-I-174-2023RAMO 12</v>
      </c>
      <c r="AP546" s="77" t="str">
        <f t="shared" si="160"/>
        <v>HRAEI-LPI-CC-349-2023</v>
      </c>
      <c r="AQ546" s="70" t="str">
        <f t="shared" si="161"/>
        <v>HRAEI-MD0859</v>
      </c>
      <c r="AR546" s="70" t="str">
        <f t="shared" si="162"/>
        <v>PHARMA MANAGEMENT AND INNOVATION, S.A. DE C.V.</v>
      </c>
      <c r="AS546" s="70" t="str">
        <f t="shared" si="163"/>
        <v>LA-12-512-012000991-I-174-2023</v>
      </c>
      <c r="AT546" s="70" t="s">
        <v>2218</v>
      </c>
      <c r="AU546" s="70" t="str">
        <f t="shared" si="164"/>
        <v>HRAEI-LPI-CC-349-2023HRAEI-MD0859</v>
      </c>
      <c r="AV546" s="70"/>
      <c r="AW546" s="70"/>
      <c r="AX546" s="70"/>
    </row>
    <row r="547" spans="1:50" ht="24.75" hidden="1" customHeight="1" x14ac:dyDescent="0.25">
      <c r="A547" s="1" t="str">
        <f t="shared" si="147"/>
        <v>LA-012M7B997-E115-2022MCSSA018786PHARMA TYCSA, S.A. DE C.V.2024010.000.4097.00</v>
      </c>
      <c r="B547" s="1" t="str">
        <f t="shared" si="148"/>
        <v>MCSSA01878625301HRAEI-LPI-CC-428-2022HRAEI-MD08592024</v>
      </c>
      <c r="C547" s="42">
        <v>44950</v>
      </c>
      <c r="D547" s="43">
        <v>2024</v>
      </c>
      <c r="E547" s="44" t="s">
        <v>39</v>
      </c>
      <c r="F547" s="44" t="s">
        <v>390</v>
      </c>
      <c r="G547" s="44" t="s">
        <v>41</v>
      </c>
      <c r="H547" s="44">
        <v>25301</v>
      </c>
      <c r="I547" s="44" t="s">
        <v>472</v>
      </c>
      <c r="J547" s="44" t="s">
        <v>473</v>
      </c>
      <c r="K547" s="44" t="s">
        <v>919</v>
      </c>
      <c r="L547" s="44" t="str">
        <f t="shared" si="149"/>
        <v>HRAEI-LPI-CC-428-2022HRAEI-MD0859</v>
      </c>
      <c r="M547" s="44" t="s">
        <v>920</v>
      </c>
      <c r="N547" s="44">
        <v>25301225</v>
      </c>
      <c r="O547" s="44" t="s">
        <v>921</v>
      </c>
      <c r="P547" s="44" t="s">
        <v>136</v>
      </c>
      <c r="Q547" s="45">
        <v>35</v>
      </c>
      <c r="R547" s="46">
        <v>50</v>
      </c>
      <c r="S547" s="46">
        <v>125</v>
      </c>
      <c r="T547" s="45">
        <f t="shared" si="150"/>
        <v>1750</v>
      </c>
      <c r="U547" s="45">
        <f t="shared" si="151"/>
        <v>4375</v>
      </c>
      <c r="V547" s="47">
        <v>0</v>
      </c>
      <c r="W547" s="87" t="str">
        <f>IFERROR(VLOOKUP(L547,'DINAMICA SOLICITADO - ENTREGADO'!$A$2:$B$2000,2,0),"-")</f>
        <v>-</v>
      </c>
      <c r="X547" s="87" t="str">
        <f>IFERROR(VLOOKUP(L547,'DINAMICA SOLICITADO - ENTREGADO'!$A$2:$C$2000,3,0),"-")</f>
        <v>-</v>
      </c>
      <c r="Y547" s="87" t="str">
        <f t="shared" si="152"/>
        <v>SIN SOLICITUD</v>
      </c>
      <c r="Z547" s="87" t="str">
        <f t="shared" si="153"/>
        <v>-</v>
      </c>
      <c r="AA547" s="87" t="str">
        <f t="shared" si="154"/>
        <v>MINIMO SIN SOLICITUD</v>
      </c>
      <c r="AB547" s="87" t="str">
        <f t="shared" si="155"/>
        <v>-</v>
      </c>
      <c r="AC547" s="87" t="str">
        <f t="shared" si="156"/>
        <v>SIN SOLICITUD</v>
      </c>
      <c r="AD547" s="6" t="str">
        <f t="shared" si="157"/>
        <v>-</v>
      </c>
      <c r="AE547" s="87"/>
      <c r="AF547" s="87"/>
      <c r="AI547" s="9">
        <v>0.02</v>
      </c>
      <c r="AN547" s="8" t="str">
        <f t="shared" si="158"/>
        <v>MCSSA018786HRAEI-LPI-CC-428-202225301</v>
      </c>
      <c r="AO547" s="8" t="str">
        <f t="shared" si="159"/>
        <v>125PHARMA TYCSA, S.A. DE C.V.35MCSSA018786010.000.4097.002024LA-012M7B997-E115-2022RAMO 12</v>
      </c>
      <c r="AP547" s="8" t="str">
        <f t="shared" si="160"/>
        <v>HRAEI-LPI-CC-428-2022</v>
      </c>
      <c r="AQ547" s="1" t="str">
        <f t="shared" si="161"/>
        <v>HRAEI-MD0859</v>
      </c>
      <c r="AR547" s="1" t="str">
        <f t="shared" si="162"/>
        <v>PHARMA TYCSA, S.A. DE C.V.</v>
      </c>
      <c r="AS547" s="1" t="str">
        <f t="shared" si="163"/>
        <v>LA-012M7B997-E115-2022</v>
      </c>
      <c r="AT547" s="1" t="s">
        <v>48</v>
      </c>
      <c r="AU547" s="1" t="str">
        <f t="shared" si="164"/>
        <v>HRAEI-LPI-CC-428-2022HRAEI-MD0859</v>
      </c>
    </row>
    <row r="548" spans="1:50" ht="24.75" hidden="1" customHeight="1" x14ac:dyDescent="0.25">
      <c r="A548" s="1" t="str">
        <f t="shared" si="147"/>
        <v>LA-012M7B997-E115-2022MCSSA018786PHARMA TYCSA, S.A. DE C.V.2024010.000.4098.00</v>
      </c>
      <c r="B548" s="1" t="str">
        <f t="shared" si="148"/>
        <v>MCSSA01878625301HRAEI-LPI-CC-428-2022HRAEI-MD08582024</v>
      </c>
      <c r="C548" s="42">
        <v>44950</v>
      </c>
      <c r="D548" s="43">
        <v>2024</v>
      </c>
      <c r="E548" s="44" t="s">
        <v>39</v>
      </c>
      <c r="F548" s="44" t="s">
        <v>390</v>
      </c>
      <c r="G548" s="44" t="s">
        <v>41</v>
      </c>
      <c r="H548" s="44">
        <v>25301</v>
      </c>
      <c r="I548" s="44" t="s">
        <v>472</v>
      </c>
      <c r="J548" s="44" t="s">
        <v>473</v>
      </c>
      <c r="K548" s="44" t="s">
        <v>922</v>
      </c>
      <c r="L548" s="44" t="str">
        <f t="shared" si="149"/>
        <v>HRAEI-LPI-CC-428-2022HRAEI-MD0858</v>
      </c>
      <c r="M548" s="44" t="s">
        <v>923</v>
      </c>
      <c r="N548" s="44">
        <v>25301226</v>
      </c>
      <c r="O548" s="44" t="s">
        <v>924</v>
      </c>
      <c r="P548" s="44" t="s">
        <v>136</v>
      </c>
      <c r="Q548" s="45">
        <v>45</v>
      </c>
      <c r="R548" s="46">
        <v>3</v>
      </c>
      <c r="S548" s="46">
        <v>7</v>
      </c>
      <c r="T548" s="45">
        <f t="shared" si="150"/>
        <v>135</v>
      </c>
      <c r="U548" s="45">
        <f t="shared" si="151"/>
        <v>315</v>
      </c>
      <c r="V548" s="47">
        <v>0</v>
      </c>
      <c r="W548" s="87" t="str">
        <f>IFERROR(VLOOKUP(L548,'DINAMICA SOLICITADO - ENTREGADO'!$A$2:$B$2000,2,0),"-")</f>
        <v>-</v>
      </c>
      <c r="X548" s="87" t="str">
        <f>IFERROR(VLOOKUP(L548,'DINAMICA SOLICITADO - ENTREGADO'!$A$2:$C$2000,3,0),"-")</f>
        <v>-</v>
      </c>
      <c r="Y548" s="87" t="str">
        <f t="shared" si="152"/>
        <v>SIN SOLICITUD</v>
      </c>
      <c r="Z548" s="87" t="str">
        <f t="shared" si="153"/>
        <v>-</v>
      </c>
      <c r="AA548" s="87" t="str">
        <f t="shared" si="154"/>
        <v>MINIMO SIN SOLICITUD</v>
      </c>
      <c r="AB548" s="87" t="str">
        <f t="shared" si="155"/>
        <v>-</v>
      </c>
      <c r="AC548" s="87" t="str">
        <f t="shared" si="156"/>
        <v>SIN SOLICITUD</v>
      </c>
      <c r="AD548" s="6" t="str">
        <f t="shared" si="157"/>
        <v>-</v>
      </c>
      <c r="AE548" s="87"/>
      <c r="AF548" s="87"/>
      <c r="AI548" s="9">
        <v>0.02</v>
      </c>
      <c r="AJ548" s="90"/>
      <c r="AN548" s="8" t="str">
        <f t="shared" si="158"/>
        <v>MCSSA018786HRAEI-LPI-CC-428-202225301</v>
      </c>
      <c r="AO548" s="8" t="str">
        <f t="shared" si="159"/>
        <v>7PHARMA TYCSA, S.A. DE C.V.45MCSSA018786010.000.4098.002024LA-012M7B997-E115-2022RAMO 12</v>
      </c>
      <c r="AP548" s="8" t="str">
        <f t="shared" si="160"/>
        <v>HRAEI-LPI-CC-428-2022</v>
      </c>
      <c r="AQ548" s="1" t="str">
        <f t="shared" si="161"/>
        <v>HRAEI-MD0858</v>
      </c>
      <c r="AR548" s="1" t="str">
        <f t="shared" si="162"/>
        <v>PHARMA TYCSA, S.A. DE C.V.</v>
      </c>
      <c r="AS548" s="1" t="str">
        <f t="shared" si="163"/>
        <v>LA-012M7B997-E115-2022</v>
      </c>
      <c r="AT548" s="1" t="s">
        <v>48</v>
      </c>
      <c r="AU548" s="1" t="str">
        <f t="shared" si="164"/>
        <v>HRAEI-LPI-CC-428-2022HRAEI-MD0858</v>
      </c>
    </row>
    <row r="549" spans="1:50" ht="24.75" hidden="1" customHeight="1" x14ac:dyDescent="0.25">
      <c r="A549" s="1" t="str">
        <f t="shared" si="147"/>
        <v>AA-12-M7B-012M7B997-I-24-2023 MCSSA018786PROFESSIONAL PHARMACY OCCIDENTE, S.A. DE C.V.2024010.000.0232.00</v>
      </c>
      <c r="B549" s="1" t="str">
        <f t="shared" si="148"/>
        <v>MCSSA01878625301HRAEI-AD-CC-099-2023-AHRAEI-MD08622024</v>
      </c>
      <c r="C549" s="42">
        <v>44980</v>
      </c>
      <c r="D549" s="43">
        <v>2024</v>
      </c>
      <c r="E549" s="44" t="s">
        <v>39</v>
      </c>
      <c r="F549" s="44" t="s">
        <v>2043</v>
      </c>
      <c r="G549" s="44" t="s">
        <v>41</v>
      </c>
      <c r="H549" s="44">
        <v>25301</v>
      </c>
      <c r="I549" s="44" t="s">
        <v>2049</v>
      </c>
      <c r="J549" s="44" t="s">
        <v>340</v>
      </c>
      <c r="K549" s="44" t="s">
        <v>2050</v>
      </c>
      <c r="L549" s="44" t="str">
        <f t="shared" si="149"/>
        <v>HRAEI-AD-CC-099-2023-AHRAEI-MD0862</v>
      </c>
      <c r="M549" s="44" t="s">
        <v>2051</v>
      </c>
      <c r="N549" s="44">
        <v>25301235</v>
      </c>
      <c r="O549" s="44" t="s">
        <v>2052</v>
      </c>
      <c r="P549" s="44" t="s">
        <v>896</v>
      </c>
      <c r="Q549" s="45">
        <v>688.6</v>
      </c>
      <c r="R549" s="46">
        <v>47</v>
      </c>
      <c r="S549" s="46">
        <v>117</v>
      </c>
      <c r="T549" s="45">
        <f t="shared" si="150"/>
        <v>32364.2</v>
      </c>
      <c r="U549" s="45">
        <f t="shared" si="151"/>
        <v>80566.2</v>
      </c>
      <c r="V549" s="47">
        <v>0</v>
      </c>
      <c r="W549" s="87">
        <f>IFERROR(VLOOKUP(L549,'DINAMICA SOLICITADO - ENTREGADO'!$A$2:$B$2000,2,0),"-")</f>
        <v>117</v>
      </c>
      <c r="X549" s="87">
        <f>IFERROR(VLOOKUP(L549,'DINAMICA SOLICITADO - ENTREGADO'!$A$2:$C$2000,3,0),"-")</f>
        <v>117</v>
      </c>
      <c r="Y549" s="87" t="str">
        <f t="shared" si="152"/>
        <v>CLAVE SOLICITADA</v>
      </c>
      <c r="Z549" s="87">
        <f t="shared" si="153"/>
        <v>70</v>
      </c>
      <c r="AA549" s="87" t="str">
        <f t="shared" si="154"/>
        <v>MINIMO SUPERADO</v>
      </c>
      <c r="AB549" s="87">
        <f t="shared" si="155"/>
        <v>0</v>
      </c>
      <c r="AC549" s="87" t="str">
        <f t="shared" si="156"/>
        <v>RECIBIDO TOTAL</v>
      </c>
      <c r="AD549" s="6">
        <f t="shared" si="157"/>
        <v>80566.2</v>
      </c>
      <c r="AE549" s="87"/>
      <c r="AF549" s="87"/>
      <c r="AG549" s="8" t="s">
        <v>2053</v>
      </c>
      <c r="AH549" s="8" t="s">
        <v>2053</v>
      </c>
      <c r="AI549" s="9">
        <v>2.5000000000000001E-2</v>
      </c>
      <c r="AJ549" s="9" t="s">
        <v>1426</v>
      </c>
      <c r="AN549" s="8" t="str">
        <f t="shared" si="158"/>
        <v>MCSSA018786HRAEI-AD-CC-099-2023-A25301</v>
      </c>
      <c r="AO549" s="8" t="str">
        <f t="shared" si="159"/>
        <v>117PROFESSIONAL PHARMACY OCCIDENTE, S.A. DE C.V.688.6MCSSA018786010.000.0232.002024AA-12-M7B-012M7B997-I-24-2023 RAMO 12</v>
      </c>
      <c r="AP549" s="8" t="str">
        <f t="shared" si="160"/>
        <v>HRAEI-AD-CC-099-2023-A</v>
      </c>
      <c r="AQ549" s="1" t="str">
        <f t="shared" si="161"/>
        <v>HRAEI-MD0862</v>
      </c>
      <c r="AR549" s="1" t="str">
        <f t="shared" si="162"/>
        <v>PROFESSIONAL PHARMACY OCCIDENTE, S.A. DE C.V.</v>
      </c>
      <c r="AS549" s="1" t="str">
        <f t="shared" si="163"/>
        <v>AA-12-M7B-012M7B997-I-24-2023 </v>
      </c>
      <c r="AT549" s="1" t="s">
        <v>48</v>
      </c>
      <c r="AU549" s="1" t="str">
        <f t="shared" si="164"/>
        <v>HRAEI-AD-CC-099-2023-AHRAEI-MD0862</v>
      </c>
    </row>
    <row r="550" spans="1:50" ht="24.75" hidden="1" customHeight="1" x14ac:dyDescent="0.25">
      <c r="A550" s="70" t="str">
        <f t="shared" si="147"/>
        <v>LA-12-512-012000991-I-174-2023MCSSA018786LABORATORIOS SILANES, S.A. DE C.V.2024010.000.2418.00</v>
      </c>
      <c r="B550" s="70" t="str">
        <f t="shared" si="148"/>
        <v>MCSSA01878625301HRAEI-LPI-CC-324-2023HRAEI-MD08672024</v>
      </c>
      <c r="C550" s="71">
        <v>45253</v>
      </c>
      <c r="D550" s="72">
        <v>2024</v>
      </c>
      <c r="E550" s="73" t="s">
        <v>39</v>
      </c>
      <c r="F550" s="73" t="s">
        <v>2213</v>
      </c>
      <c r="G550" s="73" t="s">
        <v>41</v>
      </c>
      <c r="H550" s="73">
        <v>25301</v>
      </c>
      <c r="I550" s="73" t="s">
        <v>2303</v>
      </c>
      <c r="J550" s="73" t="s">
        <v>574</v>
      </c>
      <c r="K550" s="73" t="s">
        <v>1710</v>
      </c>
      <c r="L550" s="44" t="str">
        <f t="shared" si="149"/>
        <v>HRAEI-LPI-CC-324-2023HRAEI-MD0867</v>
      </c>
      <c r="M550" s="73" t="s">
        <v>1711</v>
      </c>
      <c r="N550" s="73">
        <v>25301240</v>
      </c>
      <c r="O550" s="73" t="s">
        <v>1712</v>
      </c>
      <c r="P550" s="73" t="s">
        <v>1713</v>
      </c>
      <c r="Q550" s="74">
        <v>1180.83</v>
      </c>
      <c r="R550" s="75">
        <v>2</v>
      </c>
      <c r="S550" s="75">
        <v>3</v>
      </c>
      <c r="T550" s="74">
        <f t="shared" si="150"/>
        <v>2361.66</v>
      </c>
      <c r="U550" s="74">
        <f t="shared" si="151"/>
        <v>3542.49</v>
      </c>
      <c r="V550" s="76">
        <v>0</v>
      </c>
      <c r="W550" s="87">
        <f>IFERROR(VLOOKUP(L550,'DINAMICA SOLICITADO - ENTREGADO'!$A$2:$B$2000,2,0),"-")</f>
        <v>2</v>
      </c>
      <c r="X550" s="87">
        <f>IFERROR(VLOOKUP(L550,'DINAMICA SOLICITADO - ENTREGADO'!$A$2:$C$2000,3,0),"-")</f>
        <v>0</v>
      </c>
      <c r="Y550" s="87" t="str">
        <f t="shared" si="152"/>
        <v>CLAVE SOLICITADA</v>
      </c>
      <c r="Z550" s="87">
        <f t="shared" si="153"/>
        <v>0</v>
      </c>
      <c r="AA550" s="87" t="str">
        <f t="shared" si="154"/>
        <v>MINIMO CUMPLIDO</v>
      </c>
      <c r="AB550" s="87">
        <f t="shared" si="155"/>
        <v>2</v>
      </c>
      <c r="AC550" s="87" t="str">
        <f t="shared" si="156"/>
        <v>SIN RECIBIR</v>
      </c>
      <c r="AD550" s="6">
        <f t="shared" si="157"/>
        <v>0</v>
      </c>
      <c r="AE550" s="87"/>
      <c r="AF550" s="87"/>
      <c r="AG550" s="77"/>
      <c r="AH550" s="77"/>
      <c r="AI550" s="78" t="s">
        <v>2216</v>
      </c>
      <c r="AJ550" s="78"/>
      <c r="AK550" s="77"/>
      <c r="AL550" s="77"/>
      <c r="AM550" s="77"/>
      <c r="AN550" s="77" t="str">
        <f t="shared" si="158"/>
        <v>MCSSA018786HRAEI-LPI-CC-324-202325301</v>
      </c>
      <c r="AO550" s="77" t="str">
        <f t="shared" si="159"/>
        <v>3LABORATORIOS SILANES, S.A. DE C.V.1180.83MCSSA018786010.000.2418.002024LA-12-512-012000991-I-174-2023RAMO 12</v>
      </c>
      <c r="AP550" s="77" t="str">
        <f t="shared" si="160"/>
        <v>HRAEI-LPI-CC-324-2023</v>
      </c>
      <c r="AQ550" s="70" t="str">
        <f t="shared" si="161"/>
        <v>HRAEI-MD0867</v>
      </c>
      <c r="AR550" s="70" t="str">
        <f t="shared" si="162"/>
        <v>LABORATORIOS SILANES, S.A. DE C.V.</v>
      </c>
      <c r="AS550" s="70" t="str">
        <f t="shared" si="163"/>
        <v>LA-12-512-012000991-I-174-2023</v>
      </c>
      <c r="AT550" s="70" t="s">
        <v>2218</v>
      </c>
      <c r="AU550" s="70" t="str">
        <f t="shared" si="164"/>
        <v>HRAEI-LPI-CC-324-2023HRAEI-MD0867</v>
      </c>
      <c r="AV550" s="70"/>
      <c r="AW550" s="70"/>
      <c r="AX550" s="70"/>
    </row>
    <row r="551" spans="1:50" ht="24.75" hidden="1" customHeight="1" x14ac:dyDescent="0.25">
      <c r="A551" s="1" t="str">
        <f t="shared" si="147"/>
        <v>LA-12-M7B-012M7B997-I-1-2023MCSSA018786LABORATORIOS SILANES, S.A. DE C.V.2024010.000.2418.00</v>
      </c>
      <c r="B551" s="1" t="str">
        <f t="shared" si="148"/>
        <v>MCSSA01878625301HRAEI-LPI-CC-033-2023HRAEI-MD08672024</v>
      </c>
      <c r="C551" s="42">
        <v>44971</v>
      </c>
      <c r="D551" s="43">
        <v>2024</v>
      </c>
      <c r="E551" s="44" t="s">
        <v>39</v>
      </c>
      <c r="F551" s="44" t="s">
        <v>1474</v>
      </c>
      <c r="G551" s="44" t="s">
        <v>41</v>
      </c>
      <c r="H551" s="44">
        <v>25301</v>
      </c>
      <c r="I551" s="44" t="s">
        <v>1709</v>
      </c>
      <c r="J551" s="44" t="s">
        <v>574</v>
      </c>
      <c r="K551" s="44" t="s">
        <v>1710</v>
      </c>
      <c r="L551" s="44" t="str">
        <f t="shared" si="149"/>
        <v>HRAEI-LPI-CC-033-2023HRAEI-MD0867</v>
      </c>
      <c r="M551" s="44" t="s">
        <v>1711</v>
      </c>
      <c r="N551" s="44">
        <v>25301240</v>
      </c>
      <c r="O551" s="44" t="s">
        <v>1712</v>
      </c>
      <c r="P551" s="44" t="s">
        <v>1713</v>
      </c>
      <c r="Q551" s="45">
        <v>1180.83</v>
      </c>
      <c r="R551" s="46">
        <v>2</v>
      </c>
      <c r="S551" s="46">
        <v>5</v>
      </c>
      <c r="T551" s="45">
        <f t="shared" si="150"/>
        <v>2361.66</v>
      </c>
      <c r="U551" s="45">
        <f t="shared" si="151"/>
        <v>5904.15</v>
      </c>
      <c r="V551" s="47">
        <v>0</v>
      </c>
      <c r="W551" s="87">
        <f>IFERROR(VLOOKUP(L551,'DINAMICA SOLICITADO - ENTREGADO'!$A$2:$B$2000,2,0),"-")</f>
        <v>2</v>
      </c>
      <c r="X551" s="87">
        <f>IFERROR(VLOOKUP(L551,'DINAMICA SOLICITADO - ENTREGADO'!$A$2:$C$2000,3,0),"-")</f>
        <v>2</v>
      </c>
      <c r="Y551" s="87" t="str">
        <f t="shared" si="152"/>
        <v>CLAVE SOLICITADA</v>
      </c>
      <c r="Z551" s="87">
        <f t="shared" si="153"/>
        <v>0</v>
      </c>
      <c r="AA551" s="87" t="str">
        <f t="shared" si="154"/>
        <v>MINIMO CUMPLIDO</v>
      </c>
      <c r="AB551" s="87">
        <f t="shared" si="155"/>
        <v>0</v>
      </c>
      <c r="AC551" s="87" t="str">
        <f t="shared" si="156"/>
        <v>RECIBIDO TOTAL</v>
      </c>
      <c r="AD551" s="6">
        <f t="shared" si="157"/>
        <v>2361.66</v>
      </c>
      <c r="AE551" s="87" t="s">
        <v>3574</v>
      </c>
      <c r="AF551" s="87"/>
      <c r="AI551" s="9">
        <v>0.02</v>
      </c>
      <c r="AN551" s="8" t="str">
        <f t="shared" si="158"/>
        <v>MCSSA018786HRAEI-LPI-CC-033-202325301</v>
      </c>
      <c r="AO551" s="8" t="str">
        <f t="shared" si="159"/>
        <v>5LABORATORIOS SILANES, S.A. DE C.V.1180.83MCSSA018786010.000.2418.002024LA-12-M7B-012M7B997-I-1-2023RAMO 12</v>
      </c>
      <c r="AP551" s="8" t="str">
        <f t="shared" si="160"/>
        <v>HRAEI-LPI-CC-033-2023</v>
      </c>
      <c r="AQ551" s="1" t="str">
        <f t="shared" si="161"/>
        <v>HRAEI-MD0867</v>
      </c>
      <c r="AR551" s="1" t="str">
        <f t="shared" si="162"/>
        <v>LABORATORIOS SILANES, S.A. DE C.V.</v>
      </c>
      <c r="AS551" s="1" t="str">
        <f t="shared" si="163"/>
        <v>LA-12-M7B-012M7B997-I-1-2023</v>
      </c>
      <c r="AT551" s="1" t="s">
        <v>48</v>
      </c>
      <c r="AU551" s="1" t="str">
        <f t="shared" si="164"/>
        <v>HRAEI-LPI-CC-033-2023HRAEI-MD0867</v>
      </c>
    </row>
    <row r="552" spans="1:50" ht="24.75" hidden="1" customHeight="1" x14ac:dyDescent="0.25">
      <c r="A552" s="70" t="str">
        <f t="shared" si="147"/>
        <v>LA-12-512-012000991-I-174-2023MCSSA018786BIORESEARCH DE MEXICO, S.A. DE C.V.2024010.000.0593.00</v>
      </c>
      <c r="B552" s="70" t="str">
        <f t="shared" si="148"/>
        <v>MCSSA01878625301HRAEI-LPI-CC-266-2023HRAEI-MD08702024</v>
      </c>
      <c r="C552" s="71">
        <v>45253</v>
      </c>
      <c r="D552" s="72">
        <v>2024</v>
      </c>
      <c r="E552" s="73" t="s">
        <v>39</v>
      </c>
      <c r="F552" s="73" t="s">
        <v>2213</v>
      </c>
      <c r="G552" s="73" t="s">
        <v>41</v>
      </c>
      <c r="H552" s="73">
        <v>25301</v>
      </c>
      <c r="I552" s="73" t="s">
        <v>2274</v>
      </c>
      <c r="J552" s="73" t="s">
        <v>2275</v>
      </c>
      <c r="K552" s="73" t="s">
        <v>517</v>
      </c>
      <c r="L552" s="44" t="str">
        <f t="shared" si="149"/>
        <v>HRAEI-LPI-CC-266-2023HRAEI-MD0870</v>
      </c>
      <c r="M552" s="73" t="s">
        <v>518</v>
      </c>
      <c r="N552" s="73">
        <v>25301251</v>
      </c>
      <c r="O552" s="73" t="s">
        <v>519</v>
      </c>
      <c r="P552" s="73" t="s">
        <v>461</v>
      </c>
      <c r="Q552" s="74">
        <v>4.95</v>
      </c>
      <c r="R552" s="75">
        <v>3</v>
      </c>
      <c r="S552" s="75">
        <v>7</v>
      </c>
      <c r="T552" s="74">
        <f t="shared" si="150"/>
        <v>14.850000000000001</v>
      </c>
      <c r="U552" s="74">
        <f t="shared" si="151"/>
        <v>34.65</v>
      </c>
      <c r="V552" s="76">
        <v>0</v>
      </c>
      <c r="W552" s="87" t="str">
        <f>IFERROR(VLOOKUP(L552,'DINAMICA SOLICITADO - ENTREGADO'!$A$2:$B$2000,2,0),"-")</f>
        <v>-</v>
      </c>
      <c r="X552" s="87" t="str">
        <f>IFERROR(VLOOKUP(L552,'DINAMICA SOLICITADO - ENTREGADO'!$A$2:$C$2000,3,0),"-")</f>
        <v>-</v>
      </c>
      <c r="Y552" s="87" t="str">
        <f t="shared" si="152"/>
        <v>SIN SOLICITUD</v>
      </c>
      <c r="Z552" s="87" t="str">
        <f t="shared" si="153"/>
        <v>-</v>
      </c>
      <c r="AA552" s="87" t="str">
        <f t="shared" si="154"/>
        <v>MINIMO SIN SOLICITUD</v>
      </c>
      <c r="AB552" s="87" t="str">
        <f t="shared" si="155"/>
        <v>-</v>
      </c>
      <c r="AC552" s="87" t="str">
        <f t="shared" si="156"/>
        <v>SIN SOLICITUD</v>
      </c>
      <c r="AD552" s="6" t="str">
        <f t="shared" si="157"/>
        <v>-</v>
      </c>
      <c r="AE552" s="87"/>
      <c r="AF552" s="87"/>
      <c r="AG552" s="77"/>
      <c r="AH552" s="77"/>
      <c r="AI552" s="78" t="s">
        <v>2216</v>
      </c>
      <c r="AJ552" s="78"/>
      <c r="AK552" s="77"/>
      <c r="AL552" s="77"/>
      <c r="AM552" s="77"/>
      <c r="AN552" s="77" t="str">
        <f t="shared" si="158"/>
        <v>MCSSA018786HRAEI-LPI-CC-266-202325301</v>
      </c>
      <c r="AO552" s="77" t="str">
        <f t="shared" si="159"/>
        <v>7BIORESEARCH DE MEXICO, S.A. DE C.V.4.95MCSSA018786010.000.0593.002024LA-12-512-012000991-I-174-2023RAMO 12</v>
      </c>
      <c r="AP552" s="77" t="str">
        <f t="shared" si="160"/>
        <v>HRAEI-LPI-CC-266-2023</v>
      </c>
      <c r="AQ552" s="70" t="str">
        <f t="shared" si="161"/>
        <v>HRAEI-MD0870</v>
      </c>
      <c r="AR552" s="70" t="str">
        <f t="shared" si="162"/>
        <v>BIORESEARCH DE MEXICO, S.A. DE C.V.</v>
      </c>
      <c r="AS552" s="70" t="str">
        <f t="shared" si="163"/>
        <v>LA-12-512-012000991-I-174-2023</v>
      </c>
      <c r="AT552" s="70" t="s">
        <v>2218</v>
      </c>
      <c r="AU552" s="70" t="str">
        <f t="shared" si="164"/>
        <v>HRAEI-LPI-CC-266-2023HRAEI-MD0870</v>
      </c>
      <c r="AV552" s="70"/>
      <c r="AW552" s="70"/>
      <c r="AX552" s="70"/>
    </row>
    <row r="553" spans="1:50" ht="24.75" hidden="1" customHeight="1" x14ac:dyDescent="0.25">
      <c r="A553" s="70" t="str">
        <f t="shared" si="147"/>
        <v>LA-12-512-012000991-I-174-2023MCSSA018786GRUPO BIOJEMA, S.A. DE C.V.2024010.000.0593.00</v>
      </c>
      <c r="B553" s="70" t="str">
        <f t="shared" si="148"/>
        <v>MCSSA01878625301HRAEI-LPI-CC-311-1-2023HRAEI-MD08702024</v>
      </c>
      <c r="C553" s="71">
        <v>45253</v>
      </c>
      <c r="D553" s="72">
        <v>2024</v>
      </c>
      <c r="E553" s="73" t="s">
        <v>39</v>
      </c>
      <c r="F553" s="73" t="s">
        <v>2213</v>
      </c>
      <c r="G553" s="73" t="s">
        <v>41</v>
      </c>
      <c r="H553" s="73">
        <v>25301</v>
      </c>
      <c r="I553" s="73" t="s">
        <v>2301</v>
      </c>
      <c r="J553" s="73" t="s">
        <v>2302</v>
      </c>
      <c r="K553" s="73" t="s">
        <v>517</v>
      </c>
      <c r="L553" s="44" t="str">
        <f t="shared" si="149"/>
        <v>HRAEI-LPI-CC-311-1-2023HRAEI-MD0870</v>
      </c>
      <c r="M553" s="73" t="s">
        <v>518</v>
      </c>
      <c r="N553" s="73">
        <v>25301251</v>
      </c>
      <c r="O553" s="73" t="s">
        <v>519</v>
      </c>
      <c r="P553" s="73" t="s">
        <v>461</v>
      </c>
      <c r="Q553" s="74">
        <v>5.0999999999999996</v>
      </c>
      <c r="R553" s="75">
        <v>2</v>
      </c>
      <c r="S553" s="75">
        <v>5</v>
      </c>
      <c r="T553" s="74">
        <f t="shared" si="150"/>
        <v>10.199999999999999</v>
      </c>
      <c r="U553" s="74">
        <f t="shared" si="151"/>
        <v>25.5</v>
      </c>
      <c r="V553" s="76">
        <v>0</v>
      </c>
      <c r="W553" s="87" t="str">
        <f>IFERROR(VLOOKUP(L553,'DINAMICA SOLICITADO - ENTREGADO'!$A$2:$B$2000,2,0),"-")</f>
        <v>-</v>
      </c>
      <c r="X553" s="87" t="str">
        <f>IFERROR(VLOOKUP(L553,'DINAMICA SOLICITADO - ENTREGADO'!$A$2:$C$2000,3,0),"-")</f>
        <v>-</v>
      </c>
      <c r="Y553" s="87" t="str">
        <f t="shared" si="152"/>
        <v>SIN SOLICITUD</v>
      </c>
      <c r="Z553" s="87" t="str">
        <f t="shared" si="153"/>
        <v>-</v>
      </c>
      <c r="AA553" s="87" t="str">
        <f t="shared" si="154"/>
        <v>MINIMO SIN SOLICITUD</v>
      </c>
      <c r="AB553" s="87" t="str">
        <f t="shared" si="155"/>
        <v>-</v>
      </c>
      <c r="AC553" s="87" t="str">
        <f t="shared" si="156"/>
        <v>SIN SOLICITUD</v>
      </c>
      <c r="AD553" s="6" t="str">
        <f t="shared" si="157"/>
        <v>-</v>
      </c>
      <c r="AE553" s="87"/>
      <c r="AF553" s="87"/>
      <c r="AG553" s="77"/>
      <c r="AH553" s="77"/>
      <c r="AI553" s="78" t="s">
        <v>2216</v>
      </c>
      <c r="AJ553" s="78"/>
      <c r="AK553" s="77"/>
      <c r="AL553" s="77"/>
      <c r="AM553" s="77"/>
      <c r="AN553" s="77" t="str">
        <f t="shared" si="158"/>
        <v>MCSSA018786HRAEI-LPI-CC-311-1-202325301</v>
      </c>
      <c r="AO553" s="77" t="str">
        <f t="shared" si="159"/>
        <v>5GRUPO BIOJEMA, S.A. DE C.V.5.1MCSSA018786010.000.0593.002024LA-12-512-012000991-I-174-2023RAMO 12</v>
      </c>
      <c r="AP553" s="77" t="str">
        <f t="shared" si="160"/>
        <v>HRAEI-LPI-CC-311-1-2023</v>
      </c>
      <c r="AQ553" s="70" t="str">
        <f t="shared" si="161"/>
        <v>HRAEI-MD0870</v>
      </c>
      <c r="AR553" s="70" t="str">
        <f t="shared" si="162"/>
        <v>GRUPO BIOJEMA, S.A. DE C.V.</v>
      </c>
      <c r="AS553" s="70" t="str">
        <f t="shared" si="163"/>
        <v>LA-12-512-012000991-I-174-2023</v>
      </c>
      <c r="AT553" s="70" t="s">
        <v>2218</v>
      </c>
      <c r="AU553" s="70" t="str">
        <f t="shared" si="164"/>
        <v>HRAEI-LPI-CC-311-1-2023HRAEI-MD0870</v>
      </c>
      <c r="AV553" s="70"/>
      <c r="AW553" s="70"/>
      <c r="AX553" s="70"/>
    </row>
    <row r="554" spans="1:50" ht="24.75" hidden="1" customHeight="1" x14ac:dyDescent="0.25">
      <c r="A554" s="1" t="str">
        <f t="shared" si="147"/>
        <v>LA-012M7B997-E115-2022MCSSA018786BIORESEARCH DE MÉXICO, S.A. DE C.V.2024010.000.0593.00</v>
      </c>
      <c r="B554" s="1" t="str">
        <f t="shared" si="148"/>
        <v>MCSSA01878625301HRAEI-LPI-CC-431-2022HRAEI-MD08702024</v>
      </c>
      <c r="C554" s="42">
        <v>44950</v>
      </c>
      <c r="D554" s="43">
        <v>2024</v>
      </c>
      <c r="E554" s="44" t="s">
        <v>39</v>
      </c>
      <c r="F554" s="44" t="s">
        <v>390</v>
      </c>
      <c r="G554" s="44" t="s">
        <v>41</v>
      </c>
      <c r="H554" s="44">
        <v>25301</v>
      </c>
      <c r="I554" s="44" t="s">
        <v>503</v>
      </c>
      <c r="J554" s="44" t="s">
        <v>504</v>
      </c>
      <c r="K554" s="44" t="s">
        <v>517</v>
      </c>
      <c r="L554" s="44" t="str">
        <f t="shared" si="149"/>
        <v>HRAEI-LPI-CC-431-2022HRAEI-MD0870</v>
      </c>
      <c r="M554" s="44" t="s">
        <v>518</v>
      </c>
      <c r="N554" s="44">
        <v>25301251</v>
      </c>
      <c r="O554" s="44" t="s">
        <v>519</v>
      </c>
      <c r="P554" s="44" t="s">
        <v>461</v>
      </c>
      <c r="Q554" s="45">
        <v>4.9000000000000004</v>
      </c>
      <c r="R554" s="46">
        <v>2</v>
      </c>
      <c r="S554" s="46">
        <v>5</v>
      </c>
      <c r="T554" s="45">
        <f t="shared" si="150"/>
        <v>9.8000000000000007</v>
      </c>
      <c r="U554" s="45">
        <f t="shared" si="151"/>
        <v>24.5</v>
      </c>
      <c r="V554" s="47">
        <v>0</v>
      </c>
      <c r="W554" s="87" t="str">
        <f>IFERROR(VLOOKUP(L554,'DINAMICA SOLICITADO - ENTREGADO'!$A$2:$B$2000,2,0),"-")</f>
        <v>-</v>
      </c>
      <c r="X554" s="87" t="str">
        <f>IFERROR(VLOOKUP(L554,'DINAMICA SOLICITADO - ENTREGADO'!$A$2:$C$2000,3,0),"-")</f>
        <v>-</v>
      </c>
      <c r="Y554" s="87" t="str">
        <f t="shared" si="152"/>
        <v>SIN SOLICITUD</v>
      </c>
      <c r="Z554" s="87" t="str">
        <f t="shared" si="153"/>
        <v>-</v>
      </c>
      <c r="AA554" s="87" t="str">
        <f t="shared" si="154"/>
        <v>MINIMO SIN SOLICITUD</v>
      </c>
      <c r="AB554" s="87" t="str">
        <f t="shared" si="155"/>
        <v>-</v>
      </c>
      <c r="AC554" s="87" t="str">
        <f t="shared" si="156"/>
        <v>SIN SOLICITUD</v>
      </c>
      <c r="AD554" s="6" t="str">
        <f t="shared" si="157"/>
        <v>-</v>
      </c>
      <c r="AE554" s="87"/>
      <c r="AF554" s="87"/>
      <c r="AI554" s="9">
        <v>2.5000000000000001E-2</v>
      </c>
      <c r="AN554" s="8" t="str">
        <f t="shared" si="158"/>
        <v>MCSSA018786HRAEI-LPI-CC-431-202225301</v>
      </c>
      <c r="AO554" s="8" t="str">
        <f t="shared" si="159"/>
        <v>5BIORESEARCH DE MÉXICO, S.A. DE C.V.4.9MCSSA018786010.000.0593.002024LA-012M7B997-E115-2022RAMO 12</v>
      </c>
      <c r="AP554" s="8" t="str">
        <f t="shared" si="160"/>
        <v>HRAEI-LPI-CC-431-2022</v>
      </c>
      <c r="AQ554" s="1" t="str">
        <f t="shared" si="161"/>
        <v>HRAEI-MD0870</v>
      </c>
      <c r="AR554" s="1" t="str">
        <f t="shared" si="162"/>
        <v>BIORESEARCH DE MÉXICO, S.A. DE C.V.</v>
      </c>
      <c r="AS554" s="1" t="str">
        <f t="shared" si="163"/>
        <v>LA-012M7B997-E115-2022</v>
      </c>
      <c r="AT554" s="1" t="s">
        <v>48</v>
      </c>
      <c r="AU554" s="1" t="str">
        <f t="shared" si="164"/>
        <v>HRAEI-LPI-CC-431-2022HRAEI-MD0870</v>
      </c>
    </row>
    <row r="555" spans="1:50" ht="24.75" hidden="1" customHeight="1" x14ac:dyDescent="0.25">
      <c r="A555" s="1" t="str">
        <f t="shared" si="147"/>
        <v>AA-12-M7B-012M7B997-I-24-2023 MCSSA018786BIORESEARCH DE MÉXICO, S.A. DE C.V.2024010.000.0593.00</v>
      </c>
      <c r="B555" s="1" t="str">
        <f t="shared" si="148"/>
        <v>MCSSA01878625301HRAEI-AD-CC-114-2023HRAEI-MD08702024</v>
      </c>
      <c r="C555" s="42">
        <v>44980</v>
      </c>
      <c r="D555" s="43">
        <v>2024</v>
      </c>
      <c r="E555" s="44" t="s">
        <v>39</v>
      </c>
      <c r="F555" s="44" t="s">
        <v>2043</v>
      </c>
      <c r="G555" s="44" t="s">
        <v>41</v>
      </c>
      <c r="H555" s="44">
        <v>25301</v>
      </c>
      <c r="I555" s="44" t="s">
        <v>2224</v>
      </c>
      <c r="J555" s="44" t="s">
        <v>504</v>
      </c>
      <c r="K555" s="44" t="s">
        <v>517</v>
      </c>
      <c r="L555" s="44" t="str">
        <f t="shared" si="149"/>
        <v>HRAEI-AD-CC-114-2023HRAEI-MD0870</v>
      </c>
      <c r="M555" s="44" t="s">
        <v>518</v>
      </c>
      <c r="N555" s="44">
        <v>25301251</v>
      </c>
      <c r="O555" s="44" t="s">
        <v>519</v>
      </c>
      <c r="P555" s="44" t="s">
        <v>461</v>
      </c>
      <c r="Q555" s="45">
        <v>5.15</v>
      </c>
      <c r="R555" s="46">
        <v>6</v>
      </c>
      <c r="S555" s="46">
        <v>15</v>
      </c>
      <c r="T555" s="45">
        <f t="shared" si="150"/>
        <v>30.900000000000002</v>
      </c>
      <c r="U555" s="45">
        <f t="shared" si="151"/>
        <v>77.25</v>
      </c>
      <c r="V555" s="47">
        <v>0</v>
      </c>
      <c r="W555" s="87">
        <f>IFERROR(VLOOKUP(L555,'DINAMICA SOLICITADO - ENTREGADO'!$A$2:$B$2000,2,0),"-")</f>
        <v>15</v>
      </c>
      <c r="X555" s="87">
        <f>IFERROR(VLOOKUP(L555,'DINAMICA SOLICITADO - ENTREGADO'!$A$2:$C$2000,3,0),"-")</f>
        <v>15</v>
      </c>
      <c r="Y555" s="87" t="str">
        <f t="shared" si="152"/>
        <v>CLAVE SOLICITADA</v>
      </c>
      <c r="Z555" s="87">
        <f t="shared" si="153"/>
        <v>9</v>
      </c>
      <c r="AA555" s="87" t="str">
        <f t="shared" si="154"/>
        <v>MINIMO SUPERADO</v>
      </c>
      <c r="AB555" s="87">
        <f t="shared" si="155"/>
        <v>0</v>
      </c>
      <c r="AC555" s="87" t="str">
        <f t="shared" si="156"/>
        <v>RECIBIDO TOTAL</v>
      </c>
      <c r="AD555" s="6">
        <f t="shared" si="157"/>
        <v>77.25</v>
      </c>
      <c r="AE555" s="87"/>
      <c r="AF555" s="87"/>
      <c r="AI555" s="9">
        <v>2.5000000000000001E-2</v>
      </c>
      <c r="AN555" s="8" t="str">
        <f t="shared" si="158"/>
        <v>MCSSA018786HRAEI-AD-CC-114-202325301</v>
      </c>
      <c r="AO555" s="8" t="str">
        <f t="shared" si="159"/>
        <v>15BIORESEARCH DE MÉXICO, S.A. DE C.V.5.15MCSSA018786010.000.0593.002024AA-12-M7B-012M7B997-I-24-2023 RAMO 12</v>
      </c>
      <c r="AP555" s="8" t="str">
        <f t="shared" si="160"/>
        <v>HRAEI-AD-CC-114-2023</v>
      </c>
      <c r="AQ555" s="1" t="str">
        <f t="shared" si="161"/>
        <v>HRAEI-MD0870</v>
      </c>
      <c r="AR555" s="1" t="str">
        <f t="shared" si="162"/>
        <v>BIORESEARCH DE MÉXICO, S.A. DE C.V.</v>
      </c>
      <c r="AS555" s="1" t="str">
        <f t="shared" si="163"/>
        <v>AA-12-M7B-012M7B997-I-24-2023 </v>
      </c>
      <c r="AT555" s="1" t="s">
        <v>48</v>
      </c>
      <c r="AU555" s="1" t="str">
        <f t="shared" si="164"/>
        <v>HRAEI-AD-CC-114-2023HRAEI-MD0870</v>
      </c>
    </row>
    <row r="556" spans="1:50" ht="24.75" hidden="1" customHeight="1" x14ac:dyDescent="0.25">
      <c r="A556" s="70" t="str">
        <f t="shared" si="147"/>
        <v>LA-12-512-012000991-I-174-2023MCSSA018786SAGO MEDICAL SERVICE, S.A. DE C.V.2024010.000.0592.00</v>
      </c>
      <c r="B556" s="70" t="str">
        <f t="shared" si="148"/>
        <v>MCSSA01878625301HRAEI-LPI-CC-397-2023HRAEI-MD08692024</v>
      </c>
      <c r="C556" s="71">
        <v>45357</v>
      </c>
      <c r="D556" s="72">
        <v>2024</v>
      </c>
      <c r="E556" s="73" t="s">
        <v>39</v>
      </c>
      <c r="F556" s="73" t="s">
        <v>2213</v>
      </c>
      <c r="G556" s="73" t="s">
        <v>2480</v>
      </c>
      <c r="H556" s="73">
        <v>25301</v>
      </c>
      <c r="I556" s="73" t="s">
        <v>2481</v>
      </c>
      <c r="J556" s="73" t="s">
        <v>463</v>
      </c>
      <c r="K556" s="73" t="s">
        <v>1579</v>
      </c>
      <c r="L556" s="44" t="str">
        <f t="shared" si="149"/>
        <v>HRAEI-LPI-CC-397-2023HRAEI-MD0869</v>
      </c>
      <c r="M556" s="73" t="s">
        <v>1580</v>
      </c>
      <c r="N556" s="73">
        <v>25301252</v>
      </c>
      <c r="O556" s="73" t="s">
        <v>1581</v>
      </c>
      <c r="P556" s="73" t="s">
        <v>1582</v>
      </c>
      <c r="Q556" s="74">
        <v>34.1</v>
      </c>
      <c r="R556" s="75">
        <v>106</v>
      </c>
      <c r="S556" s="75">
        <v>264</v>
      </c>
      <c r="T556" s="74">
        <f t="shared" si="150"/>
        <v>3614.6000000000004</v>
      </c>
      <c r="U556" s="74">
        <f t="shared" si="151"/>
        <v>9002.4</v>
      </c>
      <c r="V556" s="76"/>
      <c r="W556" s="87" t="str">
        <f>IFERROR(VLOOKUP(L556,'DINAMICA SOLICITADO - ENTREGADO'!$A$2:$B$2000,2,0),"-")</f>
        <v>-</v>
      </c>
      <c r="X556" s="87" t="str">
        <f>IFERROR(VLOOKUP(L556,'DINAMICA SOLICITADO - ENTREGADO'!$A$2:$C$2000,3,0),"-")</f>
        <v>-</v>
      </c>
      <c r="Y556" s="87" t="str">
        <f t="shared" si="152"/>
        <v>SIN SOLICITUD</v>
      </c>
      <c r="Z556" s="87" t="str">
        <f t="shared" si="153"/>
        <v>-</v>
      </c>
      <c r="AA556" s="87" t="str">
        <f t="shared" si="154"/>
        <v>MINIMO SIN SOLICITUD</v>
      </c>
      <c r="AB556" s="87" t="str">
        <f t="shared" si="155"/>
        <v>-</v>
      </c>
      <c r="AC556" s="87" t="str">
        <f t="shared" si="156"/>
        <v>SIN SOLICITUD</v>
      </c>
      <c r="AD556" s="6" t="str">
        <f t="shared" si="157"/>
        <v>-</v>
      </c>
      <c r="AE556" s="87"/>
      <c r="AF556" s="87"/>
      <c r="AG556" s="77" t="s">
        <v>2482</v>
      </c>
      <c r="AH556" s="77" t="s">
        <v>2482</v>
      </c>
      <c r="AI556" s="78" t="s">
        <v>2216</v>
      </c>
      <c r="AJ556" s="78" t="s">
        <v>2037</v>
      </c>
      <c r="AK556" s="77" t="s">
        <v>2483</v>
      </c>
      <c r="AL556" s="77">
        <v>0</v>
      </c>
      <c r="AM556" s="77" t="s">
        <v>2479</v>
      </c>
      <c r="AN556" s="77" t="str">
        <f t="shared" si="158"/>
        <v>MCSSA018786HRAEI-LPI-CC-397-202325301</v>
      </c>
      <c r="AO556" s="77" t="str">
        <f t="shared" si="159"/>
        <v>264SAGO MEDICAL SERVICE, S.A. DE C.V.34.1MCSSA018786010.000.0592.002024LA-12-512-012000991-I-174-2023RAMO 47</v>
      </c>
      <c r="AP556" s="77" t="str">
        <f t="shared" si="160"/>
        <v>HRAEI-LPI-CC-397-2023</v>
      </c>
      <c r="AQ556" s="70" t="str">
        <f t="shared" si="161"/>
        <v>HRAEI-MD0869</v>
      </c>
      <c r="AR556" s="70" t="str">
        <f t="shared" si="162"/>
        <v>SAGO MEDICAL SERVICE, S.A. DE C.V.</v>
      </c>
      <c r="AS556" s="70" t="str">
        <f t="shared" si="163"/>
        <v>LA-12-512-012000991-I-174-2023</v>
      </c>
      <c r="AT556" s="70" t="s">
        <v>2218</v>
      </c>
      <c r="AU556" s="70" t="str">
        <f t="shared" si="164"/>
        <v>HRAEI-LPI-CC-397-2023HRAEI-MD0869</v>
      </c>
      <c r="AV556" s="70"/>
      <c r="AW556" s="70"/>
      <c r="AX556" s="70"/>
    </row>
    <row r="557" spans="1:50" ht="24.75" hidden="1" customHeight="1" x14ac:dyDescent="0.25">
      <c r="A557" s="1" t="str">
        <f t="shared" si="147"/>
        <v>LA-12-M7B-012M7B997-I-1-2023MCSSA018786SAGO MEDICAL SERVICE, S.A. DE C.V.2024010.000.0592.00</v>
      </c>
      <c r="B557" s="1" t="str">
        <f t="shared" si="148"/>
        <v>MCSSA01878625301HRAEI-LPI-CC-022-2023HRAEI-MD08692024</v>
      </c>
      <c r="C557" s="42">
        <v>44971</v>
      </c>
      <c r="D557" s="43">
        <v>2024</v>
      </c>
      <c r="E557" s="44" t="s">
        <v>39</v>
      </c>
      <c r="F557" s="44" t="s">
        <v>1474</v>
      </c>
      <c r="G557" s="44" t="s">
        <v>41</v>
      </c>
      <c r="H557" s="44">
        <v>25301</v>
      </c>
      <c r="I557" s="44" t="s">
        <v>1578</v>
      </c>
      <c r="J557" s="44" t="s">
        <v>463</v>
      </c>
      <c r="K557" s="44" t="s">
        <v>1579</v>
      </c>
      <c r="L557" s="44" t="str">
        <f t="shared" si="149"/>
        <v>HRAEI-LPI-CC-022-2023HRAEI-MD0869</v>
      </c>
      <c r="M557" s="44" t="s">
        <v>1580</v>
      </c>
      <c r="N557" s="44">
        <v>25301252</v>
      </c>
      <c r="O557" s="44" t="s">
        <v>1581</v>
      </c>
      <c r="P557" s="44" t="s">
        <v>1582</v>
      </c>
      <c r="Q557" s="45">
        <v>31</v>
      </c>
      <c r="R557" s="46">
        <v>172</v>
      </c>
      <c r="S557" s="46">
        <v>430</v>
      </c>
      <c r="T557" s="45">
        <f t="shared" si="150"/>
        <v>5332</v>
      </c>
      <c r="U557" s="45">
        <f t="shared" si="151"/>
        <v>13330</v>
      </c>
      <c r="V557" s="47">
        <v>0</v>
      </c>
      <c r="W557" s="87" t="str">
        <f>IFERROR(VLOOKUP(L557,'DINAMICA SOLICITADO - ENTREGADO'!$A$2:$B$2000,2,0),"-")</f>
        <v>-</v>
      </c>
      <c r="X557" s="87" t="str">
        <f>IFERROR(VLOOKUP(L557,'DINAMICA SOLICITADO - ENTREGADO'!$A$2:$C$2000,3,0),"-")</f>
        <v>-</v>
      </c>
      <c r="Y557" s="87" t="str">
        <f t="shared" si="152"/>
        <v>SIN SOLICITUD</v>
      </c>
      <c r="Z557" s="87" t="str">
        <f t="shared" si="153"/>
        <v>-</v>
      </c>
      <c r="AA557" s="87" t="str">
        <f t="shared" si="154"/>
        <v>MINIMO SIN SOLICITUD</v>
      </c>
      <c r="AB557" s="87" t="str">
        <f t="shared" si="155"/>
        <v>-</v>
      </c>
      <c r="AC557" s="87" t="str">
        <f t="shared" si="156"/>
        <v>SIN SOLICITUD</v>
      </c>
      <c r="AD557" s="6" t="str">
        <f t="shared" si="157"/>
        <v>-</v>
      </c>
      <c r="AE557" s="87"/>
      <c r="AF557" s="87"/>
      <c r="AI557" s="9">
        <v>0.02</v>
      </c>
      <c r="AN557" s="8" t="str">
        <f t="shared" si="158"/>
        <v>MCSSA018786HRAEI-LPI-CC-022-202325301</v>
      </c>
      <c r="AO557" s="8" t="str">
        <f t="shared" si="159"/>
        <v>430SAGO MEDICAL SERVICE, S.A. DE C.V.31MCSSA018786010.000.0592.002024LA-12-M7B-012M7B997-I-1-2023RAMO 12</v>
      </c>
      <c r="AP557" s="8" t="str">
        <f t="shared" si="160"/>
        <v>HRAEI-LPI-CC-022-2023</v>
      </c>
      <c r="AQ557" s="1" t="str">
        <f t="shared" si="161"/>
        <v>HRAEI-MD0869</v>
      </c>
      <c r="AR557" s="1" t="str">
        <f t="shared" si="162"/>
        <v>SAGO MEDICAL SERVICE, S.A. DE C.V.</v>
      </c>
      <c r="AS557" s="1" t="str">
        <f t="shared" si="163"/>
        <v>LA-12-M7B-012M7B997-I-1-2023</v>
      </c>
      <c r="AT557" s="1" t="s">
        <v>48</v>
      </c>
      <c r="AU557" s="1" t="str">
        <f t="shared" si="164"/>
        <v>HRAEI-LPI-CC-022-2023HRAEI-MD0869</v>
      </c>
    </row>
    <row r="558" spans="1:50" ht="24.75" hidden="1" customHeight="1" x14ac:dyDescent="0.25">
      <c r="A558" s="70" t="str">
        <f t="shared" si="147"/>
        <v>LA-12-512-012000991-I-174-2023MCSSA018786SAGO MEDICAL SERVICE, S.A. DE C.V.2024010.000.2018.00</v>
      </c>
      <c r="B558" s="70" t="str">
        <f t="shared" si="148"/>
        <v>MCSSA01878625301HRAEI-LPI-CC-397-2023HRAEI-MD08752024</v>
      </c>
      <c r="C558" s="71">
        <v>45357</v>
      </c>
      <c r="D558" s="72">
        <v>2024</v>
      </c>
      <c r="E558" s="73" t="s">
        <v>39</v>
      </c>
      <c r="F558" s="73" t="s">
        <v>2213</v>
      </c>
      <c r="G558" s="73" t="s">
        <v>2480</v>
      </c>
      <c r="H558" s="73">
        <v>25301</v>
      </c>
      <c r="I558" s="73" t="s">
        <v>2481</v>
      </c>
      <c r="J558" s="73" t="s">
        <v>463</v>
      </c>
      <c r="K558" s="73" t="s">
        <v>686</v>
      </c>
      <c r="L558" s="44" t="str">
        <f t="shared" si="149"/>
        <v>HRAEI-LPI-CC-397-2023HRAEI-MD0875</v>
      </c>
      <c r="M558" s="73" t="s">
        <v>687</v>
      </c>
      <c r="N558" s="73">
        <v>25301258</v>
      </c>
      <c r="O558" s="73" t="s">
        <v>688</v>
      </c>
      <c r="P558" s="73" t="s">
        <v>689</v>
      </c>
      <c r="Q558" s="74">
        <v>37.6</v>
      </c>
      <c r="R558" s="75">
        <v>5</v>
      </c>
      <c r="S558" s="75">
        <v>11</v>
      </c>
      <c r="T558" s="74">
        <f t="shared" si="150"/>
        <v>188</v>
      </c>
      <c r="U558" s="74">
        <f t="shared" si="151"/>
        <v>413.6</v>
      </c>
      <c r="V558" s="76"/>
      <c r="W558" s="87" t="str">
        <f>IFERROR(VLOOKUP(L558,'DINAMICA SOLICITADO - ENTREGADO'!$A$2:$B$2000,2,0),"-")</f>
        <v>-</v>
      </c>
      <c r="X558" s="87" t="str">
        <f>IFERROR(VLOOKUP(L558,'DINAMICA SOLICITADO - ENTREGADO'!$A$2:$C$2000,3,0),"-")</f>
        <v>-</v>
      </c>
      <c r="Y558" s="87" t="str">
        <f t="shared" si="152"/>
        <v>SIN SOLICITUD</v>
      </c>
      <c r="Z558" s="87" t="str">
        <f t="shared" si="153"/>
        <v>-</v>
      </c>
      <c r="AA558" s="87" t="str">
        <f t="shared" si="154"/>
        <v>MINIMO SIN SOLICITUD</v>
      </c>
      <c r="AB558" s="87" t="str">
        <f t="shared" si="155"/>
        <v>-</v>
      </c>
      <c r="AC558" s="87" t="str">
        <f t="shared" si="156"/>
        <v>SIN SOLICITUD</v>
      </c>
      <c r="AD558" s="6" t="str">
        <f t="shared" si="157"/>
        <v>-</v>
      </c>
      <c r="AE558" s="87"/>
      <c r="AF558" s="87"/>
      <c r="AG558" s="77" t="s">
        <v>2482</v>
      </c>
      <c r="AH558" s="77" t="s">
        <v>2482</v>
      </c>
      <c r="AI558" s="78" t="s">
        <v>2216</v>
      </c>
      <c r="AJ558" s="91" t="s">
        <v>2037</v>
      </c>
      <c r="AK558" s="77" t="s">
        <v>2483</v>
      </c>
      <c r="AL558" s="77">
        <v>0</v>
      </c>
      <c r="AM558" s="77" t="s">
        <v>2479</v>
      </c>
      <c r="AN558" s="77" t="str">
        <f t="shared" si="158"/>
        <v>MCSSA018786HRAEI-LPI-CC-397-202325301</v>
      </c>
      <c r="AO558" s="77" t="str">
        <f t="shared" si="159"/>
        <v>11SAGO MEDICAL SERVICE, S.A. DE C.V.37.6MCSSA018786010.000.2018.002024LA-12-512-012000991-I-174-2023RAMO 47</v>
      </c>
      <c r="AP558" s="77" t="str">
        <f t="shared" si="160"/>
        <v>HRAEI-LPI-CC-397-2023</v>
      </c>
      <c r="AQ558" s="70" t="str">
        <f t="shared" si="161"/>
        <v>HRAEI-MD0875</v>
      </c>
      <c r="AR558" s="70" t="str">
        <f t="shared" si="162"/>
        <v>SAGO MEDICAL SERVICE, S.A. DE C.V.</v>
      </c>
      <c r="AS558" s="70" t="str">
        <f t="shared" si="163"/>
        <v>LA-12-512-012000991-I-174-2023</v>
      </c>
      <c r="AT558" s="70" t="s">
        <v>2218</v>
      </c>
      <c r="AU558" s="70" t="str">
        <f t="shared" si="164"/>
        <v>HRAEI-LPI-CC-397-2023HRAEI-MD0875</v>
      </c>
      <c r="AV558" s="70"/>
      <c r="AW558" s="70"/>
      <c r="AX558" s="70"/>
    </row>
    <row r="559" spans="1:50" ht="24.75" hidden="1" customHeight="1" x14ac:dyDescent="0.25">
      <c r="A559" s="1" t="str">
        <f t="shared" si="147"/>
        <v>LA-012M7B997-E115-2022MCSSA018786SAGO MEDICAL SERVICE, S.A. DE C.V.2024010.000.2018.00</v>
      </c>
      <c r="B559" s="1" t="str">
        <f t="shared" si="148"/>
        <v>MCSSA01878625301HRAEI-LPI-CC-427-2022HRAEI-MD08752024</v>
      </c>
      <c r="C559" s="42">
        <v>44950</v>
      </c>
      <c r="D559" s="43">
        <v>2024</v>
      </c>
      <c r="E559" s="44" t="s">
        <v>39</v>
      </c>
      <c r="F559" s="44" t="s">
        <v>390</v>
      </c>
      <c r="G559" s="44" t="s">
        <v>41</v>
      </c>
      <c r="H559" s="44">
        <v>25301</v>
      </c>
      <c r="I559" s="44" t="s">
        <v>462</v>
      </c>
      <c r="J559" s="44" t="s">
        <v>463</v>
      </c>
      <c r="K559" s="44" t="s">
        <v>686</v>
      </c>
      <c r="L559" s="44" t="str">
        <f t="shared" si="149"/>
        <v>HRAEI-LPI-CC-427-2022HRAEI-MD0875</v>
      </c>
      <c r="M559" s="44" t="s">
        <v>687</v>
      </c>
      <c r="N559" s="44">
        <v>25301258</v>
      </c>
      <c r="O559" s="44" t="s">
        <v>688</v>
      </c>
      <c r="P559" s="44" t="s">
        <v>689</v>
      </c>
      <c r="Q559" s="45">
        <v>37.6</v>
      </c>
      <c r="R559" s="46">
        <v>5</v>
      </c>
      <c r="S559" s="46">
        <v>11</v>
      </c>
      <c r="T559" s="45">
        <f t="shared" si="150"/>
        <v>188</v>
      </c>
      <c r="U559" s="45">
        <f t="shared" si="151"/>
        <v>413.6</v>
      </c>
      <c r="V559" s="47">
        <v>0</v>
      </c>
      <c r="W559" s="87" t="str">
        <f>IFERROR(VLOOKUP(L559,'DINAMICA SOLICITADO - ENTREGADO'!$A$2:$B$2000,2,0),"-")</f>
        <v>-</v>
      </c>
      <c r="X559" s="87" t="str">
        <f>IFERROR(VLOOKUP(L559,'DINAMICA SOLICITADO - ENTREGADO'!$A$2:$C$2000,3,0),"-")</f>
        <v>-</v>
      </c>
      <c r="Y559" s="87" t="str">
        <f t="shared" si="152"/>
        <v>SIN SOLICITUD</v>
      </c>
      <c r="Z559" s="87" t="str">
        <f t="shared" si="153"/>
        <v>-</v>
      </c>
      <c r="AA559" s="87" t="str">
        <f t="shared" si="154"/>
        <v>MINIMO SIN SOLICITUD</v>
      </c>
      <c r="AB559" s="87" t="str">
        <f t="shared" si="155"/>
        <v>-</v>
      </c>
      <c r="AC559" s="87" t="str">
        <f t="shared" si="156"/>
        <v>SIN SOLICITUD</v>
      </c>
      <c r="AD559" s="6" t="str">
        <f t="shared" si="157"/>
        <v>-</v>
      </c>
      <c r="AE559" s="87"/>
      <c r="AF559" s="87"/>
      <c r="AI559" s="9">
        <v>2.5000000000000001E-2</v>
      </c>
      <c r="AN559" s="8" t="str">
        <f t="shared" si="158"/>
        <v>MCSSA018786HRAEI-LPI-CC-427-202225301</v>
      </c>
      <c r="AO559" s="8" t="str">
        <f t="shared" si="159"/>
        <v>11SAGO MEDICAL SERVICE, S.A. DE C.V.37.6MCSSA018786010.000.2018.002024LA-012M7B997-E115-2022RAMO 12</v>
      </c>
      <c r="AP559" s="8" t="str">
        <f t="shared" si="160"/>
        <v>HRAEI-LPI-CC-427-2022</v>
      </c>
      <c r="AQ559" s="1" t="str">
        <f t="shared" si="161"/>
        <v>HRAEI-MD0875</v>
      </c>
      <c r="AR559" s="1" t="str">
        <f t="shared" si="162"/>
        <v>SAGO MEDICAL SERVICE, S.A. DE C.V.</v>
      </c>
      <c r="AS559" s="1" t="str">
        <f t="shared" si="163"/>
        <v>LA-012M7B997-E115-2022</v>
      </c>
      <c r="AT559" s="1" t="s">
        <v>48</v>
      </c>
      <c r="AU559" s="1" t="str">
        <f t="shared" si="164"/>
        <v>HRAEI-LPI-CC-427-2022HRAEI-MD0875</v>
      </c>
    </row>
    <row r="560" spans="1:50" ht="24.75" hidden="1" customHeight="1" x14ac:dyDescent="0.25">
      <c r="A560" s="1" t="str">
        <f t="shared" si="147"/>
        <v>LA-012M7B997-E115-2022MCSSA018786ULTRA LABORATORIOS, S.A. DE C.V.2024010.000.2018.00</v>
      </c>
      <c r="B560" s="1" t="str">
        <f t="shared" si="148"/>
        <v>MCSSA01878625301HRAEI-LPI-CC-446-1-2022HRAEI-MD08752024</v>
      </c>
      <c r="C560" s="42">
        <v>44950</v>
      </c>
      <c r="D560" s="43">
        <v>2024</v>
      </c>
      <c r="E560" s="44" t="s">
        <v>39</v>
      </c>
      <c r="F560" s="44" t="s">
        <v>390</v>
      </c>
      <c r="G560" s="44" t="s">
        <v>41</v>
      </c>
      <c r="H560" s="44">
        <v>25301</v>
      </c>
      <c r="I560" s="44" t="s">
        <v>1288</v>
      </c>
      <c r="J560" s="44" t="s">
        <v>1289</v>
      </c>
      <c r="K560" s="44" t="s">
        <v>686</v>
      </c>
      <c r="L560" s="44" t="str">
        <f t="shared" si="149"/>
        <v>HRAEI-LPI-CC-446-1-2022HRAEI-MD0875</v>
      </c>
      <c r="M560" s="44" t="s">
        <v>687</v>
      </c>
      <c r="N560" s="44">
        <v>25301258</v>
      </c>
      <c r="O560" s="44" t="s">
        <v>688</v>
      </c>
      <c r="P560" s="44" t="s">
        <v>689</v>
      </c>
      <c r="Q560" s="45">
        <v>41</v>
      </c>
      <c r="R560" s="46">
        <v>3</v>
      </c>
      <c r="S560" s="46">
        <v>7</v>
      </c>
      <c r="T560" s="45">
        <f t="shared" si="150"/>
        <v>123</v>
      </c>
      <c r="U560" s="45">
        <f t="shared" si="151"/>
        <v>287</v>
      </c>
      <c r="V560" s="47">
        <v>0</v>
      </c>
      <c r="W560" s="87" t="str">
        <f>IFERROR(VLOOKUP(L560,'DINAMICA SOLICITADO - ENTREGADO'!$A$2:$B$2000,2,0),"-")</f>
        <v>-</v>
      </c>
      <c r="X560" s="87" t="str">
        <f>IFERROR(VLOOKUP(L560,'DINAMICA SOLICITADO - ENTREGADO'!$A$2:$C$2000,3,0),"-")</f>
        <v>-</v>
      </c>
      <c r="Y560" s="87" t="str">
        <f t="shared" si="152"/>
        <v>SIN SOLICITUD</v>
      </c>
      <c r="Z560" s="87" t="str">
        <f t="shared" si="153"/>
        <v>-</v>
      </c>
      <c r="AA560" s="87" t="str">
        <f t="shared" si="154"/>
        <v>MINIMO SIN SOLICITUD</v>
      </c>
      <c r="AB560" s="87" t="str">
        <f t="shared" si="155"/>
        <v>-</v>
      </c>
      <c r="AC560" s="87" t="str">
        <f t="shared" si="156"/>
        <v>SIN SOLICITUD</v>
      </c>
      <c r="AD560" s="6" t="str">
        <f t="shared" si="157"/>
        <v>-</v>
      </c>
      <c r="AE560" s="87"/>
      <c r="AF560" s="87"/>
      <c r="AI560" s="9">
        <v>2.5000000000000001E-2</v>
      </c>
      <c r="AN560" s="8" t="str">
        <f t="shared" si="158"/>
        <v>MCSSA018786HRAEI-LPI-CC-446-1-202225301</v>
      </c>
      <c r="AO560" s="8" t="str">
        <f t="shared" si="159"/>
        <v>7ULTRA LABORATORIOS, S.A. DE C.V.41MCSSA018786010.000.2018.002024LA-012M7B997-E115-2022RAMO 12</v>
      </c>
      <c r="AP560" s="8" t="str">
        <f t="shared" si="160"/>
        <v>HRAEI-LPI-CC-446-1-2022</v>
      </c>
      <c r="AQ560" s="1" t="str">
        <f t="shared" si="161"/>
        <v>HRAEI-MD0875</v>
      </c>
      <c r="AR560" s="1" t="str">
        <f t="shared" si="162"/>
        <v>ULTRA LABORATORIOS, S.A. DE C.V.</v>
      </c>
      <c r="AS560" s="1" t="str">
        <f t="shared" si="163"/>
        <v>LA-012M7B997-E115-2022</v>
      </c>
      <c r="AT560" s="1" t="s">
        <v>48</v>
      </c>
      <c r="AU560" s="1" t="str">
        <f t="shared" si="164"/>
        <v>HRAEI-LPI-CC-446-1-2022HRAEI-MD0875</v>
      </c>
    </row>
    <row r="561" spans="1:52" ht="24.75" hidden="1" customHeight="1" x14ac:dyDescent="0.25">
      <c r="A561" s="1" t="str">
        <f t="shared" si="147"/>
        <v>AA-012M7B997-E158-2022MCSSA018786PHARMA TYCSA, S.A. DE C.V.2024040.000.0226.00</v>
      </c>
      <c r="B561" s="1" t="str">
        <f t="shared" si="148"/>
        <v>MCSSA01878625301HRAEI-AD-CC-532-2022HRAEI-MD08772024</v>
      </c>
      <c r="C561" s="42">
        <v>44950</v>
      </c>
      <c r="D561" s="43">
        <v>2024</v>
      </c>
      <c r="E561" s="44" t="s">
        <v>39</v>
      </c>
      <c r="F561" s="44" t="s">
        <v>1305</v>
      </c>
      <c r="G561" s="44" t="s">
        <v>41</v>
      </c>
      <c r="H561" s="44">
        <v>25301</v>
      </c>
      <c r="I561" s="44" t="s">
        <v>1405</v>
      </c>
      <c r="J561" s="44" t="s">
        <v>473</v>
      </c>
      <c r="K561" s="44" t="s">
        <v>1410</v>
      </c>
      <c r="L561" s="44" t="str">
        <f t="shared" si="149"/>
        <v>HRAEI-AD-CC-532-2022HRAEI-MD0877</v>
      </c>
      <c r="M561" s="44" t="s">
        <v>1411</v>
      </c>
      <c r="N561" s="44">
        <v>25301262</v>
      </c>
      <c r="O561" s="44" t="s">
        <v>1412</v>
      </c>
      <c r="P561" s="44" t="s">
        <v>1413</v>
      </c>
      <c r="Q561" s="45">
        <v>130</v>
      </c>
      <c r="R561" s="46">
        <v>312</v>
      </c>
      <c r="S561" s="46">
        <v>780</v>
      </c>
      <c r="T561" s="45">
        <f t="shared" si="150"/>
        <v>40560</v>
      </c>
      <c r="U561" s="45">
        <f t="shared" si="151"/>
        <v>101400</v>
      </c>
      <c r="V561" s="47">
        <v>0</v>
      </c>
      <c r="W561" s="87">
        <f>IFERROR(VLOOKUP(L561,'DINAMICA SOLICITADO - ENTREGADO'!$A$2:$B$2000,2,0),"-")</f>
        <v>312</v>
      </c>
      <c r="X561" s="87">
        <f>IFERROR(VLOOKUP(L561,'DINAMICA SOLICITADO - ENTREGADO'!$A$2:$C$2000,3,0),"-")</f>
        <v>0</v>
      </c>
      <c r="Y561" s="87" t="str">
        <f t="shared" si="152"/>
        <v>CLAVE SOLICITADA</v>
      </c>
      <c r="Z561" s="87">
        <f t="shared" si="153"/>
        <v>0</v>
      </c>
      <c r="AA561" s="87" t="str">
        <f t="shared" si="154"/>
        <v>MINIMO CUMPLIDO</v>
      </c>
      <c r="AB561" s="87">
        <f t="shared" si="155"/>
        <v>312</v>
      </c>
      <c r="AC561" s="87" t="str">
        <f t="shared" si="156"/>
        <v>SIN RECIBIR</v>
      </c>
      <c r="AD561" s="6">
        <f t="shared" si="157"/>
        <v>0</v>
      </c>
      <c r="AE561" s="87"/>
      <c r="AF561" s="87"/>
      <c r="AI561" s="9">
        <v>2.5000000000000001E-2</v>
      </c>
      <c r="AN561" s="8" t="str">
        <f t="shared" si="158"/>
        <v>MCSSA018786HRAEI-AD-CC-532-202225301</v>
      </c>
      <c r="AO561" s="8" t="str">
        <f t="shared" si="159"/>
        <v>780PHARMA TYCSA, S.A. DE C.V.130MCSSA018786040.000.0226.002024AA-012M7B997-E158-2022RAMO 12</v>
      </c>
      <c r="AP561" s="8" t="str">
        <f t="shared" si="160"/>
        <v>HRAEI-AD-CC-532-2022</v>
      </c>
      <c r="AQ561" s="1" t="str">
        <f t="shared" si="161"/>
        <v>HRAEI-MD0877</v>
      </c>
      <c r="AR561" s="1" t="str">
        <f t="shared" si="162"/>
        <v>PHARMA TYCSA, S.A. DE C.V.</v>
      </c>
      <c r="AS561" s="1" t="str">
        <f t="shared" si="163"/>
        <v>AA-012M7B997-E158-2022</v>
      </c>
      <c r="AT561" s="1" t="s">
        <v>48</v>
      </c>
      <c r="AU561" s="1" t="str">
        <f t="shared" si="164"/>
        <v>HRAEI-AD-CC-532-2022HRAEI-MD0877</v>
      </c>
    </row>
    <row r="562" spans="1:52" ht="24.75" hidden="1" customHeight="1" x14ac:dyDescent="0.25">
      <c r="A562" s="70" t="str">
        <f t="shared" si="147"/>
        <v>LA-12-512-012000991-I-174-2023MCSSA018786APOLLO CORPORATION AP, S.A. DE C.V.2024010.000.2504.00</v>
      </c>
      <c r="B562" s="70" t="str">
        <f t="shared" si="148"/>
        <v>MCSSA01878625301HRAEI-LPI-CC-258-2023HRAEI-MD08792024</v>
      </c>
      <c r="C562" s="71">
        <v>45253</v>
      </c>
      <c r="D562" s="72">
        <v>2024</v>
      </c>
      <c r="E562" s="73" t="s">
        <v>39</v>
      </c>
      <c r="F562" s="73" t="s">
        <v>2213</v>
      </c>
      <c r="G562" s="73" t="s">
        <v>41</v>
      </c>
      <c r="H562" s="73">
        <v>25301</v>
      </c>
      <c r="I562" s="73" t="s">
        <v>2270</v>
      </c>
      <c r="J562" s="73" t="s">
        <v>2271</v>
      </c>
      <c r="K562" s="73" t="s">
        <v>2079</v>
      </c>
      <c r="L562" s="44" t="str">
        <f t="shared" si="149"/>
        <v>HRAEI-LPI-CC-258-2023HRAEI-MD0879</v>
      </c>
      <c r="M562" s="73" t="s">
        <v>2080</v>
      </c>
      <c r="N562" s="73">
        <v>25301266</v>
      </c>
      <c r="O562" s="73" t="s">
        <v>2081</v>
      </c>
      <c r="P562" s="73" t="s">
        <v>689</v>
      </c>
      <c r="Q562" s="74">
        <v>16.36</v>
      </c>
      <c r="R562" s="75">
        <v>2</v>
      </c>
      <c r="S562" s="75">
        <v>4</v>
      </c>
      <c r="T562" s="74">
        <f t="shared" si="150"/>
        <v>32.72</v>
      </c>
      <c r="U562" s="74">
        <f t="shared" si="151"/>
        <v>65.44</v>
      </c>
      <c r="V562" s="76">
        <v>0</v>
      </c>
      <c r="W562" s="87" t="str">
        <f>IFERROR(VLOOKUP(L562,'DINAMICA SOLICITADO - ENTREGADO'!$A$2:$B$2000,2,0),"-")</f>
        <v>-</v>
      </c>
      <c r="X562" s="87" t="str">
        <f>IFERROR(VLOOKUP(L562,'DINAMICA SOLICITADO - ENTREGADO'!$A$2:$C$2000,3,0),"-")</f>
        <v>-</v>
      </c>
      <c r="Y562" s="87" t="str">
        <f t="shared" si="152"/>
        <v>SIN SOLICITUD</v>
      </c>
      <c r="Z562" s="87" t="str">
        <f t="shared" si="153"/>
        <v>-</v>
      </c>
      <c r="AA562" s="87" t="str">
        <f t="shared" si="154"/>
        <v>MINIMO SIN SOLICITUD</v>
      </c>
      <c r="AB562" s="87" t="str">
        <f t="shared" si="155"/>
        <v>-</v>
      </c>
      <c r="AC562" s="87" t="str">
        <f t="shared" si="156"/>
        <v>SIN SOLICITUD</v>
      </c>
      <c r="AD562" s="6" t="str">
        <f t="shared" si="157"/>
        <v>-</v>
      </c>
      <c r="AE562" s="87"/>
      <c r="AF562" s="87"/>
      <c r="AG562" s="77"/>
      <c r="AH562" s="77"/>
      <c r="AI562" s="78" t="s">
        <v>2216</v>
      </c>
      <c r="AJ562" s="78"/>
      <c r="AK562" s="77"/>
      <c r="AL562" s="77"/>
      <c r="AM562" s="77"/>
      <c r="AN562" s="77" t="str">
        <f t="shared" si="158"/>
        <v>MCSSA018786HRAEI-LPI-CC-258-202325301</v>
      </c>
      <c r="AO562" s="77" t="str">
        <f t="shared" si="159"/>
        <v>4APOLLO CORPORATION AP, S.A. DE C.V.16.36MCSSA018786010.000.2504.002024LA-12-512-012000991-I-174-2023RAMO 12</v>
      </c>
      <c r="AP562" s="77" t="str">
        <f t="shared" si="160"/>
        <v>HRAEI-LPI-CC-258-2023</v>
      </c>
      <c r="AQ562" s="70" t="str">
        <f t="shared" si="161"/>
        <v>HRAEI-MD0879</v>
      </c>
      <c r="AR562" s="70" t="str">
        <f t="shared" si="162"/>
        <v>APOLLO CORPORATION AP, S.A. DE C.V.</v>
      </c>
      <c r="AS562" s="70" t="str">
        <f t="shared" si="163"/>
        <v>LA-12-512-012000991-I-174-2023</v>
      </c>
      <c r="AT562" s="70" t="s">
        <v>2218</v>
      </c>
      <c r="AU562" s="70" t="str">
        <f t="shared" si="164"/>
        <v>HRAEI-LPI-CC-258-2023HRAEI-MD0879</v>
      </c>
      <c r="AV562" s="70"/>
      <c r="AW562" s="70"/>
      <c r="AX562" s="70"/>
    </row>
    <row r="563" spans="1:52" ht="24.75" hidden="1" customHeight="1" x14ac:dyDescent="0.25">
      <c r="A563" s="1" t="str">
        <f t="shared" si="147"/>
        <v>AA-12-M7B-012M7B997-I-24-2023 MCSSA018786PROFESSIONAL PHARMACY OCCIDENTE, S.A. DE C.V.2024010.000.2504.00</v>
      </c>
      <c r="B563" s="1" t="str">
        <f t="shared" si="148"/>
        <v>MCSSA01878625301HRAEI-AD-CC-099-2023-AHRAEI-MD08792024</v>
      </c>
      <c r="C563" s="42">
        <v>44980</v>
      </c>
      <c r="D563" s="43">
        <v>2024</v>
      </c>
      <c r="E563" s="44" t="s">
        <v>39</v>
      </c>
      <c r="F563" s="44" t="s">
        <v>2043</v>
      </c>
      <c r="G563" s="44" t="s">
        <v>41</v>
      </c>
      <c r="H563" s="44">
        <v>25301</v>
      </c>
      <c r="I563" s="44" t="s">
        <v>2049</v>
      </c>
      <c r="J563" s="44" t="s">
        <v>340</v>
      </c>
      <c r="K563" s="44" t="s">
        <v>2079</v>
      </c>
      <c r="L563" s="44" t="str">
        <f t="shared" si="149"/>
        <v>HRAEI-AD-CC-099-2023-AHRAEI-MD0879</v>
      </c>
      <c r="M563" s="44" t="s">
        <v>2080</v>
      </c>
      <c r="N563" s="44">
        <v>25301266</v>
      </c>
      <c r="O563" s="44" t="s">
        <v>2081</v>
      </c>
      <c r="P563" s="44" t="s">
        <v>689</v>
      </c>
      <c r="Q563" s="45">
        <v>15.73</v>
      </c>
      <c r="R563" s="46">
        <v>3</v>
      </c>
      <c r="S563" s="46">
        <v>7</v>
      </c>
      <c r="T563" s="45">
        <f t="shared" si="150"/>
        <v>47.19</v>
      </c>
      <c r="U563" s="45">
        <f t="shared" si="151"/>
        <v>110.11</v>
      </c>
      <c r="V563" s="47">
        <v>0</v>
      </c>
      <c r="W563" s="87">
        <f>IFERROR(VLOOKUP(L563,'DINAMICA SOLICITADO - ENTREGADO'!$A$2:$B$2000,2,0),"-")</f>
        <v>3</v>
      </c>
      <c r="X563" s="87">
        <f>IFERROR(VLOOKUP(L563,'DINAMICA SOLICITADO - ENTREGADO'!$A$2:$C$2000,3,0),"-")</f>
        <v>3</v>
      </c>
      <c r="Y563" s="87" t="str">
        <f t="shared" si="152"/>
        <v>CLAVE SOLICITADA</v>
      </c>
      <c r="Z563" s="87">
        <f t="shared" si="153"/>
        <v>0</v>
      </c>
      <c r="AA563" s="87" t="str">
        <f t="shared" si="154"/>
        <v>MINIMO CUMPLIDO</v>
      </c>
      <c r="AB563" s="87">
        <f t="shared" si="155"/>
        <v>0</v>
      </c>
      <c r="AC563" s="87" t="str">
        <f t="shared" si="156"/>
        <v>RECIBIDO TOTAL</v>
      </c>
      <c r="AD563" s="6">
        <f t="shared" si="157"/>
        <v>47.19</v>
      </c>
      <c r="AE563" s="87"/>
      <c r="AF563" s="87"/>
      <c r="AG563" s="8" t="s">
        <v>2053</v>
      </c>
      <c r="AH563" s="8" t="s">
        <v>2053</v>
      </c>
      <c r="AI563" s="9">
        <v>2.5000000000000001E-2</v>
      </c>
      <c r="AJ563" s="9" t="s">
        <v>1426</v>
      </c>
      <c r="AN563" s="8" t="str">
        <f t="shared" si="158"/>
        <v>MCSSA018786HRAEI-AD-CC-099-2023-A25301</v>
      </c>
      <c r="AO563" s="8" t="str">
        <f t="shared" si="159"/>
        <v>7PROFESSIONAL PHARMACY OCCIDENTE, S.A. DE C.V.15.73MCSSA018786010.000.2504.002024AA-12-M7B-012M7B997-I-24-2023 RAMO 12</v>
      </c>
      <c r="AP563" s="8" t="str">
        <f t="shared" si="160"/>
        <v>HRAEI-AD-CC-099-2023-A</v>
      </c>
      <c r="AQ563" s="1" t="str">
        <f t="shared" si="161"/>
        <v>HRAEI-MD0879</v>
      </c>
      <c r="AR563" s="1" t="str">
        <f t="shared" si="162"/>
        <v>PROFESSIONAL PHARMACY OCCIDENTE, S.A. DE C.V.</v>
      </c>
      <c r="AS563" s="1" t="str">
        <f t="shared" si="163"/>
        <v>AA-12-M7B-012M7B997-I-24-2023 </v>
      </c>
      <c r="AT563" s="1" t="s">
        <v>48</v>
      </c>
      <c r="AU563" s="1" t="str">
        <f t="shared" si="164"/>
        <v>HRAEI-AD-CC-099-2023-AHRAEI-MD0879</v>
      </c>
    </row>
    <row r="564" spans="1:52" ht="24.75" hidden="1" customHeight="1" x14ac:dyDescent="0.25">
      <c r="A564" s="1" t="str">
        <f t="shared" si="147"/>
        <v>LA-012M7B997-E115-2022MCSSA018786DISTRIBUIDOR MEDICO TECNOMED, S.A. DE C.V.2024010.000.3422.00</v>
      </c>
      <c r="B564" s="1" t="str">
        <f t="shared" si="148"/>
        <v>MCSSA01878625301HRAEI-LPI-CC-419-RA-2022HRAEI-MD08802024</v>
      </c>
      <c r="C564" s="42">
        <v>44950</v>
      </c>
      <c r="D564" s="43">
        <v>2024</v>
      </c>
      <c r="E564" s="44" t="s">
        <v>39</v>
      </c>
      <c r="F564" s="44" t="s">
        <v>390</v>
      </c>
      <c r="G564" s="44" t="s">
        <v>41</v>
      </c>
      <c r="H564" s="44">
        <v>25301</v>
      </c>
      <c r="I564" s="44" t="s">
        <v>399</v>
      </c>
      <c r="J564" s="44" t="s">
        <v>400</v>
      </c>
      <c r="K564" s="44" t="s">
        <v>848</v>
      </c>
      <c r="L564" s="44" t="str">
        <f t="shared" si="149"/>
        <v>HRAEI-LPI-CC-419-RA-2022HRAEI-MD0880</v>
      </c>
      <c r="M564" s="69" t="s">
        <v>849</v>
      </c>
      <c r="N564" s="44">
        <v>25302763</v>
      </c>
      <c r="O564" s="44" t="s">
        <v>850</v>
      </c>
      <c r="P564" s="44" t="s">
        <v>851</v>
      </c>
      <c r="Q564" s="45">
        <v>4.1500000000000004</v>
      </c>
      <c r="R564" s="46">
        <v>2254</v>
      </c>
      <c r="S564" s="46">
        <v>5634</v>
      </c>
      <c r="T564" s="45">
        <f t="shared" si="150"/>
        <v>9354.1</v>
      </c>
      <c r="U564" s="45">
        <f t="shared" si="151"/>
        <v>23381.100000000002</v>
      </c>
      <c r="V564" s="47">
        <v>0</v>
      </c>
      <c r="W564" s="87">
        <f>IFERROR(VLOOKUP(L564,'DINAMICA SOLICITADO - ENTREGADO'!$A$2:$B$2000,2,0),"-")</f>
        <v>5634</v>
      </c>
      <c r="X564" s="87">
        <f>IFERROR(VLOOKUP(L564,'DINAMICA SOLICITADO - ENTREGADO'!$A$2:$C$2000,3,0),"-")</f>
        <v>5634</v>
      </c>
      <c r="Y564" s="87" t="str">
        <f t="shared" si="152"/>
        <v>CLAVE SOLICITADA</v>
      </c>
      <c r="Z564" s="87">
        <f t="shared" si="153"/>
        <v>3380</v>
      </c>
      <c r="AA564" s="87" t="str">
        <f t="shared" si="154"/>
        <v>MINIMO SUPERADO</v>
      </c>
      <c r="AB564" s="87">
        <f t="shared" si="155"/>
        <v>0</v>
      </c>
      <c r="AC564" s="87" t="str">
        <f t="shared" si="156"/>
        <v>RECIBIDO TOTAL</v>
      </c>
      <c r="AD564" s="6">
        <f t="shared" si="157"/>
        <v>23381.100000000002</v>
      </c>
      <c r="AE564" s="87"/>
      <c r="AF564" s="87"/>
      <c r="AI564" s="9">
        <v>2.5000000000000001E-2</v>
      </c>
      <c r="AN564" s="8" t="str">
        <f t="shared" si="158"/>
        <v>MCSSA018786HRAEI-LPI-CC-419-RA-202225301</v>
      </c>
      <c r="AO564" s="8" t="str">
        <f t="shared" si="159"/>
        <v>5634DISTRIBUIDOR MEDICO TECNOMED, S.A. DE C.V.4.15MCSSA018786010.000.3422.002024LA-012M7B997-E115-2022RAMO 12</v>
      </c>
      <c r="AP564" s="8" t="str">
        <f t="shared" si="160"/>
        <v>HRAEI-LPI-CC-419-RA-2022</v>
      </c>
      <c r="AQ564" s="1" t="str">
        <f t="shared" si="161"/>
        <v>HRAEI-MD0880</v>
      </c>
      <c r="AR564" s="1" t="str">
        <f t="shared" si="162"/>
        <v>DISTRIBUIDOR MEDICO TECNOMED, S.A. DE C.V.</v>
      </c>
      <c r="AS564" s="1" t="str">
        <f t="shared" si="163"/>
        <v>LA-012M7B997-E115-2022</v>
      </c>
      <c r="AT564" s="1" t="s">
        <v>48</v>
      </c>
      <c r="AU564" s="1" t="str">
        <f t="shared" si="164"/>
        <v>HRAEI-LPI-CC-419-RA-2022HRAEI-MD0880</v>
      </c>
    </row>
    <row r="565" spans="1:52" ht="24.75" hidden="1" customHeight="1" x14ac:dyDescent="0.25">
      <c r="A565" s="70" t="str">
        <f t="shared" si="147"/>
        <v>LA-12-512-012000991-I-174-2023MCSSA018786AMAROX PHARMA, S.A. DE C.V.2024010.000.5661.00</v>
      </c>
      <c r="B565" s="70" t="str">
        <f t="shared" si="148"/>
        <v>MCSSA01878625301HRAEI-LPI-CC-255-1-2023HRAEI-MD08832024</v>
      </c>
      <c r="C565" s="71">
        <v>45253</v>
      </c>
      <c r="D565" s="72">
        <v>2024</v>
      </c>
      <c r="E565" s="73" t="s">
        <v>39</v>
      </c>
      <c r="F565" s="73" t="s">
        <v>2213</v>
      </c>
      <c r="G565" s="73" t="s">
        <v>41</v>
      </c>
      <c r="H565" s="73">
        <v>25301</v>
      </c>
      <c r="I565" s="73" t="s">
        <v>2286</v>
      </c>
      <c r="J565" s="73" t="s">
        <v>1129</v>
      </c>
      <c r="K565" s="73" t="s">
        <v>1955</v>
      </c>
      <c r="L565" s="44" t="str">
        <f t="shared" si="149"/>
        <v>HRAEI-LPI-CC-255-1-2023HRAEI-MD0883</v>
      </c>
      <c r="M565" s="73" t="s">
        <v>1956</v>
      </c>
      <c r="N565" s="73">
        <v>25302765</v>
      </c>
      <c r="O565" s="73" t="s">
        <v>1957</v>
      </c>
      <c r="P565" s="73" t="s">
        <v>136</v>
      </c>
      <c r="Q565" s="74">
        <v>129</v>
      </c>
      <c r="R565" s="75">
        <v>1</v>
      </c>
      <c r="S565" s="75">
        <v>1</v>
      </c>
      <c r="T565" s="74">
        <f t="shared" si="150"/>
        <v>129</v>
      </c>
      <c r="U565" s="74">
        <f t="shared" si="151"/>
        <v>129</v>
      </c>
      <c r="V565" s="76">
        <v>0</v>
      </c>
      <c r="W565" s="87">
        <f>IFERROR(VLOOKUP(L565,'DINAMICA SOLICITADO - ENTREGADO'!$A$2:$B$2000,2,0),"-")</f>
        <v>1</v>
      </c>
      <c r="X565" s="87">
        <f>IFERROR(VLOOKUP(L565,'DINAMICA SOLICITADO - ENTREGADO'!$A$2:$C$2000,3,0),"-")</f>
        <v>0</v>
      </c>
      <c r="Y565" s="87" t="str">
        <f t="shared" si="152"/>
        <v>CLAVE SOLICITADA</v>
      </c>
      <c r="Z565" s="87">
        <f t="shared" si="153"/>
        <v>0</v>
      </c>
      <c r="AA565" s="87" t="str">
        <f t="shared" si="154"/>
        <v>MINIMO CUMPLIDO</v>
      </c>
      <c r="AB565" s="87">
        <f t="shared" si="155"/>
        <v>1</v>
      </c>
      <c r="AC565" s="87" t="str">
        <f t="shared" si="156"/>
        <v>SIN RECIBIR</v>
      </c>
      <c r="AD565" s="6">
        <f t="shared" si="157"/>
        <v>0</v>
      </c>
      <c r="AE565" s="87"/>
      <c r="AF565" s="87"/>
      <c r="AG565" s="77"/>
      <c r="AH565" s="77"/>
      <c r="AI565" s="78" t="s">
        <v>2216</v>
      </c>
      <c r="AJ565" s="78"/>
      <c r="AK565" s="77"/>
      <c r="AL565" s="77"/>
      <c r="AM565" s="77"/>
      <c r="AN565" s="77" t="str">
        <f t="shared" si="158"/>
        <v>MCSSA018786HRAEI-LPI-CC-255-1-202325301</v>
      </c>
      <c r="AO565" s="77" t="str">
        <f t="shared" si="159"/>
        <v>1AMAROX PHARMA, S.A. DE C.V.129MCSSA018786010.000.5661.002024LA-12-512-012000991-I-174-2023RAMO 12</v>
      </c>
      <c r="AP565" s="77" t="str">
        <f t="shared" si="160"/>
        <v>HRAEI-LPI-CC-255-1-2023</v>
      </c>
      <c r="AQ565" s="70" t="str">
        <f t="shared" si="161"/>
        <v>HRAEI-MD0883</v>
      </c>
      <c r="AR565" s="70" t="str">
        <f t="shared" si="162"/>
        <v>AMAROX PHARMA, S.A. DE C.V.</v>
      </c>
      <c r="AS565" s="70" t="str">
        <f t="shared" si="163"/>
        <v>LA-12-512-012000991-I-174-2023</v>
      </c>
      <c r="AT565" s="70" t="s">
        <v>2218</v>
      </c>
      <c r="AU565" s="70" t="str">
        <f t="shared" si="164"/>
        <v>HRAEI-LPI-CC-255-1-2023HRAEI-MD0883</v>
      </c>
      <c r="AV565" s="70"/>
      <c r="AW565" s="70"/>
      <c r="AX565" s="70"/>
    </row>
    <row r="566" spans="1:52" ht="24.75" hidden="1" customHeight="1" x14ac:dyDescent="0.25">
      <c r="A566" s="1" t="str">
        <f t="shared" si="147"/>
        <v>LA-12-M7B-012M7B997-I-1-2023MCSSA018786AMAROX PHARMA, S.A. DE C.V.2024010.000.5661.00</v>
      </c>
      <c r="B566" s="1" t="str">
        <f t="shared" si="148"/>
        <v>MCSSA01878625301HRAEI-LPI-CC-042-2023HRAEI-MD08832024</v>
      </c>
      <c r="C566" s="42">
        <v>44971</v>
      </c>
      <c r="D566" s="43">
        <v>2024</v>
      </c>
      <c r="E566" s="44" t="s">
        <v>39</v>
      </c>
      <c r="F566" s="44" t="s">
        <v>1474</v>
      </c>
      <c r="G566" s="44" t="s">
        <v>41</v>
      </c>
      <c r="H566" s="44">
        <v>25301</v>
      </c>
      <c r="I566" s="44" t="s">
        <v>1814</v>
      </c>
      <c r="J566" s="44" t="s">
        <v>1129</v>
      </c>
      <c r="K566" s="44" t="s">
        <v>1955</v>
      </c>
      <c r="L566" s="44" t="str">
        <f t="shared" si="149"/>
        <v>HRAEI-LPI-CC-042-2023HRAEI-MD0883</v>
      </c>
      <c r="M566" s="44" t="s">
        <v>1956</v>
      </c>
      <c r="N566" s="44">
        <v>25302765</v>
      </c>
      <c r="O566" s="44" t="s">
        <v>1957</v>
      </c>
      <c r="P566" s="44" t="s">
        <v>136</v>
      </c>
      <c r="Q566" s="45">
        <v>144.19999999999999</v>
      </c>
      <c r="R566" s="46">
        <v>1</v>
      </c>
      <c r="S566" s="46">
        <v>1</v>
      </c>
      <c r="T566" s="45">
        <f t="shared" si="150"/>
        <v>144.19999999999999</v>
      </c>
      <c r="U566" s="45">
        <f t="shared" si="151"/>
        <v>144.19999999999999</v>
      </c>
      <c r="V566" s="47">
        <v>0</v>
      </c>
      <c r="W566" s="87" t="str">
        <f>IFERROR(VLOOKUP(L566,'DINAMICA SOLICITADO - ENTREGADO'!$A$2:$B$2000,2,0),"-")</f>
        <v>-</v>
      </c>
      <c r="X566" s="87" t="str">
        <f>IFERROR(VLOOKUP(L566,'DINAMICA SOLICITADO - ENTREGADO'!$A$2:$C$2000,3,0),"-")</f>
        <v>-</v>
      </c>
      <c r="Y566" s="87" t="str">
        <f t="shared" si="152"/>
        <v>SIN SOLICITUD</v>
      </c>
      <c r="Z566" s="87" t="str">
        <f t="shared" si="153"/>
        <v>-</v>
      </c>
      <c r="AA566" s="87" t="str">
        <f t="shared" si="154"/>
        <v>MINIMO SIN SOLICITUD</v>
      </c>
      <c r="AB566" s="87" t="str">
        <f t="shared" si="155"/>
        <v>-</v>
      </c>
      <c r="AC566" s="87" t="str">
        <f t="shared" si="156"/>
        <v>SIN SOLICITUD</v>
      </c>
      <c r="AD566" s="6" t="str">
        <f t="shared" si="157"/>
        <v>-</v>
      </c>
      <c r="AE566" s="87"/>
      <c r="AF566" s="87"/>
      <c r="AI566" s="9">
        <v>0.02</v>
      </c>
      <c r="AN566" s="8" t="str">
        <f t="shared" si="158"/>
        <v>MCSSA018786HRAEI-LPI-CC-042-202325301</v>
      </c>
      <c r="AO566" s="8" t="str">
        <f t="shared" si="159"/>
        <v>1AMAROX PHARMA, S.A. DE C.V.144.2MCSSA018786010.000.5661.002024LA-12-M7B-012M7B997-I-1-2023RAMO 12</v>
      </c>
      <c r="AP566" s="8" t="str">
        <f t="shared" si="160"/>
        <v>HRAEI-LPI-CC-042-2023</v>
      </c>
      <c r="AQ566" s="1" t="str">
        <f t="shared" si="161"/>
        <v>HRAEI-MD0883</v>
      </c>
      <c r="AR566" s="1" t="str">
        <f t="shared" si="162"/>
        <v>AMAROX PHARMA, S.A. DE C.V.</v>
      </c>
      <c r="AS566" s="1" t="str">
        <f t="shared" si="163"/>
        <v>LA-12-M7B-012M7B997-I-1-2023</v>
      </c>
      <c r="AT566" s="1" t="s">
        <v>48</v>
      </c>
      <c r="AU566" s="1" t="str">
        <f t="shared" si="164"/>
        <v>HRAEI-LPI-CC-042-2023HRAEI-MD0883</v>
      </c>
    </row>
    <row r="567" spans="1:52" ht="24.75" hidden="1" customHeight="1" x14ac:dyDescent="0.25">
      <c r="A567" s="1" t="str">
        <f t="shared" si="147"/>
        <v>LA-12-M7B-012M7B997-I-1-2023MCSSA018786PROQUIGAMA, S.A. DE C.V.2024010.000.5661.00</v>
      </c>
      <c r="B567" s="1" t="str">
        <f t="shared" si="148"/>
        <v>MCSSA01878625301HRAEI-LPI-CC-021-2023HRAEI-MD08832024</v>
      </c>
      <c r="C567" s="42">
        <v>44971</v>
      </c>
      <c r="D567" s="43">
        <v>2024</v>
      </c>
      <c r="E567" s="44" t="s">
        <v>39</v>
      </c>
      <c r="F567" s="44" t="s">
        <v>1474</v>
      </c>
      <c r="G567" s="44" t="s">
        <v>41</v>
      </c>
      <c r="H567" s="44">
        <v>25301</v>
      </c>
      <c r="I567" s="44" t="s">
        <v>1574</v>
      </c>
      <c r="J567" s="44" t="s">
        <v>374</v>
      </c>
      <c r="K567" s="44" t="s">
        <v>1955</v>
      </c>
      <c r="L567" s="44" t="str">
        <f t="shared" si="149"/>
        <v>HRAEI-LPI-CC-021-2023HRAEI-MD0883</v>
      </c>
      <c r="M567" s="44" t="s">
        <v>1956</v>
      </c>
      <c r="N567" s="44">
        <v>25302765</v>
      </c>
      <c r="O567" s="44" t="s">
        <v>1957</v>
      </c>
      <c r="P567" s="44" t="s">
        <v>136</v>
      </c>
      <c r="Q567" s="45">
        <v>149</v>
      </c>
      <c r="R567" s="46">
        <v>1</v>
      </c>
      <c r="S567" s="46">
        <v>1</v>
      </c>
      <c r="T567" s="45">
        <f t="shared" si="150"/>
        <v>149</v>
      </c>
      <c r="U567" s="45">
        <f t="shared" si="151"/>
        <v>149</v>
      </c>
      <c r="V567" s="47">
        <v>0</v>
      </c>
      <c r="W567" s="87">
        <f>IFERROR(VLOOKUP(L567,'DINAMICA SOLICITADO - ENTREGADO'!$A$2:$B$2000,2,0),"-")</f>
        <v>1</v>
      </c>
      <c r="X567" s="87">
        <f>IFERROR(VLOOKUP(L567,'DINAMICA SOLICITADO - ENTREGADO'!$A$2:$C$2000,3,0),"-")</f>
        <v>1</v>
      </c>
      <c r="Y567" s="87" t="str">
        <f t="shared" si="152"/>
        <v>CLAVE SOLICITADA</v>
      </c>
      <c r="Z567" s="87">
        <f t="shared" si="153"/>
        <v>0</v>
      </c>
      <c r="AA567" s="87" t="str">
        <f t="shared" si="154"/>
        <v>MINIMO CUMPLIDO</v>
      </c>
      <c r="AB567" s="87">
        <f t="shared" si="155"/>
        <v>0</v>
      </c>
      <c r="AC567" s="87" t="str">
        <f t="shared" si="156"/>
        <v>RECIBIDO TOTAL</v>
      </c>
      <c r="AD567" s="6">
        <f t="shared" si="157"/>
        <v>149</v>
      </c>
      <c r="AE567" s="87"/>
      <c r="AF567" s="87"/>
      <c r="AI567" s="9">
        <v>0.02</v>
      </c>
      <c r="AN567" s="8" t="str">
        <f t="shared" si="158"/>
        <v>MCSSA018786HRAEI-LPI-CC-021-202325301</v>
      </c>
      <c r="AO567" s="8" t="str">
        <f t="shared" si="159"/>
        <v>1PROQUIGAMA, S.A. DE C.V.149MCSSA018786010.000.5661.002024LA-12-M7B-012M7B997-I-1-2023RAMO 12</v>
      </c>
      <c r="AP567" s="8" t="str">
        <f t="shared" si="160"/>
        <v>HRAEI-LPI-CC-021-2023</v>
      </c>
      <c r="AQ567" s="1" t="str">
        <f t="shared" si="161"/>
        <v>HRAEI-MD0883</v>
      </c>
      <c r="AR567" s="1" t="str">
        <f t="shared" si="162"/>
        <v>PROQUIGAMA, S.A. DE C.V.</v>
      </c>
      <c r="AS567" s="1" t="str">
        <f t="shared" si="163"/>
        <v>LA-12-M7B-012M7B997-I-1-2023</v>
      </c>
      <c r="AT567" s="1" t="s">
        <v>48</v>
      </c>
      <c r="AU567" s="1" t="str">
        <f t="shared" si="164"/>
        <v>HRAEI-LPI-CC-021-2023HRAEI-MD0883</v>
      </c>
    </row>
    <row r="568" spans="1:52" ht="24.75" hidden="1" customHeight="1" x14ac:dyDescent="0.25">
      <c r="A568" s="1" t="str">
        <f t="shared" si="147"/>
        <v>LA-12-M7B-012M7B997-I-1-2023MCSSA018786ADMINISTRADORA DE MARCAS FARMACÉUTICAS, S.A. DE C.V.2024010.000.6099.00</v>
      </c>
      <c r="B568" s="1" t="str">
        <f t="shared" si="148"/>
        <v>MCSSA01878625301HRAEI-LPI-CC-009-2023HRAEI-MD21702024</v>
      </c>
      <c r="C568" s="42">
        <v>44971</v>
      </c>
      <c r="D568" s="43">
        <v>2024</v>
      </c>
      <c r="E568" s="44" t="s">
        <v>39</v>
      </c>
      <c r="F568" s="44" t="s">
        <v>1474</v>
      </c>
      <c r="G568" s="44" t="s">
        <v>41</v>
      </c>
      <c r="H568" s="44">
        <v>25301</v>
      </c>
      <c r="I568" s="44" t="s">
        <v>1480</v>
      </c>
      <c r="J568" s="44" t="s">
        <v>377</v>
      </c>
      <c r="K568" s="44" t="s">
        <v>1968</v>
      </c>
      <c r="L568" s="44" t="str">
        <f t="shared" si="149"/>
        <v>HRAEI-LPI-CC-009-2023HRAEI-MD2170</v>
      </c>
      <c r="M568" s="44" t="s">
        <v>1969</v>
      </c>
      <c r="N568" s="44">
        <v>25303226</v>
      </c>
      <c r="O568" s="44" t="s">
        <v>1970</v>
      </c>
      <c r="P568" s="44" t="s">
        <v>1971</v>
      </c>
      <c r="Q568" s="45">
        <v>51.75</v>
      </c>
      <c r="R568" s="46">
        <v>75</v>
      </c>
      <c r="S568" s="46">
        <v>187</v>
      </c>
      <c r="T568" s="45">
        <f t="shared" si="150"/>
        <v>3881.25</v>
      </c>
      <c r="U568" s="45">
        <f t="shared" si="151"/>
        <v>9677.25</v>
      </c>
      <c r="V568" s="47">
        <v>0</v>
      </c>
      <c r="W568" s="87">
        <f>IFERROR(VLOOKUP(L568,'DINAMICA SOLICITADO - ENTREGADO'!$A$2:$B$2000,2,0),"-")</f>
        <v>187</v>
      </c>
      <c r="X568" s="87">
        <f>IFERROR(VLOOKUP(L568,'DINAMICA SOLICITADO - ENTREGADO'!$A$2:$C$2000,3,0),"-")</f>
        <v>187</v>
      </c>
      <c r="Y568" s="87" t="str">
        <f t="shared" si="152"/>
        <v>CLAVE SOLICITADA</v>
      </c>
      <c r="Z568" s="87">
        <f t="shared" si="153"/>
        <v>112</v>
      </c>
      <c r="AA568" s="87" t="str">
        <f t="shared" si="154"/>
        <v>MINIMO SUPERADO</v>
      </c>
      <c r="AB568" s="87">
        <f t="shared" si="155"/>
        <v>0</v>
      </c>
      <c r="AC568" s="87" t="str">
        <f t="shared" si="156"/>
        <v>RECIBIDO TOTAL</v>
      </c>
      <c r="AD568" s="6">
        <f t="shared" si="157"/>
        <v>9677.25</v>
      </c>
      <c r="AE568" s="87"/>
      <c r="AF568" s="87"/>
      <c r="AI568" s="9">
        <v>0.02</v>
      </c>
      <c r="AN568" s="8" t="str">
        <f t="shared" si="158"/>
        <v>MCSSA018786HRAEI-LPI-CC-009-202325301</v>
      </c>
      <c r="AO568" s="8" t="str">
        <f t="shared" si="159"/>
        <v>187ADMINISTRADORA DE MARCAS FARMACÉUTICAS, S.A. DE C.V.51.75MCSSA018786010.000.6099.002024LA-12-M7B-012M7B997-I-1-2023RAMO 12</v>
      </c>
      <c r="AP568" s="8" t="str">
        <f t="shared" si="160"/>
        <v>HRAEI-LPI-CC-009-2023</v>
      </c>
      <c r="AQ568" s="1" t="str">
        <f t="shared" si="161"/>
        <v>HRAEI-MD2170</v>
      </c>
      <c r="AR568" s="1" t="str">
        <f t="shared" si="162"/>
        <v>ADMINISTRADORA DE MARCAS FARMACÉUTICAS, S.A. DE C.V.</v>
      </c>
      <c r="AS568" s="1" t="str">
        <f t="shared" si="163"/>
        <v>LA-12-M7B-012M7B997-I-1-2023</v>
      </c>
      <c r="AT568" s="1" t="s">
        <v>48</v>
      </c>
      <c r="AU568" s="1" t="str">
        <f t="shared" si="164"/>
        <v>HRAEI-LPI-CC-009-2023HRAEI-MD2170</v>
      </c>
      <c r="AY568" s="70"/>
      <c r="AZ568" s="70"/>
    </row>
    <row r="569" spans="1:52" ht="24.75" hidden="1" customHeight="1" x14ac:dyDescent="0.25">
      <c r="A569" s="70" t="str">
        <f t="shared" si="147"/>
        <v>LA-12-512-012000991-I-174-2023MCSSA018786SOLARA, S.A. DE C.V.2024010.000.5356.00</v>
      </c>
      <c r="B569" s="70" t="str">
        <f t="shared" si="148"/>
        <v>MCSSA01878625301HRAEI-LPI-CC-369-2023HRAEI-MD08922024</v>
      </c>
      <c r="C569" s="71">
        <v>45253</v>
      </c>
      <c r="D569" s="72">
        <v>2024</v>
      </c>
      <c r="E569" s="73" t="s">
        <v>39</v>
      </c>
      <c r="F569" s="73" t="s">
        <v>2213</v>
      </c>
      <c r="G569" s="73" t="s">
        <v>41</v>
      </c>
      <c r="H569" s="73">
        <v>25301</v>
      </c>
      <c r="I569" s="73" t="s">
        <v>2285</v>
      </c>
      <c r="J569" s="73" t="s">
        <v>714</v>
      </c>
      <c r="K569" s="73" t="s">
        <v>1108</v>
      </c>
      <c r="L569" s="44" t="str">
        <f t="shared" si="149"/>
        <v>HRAEI-LPI-CC-369-2023HRAEI-MD0892</v>
      </c>
      <c r="M569" s="73" t="s">
        <v>1109</v>
      </c>
      <c r="N569" s="73">
        <v>25301277</v>
      </c>
      <c r="O569" s="73" t="s">
        <v>1110</v>
      </c>
      <c r="P569" s="73" t="s">
        <v>136</v>
      </c>
      <c r="Q569" s="74">
        <v>15.6</v>
      </c>
      <c r="R569" s="75">
        <v>1</v>
      </c>
      <c r="S569" s="75">
        <v>2</v>
      </c>
      <c r="T569" s="74">
        <f t="shared" si="150"/>
        <v>15.6</v>
      </c>
      <c r="U569" s="74">
        <f t="shared" si="151"/>
        <v>31.2</v>
      </c>
      <c r="V569" s="76">
        <v>0</v>
      </c>
      <c r="W569" s="87" t="str">
        <f>IFERROR(VLOOKUP(L569,'DINAMICA SOLICITADO - ENTREGADO'!$A$2:$B$2000,2,0),"-")</f>
        <v>-</v>
      </c>
      <c r="X569" s="87" t="str">
        <f>IFERROR(VLOOKUP(L569,'DINAMICA SOLICITADO - ENTREGADO'!$A$2:$C$2000,3,0),"-")</f>
        <v>-</v>
      </c>
      <c r="Y569" s="87" t="str">
        <f t="shared" si="152"/>
        <v>SIN SOLICITUD</v>
      </c>
      <c r="Z569" s="87" t="str">
        <f t="shared" si="153"/>
        <v>-</v>
      </c>
      <c r="AA569" s="87" t="str">
        <f t="shared" si="154"/>
        <v>MINIMO SIN SOLICITUD</v>
      </c>
      <c r="AB569" s="87" t="str">
        <f t="shared" si="155"/>
        <v>-</v>
      </c>
      <c r="AC569" s="87" t="str">
        <f t="shared" si="156"/>
        <v>SIN SOLICITUD</v>
      </c>
      <c r="AD569" s="6" t="str">
        <f t="shared" si="157"/>
        <v>-</v>
      </c>
      <c r="AE569" s="87"/>
      <c r="AF569" s="87"/>
      <c r="AG569" s="77"/>
      <c r="AH569" s="77"/>
      <c r="AI569" s="78" t="s">
        <v>2216</v>
      </c>
      <c r="AJ569" s="78"/>
      <c r="AK569" s="77"/>
      <c r="AL569" s="77"/>
      <c r="AM569" s="77"/>
      <c r="AN569" s="77" t="str">
        <f t="shared" si="158"/>
        <v>MCSSA018786HRAEI-LPI-CC-369-202325301</v>
      </c>
      <c r="AO569" s="77" t="str">
        <f t="shared" si="159"/>
        <v>2SOLARA, S.A. DE C.V.15.6MCSSA018786010.000.5356.002024LA-12-512-012000991-I-174-2023RAMO 12</v>
      </c>
      <c r="AP569" s="77" t="str">
        <f t="shared" si="160"/>
        <v>HRAEI-LPI-CC-369-2023</v>
      </c>
      <c r="AQ569" s="70" t="str">
        <f t="shared" si="161"/>
        <v>HRAEI-MD0892</v>
      </c>
      <c r="AR569" s="70" t="str">
        <f t="shared" si="162"/>
        <v>SOLARA, S.A. DE C.V.</v>
      </c>
      <c r="AS569" s="70" t="str">
        <f t="shared" si="163"/>
        <v>LA-12-512-012000991-I-174-2023</v>
      </c>
      <c r="AT569" s="70" t="s">
        <v>2218</v>
      </c>
      <c r="AU569" s="70" t="str">
        <f t="shared" si="164"/>
        <v>HRAEI-LPI-CC-369-2023HRAEI-MD0892</v>
      </c>
      <c r="AV569" s="70"/>
      <c r="AW569" s="70"/>
      <c r="AX569" s="70"/>
    </row>
    <row r="570" spans="1:52" ht="24.75" hidden="1" customHeight="1" x14ac:dyDescent="0.25">
      <c r="A570" s="1" t="str">
        <f t="shared" si="147"/>
        <v>LA-012M7B997-E115-2022MCSSA018786SOLARA, S.A. DE C.V.2024010.000.5356.00</v>
      </c>
      <c r="B570" s="1" t="str">
        <f t="shared" si="148"/>
        <v>MCSSA01878625301HRAEI-LPI-CC-454-2022HRAEI-MD08922024</v>
      </c>
      <c r="C570" s="42">
        <v>44950</v>
      </c>
      <c r="D570" s="43">
        <v>2024</v>
      </c>
      <c r="E570" s="44" t="s">
        <v>39</v>
      </c>
      <c r="F570" s="44" t="s">
        <v>390</v>
      </c>
      <c r="G570" s="44" t="s">
        <v>41</v>
      </c>
      <c r="H570" s="44">
        <v>25301</v>
      </c>
      <c r="I570" s="44" t="s">
        <v>713</v>
      </c>
      <c r="J570" s="44" t="s">
        <v>714</v>
      </c>
      <c r="K570" s="44" t="s">
        <v>1108</v>
      </c>
      <c r="L570" s="44" t="str">
        <f t="shared" si="149"/>
        <v>HRAEI-LPI-CC-454-2022HRAEI-MD0892</v>
      </c>
      <c r="M570" s="44" t="s">
        <v>1109</v>
      </c>
      <c r="N570" s="44">
        <v>25301277</v>
      </c>
      <c r="O570" s="44" t="s">
        <v>1110</v>
      </c>
      <c r="P570" s="44" t="s">
        <v>136</v>
      </c>
      <c r="Q570" s="45">
        <v>15.6</v>
      </c>
      <c r="R570" s="46">
        <v>2</v>
      </c>
      <c r="S570" s="46">
        <v>3</v>
      </c>
      <c r="T570" s="45">
        <f t="shared" si="150"/>
        <v>31.2</v>
      </c>
      <c r="U570" s="45">
        <f t="shared" si="151"/>
        <v>46.8</v>
      </c>
      <c r="V570" s="47">
        <v>0</v>
      </c>
      <c r="W570" s="87" t="str">
        <f>IFERROR(VLOOKUP(L570,'DINAMICA SOLICITADO - ENTREGADO'!$A$2:$B$2000,2,0),"-")</f>
        <v>-</v>
      </c>
      <c r="X570" s="87" t="str">
        <f>IFERROR(VLOOKUP(L570,'DINAMICA SOLICITADO - ENTREGADO'!$A$2:$C$2000,3,0),"-")</f>
        <v>-</v>
      </c>
      <c r="Y570" s="87" t="str">
        <f t="shared" si="152"/>
        <v>SIN SOLICITUD</v>
      </c>
      <c r="Z570" s="87" t="str">
        <f t="shared" si="153"/>
        <v>-</v>
      </c>
      <c r="AA570" s="87" t="str">
        <f t="shared" si="154"/>
        <v>MINIMO SIN SOLICITUD</v>
      </c>
      <c r="AB570" s="87" t="str">
        <f t="shared" si="155"/>
        <v>-</v>
      </c>
      <c r="AC570" s="87" t="str">
        <f t="shared" si="156"/>
        <v>SIN SOLICITUD</v>
      </c>
      <c r="AD570" s="6" t="str">
        <f t="shared" si="157"/>
        <v>-</v>
      </c>
      <c r="AE570" s="87"/>
      <c r="AF570" s="87"/>
      <c r="AI570" s="9">
        <v>2.5000000000000001E-2</v>
      </c>
      <c r="AN570" s="8" t="str">
        <f t="shared" si="158"/>
        <v>MCSSA018786HRAEI-LPI-CC-454-202225301</v>
      </c>
      <c r="AO570" s="8" t="str">
        <f t="shared" si="159"/>
        <v>3SOLARA, S.A. DE C.V.15.6MCSSA018786010.000.5356.002024LA-012M7B997-E115-2022RAMO 12</v>
      </c>
      <c r="AP570" s="8" t="str">
        <f t="shared" si="160"/>
        <v>HRAEI-LPI-CC-454-2022</v>
      </c>
      <c r="AQ570" s="1" t="str">
        <f t="shared" si="161"/>
        <v>HRAEI-MD0892</v>
      </c>
      <c r="AR570" s="1" t="str">
        <f t="shared" si="162"/>
        <v>SOLARA, S.A. DE C.V.</v>
      </c>
      <c r="AS570" s="1" t="str">
        <f t="shared" si="163"/>
        <v>LA-012M7B997-E115-2022</v>
      </c>
      <c r="AT570" s="1" t="s">
        <v>48</v>
      </c>
      <c r="AU570" s="1" t="str">
        <f t="shared" si="164"/>
        <v>HRAEI-LPI-CC-454-2022HRAEI-MD0892</v>
      </c>
    </row>
    <row r="571" spans="1:52" ht="24.75" hidden="1" customHeight="1" x14ac:dyDescent="0.25">
      <c r="A571" s="70" t="str">
        <f t="shared" si="147"/>
        <v>LA-12-512-012000991-I-174-2023MCSSA018786IPSEN MEXICO, S. DE R.L. DE C.V.2024010.000.5611.01</v>
      </c>
      <c r="B571" s="70" t="str">
        <f t="shared" si="148"/>
        <v>MCSSA01878625301HRAEI-LPI-CC-318-2023HRAEI-MD22742024</v>
      </c>
      <c r="C571" s="71">
        <v>45253</v>
      </c>
      <c r="D571" s="72">
        <v>2024</v>
      </c>
      <c r="E571" s="73" t="s">
        <v>39</v>
      </c>
      <c r="F571" s="73" t="s">
        <v>2213</v>
      </c>
      <c r="G571" s="73" t="s">
        <v>41</v>
      </c>
      <c r="H571" s="73">
        <v>25301</v>
      </c>
      <c r="I571" s="73" t="s">
        <v>2387</v>
      </c>
      <c r="J571" s="73" t="s">
        <v>2388</v>
      </c>
      <c r="K571" s="73" t="s">
        <v>111</v>
      </c>
      <c r="L571" s="44" t="str">
        <f t="shared" si="149"/>
        <v>HRAEI-LPI-CC-318-2023HRAEI-MD2274</v>
      </c>
      <c r="M571" s="73" t="s">
        <v>112</v>
      </c>
      <c r="N571" s="73">
        <v>25302318</v>
      </c>
      <c r="O571" s="73" t="s">
        <v>113</v>
      </c>
      <c r="P571" s="73" t="s">
        <v>114</v>
      </c>
      <c r="Q571" s="74">
        <v>13267.86</v>
      </c>
      <c r="R571" s="75">
        <v>10</v>
      </c>
      <c r="S571" s="75">
        <v>24</v>
      </c>
      <c r="T571" s="74">
        <f t="shared" si="150"/>
        <v>132678.6</v>
      </c>
      <c r="U571" s="74">
        <f t="shared" si="151"/>
        <v>318428.64</v>
      </c>
      <c r="V571" s="76">
        <v>0</v>
      </c>
      <c r="W571" s="87" t="str">
        <f>IFERROR(VLOOKUP(L571,'DINAMICA SOLICITADO - ENTREGADO'!$A$2:$B$2000,2,0),"-")</f>
        <v>-</v>
      </c>
      <c r="X571" s="87" t="str">
        <f>IFERROR(VLOOKUP(L571,'DINAMICA SOLICITADO - ENTREGADO'!$A$2:$C$2000,3,0),"-")</f>
        <v>-</v>
      </c>
      <c r="Y571" s="87" t="str">
        <f t="shared" si="152"/>
        <v>SIN SOLICITUD</v>
      </c>
      <c r="Z571" s="87" t="str">
        <f t="shared" si="153"/>
        <v>-</v>
      </c>
      <c r="AA571" s="87" t="str">
        <f t="shared" si="154"/>
        <v>MINIMO SIN SOLICITUD</v>
      </c>
      <c r="AB571" s="87" t="str">
        <f t="shared" si="155"/>
        <v>-</v>
      </c>
      <c r="AC571" s="87" t="str">
        <f t="shared" si="156"/>
        <v>SIN SOLICITUD</v>
      </c>
      <c r="AD571" s="6" t="str">
        <f t="shared" si="157"/>
        <v>-</v>
      </c>
      <c r="AE571" s="87"/>
      <c r="AF571" s="87"/>
      <c r="AG571" s="77"/>
      <c r="AH571" s="77"/>
      <c r="AI571" s="78" t="s">
        <v>2216</v>
      </c>
      <c r="AJ571" s="78"/>
      <c r="AK571" s="77"/>
      <c r="AL571" s="77"/>
      <c r="AM571" s="77"/>
      <c r="AN571" s="77" t="str">
        <f t="shared" si="158"/>
        <v>MCSSA018786HRAEI-LPI-CC-318-202325301</v>
      </c>
      <c r="AO571" s="77" t="str">
        <f t="shared" si="159"/>
        <v>24IPSEN MEXICO, S. DE R.L. DE C.V.13267.86MCSSA018786010.000.5611.012024LA-12-512-012000991-I-174-2023RAMO 12</v>
      </c>
      <c r="AP571" s="77" t="str">
        <f t="shared" si="160"/>
        <v>HRAEI-LPI-CC-318-2023</v>
      </c>
      <c r="AQ571" s="70" t="str">
        <f t="shared" si="161"/>
        <v>HRAEI-MD2274</v>
      </c>
      <c r="AR571" s="70" t="str">
        <f t="shared" si="162"/>
        <v>IPSEN MEXICO, S. DE R.L. DE C.V.</v>
      </c>
      <c r="AS571" s="70" t="str">
        <f t="shared" si="163"/>
        <v>LA-12-512-012000991-I-174-2023</v>
      </c>
      <c r="AT571" s="70" t="s">
        <v>2218</v>
      </c>
      <c r="AU571" s="70" t="str">
        <f t="shared" si="164"/>
        <v>HRAEI-LPI-CC-318-2023HRAEI-MD2274</v>
      </c>
      <c r="AV571" s="70"/>
      <c r="AW571" s="70"/>
      <c r="AX571" s="70"/>
      <c r="AY571" s="70"/>
      <c r="AZ571" s="70"/>
    </row>
    <row r="572" spans="1:52" ht="24.75" hidden="1" customHeight="1" x14ac:dyDescent="0.25">
      <c r="A572" s="1" t="str">
        <f t="shared" si="147"/>
        <v>AA-012M7B997-E133-2022MCSSA018786IPSEN MÉXICO, S. DE R.L. DE C.V.2024010.000.5611.01</v>
      </c>
      <c r="B572" s="1" t="str">
        <f t="shared" si="148"/>
        <v>MCSSA01878625301HRAEI-AD-CC-344-2022HRAEI-MD22742024</v>
      </c>
      <c r="C572" s="42">
        <v>44950</v>
      </c>
      <c r="D572" s="43">
        <v>2024</v>
      </c>
      <c r="E572" s="44" t="s">
        <v>39</v>
      </c>
      <c r="F572" s="44" t="s">
        <v>40</v>
      </c>
      <c r="G572" s="44" t="s">
        <v>41</v>
      </c>
      <c r="H572" s="44">
        <v>25301</v>
      </c>
      <c r="I572" s="44" t="s">
        <v>109</v>
      </c>
      <c r="J572" s="44" t="s">
        <v>110</v>
      </c>
      <c r="K572" s="44" t="s">
        <v>111</v>
      </c>
      <c r="L572" s="44" t="str">
        <f t="shared" si="149"/>
        <v>HRAEI-AD-CC-344-2022HRAEI-MD2274</v>
      </c>
      <c r="M572" s="44" t="s">
        <v>112</v>
      </c>
      <c r="N572" s="44">
        <v>25302318</v>
      </c>
      <c r="O572" s="44" t="s">
        <v>113</v>
      </c>
      <c r="P572" s="44" t="s">
        <v>114</v>
      </c>
      <c r="Q572" s="45">
        <v>13267.86</v>
      </c>
      <c r="R572" s="46">
        <v>16</v>
      </c>
      <c r="S572" s="46">
        <v>39</v>
      </c>
      <c r="T572" s="45">
        <f t="shared" si="150"/>
        <v>212285.76</v>
      </c>
      <c r="U572" s="45">
        <f t="shared" si="151"/>
        <v>517446.54000000004</v>
      </c>
      <c r="V572" s="47">
        <v>0</v>
      </c>
      <c r="W572" s="87">
        <f>IFERROR(VLOOKUP(L572,'DINAMICA SOLICITADO - ENTREGADO'!$A$2:$B$2000,2,0),"-")</f>
        <v>39</v>
      </c>
      <c r="X572" s="87">
        <f>IFERROR(VLOOKUP(L572,'DINAMICA SOLICITADO - ENTREGADO'!$A$2:$C$2000,3,0),"-")</f>
        <v>39</v>
      </c>
      <c r="Y572" s="87" t="str">
        <f t="shared" si="152"/>
        <v>CLAVE SOLICITADA</v>
      </c>
      <c r="Z572" s="87">
        <f t="shared" si="153"/>
        <v>23</v>
      </c>
      <c r="AA572" s="87" t="str">
        <f t="shared" si="154"/>
        <v>MINIMO SUPERADO</v>
      </c>
      <c r="AB572" s="87">
        <f t="shared" si="155"/>
        <v>0</v>
      </c>
      <c r="AC572" s="87" t="str">
        <f t="shared" si="156"/>
        <v>RECIBIDO TOTAL</v>
      </c>
      <c r="AD572" s="6">
        <f t="shared" si="157"/>
        <v>517446.54000000004</v>
      </c>
      <c r="AE572" s="87"/>
      <c r="AF572" s="87"/>
      <c r="AI572" s="9">
        <v>2.5000000000000001E-2</v>
      </c>
      <c r="AN572" s="8" t="str">
        <f t="shared" si="158"/>
        <v>MCSSA018786HRAEI-AD-CC-344-202225301</v>
      </c>
      <c r="AO572" s="8" t="str">
        <f t="shared" si="159"/>
        <v>39IPSEN MÉXICO, S. DE R.L. DE C.V.13267.86MCSSA018786010.000.5611.012024AA-012M7B997-E133-2022RAMO 12</v>
      </c>
      <c r="AP572" s="8" t="str">
        <f t="shared" si="160"/>
        <v>HRAEI-AD-CC-344-2022</v>
      </c>
      <c r="AQ572" s="1" t="str">
        <f t="shared" si="161"/>
        <v>HRAEI-MD2274</v>
      </c>
      <c r="AR572" s="1" t="str">
        <f t="shared" si="162"/>
        <v>IPSEN MÉXICO, S. DE R.L. DE C.V.</v>
      </c>
      <c r="AS572" s="1" t="str">
        <f t="shared" si="163"/>
        <v>AA-012M7B997-E133-2022</v>
      </c>
      <c r="AT572" s="1" t="s">
        <v>48</v>
      </c>
      <c r="AU572" s="1" t="str">
        <f t="shared" si="164"/>
        <v>HRAEI-AD-CC-344-2022HRAEI-MD2274</v>
      </c>
      <c r="AY572" s="70"/>
      <c r="AZ572" s="70"/>
    </row>
    <row r="573" spans="1:52" ht="24.75" hidden="1" customHeight="1" x14ac:dyDescent="0.25">
      <c r="A573" s="70" t="str">
        <f t="shared" si="147"/>
        <v>LA-12-512-012000991-I-174-2023MCSSA018786ELEMENTCO, S. A. P. I. DE C.V.2024010.000.4229.00</v>
      </c>
      <c r="B573" s="70" t="str">
        <f t="shared" si="148"/>
        <v>MCSSA01878625301HRAEI-LPI-CC-288-2023HRAEI-MD09002024</v>
      </c>
      <c r="C573" s="71">
        <v>45253</v>
      </c>
      <c r="D573" s="72">
        <v>2024</v>
      </c>
      <c r="E573" s="73" t="s">
        <v>39</v>
      </c>
      <c r="F573" s="73" t="s">
        <v>2213</v>
      </c>
      <c r="G573" s="73" t="s">
        <v>41</v>
      </c>
      <c r="H573" s="73">
        <v>25301</v>
      </c>
      <c r="I573" s="73" t="s">
        <v>2310</v>
      </c>
      <c r="J573" s="73" t="s">
        <v>2311</v>
      </c>
      <c r="K573" s="73" t="s">
        <v>1382</v>
      </c>
      <c r="L573" s="44" t="str">
        <f t="shared" si="149"/>
        <v>HRAEI-LPI-CC-288-2023HRAEI-MD0900</v>
      </c>
      <c r="M573" s="73" t="s">
        <v>1383</v>
      </c>
      <c r="N573" s="73">
        <v>25302772</v>
      </c>
      <c r="O573" s="73" t="s">
        <v>1384</v>
      </c>
      <c r="P573" s="73" t="s">
        <v>344</v>
      </c>
      <c r="Q573" s="74">
        <v>5759</v>
      </c>
      <c r="R573" s="75">
        <v>38</v>
      </c>
      <c r="S573" s="75">
        <v>96</v>
      </c>
      <c r="T573" s="74">
        <f t="shared" si="150"/>
        <v>218842</v>
      </c>
      <c r="U573" s="74">
        <f t="shared" si="151"/>
        <v>552864</v>
      </c>
      <c r="V573" s="76">
        <v>0</v>
      </c>
      <c r="W573" s="87" t="str">
        <f>IFERROR(VLOOKUP(L573,'DINAMICA SOLICITADO - ENTREGADO'!$A$2:$B$2000,2,0),"-")</f>
        <v>-</v>
      </c>
      <c r="X573" s="87" t="str">
        <f>IFERROR(VLOOKUP(L573,'DINAMICA SOLICITADO - ENTREGADO'!$A$2:$C$2000,3,0),"-")</f>
        <v>-</v>
      </c>
      <c r="Y573" s="87" t="str">
        <f t="shared" si="152"/>
        <v>SIN SOLICITUD</v>
      </c>
      <c r="Z573" s="87" t="str">
        <f t="shared" si="153"/>
        <v>-</v>
      </c>
      <c r="AA573" s="87" t="str">
        <f t="shared" si="154"/>
        <v>MINIMO SIN SOLICITUD</v>
      </c>
      <c r="AB573" s="87" t="str">
        <f t="shared" si="155"/>
        <v>-</v>
      </c>
      <c r="AC573" s="87" t="str">
        <f t="shared" si="156"/>
        <v>SIN SOLICITUD</v>
      </c>
      <c r="AD573" s="6" t="str">
        <f t="shared" si="157"/>
        <v>-</v>
      </c>
      <c r="AE573" s="87"/>
      <c r="AF573" s="87"/>
      <c r="AG573" s="77"/>
      <c r="AH573" s="77"/>
      <c r="AI573" s="78" t="s">
        <v>2216</v>
      </c>
      <c r="AJ573" s="78"/>
      <c r="AK573" s="77"/>
      <c r="AL573" s="77"/>
      <c r="AM573" s="77"/>
      <c r="AN573" s="77" t="str">
        <f t="shared" si="158"/>
        <v>MCSSA018786HRAEI-LPI-CC-288-202325301</v>
      </c>
      <c r="AO573" s="77" t="str">
        <f t="shared" si="159"/>
        <v>96ELEMENTCO, S. A. P. I. DE C.V.5759MCSSA018786010.000.4229.002024LA-12-512-012000991-I-174-2023RAMO 12</v>
      </c>
      <c r="AP573" s="77" t="str">
        <f t="shared" si="160"/>
        <v>HRAEI-LPI-CC-288-2023</v>
      </c>
      <c r="AQ573" s="70" t="str">
        <f t="shared" si="161"/>
        <v>HRAEI-MD0900</v>
      </c>
      <c r="AR573" s="70" t="str">
        <f t="shared" si="162"/>
        <v>ELEMENTCO, S. A. P. I. DE C.V.</v>
      </c>
      <c r="AS573" s="70" t="str">
        <f t="shared" si="163"/>
        <v>LA-12-512-012000991-I-174-2023</v>
      </c>
      <c r="AT573" s="70" t="s">
        <v>2218</v>
      </c>
      <c r="AU573" s="70" t="str">
        <f t="shared" si="164"/>
        <v>HRAEI-LPI-CC-288-2023HRAEI-MD0900</v>
      </c>
      <c r="AV573" s="70"/>
      <c r="AW573" s="70"/>
      <c r="AX573" s="70"/>
    </row>
    <row r="574" spans="1:52" ht="24.75" hidden="1" customHeight="1" x14ac:dyDescent="0.25">
      <c r="A574" s="1" t="str">
        <f t="shared" si="147"/>
        <v>AA-012M7B997-E158-2022MCSSA018786AMAROX PHARMA, S.A. DE C.V.2024010.000.4229.00</v>
      </c>
      <c r="B574" s="1" t="str">
        <f t="shared" si="148"/>
        <v>MCSSA01878625301HRAEI-AD-CC-531-2022HRAEI-MD09002024</v>
      </c>
      <c r="C574" s="42">
        <v>44950</v>
      </c>
      <c r="D574" s="43">
        <v>2024</v>
      </c>
      <c r="E574" s="44" t="s">
        <v>39</v>
      </c>
      <c r="F574" s="44" t="s">
        <v>1305</v>
      </c>
      <c r="G574" s="44" t="s">
        <v>41</v>
      </c>
      <c r="H574" s="44">
        <v>25301</v>
      </c>
      <c r="I574" s="44" t="s">
        <v>1381</v>
      </c>
      <c r="J574" s="44" t="s">
        <v>1129</v>
      </c>
      <c r="K574" s="44" t="s">
        <v>1382</v>
      </c>
      <c r="L574" s="44" t="str">
        <f t="shared" si="149"/>
        <v>HRAEI-AD-CC-531-2022HRAEI-MD0900</v>
      </c>
      <c r="M574" s="44" t="s">
        <v>1383</v>
      </c>
      <c r="N574" s="44">
        <v>25302772</v>
      </c>
      <c r="O574" s="44" t="s">
        <v>1384</v>
      </c>
      <c r="P574" s="44" t="s">
        <v>344</v>
      </c>
      <c r="Q574" s="45">
        <v>2900</v>
      </c>
      <c r="R574" s="46">
        <v>312</v>
      </c>
      <c r="S574" s="46">
        <v>780</v>
      </c>
      <c r="T574" s="45">
        <f t="shared" si="150"/>
        <v>904800</v>
      </c>
      <c r="U574" s="45">
        <f t="shared" si="151"/>
        <v>2262000</v>
      </c>
      <c r="V574" s="47">
        <v>0</v>
      </c>
      <c r="W574" s="87" t="str">
        <f>IFERROR(VLOOKUP(L574,'DINAMICA SOLICITADO - ENTREGADO'!$A$2:$B$2000,2,0),"-")</f>
        <v>-</v>
      </c>
      <c r="X574" s="87" t="str">
        <f>IFERROR(VLOOKUP(L574,'DINAMICA SOLICITADO - ENTREGADO'!$A$2:$C$2000,3,0),"-")</f>
        <v>-</v>
      </c>
      <c r="Y574" s="87" t="str">
        <f t="shared" si="152"/>
        <v>SIN SOLICITUD</v>
      </c>
      <c r="Z574" s="87" t="str">
        <f t="shared" si="153"/>
        <v>-</v>
      </c>
      <c r="AA574" s="87" t="str">
        <f t="shared" si="154"/>
        <v>MINIMO SIN SOLICITUD</v>
      </c>
      <c r="AB574" s="87" t="str">
        <f t="shared" si="155"/>
        <v>-</v>
      </c>
      <c r="AC574" s="87" t="str">
        <f t="shared" si="156"/>
        <v>SIN SOLICITUD</v>
      </c>
      <c r="AD574" s="6" t="str">
        <f t="shared" si="157"/>
        <v>-</v>
      </c>
      <c r="AE574" s="87"/>
      <c r="AF574" s="87"/>
      <c r="AG574" s="8" t="s">
        <v>1385</v>
      </c>
      <c r="AH574" s="8" t="s">
        <v>1385</v>
      </c>
      <c r="AI574" s="9">
        <v>2.5000000000000001E-2</v>
      </c>
      <c r="AJ574" s="9" t="s">
        <v>1386</v>
      </c>
      <c r="AN574" s="8" t="str">
        <f t="shared" si="158"/>
        <v>MCSSA018786HRAEI-AD-CC-531-202225301</v>
      </c>
      <c r="AO574" s="8" t="str">
        <f t="shared" si="159"/>
        <v>780AMAROX PHARMA, S.A. DE C.V.2900MCSSA018786010.000.4229.002024AA-012M7B997-E158-2022RAMO 12</v>
      </c>
      <c r="AP574" s="8" t="str">
        <f t="shared" si="160"/>
        <v>HRAEI-AD-CC-531-2022</v>
      </c>
      <c r="AQ574" s="1" t="str">
        <f t="shared" si="161"/>
        <v>HRAEI-MD0900</v>
      </c>
      <c r="AR574" s="1" t="str">
        <f t="shared" si="162"/>
        <v>AMAROX PHARMA, S.A. DE C.V.</v>
      </c>
      <c r="AS574" s="1" t="str">
        <f t="shared" si="163"/>
        <v>AA-012M7B997-E158-2022</v>
      </c>
      <c r="AT574" s="1" t="s">
        <v>48</v>
      </c>
      <c r="AU574" s="1" t="str">
        <f t="shared" si="164"/>
        <v>HRAEI-AD-CC-531-2022HRAEI-MD0900</v>
      </c>
    </row>
    <row r="575" spans="1:52" ht="24.75" hidden="1" customHeight="1" x14ac:dyDescent="0.25">
      <c r="A575" s="1" t="str">
        <f t="shared" si="147"/>
        <v>AA-12-M7B-012M7B997-I-42-2023MCSSA018786CELEX MEDICAMENTOS, S. DE R.L. DE C.V.2024010.000.4229.00</v>
      </c>
      <c r="B575" s="1" t="str">
        <f t="shared" si="148"/>
        <v>MCSSA01878625301HRAEI-AD-CC-147-2023HRAEI-MD09002024</v>
      </c>
      <c r="C575" s="42">
        <v>45037</v>
      </c>
      <c r="D575" s="43">
        <v>2024</v>
      </c>
      <c r="E575" s="44" t="s">
        <v>39</v>
      </c>
      <c r="F575" s="44" t="s">
        <v>2189</v>
      </c>
      <c r="G575" s="44" t="s">
        <v>41</v>
      </c>
      <c r="H575" s="44">
        <v>25301</v>
      </c>
      <c r="I575" s="67" t="s">
        <v>2191</v>
      </c>
      <c r="J575" s="44" t="s">
        <v>2192</v>
      </c>
      <c r="K575" s="44" t="s">
        <v>1382</v>
      </c>
      <c r="L575" s="44" t="str">
        <f t="shared" si="149"/>
        <v>HRAEI-AD-CC-147-2023HRAEI-MD0900</v>
      </c>
      <c r="M575" s="44" t="s">
        <v>1383</v>
      </c>
      <c r="N575" s="44">
        <v>25302772</v>
      </c>
      <c r="O575" s="44" t="s">
        <v>1384</v>
      </c>
      <c r="P575" s="44" t="s">
        <v>344</v>
      </c>
      <c r="Q575" s="45">
        <v>2200</v>
      </c>
      <c r="R575" s="46">
        <v>124</v>
      </c>
      <c r="S575" s="46">
        <v>312</v>
      </c>
      <c r="T575" s="45">
        <f t="shared" si="150"/>
        <v>272800</v>
      </c>
      <c r="U575" s="45">
        <f t="shared" si="151"/>
        <v>686400</v>
      </c>
      <c r="V575" s="47">
        <v>0</v>
      </c>
      <c r="W575" s="87" t="str">
        <f>IFERROR(VLOOKUP(L575,'DINAMICA SOLICITADO - ENTREGADO'!$A$2:$B$2000,2,0),"-")</f>
        <v>-</v>
      </c>
      <c r="X575" s="87" t="str">
        <f>IFERROR(VLOOKUP(L575,'DINAMICA SOLICITADO - ENTREGADO'!$A$2:$C$2000,3,0),"-")</f>
        <v>-</v>
      </c>
      <c r="Y575" s="87" t="str">
        <f t="shared" si="152"/>
        <v>SIN SOLICITUD</v>
      </c>
      <c r="Z575" s="87" t="str">
        <f t="shared" si="153"/>
        <v>-</v>
      </c>
      <c r="AA575" s="87" t="str">
        <f t="shared" si="154"/>
        <v>MINIMO SIN SOLICITUD</v>
      </c>
      <c r="AB575" s="87" t="str">
        <f t="shared" si="155"/>
        <v>-</v>
      </c>
      <c r="AC575" s="87" t="str">
        <f t="shared" si="156"/>
        <v>SIN SOLICITUD</v>
      </c>
      <c r="AD575" s="6" t="str">
        <f t="shared" si="157"/>
        <v>-</v>
      </c>
      <c r="AE575" s="87"/>
      <c r="AF575" s="87"/>
      <c r="AI575" s="9">
        <v>0.02</v>
      </c>
      <c r="AN575" s="8" t="str">
        <f t="shared" si="158"/>
        <v>MCSSA018786HRAEI-AD-CC-147-202325301</v>
      </c>
      <c r="AO575" s="8" t="str">
        <f t="shared" si="159"/>
        <v>312CELEX MEDICAMENTOS, S. DE R.L. DE C.V.2200MCSSA018786010.000.4229.002024AA-12-M7B-012M7B997-I-42-2023RAMO 12</v>
      </c>
      <c r="AP575" s="8" t="str">
        <f t="shared" si="160"/>
        <v>HRAEI-AD-CC-147-2023</v>
      </c>
      <c r="AQ575" s="1" t="str">
        <f t="shared" si="161"/>
        <v>HRAEI-MD0900</v>
      </c>
      <c r="AR575" s="1" t="str">
        <f t="shared" si="162"/>
        <v>CELEX MEDICAMENTOS, S. DE R.L. DE C.V.</v>
      </c>
      <c r="AS575" s="1" t="str">
        <f t="shared" si="163"/>
        <v>AA-12-M7B-012M7B997-I-42-2023</v>
      </c>
      <c r="AT575" s="1" t="s">
        <v>48</v>
      </c>
      <c r="AU575" s="1" t="str">
        <f t="shared" si="164"/>
        <v>HRAEI-AD-CC-147-2023HRAEI-MD0900</v>
      </c>
    </row>
    <row r="576" spans="1:52" ht="24.75" hidden="1" customHeight="1" x14ac:dyDescent="0.25">
      <c r="A576" s="1" t="str">
        <f t="shared" si="147"/>
        <v>AA-12-M7B-012M7B997-I-42-2023MCSSA018786LABORATORIOS VANQUISH, S.A. DE C.V.2024010.000.4229.00</v>
      </c>
      <c r="B576" s="1" t="str">
        <f t="shared" si="148"/>
        <v>MCSSA01878625301HRAEI-AD-CC-146-2023HRAEI-MD09002024</v>
      </c>
      <c r="C576" s="42">
        <v>45037</v>
      </c>
      <c r="D576" s="43">
        <v>2024</v>
      </c>
      <c r="E576" s="44" t="s">
        <v>39</v>
      </c>
      <c r="F576" s="44" t="s">
        <v>2189</v>
      </c>
      <c r="G576" s="44" t="s">
        <v>41</v>
      </c>
      <c r="H576" s="44">
        <v>25301</v>
      </c>
      <c r="I576" s="67" t="s">
        <v>2190</v>
      </c>
      <c r="J576" s="44" t="s">
        <v>853</v>
      </c>
      <c r="K576" s="44" t="s">
        <v>1382</v>
      </c>
      <c r="L576" s="44" t="str">
        <f t="shared" si="149"/>
        <v>HRAEI-AD-CC-146-2023HRAEI-MD0900</v>
      </c>
      <c r="M576" s="44" t="s">
        <v>1383</v>
      </c>
      <c r="N576" s="44">
        <v>25302772</v>
      </c>
      <c r="O576" s="44" t="s">
        <v>1384</v>
      </c>
      <c r="P576" s="44" t="s">
        <v>344</v>
      </c>
      <c r="Q576" s="45">
        <v>2089</v>
      </c>
      <c r="R576" s="46">
        <v>188</v>
      </c>
      <c r="S576" s="46">
        <v>468</v>
      </c>
      <c r="T576" s="45">
        <f t="shared" si="150"/>
        <v>392732</v>
      </c>
      <c r="U576" s="45">
        <f t="shared" si="151"/>
        <v>977652</v>
      </c>
      <c r="V576" s="47">
        <v>0</v>
      </c>
      <c r="W576" s="87">
        <f>IFERROR(VLOOKUP(L576,'DINAMICA SOLICITADO - ENTREGADO'!$A$2:$B$2000,2,0),"-")</f>
        <v>468</v>
      </c>
      <c r="X576" s="87">
        <f>IFERROR(VLOOKUP(L576,'DINAMICA SOLICITADO - ENTREGADO'!$A$2:$C$2000,3,0),"-")</f>
        <v>468</v>
      </c>
      <c r="Y576" s="87" t="str">
        <f t="shared" si="152"/>
        <v>CLAVE SOLICITADA</v>
      </c>
      <c r="Z576" s="87">
        <f t="shared" si="153"/>
        <v>280</v>
      </c>
      <c r="AA576" s="87" t="str">
        <f t="shared" si="154"/>
        <v>MINIMO SUPERADO</v>
      </c>
      <c r="AB576" s="87">
        <f t="shared" si="155"/>
        <v>0</v>
      </c>
      <c r="AC576" s="87" t="str">
        <f t="shared" si="156"/>
        <v>RECIBIDO TOTAL</v>
      </c>
      <c r="AD576" s="6">
        <f t="shared" si="157"/>
        <v>977652</v>
      </c>
      <c r="AE576" s="87"/>
      <c r="AF576" s="87"/>
      <c r="AI576" s="9">
        <v>0.02</v>
      </c>
      <c r="AN576" s="8" t="str">
        <f t="shared" si="158"/>
        <v>MCSSA018786HRAEI-AD-CC-146-202325301</v>
      </c>
      <c r="AO576" s="8" t="str">
        <f t="shared" si="159"/>
        <v>468LABORATORIOS VANQUISH, S.A. DE C.V.2089MCSSA018786010.000.4229.002024AA-12-M7B-012M7B997-I-42-2023RAMO 12</v>
      </c>
      <c r="AP576" s="8" t="str">
        <f t="shared" si="160"/>
        <v>HRAEI-AD-CC-146-2023</v>
      </c>
      <c r="AQ576" s="1" t="str">
        <f t="shared" si="161"/>
        <v>HRAEI-MD0900</v>
      </c>
      <c r="AR576" s="1" t="str">
        <f t="shared" si="162"/>
        <v>LABORATORIOS VANQUISH, S.A. DE C.V.</v>
      </c>
      <c r="AS576" s="1" t="str">
        <f t="shared" si="163"/>
        <v>AA-12-M7B-012M7B997-I-42-2023</v>
      </c>
      <c r="AT576" s="1" t="s">
        <v>48</v>
      </c>
      <c r="AU576" s="1" t="str">
        <f t="shared" si="164"/>
        <v>HRAEI-AD-CC-146-2023HRAEI-MD0900</v>
      </c>
    </row>
    <row r="577" spans="1:52" ht="24.75" hidden="1" customHeight="1" x14ac:dyDescent="0.25">
      <c r="A577" s="70" t="str">
        <f t="shared" si="147"/>
        <v>AA-12-512-012000991-T-176-2023  MCSSA018786CELGENE LOGISTICS, S.A.R.L.2024010.000.5617.00</v>
      </c>
      <c r="B577" s="70" t="str">
        <f t="shared" si="148"/>
        <v>MCSSA01878625301HRAEI-AD-CC-236-2023HRAEI-MD09082024</v>
      </c>
      <c r="C577" s="71">
        <v>45239</v>
      </c>
      <c r="D577" s="72">
        <v>2024</v>
      </c>
      <c r="E577" s="73" t="s">
        <v>39</v>
      </c>
      <c r="F577" s="73" t="s">
        <v>2239</v>
      </c>
      <c r="G577" s="73" t="s">
        <v>41</v>
      </c>
      <c r="H577" s="73">
        <v>25301</v>
      </c>
      <c r="I577" s="73" t="s">
        <v>2249</v>
      </c>
      <c r="J577" s="73" t="s">
        <v>2250</v>
      </c>
      <c r="K577" s="73" t="s">
        <v>117</v>
      </c>
      <c r="L577" s="44" t="str">
        <f t="shared" si="149"/>
        <v>HRAEI-AD-CC-236-2023HRAEI-MD0908</v>
      </c>
      <c r="M577" s="73" t="s">
        <v>118</v>
      </c>
      <c r="N577" s="73">
        <v>25302321</v>
      </c>
      <c r="O577" s="73" t="s">
        <v>119</v>
      </c>
      <c r="P577" s="73" t="s">
        <v>120</v>
      </c>
      <c r="Q577" s="74">
        <v>81026</v>
      </c>
      <c r="R577" s="75">
        <v>1</v>
      </c>
      <c r="S577" s="75">
        <v>1</v>
      </c>
      <c r="T577" s="74">
        <f t="shared" si="150"/>
        <v>81026</v>
      </c>
      <c r="U577" s="74">
        <f t="shared" si="151"/>
        <v>81026</v>
      </c>
      <c r="V577" s="76">
        <v>0</v>
      </c>
      <c r="W577" s="87">
        <f>IFERROR(VLOOKUP(L577,'DINAMICA SOLICITADO - ENTREGADO'!$A$2:$B$2000,2,0),"-")</f>
        <v>1</v>
      </c>
      <c r="X577" s="87">
        <f>IFERROR(VLOOKUP(L577,'DINAMICA SOLICITADO - ENTREGADO'!$A$2:$C$2000,3,0),"-")</f>
        <v>1</v>
      </c>
      <c r="Y577" s="87" t="str">
        <f t="shared" si="152"/>
        <v>CLAVE SOLICITADA</v>
      </c>
      <c r="Z577" s="87">
        <f t="shared" si="153"/>
        <v>0</v>
      </c>
      <c r="AA577" s="87" t="str">
        <f t="shared" si="154"/>
        <v>MINIMO CUMPLIDO</v>
      </c>
      <c r="AB577" s="87">
        <f t="shared" si="155"/>
        <v>0</v>
      </c>
      <c r="AC577" s="87" t="str">
        <f t="shared" si="156"/>
        <v>RECIBIDO TOTAL</v>
      </c>
      <c r="AD577" s="6">
        <f t="shared" si="157"/>
        <v>81026</v>
      </c>
      <c r="AE577" s="87"/>
      <c r="AF577" s="87"/>
      <c r="AG577" s="77"/>
      <c r="AH577" s="77"/>
      <c r="AI577" s="78" t="s">
        <v>2216</v>
      </c>
      <c r="AJ577" s="78"/>
      <c r="AK577" s="77"/>
      <c r="AL577" s="77"/>
      <c r="AM577" s="77"/>
      <c r="AN577" s="77" t="str">
        <f t="shared" si="158"/>
        <v>MCSSA018786HRAEI-AD-CC-236-202325301</v>
      </c>
      <c r="AO577" s="77" t="str">
        <f t="shared" si="159"/>
        <v>1CELGENE LOGISTICS, S.A.R.L.81026MCSSA018786010.000.5617.002024AA-12-512-012000991-T-176-2023  RAMO 12</v>
      </c>
      <c r="AP577" s="77" t="str">
        <f t="shared" si="160"/>
        <v>HRAEI-AD-CC-236-2023</v>
      </c>
      <c r="AQ577" s="70" t="str">
        <f t="shared" si="161"/>
        <v>HRAEI-MD0908</v>
      </c>
      <c r="AR577" s="70" t="str">
        <f t="shared" si="162"/>
        <v>CELGENE LOGISTICS, S.A.R.L.</v>
      </c>
      <c r="AS577" s="70" t="str">
        <f t="shared" si="163"/>
        <v>AA-12-512-012000991-T-176-2023  </v>
      </c>
      <c r="AT577" s="70" t="s">
        <v>2218</v>
      </c>
      <c r="AU577" s="70" t="str">
        <f t="shared" si="164"/>
        <v>HRAEI-AD-CC-236-2023HRAEI-MD0908</v>
      </c>
      <c r="AV577" s="70"/>
      <c r="AW577" s="70"/>
      <c r="AX577" s="70"/>
    </row>
    <row r="578" spans="1:52" ht="24.75" hidden="1" customHeight="1" x14ac:dyDescent="0.25">
      <c r="A578" s="1" t="str">
        <f t="shared" si="147"/>
        <v>AA-012M7B997-E133-2022MCSSA018786CELGENE LOGISTICS SARL2024010.000.5617.00</v>
      </c>
      <c r="B578" s="1" t="str">
        <f t="shared" si="148"/>
        <v>MCSSA01878625301HRAEI-AD-CC-345-2022HRAEI-MD09082024</v>
      </c>
      <c r="C578" s="42">
        <v>44950</v>
      </c>
      <c r="D578" s="43">
        <v>2024</v>
      </c>
      <c r="E578" s="44" t="s">
        <v>39</v>
      </c>
      <c r="F578" s="44" t="s">
        <v>40</v>
      </c>
      <c r="G578" s="44" t="s">
        <v>41</v>
      </c>
      <c r="H578" s="44">
        <v>25301</v>
      </c>
      <c r="I578" s="44" t="s">
        <v>115</v>
      </c>
      <c r="J578" s="44" t="s">
        <v>116</v>
      </c>
      <c r="K578" s="44" t="s">
        <v>117</v>
      </c>
      <c r="L578" s="44" t="str">
        <f t="shared" si="149"/>
        <v>HRAEI-AD-CC-345-2022HRAEI-MD0908</v>
      </c>
      <c r="M578" s="44" t="s">
        <v>118</v>
      </c>
      <c r="N578" s="44">
        <v>25302321</v>
      </c>
      <c r="O578" s="44" t="s">
        <v>119</v>
      </c>
      <c r="P578" s="44" t="s">
        <v>120</v>
      </c>
      <c r="Q578" s="45">
        <v>81026</v>
      </c>
      <c r="R578" s="46">
        <v>10</v>
      </c>
      <c r="S578" s="46">
        <v>23</v>
      </c>
      <c r="T578" s="45">
        <f t="shared" si="150"/>
        <v>810260</v>
      </c>
      <c r="U578" s="45">
        <f t="shared" si="151"/>
        <v>1863598</v>
      </c>
      <c r="V578" s="47">
        <v>0</v>
      </c>
      <c r="W578" s="87">
        <f>IFERROR(VLOOKUP(L578,'DINAMICA SOLICITADO - ENTREGADO'!$A$2:$B$2000,2,0),"-")</f>
        <v>23</v>
      </c>
      <c r="X578" s="87">
        <f>IFERROR(VLOOKUP(L578,'DINAMICA SOLICITADO - ENTREGADO'!$A$2:$C$2000,3,0),"-")</f>
        <v>23</v>
      </c>
      <c r="Y578" s="87" t="str">
        <f t="shared" si="152"/>
        <v>CLAVE SOLICITADA</v>
      </c>
      <c r="Z578" s="87">
        <f t="shared" si="153"/>
        <v>13</v>
      </c>
      <c r="AA578" s="87" t="str">
        <f t="shared" si="154"/>
        <v>MINIMO SUPERADO</v>
      </c>
      <c r="AB578" s="87">
        <f t="shared" si="155"/>
        <v>0</v>
      </c>
      <c r="AC578" s="87" t="str">
        <f t="shared" si="156"/>
        <v>RECIBIDO TOTAL</v>
      </c>
      <c r="AD578" s="6">
        <f t="shared" si="157"/>
        <v>1863598</v>
      </c>
      <c r="AE578" s="87"/>
      <c r="AF578" s="87"/>
      <c r="AI578" s="9">
        <v>2.5000000000000001E-2</v>
      </c>
      <c r="AN578" s="8" t="str">
        <f t="shared" si="158"/>
        <v>MCSSA018786HRAEI-AD-CC-345-202225301</v>
      </c>
      <c r="AO578" s="8" t="str">
        <f t="shared" si="159"/>
        <v>23CELGENE LOGISTICS SARL81026MCSSA018786010.000.5617.002024AA-012M7B997-E133-2022RAMO 12</v>
      </c>
      <c r="AP578" s="8" t="str">
        <f t="shared" si="160"/>
        <v>HRAEI-AD-CC-345-2022</v>
      </c>
      <c r="AQ578" s="1" t="str">
        <f t="shared" si="161"/>
        <v>HRAEI-MD0908</v>
      </c>
      <c r="AR578" s="1" t="str">
        <f t="shared" si="162"/>
        <v>CELGENE LOGISTICS SARL</v>
      </c>
      <c r="AS578" s="1" t="str">
        <f t="shared" si="163"/>
        <v>AA-012M7B997-E133-2022</v>
      </c>
      <c r="AT578" s="1" t="s">
        <v>48</v>
      </c>
      <c r="AU578" s="1" t="str">
        <f t="shared" si="164"/>
        <v>HRAEI-AD-CC-345-2022HRAEI-MD0908</v>
      </c>
    </row>
    <row r="579" spans="1:52" ht="24.75" hidden="1" customHeight="1" x14ac:dyDescent="0.25">
      <c r="A579" s="1" t="str">
        <f t="shared" si="147"/>
        <v>AA-012M7B997-E133-2022MCSSA018786CELGENE LOGISTICS SARL2024010.000.5618.00</v>
      </c>
      <c r="B579" s="1" t="str">
        <f t="shared" si="148"/>
        <v>MCSSA01878625301HRAEI-AD-CC-345-2022HRAEI-MD09092024</v>
      </c>
      <c r="C579" s="42">
        <v>44950</v>
      </c>
      <c r="D579" s="43">
        <v>2024</v>
      </c>
      <c r="E579" s="44" t="s">
        <v>39</v>
      </c>
      <c r="F579" s="44" t="s">
        <v>40</v>
      </c>
      <c r="G579" s="44" t="s">
        <v>41</v>
      </c>
      <c r="H579" s="44">
        <v>25301</v>
      </c>
      <c r="I579" s="44" t="s">
        <v>115</v>
      </c>
      <c r="J579" s="44" t="s">
        <v>116</v>
      </c>
      <c r="K579" s="44" t="s">
        <v>121</v>
      </c>
      <c r="L579" s="44" t="str">
        <f t="shared" si="149"/>
        <v>HRAEI-AD-CC-345-2022HRAEI-MD0909</v>
      </c>
      <c r="M579" s="44" t="s">
        <v>122</v>
      </c>
      <c r="N579" s="44">
        <v>25302322</v>
      </c>
      <c r="O579" s="44" t="s">
        <v>123</v>
      </c>
      <c r="P579" s="44" t="s">
        <v>120</v>
      </c>
      <c r="Q579" s="45">
        <v>81026</v>
      </c>
      <c r="R579" s="46">
        <v>10</v>
      </c>
      <c r="S579" s="46">
        <v>23</v>
      </c>
      <c r="T579" s="45">
        <f t="shared" si="150"/>
        <v>810260</v>
      </c>
      <c r="U579" s="45">
        <f t="shared" si="151"/>
        <v>1863598</v>
      </c>
      <c r="V579" s="47">
        <v>0</v>
      </c>
      <c r="W579" s="87">
        <f>IFERROR(VLOOKUP(L579,'DINAMICA SOLICITADO - ENTREGADO'!$A$2:$B$2000,2,0),"-")</f>
        <v>23</v>
      </c>
      <c r="X579" s="87">
        <f>IFERROR(VLOOKUP(L579,'DINAMICA SOLICITADO - ENTREGADO'!$A$2:$C$2000,3,0),"-")</f>
        <v>23</v>
      </c>
      <c r="Y579" s="87" t="str">
        <f t="shared" si="152"/>
        <v>CLAVE SOLICITADA</v>
      </c>
      <c r="Z579" s="87">
        <f t="shared" si="153"/>
        <v>13</v>
      </c>
      <c r="AA579" s="87" t="str">
        <f t="shared" si="154"/>
        <v>MINIMO SUPERADO</v>
      </c>
      <c r="AB579" s="87">
        <f t="shared" si="155"/>
        <v>0</v>
      </c>
      <c r="AC579" s="87" t="str">
        <f t="shared" si="156"/>
        <v>RECIBIDO TOTAL</v>
      </c>
      <c r="AD579" s="6">
        <f t="shared" si="157"/>
        <v>1863598</v>
      </c>
      <c r="AE579" s="87"/>
      <c r="AF579" s="87"/>
      <c r="AI579" s="9">
        <v>2.5000000000000001E-2</v>
      </c>
      <c r="AN579" s="8" t="str">
        <f t="shared" si="158"/>
        <v>MCSSA018786HRAEI-AD-CC-345-202225301</v>
      </c>
      <c r="AO579" s="8" t="str">
        <f t="shared" si="159"/>
        <v>23CELGENE LOGISTICS SARL81026MCSSA018786010.000.5618.002024AA-012M7B997-E133-2022RAMO 12</v>
      </c>
      <c r="AP579" s="8" t="str">
        <f t="shared" si="160"/>
        <v>HRAEI-AD-CC-345-2022</v>
      </c>
      <c r="AQ579" s="1" t="str">
        <f t="shared" si="161"/>
        <v>HRAEI-MD0909</v>
      </c>
      <c r="AR579" s="1" t="str">
        <f t="shared" si="162"/>
        <v>CELGENE LOGISTICS SARL</v>
      </c>
      <c r="AS579" s="1" t="str">
        <f t="shared" si="163"/>
        <v>AA-012M7B997-E133-2022</v>
      </c>
      <c r="AT579" s="1" t="s">
        <v>48</v>
      </c>
      <c r="AU579" s="1" t="str">
        <f t="shared" si="164"/>
        <v>HRAEI-AD-CC-345-2022HRAEI-MD0909</v>
      </c>
    </row>
    <row r="580" spans="1:52" ht="24.75" hidden="1" customHeight="1" x14ac:dyDescent="0.25">
      <c r="A580" s="1" t="str">
        <f t="shared" si="147"/>
        <v>AA-012M7B997-E133-2022MCSSA018786CELGENE LOGISTICS SARL2024010.000.5619.00</v>
      </c>
      <c r="B580" s="1" t="str">
        <f t="shared" si="148"/>
        <v>MCSSA01878625301HRAEI-AD-CC-345-2022HRAEI-MD09112024</v>
      </c>
      <c r="C580" s="42">
        <v>44950</v>
      </c>
      <c r="D580" s="43">
        <v>2024</v>
      </c>
      <c r="E580" s="44" t="s">
        <v>39</v>
      </c>
      <c r="F580" s="44" t="s">
        <v>40</v>
      </c>
      <c r="G580" s="44" t="s">
        <v>41</v>
      </c>
      <c r="H580" s="44">
        <v>25301</v>
      </c>
      <c r="I580" s="44" t="s">
        <v>115</v>
      </c>
      <c r="J580" s="44" t="s">
        <v>116</v>
      </c>
      <c r="K580" s="44" t="s">
        <v>124</v>
      </c>
      <c r="L580" s="44" t="str">
        <f t="shared" si="149"/>
        <v>HRAEI-AD-CC-345-2022HRAEI-MD0911</v>
      </c>
      <c r="M580" s="44" t="s">
        <v>125</v>
      </c>
      <c r="N580" s="44">
        <v>25302323</v>
      </c>
      <c r="O580" s="44" t="s">
        <v>126</v>
      </c>
      <c r="P580" s="44" t="s">
        <v>120</v>
      </c>
      <c r="Q580" s="45">
        <v>81026</v>
      </c>
      <c r="R580" s="46">
        <v>16</v>
      </c>
      <c r="S580" s="46">
        <v>39</v>
      </c>
      <c r="T580" s="45">
        <f t="shared" si="150"/>
        <v>1296416</v>
      </c>
      <c r="U580" s="45">
        <f t="shared" si="151"/>
        <v>3160014</v>
      </c>
      <c r="V580" s="47">
        <v>0</v>
      </c>
      <c r="W580" s="87">
        <f>IFERROR(VLOOKUP(L580,'DINAMICA SOLICITADO - ENTREGADO'!$A$2:$B$2000,2,0),"-")</f>
        <v>39</v>
      </c>
      <c r="X580" s="87">
        <f>IFERROR(VLOOKUP(L580,'DINAMICA SOLICITADO - ENTREGADO'!$A$2:$C$2000,3,0),"-")</f>
        <v>39</v>
      </c>
      <c r="Y580" s="87" t="str">
        <f t="shared" si="152"/>
        <v>CLAVE SOLICITADA</v>
      </c>
      <c r="Z580" s="87">
        <f t="shared" si="153"/>
        <v>23</v>
      </c>
      <c r="AA580" s="87" t="str">
        <f t="shared" si="154"/>
        <v>MINIMO SUPERADO</v>
      </c>
      <c r="AB580" s="87">
        <f t="shared" si="155"/>
        <v>0</v>
      </c>
      <c r="AC580" s="87" t="str">
        <f t="shared" si="156"/>
        <v>RECIBIDO TOTAL</v>
      </c>
      <c r="AD580" s="6">
        <f t="shared" si="157"/>
        <v>3160014</v>
      </c>
      <c r="AE580" s="87"/>
      <c r="AF580" s="87"/>
      <c r="AI580" s="9">
        <v>2.5000000000000001E-2</v>
      </c>
      <c r="AN580" s="8" t="str">
        <f t="shared" si="158"/>
        <v>MCSSA018786HRAEI-AD-CC-345-202225301</v>
      </c>
      <c r="AO580" s="8" t="str">
        <f t="shared" si="159"/>
        <v>39CELGENE LOGISTICS SARL81026MCSSA018786010.000.5619.002024AA-012M7B997-E133-2022RAMO 12</v>
      </c>
      <c r="AP580" s="8" t="str">
        <f t="shared" si="160"/>
        <v>HRAEI-AD-CC-345-2022</v>
      </c>
      <c r="AQ580" s="1" t="str">
        <f t="shared" si="161"/>
        <v>HRAEI-MD0911</v>
      </c>
      <c r="AR580" s="1" t="str">
        <f t="shared" si="162"/>
        <v>CELGENE LOGISTICS SARL</v>
      </c>
      <c r="AS580" s="1" t="str">
        <f t="shared" si="163"/>
        <v>AA-012M7B997-E133-2022</v>
      </c>
      <c r="AT580" s="1" t="s">
        <v>48</v>
      </c>
      <c r="AU580" s="1" t="str">
        <f t="shared" si="164"/>
        <v>HRAEI-AD-CC-345-2022HRAEI-MD0911</v>
      </c>
    </row>
    <row r="581" spans="1:52" ht="24.75" hidden="1" customHeight="1" x14ac:dyDescent="0.25">
      <c r="A581" s="70" t="str">
        <f t="shared" si="147"/>
        <v>LA-12-512-012000991-I-174-2023MCSSA018786PRODIFAM, S.A. DE C.V.2024010.000.2616.00</v>
      </c>
      <c r="B581" s="70" t="str">
        <f t="shared" si="148"/>
        <v>MCSSA01878625301HRAEI-LPI-CC-353-1-2023HRAEI-MD09202024</v>
      </c>
      <c r="C581" s="71">
        <v>45357</v>
      </c>
      <c r="D581" s="72">
        <v>2024</v>
      </c>
      <c r="E581" s="73" t="s">
        <v>39</v>
      </c>
      <c r="F581" s="73" t="s">
        <v>2213</v>
      </c>
      <c r="G581" s="73" t="s">
        <v>41</v>
      </c>
      <c r="H581" s="73">
        <v>25301</v>
      </c>
      <c r="I581" s="73" t="s">
        <v>2273</v>
      </c>
      <c r="J581" s="73" t="s">
        <v>1476</v>
      </c>
      <c r="K581" s="73" t="s">
        <v>795</v>
      </c>
      <c r="L581" s="44" t="str">
        <f t="shared" si="149"/>
        <v>HRAEI-LPI-CC-353-1-2023HRAEI-MD0920</v>
      </c>
      <c r="M581" s="73" t="s">
        <v>796</v>
      </c>
      <c r="N581" s="73">
        <v>25301308</v>
      </c>
      <c r="O581" s="73" t="s">
        <v>797</v>
      </c>
      <c r="P581" s="73" t="s">
        <v>798</v>
      </c>
      <c r="Q581" s="74">
        <v>115.34</v>
      </c>
      <c r="R581" s="75">
        <v>1</v>
      </c>
      <c r="S581" s="75">
        <v>1</v>
      </c>
      <c r="T581" s="74">
        <f t="shared" si="150"/>
        <v>115.34</v>
      </c>
      <c r="U581" s="74">
        <f t="shared" si="151"/>
        <v>115.34</v>
      </c>
      <c r="V581" s="76">
        <v>0</v>
      </c>
      <c r="W581" s="87">
        <f>IFERROR(VLOOKUP(L581,'DINAMICA SOLICITADO - ENTREGADO'!$A$2:$B$2000,2,0),"-")</f>
        <v>1</v>
      </c>
      <c r="X581" s="87">
        <f>IFERROR(VLOOKUP(L581,'DINAMICA SOLICITADO - ENTREGADO'!$A$2:$C$2000,3,0),"-")</f>
        <v>0</v>
      </c>
      <c r="Y581" s="87" t="str">
        <f t="shared" si="152"/>
        <v>CLAVE SOLICITADA</v>
      </c>
      <c r="Z581" s="87">
        <f t="shared" si="153"/>
        <v>0</v>
      </c>
      <c r="AA581" s="87" t="str">
        <f t="shared" si="154"/>
        <v>MINIMO CUMPLIDO</v>
      </c>
      <c r="AB581" s="87">
        <f t="shared" si="155"/>
        <v>1</v>
      </c>
      <c r="AC581" s="87" t="str">
        <f t="shared" si="156"/>
        <v>SIN RECIBIR</v>
      </c>
      <c r="AD581" s="6">
        <f t="shared" si="157"/>
        <v>0</v>
      </c>
      <c r="AE581" s="87"/>
      <c r="AF581" s="87"/>
      <c r="AG581" s="77" t="s">
        <v>2467</v>
      </c>
      <c r="AH581" s="77" t="s">
        <v>2467</v>
      </c>
      <c r="AI581" s="78" t="s">
        <v>2216</v>
      </c>
      <c r="AJ581" s="78" t="s">
        <v>2468</v>
      </c>
      <c r="AK581" s="77"/>
      <c r="AL581" s="77">
        <v>0</v>
      </c>
      <c r="AM581" s="77" t="s">
        <v>1553</v>
      </c>
      <c r="AN581" s="77" t="str">
        <f t="shared" si="158"/>
        <v>MCSSA018786HRAEI-LPI-CC-353-1-202325301</v>
      </c>
      <c r="AO581" s="77" t="str">
        <f t="shared" si="159"/>
        <v>1PRODIFAM, S.A. DE C.V.115.34MCSSA018786010.000.2616.002024LA-12-512-012000991-I-174-2023RAMO 12</v>
      </c>
      <c r="AP581" s="77" t="str">
        <f t="shared" si="160"/>
        <v>HRAEI-LPI-CC-353-1-2023</v>
      </c>
      <c r="AQ581" s="70" t="str">
        <f t="shared" si="161"/>
        <v>HRAEI-MD0920</v>
      </c>
      <c r="AR581" s="70" t="str">
        <f t="shared" si="162"/>
        <v>PRODIFAM, S.A. DE C.V.</v>
      </c>
      <c r="AS581" s="70" t="str">
        <f t="shared" si="163"/>
        <v>LA-12-512-012000991-I-174-2023</v>
      </c>
      <c r="AT581" s="70" t="s">
        <v>2218</v>
      </c>
      <c r="AU581" s="70" t="str">
        <f t="shared" si="164"/>
        <v>HRAEI-LPI-CC-353-1-2023HRAEI-MD0920</v>
      </c>
      <c r="AV581" s="70"/>
      <c r="AW581" s="70"/>
      <c r="AX581" s="70"/>
    </row>
    <row r="582" spans="1:52" ht="24.75" hidden="1" customHeight="1" x14ac:dyDescent="0.25">
      <c r="A582" s="1" t="str">
        <f t="shared" si="147"/>
        <v>LA-012M7B997-E115-2022MCSSA018786IARE DE OCCIDENTE, S.A. DE C.V.2024010.000.2616.00</v>
      </c>
      <c r="B582" s="1" t="str">
        <f t="shared" si="148"/>
        <v>MCSSA01878625301HRAEI-LPI-CC-425-2022HRAEI-MD09202024</v>
      </c>
      <c r="C582" s="42">
        <v>44950</v>
      </c>
      <c r="D582" s="43">
        <v>2024</v>
      </c>
      <c r="E582" s="44" t="s">
        <v>39</v>
      </c>
      <c r="F582" s="44" t="s">
        <v>390</v>
      </c>
      <c r="G582" s="44" t="s">
        <v>41</v>
      </c>
      <c r="H582" s="44">
        <v>25301</v>
      </c>
      <c r="I582" s="44" t="s">
        <v>451</v>
      </c>
      <c r="J582" s="44" t="s">
        <v>373</v>
      </c>
      <c r="K582" s="44" t="s">
        <v>795</v>
      </c>
      <c r="L582" s="44" t="str">
        <f t="shared" si="149"/>
        <v>HRAEI-LPI-CC-425-2022HRAEI-MD0920</v>
      </c>
      <c r="M582" s="44" t="s">
        <v>796</v>
      </c>
      <c r="N582" s="44">
        <v>25301308</v>
      </c>
      <c r="O582" s="44" t="s">
        <v>797</v>
      </c>
      <c r="P582" s="44" t="s">
        <v>798</v>
      </c>
      <c r="Q582" s="45">
        <v>121.38</v>
      </c>
      <c r="R582" s="46">
        <v>10</v>
      </c>
      <c r="S582" s="46">
        <v>23</v>
      </c>
      <c r="T582" s="45">
        <f t="shared" si="150"/>
        <v>1213.8</v>
      </c>
      <c r="U582" s="45">
        <f t="shared" si="151"/>
        <v>2791.74</v>
      </c>
      <c r="V582" s="47">
        <v>0</v>
      </c>
      <c r="W582" s="87">
        <f>IFERROR(VLOOKUP(L582,'DINAMICA SOLICITADO - ENTREGADO'!$A$2:$B$2000,2,0),"-")</f>
        <v>10</v>
      </c>
      <c r="X582" s="87">
        <f>IFERROR(VLOOKUP(L582,'DINAMICA SOLICITADO - ENTREGADO'!$A$2:$C$2000,3,0),"-")</f>
        <v>10</v>
      </c>
      <c r="Y582" s="87" t="str">
        <f t="shared" si="152"/>
        <v>CLAVE SOLICITADA</v>
      </c>
      <c r="Z582" s="87">
        <f t="shared" si="153"/>
        <v>0</v>
      </c>
      <c r="AA582" s="87" t="str">
        <f t="shared" si="154"/>
        <v>MINIMO CUMPLIDO</v>
      </c>
      <c r="AB582" s="87">
        <f t="shared" si="155"/>
        <v>0</v>
      </c>
      <c r="AC582" s="87" t="str">
        <f t="shared" si="156"/>
        <v>RECIBIDO TOTAL</v>
      </c>
      <c r="AD582" s="6">
        <f t="shared" si="157"/>
        <v>1213.8</v>
      </c>
      <c r="AE582" s="87"/>
      <c r="AF582" s="87"/>
      <c r="AI582" s="9">
        <v>2.5000000000000001E-2</v>
      </c>
      <c r="AN582" s="8" t="str">
        <f t="shared" si="158"/>
        <v>MCSSA018786HRAEI-LPI-CC-425-202225301</v>
      </c>
      <c r="AO582" s="8" t="str">
        <f t="shared" si="159"/>
        <v>23IARE DE OCCIDENTE, S.A. DE C.V.121.38MCSSA018786010.000.2616.002024LA-012M7B997-E115-2022RAMO 12</v>
      </c>
      <c r="AP582" s="8" t="str">
        <f t="shared" si="160"/>
        <v>HRAEI-LPI-CC-425-2022</v>
      </c>
      <c r="AQ582" s="1" t="str">
        <f t="shared" si="161"/>
        <v>HRAEI-MD0920</v>
      </c>
      <c r="AR582" s="1" t="str">
        <f t="shared" si="162"/>
        <v>IARE DE OCCIDENTE, S.A. DE C.V.</v>
      </c>
      <c r="AS582" s="1" t="str">
        <f t="shared" si="163"/>
        <v>LA-012M7B997-E115-2022</v>
      </c>
      <c r="AT582" s="1" t="s">
        <v>48</v>
      </c>
      <c r="AU582" s="1" t="str">
        <f t="shared" si="164"/>
        <v>HRAEI-LPI-CC-425-2022HRAEI-MD0920</v>
      </c>
    </row>
    <row r="583" spans="1:52" ht="24.75" hidden="1" customHeight="1" x14ac:dyDescent="0.25">
      <c r="A583" s="70" t="str">
        <f t="shared" ref="A583:A646" si="165">CONCATENATE($F583,$E583,$J583,$D583,$M583)</f>
        <v>LA-12-512-012000991-I-174-2023MCSSA018786PRODIFAM, S.A. DE C.V.2024010.000.2618.00</v>
      </c>
      <c r="B583" s="70" t="str">
        <f t="shared" ref="B583:B646" si="166">CONCATENATE($E583,$H583,$I583,$K583,$D583)</f>
        <v>MCSSA01878625301HRAEI-LPI-CC-353-1-2023HRAEI-MD09192024</v>
      </c>
      <c r="C583" s="71">
        <v>45253</v>
      </c>
      <c r="D583" s="72">
        <v>2024</v>
      </c>
      <c r="E583" s="73" t="s">
        <v>39</v>
      </c>
      <c r="F583" s="73" t="s">
        <v>2213</v>
      </c>
      <c r="G583" s="73" t="s">
        <v>41</v>
      </c>
      <c r="H583" s="73">
        <v>25301</v>
      </c>
      <c r="I583" s="73" t="s">
        <v>2273</v>
      </c>
      <c r="J583" s="73" t="s">
        <v>1476</v>
      </c>
      <c r="K583" s="73" t="s">
        <v>1714</v>
      </c>
      <c r="L583" s="44" t="str">
        <f t="shared" ref="L583:L646" si="167">CONCATENATE(I583,K583)</f>
        <v>HRAEI-LPI-CC-353-1-2023HRAEI-MD0919</v>
      </c>
      <c r="M583" s="73" t="s">
        <v>1715</v>
      </c>
      <c r="N583" s="73">
        <v>25301309</v>
      </c>
      <c r="O583" s="73" t="s">
        <v>1716</v>
      </c>
      <c r="P583" s="73" t="s">
        <v>280</v>
      </c>
      <c r="Q583" s="74">
        <v>56.5</v>
      </c>
      <c r="R583" s="75">
        <v>29</v>
      </c>
      <c r="S583" s="75">
        <v>72</v>
      </c>
      <c r="T583" s="74">
        <f t="shared" ref="T583:T646" si="168">+$Q583*$R583</f>
        <v>1638.5</v>
      </c>
      <c r="U583" s="74">
        <f t="shared" ref="U583:U646" si="169">+$S583*$Q583</f>
        <v>4068</v>
      </c>
      <c r="V583" s="76">
        <v>0</v>
      </c>
      <c r="W583" s="87">
        <f>IFERROR(VLOOKUP(L583,'DINAMICA SOLICITADO - ENTREGADO'!$A$2:$B$2000,2,0),"-")</f>
        <v>29</v>
      </c>
      <c r="X583" s="87">
        <f>IFERROR(VLOOKUP(L583,'DINAMICA SOLICITADO - ENTREGADO'!$A$2:$C$2000,3,0),"-")</f>
        <v>0</v>
      </c>
      <c r="Y583" s="87" t="str">
        <f t="shared" ref="Y583:Y646" si="170">IF(W583="-","SIN SOLICITUD","CLAVE SOLICITADA")</f>
        <v>CLAVE SOLICITADA</v>
      </c>
      <c r="Z583" s="87">
        <f t="shared" ref="Z583:Z646" si="171">IF(W583="-","-",(W583-R583))</f>
        <v>0</v>
      </c>
      <c r="AA583" s="87" t="str">
        <f t="shared" ref="AA583:AA646" si="172">IF(Z583&lt;0,"MINIMO NO CUMPLIDO",IF(Z583="-","MINIMO SIN SOLICITUD",IF(Z583=0,"MINIMO CUMPLIDO","MINIMO SUPERADO")))</f>
        <v>MINIMO CUMPLIDO</v>
      </c>
      <c r="AB583" s="87">
        <f t="shared" ref="AB583:AB646" si="173">IF(W583="-","-",(W583-X583))</f>
        <v>29</v>
      </c>
      <c r="AC583" s="87" t="str">
        <f t="shared" ref="AC583:AC646" si="174">IF(AND(X583="-",AB583="-"),"SIN SOLICITUD",IF(AND(X583&gt;0,AB583&gt;0),"RECIBIDO PARCIAL",IF(AND(X583&gt;0,AB583=0),"RECIBIDO TOTAL","SIN RECIBIR")))</f>
        <v>SIN RECIBIR</v>
      </c>
      <c r="AD583" s="6">
        <f t="shared" ref="AD583:AD646" si="175">IFERROR(+Q583*X583,"-")</f>
        <v>0</v>
      </c>
      <c r="AE583" s="87"/>
      <c r="AF583" s="87"/>
      <c r="AG583" s="77"/>
      <c r="AH583" s="77"/>
      <c r="AI583" s="78" t="s">
        <v>2216</v>
      </c>
      <c r="AJ583" s="78"/>
      <c r="AK583" s="77"/>
      <c r="AL583" s="77"/>
      <c r="AM583" s="77"/>
      <c r="AN583" s="77" t="str">
        <f t="shared" ref="AN583:AN646" si="176">CONCATENATE($E583,$I583,$H583)</f>
        <v>MCSSA018786HRAEI-LPI-CC-353-1-202325301</v>
      </c>
      <c r="AO583" s="77" t="str">
        <f t="shared" ref="AO583:AO646" si="177">CONCATENATE($S583,$J583,$Q583,$E583,$M583,$D583,$F583,$G583)</f>
        <v>72PRODIFAM, S.A. DE C.V.56.5MCSSA018786010.000.2618.002024LA-12-512-012000991-I-174-2023RAMO 12</v>
      </c>
      <c r="AP583" s="77" t="str">
        <f t="shared" ref="AP583:AP646" si="178">+I583</f>
        <v>HRAEI-LPI-CC-353-1-2023</v>
      </c>
      <c r="AQ583" s="70" t="str">
        <f t="shared" ref="AQ583:AQ646" si="179">+$K583</f>
        <v>HRAEI-MD0919</v>
      </c>
      <c r="AR583" s="70" t="str">
        <f t="shared" ref="AR583:AR646" si="180">+J583</f>
        <v>PRODIFAM, S.A. DE C.V.</v>
      </c>
      <c r="AS583" s="70" t="str">
        <f t="shared" ref="AS583:AS646" si="181">+F583</f>
        <v>LA-12-512-012000991-I-174-2023</v>
      </c>
      <c r="AT583" s="70" t="s">
        <v>2218</v>
      </c>
      <c r="AU583" s="70" t="str">
        <f t="shared" ref="AU583:AU646" si="182">CONCATENATE(I583,K583)</f>
        <v>HRAEI-LPI-CC-353-1-2023HRAEI-MD0919</v>
      </c>
      <c r="AV583" s="70"/>
      <c r="AW583" s="70"/>
      <c r="AX583" s="70"/>
    </row>
    <row r="584" spans="1:52" ht="24.75" hidden="1" customHeight="1" x14ac:dyDescent="0.25">
      <c r="A584" s="70" t="str">
        <f t="shared" si="165"/>
        <v>LA-12-512-012000991-I-174-2023MCSSA018786GRUPO BIOJEMA, S.A. DE C.V.2024010.000.2618.00</v>
      </c>
      <c r="B584" s="70" t="str">
        <f t="shared" si="166"/>
        <v>MCSSA01878625301HRAEI-LPI-CC-311-1-2023HRAEI-MD09192024</v>
      </c>
      <c r="C584" s="71">
        <v>45253</v>
      </c>
      <c r="D584" s="72">
        <v>2024</v>
      </c>
      <c r="E584" s="73" t="s">
        <v>39</v>
      </c>
      <c r="F584" s="73" t="s">
        <v>2213</v>
      </c>
      <c r="G584" s="73" t="s">
        <v>41</v>
      </c>
      <c r="H584" s="73">
        <v>25301</v>
      </c>
      <c r="I584" s="73" t="s">
        <v>2301</v>
      </c>
      <c r="J584" s="73" t="s">
        <v>2302</v>
      </c>
      <c r="K584" s="73" t="s">
        <v>1714</v>
      </c>
      <c r="L584" s="44" t="str">
        <f t="shared" si="167"/>
        <v>HRAEI-LPI-CC-311-1-2023HRAEI-MD0919</v>
      </c>
      <c r="M584" s="73" t="s">
        <v>1715</v>
      </c>
      <c r="N584" s="73">
        <v>25301309</v>
      </c>
      <c r="O584" s="73" t="s">
        <v>1716</v>
      </c>
      <c r="P584" s="73" t="s">
        <v>280</v>
      </c>
      <c r="Q584" s="74">
        <v>59</v>
      </c>
      <c r="R584" s="75">
        <v>5</v>
      </c>
      <c r="S584" s="75">
        <v>14</v>
      </c>
      <c r="T584" s="74">
        <f t="shared" si="168"/>
        <v>295</v>
      </c>
      <c r="U584" s="74">
        <f t="shared" si="169"/>
        <v>826</v>
      </c>
      <c r="V584" s="76">
        <v>0</v>
      </c>
      <c r="W584" s="87">
        <f>IFERROR(VLOOKUP(L584,'DINAMICA SOLICITADO - ENTREGADO'!$A$2:$B$2000,2,0),"-")</f>
        <v>5</v>
      </c>
      <c r="X584" s="87">
        <f>IFERROR(VLOOKUP(L584,'DINAMICA SOLICITADO - ENTREGADO'!$A$2:$C$2000,3,0),"-")</f>
        <v>0</v>
      </c>
      <c r="Y584" s="87" t="str">
        <f t="shared" si="170"/>
        <v>CLAVE SOLICITADA</v>
      </c>
      <c r="Z584" s="87">
        <f t="shared" si="171"/>
        <v>0</v>
      </c>
      <c r="AA584" s="87" t="str">
        <f t="shared" si="172"/>
        <v>MINIMO CUMPLIDO</v>
      </c>
      <c r="AB584" s="87">
        <f t="shared" si="173"/>
        <v>5</v>
      </c>
      <c r="AC584" s="87" t="str">
        <f t="shared" si="174"/>
        <v>SIN RECIBIR</v>
      </c>
      <c r="AD584" s="6">
        <f t="shared" si="175"/>
        <v>0</v>
      </c>
      <c r="AE584" s="87"/>
      <c r="AF584" s="87"/>
      <c r="AG584" s="77" t="s">
        <v>2469</v>
      </c>
      <c r="AH584" s="77" t="s">
        <v>2469</v>
      </c>
      <c r="AI584" s="78" t="s">
        <v>2216</v>
      </c>
      <c r="AJ584" s="78" t="s">
        <v>2463</v>
      </c>
      <c r="AK584" s="77"/>
      <c r="AL584" s="77">
        <v>0</v>
      </c>
      <c r="AM584" s="77" t="s">
        <v>1553</v>
      </c>
      <c r="AN584" s="77" t="str">
        <f t="shared" si="176"/>
        <v>MCSSA018786HRAEI-LPI-CC-311-1-202325301</v>
      </c>
      <c r="AO584" s="77" t="str">
        <f t="shared" si="177"/>
        <v>14GRUPO BIOJEMA, S.A. DE C.V.59MCSSA018786010.000.2618.002024LA-12-512-012000991-I-174-2023RAMO 12</v>
      </c>
      <c r="AP584" s="77" t="str">
        <f t="shared" si="178"/>
        <v>HRAEI-LPI-CC-311-1-2023</v>
      </c>
      <c r="AQ584" s="70" t="str">
        <f t="shared" si="179"/>
        <v>HRAEI-MD0919</v>
      </c>
      <c r="AR584" s="70" t="str">
        <f t="shared" si="180"/>
        <v>GRUPO BIOJEMA, S.A. DE C.V.</v>
      </c>
      <c r="AS584" s="70" t="str">
        <f t="shared" si="181"/>
        <v>LA-12-512-012000991-I-174-2023</v>
      </c>
      <c r="AT584" s="70" t="s">
        <v>2218</v>
      </c>
      <c r="AU584" s="70" t="str">
        <f t="shared" si="182"/>
        <v>HRAEI-LPI-CC-311-1-2023HRAEI-MD0919</v>
      </c>
      <c r="AV584" s="70"/>
      <c r="AW584" s="70"/>
      <c r="AX584" s="70"/>
    </row>
    <row r="585" spans="1:52" ht="24.75" hidden="1" customHeight="1" x14ac:dyDescent="0.25">
      <c r="A585" s="1" t="str">
        <f t="shared" si="165"/>
        <v>LA-12-M7B-012M7B997-I-1-2023MCSSA018786ALTERNAVIDA, S.A. DE C.V.2024010.000.2618.00</v>
      </c>
      <c r="B585" s="1" t="str">
        <f t="shared" si="166"/>
        <v>MCSSA01878625301HRAEI-LPI-CC-037-2023HRAEI-MD09192024</v>
      </c>
      <c r="C585" s="42">
        <v>44971</v>
      </c>
      <c r="D585" s="43">
        <v>2024</v>
      </c>
      <c r="E585" s="44" t="s">
        <v>39</v>
      </c>
      <c r="F585" s="44" t="s">
        <v>1474</v>
      </c>
      <c r="G585" s="44" t="s">
        <v>41</v>
      </c>
      <c r="H585" s="44">
        <v>25301</v>
      </c>
      <c r="I585" s="44" t="s">
        <v>2007</v>
      </c>
      <c r="J585" s="44" t="s">
        <v>800</v>
      </c>
      <c r="K585" s="44" t="s">
        <v>1714</v>
      </c>
      <c r="L585" s="44" t="str">
        <f t="shared" si="167"/>
        <v>HRAEI-LPI-CC-037-2023HRAEI-MD0919</v>
      </c>
      <c r="M585" s="44" t="s">
        <v>1715</v>
      </c>
      <c r="N585" s="44">
        <v>25301309</v>
      </c>
      <c r="O585" s="44" t="s">
        <v>1716</v>
      </c>
      <c r="P585" s="44" t="s">
        <v>280</v>
      </c>
      <c r="Q585" s="45">
        <v>56.5</v>
      </c>
      <c r="R585" s="46">
        <v>28</v>
      </c>
      <c r="S585" s="46">
        <v>70</v>
      </c>
      <c r="T585" s="45">
        <f t="shared" si="168"/>
        <v>1582</v>
      </c>
      <c r="U585" s="45">
        <f t="shared" si="169"/>
        <v>3955</v>
      </c>
      <c r="V585" s="47">
        <v>0</v>
      </c>
      <c r="W585" s="87">
        <f>IFERROR(VLOOKUP(L585,'DINAMICA SOLICITADO - ENTREGADO'!$A$2:$B$2000,2,0),"-")</f>
        <v>28</v>
      </c>
      <c r="X585" s="87">
        <f>IFERROR(VLOOKUP(L585,'DINAMICA SOLICITADO - ENTREGADO'!$A$2:$C$2000,3,0),"-")</f>
        <v>28</v>
      </c>
      <c r="Y585" s="87" t="str">
        <f t="shared" si="170"/>
        <v>CLAVE SOLICITADA</v>
      </c>
      <c r="Z585" s="87">
        <f t="shared" si="171"/>
        <v>0</v>
      </c>
      <c r="AA585" s="87" t="str">
        <f t="shared" si="172"/>
        <v>MINIMO CUMPLIDO</v>
      </c>
      <c r="AB585" s="87">
        <f t="shared" si="173"/>
        <v>0</v>
      </c>
      <c r="AC585" s="87" t="str">
        <f t="shared" si="174"/>
        <v>RECIBIDO TOTAL</v>
      </c>
      <c r="AD585" s="6">
        <f t="shared" si="175"/>
        <v>1582</v>
      </c>
      <c r="AE585" s="87" t="s">
        <v>3574</v>
      </c>
      <c r="AF585" s="87"/>
      <c r="AI585" s="9">
        <v>0.02</v>
      </c>
      <c r="AN585" s="8" t="str">
        <f t="shared" si="176"/>
        <v>MCSSA018786HRAEI-LPI-CC-037-202325301</v>
      </c>
      <c r="AO585" s="8" t="str">
        <f t="shared" si="177"/>
        <v>70ALTERNAVIDA, S.A. DE C.V.56.5MCSSA018786010.000.2618.002024LA-12-M7B-012M7B997-I-1-2023RAMO 12</v>
      </c>
      <c r="AP585" s="8" t="str">
        <f t="shared" si="178"/>
        <v>HRAEI-LPI-CC-037-2023</v>
      </c>
      <c r="AQ585" s="1" t="str">
        <f t="shared" si="179"/>
        <v>HRAEI-MD0919</v>
      </c>
      <c r="AR585" s="1" t="str">
        <f t="shared" si="180"/>
        <v>ALTERNAVIDA, S.A. DE C.V.</v>
      </c>
      <c r="AS585" s="1" t="str">
        <f t="shared" si="181"/>
        <v>LA-12-M7B-012M7B997-I-1-2023</v>
      </c>
      <c r="AT585" s="1" t="s">
        <v>48</v>
      </c>
      <c r="AU585" s="1" t="str">
        <f t="shared" si="182"/>
        <v>HRAEI-LPI-CC-037-2023HRAEI-MD0919</v>
      </c>
    </row>
    <row r="586" spans="1:52" ht="24.75" hidden="1" customHeight="1" x14ac:dyDescent="0.25">
      <c r="A586" s="1" t="str">
        <f t="shared" si="165"/>
        <v>LA-12-M7B-012M7B997-I-1-2023MCSSA018786DISTRIBUIDOR MEDICO TECNOMED, S.A. DE C.V.2024010.000.2618.00</v>
      </c>
      <c r="B586" s="1" t="str">
        <f t="shared" si="166"/>
        <v>MCSSA01878625301HRAEI-LPI-CC-014-2023HRAEI-MD09192024</v>
      </c>
      <c r="C586" s="42">
        <v>44971</v>
      </c>
      <c r="D586" s="43">
        <v>2024</v>
      </c>
      <c r="E586" s="44" t="s">
        <v>39</v>
      </c>
      <c r="F586" s="44" t="s">
        <v>1474</v>
      </c>
      <c r="G586" s="44" t="s">
        <v>41</v>
      </c>
      <c r="H586" s="44">
        <v>25301</v>
      </c>
      <c r="I586" s="44" t="s">
        <v>1506</v>
      </c>
      <c r="J586" s="44" t="s">
        <v>400</v>
      </c>
      <c r="K586" s="44" t="s">
        <v>1714</v>
      </c>
      <c r="L586" s="44" t="str">
        <f t="shared" si="167"/>
        <v>HRAEI-LPI-CC-014-2023HRAEI-MD0919</v>
      </c>
      <c r="M586" s="44" t="s">
        <v>1715</v>
      </c>
      <c r="N586" s="44">
        <v>25301309</v>
      </c>
      <c r="O586" s="44" t="s">
        <v>1716</v>
      </c>
      <c r="P586" s="44" t="s">
        <v>280</v>
      </c>
      <c r="Q586" s="45">
        <v>55.909999999999897</v>
      </c>
      <c r="R586" s="46">
        <v>47</v>
      </c>
      <c r="S586" s="46">
        <v>117</v>
      </c>
      <c r="T586" s="45">
        <f t="shared" si="168"/>
        <v>2627.769999999995</v>
      </c>
      <c r="U586" s="45">
        <f t="shared" si="169"/>
        <v>6541.4699999999875</v>
      </c>
      <c r="V586" s="47">
        <v>0</v>
      </c>
      <c r="W586" s="87">
        <f>IFERROR(VLOOKUP(L586,'DINAMICA SOLICITADO - ENTREGADO'!$A$2:$B$2000,2,0),"-")</f>
        <v>117</v>
      </c>
      <c r="X586" s="87">
        <f>IFERROR(VLOOKUP(L586,'DINAMICA SOLICITADO - ENTREGADO'!$A$2:$C$2000,3,0),"-")</f>
        <v>117</v>
      </c>
      <c r="Y586" s="87" t="str">
        <f t="shared" si="170"/>
        <v>CLAVE SOLICITADA</v>
      </c>
      <c r="Z586" s="87">
        <f t="shared" si="171"/>
        <v>70</v>
      </c>
      <c r="AA586" s="87" t="str">
        <f t="shared" si="172"/>
        <v>MINIMO SUPERADO</v>
      </c>
      <c r="AB586" s="87">
        <f t="shared" si="173"/>
        <v>0</v>
      </c>
      <c r="AC586" s="87" t="str">
        <f t="shared" si="174"/>
        <v>RECIBIDO TOTAL</v>
      </c>
      <c r="AD586" s="6">
        <f t="shared" si="175"/>
        <v>6541.4699999999875</v>
      </c>
      <c r="AE586" s="87" t="s">
        <v>3574</v>
      </c>
      <c r="AF586" s="87"/>
      <c r="AI586" s="9">
        <v>0.02</v>
      </c>
      <c r="AN586" s="8" t="str">
        <f t="shared" si="176"/>
        <v>MCSSA018786HRAEI-LPI-CC-014-202325301</v>
      </c>
      <c r="AO586" s="8" t="str">
        <f t="shared" si="177"/>
        <v>117DISTRIBUIDOR MEDICO TECNOMED, S.A. DE C.V.55.9099999999999MCSSA018786010.000.2618.002024LA-12-M7B-012M7B997-I-1-2023RAMO 12</v>
      </c>
      <c r="AP586" s="8" t="str">
        <f t="shared" si="178"/>
        <v>HRAEI-LPI-CC-014-2023</v>
      </c>
      <c r="AQ586" s="1" t="str">
        <f t="shared" si="179"/>
        <v>HRAEI-MD0919</v>
      </c>
      <c r="AR586" s="1" t="str">
        <f t="shared" si="180"/>
        <v>DISTRIBUIDOR MEDICO TECNOMED, S.A. DE C.V.</v>
      </c>
      <c r="AS586" s="1" t="str">
        <f t="shared" si="181"/>
        <v>LA-12-M7B-012M7B997-I-1-2023</v>
      </c>
      <c r="AT586" s="1" t="s">
        <v>48</v>
      </c>
      <c r="AU586" s="1" t="str">
        <f t="shared" si="182"/>
        <v>HRAEI-LPI-CC-014-2023HRAEI-MD0919</v>
      </c>
    </row>
    <row r="587" spans="1:52" ht="24.75" hidden="1" customHeight="1" x14ac:dyDescent="0.25">
      <c r="A587" s="1" t="str">
        <f t="shared" si="165"/>
        <v>LA-12-M7B-012M7B997-I-1-2023MCSSA018786FRESENIUS KABI MÉXICO, S.A. DE C.V.2024010.000.4249.00</v>
      </c>
      <c r="B587" s="1" t="str">
        <f t="shared" si="166"/>
        <v>MCSSA01878625301HRAEI-LPI-CC-026-2023HRAEI-MD09322024</v>
      </c>
      <c r="C587" s="42">
        <v>44971</v>
      </c>
      <c r="D587" s="43">
        <v>2024</v>
      </c>
      <c r="E587" s="44" t="s">
        <v>39</v>
      </c>
      <c r="F587" s="44" t="s">
        <v>1474</v>
      </c>
      <c r="G587" s="44" t="s">
        <v>41</v>
      </c>
      <c r="H587" s="44">
        <v>25301</v>
      </c>
      <c r="I587" s="44" t="s">
        <v>1627</v>
      </c>
      <c r="J587" s="44" t="s">
        <v>412</v>
      </c>
      <c r="K587" s="44" t="s">
        <v>1811</v>
      </c>
      <c r="L587" s="44" t="str">
        <f t="shared" si="167"/>
        <v>HRAEI-LPI-CC-026-2023HRAEI-MD0932</v>
      </c>
      <c r="M587" s="44" t="s">
        <v>1812</v>
      </c>
      <c r="N587" s="44">
        <v>25301326</v>
      </c>
      <c r="O587" s="44" t="s">
        <v>1813</v>
      </c>
      <c r="P587" s="44" t="s">
        <v>896</v>
      </c>
      <c r="Q587" s="45">
        <v>16.579999999999998</v>
      </c>
      <c r="R587" s="46">
        <v>1002</v>
      </c>
      <c r="S587" s="46">
        <v>2505</v>
      </c>
      <c r="T587" s="45">
        <f t="shared" si="168"/>
        <v>16613.16</v>
      </c>
      <c r="U587" s="45">
        <f t="shared" si="169"/>
        <v>41532.899999999994</v>
      </c>
      <c r="V587" s="47">
        <v>0</v>
      </c>
      <c r="W587" s="87">
        <f>IFERROR(VLOOKUP(L587,'DINAMICA SOLICITADO - ENTREGADO'!$A$2:$B$2000,2,0),"-")</f>
        <v>1002</v>
      </c>
      <c r="X587" s="87">
        <f>IFERROR(VLOOKUP(L587,'DINAMICA SOLICITADO - ENTREGADO'!$A$2:$C$2000,3,0),"-")</f>
        <v>1002</v>
      </c>
      <c r="Y587" s="87" t="str">
        <f t="shared" si="170"/>
        <v>CLAVE SOLICITADA</v>
      </c>
      <c r="Z587" s="87">
        <f t="shared" si="171"/>
        <v>0</v>
      </c>
      <c r="AA587" s="87" t="str">
        <f t="shared" si="172"/>
        <v>MINIMO CUMPLIDO</v>
      </c>
      <c r="AB587" s="87">
        <f t="shared" si="173"/>
        <v>0</v>
      </c>
      <c r="AC587" s="87" t="str">
        <f t="shared" si="174"/>
        <v>RECIBIDO TOTAL</v>
      </c>
      <c r="AD587" s="6">
        <f t="shared" si="175"/>
        <v>16613.16</v>
      </c>
      <c r="AE587" s="87" t="s">
        <v>3574</v>
      </c>
      <c r="AF587" s="87"/>
      <c r="AI587" s="9">
        <v>0.02</v>
      </c>
      <c r="AN587" s="8" t="str">
        <f t="shared" si="176"/>
        <v>MCSSA018786HRAEI-LPI-CC-026-202325301</v>
      </c>
      <c r="AO587" s="8" t="str">
        <f t="shared" si="177"/>
        <v>2505FRESENIUS KABI MÉXICO, S.A. DE C.V.16.58MCSSA018786010.000.4249.002024LA-12-M7B-012M7B997-I-1-2023RAMO 12</v>
      </c>
      <c r="AP587" s="8" t="str">
        <f t="shared" si="178"/>
        <v>HRAEI-LPI-CC-026-2023</v>
      </c>
      <c r="AQ587" s="1" t="str">
        <f t="shared" si="179"/>
        <v>HRAEI-MD0932</v>
      </c>
      <c r="AR587" s="1" t="str">
        <f t="shared" si="180"/>
        <v>FRESENIUS KABI MÉXICO, S.A. DE C.V.</v>
      </c>
      <c r="AS587" s="1" t="str">
        <f t="shared" si="181"/>
        <v>LA-12-M7B-012M7B997-I-1-2023</v>
      </c>
      <c r="AT587" s="1" t="s">
        <v>48</v>
      </c>
      <c r="AU587" s="1" t="str">
        <f t="shared" si="182"/>
        <v>HRAEI-LPI-CC-026-2023HRAEI-MD0932</v>
      </c>
    </row>
    <row r="588" spans="1:52" ht="24.75" hidden="1" customHeight="1" x14ac:dyDescent="0.25">
      <c r="A588" s="70" t="str">
        <f t="shared" si="165"/>
        <v>LA-12-512-012000991-I-174-2023MCSSA018786MEDILIVER, S.A. DE C.V.2024010.000.4300.00</v>
      </c>
      <c r="B588" s="70" t="str">
        <f t="shared" si="166"/>
        <v>MCSSA01878625301HRAEI-LPI-CC-335-1-2023HRAEI-MD09342024</v>
      </c>
      <c r="C588" s="71">
        <v>45253</v>
      </c>
      <c r="D588" s="72">
        <v>2024</v>
      </c>
      <c r="E588" s="73" t="s">
        <v>39</v>
      </c>
      <c r="F588" s="73" t="s">
        <v>2213</v>
      </c>
      <c r="G588" s="73" t="s">
        <v>41</v>
      </c>
      <c r="H588" s="73">
        <v>25301</v>
      </c>
      <c r="I588" s="73" t="s">
        <v>2284</v>
      </c>
      <c r="J588" s="73" t="s">
        <v>1739</v>
      </c>
      <c r="K588" s="73" t="s">
        <v>1844</v>
      </c>
      <c r="L588" s="44" t="str">
        <f t="shared" si="167"/>
        <v>HRAEI-LPI-CC-335-1-2023HRAEI-MD0934</v>
      </c>
      <c r="M588" s="73" t="s">
        <v>1845</v>
      </c>
      <c r="N588" s="73">
        <v>25301328</v>
      </c>
      <c r="O588" s="73" t="s">
        <v>1846</v>
      </c>
      <c r="P588" s="73" t="s">
        <v>1818</v>
      </c>
      <c r="Q588" s="74">
        <v>15.59</v>
      </c>
      <c r="R588" s="75">
        <v>14</v>
      </c>
      <c r="S588" s="75">
        <v>35</v>
      </c>
      <c r="T588" s="74">
        <f t="shared" si="168"/>
        <v>218.26</v>
      </c>
      <c r="U588" s="74">
        <f t="shared" si="169"/>
        <v>545.65</v>
      </c>
      <c r="V588" s="76">
        <v>0</v>
      </c>
      <c r="W588" s="87">
        <f>IFERROR(VLOOKUP(L588,'DINAMICA SOLICITADO - ENTREGADO'!$A$2:$B$2000,2,0),"-")</f>
        <v>14</v>
      </c>
      <c r="X588" s="87">
        <f>IFERROR(VLOOKUP(L588,'DINAMICA SOLICITADO - ENTREGADO'!$A$2:$C$2000,3,0),"-")</f>
        <v>0</v>
      </c>
      <c r="Y588" s="87" t="str">
        <f t="shared" si="170"/>
        <v>CLAVE SOLICITADA</v>
      </c>
      <c r="Z588" s="87">
        <f t="shared" si="171"/>
        <v>0</v>
      </c>
      <c r="AA588" s="87" t="str">
        <f t="shared" si="172"/>
        <v>MINIMO CUMPLIDO</v>
      </c>
      <c r="AB588" s="87">
        <f t="shared" si="173"/>
        <v>14</v>
      </c>
      <c r="AC588" s="87" t="str">
        <f t="shared" si="174"/>
        <v>SIN RECIBIR</v>
      </c>
      <c r="AD588" s="6">
        <f t="shared" si="175"/>
        <v>0</v>
      </c>
      <c r="AE588" s="87"/>
      <c r="AF588" s="87"/>
      <c r="AG588" s="77"/>
      <c r="AH588" s="77"/>
      <c r="AI588" s="78" t="s">
        <v>2216</v>
      </c>
      <c r="AJ588" s="78"/>
      <c r="AK588" s="77"/>
      <c r="AL588" s="77"/>
      <c r="AM588" s="77"/>
      <c r="AN588" s="77" t="str">
        <f t="shared" si="176"/>
        <v>MCSSA018786HRAEI-LPI-CC-335-1-202325301</v>
      </c>
      <c r="AO588" s="77" t="str">
        <f t="shared" si="177"/>
        <v>35MEDILIVER, S.A. DE C.V.15.59MCSSA018786010.000.4300.002024LA-12-512-012000991-I-174-2023RAMO 12</v>
      </c>
      <c r="AP588" s="77" t="str">
        <f t="shared" si="178"/>
        <v>HRAEI-LPI-CC-335-1-2023</v>
      </c>
      <c r="AQ588" s="70" t="str">
        <f t="shared" si="179"/>
        <v>HRAEI-MD0934</v>
      </c>
      <c r="AR588" s="70" t="str">
        <f t="shared" si="180"/>
        <v>MEDILIVER, S.A. DE C.V.</v>
      </c>
      <c r="AS588" s="70" t="str">
        <f t="shared" si="181"/>
        <v>LA-12-512-012000991-I-174-2023</v>
      </c>
      <c r="AT588" s="70" t="s">
        <v>2218</v>
      </c>
      <c r="AU588" s="70" t="str">
        <f t="shared" si="182"/>
        <v>HRAEI-LPI-CC-335-1-2023HRAEI-MD0934</v>
      </c>
      <c r="AV588" s="70"/>
      <c r="AW588" s="70"/>
      <c r="AX588" s="70"/>
    </row>
    <row r="589" spans="1:52" ht="24.75" hidden="1" customHeight="1" x14ac:dyDescent="0.25">
      <c r="A589" s="1" t="str">
        <f t="shared" si="165"/>
        <v>LA-12-M7B-012M7B997-I-1-2023MCSSA018786PRODIFAM, S.A. DE C.V.2024010.000.4300.00</v>
      </c>
      <c r="B589" s="1" t="str">
        <f t="shared" si="166"/>
        <v>MCSSA01878625301HRAEI-LPI-CC-008-2023HRAEI-MD09342024</v>
      </c>
      <c r="C589" s="42">
        <v>44971</v>
      </c>
      <c r="D589" s="43">
        <v>2024</v>
      </c>
      <c r="E589" s="44" t="s">
        <v>39</v>
      </c>
      <c r="F589" s="44" t="s">
        <v>1474</v>
      </c>
      <c r="G589" s="44" t="s">
        <v>41</v>
      </c>
      <c r="H589" s="44">
        <v>25301</v>
      </c>
      <c r="I589" s="44" t="s">
        <v>1475</v>
      </c>
      <c r="J589" s="44" t="s">
        <v>1476</v>
      </c>
      <c r="K589" s="44" t="s">
        <v>1844</v>
      </c>
      <c r="L589" s="44" t="str">
        <f t="shared" si="167"/>
        <v>HRAEI-LPI-CC-008-2023HRAEI-MD0934</v>
      </c>
      <c r="M589" s="44" t="s">
        <v>1845</v>
      </c>
      <c r="N589" s="44">
        <v>25301328</v>
      </c>
      <c r="O589" s="44" t="s">
        <v>1846</v>
      </c>
      <c r="P589" s="44" t="s">
        <v>1818</v>
      </c>
      <c r="Q589" s="45">
        <v>16.32</v>
      </c>
      <c r="R589" s="46">
        <v>9</v>
      </c>
      <c r="S589" s="46">
        <v>23</v>
      </c>
      <c r="T589" s="45">
        <f t="shared" si="168"/>
        <v>146.88</v>
      </c>
      <c r="U589" s="45">
        <f t="shared" si="169"/>
        <v>375.36</v>
      </c>
      <c r="V589" s="47">
        <v>0</v>
      </c>
      <c r="W589" s="87">
        <f>IFERROR(VLOOKUP(L589,'DINAMICA SOLICITADO - ENTREGADO'!$A$2:$B$2000,2,0),"-")</f>
        <v>23</v>
      </c>
      <c r="X589" s="87">
        <f>IFERROR(VLOOKUP(L589,'DINAMICA SOLICITADO - ENTREGADO'!$A$2:$C$2000,3,0),"-")</f>
        <v>23</v>
      </c>
      <c r="Y589" s="87" t="str">
        <f t="shared" si="170"/>
        <v>CLAVE SOLICITADA</v>
      </c>
      <c r="Z589" s="87">
        <f t="shared" si="171"/>
        <v>14</v>
      </c>
      <c r="AA589" s="87" t="str">
        <f t="shared" si="172"/>
        <v>MINIMO SUPERADO</v>
      </c>
      <c r="AB589" s="87">
        <f t="shared" si="173"/>
        <v>0</v>
      </c>
      <c r="AC589" s="87" t="str">
        <f t="shared" si="174"/>
        <v>RECIBIDO TOTAL</v>
      </c>
      <c r="AD589" s="6">
        <f t="shared" si="175"/>
        <v>375.36</v>
      </c>
      <c r="AE589" s="87"/>
      <c r="AF589" s="87"/>
      <c r="AI589" s="9">
        <v>0.02</v>
      </c>
      <c r="AN589" s="8" t="str">
        <f t="shared" si="176"/>
        <v>MCSSA018786HRAEI-LPI-CC-008-202325301</v>
      </c>
      <c r="AO589" s="8" t="str">
        <f t="shared" si="177"/>
        <v>23PRODIFAM, S.A. DE C.V.16.32MCSSA018786010.000.4300.002024LA-12-M7B-012M7B997-I-1-2023RAMO 12</v>
      </c>
      <c r="AP589" s="8" t="str">
        <f t="shared" si="178"/>
        <v>HRAEI-LPI-CC-008-2023</v>
      </c>
      <c r="AQ589" s="1" t="str">
        <f t="shared" si="179"/>
        <v>HRAEI-MD0934</v>
      </c>
      <c r="AR589" s="1" t="str">
        <f t="shared" si="180"/>
        <v>PRODIFAM, S.A. DE C.V.</v>
      </c>
      <c r="AS589" s="1" t="str">
        <f t="shared" si="181"/>
        <v>LA-12-M7B-012M7B997-I-1-2023</v>
      </c>
      <c r="AT589" s="1" t="s">
        <v>48</v>
      </c>
      <c r="AU589" s="1" t="str">
        <f t="shared" si="182"/>
        <v>HRAEI-LPI-CC-008-2023HRAEI-MD0934</v>
      </c>
    </row>
    <row r="590" spans="1:52" ht="24.75" hidden="1" customHeight="1" x14ac:dyDescent="0.25">
      <c r="A590" s="1" t="str">
        <f t="shared" si="165"/>
        <v>LA-12-M7B-012M7B997-I-1-2023MCSSA018786DISTRIBUIDOR MEDICO TECNOMED, S.A. DE C.V.2024010.000.4300.00</v>
      </c>
      <c r="B590" s="1" t="str">
        <f t="shared" si="166"/>
        <v>MCSSA01878625301HRAEI-LPI-CC-014-2023HRAEI-MD09342024</v>
      </c>
      <c r="C590" s="42">
        <v>44971</v>
      </c>
      <c r="D590" s="43">
        <v>2024</v>
      </c>
      <c r="E590" s="44" t="s">
        <v>39</v>
      </c>
      <c r="F590" s="44" t="s">
        <v>1474</v>
      </c>
      <c r="G590" s="44" t="s">
        <v>41</v>
      </c>
      <c r="H590" s="44">
        <v>25301</v>
      </c>
      <c r="I590" s="44" t="s">
        <v>1506</v>
      </c>
      <c r="J590" s="44" t="s">
        <v>400</v>
      </c>
      <c r="K590" s="44" t="s">
        <v>1844</v>
      </c>
      <c r="L590" s="44" t="str">
        <f t="shared" si="167"/>
        <v>HRAEI-LPI-CC-014-2023HRAEI-MD0934</v>
      </c>
      <c r="M590" s="44" t="s">
        <v>1845</v>
      </c>
      <c r="N590" s="44">
        <v>25301328</v>
      </c>
      <c r="O590" s="44" t="s">
        <v>1846</v>
      </c>
      <c r="P590" s="44" t="s">
        <v>1818</v>
      </c>
      <c r="Q590" s="45">
        <v>14.99</v>
      </c>
      <c r="R590" s="46">
        <v>14</v>
      </c>
      <c r="S590" s="46">
        <v>34</v>
      </c>
      <c r="T590" s="45">
        <f t="shared" si="168"/>
        <v>209.86</v>
      </c>
      <c r="U590" s="45">
        <f t="shared" si="169"/>
        <v>509.66</v>
      </c>
      <c r="V590" s="47">
        <v>0</v>
      </c>
      <c r="W590" s="87">
        <f>IFERROR(VLOOKUP(L590,'DINAMICA SOLICITADO - ENTREGADO'!$A$2:$B$2000,2,0),"-")</f>
        <v>34</v>
      </c>
      <c r="X590" s="87">
        <f>IFERROR(VLOOKUP(L590,'DINAMICA SOLICITADO - ENTREGADO'!$A$2:$C$2000,3,0),"-")</f>
        <v>34</v>
      </c>
      <c r="Y590" s="87" t="str">
        <f t="shared" si="170"/>
        <v>CLAVE SOLICITADA</v>
      </c>
      <c r="Z590" s="87">
        <f t="shared" si="171"/>
        <v>20</v>
      </c>
      <c r="AA590" s="87" t="str">
        <f t="shared" si="172"/>
        <v>MINIMO SUPERADO</v>
      </c>
      <c r="AB590" s="87">
        <f t="shared" si="173"/>
        <v>0</v>
      </c>
      <c r="AC590" s="87" t="str">
        <f t="shared" si="174"/>
        <v>RECIBIDO TOTAL</v>
      </c>
      <c r="AD590" s="6">
        <f t="shared" si="175"/>
        <v>509.66</v>
      </c>
      <c r="AE590" s="87" t="s">
        <v>3574</v>
      </c>
      <c r="AF590" s="87"/>
      <c r="AI590" s="9">
        <v>0.02</v>
      </c>
      <c r="AN590" s="8" t="str">
        <f t="shared" si="176"/>
        <v>MCSSA018786HRAEI-LPI-CC-014-202325301</v>
      </c>
      <c r="AO590" s="8" t="str">
        <f t="shared" si="177"/>
        <v>34DISTRIBUIDOR MEDICO TECNOMED, S.A. DE C.V.14.99MCSSA018786010.000.4300.002024LA-12-M7B-012M7B997-I-1-2023RAMO 12</v>
      </c>
      <c r="AP590" s="8" t="str">
        <f t="shared" si="178"/>
        <v>HRAEI-LPI-CC-014-2023</v>
      </c>
      <c r="AQ590" s="1" t="str">
        <f t="shared" si="179"/>
        <v>HRAEI-MD0934</v>
      </c>
      <c r="AR590" s="1" t="str">
        <f t="shared" si="180"/>
        <v>DISTRIBUIDOR MEDICO TECNOMED, S.A. DE C.V.</v>
      </c>
      <c r="AS590" s="1" t="str">
        <f t="shared" si="181"/>
        <v>LA-12-M7B-012M7B997-I-1-2023</v>
      </c>
      <c r="AT590" s="1" t="s">
        <v>48</v>
      </c>
      <c r="AU590" s="1" t="str">
        <f t="shared" si="182"/>
        <v>HRAEI-LPI-CC-014-2023HRAEI-MD0934</v>
      </c>
    </row>
    <row r="591" spans="1:52" ht="24.75" hidden="1" customHeight="1" x14ac:dyDescent="0.25">
      <c r="A591" s="1" t="str">
        <f t="shared" si="165"/>
        <v>AA-12-M7B-012M7B997-I-33-2023MCSSA018786BAYER DE MÉXICO, S.A. DE C.V.2024010.000.6075.00</v>
      </c>
      <c r="B591" s="1" t="str">
        <f t="shared" si="166"/>
        <v>MCSSA01878625301HRAEI-AD-CC-131-2023HRAEI-MD21462024</v>
      </c>
      <c r="C591" s="42">
        <v>45037</v>
      </c>
      <c r="D591" s="43">
        <v>2024</v>
      </c>
      <c r="E591" s="44" t="s">
        <v>39</v>
      </c>
      <c r="F591" s="44" t="s">
        <v>2146</v>
      </c>
      <c r="G591" s="44" t="s">
        <v>41</v>
      </c>
      <c r="H591" s="44">
        <v>25301</v>
      </c>
      <c r="I591" s="44" t="s">
        <v>2147</v>
      </c>
      <c r="J591" s="44" t="s">
        <v>90</v>
      </c>
      <c r="K591" s="44" t="s">
        <v>2148</v>
      </c>
      <c r="L591" s="44" t="str">
        <f t="shared" si="167"/>
        <v>HRAEI-AD-CC-131-2023HRAEI-MD2146</v>
      </c>
      <c r="M591" s="44" t="s">
        <v>2149</v>
      </c>
      <c r="N591" s="44">
        <v>25302786</v>
      </c>
      <c r="O591" s="44" t="s">
        <v>2150</v>
      </c>
      <c r="P591" s="44" t="s">
        <v>2151</v>
      </c>
      <c r="Q591" s="45">
        <v>447.6</v>
      </c>
      <c r="R591" s="46">
        <v>16</v>
      </c>
      <c r="S591" s="46">
        <v>40</v>
      </c>
      <c r="T591" s="45">
        <f t="shared" si="168"/>
        <v>7161.6</v>
      </c>
      <c r="U591" s="45">
        <f t="shared" si="169"/>
        <v>17904</v>
      </c>
      <c r="V591" s="47">
        <v>0</v>
      </c>
      <c r="W591" s="87">
        <f>IFERROR(VLOOKUP(L591,'DINAMICA SOLICITADO - ENTREGADO'!$A$2:$B$2000,2,0),"-")</f>
        <v>40</v>
      </c>
      <c r="X591" s="87">
        <f>IFERROR(VLOOKUP(L591,'DINAMICA SOLICITADO - ENTREGADO'!$A$2:$C$2000,3,0),"-")</f>
        <v>40</v>
      </c>
      <c r="Y591" s="87" t="str">
        <f t="shared" si="170"/>
        <v>CLAVE SOLICITADA</v>
      </c>
      <c r="Z591" s="87">
        <f t="shared" si="171"/>
        <v>24</v>
      </c>
      <c r="AA591" s="87" t="str">
        <f t="shared" si="172"/>
        <v>MINIMO SUPERADO</v>
      </c>
      <c r="AB591" s="87">
        <f t="shared" si="173"/>
        <v>0</v>
      </c>
      <c r="AC591" s="87" t="str">
        <f t="shared" si="174"/>
        <v>RECIBIDO TOTAL</v>
      </c>
      <c r="AD591" s="6">
        <f t="shared" si="175"/>
        <v>17904</v>
      </c>
      <c r="AE591" s="87"/>
      <c r="AF591" s="87"/>
      <c r="AI591" s="9">
        <v>2.5000000000000001E-2</v>
      </c>
      <c r="AN591" s="8" t="str">
        <f t="shared" si="176"/>
        <v>MCSSA018786HRAEI-AD-CC-131-202325301</v>
      </c>
      <c r="AO591" s="8" t="str">
        <f t="shared" si="177"/>
        <v>40BAYER DE MÉXICO, S.A. DE C.V.447.6MCSSA018786010.000.6075.002024AA-12-M7B-012M7B997-I-33-2023RAMO 12</v>
      </c>
      <c r="AP591" s="8" t="str">
        <f t="shared" si="178"/>
        <v>HRAEI-AD-CC-131-2023</v>
      </c>
      <c r="AQ591" s="1" t="str">
        <f t="shared" si="179"/>
        <v>HRAEI-MD2146</v>
      </c>
      <c r="AR591" s="1" t="str">
        <f t="shared" si="180"/>
        <v>BAYER DE MÉXICO, S.A. DE C.V.</v>
      </c>
      <c r="AS591" s="1" t="str">
        <f t="shared" si="181"/>
        <v>AA-12-M7B-012M7B997-I-33-2023</v>
      </c>
      <c r="AT591" s="1" t="s">
        <v>48</v>
      </c>
      <c r="AU591" s="1" t="str">
        <f t="shared" si="182"/>
        <v>HRAEI-AD-CC-131-2023HRAEI-MD2146</v>
      </c>
      <c r="AY591" s="70"/>
      <c r="AZ591" s="70"/>
    </row>
    <row r="592" spans="1:52" ht="24.75" hidden="1" customHeight="1" x14ac:dyDescent="0.25">
      <c r="A592" s="1" t="str">
        <f t="shared" si="165"/>
        <v>LA-012M7B997-E115-2022MCSSA018786BAYER DE MÉXICO, S.A. DE C.V.2024010.000.2208.00</v>
      </c>
      <c r="B592" s="1" t="str">
        <f t="shared" si="166"/>
        <v>MCSSA01878625301HRAEI-LPI-CC-457-2022HRAEI-MD09372024</v>
      </c>
      <c r="C592" s="42">
        <v>44950</v>
      </c>
      <c r="D592" s="43">
        <v>2024</v>
      </c>
      <c r="E592" s="44" t="s">
        <v>39</v>
      </c>
      <c r="F592" s="44" t="s">
        <v>390</v>
      </c>
      <c r="G592" s="44" t="s">
        <v>41</v>
      </c>
      <c r="H592" s="44">
        <v>25301</v>
      </c>
      <c r="I592" s="44" t="s">
        <v>748</v>
      </c>
      <c r="J592" s="44" t="s">
        <v>90</v>
      </c>
      <c r="K592" s="44" t="s">
        <v>749</v>
      </c>
      <c r="L592" s="44" t="str">
        <f t="shared" si="167"/>
        <v>HRAEI-LPI-CC-457-2022HRAEI-MD0937</v>
      </c>
      <c r="M592" s="44" t="s">
        <v>750</v>
      </c>
      <c r="N592" s="44">
        <v>25301335</v>
      </c>
      <c r="O592" s="44" t="s">
        <v>751</v>
      </c>
      <c r="P592" s="44" t="s">
        <v>752</v>
      </c>
      <c r="Q592" s="45">
        <v>600</v>
      </c>
      <c r="R592" s="46">
        <v>23</v>
      </c>
      <c r="S592" s="46">
        <v>57</v>
      </c>
      <c r="T592" s="45">
        <f t="shared" si="168"/>
        <v>13800</v>
      </c>
      <c r="U592" s="45">
        <f t="shared" si="169"/>
        <v>34200</v>
      </c>
      <c r="V592" s="47">
        <v>0</v>
      </c>
      <c r="W592" s="87" t="str">
        <f>IFERROR(VLOOKUP(L592,'DINAMICA SOLICITADO - ENTREGADO'!$A$2:$B$2000,2,0),"-")</f>
        <v>-</v>
      </c>
      <c r="X592" s="87" t="str">
        <f>IFERROR(VLOOKUP(L592,'DINAMICA SOLICITADO - ENTREGADO'!$A$2:$C$2000,3,0),"-")</f>
        <v>-</v>
      </c>
      <c r="Y592" s="87" t="str">
        <f t="shared" si="170"/>
        <v>SIN SOLICITUD</v>
      </c>
      <c r="Z592" s="87" t="str">
        <f t="shared" si="171"/>
        <v>-</v>
      </c>
      <c r="AA592" s="87" t="str">
        <f t="shared" si="172"/>
        <v>MINIMO SIN SOLICITUD</v>
      </c>
      <c r="AB592" s="87" t="str">
        <f t="shared" si="173"/>
        <v>-</v>
      </c>
      <c r="AC592" s="87" t="str">
        <f t="shared" si="174"/>
        <v>SIN SOLICITUD</v>
      </c>
      <c r="AD592" s="6" t="str">
        <f t="shared" si="175"/>
        <v>-</v>
      </c>
      <c r="AE592" s="87"/>
      <c r="AF592" s="87"/>
      <c r="AI592" s="9">
        <v>2.5000000000000001E-2</v>
      </c>
      <c r="AN592" s="8" t="str">
        <f t="shared" si="176"/>
        <v>MCSSA018786HRAEI-LPI-CC-457-202225301</v>
      </c>
      <c r="AO592" s="8" t="str">
        <f t="shared" si="177"/>
        <v>57BAYER DE MÉXICO, S.A. DE C.V.600MCSSA018786010.000.2208.002024LA-012M7B997-E115-2022RAMO 12</v>
      </c>
      <c r="AP592" s="8" t="str">
        <f t="shared" si="178"/>
        <v>HRAEI-LPI-CC-457-2022</v>
      </c>
      <c r="AQ592" s="1" t="str">
        <f t="shared" si="179"/>
        <v>HRAEI-MD0937</v>
      </c>
      <c r="AR592" s="1" t="str">
        <f t="shared" si="180"/>
        <v>BAYER DE MÉXICO, S.A. DE C.V.</v>
      </c>
      <c r="AS592" s="1" t="str">
        <f t="shared" si="181"/>
        <v>LA-012M7B997-E115-2022</v>
      </c>
      <c r="AT592" s="1" t="s">
        <v>48</v>
      </c>
      <c r="AU592" s="1" t="str">
        <f t="shared" si="182"/>
        <v>HRAEI-LPI-CC-457-2022HRAEI-MD0937</v>
      </c>
    </row>
    <row r="593" spans="1:52" ht="24.75" hidden="1" customHeight="1" x14ac:dyDescent="0.25">
      <c r="A593" s="1" t="str">
        <f t="shared" si="165"/>
        <v>LA-012M7B997-E115-2022MCSSA018786LABORATORIOS VANQUISH, S.A. DE C.V.2024010.000.5097.00</v>
      </c>
      <c r="B593" s="1" t="str">
        <f t="shared" si="166"/>
        <v>MCSSA01878625301HRAEI-LPI-CC-452-2022HRAEI-MD09422024</v>
      </c>
      <c r="C593" s="42">
        <v>44950</v>
      </c>
      <c r="D593" s="43">
        <v>2024</v>
      </c>
      <c r="E593" s="44" t="s">
        <v>39</v>
      </c>
      <c r="F593" s="44" t="s">
        <v>390</v>
      </c>
      <c r="G593" s="44" t="s">
        <v>41</v>
      </c>
      <c r="H593" s="44">
        <v>25301</v>
      </c>
      <c r="I593" s="44" t="s">
        <v>852</v>
      </c>
      <c r="J593" s="44" t="s">
        <v>853</v>
      </c>
      <c r="K593" s="44" t="s">
        <v>1035</v>
      </c>
      <c r="L593" s="44" t="str">
        <f t="shared" si="167"/>
        <v>HRAEI-LPI-CC-452-2022HRAEI-MD0942</v>
      </c>
      <c r="M593" s="44" t="s">
        <v>1036</v>
      </c>
      <c r="N593" s="44">
        <v>25302788</v>
      </c>
      <c r="O593" s="44" t="s">
        <v>1037</v>
      </c>
      <c r="P593" s="44" t="s">
        <v>1038</v>
      </c>
      <c r="Q593" s="45">
        <v>1399</v>
      </c>
      <c r="R593" s="46">
        <v>30</v>
      </c>
      <c r="S593" s="46">
        <v>74</v>
      </c>
      <c r="T593" s="45">
        <f t="shared" si="168"/>
        <v>41970</v>
      </c>
      <c r="U593" s="45">
        <f t="shared" si="169"/>
        <v>103526</v>
      </c>
      <c r="V593" s="47">
        <v>0</v>
      </c>
      <c r="W593" s="87">
        <f>IFERROR(VLOOKUP(L593,'DINAMICA SOLICITADO - ENTREGADO'!$A$2:$B$2000,2,0),"-")</f>
        <v>30</v>
      </c>
      <c r="X593" s="87">
        <f>IFERROR(VLOOKUP(L593,'DINAMICA SOLICITADO - ENTREGADO'!$A$2:$C$2000,3,0),"-")</f>
        <v>30</v>
      </c>
      <c r="Y593" s="87" t="str">
        <f t="shared" si="170"/>
        <v>CLAVE SOLICITADA</v>
      </c>
      <c r="Z593" s="87">
        <f t="shared" si="171"/>
        <v>0</v>
      </c>
      <c r="AA593" s="87" t="str">
        <f t="shared" si="172"/>
        <v>MINIMO CUMPLIDO</v>
      </c>
      <c r="AB593" s="87">
        <f t="shared" si="173"/>
        <v>0</v>
      </c>
      <c r="AC593" s="87" t="str">
        <f t="shared" si="174"/>
        <v>RECIBIDO TOTAL</v>
      </c>
      <c r="AD593" s="6">
        <f t="shared" si="175"/>
        <v>41970</v>
      </c>
      <c r="AE593" s="87"/>
      <c r="AF593" s="87"/>
      <c r="AI593" s="9">
        <v>2.5000000000000001E-2</v>
      </c>
      <c r="AN593" s="8" t="str">
        <f t="shared" si="176"/>
        <v>MCSSA018786HRAEI-LPI-CC-452-202225301</v>
      </c>
      <c r="AO593" s="8" t="str">
        <f t="shared" si="177"/>
        <v>74LABORATORIOS VANQUISH, S.A. DE C.V.1399MCSSA018786010.000.5097.002024LA-012M7B997-E115-2022RAMO 12</v>
      </c>
      <c r="AP593" s="8" t="str">
        <f t="shared" si="178"/>
        <v>HRAEI-LPI-CC-452-2022</v>
      </c>
      <c r="AQ593" s="1" t="str">
        <f t="shared" si="179"/>
        <v>HRAEI-MD0942</v>
      </c>
      <c r="AR593" s="1" t="str">
        <f t="shared" si="180"/>
        <v>LABORATORIOS VANQUISH, S.A. DE C.V.</v>
      </c>
      <c r="AS593" s="1" t="str">
        <f t="shared" si="181"/>
        <v>LA-012M7B997-E115-2022</v>
      </c>
      <c r="AT593" s="1" t="s">
        <v>48</v>
      </c>
      <c r="AU593" s="1" t="str">
        <f t="shared" si="182"/>
        <v>HRAEI-LPI-CC-452-2022HRAEI-MD0942</v>
      </c>
    </row>
    <row r="594" spans="1:52" s="70" customFormat="1" ht="24.75" hidden="1" customHeight="1" x14ac:dyDescent="0.25">
      <c r="A594" s="70" t="str">
        <f t="shared" si="165"/>
        <v>LA-12-512-012000991-I-174-2023MCSSA018786COMPAÑIA INTERNACIONAL MEDICA, S.A. DE C.V.2024010.000.1007.00</v>
      </c>
      <c r="B594" s="70" t="str">
        <f t="shared" si="166"/>
        <v>MCSSA01878625301HRAEI-LPI-CC-279-1-2023HRAEI-MD09442024</v>
      </c>
      <c r="C594" s="71">
        <v>45253</v>
      </c>
      <c r="D594" s="72">
        <v>2024</v>
      </c>
      <c r="E594" s="73" t="s">
        <v>39</v>
      </c>
      <c r="F594" s="73" t="s">
        <v>2213</v>
      </c>
      <c r="G594" s="73" t="s">
        <v>41</v>
      </c>
      <c r="H594" s="73">
        <v>25301</v>
      </c>
      <c r="I594" s="73" t="s">
        <v>2290</v>
      </c>
      <c r="J594" s="73" t="s">
        <v>2291</v>
      </c>
      <c r="K594" s="73" t="s">
        <v>564</v>
      </c>
      <c r="L594" s="44" t="str">
        <f t="shared" si="167"/>
        <v>HRAEI-LPI-CC-279-1-2023HRAEI-MD0944</v>
      </c>
      <c r="M594" s="73" t="s">
        <v>565</v>
      </c>
      <c r="N594" s="73">
        <v>25301342</v>
      </c>
      <c r="O594" s="73" t="s">
        <v>566</v>
      </c>
      <c r="P594" s="73" t="s">
        <v>567</v>
      </c>
      <c r="Q594" s="74">
        <v>25.47</v>
      </c>
      <c r="R594" s="75">
        <v>5</v>
      </c>
      <c r="S594" s="75">
        <v>12</v>
      </c>
      <c r="T594" s="74">
        <f t="shared" si="168"/>
        <v>127.35</v>
      </c>
      <c r="U594" s="74">
        <f t="shared" si="169"/>
        <v>305.64</v>
      </c>
      <c r="V594" s="76">
        <v>0</v>
      </c>
      <c r="W594" s="87" t="str">
        <f>IFERROR(VLOOKUP(L594,'DINAMICA SOLICITADO - ENTREGADO'!$A$2:$B$2000,2,0),"-")</f>
        <v>-</v>
      </c>
      <c r="X594" s="87" t="str">
        <f>IFERROR(VLOOKUP(L594,'DINAMICA SOLICITADO - ENTREGADO'!$A$2:$C$2000,3,0),"-")</f>
        <v>-</v>
      </c>
      <c r="Y594" s="87" t="str">
        <f t="shared" si="170"/>
        <v>SIN SOLICITUD</v>
      </c>
      <c r="Z594" s="87" t="str">
        <f t="shared" si="171"/>
        <v>-</v>
      </c>
      <c r="AA594" s="87" t="str">
        <f t="shared" si="172"/>
        <v>MINIMO SIN SOLICITUD</v>
      </c>
      <c r="AB594" s="87" t="str">
        <f t="shared" si="173"/>
        <v>-</v>
      </c>
      <c r="AC594" s="87" t="str">
        <f t="shared" si="174"/>
        <v>SIN SOLICITUD</v>
      </c>
      <c r="AD594" s="6" t="str">
        <f t="shared" si="175"/>
        <v>-</v>
      </c>
      <c r="AE594" s="87"/>
      <c r="AF594" s="87"/>
      <c r="AG594" s="77"/>
      <c r="AH594" s="77"/>
      <c r="AI594" s="78" t="s">
        <v>2216</v>
      </c>
      <c r="AJ594" s="78"/>
      <c r="AK594" s="77"/>
      <c r="AL594" s="77"/>
      <c r="AM594" s="77"/>
      <c r="AN594" s="77" t="str">
        <f t="shared" si="176"/>
        <v>MCSSA018786HRAEI-LPI-CC-279-1-202325301</v>
      </c>
      <c r="AO594" s="77" t="str">
        <f t="shared" si="177"/>
        <v>12COMPAÑIA INTERNACIONAL MEDICA, S.A. DE C.V.25.47MCSSA018786010.000.1007.002024LA-12-512-012000991-I-174-2023RAMO 12</v>
      </c>
      <c r="AP594" s="77" t="str">
        <f t="shared" si="178"/>
        <v>HRAEI-LPI-CC-279-1-2023</v>
      </c>
      <c r="AQ594" s="70" t="str">
        <f t="shared" si="179"/>
        <v>HRAEI-MD0944</v>
      </c>
      <c r="AR594" s="70" t="str">
        <f t="shared" si="180"/>
        <v>COMPAÑIA INTERNACIONAL MEDICA, S.A. DE C.V.</v>
      </c>
      <c r="AS594" s="70" t="str">
        <f t="shared" si="181"/>
        <v>LA-12-512-012000991-I-174-2023</v>
      </c>
      <c r="AT594" s="70" t="s">
        <v>2218</v>
      </c>
      <c r="AU594" s="70" t="str">
        <f t="shared" si="182"/>
        <v>HRAEI-LPI-CC-279-1-2023HRAEI-MD0944</v>
      </c>
      <c r="AY594" s="1"/>
      <c r="AZ594" s="1"/>
    </row>
    <row r="595" spans="1:52" s="70" customFormat="1" ht="24.75" hidden="1" customHeight="1" x14ac:dyDescent="0.25">
      <c r="A595" s="70" t="str">
        <f t="shared" si="165"/>
        <v>LA-12-512-012000991-I-174-2023MCSSA018786GRUPO FARMACEUTICO TOTALFARMA,S.A DE C.V.2024010.000.1007.00</v>
      </c>
      <c r="B595" s="70" t="str">
        <f t="shared" si="166"/>
        <v>MCSSA01878625301HRAEI-LPI-CC-312-1-2023HRAEI-MD09442024</v>
      </c>
      <c r="C595" s="71">
        <v>45357</v>
      </c>
      <c r="D595" s="72">
        <v>2024</v>
      </c>
      <c r="E595" s="73" t="s">
        <v>39</v>
      </c>
      <c r="F595" s="73" t="s">
        <v>2213</v>
      </c>
      <c r="G595" s="73" t="s">
        <v>41</v>
      </c>
      <c r="H595" s="73">
        <v>25301</v>
      </c>
      <c r="I595" s="73" t="s">
        <v>2317</v>
      </c>
      <c r="J595" s="73" t="s">
        <v>2318</v>
      </c>
      <c r="K595" s="73" t="s">
        <v>564</v>
      </c>
      <c r="L595" s="44" t="str">
        <f t="shared" si="167"/>
        <v>HRAEI-LPI-CC-312-1-2023HRAEI-MD0944</v>
      </c>
      <c r="M595" s="73" t="s">
        <v>565</v>
      </c>
      <c r="N595" s="73">
        <v>25301342</v>
      </c>
      <c r="O595" s="73" t="s">
        <v>566</v>
      </c>
      <c r="P595" s="73" t="s">
        <v>567</v>
      </c>
      <c r="Q595" s="74">
        <v>26.67</v>
      </c>
      <c r="R595" s="75">
        <v>4</v>
      </c>
      <c r="S595" s="75">
        <v>10</v>
      </c>
      <c r="T595" s="74">
        <f t="shared" si="168"/>
        <v>106.68</v>
      </c>
      <c r="U595" s="74">
        <f t="shared" si="169"/>
        <v>266.70000000000005</v>
      </c>
      <c r="V595" s="76">
        <v>0</v>
      </c>
      <c r="W595" s="87" t="str">
        <f>IFERROR(VLOOKUP(L595,'DINAMICA SOLICITADO - ENTREGADO'!$A$2:$B$2000,2,0),"-")</f>
        <v>-</v>
      </c>
      <c r="X595" s="87" t="str">
        <f>IFERROR(VLOOKUP(L595,'DINAMICA SOLICITADO - ENTREGADO'!$A$2:$C$2000,3,0),"-")</f>
        <v>-</v>
      </c>
      <c r="Y595" s="87" t="str">
        <f t="shared" si="170"/>
        <v>SIN SOLICITUD</v>
      </c>
      <c r="Z595" s="87" t="str">
        <f t="shared" si="171"/>
        <v>-</v>
      </c>
      <c r="AA595" s="87" t="str">
        <f t="shared" si="172"/>
        <v>MINIMO SIN SOLICITUD</v>
      </c>
      <c r="AB595" s="87" t="str">
        <f t="shared" si="173"/>
        <v>-</v>
      </c>
      <c r="AC595" s="87" t="str">
        <f t="shared" si="174"/>
        <v>SIN SOLICITUD</v>
      </c>
      <c r="AD595" s="6" t="str">
        <f t="shared" si="175"/>
        <v>-</v>
      </c>
      <c r="AE595" s="87"/>
      <c r="AF595" s="87"/>
      <c r="AG595" s="77" t="s">
        <v>2444</v>
      </c>
      <c r="AH595" s="77" t="s">
        <v>2444</v>
      </c>
      <c r="AI595" s="78" t="s">
        <v>2216</v>
      </c>
      <c r="AJ595" s="78" t="s">
        <v>2352</v>
      </c>
      <c r="AK595" s="77"/>
      <c r="AL595" s="77">
        <v>0</v>
      </c>
      <c r="AM595" s="77" t="s">
        <v>1553</v>
      </c>
      <c r="AN595" s="77" t="str">
        <f t="shared" si="176"/>
        <v>MCSSA018786HRAEI-LPI-CC-312-1-202325301</v>
      </c>
      <c r="AO595" s="77" t="str">
        <f t="shared" si="177"/>
        <v>10GRUPO FARMACEUTICO TOTALFARMA,S.A DE C.V.26.67MCSSA018786010.000.1007.002024LA-12-512-012000991-I-174-2023RAMO 12</v>
      </c>
      <c r="AP595" s="77" t="str">
        <f t="shared" si="178"/>
        <v>HRAEI-LPI-CC-312-1-2023</v>
      </c>
      <c r="AQ595" s="70" t="str">
        <f t="shared" si="179"/>
        <v>HRAEI-MD0944</v>
      </c>
      <c r="AR595" s="70" t="str">
        <f t="shared" si="180"/>
        <v>GRUPO FARMACEUTICO TOTALFARMA,S.A DE C.V.</v>
      </c>
      <c r="AS595" s="70" t="str">
        <f t="shared" si="181"/>
        <v>LA-12-512-012000991-I-174-2023</v>
      </c>
      <c r="AT595" s="70" t="s">
        <v>2218</v>
      </c>
      <c r="AU595" s="70" t="str">
        <f t="shared" si="182"/>
        <v>HRAEI-LPI-CC-312-1-2023HRAEI-MD0944</v>
      </c>
      <c r="AY595" s="1"/>
      <c r="AZ595" s="1"/>
    </row>
    <row r="596" spans="1:52" s="70" customFormat="1" ht="24.75" hidden="1" customHeight="1" x14ac:dyDescent="0.25">
      <c r="A596" s="70" t="str">
        <f t="shared" si="165"/>
        <v>LA-12-512-012000991-I-174-2023MCSSA018786PROQUIGAMA, S.A. DE C.V.2024010.000.1007.00</v>
      </c>
      <c r="B596" s="70" t="str">
        <f t="shared" si="166"/>
        <v>MCSSA01878625301HRAEI-LPI-CC-361-1-2023HRAEI-MD09442024</v>
      </c>
      <c r="C596" s="71">
        <v>45357</v>
      </c>
      <c r="D596" s="72">
        <v>2024</v>
      </c>
      <c r="E596" s="73" t="s">
        <v>39</v>
      </c>
      <c r="F596" s="73" t="s">
        <v>2213</v>
      </c>
      <c r="G596" s="73" t="s">
        <v>41</v>
      </c>
      <c r="H596" s="73">
        <v>25301</v>
      </c>
      <c r="I596" s="73" t="s">
        <v>2300</v>
      </c>
      <c r="J596" s="73" t="s">
        <v>374</v>
      </c>
      <c r="K596" s="73" t="s">
        <v>564</v>
      </c>
      <c r="L596" s="44" t="str">
        <f t="shared" si="167"/>
        <v>HRAEI-LPI-CC-361-1-2023HRAEI-MD0944</v>
      </c>
      <c r="M596" s="73" t="s">
        <v>565</v>
      </c>
      <c r="N596" s="73">
        <v>25301342</v>
      </c>
      <c r="O596" s="73" t="s">
        <v>566</v>
      </c>
      <c r="P596" s="73" t="s">
        <v>567</v>
      </c>
      <c r="Q596" s="74">
        <v>28.02</v>
      </c>
      <c r="R596" s="75">
        <v>1</v>
      </c>
      <c r="S596" s="75">
        <v>2</v>
      </c>
      <c r="T596" s="74">
        <f t="shared" si="168"/>
        <v>28.02</v>
      </c>
      <c r="U596" s="74">
        <f t="shared" si="169"/>
        <v>56.04</v>
      </c>
      <c r="V596" s="76">
        <v>0</v>
      </c>
      <c r="W596" s="87" t="str">
        <f>IFERROR(VLOOKUP(L596,'DINAMICA SOLICITADO - ENTREGADO'!$A$2:$B$2000,2,0),"-")</f>
        <v>-</v>
      </c>
      <c r="X596" s="87" t="str">
        <f>IFERROR(VLOOKUP(L596,'DINAMICA SOLICITADO - ENTREGADO'!$A$2:$C$2000,3,0),"-")</f>
        <v>-</v>
      </c>
      <c r="Y596" s="87" t="str">
        <f t="shared" si="170"/>
        <v>SIN SOLICITUD</v>
      </c>
      <c r="Z596" s="87" t="str">
        <f t="shared" si="171"/>
        <v>-</v>
      </c>
      <c r="AA596" s="87" t="str">
        <f t="shared" si="172"/>
        <v>MINIMO SIN SOLICITUD</v>
      </c>
      <c r="AB596" s="87" t="str">
        <f t="shared" si="173"/>
        <v>-</v>
      </c>
      <c r="AC596" s="87" t="str">
        <f t="shared" si="174"/>
        <v>SIN SOLICITUD</v>
      </c>
      <c r="AD596" s="6" t="str">
        <f t="shared" si="175"/>
        <v>-</v>
      </c>
      <c r="AE596" s="87"/>
      <c r="AF596" s="87"/>
      <c r="AG596" s="77" t="s">
        <v>2465</v>
      </c>
      <c r="AH596" s="77" t="s">
        <v>2465</v>
      </c>
      <c r="AI596" s="78" t="s">
        <v>2216</v>
      </c>
      <c r="AJ596" s="78" t="s">
        <v>2456</v>
      </c>
      <c r="AK596" s="77"/>
      <c r="AL596" s="77">
        <v>0</v>
      </c>
      <c r="AM596" s="77" t="s">
        <v>1553</v>
      </c>
      <c r="AN596" s="77" t="str">
        <f t="shared" si="176"/>
        <v>MCSSA018786HRAEI-LPI-CC-361-1-202325301</v>
      </c>
      <c r="AO596" s="77" t="str">
        <f t="shared" si="177"/>
        <v>2PROQUIGAMA, S.A. DE C.V.28.02MCSSA018786010.000.1007.002024LA-12-512-012000991-I-174-2023RAMO 12</v>
      </c>
      <c r="AP596" s="77" t="str">
        <f t="shared" si="178"/>
        <v>HRAEI-LPI-CC-361-1-2023</v>
      </c>
      <c r="AQ596" s="70" t="str">
        <f t="shared" si="179"/>
        <v>HRAEI-MD0944</v>
      </c>
      <c r="AR596" s="70" t="str">
        <f t="shared" si="180"/>
        <v>PROQUIGAMA, S.A. DE C.V.</v>
      </c>
      <c r="AS596" s="70" t="str">
        <f t="shared" si="181"/>
        <v>LA-12-512-012000991-I-174-2023</v>
      </c>
      <c r="AT596" s="70" t="s">
        <v>2218</v>
      </c>
      <c r="AU596" s="70" t="str">
        <f t="shared" si="182"/>
        <v>HRAEI-LPI-CC-361-1-2023HRAEI-MD0944</v>
      </c>
      <c r="AY596" s="1"/>
      <c r="AZ596" s="1"/>
    </row>
    <row r="597" spans="1:52" s="70" customFormat="1" ht="24.75" hidden="1" customHeight="1" x14ac:dyDescent="0.25">
      <c r="A597" s="1" t="str">
        <f t="shared" si="165"/>
        <v>LA-012M7B997-E115-2022MCSSA018786COMPAÑIA INTERNACIONAL MÉDICA, S.A. DE C.V.2024010.000.1007.00</v>
      </c>
      <c r="B597" s="1" t="str">
        <f t="shared" si="166"/>
        <v>MCSSA01878625301HRAEI-LPI-CC-437-2022HRAEI-MD09442024</v>
      </c>
      <c r="C597" s="42">
        <v>44950</v>
      </c>
      <c r="D597" s="43">
        <v>2024</v>
      </c>
      <c r="E597" s="44" t="s">
        <v>39</v>
      </c>
      <c r="F597" s="44" t="s">
        <v>390</v>
      </c>
      <c r="G597" s="44" t="s">
        <v>41</v>
      </c>
      <c r="H597" s="44">
        <v>25301</v>
      </c>
      <c r="I597" s="44" t="s">
        <v>562</v>
      </c>
      <c r="J597" s="44" t="s">
        <v>563</v>
      </c>
      <c r="K597" s="44" t="s">
        <v>564</v>
      </c>
      <c r="L597" s="44" t="str">
        <f t="shared" si="167"/>
        <v>HRAEI-LPI-CC-437-2022HRAEI-MD0944</v>
      </c>
      <c r="M597" s="44" t="s">
        <v>565</v>
      </c>
      <c r="N597" s="44">
        <v>25301342</v>
      </c>
      <c r="O597" s="44" t="s">
        <v>566</v>
      </c>
      <c r="P597" s="44" t="s">
        <v>567</v>
      </c>
      <c r="Q597" s="45">
        <v>25.47</v>
      </c>
      <c r="R597" s="46">
        <v>16</v>
      </c>
      <c r="S597" s="46">
        <v>39</v>
      </c>
      <c r="T597" s="45">
        <f t="shared" si="168"/>
        <v>407.52</v>
      </c>
      <c r="U597" s="45">
        <f t="shared" si="169"/>
        <v>993.32999999999993</v>
      </c>
      <c r="V597" s="47">
        <v>0</v>
      </c>
      <c r="W597" s="87" t="str">
        <f>IFERROR(VLOOKUP(L597,'DINAMICA SOLICITADO - ENTREGADO'!$A$2:$B$2000,2,0),"-")</f>
        <v>-</v>
      </c>
      <c r="X597" s="87" t="str">
        <f>IFERROR(VLOOKUP(L597,'DINAMICA SOLICITADO - ENTREGADO'!$A$2:$C$2000,3,0),"-")</f>
        <v>-</v>
      </c>
      <c r="Y597" s="87" t="str">
        <f t="shared" si="170"/>
        <v>SIN SOLICITUD</v>
      </c>
      <c r="Z597" s="87" t="str">
        <f t="shared" si="171"/>
        <v>-</v>
      </c>
      <c r="AA597" s="87" t="str">
        <f t="shared" si="172"/>
        <v>MINIMO SIN SOLICITUD</v>
      </c>
      <c r="AB597" s="87" t="str">
        <f t="shared" si="173"/>
        <v>-</v>
      </c>
      <c r="AC597" s="87" t="str">
        <f t="shared" si="174"/>
        <v>SIN SOLICITUD</v>
      </c>
      <c r="AD597" s="6" t="str">
        <f t="shared" si="175"/>
        <v>-</v>
      </c>
      <c r="AE597" s="87"/>
      <c r="AF597" s="87"/>
      <c r="AG597" s="8"/>
      <c r="AH597" s="8"/>
      <c r="AI597" s="9">
        <v>2.5000000000000001E-2</v>
      </c>
      <c r="AJ597" s="9"/>
      <c r="AK597" s="8"/>
      <c r="AL597" s="20"/>
      <c r="AM597" s="8"/>
      <c r="AN597" s="8" t="str">
        <f t="shared" si="176"/>
        <v>MCSSA018786HRAEI-LPI-CC-437-202225301</v>
      </c>
      <c r="AO597" s="8" t="str">
        <f t="shared" si="177"/>
        <v>39COMPAÑIA INTERNACIONAL MÉDICA, S.A. DE C.V.25.47MCSSA018786010.000.1007.002024LA-012M7B997-E115-2022RAMO 12</v>
      </c>
      <c r="AP597" s="8" t="str">
        <f t="shared" si="178"/>
        <v>HRAEI-LPI-CC-437-2022</v>
      </c>
      <c r="AQ597" s="1" t="str">
        <f t="shared" si="179"/>
        <v>HRAEI-MD0944</v>
      </c>
      <c r="AR597" s="1" t="str">
        <f t="shared" si="180"/>
        <v>COMPAÑIA INTERNACIONAL MÉDICA, S.A. DE C.V.</v>
      </c>
      <c r="AS597" s="1" t="str">
        <f t="shared" si="181"/>
        <v>LA-012M7B997-E115-2022</v>
      </c>
      <c r="AT597" s="1" t="s">
        <v>48</v>
      </c>
      <c r="AU597" s="1" t="str">
        <f t="shared" si="182"/>
        <v>HRAEI-LPI-CC-437-2022HRAEI-MD0944</v>
      </c>
      <c r="AV597" s="1"/>
      <c r="AW597" s="1"/>
      <c r="AX597" s="1"/>
      <c r="AY597" s="1"/>
      <c r="AZ597" s="1"/>
    </row>
    <row r="598" spans="1:52" s="70" customFormat="1" ht="24.75" hidden="1" customHeight="1" x14ac:dyDescent="0.25">
      <c r="A598" s="70" t="str">
        <f t="shared" si="165"/>
        <v>LA-12-512-012000991-I-174-2023MCSSA018786LABORATORIOS ZEYCO, S.A. DE C.V.2024010.000.0267.00</v>
      </c>
      <c r="B598" s="70" t="str">
        <f t="shared" si="166"/>
        <v>MCSSA01878625301HRAEI-LPI-CC-329-2023HRAEI-MD09562024</v>
      </c>
      <c r="C598" s="71">
        <v>45253</v>
      </c>
      <c r="D598" s="72">
        <v>2024</v>
      </c>
      <c r="E598" s="73" t="s">
        <v>39</v>
      </c>
      <c r="F598" s="73" t="s">
        <v>2213</v>
      </c>
      <c r="G598" s="73" t="s">
        <v>41</v>
      </c>
      <c r="H598" s="73">
        <v>25301</v>
      </c>
      <c r="I598" s="73" t="s">
        <v>2353</v>
      </c>
      <c r="J598" s="73" t="s">
        <v>446</v>
      </c>
      <c r="K598" s="73" t="s">
        <v>447</v>
      </c>
      <c r="L598" s="44" t="str">
        <f t="shared" si="167"/>
        <v>HRAEI-LPI-CC-329-2023HRAEI-MD0956</v>
      </c>
      <c r="M598" s="73" t="s">
        <v>448</v>
      </c>
      <c r="N598" s="73">
        <v>25302792</v>
      </c>
      <c r="O598" s="73" t="s">
        <v>449</v>
      </c>
      <c r="P598" s="73" t="s">
        <v>450</v>
      </c>
      <c r="Q598" s="74">
        <v>441.9</v>
      </c>
      <c r="R598" s="75">
        <v>2</v>
      </c>
      <c r="S598" s="75">
        <v>3</v>
      </c>
      <c r="T598" s="74">
        <f t="shared" si="168"/>
        <v>883.8</v>
      </c>
      <c r="U598" s="74">
        <f t="shared" si="169"/>
        <v>1325.6999999999998</v>
      </c>
      <c r="V598" s="76">
        <v>0</v>
      </c>
      <c r="W598" s="87">
        <f>IFERROR(VLOOKUP(L598,'DINAMICA SOLICITADO - ENTREGADO'!$A$2:$B$2000,2,0),"-")</f>
        <v>2</v>
      </c>
      <c r="X598" s="87">
        <f>IFERROR(VLOOKUP(L598,'DINAMICA SOLICITADO - ENTREGADO'!$A$2:$C$2000,3,0),"-")</f>
        <v>0</v>
      </c>
      <c r="Y598" s="87" t="str">
        <f t="shared" si="170"/>
        <v>CLAVE SOLICITADA</v>
      </c>
      <c r="Z598" s="87">
        <f t="shared" si="171"/>
        <v>0</v>
      </c>
      <c r="AA598" s="87" t="str">
        <f t="shared" si="172"/>
        <v>MINIMO CUMPLIDO</v>
      </c>
      <c r="AB598" s="87">
        <f t="shared" si="173"/>
        <v>2</v>
      </c>
      <c r="AC598" s="87" t="str">
        <f t="shared" si="174"/>
        <v>SIN RECIBIR</v>
      </c>
      <c r="AD598" s="6">
        <f t="shared" si="175"/>
        <v>0</v>
      </c>
      <c r="AE598" s="87" t="s">
        <v>3574</v>
      </c>
      <c r="AF598" s="87"/>
      <c r="AG598" s="77"/>
      <c r="AH598" s="77"/>
      <c r="AI598" s="78" t="s">
        <v>2216</v>
      </c>
      <c r="AJ598" s="78"/>
      <c r="AK598" s="77"/>
      <c r="AL598" s="77"/>
      <c r="AM598" s="77"/>
      <c r="AN598" s="77" t="str">
        <f t="shared" si="176"/>
        <v>MCSSA018786HRAEI-LPI-CC-329-202325301</v>
      </c>
      <c r="AO598" s="77" t="str">
        <f t="shared" si="177"/>
        <v>3LABORATORIOS ZEYCO, S.A. DE C.V.441.9MCSSA018786010.000.0267.002024LA-12-512-012000991-I-174-2023RAMO 12</v>
      </c>
      <c r="AP598" s="77" t="str">
        <f t="shared" si="178"/>
        <v>HRAEI-LPI-CC-329-2023</v>
      </c>
      <c r="AQ598" s="70" t="str">
        <f t="shared" si="179"/>
        <v>HRAEI-MD0956</v>
      </c>
      <c r="AR598" s="70" t="str">
        <f t="shared" si="180"/>
        <v>LABORATORIOS ZEYCO, S.A. DE C.V.</v>
      </c>
      <c r="AS598" s="70" t="str">
        <f t="shared" si="181"/>
        <v>LA-12-512-012000991-I-174-2023</v>
      </c>
      <c r="AT598" s="70" t="s">
        <v>2218</v>
      </c>
      <c r="AU598" s="70" t="str">
        <f t="shared" si="182"/>
        <v>HRAEI-LPI-CC-329-2023HRAEI-MD0956</v>
      </c>
      <c r="AY598" s="1"/>
      <c r="AZ598" s="1"/>
    </row>
    <row r="599" spans="1:52" s="70" customFormat="1" ht="24.75" hidden="1" customHeight="1" x14ac:dyDescent="0.25">
      <c r="A599" s="1" t="str">
        <f t="shared" si="165"/>
        <v>LA-012M7B997-E115-2022MCSSA018786LABORATORIOS ZEYCO, S.A. DE C.V.2024010.000.0267.00</v>
      </c>
      <c r="B599" s="1" t="str">
        <f t="shared" si="166"/>
        <v>MCSSA01878625301HRAEI-LPI-CC-424-2022HRAEI-MD09562024</v>
      </c>
      <c r="C599" s="42">
        <v>44950</v>
      </c>
      <c r="D599" s="43">
        <v>2024</v>
      </c>
      <c r="E599" s="44" t="s">
        <v>39</v>
      </c>
      <c r="F599" s="44" t="s">
        <v>390</v>
      </c>
      <c r="G599" s="44" t="s">
        <v>41</v>
      </c>
      <c r="H599" s="44">
        <v>25301</v>
      </c>
      <c r="I599" s="44" t="s">
        <v>445</v>
      </c>
      <c r="J599" s="44" t="s">
        <v>446</v>
      </c>
      <c r="K599" s="44" t="s">
        <v>447</v>
      </c>
      <c r="L599" s="44" t="str">
        <f t="shared" si="167"/>
        <v>HRAEI-LPI-CC-424-2022HRAEI-MD0956</v>
      </c>
      <c r="M599" s="44" t="s">
        <v>448</v>
      </c>
      <c r="N599" s="44">
        <v>25302792</v>
      </c>
      <c r="O599" s="44" t="s">
        <v>449</v>
      </c>
      <c r="P599" s="44" t="s">
        <v>450</v>
      </c>
      <c r="Q599" s="45">
        <v>441.9</v>
      </c>
      <c r="R599" s="46">
        <v>2</v>
      </c>
      <c r="S599" s="46">
        <v>5</v>
      </c>
      <c r="T599" s="45">
        <f t="shared" si="168"/>
        <v>883.8</v>
      </c>
      <c r="U599" s="45">
        <f t="shared" si="169"/>
        <v>2209.5</v>
      </c>
      <c r="V599" s="47">
        <v>0</v>
      </c>
      <c r="W599" s="87">
        <f>IFERROR(VLOOKUP(L599,'DINAMICA SOLICITADO - ENTREGADO'!$A$2:$B$2000,2,0),"-")</f>
        <v>2</v>
      </c>
      <c r="X599" s="87">
        <f>IFERROR(VLOOKUP(L599,'DINAMICA SOLICITADO - ENTREGADO'!$A$2:$C$2000,3,0),"-")</f>
        <v>2</v>
      </c>
      <c r="Y599" s="87" t="str">
        <f t="shared" si="170"/>
        <v>CLAVE SOLICITADA</v>
      </c>
      <c r="Z599" s="87">
        <f t="shared" si="171"/>
        <v>0</v>
      </c>
      <c r="AA599" s="87" t="str">
        <f t="shared" si="172"/>
        <v>MINIMO CUMPLIDO</v>
      </c>
      <c r="AB599" s="87">
        <f t="shared" si="173"/>
        <v>0</v>
      </c>
      <c r="AC599" s="87" t="str">
        <f t="shared" si="174"/>
        <v>RECIBIDO TOTAL</v>
      </c>
      <c r="AD599" s="6">
        <f t="shared" si="175"/>
        <v>883.8</v>
      </c>
      <c r="AE599" s="87"/>
      <c r="AF599" s="87"/>
      <c r="AG599" s="8"/>
      <c r="AH599" s="8"/>
      <c r="AI599" s="9">
        <v>2.5000000000000001E-2</v>
      </c>
      <c r="AJ599" s="9"/>
      <c r="AK599" s="8"/>
      <c r="AL599" s="20"/>
      <c r="AM599" s="8"/>
      <c r="AN599" s="8" t="str">
        <f t="shared" si="176"/>
        <v>MCSSA018786HRAEI-LPI-CC-424-202225301</v>
      </c>
      <c r="AO599" s="8" t="str">
        <f t="shared" si="177"/>
        <v>5LABORATORIOS ZEYCO, S.A. DE C.V.441.9MCSSA018786010.000.0267.002024LA-012M7B997-E115-2022RAMO 12</v>
      </c>
      <c r="AP599" s="8" t="str">
        <f t="shared" si="178"/>
        <v>HRAEI-LPI-CC-424-2022</v>
      </c>
      <c r="AQ599" s="1" t="str">
        <f t="shared" si="179"/>
        <v>HRAEI-MD0956</v>
      </c>
      <c r="AR599" s="1" t="str">
        <f t="shared" si="180"/>
        <v>LABORATORIOS ZEYCO, S.A. DE C.V.</v>
      </c>
      <c r="AS599" s="1" t="str">
        <f t="shared" si="181"/>
        <v>LA-012M7B997-E115-2022</v>
      </c>
      <c r="AT599" s="1" t="s">
        <v>48</v>
      </c>
      <c r="AU599" s="1" t="str">
        <f t="shared" si="182"/>
        <v>HRAEI-LPI-CC-424-2022HRAEI-MD0956</v>
      </c>
      <c r="AV599" s="1"/>
      <c r="AW599" s="1"/>
      <c r="AX599" s="1"/>
      <c r="AY599" s="1"/>
      <c r="AZ599" s="1"/>
    </row>
    <row r="600" spans="1:52" s="70" customFormat="1" ht="24.75" hidden="1" customHeight="1" x14ac:dyDescent="0.25">
      <c r="A600" s="1" t="str">
        <f t="shared" si="165"/>
        <v>AA-12-M7B-012M7B997-I-24-2023 MCSSA018786PROFESSIONAL PHARMACY OCCIDENTE, S.A. DE C.V.2024010.000.0265.00</v>
      </c>
      <c r="B600" s="1" t="str">
        <f t="shared" si="166"/>
        <v>MCSSA01878625301HRAEI-AD-CC-099-2023-AHRAEI-MD09572024</v>
      </c>
      <c r="C600" s="42">
        <v>44980</v>
      </c>
      <c r="D600" s="43">
        <v>2024</v>
      </c>
      <c r="E600" s="44" t="s">
        <v>39</v>
      </c>
      <c r="F600" s="44" t="s">
        <v>2043</v>
      </c>
      <c r="G600" s="44" t="s">
        <v>41</v>
      </c>
      <c r="H600" s="44">
        <v>25301</v>
      </c>
      <c r="I600" s="44" t="s">
        <v>2049</v>
      </c>
      <c r="J600" s="44" t="s">
        <v>340</v>
      </c>
      <c r="K600" s="44" t="s">
        <v>2054</v>
      </c>
      <c r="L600" s="44" t="str">
        <f t="shared" si="167"/>
        <v>HRAEI-AD-CC-099-2023-AHRAEI-MD0957</v>
      </c>
      <c r="M600" s="44" t="s">
        <v>2055</v>
      </c>
      <c r="N600" s="44">
        <v>25301355</v>
      </c>
      <c r="O600" s="44" t="s">
        <v>2056</v>
      </c>
      <c r="P600" s="44" t="s">
        <v>444</v>
      </c>
      <c r="Q600" s="45">
        <v>139.62</v>
      </c>
      <c r="R600" s="46">
        <v>54</v>
      </c>
      <c r="S600" s="46">
        <v>133</v>
      </c>
      <c r="T600" s="45">
        <f t="shared" si="168"/>
        <v>7539.4800000000005</v>
      </c>
      <c r="U600" s="45">
        <f t="shared" si="169"/>
        <v>18569.46</v>
      </c>
      <c r="V600" s="47">
        <v>0</v>
      </c>
      <c r="W600" s="87">
        <f>IFERROR(VLOOKUP(L600,'DINAMICA SOLICITADO - ENTREGADO'!$A$2:$B$2000,2,0),"-")</f>
        <v>133</v>
      </c>
      <c r="X600" s="87">
        <f>IFERROR(VLOOKUP(L600,'DINAMICA SOLICITADO - ENTREGADO'!$A$2:$C$2000,3,0),"-")</f>
        <v>133</v>
      </c>
      <c r="Y600" s="87" t="str">
        <f t="shared" si="170"/>
        <v>CLAVE SOLICITADA</v>
      </c>
      <c r="Z600" s="87">
        <f t="shared" si="171"/>
        <v>79</v>
      </c>
      <c r="AA600" s="87" t="str">
        <f t="shared" si="172"/>
        <v>MINIMO SUPERADO</v>
      </c>
      <c r="AB600" s="87">
        <f t="shared" si="173"/>
        <v>0</v>
      </c>
      <c r="AC600" s="87" t="str">
        <f t="shared" si="174"/>
        <v>RECIBIDO TOTAL</v>
      </c>
      <c r="AD600" s="6">
        <f t="shared" si="175"/>
        <v>18569.46</v>
      </c>
      <c r="AE600" s="87"/>
      <c r="AF600" s="87"/>
      <c r="AG600" s="8" t="s">
        <v>2053</v>
      </c>
      <c r="AH600" s="8" t="s">
        <v>2053</v>
      </c>
      <c r="AI600" s="9">
        <v>2.5000000000000001E-2</v>
      </c>
      <c r="AJ600" s="9" t="s">
        <v>1426</v>
      </c>
      <c r="AK600" s="8"/>
      <c r="AL600" s="20"/>
      <c r="AM600" s="8"/>
      <c r="AN600" s="8" t="str">
        <f t="shared" si="176"/>
        <v>MCSSA018786HRAEI-AD-CC-099-2023-A25301</v>
      </c>
      <c r="AO600" s="8" t="str">
        <f t="shared" si="177"/>
        <v>133PROFESSIONAL PHARMACY OCCIDENTE, S.A. DE C.V.139.62MCSSA018786010.000.0265.002024AA-12-M7B-012M7B997-I-24-2023 RAMO 12</v>
      </c>
      <c r="AP600" s="8" t="str">
        <f t="shared" si="178"/>
        <v>HRAEI-AD-CC-099-2023-A</v>
      </c>
      <c r="AQ600" s="1" t="str">
        <f t="shared" si="179"/>
        <v>HRAEI-MD0957</v>
      </c>
      <c r="AR600" s="1" t="str">
        <f t="shared" si="180"/>
        <v>PROFESSIONAL PHARMACY OCCIDENTE, S.A. DE C.V.</v>
      </c>
      <c r="AS600" s="1" t="str">
        <f t="shared" si="181"/>
        <v>AA-12-M7B-012M7B997-I-24-2023 </v>
      </c>
      <c r="AT600" s="1" t="s">
        <v>48</v>
      </c>
      <c r="AU600" s="1" t="str">
        <f t="shared" si="182"/>
        <v>HRAEI-AD-CC-099-2023-AHRAEI-MD0957</v>
      </c>
      <c r="AV600" s="1"/>
      <c r="AW600" s="1"/>
      <c r="AX600" s="1"/>
      <c r="AY600" s="1"/>
      <c r="AZ600" s="1"/>
    </row>
    <row r="601" spans="1:52" s="70" customFormat="1" ht="24.75" hidden="1" customHeight="1" x14ac:dyDescent="0.25">
      <c r="A601" s="1" t="str">
        <f t="shared" si="165"/>
        <v>AA-012M7B997-E133-2022MCSSA018786GRÜNENTHAL DE MÉXICO S.A. DE C.V.2024010.000.6347.00</v>
      </c>
      <c r="B601" s="1" t="str">
        <f t="shared" si="166"/>
        <v>MCSSA01878625301HRAEI-AD-CC-362-2022HRAEI-MD22762024</v>
      </c>
      <c r="C601" s="42">
        <v>44950</v>
      </c>
      <c r="D601" s="43">
        <v>2024</v>
      </c>
      <c r="E601" s="44" t="s">
        <v>39</v>
      </c>
      <c r="F601" s="44" t="s">
        <v>40</v>
      </c>
      <c r="G601" s="44" t="s">
        <v>41</v>
      </c>
      <c r="H601" s="44">
        <v>25301</v>
      </c>
      <c r="I601" s="44" t="s">
        <v>349</v>
      </c>
      <c r="J601" s="44" t="s">
        <v>350</v>
      </c>
      <c r="K601" s="44" t="s">
        <v>351</v>
      </c>
      <c r="L601" s="44" t="str">
        <f t="shared" si="167"/>
        <v>HRAEI-AD-CC-362-2022HRAEI-MD2276</v>
      </c>
      <c r="M601" s="44" t="s">
        <v>352</v>
      </c>
      <c r="N601" s="44">
        <v>25301346</v>
      </c>
      <c r="O601" s="44" t="s">
        <v>353</v>
      </c>
      <c r="P601" s="44" t="s">
        <v>354</v>
      </c>
      <c r="Q601" s="45">
        <v>1056</v>
      </c>
      <c r="R601" s="46">
        <v>188</v>
      </c>
      <c r="S601" s="46">
        <v>468</v>
      </c>
      <c r="T601" s="45">
        <f t="shared" si="168"/>
        <v>198528</v>
      </c>
      <c r="U601" s="45">
        <f t="shared" si="169"/>
        <v>494208</v>
      </c>
      <c r="V601" s="47">
        <v>0</v>
      </c>
      <c r="W601" s="87">
        <f>IFERROR(VLOOKUP(L601,'DINAMICA SOLICITADO - ENTREGADO'!$A$2:$B$2000,2,0),"-")</f>
        <v>468</v>
      </c>
      <c r="X601" s="87">
        <f>IFERROR(VLOOKUP(L601,'DINAMICA SOLICITADO - ENTREGADO'!$A$2:$C$2000,3,0),"-")</f>
        <v>468</v>
      </c>
      <c r="Y601" s="87" t="str">
        <f t="shared" si="170"/>
        <v>CLAVE SOLICITADA</v>
      </c>
      <c r="Z601" s="87">
        <f t="shared" si="171"/>
        <v>280</v>
      </c>
      <c r="AA601" s="87" t="str">
        <f t="shared" si="172"/>
        <v>MINIMO SUPERADO</v>
      </c>
      <c r="AB601" s="87">
        <f t="shared" si="173"/>
        <v>0</v>
      </c>
      <c r="AC601" s="87" t="str">
        <f t="shared" si="174"/>
        <v>RECIBIDO TOTAL</v>
      </c>
      <c r="AD601" s="6">
        <f t="shared" si="175"/>
        <v>494208</v>
      </c>
      <c r="AE601" s="87"/>
      <c r="AF601" s="87"/>
      <c r="AG601" s="8"/>
      <c r="AH601" s="8"/>
      <c r="AI601" s="9">
        <v>2.5000000000000001E-2</v>
      </c>
      <c r="AJ601" s="9"/>
      <c r="AK601" s="8"/>
      <c r="AL601" s="20"/>
      <c r="AM601" s="8"/>
      <c r="AN601" s="8" t="str">
        <f t="shared" si="176"/>
        <v>MCSSA018786HRAEI-AD-CC-362-202225301</v>
      </c>
      <c r="AO601" s="8" t="str">
        <f t="shared" si="177"/>
        <v>468GRÜNENTHAL DE MÉXICO S.A. DE C.V.1056MCSSA018786010.000.6347.002024AA-012M7B997-E133-2022RAMO 12</v>
      </c>
      <c r="AP601" s="8" t="str">
        <f t="shared" si="178"/>
        <v>HRAEI-AD-CC-362-2022</v>
      </c>
      <c r="AQ601" s="1" t="str">
        <f t="shared" si="179"/>
        <v>HRAEI-MD2276</v>
      </c>
      <c r="AR601" s="1" t="str">
        <f t="shared" si="180"/>
        <v>GRÜNENTHAL DE MÉXICO S.A. DE C.V.</v>
      </c>
      <c r="AS601" s="1" t="str">
        <f t="shared" si="181"/>
        <v>AA-012M7B997-E133-2022</v>
      </c>
      <c r="AT601" s="1" t="s">
        <v>48</v>
      </c>
      <c r="AU601" s="1" t="str">
        <f t="shared" si="182"/>
        <v>HRAEI-AD-CC-362-2022HRAEI-MD2276</v>
      </c>
      <c r="AV601" s="1"/>
      <c r="AW601" s="1"/>
      <c r="AX601" s="1"/>
    </row>
    <row r="602" spans="1:52" s="70" customFormat="1" ht="24.75" hidden="1" customHeight="1" x14ac:dyDescent="0.25">
      <c r="A602" s="70" t="str">
        <f t="shared" si="165"/>
        <v>LA-12-512-012000991-I-174-2023MCSSA018786LABORATORIOS ZEYCO, S.A. DE C.V.2024010.000.0264.00</v>
      </c>
      <c r="B602" s="70" t="str">
        <f t="shared" si="166"/>
        <v>MCSSA01878625301HRAEI-LPI-CC-329-2023HRAEI-MD09582024</v>
      </c>
      <c r="C602" s="71">
        <v>45253</v>
      </c>
      <c r="D602" s="72">
        <v>2024</v>
      </c>
      <c r="E602" s="73" t="s">
        <v>39</v>
      </c>
      <c r="F602" s="73" t="s">
        <v>2213</v>
      </c>
      <c r="G602" s="73" t="s">
        <v>41</v>
      </c>
      <c r="H602" s="73">
        <v>25301</v>
      </c>
      <c r="I602" s="73" t="s">
        <v>2353</v>
      </c>
      <c r="J602" s="73" t="s">
        <v>446</v>
      </c>
      <c r="K602" s="73" t="s">
        <v>1502</v>
      </c>
      <c r="L602" s="44" t="str">
        <f t="shared" si="167"/>
        <v>HRAEI-LPI-CC-329-2023HRAEI-MD0958</v>
      </c>
      <c r="M602" s="73" t="s">
        <v>1503</v>
      </c>
      <c r="N602" s="73">
        <v>25301348</v>
      </c>
      <c r="O602" s="73" t="s">
        <v>1504</v>
      </c>
      <c r="P602" s="73" t="s">
        <v>1505</v>
      </c>
      <c r="Q602" s="74">
        <v>43.9</v>
      </c>
      <c r="R602" s="75">
        <v>22</v>
      </c>
      <c r="S602" s="75">
        <v>55</v>
      </c>
      <c r="T602" s="74">
        <f t="shared" si="168"/>
        <v>965.8</v>
      </c>
      <c r="U602" s="74">
        <f t="shared" si="169"/>
        <v>2414.5</v>
      </c>
      <c r="V602" s="76">
        <v>0</v>
      </c>
      <c r="W602" s="87">
        <f>IFERROR(VLOOKUP(L602,'DINAMICA SOLICITADO - ENTREGADO'!$A$2:$B$2000,2,0),"-")</f>
        <v>22</v>
      </c>
      <c r="X602" s="87">
        <f>IFERROR(VLOOKUP(L602,'DINAMICA SOLICITADO - ENTREGADO'!$A$2:$C$2000,3,0),"-")</f>
        <v>0</v>
      </c>
      <c r="Y602" s="87" t="str">
        <f t="shared" si="170"/>
        <v>CLAVE SOLICITADA</v>
      </c>
      <c r="Z602" s="87">
        <f t="shared" si="171"/>
        <v>0</v>
      </c>
      <c r="AA602" s="87" t="str">
        <f t="shared" si="172"/>
        <v>MINIMO CUMPLIDO</v>
      </c>
      <c r="AB602" s="87">
        <f t="shared" si="173"/>
        <v>22</v>
      </c>
      <c r="AC602" s="87" t="str">
        <f t="shared" si="174"/>
        <v>SIN RECIBIR</v>
      </c>
      <c r="AD602" s="6">
        <f t="shared" si="175"/>
        <v>0</v>
      </c>
      <c r="AE602" s="87" t="s">
        <v>3574</v>
      </c>
      <c r="AF602" s="87"/>
      <c r="AG602" s="77"/>
      <c r="AH602" s="77"/>
      <c r="AI602" s="78" t="s">
        <v>2216</v>
      </c>
      <c r="AJ602" s="78"/>
      <c r="AK602" s="77"/>
      <c r="AL602" s="77"/>
      <c r="AM602" s="77"/>
      <c r="AN602" s="77" t="str">
        <f t="shared" si="176"/>
        <v>MCSSA018786HRAEI-LPI-CC-329-202325301</v>
      </c>
      <c r="AO602" s="77" t="str">
        <f t="shared" si="177"/>
        <v>55LABORATORIOS ZEYCO, S.A. DE C.V.43.9MCSSA018786010.000.0264.002024LA-12-512-012000991-I-174-2023RAMO 12</v>
      </c>
      <c r="AP602" s="77" t="str">
        <f t="shared" si="178"/>
        <v>HRAEI-LPI-CC-329-2023</v>
      </c>
      <c r="AQ602" s="70" t="str">
        <f t="shared" si="179"/>
        <v>HRAEI-MD0958</v>
      </c>
      <c r="AR602" s="70" t="str">
        <f t="shared" si="180"/>
        <v>LABORATORIOS ZEYCO, S.A. DE C.V.</v>
      </c>
      <c r="AS602" s="70" t="str">
        <f t="shared" si="181"/>
        <v>LA-12-512-012000991-I-174-2023</v>
      </c>
      <c r="AT602" s="70" t="s">
        <v>2218</v>
      </c>
      <c r="AU602" s="70" t="str">
        <f t="shared" si="182"/>
        <v>HRAEI-LPI-CC-329-2023HRAEI-MD0958</v>
      </c>
      <c r="AY602" s="1"/>
      <c r="AZ602" s="1"/>
    </row>
    <row r="603" spans="1:52" s="70" customFormat="1" ht="24.75" hidden="1" customHeight="1" x14ac:dyDescent="0.25">
      <c r="A603" s="1" t="str">
        <f t="shared" si="165"/>
        <v>LA-12-M7B-012M7B997-I-1-2023MCSSA018786LABORATORIOS ZEYCO, S.A. DE C.V.2024010.000.0264.00</v>
      </c>
      <c r="B603" s="1" t="str">
        <f t="shared" si="166"/>
        <v>MCSSA01878625301HRAEI-LPI-CC-013-2023HRAEI-MD09582024</v>
      </c>
      <c r="C603" s="42">
        <v>44971</v>
      </c>
      <c r="D603" s="43">
        <v>2024</v>
      </c>
      <c r="E603" s="44" t="s">
        <v>39</v>
      </c>
      <c r="F603" s="44" t="s">
        <v>1474</v>
      </c>
      <c r="G603" s="44" t="s">
        <v>41</v>
      </c>
      <c r="H603" s="44">
        <v>25301</v>
      </c>
      <c r="I603" s="44" t="s">
        <v>1501</v>
      </c>
      <c r="J603" s="44" t="s">
        <v>446</v>
      </c>
      <c r="K603" s="44" t="s">
        <v>1502</v>
      </c>
      <c r="L603" s="44" t="str">
        <f t="shared" si="167"/>
        <v>HRAEI-LPI-CC-013-2023HRAEI-MD0958</v>
      </c>
      <c r="M603" s="44" t="s">
        <v>1503</v>
      </c>
      <c r="N603" s="44">
        <v>25301348</v>
      </c>
      <c r="O603" s="44" t="s">
        <v>1504</v>
      </c>
      <c r="P603" s="44" t="s">
        <v>1505</v>
      </c>
      <c r="Q603" s="45">
        <v>44.49</v>
      </c>
      <c r="R603" s="46">
        <v>36</v>
      </c>
      <c r="S603" s="46">
        <v>90</v>
      </c>
      <c r="T603" s="45">
        <f t="shared" si="168"/>
        <v>1601.64</v>
      </c>
      <c r="U603" s="45">
        <f t="shared" si="169"/>
        <v>4004.1000000000004</v>
      </c>
      <c r="V603" s="47">
        <v>0</v>
      </c>
      <c r="W603" s="87">
        <f>IFERROR(VLOOKUP(L603,'DINAMICA SOLICITADO - ENTREGADO'!$A$2:$B$2000,2,0),"-")</f>
        <v>36</v>
      </c>
      <c r="X603" s="87">
        <f>IFERROR(VLOOKUP(L603,'DINAMICA SOLICITADO - ENTREGADO'!$A$2:$C$2000,3,0),"-")</f>
        <v>0</v>
      </c>
      <c r="Y603" s="87" t="str">
        <f t="shared" si="170"/>
        <v>CLAVE SOLICITADA</v>
      </c>
      <c r="Z603" s="87">
        <f t="shared" si="171"/>
        <v>0</v>
      </c>
      <c r="AA603" s="87" t="str">
        <f t="shared" si="172"/>
        <v>MINIMO CUMPLIDO</v>
      </c>
      <c r="AB603" s="87">
        <f t="shared" si="173"/>
        <v>36</v>
      </c>
      <c r="AC603" s="87" t="str">
        <f t="shared" si="174"/>
        <v>SIN RECIBIR</v>
      </c>
      <c r="AD603" s="6">
        <f t="shared" si="175"/>
        <v>0</v>
      </c>
      <c r="AE603" s="87"/>
      <c r="AF603" s="87"/>
      <c r="AG603" s="8"/>
      <c r="AH603" s="8"/>
      <c r="AI603" s="9">
        <v>0.02</v>
      </c>
      <c r="AJ603" s="9"/>
      <c r="AK603" s="8"/>
      <c r="AL603" s="20"/>
      <c r="AM603" s="8"/>
      <c r="AN603" s="8" t="str">
        <f t="shared" si="176"/>
        <v>MCSSA018786HRAEI-LPI-CC-013-202325301</v>
      </c>
      <c r="AO603" s="8" t="str">
        <f t="shared" si="177"/>
        <v>90LABORATORIOS ZEYCO, S.A. DE C.V.44.49MCSSA018786010.000.0264.002024LA-12-M7B-012M7B997-I-1-2023RAMO 12</v>
      </c>
      <c r="AP603" s="8" t="str">
        <f t="shared" si="178"/>
        <v>HRAEI-LPI-CC-013-2023</v>
      </c>
      <c r="AQ603" s="1" t="str">
        <f t="shared" si="179"/>
        <v>HRAEI-MD0958</v>
      </c>
      <c r="AR603" s="1" t="str">
        <f t="shared" si="180"/>
        <v>LABORATORIOS ZEYCO, S.A. DE C.V.</v>
      </c>
      <c r="AS603" s="1" t="str">
        <f t="shared" si="181"/>
        <v>LA-12-M7B-012M7B997-I-1-2023</v>
      </c>
      <c r="AT603" s="1" t="s">
        <v>48</v>
      </c>
      <c r="AU603" s="1" t="str">
        <f t="shared" si="182"/>
        <v>HRAEI-LPI-CC-013-2023HRAEI-MD0958</v>
      </c>
      <c r="AV603" s="1"/>
      <c r="AW603" s="1"/>
      <c r="AX603" s="1"/>
      <c r="AY603" s="1"/>
      <c r="AZ603" s="1"/>
    </row>
    <row r="604" spans="1:52" s="70" customFormat="1" ht="24.75" hidden="1" customHeight="1" x14ac:dyDescent="0.25">
      <c r="A604" s="1" t="str">
        <f t="shared" si="165"/>
        <v>LA-012M7B997-E115-2022MCSSA018786DISTRIBUIDOR MEDICO TECNOMED, S.A. DE C.V.2024010.000.0261.00</v>
      </c>
      <c r="B604" s="1" t="str">
        <f t="shared" si="166"/>
        <v>MCSSA01878625301HRAEI-LPI-CC-419-RA-2022HRAEI-MD09512024</v>
      </c>
      <c r="C604" s="42">
        <v>44950</v>
      </c>
      <c r="D604" s="43">
        <v>2024</v>
      </c>
      <c r="E604" s="44" t="s">
        <v>39</v>
      </c>
      <c r="F604" s="44" t="s">
        <v>390</v>
      </c>
      <c r="G604" s="44" t="s">
        <v>41</v>
      </c>
      <c r="H604" s="44">
        <v>25301</v>
      </c>
      <c r="I604" s="44" t="s">
        <v>399</v>
      </c>
      <c r="J604" s="44" t="s">
        <v>400</v>
      </c>
      <c r="K604" s="44" t="s">
        <v>437</v>
      </c>
      <c r="L604" s="44" t="str">
        <f t="shared" si="167"/>
        <v>HRAEI-LPI-CC-419-RA-2022HRAEI-MD0951</v>
      </c>
      <c r="M604" s="69" t="s">
        <v>438</v>
      </c>
      <c r="N604" s="44">
        <v>25301351</v>
      </c>
      <c r="O604" s="44" t="s">
        <v>439</v>
      </c>
      <c r="P604" s="44" t="s">
        <v>440</v>
      </c>
      <c r="Q604" s="45">
        <v>89.78</v>
      </c>
      <c r="R604" s="46">
        <v>216</v>
      </c>
      <c r="S604" s="46">
        <v>538</v>
      </c>
      <c r="T604" s="45">
        <f t="shared" si="168"/>
        <v>19392.48</v>
      </c>
      <c r="U604" s="45">
        <f t="shared" si="169"/>
        <v>48301.64</v>
      </c>
      <c r="V604" s="47">
        <v>0</v>
      </c>
      <c r="W604" s="87">
        <f>IFERROR(VLOOKUP(L604,'DINAMICA SOLICITADO - ENTREGADO'!$A$2:$B$2000,2,0),"-")</f>
        <v>538</v>
      </c>
      <c r="X604" s="87">
        <f>IFERROR(VLOOKUP(L604,'DINAMICA SOLICITADO - ENTREGADO'!$A$2:$C$2000,3,0),"-")</f>
        <v>538</v>
      </c>
      <c r="Y604" s="87" t="str">
        <f t="shared" si="170"/>
        <v>CLAVE SOLICITADA</v>
      </c>
      <c r="Z604" s="87">
        <f t="shared" si="171"/>
        <v>322</v>
      </c>
      <c r="AA604" s="87" t="str">
        <f t="shared" si="172"/>
        <v>MINIMO SUPERADO</v>
      </c>
      <c r="AB604" s="87">
        <f t="shared" si="173"/>
        <v>0</v>
      </c>
      <c r="AC604" s="87" t="str">
        <f t="shared" si="174"/>
        <v>RECIBIDO TOTAL</v>
      </c>
      <c r="AD604" s="6">
        <f t="shared" si="175"/>
        <v>48301.64</v>
      </c>
      <c r="AE604" s="87"/>
      <c r="AF604" s="87"/>
      <c r="AG604" s="8"/>
      <c r="AH604" s="8"/>
      <c r="AI604" s="9">
        <v>2.5000000000000001E-2</v>
      </c>
      <c r="AJ604" s="9"/>
      <c r="AK604" s="8"/>
      <c r="AL604" s="20"/>
      <c r="AM604" s="8"/>
      <c r="AN604" s="8" t="str">
        <f t="shared" si="176"/>
        <v>MCSSA018786HRAEI-LPI-CC-419-RA-202225301</v>
      </c>
      <c r="AO604" s="8" t="str">
        <f t="shared" si="177"/>
        <v>538DISTRIBUIDOR MEDICO TECNOMED, S.A. DE C.V.89.78MCSSA018786010.000.0261.002024LA-012M7B997-E115-2022RAMO 12</v>
      </c>
      <c r="AP604" s="8" t="str">
        <f t="shared" si="178"/>
        <v>HRAEI-LPI-CC-419-RA-2022</v>
      </c>
      <c r="AQ604" s="1" t="str">
        <f t="shared" si="179"/>
        <v>HRAEI-MD0951</v>
      </c>
      <c r="AR604" s="1" t="str">
        <f t="shared" si="180"/>
        <v>DISTRIBUIDOR MEDICO TECNOMED, S.A. DE C.V.</v>
      </c>
      <c r="AS604" s="1" t="str">
        <f t="shared" si="181"/>
        <v>LA-012M7B997-E115-2022</v>
      </c>
      <c r="AT604" s="1" t="s">
        <v>48</v>
      </c>
      <c r="AU604" s="1" t="str">
        <f t="shared" si="182"/>
        <v>HRAEI-LPI-CC-419-RA-2022HRAEI-MD0951</v>
      </c>
      <c r="AV604" s="1"/>
      <c r="AW604" s="1"/>
      <c r="AX604" s="1"/>
      <c r="AY604" s="1"/>
      <c r="AZ604" s="1"/>
    </row>
    <row r="605" spans="1:52" s="70" customFormat="1" ht="24.75" hidden="1" customHeight="1" x14ac:dyDescent="0.25">
      <c r="A605" s="1" t="str">
        <f t="shared" si="165"/>
        <v>LA-012M7B997-E115-2022MCSSA018786DISTRIBUIDOR MEDICO TECNOMED, S.A. DE C.V.2024010.000.0262.00</v>
      </c>
      <c r="B605" s="1" t="str">
        <f t="shared" si="166"/>
        <v>MCSSA01878625301HRAEI-LPI-CC-419-RA-2022HRAEI-MD09542024</v>
      </c>
      <c r="C605" s="42">
        <v>44950</v>
      </c>
      <c r="D605" s="43">
        <v>2024</v>
      </c>
      <c r="E605" s="44" t="s">
        <v>39</v>
      </c>
      <c r="F605" s="44" t="s">
        <v>390</v>
      </c>
      <c r="G605" s="44" t="s">
        <v>41</v>
      </c>
      <c r="H605" s="44">
        <v>25301</v>
      </c>
      <c r="I605" s="44" t="s">
        <v>399</v>
      </c>
      <c r="J605" s="44" t="s">
        <v>400</v>
      </c>
      <c r="K605" s="44" t="s">
        <v>441</v>
      </c>
      <c r="L605" s="44" t="str">
        <f t="shared" si="167"/>
        <v>HRAEI-LPI-CC-419-RA-2022HRAEI-MD0954</v>
      </c>
      <c r="M605" s="69" t="s">
        <v>442</v>
      </c>
      <c r="N605" s="44">
        <v>25301352</v>
      </c>
      <c r="O605" s="44" t="s">
        <v>443</v>
      </c>
      <c r="P605" s="44" t="s">
        <v>444</v>
      </c>
      <c r="Q605" s="45">
        <v>111.49</v>
      </c>
      <c r="R605" s="46">
        <v>180</v>
      </c>
      <c r="S605" s="46">
        <v>449</v>
      </c>
      <c r="T605" s="45">
        <f t="shared" si="168"/>
        <v>20068.2</v>
      </c>
      <c r="U605" s="45">
        <f t="shared" si="169"/>
        <v>50059.009999999995</v>
      </c>
      <c r="V605" s="47">
        <v>0</v>
      </c>
      <c r="W605" s="87">
        <f>IFERROR(VLOOKUP(L605,'DINAMICA SOLICITADO - ENTREGADO'!$A$2:$B$2000,2,0),"-")</f>
        <v>499</v>
      </c>
      <c r="X605" s="87">
        <f>IFERROR(VLOOKUP(L605,'DINAMICA SOLICITADO - ENTREGADO'!$A$2:$C$2000,3,0),"-")</f>
        <v>299</v>
      </c>
      <c r="Y605" s="87" t="str">
        <f t="shared" si="170"/>
        <v>CLAVE SOLICITADA</v>
      </c>
      <c r="Z605" s="87">
        <f t="shared" si="171"/>
        <v>319</v>
      </c>
      <c r="AA605" s="87" t="str">
        <f t="shared" si="172"/>
        <v>MINIMO SUPERADO</v>
      </c>
      <c r="AB605" s="87">
        <f t="shared" si="173"/>
        <v>200</v>
      </c>
      <c r="AC605" s="87" t="str">
        <f t="shared" si="174"/>
        <v>RECIBIDO PARCIAL</v>
      </c>
      <c r="AD605" s="6">
        <f t="shared" si="175"/>
        <v>33335.51</v>
      </c>
      <c r="AE605" s="87"/>
      <c r="AF605" s="87"/>
      <c r="AG605" s="8"/>
      <c r="AH605" s="8"/>
      <c r="AI605" s="9">
        <v>2.5000000000000001E-2</v>
      </c>
      <c r="AJ605" s="9"/>
      <c r="AK605" s="8"/>
      <c r="AL605" s="20"/>
      <c r="AM605" s="8"/>
      <c r="AN605" s="8" t="str">
        <f t="shared" si="176"/>
        <v>MCSSA018786HRAEI-LPI-CC-419-RA-202225301</v>
      </c>
      <c r="AO605" s="8" t="str">
        <f t="shared" si="177"/>
        <v>449DISTRIBUIDOR MEDICO TECNOMED, S.A. DE C.V.111.49MCSSA018786010.000.0262.002024LA-012M7B997-E115-2022RAMO 12</v>
      </c>
      <c r="AP605" s="8" t="str">
        <f t="shared" si="178"/>
        <v>HRAEI-LPI-CC-419-RA-2022</v>
      </c>
      <c r="AQ605" s="1" t="str">
        <f t="shared" si="179"/>
        <v>HRAEI-MD0954</v>
      </c>
      <c r="AR605" s="1" t="str">
        <f t="shared" si="180"/>
        <v>DISTRIBUIDOR MEDICO TECNOMED, S.A. DE C.V.</v>
      </c>
      <c r="AS605" s="1" t="str">
        <f t="shared" si="181"/>
        <v>LA-012M7B997-E115-2022</v>
      </c>
      <c r="AT605" s="1" t="s">
        <v>48</v>
      </c>
      <c r="AU605" s="1" t="str">
        <f t="shared" si="182"/>
        <v>HRAEI-LPI-CC-419-RA-2022HRAEI-MD0954</v>
      </c>
      <c r="AV605" s="1"/>
      <c r="AW605" s="1"/>
      <c r="AX605" s="1"/>
      <c r="AY605" s="1"/>
      <c r="AZ605" s="1"/>
    </row>
    <row r="606" spans="1:52" s="70" customFormat="1" ht="24.75" hidden="1" customHeight="1" x14ac:dyDescent="0.25">
      <c r="A606" s="70" t="str">
        <f t="shared" si="165"/>
        <v>LA-12-512-012000991-I-174-2023MCSSA018786GLENMARK PHARMACEUTICALS MEXICO, S.A. DE C.V.2024010.000.4291.00</v>
      </c>
      <c r="B606" s="70" t="str">
        <f t="shared" si="166"/>
        <v>MCSSA01878625301HRAEI-LPI-CC-309-2023HRAEI-MD09622024</v>
      </c>
      <c r="C606" s="71">
        <v>45253</v>
      </c>
      <c r="D606" s="72">
        <v>2024</v>
      </c>
      <c r="E606" s="73" t="s">
        <v>39</v>
      </c>
      <c r="F606" s="73" t="s">
        <v>2213</v>
      </c>
      <c r="G606" s="73" t="s">
        <v>41</v>
      </c>
      <c r="H606" s="73">
        <v>25301</v>
      </c>
      <c r="I606" s="73" t="s">
        <v>2372</v>
      </c>
      <c r="J606" s="73" t="s">
        <v>2210</v>
      </c>
      <c r="K606" s="73" t="s">
        <v>1837</v>
      </c>
      <c r="L606" s="44" t="str">
        <f t="shared" si="167"/>
        <v>HRAEI-LPI-CC-309-2023HRAEI-MD0962</v>
      </c>
      <c r="M606" s="73" t="s">
        <v>1838</v>
      </c>
      <c r="N606" s="73">
        <v>25301361</v>
      </c>
      <c r="O606" s="73" t="s">
        <v>1839</v>
      </c>
      <c r="P606" s="73" t="s">
        <v>1840</v>
      </c>
      <c r="Q606" s="74">
        <v>68</v>
      </c>
      <c r="R606" s="75">
        <v>196</v>
      </c>
      <c r="S606" s="75">
        <v>488</v>
      </c>
      <c r="T606" s="74">
        <f t="shared" si="168"/>
        <v>13328</v>
      </c>
      <c r="U606" s="74">
        <f t="shared" si="169"/>
        <v>33184</v>
      </c>
      <c r="V606" s="76">
        <v>0</v>
      </c>
      <c r="W606" s="87">
        <f>IFERROR(VLOOKUP(L606,'DINAMICA SOLICITADO - ENTREGADO'!$A$2:$B$2000,2,0),"-")</f>
        <v>196</v>
      </c>
      <c r="X606" s="87">
        <f>IFERROR(VLOOKUP(L606,'DINAMICA SOLICITADO - ENTREGADO'!$A$2:$C$2000,3,0),"-")</f>
        <v>196</v>
      </c>
      <c r="Y606" s="87" t="str">
        <f t="shared" si="170"/>
        <v>CLAVE SOLICITADA</v>
      </c>
      <c r="Z606" s="87">
        <f t="shared" si="171"/>
        <v>0</v>
      </c>
      <c r="AA606" s="87" t="str">
        <f t="shared" si="172"/>
        <v>MINIMO CUMPLIDO</v>
      </c>
      <c r="AB606" s="87">
        <f t="shared" si="173"/>
        <v>0</v>
      </c>
      <c r="AC606" s="87" t="str">
        <f t="shared" si="174"/>
        <v>RECIBIDO TOTAL</v>
      </c>
      <c r="AD606" s="6">
        <f t="shared" si="175"/>
        <v>13328</v>
      </c>
      <c r="AE606" s="87"/>
      <c r="AF606" s="87"/>
      <c r="AG606" s="77"/>
      <c r="AH606" s="77"/>
      <c r="AI606" s="78" t="s">
        <v>2216</v>
      </c>
      <c r="AJ606" s="78"/>
      <c r="AK606" s="77"/>
      <c r="AL606" s="77"/>
      <c r="AM606" s="77"/>
      <c r="AN606" s="77" t="str">
        <f t="shared" si="176"/>
        <v>MCSSA018786HRAEI-LPI-CC-309-202325301</v>
      </c>
      <c r="AO606" s="77" t="str">
        <f t="shared" si="177"/>
        <v>488GLENMARK PHARMACEUTICALS MEXICO, S.A. DE C.V.68MCSSA018786010.000.4291.002024LA-12-512-012000991-I-174-2023RAMO 12</v>
      </c>
      <c r="AP606" s="77" t="str">
        <f t="shared" si="178"/>
        <v>HRAEI-LPI-CC-309-2023</v>
      </c>
      <c r="AQ606" s="70" t="str">
        <f t="shared" si="179"/>
        <v>HRAEI-MD0962</v>
      </c>
      <c r="AR606" s="70" t="str">
        <f t="shared" si="180"/>
        <v>GLENMARK PHARMACEUTICALS MEXICO, S.A. DE C.V.</v>
      </c>
      <c r="AS606" s="70" t="str">
        <f t="shared" si="181"/>
        <v>LA-12-512-012000991-I-174-2023</v>
      </c>
      <c r="AT606" s="70" t="s">
        <v>2218</v>
      </c>
      <c r="AU606" s="70" t="str">
        <f t="shared" si="182"/>
        <v>HRAEI-LPI-CC-309-2023HRAEI-MD0962</v>
      </c>
      <c r="AY606" s="1"/>
      <c r="AZ606" s="1"/>
    </row>
    <row r="607" spans="1:52" s="70" customFormat="1" ht="24.75" hidden="1" customHeight="1" x14ac:dyDescent="0.25">
      <c r="A607" s="1" t="str">
        <f t="shared" si="165"/>
        <v>LA-12-M7B-012M7B997-I-1-2023MCSSA018786GLENMARK PHARMACEUTICALS MÉXICO, S.A. DE C.V.2024010.000.4291.00</v>
      </c>
      <c r="B607" s="1" t="str">
        <f t="shared" si="166"/>
        <v>MCSSA01878625301HRAEI-LPI-CC-080-2023HRAEI-MD09622024</v>
      </c>
      <c r="C607" s="42">
        <v>44971</v>
      </c>
      <c r="D607" s="43">
        <v>2024</v>
      </c>
      <c r="E607" s="44" t="s">
        <v>39</v>
      </c>
      <c r="F607" s="44" t="s">
        <v>1474</v>
      </c>
      <c r="G607" s="44" t="s">
        <v>41</v>
      </c>
      <c r="H607" s="44">
        <v>25301</v>
      </c>
      <c r="I607" s="44" t="s">
        <v>2023</v>
      </c>
      <c r="J607" s="44" t="s">
        <v>2024</v>
      </c>
      <c r="K607" s="44" t="s">
        <v>1837</v>
      </c>
      <c r="L607" s="44" t="str">
        <f t="shared" si="167"/>
        <v>HRAEI-LPI-CC-080-2023HRAEI-MD0962</v>
      </c>
      <c r="M607" s="44" t="s">
        <v>1838</v>
      </c>
      <c r="N607" s="44">
        <v>25301361</v>
      </c>
      <c r="O607" s="44" t="s">
        <v>1839</v>
      </c>
      <c r="P607" s="44" t="s">
        <v>1840</v>
      </c>
      <c r="Q607" s="45">
        <v>72.599999999999994</v>
      </c>
      <c r="R607" s="46">
        <v>127</v>
      </c>
      <c r="S607" s="46">
        <v>318</v>
      </c>
      <c r="T607" s="45">
        <f t="shared" si="168"/>
        <v>9220.1999999999989</v>
      </c>
      <c r="U607" s="45">
        <f t="shared" si="169"/>
        <v>23086.799999999999</v>
      </c>
      <c r="V607" s="47">
        <v>0</v>
      </c>
      <c r="W607" s="87">
        <f>IFERROR(VLOOKUP(L607,'DINAMICA SOLICITADO - ENTREGADO'!$A$2:$B$2000,2,0),"-")</f>
        <v>318</v>
      </c>
      <c r="X607" s="87">
        <f>IFERROR(VLOOKUP(L607,'DINAMICA SOLICITADO - ENTREGADO'!$A$2:$C$2000,3,0),"-")</f>
        <v>318</v>
      </c>
      <c r="Y607" s="87" t="str">
        <f t="shared" si="170"/>
        <v>CLAVE SOLICITADA</v>
      </c>
      <c r="Z607" s="87">
        <f t="shared" si="171"/>
        <v>191</v>
      </c>
      <c r="AA607" s="87" t="str">
        <f t="shared" si="172"/>
        <v>MINIMO SUPERADO</v>
      </c>
      <c r="AB607" s="87">
        <f t="shared" si="173"/>
        <v>0</v>
      </c>
      <c r="AC607" s="87" t="str">
        <f t="shared" si="174"/>
        <v>RECIBIDO TOTAL</v>
      </c>
      <c r="AD607" s="6">
        <f t="shared" si="175"/>
        <v>23086.799999999999</v>
      </c>
      <c r="AE607" s="87" t="s">
        <v>3574</v>
      </c>
      <c r="AF607" s="87"/>
      <c r="AG607" s="8"/>
      <c r="AH607" s="8"/>
      <c r="AI607" s="9">
        <v>0.02</v>
      </c>
      <c r="AJ607" s="9"/>
      <c r="AK607" s="8"/>
      <c r="AL607" s="20"/>
      <c r="AM607" s="8"/>
      <c r="AN607" s="8" t="str">
        <f t="shared" si="176"/>
        <v>MCSSA018786HRAEI-LPI-CC-080-202325301</v>
      </c>
      <c r="AO607" s="8" t="str">
        <f t="shared" si="177"/>
        <v>318GLENMARK PHARMACEUTICALS MÉXICO, S.A. DE C.V.72.6MCSSA018786010.000.4291.002024LA-12-M7B-012M7B997-I-1-2023RAMO 12</v>
      </c>
      <c r="AP607" s="8" t="str">
        <f t="shared" si="178"/>
        <v>HRAEI-LPI-CC-080-2023</v>
      </c>
      <c r="AQ607" s="1" t="str">
        <f t="shared" si="179"/>
        <v>HRAEI-MD0962</v>
      </c>
      <c r="AR607" s="1" t="str">
        <f t="shared" si="180"/>
        <v>GLENMARK PHARMACEUTICALS MÉXICO, S.A. DE C.V.</v>
      </c>
      <c r="AS607" s="1" t="str">
        <f t="shared" si="181"/>
        <v>LA-12-M7B-012M7B997-I-1-2023</v>
      </c>
      <c r="AT607" s="1" t="s">
        <v>48</v>
      </c>
      <c r="AU607" s="1" t="str">
        <f t="shared" si="182"/>
        <v>HRAEI-LPI-CC-080-2023HRAEI-MD0962</v>
      </c>
      <c r="AV607" s="1"/>
      <c r="AW607" s="1"/>
      <c r="AX607" s="1"/>
      <c r="AY607" s="1"/>
      <c r="AZ607" s="1"/>
    </row>
    <row r="608" spans="1:52" s="70" customFormat="1" ht="24.75" hidden="1" customHeight="1" x14ac:dyDescent="0.25">
      <c r="A608" s="1" t="str">
        <f t="shared" si="165"/>
        <v>LA-12-M7B-012M7B997-I-1-2023MCSSA018786LABORATORIOS EUROFARMA DE MÉXICO, S. DE R.L. DE C.V.2024010.000.4291.00</v>
      </c>
      <c r="B608" s="1" t="str">
        <f t="shared" si="166"/>
        <v>MCSSA01878625301HRAEI-LPI-CC-045-2023HRAEI-MD09622024</v>
      </c>
      <c r="C608" s="42">
        <v>44971</v>
      </c>
      <c r="D608" s="43">
        <v>2024</v>
      </c>
      <c r="E608" s="44" t="s">
        <v>39</v>
      </c>
      <c r="F608" s="44" t="s">
        <v>1474</v>
      </c>
      <c r="G608" s="44" t="s">
        <v>41</v>
      </c>
      <c r="H608" s="44">
        <v>25301</v>
      </c>
      <c r="I608" s="44" t="s">
        <v>1835</v>
      </c>
      <c r="J608" s="44" t="s">
        <v>1836</v>
      </c>
      <c r="K608" s="44" t="s">
        <v>1837</v>
      </c>
      <c r="L608" s="44" t="str">
        <f t="shared" si="167"/>
        <v>HRAEI-LPI-CC-045-2023HRAEI-MD0962</v>
      </c>
      <c r="M608" s="44" t="s">
        <v>1838</v>
      </c>
      <c r="N608" s="44">
        <v>25301361</v>
      </c>
      <c r="O608" s="44" t="s">
        <v>1839</v>
      </c>
      <c r="P608" s="44" t="s">
        <v>1840</v>
      </c>
      <c r="Q608" s="45">
        <v>69.84</v>
      </c>
      <c r="R608" s="46">
        <v>191</v>
      </c>
      <c r="S608" s="46">
        <v>476</v>
      </c>
      <c r="T608" s="45">
        <f t="shared" si="168"/>
        <v>13339.44</v>
      </c>
      <c r="U608" s="45">
        <f t="shared" si="169"/>
        <v>33243.840000000004</v>
      </c>
      <c r="V608" s="47">
        <v>0</v>
      </c>
      <c r="W608" s="87">
        <f>IFERROR(VLOOKUP(L608,'DINAMICA SOLICITADO - ENTREGADO'!$A$2:$B$2000,2,0),"-")</f>
        <v>476</v>
      </c>
      <c r="X608" s="87">
        <f>IFERROR(VLOOKUP(L608,'DINAMICA SOLICITADO - ENTREGADO'!$A$2:$C$2000,3,0),"-")</f>
        <v>476</v>
      </c>
      <c r="Y608" s="87" t="str">
        <f t="shared" si="170"/>
        <v>CLAVE SOLICITADA</v>
      </c>
      <c r="Z608" s="87">
        <f t="shared" si="171"/>
        <v>285</v>
      </c>
      <c r="AA608" s="87" t="str">
        <f t="shared" si="172"/>
        <v>MINIMO SUPERADO</v>
      </c>
      <c r="AB608" s="87">
        <f t="shared" si="173"/>
        <v>0</v>
      </c>
      <c r="AC608" s="87" t="str">
        <f t="shared" si="174"/>
        <v>RECIBIDO TOTAL</v>
      </c>
      <c r="AD608" s="6">
        <f t="shared" si="175"/>
        <v>33243.840000000004</v>
      </c>
      <c r="AE608" s="87"/>
      <c r="AF608" s="87"/>
      <c r="AG608" s="8"/>
      <c r="AH608" s="8"/>
      <c r="AI608" s="9">
        <v>0.02</v>
      </c>
      <c r="AJ608" s="9"/>
      <c r="AK608" s="8"/>
      <c r="AL608" s="20"/>
      <c r="AM608" s="8"/>
      <c r="AN608" s="8" t="str">
        <f t="shared" si="176"/>
        <v>MCSSA018786HRAEI-LPI-CC-045-202325301</v>
      </c>
      <c r="AO608" s="8" t="str">
        <f t="shared" si="177"/>
        <v>476LABORATORIOS EUROFARMA DE MÉXICO, S. DE R.L. DE C.V.69.84MCSSA018786010.000.4291.002024LA-12-M7B-012M7B997-I-1-2023RAMO 12</v>
      </c>
      <c r="AP608" s="8" t="str">
        <f t="shared" si="178"/>
        <v>HRAEI-LPI-CC-045-2023</v>
      </c>
      <c r="AQ608" s="1" t="str">
        <f t="shared" si="179"/>
        <v>HRAEI-MD0962</v>
      </c>
      <c r="AR608" s="1" t="str">
        <f t="shared" si="180"/>
        <v>LABORATORIOS EUROFARMA DE MÉXICO, S. DE R.L. DE C.V.</v>
      </c>
      <c r="AS608" s="1" t="str">
        <f t="shared" si="181"/>
        <v>LA-12-M7B-012M7B997-I-1-2023</v>
      </c>
      <c r="AT608" s="1" t="s">
        <v>48</v>
      </c>
      <c r="AU608" s="1" t="str">
        <f t="shared" si="182"/>
        <v>HRAEI-LPI-CC-045-2023HRAEI-MD0962</v>
      </c>
      <c r="AV608" s="1"/>
      <c r="AW608" s="1"/>
      <c r="AX608" s="1"/>
      <c r="AY608" s="1"/>
      <c r="AZ608" s="1"/>
    </row>
    <row r="609" spans="1:52" s="70" customFormat="1" ht="24.75" hidden="1" customHeight="1" x14ac:dyDescent="0.25">
      <c r="A609" s="1" t="str">
        <f t="shared" si="165"/>
        <v>LA-12-M7B-012M7B997-I-1-2023MCSSA018786AMAROX PHARMA, S.A. DE C.V.2024010.000.4290.00</v>
      </c>
      <c r="B609" s="1" t="str">
        <f t="shared" si="166"/>
        <v>MCSSA01878625301HRAEI-LPI-CC-042-2023HRAEI-MD09612024</v>
      </c>
      <c r="C609" s="42">
        <v>44971</v>
      </c>
      <c r="D609" s="43">
        <v>2024</v>
      </c>
      <c r="E609" s="44" t="s">
        <v>39</v>
      </c>
      <c r="F609" s="44" t="s">
        <v>1474</v>
      </c>
      <c r="G609" s="44" t="s">
        <v>41</v>
      </c>
      <c r="H609" s="44">
        <v>25301</v>
      </c>
      <c r="I609" s="44" t="s">
        <v>1814</v>
      </c>
      <c r="J609" s="44" t="s">
        <v>1129</v>
      </c>
      <c r="K609" s="44" t="s">
        <v>1832</v>
      </c>
      <c r="L609" s="44" t="str">
        <f t="shared" si="167"/>
        <v>HRAEI-LPI-CC-042-2023HRAEI-MD0961</v>
      </c>
      <c r="M609" s="44" t="s">
        <v>1833</v>
      </c>
      <c r="N609" s="44">
        <v>25301362</v>
      </c>
      <c r="O609" s="44" t="s">
        <v>1834</v>
      </c>
      <c r="P609" s="44" t="s">
        <v>396</v>
      </c>
      <c r="Q609" s="45">
        <v>189.7</v>
      </c>
      <c r="R609" s="46">
        <v>1</v>
      </c>
      <c r="S609" s="46">
        <v>2</v>
      </c>
      <c r="T609" s="45">
        <f t="shared" si="168"/>
        <v>189.7</v>
      </c>
      <c r="U609" s="45">
        <f t="shared" si="169"/>
        <v>379.4</v>
      </c>
      <c r="V609" s="47">
        <v>0</v>
      </c>
      <c r="W609" s="87">
        <f>IFERROR(VLOOKUP(L609,'DINAMICA SOLICITADO - ENTREGADO'!$A$2:$B$2000,2,0),"-")</f>
        <v>1</v>
      </c>
      <c r="X609" s="87">
        <f>IFERROR(VLOOKUP(L609,'DINAMICA SOLICITADO - ENTREGADO'!$A$2:$C$2000,3,0),"-")</f>
        <v>0</v>
      </c>
      <c r="Y609" s="87" t="str">
        <f t="shared" si="170"/>
        <v>CLAVE SOLICITADA</v>
      </c>
      <c r="Z609" s="87">
        <f t="shared" si="171"/>
        <v>0</v>
      </c>
      <c r="AA609" s="87" t="str">
        <f t="shared" si="172"/>
        <v>MINIMO CUMPLIDO</v>
      </c>
      <c r="AB609" s="87">
        <f t="shared" si="173"/>
        <v>1</v>
      </c>
      <c r="AC609" s="87" t="str">
        <f t="shared" si="174"/>
        <v>SIN RECIBIR</v>
      </c>
      <c r="AD609" s="6">
        <f t="shared" si="175"/>
        <v>0</v>
      </c>
      <c r="AE609" s="87"/>
      <c r="AF609" s="87"/>
      <c r="AG609" s="8"/>
      <c r="AH609" s="8"/>
      <c r="AI609" s="9">
        <v>0.02</v>
      </c>
      <c r="AJ609" s="9"/>
      <c r="AK609" s="8"/>
      <c r="AL609" s="20"/>
      <c r="AM609" s="8"/>
      <c r="AN609" s="8" t="str">
        <f t="shared" si="176"/>
        <v>MCSSA018786HRAEI-LPI-CC-042-202325301</v>
      </c>
      <c r="AO609" s="8" t="str">
        <f t="shared" si="177"/>
        <v>2AMAROX PHARMA, S.A. DE C.V.189.7MCSSA018786010.000.4290.002024LA-12-M7B-012M7B997-I-1-2023RAMO 12</v>
      </c>
      <c r="AP609" s="8" t="str">
        <f t="shared" si="178"/>
        <v>HRAEI-LPI-CC-042-2023</v>
      </c>
      <c r="AQ609" s="1" t="str">
        <f t="shared" si="179"/>
        <v>HRAEI-MD0961</v>
      </c>
      <c r="AR609" s="1" t="str">
        <f t="shared" si="180"/>
        <v>AMAROX PHARMA, S.A. DE C.V.</v>
      </c>
      <c r="AS609" s="1" t="str">
        <f t="shared" si="181"/>
        <v>LA-12-M7B-012M7B997-I-1-2023</v>
      </c>
      <c r="AT609" s="1" t="s">
        <v>48</v>
      </c>
      <c r="AU609" s="1" t="str">
        <f t="shared" si="182"/>
        <v>HRAEI-LPI-CC-042-2023HRAEI-MD0961</v>
      </c>
      <c r="AV609" s="1"/>
      <c r="AW609" s="1"/>
      <c r="AX609" s="1"/>
      <c r="AY609" s="1"/>
      <c r="AZ609" s="1"/>
    </row>
    <row r="610" spans="1:52" s="70" customFormat="1" ht="24.75" hidden="1" customHeight="1" x14ac:dyDescent="0.25">
      <c r="A610" s="1" t="str">
        <f t="shared" si="165"/>
        <v>LA-12-M7B-012M7B997-I-1-2023MCSSA018786PROQUIGAMA, S.A. DE C.V.2024010.000.4290.00</v>
      </c>
      <c r="B610" s="1" t="str">
        <f t="shared" si="166"/>
        <v>MCSSA01878625301HRAEI-LPI-CC-021-2023HRAEI-MD09612024</v>
      </c>
      <c r="C610" s="42">
        <v>44971</v>
      </c>
      <c r="D610" s="43">
        <v>2024</v>
      </c>
      <c r="E610" s="44" t="s">
        <v>39</v>
      </c>
      <c r="F610" s="44" t="s">
        <v>1474</v>
      </c>
      <c r="G610" s="44" t="s">
        <v>41</v>
      </c>
      <c r="H610" s="44">
        <v>25301</v>
      </c>
      <c r="I610" s="44" t="s">
        <v>1574</v>
      </c>
      <c r="J610" s="44" t="s">
        <v>374</v>
      </c>
      <c r="K610" s="44" t="s">
        <v>1832</v>
      </c>
      <c r="L610" s="44" t="str">
        <f t="shared" si="167"/>
        <v>HRAEI-LPI-CC-021-2023HRAEI-MD0961</v>
      </c>
      <c r="M610" s="44" t="s">
        <v>1833</v>
      </c>
      <c r="N610" s="44">
        <v>25301362</v>
      </c>
      <c r="O610" s="44" t="s">
        <v>1834</v>
      </c>
      <c r="P610" s="44" t="s">
        <v>396</v>
      </c>
      <c r="Q610" s="45">
        <v>197.9</v>
      </c>
      <c r="R610" s="46">
        <v>1</v>
      </c>
      <c r="S610" s="46">
        <v>2</v>
      </c>
      <c r="T610" s="45">
        <f t="shared" si="168"/>
        <v>197.9</v>
      </c>
      <c r="U610" s="45">
        <f t="shared" si="169"/>
        <v>395.8</v>
      </c>
      <c r="V610" s="47">
        <v>0</v>
      </c>
      <c r="W610" s="87">
        <f>IFERROR(VLOOKUP(L610,'DINAMICA SOLICITADO - ENTREGADO'!$A$2:$B$2000,2,0),"-")</f>
        <v>2</v>
      </c>
      <c r="X610" s="87">
        <f>IFERROR(VLOOKUP(L610,'DINAMICA SOLICITADO - ENTREGADO'!$A$2:$C$2000,3,0),"-")</f>
        <v>2</v>
      </c>
      <c r="Y610" s="87" t="str">
        <f t="shared" si="170"/>
        <v>CLAVE SOLICITADA</v>
      </c>
      <c r="Z610" s="87">
        <f t="shared" si="171"/>
        <v>1</v>
      </c>
      <c r="AA610" s="87" t="str">
        <f t="shared" si="172"/>
        <v>MINIMO SUPERADO</v>
      </c>
      <c r="AB610" s="87">
        <f t="shared" si="173"/>
        <v>0</v>
      </c>
      <c r="AC610" s="87" t="str">
        <f t="shared" si="174"/>
        <v>RECIBIDO TOTAL</v>
      </c>
      <c r="AD610" s="6">
        <f t="shared" si="175"/>
        <v>395.8</v>
      </c>
      <c r="AE610" s="87"/>
      <c r="AF610" s="87"/>
      <c r="AG610" s="8"/>
      <c r="AH610" s="8"/>
      <c r="AI610" s="9">
        <v>0.02</v>
      </c>
      <c r="AJ610" s="9"/>
      <c r="AK610" s="8"/>
      <c r="AL610" s="20"/>
      <c r="AM610" s="8"/>
      <c r="AN610" s="8" t="str">
        <f t="shared" si="176"/>
        <v>MCSSA018786HRAEI-LPI-CC-021-202325301</v>
      </c>
      <c r="AO610" s="8" t="str">
        <f t="shared" si="177"/>
        <v>2PROQUIGAMA, S.A. DE C.V.197.9MCSSA018786010.000.4290.002024LA-12-M7B-012M7B997-I-1-2023RAMO 12</v>
      </c>
      <c r="AP610" s="8" t="str">
        <f t="shared" si="178"/>
        <v>HRAEI-LPI-CC-021-2023</v>
      </c>
      <c r="AQ610" s="1" t="str">
        <f t="shared" si="179"/>
        <v>HRAEI-MD0961</v>
      </c>
      <c r="AR610" s="1" t="str">
        <f t="shared" si="180"/>
        <v>PROQUIGAMA, S.A. DE C.V.</v>
      </c>
      <c r="AS610" s="1" t="str">
        <f t="shared" si="181"/>
        <v>LA-12-M7B-012M7B997-I-1-2023</v>
      </c>
      <c r="AT610" s="1" t="s">
        <v>48</v>
      </c>
      <c r="AU610" s="1" t="str">
        <f t="shared" si="182"/>
        <v>HRAEI-LPI-CC-021-2023HRAEI-MD0961</v>
      </c>
      <c r="AV610" s="1"/>
      <c r="AW610" s="1"/>
      <c r="AX610" s="1"/>
      <c r="AY610" s="1"/>
      <c r="AZ610" s="1"/>
    </row>
    <row r="611" spans="1:52" s="70" customFormat="1" ht="24.75" hidden="1" customHeight="1" x14ac:dyDescent="0.25">
      <c r="A611" s="1" t="str">
        <f t="shared" si="165"/>
        <v>LA-012M7B997-E115-2022MCSSA018786BRULUAGSA, S.A. DE C.V.2024010.000.4184.00</v>
      </c>
      <c r="B611" s="1" t="str">
        <f t="shared" si="166"/>
        <v>MCSSA01878625301HRAEI-LPI-CC-426-2022HRAEI-MD09702024</v>
      </c>
      <c r="C611" s="42">
        <v>44950</v>
      </c>
      <c r="D611" s="43">
        <v>2024</v>
      </c>
      <c r="E611" s="44" t="s">
        <v>39</v>
      </c>
      <c r="F611" s="44" t="s">
        <v>390</v>
      </c>
      <c r="G611" s="44" t="s">
        <v>41</v>
      </c>
      <c r="H611" s="44">
        <v>25301</v>
      </c>
      <c r="I611" s="44" t="s">
        <v>456</v>
      </c>
      <c r="J611" s="44" t="s">
        <v>457</v>
      </c>
      <c r="K611" s="44" t="s">
        <v>939</v>
      </c>
      <c r="L611" s="44" t="str">
        <f t="shared" si="167"/>
        <v>HRAEI-LPI-CC-426-2022HRAEI-MD0970</v>
      </c>
      <c r="M611" s="44" t="s">
        <v>940</v>
      </c>
      <c r="N611" s="44">
        <v>25301376</v>
      </c>
      <c r="O611" s="44" t="s">
        <v>941</v>
      </c>
      <c r="P611" s="44" t="s">
        <v>942</v>
      </c>
      <c r="Q611" s="45">
        <v>3.8</v>
      </c>
      <c r="R611" s="46">
        <v>27</v>
      </c>
      <c r="S611" s="46">
        <v>68</v>
      </c>
      <c r="T611" s="45">
        <f t="shared" si="168"/>
        <v>102.6</v>
      </c>
      <c r="U611" s="45">
        <f t="shared" si="169"/>
        <v>258.39999999999998</v>
      </c>
      <c r="V611" s="47">
        <v>0</v>
      </c>
      <c r="W611" s="87">
        <f>IFERROR(VLOOKUP(L611,'DINAMICA SOLICITADO - ENTREGADO'!$A$2:$B$2000,2,0),"-")</f>
        <v>68</v>
      </c>
      <c r="X611" s="87">
        <f>IFERROR(VLOOKUP(L611,'DINAMICA SOLICITADO - ENTREGADO'!$A$2:$C$2000,3,0),"-")</f>
        <v>0</v>
      </c>
      <c r="Y611" s="87" t="str">
        <f t="shared" si="170"/>
        <v>CLAVE SOLICITADA</v>
      </c>
      <c r="Z611" s="87">
        <f t="shared" si="171"/>
        <v>41</v>
      </c>
      <c r="AA611" s="87" t="str">
        <f t="shared" si="172"/>
        <v>MINIMO SUPERADO</v>
      </c>
      <c r="AB611" s="87">
        <f t="shared" si="173"/>
        <v>68</v>
      </c>
      <c r="AC611" s="87" t="str">
        <f t="shared" si="174"/>
        <v>SIN RECIBIR</v>
      </c>
      <c r="AD611" s="6">
        <f t="shared" si="175"/>
        <v>0</v>
      </c>
      <c r="AE611" s="87" t="s">
        <v>3574</v>
      </c>
      <c r="AF611" s="87"/>
      <c r="AG611" s="8"/>
      <c r="AH611" s="8"/>
      <c r="AI611" s="9">
        <v>2.5000000000000001E-2</v>
      </c>
      <c r="AJ611" s="9"/>
      <c r="AK611" s="8"/>
      <c r="AL611" s="20"/>
      <c r="AM611" s="8"/>
      <c r="AN611" s="8" t="str">
        <f t="shared" si="176"/>
        <v>MCSSA018786HRAEI-LPI-CC-426-202225301</v>
      </c>
      <c r="AO611" s="8" t="str">
        <f t="shared" si="177"/>
        <v>68BRULUAGSA, S.A. DE C.V.3.8MCSSA018786010.000.4184.002024LA-012M7B997-E115-2022RAMO 12</v>
      </c>
      <c r="AP611" s="8" t="str">
        <f t="shared" si="178"/>
        <v>HRAEI-LPI-CC-426-2022</v>
      </c>
      <c r="AQ611" s="1" t="str">
        <f t="shared" si="179"/>
        <v>HRAEI-MD0970</v>
      </c>
      <c r="AR611" s="1" t="str">
        <f t="shared" si="180"/>
        <v>BRULUAGSA, S.A. DE C.V.</v>
      </c>
      <c r="AS611" s="1" t="str">
        <f t="shared" si="181"/>
        <v>LA-012M7B997-E115-2022</v>
      </c>
      <c r="AT611" s="1" t="s">
        <v>48</v>
      </c>
      <c r="AU611" s="1" t="str">
        <f t="shared" si="182"/>
        <v>HRAEI-LPI-CC-426-2022HRAEI-MD0970</v>
      </c>
      <c r="AV611" s="1"/>
      <c r="AW611" s="1"/>
      <c r="AX611" s="1"/>
      <c r="AY611" s="1"/>
      <c r="AZ611" s="1"/>
    </row>
    <row r="612" spans="1:52" s="70" customFormat="1" ht="24.75" hidden="1" customHeight="1" x14ac:dyDescent="0.25">
      <c r="A612" s="1" t="str">
        <f t="shared" si="165"/>
        <v>LA-012M7B997-E115-2022MCSSA018786SAGO MEDICAL SERVICE, S.A. DE C.V.2024010.000.4184.00</v>
      </c>
      <c r="B612" s="1" t="str">
        <f t="shared" si="166"/>
        <v>MCSSA01878625301HRAEI-LPI-CC-427-2022HRAEI-MD09702024</v>
      </c>
      <c r="C612" s="42">
        <v>44950</v>
      </c>
      <c r="D612" s="43">
        <v>2024</v>
      </c>
      <c r="E612" s="44" t="s">
        <v>39</v>
      </c>
      <c r="F612" s="44" t="s">
        <v>390</v>
      </c>
      <c r="G612" s="44" t="s">
        <v>41</v>
      </c>
      <c r="H612" s="44">
        <v>25301</v>
      </c>
      <c r="I612" s="44" t="s">
        <v>462</v>
      </c>
      <c r="J612" s="44" t="s">
        <v>463</v>
      </c>
      <c r="K612" s="44" t="s">
        <v>939</v>
      </c>
      <c r="L612" s="44" t="str">
        <f t="shared" si="167"/>
        <v>HRAEI-LPI-CC-427-2022HRAEI-MD0970</v>
      </c>
      <c r="M612" s="44" t="s">
        <v>940</v>
      </c>
      <c r="N612" s="44">
        <v>25301376</v>
      </c>
      <c r="O612" s="44" t="s">
        <v>941</v>
      </c>
      <c r="P612" s="44" t="s">
        <v>942</v>
      </c>
      <c r="Q612" s="45">
        <v>3.5</v>
      </c>
      <c r="R612" s="46">
        <v>41</v>
      </c>
      <c r="S612" s="46">
        <v>102</v>
      </c>
      <c r="T612" s="45">
        <f t="shared" si="168"/>
        <v>143.5</v>
      </c>
      <c r="U612" s="45">
        <f t="shared" si="169"/>
        <v>357</v>
      </c>
      <c r="V612" s="47">
        <v>0</v>
      </c>
      <c r="W612" s="87">
        <f>IFERROR(VLOOKUP(L612,'DINAMICA SOLICITADO - ENTREGADO'!$A$2:$B$2000,2,0),"-")</f>
        <v>102</v>
      </c>
      <c r="X612" s="87">
        <f>IFERROR(VLOOKUP(L612,'DINAMICA SOLICITADO - ENTREGADO'!$A$2:$C$2000,3,0),"-")</f>
        <v>41</v>
      </c>
      <c r="Y612" s="87" t="str">
        <f t="shared" si="170"/>
        <v>CLAVE SOLICITADA</v>
      </c>
      <c r="Z612" s="87">
        <f t="shared" si="171"/>
        <v>61</v>
      </c>
      <c r="AA612" s="87" t="str">
        <f t="shared" si="172"/>
        <v>MINIMO SUPERADO</v>
      </c>
      <c r="AB612" s="87">
        <f t="shared" si="173"/>
        <v>61</v>
      </c>
      <c r="AC612" s="87" t="str">
        <f t="shared" si="174"/>
        <v>RECIBIDO PARCIAL</v>
      </c>
      <c r="AD612" s="6">
        <f t="shared" si="175"/>
        <v>143.5</v>
      </c>
      <c r="AE612" s="87" t="s">
        <v>3574</v>
      </c>
      <c r="AF612" s="87"/>
      <c r="AG612" s="8"/>
      <c r="AH612" s="8"/>
      <c r="AI612" s="9">
        <v>2.5000000000000001E-2</v>
      </c>
      <c r="AJ612" s="9"/>
      <c r="AK612" s="8"/>
      <c r="AL612" s="20"/>
      <c r="AM612" s="8"/>
      <c r="AN612" s="8" t="str">
        <f t="shared" si="176"/>
        <v>MCSSA018786HRAEI-LPI-CC-427-202225301</v>
      </c>
      <c r="AO612" s="8" t="str">
        <f t="shared" si="177"/>
        <v>102SAGO MEDICAL SERVICE, S.A. DE C.V.3.5MCSSA018786010.000.4184.002024LA-012M7B997-E115-2022RAMO 12</v>
      </c>
      <c r="AP612" s="8" t="str">
        <f t="shared" si="178"/>
        <v>HRAEI-LPI-CC-427-2022</v>
      </c>
      <c r="AQ612" s="1" t="str">
        <f t="shared" si="179"/>
        <v>HRAEI-MD0970</v>
      </c>
      <c r="AR612" s="1" t="str">
        <f t="shared" si="180"/>
        <v>SAGO MEDICAL SERVICE, S.A. DE C.V.</v>
      </c>
      <c r="AS612" s="1" t="str">
        <f t="shared" si="181"/>
        <v>LA-012M7B997-E115-2022</v>
      </c>
      <c r="AT612" s="1" t="s">
        <v>48</v>
      </c>
      <c r="AU612" s="1" t="str">
        <f t="shared" si="182"/>
        <v>HRAEI-LPI-CC-427-2022HRAEI-MD0970</v>
      </c>
      <c r="AV612" s="1"/>
      <c r="AW612" s="1"/>
      <c r="AX612" s="1"/>
      <c r="AY612" s="1"/>
      <c r="AZ612" s="1"/>
    </row>
    <row r="613" spans="1:52" s="70" customFormat="1" ht="24.75" hidden="1" customHeight="1" x14ac:dyDescent="0.25">
      <c r="A613" s="70" t="str">
        <f t="shared" si="165"/>
        <v>LA-12-512-012000991-I-174-2023MCSSA018786GRUPO FARMACEUTICO TOTALFARMA,S.A DE C.V.2024010.000.2145.00</v>
      </c>
      <c r="B613" s="70" t="str">
        <f t="shared" si="166"/>
        <v>MCSSA01878625301HRAEI-LPI-CC-312-1-2023HRAEI-MD09752024</v>
      </c>
      <c r="C613" s="71">
        <v>45253</v>
      </c>
      <c r="D613" s="72">
        <v>2024</v>
      </c>
      <c r="E613" s="73" t="s">
        <v>39</v>
      </c>
      <c r="F613" s="73" t="s">
        <v>2213</v>
      </c>
      <c r="G613" s="73" t="s">
        <v>41</v>
      </c>
      <c r="H613" s="73">
        <v>25301</v>
      </c>
      <c r="I613" s="73" t="s">
        <v>2317</v>
      </c>
      <c r="J613" s="73" t="s">
        <v>2318</v>
      </c>
      <c r="K613" s="73" t="s">
        <v>719</v>
      </c>
      <c r="L613" s="44" t="str">
        <f t="shared" si="167"/>
        <v>HRAEI-LPI-CC-312-1-2023HRAEI-MD0975</v>
      </c>
      <c r="M613" s="79" t="s">
        <v>720</v>
      </c>
      <c r="N613" s="73">
        <v>25301381</v>
      </c>
      <c r="O613" s="73" t="s">
        <v>721</v>
      </c>
      <c r="P613" s="73" t="s">
        <v>722</v>
      </c>
      <c r="Q613" s="74">
        <v>13.87</v>
      </c>
      <c r="R613" s="75">
        <v>4</v>
      </c>
      <c r="S613" s="75">
        <v>10</v>
      </c>
      <c r="T613" s="74">
        <f t="shared" si="168"/>
        <v>55.48</v>
      </c>
      <c r="U613" s="74">
        <f t="shared" si="169"/>
        <v>138.69999999999999</v>
      </c>
      <c r="V613" s="76">
        <v>0</v>
      </c>
      <c r="W613" s="87" t="str">
        <f>IFERROR(VLOOKUP(L613,'DINAMICA SOLICITADO - ENTREGADO'!$A$2:$B$2000,2,0),"-")</f>
        <v>-</v>
      </c>
      <c r="X613" s="87" t="str">
        <f>IFERROR(VLOOKUP(L613,'DINAMICA SOLICITADO - ENTREGADO'!$A$2:$C$2000,3,0),"-")</f>
        <v>-</v>
      </c>
      <c r="Y613" s="87" t="str">
        <f t="shared" si="170"/>
        <v>SIN SOLICITUD</v>
      </c>
      <c r="Z613" s="87" t="str">
        <f t="shared" si="171"/>
        <v>-</v>
      </c>
      <c r="AA613" s="87" t="str">
        <f t="shared" si="172"/>
        <v>MINIMO SIN SOLICITUD</v>
      </c>
      <c r="AB613" s="87" t="str">
        <f t="shared" si="173"/>
        <v>-</v>
      </c>
      <c r="AC613" s="87" t="str">
        <f t="shared" si="174"/>
        <v>SIN SOLICITUD</v>
      </c>
      <c r="AD613" s="6" t="str">
        <f t="shared" si="175"/>
        <v>-</v>
      </c>
      <c r="AE613" s="87"/>
      <c r="AF613" s="87"/>
      <c r="AG613" s="77"/>
      <c r="AH613" s="77"/>
      <c r="AI613" s="78" t="s">
        <v>2216</v>
      </c>
      <c r="AJ613" s="78"/>
      <c r="AK613" s="77"/>
      <c r="AL613" s="77"/>
      <c r="AM613" s="77"/>
      <c r="AN613" s="77" t="str">
        <f t="shared" si="176"/>
        <v>MCSSA018786HRAEI-LPI-CC-312-1-202325301</v>
      </c>
      <c r="AO613" s="77" t="str">
        <f t="shared" si="177"/>
        <v>10GRUPO FARMACEUTICO TOTALFARMA,S.A DE C.V.13.87MCSSA018786010.000.2145.002024LA-12-512-012000991-I-174-2023RAMO 12</v>
      </c>
      <c r="AP613" s="77" t="str">
        <f t="shared" si="178"/>
        <v>HRAEI-LPI-CC-312-1-2023</v>
      </c>
      <c r="AQ613" s="70" t="str">
        <f t="shared" si="179"/>
        <v>HRAEI-MD0975</v>
      </c>
      <c r="AR613" s="70" t="str">
        <f t="shared" si="180"/>
        <v>GRUPO FARMACEUTICO TOTALFARMA,S.A DE C.V.</v>
      </c>
      <c r="AS613" s="70" t="str">
        <f t="shared" si="181"/>
        <v>LA-12-512-012000991-I-174-2023</v>
      </c>
      <c r="AT613" s="70" t="s">
        <v>2218</v>
      </c>
      <c r="AU613" s="70" t="str">
        <f t="shared" si="182"/>
        <v>HRAEI-LPI-CC-312-1-2023HRAEI-MD0975</v>
      </c>
      <c r="AY613" s="1"/>
      <c r="AZ613" s="1"/>
    </row>
    <row r="614" spans="1:52" s="70" customFormat="1" ht="24.75" hidden="1" customHeight="1" x14ac:dyDescent="0.25">
      <c r="A614" s="1" t="str">
        <f t="shared" si="165"/>
        <v>LA-012M7B997-E115-2022MCSSA018786SAGO MEDICAL SERVICE, S.A. DE C.V.2024010.000.2145.00</v>
      </c>
      <c r="B614" s="1" t="str">
        <f t="shared" si="166"/>
        <v>MCSSA01878625301HRAEI-LPI-CC-427-2022HRAEI-MD09752024</v>
      </c>
      <c r="C614" s="42">
        <v>44950</v>
      </c>
      <c r="D614" s="43">
        <v>2024</v>
      </c>
      <c r="E614" s="44" t="s">
        <v>39</v>
      </c>
      <c r="F614" s="44" t="s">
        <v>390</v>
      </c>
      <c r="G614" s="44" t="s">
        <v>41</v>
      </c>
      <c r="H614" s="44">
        <v>25301</v>
      </c>
      <c r="I614" s="44" t="s">
        <v>462</v>
      </c>
      <c r="J614" s="44" t="s">
        <v>463</v>
      </c>
      <c r="K614" s="44" t="s">
        <v>719</v>
      </c>
      <c r="L614" s="44" t="str">
        <f t="shared" si="167"/>
        <v>HRAEI-LPI-CC-427-2022HRAEI-MD0975</v>
      </c>
      <c r="M614" s="44" t="s">
        <v>720</v>
      </c>
      <c r="N614" s="44">
        <v>25301381</v>
      </c>
      <c r="O614" s="44" t="s">
        <v>721</v>
      </c>
      <c r="P614" s="44" t="s">
        <v>722</v>
      </c>
      <c r="Q614" s="45">
        <v>15.6</v>
      </c>
      <c r="R614" s="46">
        <v>7</v>
      </c>
      <c r="S614" s="46">
        <v>16</v>
      </c>
      <c r="T614" s="45">
        <f t="shared" si="168"/>
        <v>109.2</v>
      </c>
      <c r="U614" s="45">
        <f t="shared" si="169"/>
        <v>249.6</v>
      </c>
      <c r="V614" s="47">
        <v>0</v>
      </c>
      <c r="W614" s="87" t="str">
        <f>IFERROR(VLOOKUP(L614,'DINAMICA SOLICITADO - ENTREGADO'!$A$2:$B$2000,2,0),"-")</f>
        <v>-</v>
      </c>
      <c r="X614" s="87" t="str">
        <f>IFERROR(VLOOKUP(L614,'DINAMICA SOLICITADO - ENTREGADO'!$A$2:$C$2000,3,0),"-")</f>
        <v>-</v>
      </c>
      <c r="Y614" s="87" t="str">
        <f t="shared" si="170"/>
        <v>SIN SOLICITUD</v>
      </c>
      <c r="Z614" s="87" t="str">
        <f t="shared" si="171"/>
        <v>-</v>
      </c>
      <c r="AA614" s="87" t="str">
        <f t="shared" si="172"/>
        <v>MINIMO SIN SOLICITUD</v>
      </c>
      <c r="AB614" s="87" t="str">
        <f t="shared" si="173"/>
        <v>-</v>
      </c>
      <c r="AC614" s="87" t="str">
        <f t="shared" si="174"/>
        <v>SIN SOLICITUD</v>
      </c>
      <c r="AD614" s="6" t="str">
        <f t="shared" si="175"/>
        <v>-</v>
      </c>
      <c r="AE614" s="87"/>
      <c r="AF614" s="87"/>
      <c r="AG614" s="8"/>
      <c r="AH614" s="8"/>
      <c r="AI614" s="9">
        <v>2.5000000000000001E-2</v>
      </c>
      <c r="AJ614" s="9"/>
      <c r="AK614" s="8"/>
      <c r="AL614" s="20"/>
      <c r="AM614" s="8"/>
      <c r="AN614" s="8" t="str">
        <f t="shared" si="176"/>
        <v>MCSSA018786HRAEI-LPI-CC-427-202225301</v>
      </c>
      <c r="AO614" s="8" t="str">
        <f t="shared" si="177"/>
        <v>16SAGO MEDICAL SERVICE, S.A. DE C.V.15.6MCSSA018786010.000.2145.002024LA-012M7B997-E115-2022RAMO 12</v>
      </c>
      <c r="AP614" s="8" t="str">
        <f t="shared" si="178"/>
        <v>HRAEI-LPI-CC-427-2022</v>
      </c>
      <c r="AQ614" s="1" t="str">
        <f t="shared" si="179"/>
        <v>HRAEI-MD0975</v>
      </c>
      <c r="AR614" s="1" t="str">
        <f t="shared" si="180"/>
        <v>SAGO MEDICAL SERVICE, S.A. DE C.V.</v>
      </c>
      <c r="AS614" s="1" t="str">
        <f t="shared" si="181"/>
        <v>LA-012M7B997-E115-2022</v>
      </c>
      <c r="AT614" s="1" t="s">
        <v>48</v>
      </c>
      <c r="AU614" s="1" t="str">
        <f t="shared" si="182"/>
        <v>HRAEI-LPI-CC-427-2022HRAEI-MD0975</v>
      </c>
      <c r="AV614" s="1"/>
      <c r="AW614" s="1"/>
      <c r="AX614" s="1"/>
      <c r="AY614" s="1"/>
      <c r="AZ614" s="1"/>
    </row>
    <row r="615" spans="1:52" s="70" customFormat="1" ht="24.75" hidden="1" customHeight="1" x14ac:dyDescent="0.25">
      <c r="A615" s="70" t="str">
        <f t="shared" si="165"/>
        <v>LA-12-512-012000991-I-174-2023MCSSA018786SOLARA, S.A. DE C.V.2024010.000.2144.00</v>
      </c>
      <c r="B615" s="70" t="str">
        <f t="shared" si="166"/>
        <v>MCSSA01878625301HRAEI-LPI-CC-369-2023HRAEI-MD09742024</v>
      </c>
      <c r="C615" s="71">
        <v>45253</v>
      </c>
      <c r="D615" s="72">
        <v>2024</v>
      </c>
      <c r="E615" s="73" t="s">
        <v>39</v>
      </c>
      <c r="F615" s="73" t="s">
        <v>2213</v>
      </c>
      <c r="G615" s="73" t="s">
        <v>41</v>
      </c>
      <c r="H615" s="73">
        <v>25301</v>
      </c>
      <c r="I615" s="73" t="s">
        <v>2285</v>
      </c>
      <c r="J615" s="73" t="s">
        <v>714</v>
      </c>
      <c r="K615" s="73" t="s">
        <v>715</v>
      </c>
      <c r="L615" s="44" t="str">
        <f t="shared" si="167"/>
        <v>HRAEI-LPI-CC-369-2023HRAEI-MD0974</v>
      </c>
      <c r="M615" s="73" t="s">
        <v>716</v>
      </c>
      <c r="N615" s="73">
        <v>25301382</v>
      </c>
      <c r="O615" s="73" t="s">
        <v>717</v>
      </c>
      <c r="P615" s="73" t="s">
        <v>718</v>
      </c>
      <c r="Q615" s="74">
        <v>4.5</v>
      </c>
      <c r="R615" s="75">
        <v>12</v>
      </c>
      <c r="S615" s="75">
        <v>29</v>
      </c>
      <c r="T615" s="74">
        <f t="shared" si="168"/>
        <v>54</v>
      </c>
      <c r="U615" s="74">
        <f t="shared" si="169"/>
        <v>130.5</v>
      </c>
      <c r="V615" s="76">
        <v>0</v>
      </c>
      <c r="W615" s="87" t="str">
        <f>IFERROR(VLOOKUP(L615,'DINAMICA SOLICITADO - ENTREGADO'!$A$2:$B$2000,2,0),"-")</f>
        <v>-</v>
      </c>
      <c r="X615" s="87" t="str">
        <f>IFERROR(VLOOKUP(L615,'DINAMICA SOLICITADO - ENTREGADO'!$A$2:$C$2000,3,0),"-")</f>
        <v>-</v>
      </c>
      <c r="Y615" s="87" t="str">
        <f t="shared" si="170"/>
        <v>SIN SOLICITUD</v>
      </c>
      <c r="Z615" s="87" t="str">
        <f t="shared" si="171"/>
        <v>-</v>
      </c>
      <c r="AA615" s="87" t="str">
        <f t="shared" si="172"/>
        <v>MINIMO SIN SOLICITUD</v>
      </c>
      <c r="AB615" s="87" t="str">
        <f t="shared" si="173"/>
        <v>-</v>
      </c>
      <c r="AC615" s="87" t="str">
        <f t="shared" si="174"/>
        <v>SIN SOLICITUD</v>
      </c>
      <c r="AD615" s="6" t="str">
        <f t="shared" si="175"/>
        <v>-</v>
      </c>
      <c r="AE615" s="87"/>
      <c r="AF615" s="87"/>
      <c r="AG615" s="77"/>
      <c r="AH615" s="77"/>
      <c r="AI615" s="78" t="s">
        <v>2216</v>
      </c>
      <c r="AJ615" s="78"/>
      <c r="AK615" s="77"/>
      <c r="AL615" s="77"/>
      <c r="AM615" s="77"/>
      <c r="AN615" s="77" t="str">
        <f t="shared" si="176"/>
        <v>MCSSA018786HRAEI-LPI-CC-369-202325301</v>
      </c>
      <c r="AO615" s="77" t="str">
        <f t="shared" si="177"/>
        <v>29SOLARA, S.A. DE C.V.4.5MCSSA018786010.000.2144.002024LA-12-512-012000991-I-174-2023RAMO 12</v>
      </c>
      <c r="AP615" s="77" t="str">
        <f t="shared" si="178"/>
        <v>HRAEI-LPI-CC-369-2023</v>
      </c>
      <c r="AQ615" s="70" t="str">
        <f t="shared" si="179"/>
        <v>HRAEI-MD0974</v>
      </c>
      <c r="AR615" s="70" t="str">
        <f t="shared" si="180"/>
        <v>SOLARA, S.A. DE C.V.</v>
      </c>
      <c r="AS615" s="70" t="str">
        <f t="shared" si="181"/>
        <v>LA-12-512-012000991-I-174-2023</v>
      </c>
      <c r="AT615" s="70" t="s">
        <v>2218</v>
      </c>
      <c r="AU615" s="70" t="str">
        <f t="shared" si="182"/>
        <v>HRAEI-LPI-CC-369-2023HRAEI-MD0974</v>
      </c>
      <c r="AY615" s="1"/>
      <c r="AZ615" s="1"/>
    </row>
    <row r="616" spans="1:52" s="70" customFormat="1" ht="24.75" hidden="1" customHeight="1" x14ac:dyDescent="0.25">
      <c r="A616" s="1" t="str">
        <f t="shared" si="165"/>
        <v>LA-012M7B997-E115-2022MCSSA018786SOLARA, S.A. DE C.V.2024010.000.2144.00</v>
      </c>
      <c r="B616" s="1" t="str">
        <f t="shared" si="166"/>
        <v>MCSSA01878625301HRAEI-LPI-CC-454-2022HRAEI-MD09742024</v>
      </c>
      <c r="C616" s="42">
        <v>44950</v>
      </c>
      <c r="D616" s="43">
        <v>2024</v>
      </c>
      <c r="E616" s="44" t="s">
        <v>39</v>
      </c>
      <c r="F616" s="44" t="s">
        <v>390</v>
      </c>
      <c r="G616" s="44" t="s">
        <v>41</v>
      </c>
      <c r="H616" s="44">
        <v>25301</v>
      </c>
      <c r="I616" s="44" t="s">
        <v>713</v>
      </c>
      <c r="J616" s="44" t="s">
        <v>714</v>
      </c>
      <c r="K616" s="44" t="s">
        <v>715</v>
      </c>
      <c r="L616" s="44" t="str">
        <f t="shared" si="167"/>
        <v>HRAEI-LPI-CC-454-2022HRAEI-MD0974</v>
      </c>
      <c r="M616" s="44" t="s">
        <v>716</v>
      </c>
      <c r="N616" s="44">
        <v>25301382</v>
      </c>
      <c r="O616" s="44" t="s">
        <v>717</v>
      </c>
      <c r="P616" s="44" t="s">
        <v>718</v>
      </c>
      <c r="Q616" s="45">
        <v>4.5</v>
      </c>
      <c r="R616" s="46">
        <v>19</v>
      </c>
      <c r="S616" s="46">
        <v>47</v>
      </c>
      <c r="T616" s="45">
        <f t="shared" si="168"/>
        <v>85.5</v>
      </c>
      <c r="U616" s="45">
        <f t="shared" si="169"/>
        <v>211.5</v>
      </c>
      <c r="V616" s="47">
        <v>0</v>
      </c>
      <c r="W616" s="87" t="str">
        <f>IFERROR(VLOOKUP(L616,'DINAMICA SOLICITADO - ENTREGADO'!$A$2:$B$2000,2,0),"-")</f>
        <v>-</v>
      </c>
      <c r="X616" s="87" t="str">
        <f>IFERROR(VLOOKUP(L616,'DINAMICA SOLICITADO - ENTREGADO'!$A$2:$C$2000,3,0),"-")</f>
        <v>-</v>
      </c>
      <c r="Y616" s="87" t="str">
        <f t="shared" si="170"/>
        <v>SIN SOLICITUD</v>
      </c>
      <c r="Z616" s="87" t="str">
        <f t="shared" si="171"/>
        <v>-</v>
      </c>
      <c r="AA616" s="87" t="str">
        <f t="shared" si="172"/>
        <v>MINIMO SIN SOLICITUD</v>
      </c>
      <c r="AB616" s="87" t="str">
        <f t="shared" si="173"/>
        <v>-</v>
      </c>
      <c r="AC616" s="87" t="str">
        <f t="shared" si="174"/>
        <v>SIN SOLICITUD</v>
      </c>
      <c r="AD616" s="6" t="str">
        <f t="shared" si="175"/>
        <v>-</v>
      </c>
      <c r="AE616" s="87"/>
      <c r="AF616" s="87"/>
      <c r="AG616" s="8"/>
      <c r="AH616" s="8"/>
      <c r="AI616" s="9">
        <v>2.5000000000000001E-2</v>
      </c>
      <c r="AJ616" s="9"/>
      <c r="AK616" s="8"/>
      <c r="AL616" s="20"/>
      <c r="AM616" s="8"/>
      <c r="AN616" s="8" t="str">
        <f t="shared" si="176"/>
        <v>MCSSA018786HRAEI-LPI-CC-454-202225301</v>
      </c>
      <c r="AO616" s="8" t="str">
        <f t="shared" si="177"/>
        <v>47SOLARA, S.A. DE C.V.4.5MCSSA018786010.000.2144.002024LA-012M7B997-E115-2022RAMO 12</v>
      </c>
      <c r="AP616" s="8" t="str">
        <f t="shared" si="178"/>
        <v>HRAEI-LPI-CC-454-2022</v>
      </c>
      <c r="AQ616" s="1" t="str">
        <f t="shared" si="179"/>
        <v>HRAEI-MD0974</v>
      </c>
      <c r="AR616" s="1" t="str">
        <f t="shared" si="180"/>
        <v>SOLARA, S.A. DE C.V.</v>
      </c>
      <c r="AS616" s="1" t="str">
        <f t="shared" si="181"/>
        <v>LA-012M7B997-E115-2022</v>
      </c>
      <c r="AT616" s="1" t="s">
        <v>48</v>
      </c>
      <c r="AU616" s="1" t="str">
        <f t="shared" si="182"/>
        <v>HRAEI-LPI-CC-454-2022HRAEI-MD0974</v>
      </c>
      <c r="AV616" s="1"/>
      <c r="AW616" s="1"/>
      <c r="AX616" s="1"/>
      <c r="AY616" s="1"/>
      <c r="AZ616" s="1"/>
    </row>
    <row r="617" spans="1:52" s="70" customFormat="1" ht="24.75" hidden="1" customHeight="1" x14ac:dyDescent="0.25">
      <c r="A617" s="70" t="str">
        <f t="shared" si="165"/>
        <v>LA-12-512-012000991-I-174-2023MCSSA018786ZAGAPHARM, S.A. DE C.V.2024040.000.5478.00</v>
      </c>
      <c r="B617" s="70" t="str">
        <f t="shared" si="166"/>
        <v>MCSSA01878625301HRAEI-LPI-CC-376-2023HRAEI-MD09762024</v>
      </c>
      <c r="C617" s="71">
        <v>45253</v>
      </c>
      <c r="D617" s="72">
        <v>2024</v>
      </c>
      <c r="E617" s="73" t="s">
        <v>39</v>
      </c>
      <c r="F617" s="73" t="s">
        <v>2213</v>
      </c>
      <c r="G617" s="73" t="s">
        <v>41</v>
      </c>
      <c r="H617" s="73">
        <v>25301</v>
      </c>
      <c r="I617" s="73" t="s">
        <v>2292</v>
      </c>
      <c r="J617" s="73" t="s">
        <v>2230</v>
      </c>
      <c r="K617" s="73" t="s">
        <v>2137</v>
      </c>
      <c r="L617" s="44" t="str">
        <f t="shared" si="167"/>
        <v>HRAEI-LPI-CC-376-2023HRAEI-MD0976</v>
      </c>
      <c r="M617" s="73" t="s">
        <v>2138</v>
      </c>
      <c r="N617" s="73">
        <v>25301384</v>
      </c>
      <c r="O617" s="73" t="s">
        <v>2139</v>
      </c>
      <c r="P617" s="73" t="s">
        <v>807</v>
      </c>
      <c r="Q617" s="74">
        <v>69</v>
      </c>
      <c r="R617" s="75">
        <v>2</v>
      </c>
      <c r="S617" s="75">
        <v>3</v>
      </c>
      <c r="T617" s="74">
        <f t="shared" si="168"/>
        <v>138</v>
      </c>
      <c r="U617" s="74">
        <f t="shared" si="169"/>
        <v>207</v>
      </c>
      <c r="V617" s="76">
        <v>0</v>
      </c>
      <c r="W617" s="87" t="str">
        <f>IFERROR(VLOOKUP(L617,'DINAMICA SOLICITADO - ENTREGADO'!$A$2:$B$2000,2,0),"-")</f>
        <v>-</v>
      </c>
      <c r="X617" s="87" t="str">
        <f>IFERROR(VLOOKUP(L617,'DINAMICA SOLICITADO - ENTREGADO'!$A$2:$C$2000,3,0),"-")</f>
        <v>-</v>
      </c>
      <c r="Y617" s="87" t="str">
        <f t="shared" si="170"/>
        <v>SIN SOLICITUD</v>
      </c>
      <c r="Z617" s="87" t="str">
        <f t="shared" si="171"/>
        <v>-</v>
      </c>
      <c r="AA617" s="87" t="str">
        <f t="shared" si="172"/>
        <v>MINIMO SIN SOLICITUD</v>
      </c>
      <c r="AB617" s="87" t="str">
        <f t="shared" si="173"/>
        <v>-</v>
      </c>
      <c r="AC617" s="87" t="str">
        <f t="shared" si="174"/>
        <v>SIN SOLICITUD</v>
      </c>
      <c r="AD617" s="6" t="str">
        <f t="shared" si="175"/>
        <v>-</v>
      </c>
      <c r="AE617" s="87"/>
      <c r="AF617" s="87"/>
      <c r="AG617" s="77"/>
      <c r="AH617" s="77"/>
      <c r="AI617" s="78" t="s">
        <v>2216</v>
      </c>
      <c r="AJ617" s="78"/>
      <c r="AK617" s="77"/>
      <c r="AL617" s="77"/>
      <c r="AM617" s="77"/>
      <c r="AN617" s="77" t="str">
        <f t="shared" si="176"/>
        <v>MCSSA018786HRAEI-LPI-CC-376-202325301</v>
      </c>
      <c r="AO617" s="77" t="str">
        <f t="shared" si="177"/>
        <v>3ZAGAPHARM, S.A. DE C.V.69MCSSA018786040.000.5478.002024LA-12-512-012000991-I-174-2023RAMO 12</v>
      </c>
      <c r="AP617" s="77" t="str">
        <f t="shared" si="178"/>
        <v>HRAEI-LPI-CC-376-2023</v>
      </c>
      <c r="AQ617" s="70" t="str">
        <f t="shared" si="179"/>
        <v>HRAEI-MD0976</v>
      </c>
      <c r="AR617" s="70" t="str">
        <f t="shared" si="180"/>
        <v>ZAGAPHARM, S.A. DE C.V.</v>
      </c>
      <c r="AS617" s="70" t="str">
        <f t="shared" si="181"/>
        <v>LA-12-512-012000991-I-174-2023</v>
      </c>
      <c r="AT617" s="70" t="s">
        <v>2218</v>
      </c>
      <c r="AU617" s="70" t="str">
        <f t="shared" si="182"/>
        <v>HRAEI-LPI-CC-376-2023HRAEI-MD0976</v>
      </c>
      <c r="AY617" s="1"/>
      <c r="AZ617" s="1"/>
    </row>
    <row r="618" spans="1:52" s="70" customFormat="1" ht="24.75" hidden="1" customHeight="1" x14ac:dyDescent="0.25">
      <c r="A618" s="1" t="str">
        <f t="shared" si="165"/>
        <v>AA-12-M7B-012M7B997-I-24-2023 MCSSA018786HISA FARMACEUTICA, S.A. DE C.V.2024040.000.5478.00</v>
      </c>
      <c r="B618" s="1" t="str">
        <f t="shared" si="166"/>
        <v>MCSSA01878625301HRAEI-AD-CC-105-2023HRAEI-MD09762024</v>
      </c>
      <c r="C618" s="42">
        <v>44980</v>
      </c>
      <c r="D618" s="43">
        <v>2024</v>
      </c>
      <c r="E618" s="44" t="s">
        <v>39</v>
      </c>
      <c r="F618" s="44" t="s">
        <v>2043</v>
      </c>
      <c r="G618" s="44" t="s">
        <v>41</v>
      </c>
      <c r="H618" s="44">
        <v>25301</v>
      </c>
      <c r="I618" s="44" t="s">
        <v>2133</v>
      </c>
      <c r="J618" s="44" t="s">
        <v>1981</v>
      </c>
      <c r="K618" s="44" t="s">
        <v>2137</v>
      </c>
      <c r="L618" s="44" t="str">
        <f t="shared" si="167"/>
        <v>HRAEI-AD-CC-105-2023HRAEI-MD0976</v>
      </c>
      <c r="M618" s="44" t="s">
        <v>2138</v>
      </c>
      <c r="N618" s="44">
        <v>25301384</v>
      </c>
      <c r="O618" s="44" t="s">
        <v>2139</v>
      </c>
      <c r="P618" s="44" t="s">
        <v>807</v>
      </c>
      <c r="Q618" s="45">
        <v>56.78</v>
      </c>
      <c r="R618" s="46">
        <v>2</v>
      </c>
      <c r="S618" s="46">
        <v>5</v>
      </c>
      <c r="T618" s="45">
        <f t="shared" si="168"/>
        <v>113.56</v>
      </c>
      <c r="U618" s="45">
        <f t="shared" si="169"/>
        <v>283.89999999999998</v>
      </c>
      <c r="V618" s="47">
        <v>0</v>
      </c>
      <c r="W618" s="87" t="str">
        <f>IFERROR(VLOOKUP(L618,'DINAMICA SOLICITADO - ENTREGADO'!$A$2:$B$2000,2,0),"-")</f>
        <v>-</v>
      </c>
      <c r="X618" s="87" t="str">
        <f>IFERROR(VLOOKUP(L618,'DINAMICA SOLICITADO - ENTREGADO'!$A$2:$C$2000,3,0),"-")</f>
        <v>-</v>
      </c>
      <c r="Y618" s="87" t="str">
        <f t="shared" si="170"/>
        <v>SIN SOLICITUD</v>
      </c>
      <c r="Z618" s="87" t="str">
        <f t="shared" si="171"/>
        <v>-</v>
      </c>
      <c r="AA618" s="87" t="str">
        <f t="shared" si="172"/>
        <v>MINIMO SIN SOLICITUD</v>
      </c>
      <c r="AB618" s="87" t="str">
        <f t="shared" si="173"/>
        <v>-</v>
      </c>
      <c r="AC618" s="87" t="str">
        <f t="shared" si="174"/>
        <v>SIN SOLICITUD</v>
      </c>
      <c r="AD618" s="6" t="str">
        <f t="shared" si="175"/>
        <v>-</v>
      </c>
      <c r="AE618" s="87"/>
      <c r="AF618" s="87"/>
      <c r="AG618" s="8"/>
      <c r="AH618" s="8"/>
      <c r="AI618" s="9">
        <v>2.5000000000000001E-2</v>
      </c>
      <c r="AJ618" s="9"/>
      <c r="AK618" s="8"/>
      <c r="AL618" s="20"/>
      <c r="AM618" s="8"/>
      <c r="AN618" s="8" t="str">
        <f t="shared" si="176"/>
        <v>MCSSA018786HRAEI-AD-CC-105-202325301</v>
      </c>
      <c r="AO618" s="8" t="str">
        <f t="shared" si="177"/>
        <v>5HISA FARMACEUTICA, S.A. DE C.V.56.78MCSSA018786040.000.5478.002024AA-12-M7B-012M7B997-I-24-2023 RAMO 12</v>
      </c>
      <c r="AP618" s="8" t="str">
        <f t="shared" si="178"/>
        <v>HRAEI-AD-CC-105-2023</v>
      </c>
      <c r="AQ618" s="1" t="str">
        <f t="shared" si="179"/>
        <v>HRAEI-MD0976</v>
      </c>
      <c r="AR618" s="1" t="str">
        <f t="shared" si="180"/>
        <v>HISA FARMACEUTICA, S.A. DE C.V.</v>
      </c>
      <c r="AS618" s="1" t="str">
        <f t="shared" si="181"/>
        <v>AA-12-M7B-012M7B997-I-24-2023 </v>
      </c>
      <c r="AT618" s="1" t="s">
        <v>48</v>
      </c>
      <c r="AU618" s="1" t="str">
        <f t="shared" si="182"/>
        <v>HRAEI-AD-CC-105-2023HRAEI-MD0976</v>
      </c>
      <c r="AV618" s="1"/>
      <c r="AW618" s="1"/>
      <c r="AX618" s="1"/>
      <c r="AY618" s="1"/>
      <c r="AZ618" s="1"/>
    </row>
    <row r="619" spans="1:52" s="70" customFormat="1" ht="24.75" hidden="1" customHeight="1" x14ac:dyDescent="0.25">
      <c r="A619" s="1" t="str">
        <f t="shared" si="165"/>
        <v>AA-12-M7B-012M7B997-I-99-2023MCSSA018786ZAGAPHARM, S.A. DE C.V.2024040.000.5478.00</v>
      </c>
      <c r="B619" s="1" t="str">
        <f t="shared" si="166"/>
        <v>MCSSA01878625301HRAEI-AD-CC-192-2023 HRAEI-MD09762024</v>
      </c>
      <c r="C619" s="42">
        <v>45142</v>
      </c>
      <c r="D619" s="43">
        <v>2024</v>
      </c>
      <c r="E619" s="44" t="s">
        <v>39</v>
      </c>
      <c r="F619" s="44" t="s">
        <v>2228</v>
      </c>
      <c r="G619" s="44" t="s">
        <v>41</v>
      </c>
      <c r="H619" s="44">
        <v>25301</v>
      </c>
      <c r="I619" s="44" t="s">
        <v>2229</v>
      </c>
      <c r="J619" s="44" t="s">
        <v>2230</v>
      </c>
      <c r="K619" s="44" t="s">
        <v>2137</v>
      </c>
      <c r="L619" s="44" t="str">
        <f t="shared" si="167"/>
        <v>HRAEI-AD-CC-192-2023 HRAEI-MD0976</v>
      </c>
      <c r="M619" s="44" t="s">
        <v>2138</v>
      </c>
      <c r="N619" s="44">
        <v>25301384</v>
      </c>
      <c r="O619" s="44" t="s">
        <v>2139</v>
      </c>
      <c r="P619" s="44" t="s">
        <v>807</v>
      </c>
      <c r="Q619" s="45">
        <v>64.56</v>
      </c>
      <c r="R619" s="46">
        <v>2</v>
      </c>
      <c r="S619" s="46">
        <v>5</v>
      </c>
      <c r="T619" s="45">
        <f t="shared" si="168"/>
        <v>129.12</v>
      </c>
      <c r="U619" s="45">
        <f t="shared" si="169"/>
        <v>322.8</v>
      </c>
      <c r="V619" s="47">
        <v>0</v>
      </c>
      <c r="W619" s="87" t="str">
        <f>IFERROR(VLOOKUP(L619,'DINAMICA SOLICITADO - ENTREGADO'!$A$2:$B$2000,2,0),"-")</f>
        <v>-</v>
      </c>
      <c r="X619" s="87" t="str">
        <f>IFERROR(VLOOKUP(L619,'DINAMICA SOLICITADO - ENTREGADO'!$A$2:$C$2000,3,0),"-")</f>
        <v>-</v>
      </c>
      <c r="Y619" s="87" t="str">
        <f t="shared" si="170"/>
        <v>SIN SOLICITUD</v>
      </c>
      <c r="Z619" s="87" t="str">
        <f t="shared" si="171"/>
        <v>-</v>
      </c>
      <c r="AA619" s="87" t="str">
        <f t="shared" si="172"/>
        <v>MINIMO SIN SOLICITUD</v>
      </c>
      <c r="AB619" s="87" t="str">
        <f t="shared" si="173"/>
        <v>-</v>
      </c>
      <c r="AC619" s="87" t="str">
        <f t="shared" si="174"/>
        <v>SIN SOLICITUD</v>
      </c>
      <c r="AD619" s="6" t="str">
        <f t="shared" si="175"/>
        <v>-</v>
      </c>
      <c r="AE619" s="87"/>
      <c r="AF619" s="87"/>
      <c r="AG619" s="8"/>
      <c r="AH619" s="8"/>
      <c r="AI619" s="9" t="s">
        <v>2216</v>
      </c>
      <c r="AJ619" s="9"/>
      <c r="AK619" s="8"/>
      <c r="AL619" s="8"/>
      <c r="AM619" s="8"/>
      <c r="AN619" s="8" t="str">
        <f t="shared" si="176"/>
        <v>MCSSA018786HRAEI-AD-CC-192-2023 25301</v>
      </c>
      <c r="AO619" s="8" t="str">
        <f t="shared" si="177"/>
        <v>5ZAGAPHARM, S.A. DE C.V.64.56MCSSA018786040.000.5478.002024AA-12-M7B-012M7B997-I-99-2023RAMO 12</v>
      </c>
      <c r="AP619" s="8" t="str">
        <f t="shared" si="178"/>
        <v>HRAEI-AD-CC-192-2023 </v>
      </c>
      <c r="AQ619" s="1" t="str">
        <f t="shared" si="179"/>
        <v>HRAEI-MD0976</v>
      </c>
      <c r="AR619" s="1" t="str">
        <f t="shared" si="180"/>
        <v>ZAGAPHARM, S.A. DE C.V.</v>
      </c>
      <c r="AS619" s="1" t="str">
        <f t="shared" si="181"/>
        <v>AA-12-M7B-012M7B997-I-99-2023</v>
      </c>
      <c r="AT619" s="1" t="s">
        <v>48</v>
      </c>
      <c r="AU619" s="1" t="str">
        <f t="shared" si="182"/>
        <v>HRAEI-AD-CC-192-2023 HRAEI-MD0976</v>
      </c>
      <c r="AV619" s="1"/>
      <c r="AW619" s="1"/>
      <c r="AX619" s="1"/>
      <c r="AY619" s="1"/>
      <c r="AZ619" s="1"/>
    </row>
    <row r="620" spans="1:52" s="70" customFormat="1" ht="24.75" hidden="1" customHeight="1" x14ac:dyDescent="0.25">
      <c r="A620" s="1" t="str">
        <f t="shared" si="165"/>
        <v>LA-12-M7B-012M7B997-I-1-2023MCSSA018786ALTERNAVIDA, S.A. DE C.V.2024010.000.3826.00</v>
      </c>
      <c r="B620" s="1" t="str">
        <f t="shared" si="166"/>
        <v>MCSSA01878625301HRAEI-LPI-CC-037-2023HRAEI-MD09792024</v>
      </c>
      <c r="C620" s="42">
        <v>44971</v>
      </c>
      <c r="D620" s="43">
        <v>2024</v>
      </c>
      <c r="E620" s="44" t="s">
        <v>39</v>
      </c>
      <c r="F620" s="44" t="s">
        <v>1474</v>
      </c>
      <c r="G620" s="44" t="s">
        <v>41</v>
      </c>
      <c r="H620" s="44">
        <v>25301</v>
      </c>
      <c r="I620" s="44" t="s">
        <v>2007</v>
      </c>
      <c r="J620" s="44" t="s">
        <v>800</v>
      </c>
      <c r="K620" s="44" t="s">
        <v>2008</v>
      </c>
      <c r="L620" s="44" t="str">
        <f t="shared" si="167"/>
        <v>HRAEI-LPI-CC-037-2023HRAEI-MD0979</v>
      </c>
      <c r="M620" s="44" t="s">
        <v>2009</v>
      </c>
      <c r="N620" s="44">
        <v>25301387</v>
      </c>
      <c r="O620" s="44" t="s">
        <v>2010</v>
      </c>
      <c r="P620" s="44" t="s">
        <v>1995</v>
      </c>
      <c r="Q620" s="45">
        <v>525</v>
      </c>
      <c r="R620" s="46">
        <v>32</v>
      </c>
      <c r="S620" s="46">
        <v>80</v>
      </c>
      <c r="T620" s="45">
        <f t="shared" si="168"/>
        <v>16800</v>
      </c>
      <c r="U620" s="45">
        <f t="shared" si="169"/>
        <v>42000</v>
      </c>
      <c r="V620" s="47">
        <v>0</v>
      </c>
      <c r="W620" s="87">
        <f>IFERROR(VLOOKUP(L620,'DINAMICA SOLICITADO - ENTREGADO'!$A$2:$B$2000,2,0),"-")</f>
        <v>32</v>
      </c>
      <c r="X620" s="87">
        <f>IFERROR(VLOOKUP(L620,'DINAMICA SOLICITADO - ENTREGADO'!$A$2:$C$2000,3,0),"-")</f>
        <v>0</v>
      </c>
      <c r="Y620" s="87" t="str">
        <f t="shared" si="170"/>
        <v>CLAVE SOLICITADA</v>
      </c>
      <c r="Z620" s="87">
        <f t="shared" si="171"/>
        <v>0</v>
      </c>
      <c r="AA620" s="87" t="str">
        <f t="shared" si="172"/>
        <v>MINIMO CUMPLIDO</v>
      </c>
      <c r="AB620" s="87">
        <f t="shared" si="173"/>
        <v>32</v>
      </c>
      <c r="AC620" s="87" t="str">
        <f t="shared" si="174"/>
        <v>SIN RECIBIR</v>
      </c>
      <c r="AD620" s="6">
        <f t="shared" si="175"/>
        <v>0</v>
      </c>
      <c r="AE620" s="87"/>
      <c r="AF620" s="87"/>
      <c r="AG620" s="8"/>
      <c r="AH620" s="8"/>
      <c r="AI620" s="9">
        <v>0.02</v>
      </c>
      <c r="AJ620" s="9"/>
      <c r="AK620" s="8"/>
      <c r="AL620" s="20"/>
      <c r="AM620" s="8"/>
      <c r="AN620" s="8" t="str">
        <f t="shared" si="176"/>
        <v>MCSSA018786HRAEI-LPI-CC-037-202325301</v>
      </c>
      <c r="AO620" s="8" t="str">
        <f t="shared" si="177"/>
        <v>80ALTERNAVIDA, S.A. DE C.V.525MCSSA018786010.000.3826.002024LA-12-M7B-012M7B997-I-1-2023RAMO 12</v>
      </c>
      <c r="AP620" s="8" t="str">
        <f t="shared" si="178"/>
        <v>HRAEI-LPI-CC-037-2023</v>
      </c>
      <c r="AQ620" s="1" t="str">
        <f t="shared" si="179"/>
        <v>HRAEI-MD0979</v>
      </c>
      <c r="AR620" s="1" t="str">
        <f t="shared" si="180"/>
        <v>ALTERNAVIDA, S.A. DE C.V.</v>
      </c>
      <c r="AS620" s="1" t="str">
        <f t="shared" si="181"/>
        <v>LA-12-M7B-012M7B997-I-1-2023</v>
      </c>
      <c r="AT620" s="1" t="s">
        <v>48</v>
      </c>
      <c r="AU620" s="1" t="str">
        <f t="shared" si="182"/>
        <v>HRAEI-LPI-CC-037-2023HRAEI-MD0979</v>
      </c>
      <c r="AV620" s="1"/>
      <c r="AW620" s="1"/>
      <c r="AX620" s="1"/>
      <c r="AY620" s="1"/>
      <c r="AZ620" s="1"/>
    </row>
    <row r="621" spans="1:52" s="70" customFormat="1" ht="24.75" hidden="1" customHeight="1" x14ac:dyDescent="0.25">
      <c r="A621" s="70" t="str">
        <f t="shared" si="165"/>
        <v>LA-12-512-012000991-I-174-2023MCSSA018786PRODIFAM, S.A. DE C.V.2024010.000.2520.00</v>
      </c>
      <c r="B621" s="70" t="str">
        <f t="shared" si="166"/>
        <v>MCSSA01878625301HRAEI-LPI-CC-353-1-2023HRAEI-MD09802024</v>
      </c>
      <c r="C621" s="71">
        <v>45253</v>
      </c>
      <c r="D621" s="72">
        <v>2024</v>
      </c>
      <c r="E621" s="73" t="s">
        <v>39</v>
      </c>
      <c r="F621" s="73" t="s">
        <v>2213</v>
      </c>
      <c r="G621" s="73" t="s">
        <v>41</v>
      </c>
      <c r="H621" s="73">
        <v>25301</v>
      </c>
      <c r="I621" s="73" t="s">
        <v>2273</v>
      </c>
      <c r="J621" s="73" t="s">
        <v>1476</v>
      </c>
      <c r="K621" s="73" t="s">
        <v>785</v>
      </c>
      <c r="L621" s="44" t="str">
        <f t="shared" si="167"/>
        <v>HRAEI-LPI-CC-353-1-2023HRAEI-MD0980</v>
      </c>
      <c r="M621" s="73" t="s">
        <v>786</v>
      </c>
      <c r="N621" s="73">
        <v>25301391</v>
      </c>
      <c r="O621" s="73" t="s">
        <v>787</v>
      </c>
      <c r="P621" s="73" t="s">
        <v>788</v>
      </c>
      <c r="Q621" s="74">
        <v>7.62</v>
      </c>
      <c r="R621" s="75">
        <v>20</v>
      </c>
      <c r="S621" s="75">
        <v>48</v>
      </c>
      <c r="T621" s="74">
        <f t="shared" si="168"/>
        <v>152.4</v>
      </c>
      <c r="U621" s="74">
        <f t="shared" si="169"/>
        <v>365.76</v>
      </c>
      <c r="V621" s="76">
        <v>0</v>
      </c>
      <c r="W621" s="87">
        <f>IFERROR(VLOOKUP(L621,'DINAMICA SOLICITADO - ENTREGADO'!$A$2:$B$2000,2,0),"-")</f>
        <v>20</v>
      </c>
      <c r="X621" s="87">
        <f>IFERROR(VLOOKUP(L621,'DINAMICA SOLICITADO - ENTREGADO'!$A$2:$C$2000,3,0),"-")</f>
        <v>0</v>
      </c>
      <c r="Y621" s="87" t="str">
        <f t="shared" si="170"/>
        <v>CLAVE SOLICITADA</v>
      </c>
      <c r="Z621" s="87">
        <f t="shared" si="171"/>
        <v>0</v>
      </c>
      <c r="AA621" s="87" t="str">
        <f t="shared" si="172"/>
        <v>MINIMO CUMPLIDO</v>
      </c>
      <c r="AB621" s="87">
        <f t="shared" si="173"/>
        <v>20</v>
      </c>
      <c r="AC621" s="87" t="str">
        <f t="shared" si="174"/>
        <v>SIN RECIBIR</v>
      </c>
      <c r="AD621" s="6">
        <f t="shared" si="175"/>
        <v>0</v>
      </c>
      <c r="AE621" s="87"/>
      <c r="AF621" s="87"/>
      <c r="AG621" s="77"/>
      <c r="AH621" s="77"/>
      <c r="AI621" s="78" t="s">
        <v>2216</v>
      </c>
      <c r="AJ621" s="78"/>
      <c r="AK621" s="77"/>
      <c r="AL621" s="77"/>
      <c r="AM621" s="77"/>
      <c r="AN621" s="77" t="str">
        <f t="shared" si="176"/>
        <v>MCSSA018786HRAEI-LPI-CC-353-1-202325301</v>
      </c>
      <c r="AO621" s="77" t="str">
        <f t="shared" si="177"/>
        <v>48PRODIFAM, S.A. DE C.V.7.62MCSSA018786010.000.2520.002024LA-12-512-012000991-I-174-2023RAMO 12</v>
      </c>
      <c r="AP621" s="77" t="str">
        <f t="shared" si="178"/>
        <v>HRAEI-LPI-CC-353-1-2023</v>
      </c>
      <c r="AQ621" s="70" t="str">
        <f t="shared" si="179"/>
        <v>HRAEI-MD0980</v>
      </c>
      <c r="AR621" s="70" t="str">
        <f t="shared" si="180"/>
        <v>PRODIFAM, S.A. DE C.V.</v>
      </c>
      <c r="AS621" s="70" t="str">
        <f t="shared" si="181"/>
        <v>LA-12-512-012000991-I-174-2023</v>
      </c>
      <c r="AT621" s="70" t="s">
        <v>2218</v>
      </c>
      <c r="AU621" s="70" t="str">
        <f t="shared" si="182"/>
        <v>HRAEI-LPI-CC-353-1-2023HRAEI-MD0980</v>
      </c>
      <c r="AY621" s="1"/>
      <c r="AZ621" s="1"/>
    </row>
    <row r="622" spans="1:52" s="70" customFormat="1" ht="24.75" hidden="1" customHeight="1" x14ac:dyDescent="0.25">
      <c r="A622" s="70" t="str">
        <f t="shared" si="165"/>
        <v>LA-12-512-012000991-I-174-2023MCSSA018786MEDILIVER, S.A. DE C.V.2024010.000.2520.00</v>
      </c>
      <c r="B622" s="70" t="str">
        <f t="shared" si="166"/>
        <v>MCSSA01878625301HRAEI-LPI-CC-335-1-2023HRAEI-MD09802024</v>
      </c>
      <c r="C622" s="71">
        <v>45357</v>
      </c>
      <c r="D622" s="72">
        <v>2024</v>
      </c>
      <c r="E622" s="73" t="s">
        <v>39</v>
      </c>
      <c r="F622" s="73" t="s">
        <v>2213</v>
      </c>
      <c r="G622" s="73" t="s">
        <v>41</v>
      </c>
      <c r="H622" s="73">
        <v>25301</v>
      </c>
      <c r="I622" s="73" t="s">
        <v>2284</v>
      </c>
      <c r="J622" s="73" t="s">
        <v>1739</v>
      </c>
      <c r="K622" s="73" t="s">
        <v>785</v>
      </c>
      <c r="L622" s="44" t="str">
        <f t="shared" si="167"/>
        <v>HRAEI-LPI-CC-335-1-2023HRAEI-MD0980</v>
      </c>
      <c r="M622" s="73" t="s">
        <v>786</v>
      </c>
      <c r="N622" s="73">
        <v>25301391</v>
      </c>
      <c r="O622" s="73" t="s">
        <v>787</v>
      </c>
      <c r="P622" s="73" t="s">
        <v>788</v>
      </c>
      <c r="Q622" s="74">
        <v>8.2200000000000006</v>
      </c>
      <c r="R622" s="75">
        <v>16</v>
      </c>
      <c r="S622" s="75">
        <v>38</v>
      </c>
      <c r="T622" s="74">
        <f t="shared" si="168"/>
        <v>131.52000000000001</v>
      </c>
      <c r="U622" s="74">
        <f t="shared" si="169"/>
        <v>312.36</v>
      </c>
      <c r="V622" s="76">
        <v>0</v>
      </c>
      <c r="W622" s="87">
        <f>IFERROR(VLOOKUP(L622,'DINAMICA SOLICITADO - ENTREGADO'!$A$2:$B$2000,2,0),"-")</f>
        <v>16</v>
      </c>
      <c r="X622" s="87">
        <f>IFERROR(VLOOKUP(L622,'DINAMICA SOLICITADO - ENTREGADO'!$A$2:$C$2000,3,0),"-")</f>
        <v>0</v>
      </c>
      <c r="Y622" s="87" t="str">
        <f t="shared" si="170"/>
        <v>CLAVE SOLICITADA</v>
      </c>
      <c r="Z622" s="87">
        <f t="shared" si="171"/>
        <v>0</v>
      </c>
      <c r="AA622" s="87" t="str">
        <f t="shared" si="172"/>
        <v>MINIMO CUMPLIDO</v>
      </c>
      <c r="AB622" s="87">
        <f t="shared" si="173"/>
        <v>16</v>
      </c>
      <c r="AC622" s="87" t="str">
        <f t="shared" si="174"/>
        <v>SIN RECIBIR</v>
      </c>
      <c r="AD622" s="6">
        <f t="shared" si="175"/>
        <v>0</v>
      </c>
      <c r="AE622" s="87"/>
      <c r="AF622" s="87"/>
      <c r="AG622" s="77" t="s">
        <v>2445</v>
      </c>
      <c r="AH622" s="77" t="s">
        <v>2445</v>
      </c>
      <c r="AI622" s="78" t="s">
        <v>2216</v>
      </c>
      <c r="AJ622" s="78" t="s">
        <v>2433</v>
      </c>
      <c r="AK622" s="77"/>
      <c r="AL622" s="77">
        <v>0</v>
      </c>
      <c r="AM622" s="77" t="s">
        <v>1553</v>
      </c>
      <c r="AN622" s="77" t="str">
        <f t="shared" si="176"/>
        <v>MCSSA018786HRAEI-LPI-CC-335-1-202325301</v>
      </c>
      <c r="AO622" s="77" t="str">
        <f t="shared" si="177"/>
        <v>38MEDILIVER, S.A. DE C.V.8.22MCSSA018786010.000.2520.002024LA-12-512-012000991-I-174-2023RAMO 12</v>
      </c>
      <c r="AP622" s="77" t="str">
        <f t="shared" si="178"/>
        <v>HRAEI-LPI-CC-335-1-2023</v>
      </c>
      <c r="AQ622" s="70" t="str">
        <f t="shared" si="179"/>
        <v>HRAEI-MD0980</v>
      </c>
      <c r="AR622" s="70" t="str">
        <f t="shared" si="180"/>
        <v>MEDILIVER, S.A. DE C.V.</v>
      </c>
      <c r="AS622" s="70" t="str">
        <f t="shared" si="181"/>
        <v>LA-12-512-012000991-I-174-2023</v>
      </c>
      <c r="AT622" s="70" t="s">
        <v>2218</v>
      </c>
      <c r="AU622" s="70" t="str">
        <f t="shared" si="182"/>
        <v>HRAEI-LPI-CC-335-1-2023HRAEI-MD0980</v>
      </c>
      <c r="AY622" s="1"/>
      <c r="AZ622" s="1"/>
    </row>
    <row r="623" spans="1:52" s="70" customFormat="1" ht="24.75" hidden="1" customHeight="1" x14ac:dyDescent="0.25">
      <c r="A623" s="70" t="str">
        <f t="shared" si="165"/>
        <v>LA-12-512-012000991-I-174-2023MCSSA018786HISA FARMACEUTICA, S.A. DE C.V.2024010.000.2520.00</v>
      </c>
      <c r="B623" s="70" t="str">
        <f t="shared" si="166"/>
        <v>MCSSA01878625301HRAEI-LPI-CC-313-1-2023HRAEI-MD09802024</v>
      </c>
      <c r="C623" s="71">
        <v>45357</v>
      </c>
      <c r="D623" s="72">
        <v>2024</v>
      </c>
      <c r="E623" s="73" t="s">
        <v>39</v>
      </c>
      <c r="F623" s="73" t="s">
        <v>2213</v>
      </c>
      <c r="G623" s="73" t="s">
        <v>41</v>
      </c>
      <c r="H623" s="73">
        <v>25301</v>
      </c>
      <c r="I623" s="73" t="s">
        <v>2305</v>
      </c>
      <c r="J623" s="73" t="s">
        <v>1981</v>
      </c>
      <c r="K623" s="73" t="s">
        <v>785</v>
      </c>
      <c r="L623" s="44" t="str">
        <f t="shared" si="167"/>
        <v>HRAEI-LPI-CC-313-1-2023HRAEI-MD0980</v>
      </c>
      <c r="M623" s="73" t="s">
        <v>786</v>
      </c>
      <c r="N623" s="73">
        <v>25301391</v>
      </c>
      <c r="O623" s="73" t="s">
        <v>787</v>
      </c>
      <c r="P623" s="73" t="s">
        <v>788</v>
      </c>
      <c r="Q623" s="74">
        <v>8.39</v>
      </c>
      <c r="R623" s="75">
        <v>3</v>
      </c>
      <c r="S623" s="75">
        <v>10</v>
      </c>
      <c r="T623" s="74">
        <f t="shared" si="168"/>
        <v>25.17</v>
      </c>
      <c r="U623" s="74">
        <f t="shared" si="169"/>
        <v>83.9</v>
      </c>
      <c r="V623" s="76">
        <v>0</v>
      </c>
      <c r="W623" s="87">
        <f>IFERROR(VLOOKUP(L623,'DINAMICA SOLICITADO - ENTREGADO'!$A$2:$B$2000,2,0),"-")</f>
        <v>3</v>
      </c>
      <c r="X623" s="87">
        <f>IFERROR(VLOOKUP(L623,'DINAMICA SOLICITADO - ENTREGADO'!$A$2:$C$2000,3,0),"-")</f>
        <v>0</v>
      </c>
      <c r="Y623" s="87" t="str">
        <f t="shared" si="170"/>
        <v>CLAVE SOLICITADA</v>
      </c>
      <c r="Z623" s="87">
        <f t="shared" si="171"/>
        <v>0</v>
      </c>
      <c r="AA623" s="87" t="str">
        <f t="shared" si="172"/>
        <v>MINIMO CUMPLIDO</v>
      </c>
      <c r="AB623" s="87">
        <f t="shared" si="173"/>
        <v>3</v>
      </c>
      <c r="AC623" s="87" t="str">
        <f t="shared" si="174"/>
        <v>SIN RECIBIR</v>
      </c>
      <c r="AD623" s="6">
        <f t="shared" si="175"/>
        <v>0</v>
      </c>
      <c r="AE623" s="87"/>
      <c r="AF623" s="87"/>
      <c r="AG623" s="77" t="s">
        <v>2466</v>
      </c>
      <c r="AH623" s="77" t="s">
        <v>2466</v>
      </c>
      <c r="AI623" s="78" t="s">
        <v>2216</v>
      </c>
      <c r="AJ623" s="78" t="s">
        <v>2462</v>
      </c>
      <c r="AK623" s="77"/>
      <c r="AL623" s="77">
        <v>0</v>
      </c>
      <c r="AM623" s="77" t="s">
        <v>1553</v>
      </c>
      <c r="AN623" s="77" t="str">
        <f t="shared" si="176"/>
        <v>MCSSA018786HRAEI-LPI-CC-313-1-202325301</v>
      </c>
      <c r="AO623" s="77" t="str">
        <f t="shared" si="177"/>
        <v>10HISA FARMACEUTICA, S.A. DE C.V.8.39MCSSA018786010.000.2520.002024LA-12-512-012000991-I-174-2023RAMO 12</v>
      </c>
      <c r="AP623" s="77" t="str">
        <f t="shared" si="178"/>
        <v>HRAEI-LPI-CC-313-1-2023</v>
      </c>
      <c r="AQ623" s="70" t="str">
        <f t="shared" si="179"/>
        <v>HRAEI-MD0980</v>
      </c>
      <c r="AR623" s="70" t="str">
        <f t="shared" si="180"/>
        <v>HISA FARMACEUTICA, S.A. DE C.V.</v>
      </c>
      <c r="AS623" s="70" t="str">
        <f t="shared" si="181"/>
        <v>LA-12-512-012000991-I-174-2023</v>
      </c>
      <c r="AT623" s="70" t="s">
        <v>2218</v>
      </c>
      <c r="AU623" s="70" t="str">
        <f t="shared" si="182"/>
        <v>HRAEI-LPI-CC-313-1-2023HRAEI-MD0980</v>
      </c>
      <c r="AY623" s="1"/>
      <c r="AZ623" s="1"/>
    </row>
    <row r="624" spans="1:52" s="70" customFormat="1" ht="24.75" hidden="1" customHeight="1" x14ac:dyDescent="0.25">
      <c r="A624" s="1" t="str">
        <f t="shared" si="165"/>
        <v>LA-012M7B997-E115-2022MCSSA018786IARE DE OCCIDENTE, S.A. DE C.V.2024010.000.2520.00</v>
      </c>
      <c r="B624" s="1" t="str">
        <f t="shared" si="166"/>
        <v>MCSSA01878625301HRAEI-LPI-CC-425-2022HRAEI-MD09802024</v>
      </c>
      <c r="C624" s="42">
        <v>44950</v>
      </c>
      <c r="D624" s="43">
        <v>2024</v>
      </c>
      <c r="E624" s="44" t="s">
        <v>39</v>
      </c>
      <c r="F624" s="44" t="s">
        <v>390</v>
      </c>
      <c r="G624" s="44" t="s">
        <v>41</v>
      </c>
      <c r="H624" s="44">
        <v>25301</v>
      </c>
      <c r="I624" s="44" t="s">
        <v>451</v>
      </c>
      <c r="J624" s="44" t="s">
        <v>373</v>
      </c>
      <c r="K624" s="44" t="s">
        <v>785</v>
      </c>
      <c r="L624" s="44" t="str">
        <f t="shared" si="167"/>
        <v>HRAEI-LPI-CC-425-2022HRAEI-MD0980</v>
      </c>
      <c r="M624" s="44" t="s">
        <v>786</v>
      </c>
      <c r="N624" s="44">
        <v>25301391</v>
      </c>
      <c r="O624" s="44" t="s">
        <v>787</v>
      </c>
      <c r="P624" s="44" t="s">
        <v>788</v>
      </c>
      <c r="Q624" s="45">
        <v>7.79</v>
      </c>
      <c r="R624" s="46">
        <v>63</v>
      </c>
      <c r="S624" s="46">
        <v>156</v>
      </c>
      <c r="T624" s="45">
        <f t="shared" si="168"/>
        <v>490.77</v>
      </c>
      <c r="U624" s="45">
        <f t="shared" si="169"/>
        <v>1215.24</v>
      </c>
      <c r="V624" s="47">
        <v>0</v>
      </c>
      <c r="W624" s="87">
        <f>IFERROR(VLOOKUP(L624,'DINAMICA SOLICITADO - ENTREGADO'!$A$2:$B$2000,2,0),"-")</f>
        <v>63</v>
      </c>
      <c r="X624" s="87">
        <f>IFERROR(VLOOKUP(L624,'DINAMICA SOLICITADO - ENTREGADO'!$A$2:$C$2000,3,0),"-")</f>
        <v>63</v>
      </c>
      <c r="Y624" s="87" t="str">
        <f t="shared" si="170"/>
        <v>CLAVE SOLICITADA</v>
      </c>
      <c r="Z624" s="87">
        <f t="shared" si="171"/>
        <v>0</v>
      </c>
      <c r="AA624" s="87" t="str">
        <f t="shared" si="172"/>
        <v>MINIMO CUMPLIDO</v>
      </c>
      <c r="AB624" s="87">
        <f t="shared" si="173"/>
        <v>0</v>
      </c>
      <c r="AC624" s="87" t="str">
        <f t="shared" si="174"/>
        <v>RECIBIDO TOTAL</v>
      </c>
      <c r="AD624" s="6">
        <f t="shared" si="175"/>
        <v>490.77</v>
      </c>
      <c r="AE624" s="87"/>
      <c r="AF624" s="87"/>
      <c r="AG624" s="8"/>
      <c r="AH624" s="8"/>
      <c r="AI624" s="9">
        <v>2.5000000000000001E-2</v>
      </c>
      <c r="AJ624" s="9"/>
      <c r="AK624" s="8"/>
      <c r="AL624" s="20"/>
      <c r="AM624" s="8"/>
      <c r="AN624" s="8" t="str">
        <f t="shared" si="176"/>
        <v>MCSSA018786HRAEI-LPI-CC-425-202225301</v>
      </c>
      <c r="AO624" s="8" t="str">
        <f t="shared" si="177"/>
        <v>156IARE DE OCCIDENTE, S.A. DE C.V.7.79MCSSA018786010.000.2520.002024LA-012M7B997-E115-2022RAMO 12</v>
      </c>
      <c r="AP624" s="8" t="str">
        <f t="shared" si="178"/>
        <v>HRAEI-LPI-CC-425-2022</v>
      </c>
      <c r="AQ624" s="1" t="str">
        <f t="shared" si="179"/>
        <v>HRAEI-MD0980</v>
      </c>
      <c r="AR624" s="1" t="str">
        <f t="shared" si="180"/>
        <v>IARE DE OCCIDENTE, S.A. DE C.V.</v>
      </c>
      <c r="AS624" s="1" t="str">
        <f t="shared" si="181"/>
        <v>LA-012M7B997-E115-2022</v>
      </c>
      <c r="AT624" s="1" t="s">
        <v>48</v>
      </c>
      <c r="AU624" s="1" t="str">
        <f t="shared" si="182"/>
        <v>HRAEI-LPI-CC-425-2022HRAEI-MD0980</v>
      </c>
      <c r="AV624" s="1"/>
      <c r="AW624" s="1"/>
      <c r="AX624" s="1"/>
      <c r="AY624" s="1"/>
      <c r="AZ624" s="1"/>
    </row>
    <row r="625" spans="1:52" s="70" customFormat="1" ht="24.75" hidden="1" customHeight="1" x14ac:dyDescent="0.25">
      <c r="A625" s="1" t="str">
        <f t="shared" si="165"/>
        <v>AA-12-M7B-012M7B997-I-24-2023 MCSSA018786PROFESSIONAL PHARMACY OCCIDENTE, S.A. DE C.V.2024010.000.3629.00</v>
      </c>
      <c r="B625" s="1" t="str">
        <f t="shared" si="166"/>
        <v>MCSSA01878625301HRAEI-AD-CC-099-2023-AHRAEI-MD09862024</v>
      </c>
      <c r="C625" s="42">
        <v>44980</v>
      </c>
      <c r="D625" s="43">
        <v>2024</v>
      </c>
      <c r="E625" s="44" t="s">
        <v>39</v>
      </c>
      <c r="F625" s="44" t="s">
        <v>2043</v>
      </c>
      <c r="G625" s="44" t="s">
        <v>41</v>
      </c>
      <c r="H625" s="44">
        <v>25301</v>
      </c>
      <c r="I625" s="44" t="s">
        <v>2049</v>
      </c>
      <c r="J625" s="44" t="s">
        <v>340</v>
      </c>
      <c r="K625" s="44" t="s">
        <v>2098</v>
      </c>
      <c r="L625" s="44" t="str">
        <f t="shared" si="167"/>
        <v>HRAEI-AD-CC-099-2023-AHRAEI-MD0986</v>
      </c>
      <c r="M625" s="44" t="s">
        <v>2099</v>
      </c>
      <c r="N625" s="44">
        <v>25301396</v>
      </c>
      <c r="O625" s="44" t="s">
        <v>2100</v>
      </c>
      <c r="P625" s="44" t="s">
        <v>2101</v>
      </c>
      <c r="Q625" s="45">
        <v>337.69</v>
      </c>
      <c r="R625" s="46">
        <v>47</v>
      </c>
      <c r="S625" s="46">
        <v>117</v>
      </c>
      <c r="T625" s="45">
        <f t="shared" si="168"/>
        <v>15871.43</v>
      </c>
      <c r="U625" s="45">
        <f t="shared" si="169"/>
        <v>39509.730000000003</v>
      </c>
      <c r="V625" s="47">
        <v>0</v>
      </c>
      <c r="W625" s="87">
        <f>IFERROR(VLOOKUP(L625,'DINAMICA SOLICITADO - ENTREGADO'!$A$2:$B$2000,2,0),"-")</f>
        <v>117</v>
      </c>
      <c r="X625" s="87">
        <f>IFERROR(VLOOKUP(L625,'DINAMICA SOLICITADO - ENTREGADO'!$A$2:$C$2000,3,0),"-")</f>
        <v>117</v>
      </c>
      <c r="Y625" s="87" t="str">
        <f t="shared" si="170"/>
        <v>CLAVE SOLICITADA</v>
      </c>
      <c r="Z625" s="87">
        <f t="shared" si="171"/>
        <v>70</v>
      </c>
      <c r="AA625" s="87" t="str">
        <f t="shared" si="172"/>
        <v>MINIMO SUPERADO</v>
      </c>
      <c r="AB625" s="87">
        <f t="shared" si="173"/>
        <v>0</v>
      </c>
      <c r="AC625" s="87" t="str">
        <f t="shared" si="174"/>
        <v>RECIBIDO TOTAL</v>
      </c>
      <c r="AD625" s="6">
        <f t="shared" si="175"/>
        <v>39509.730000000003</v>
      </c>
      <c r="AE625" s="87"/>
      <c r="AF625" s="87"/>
      <c r="AG625" s="8" t="s">
        <v>2053</v>
      </c>
      <c r="AH625" s="8" t="s">
        <v>2053</v>
      </c>
      <c r="AI625" s="9">
        <v>2.5000000000000001E-2</v>
      </c>
      <c r="AJ625" s="9" t="s">
        <v>1426</v>
      </c>
      <c r="AK625" s="8"/>
      <c r="AL625" s="20"/>
      <c r="AM625" s="8"/>
      <c r="AN625" s="8" t="str">
        <f t="shared" si="176"/>
        <v>MCSSA018786HRAEI-AD-CC-099-2023-A25301</v>
      </c>
      <c r="AO625" s="8" t="str">
        <f t="shared" si="177"/>
        <v>117PROFESSIONAL PHARMACY OCCIDENTE, S.A. DE C.V.337.69MCSSA018786010.000.3629.002024AA-12-M7B-012M7B997-I-24-2023 RAMO 12</v>
      </c>
      <c r="AP625" s="8" t="str">
        <f t="shared" si="178"/>
        <v>HRAEI-AD-CC-099-2023-A</v>
      </c>
      <c r="AQ625" s="1" t="str">
        <f t="shared" si="179"/>
        <v>HRAEI-MD0986</v>
      </c>
      <c r="AR625" s="1" t="str">
        <f t="shared" si="180"/>
        <v>PROFESSIONAL PHARMACY OCCIDENTE, S.A. DE C.V.</v>
      </c>
      <c r="AS625" s="1" t="str">
        <f t="shared" si="181"/>
        <v>AA-12-M7B-012M7B997-I-24-2023 </v>
      </c>
      <c r="AT625" s="1" t="s">
        <v>48</v>
      </c>
      <c r="AU625" s="1" t="str">
        <f t="shared" si="182"/>
        <v>HRAEI-AD-CC-099-2023-AHRAEI-MD0986</v>
      </c>
      <c r="AV625" s="1"/>
      <c r="AW625" s="1"/>
      <c r="AX625" s="1"/>
      <c r="AY625" s="1"/>
      <c r="AZ625" s="1"/>
    </row>
    <row r="626" spans="1:52" s="70" customFormat="1" ht="24.75" hidden="1" customHeight="1" x14ac:dyDescent="0.25">
      <c r="A626" s="1" t="str">
        <f t="shared" si="165"/>
        <v>LA-12-M7B-012M7B997-I-1-2023MCSSA018786FRESENIUS KABI MÉXICO, S.A. DE C.V.2024010.000.2306.00</v>
      </c>
      <c r="B626" s="1" t="str">
        <f t="shared" si="166"/>
        <v>MCSSA01878625301HRAEI-LPI-CC-026-2023HRAEI-MD09882024</v>
      </c>
      <c r="C626" s="42">
        <v>44971</v>
      </c>
      <c r="D626" s="43">
        <v>2024</v>
      </c>
      <c r="E626" s="44" t="s">
        <v>39</v>
      </c>
      <c r="F626" s="44" t="s">
        <v>1474</v>
      </c>
      <c r="G626" s="44" t="s">
        <v>41</v>
      </c>
      <c r="H626" s="44">
        <v>25301</v>
      </c>
      <c r="I626" s="44" t="s">
        <v>1627</v>
      </c>
      <c r="J626" s="44" t="s">
        <v>412</v>
      </c>
      <c r="K626" s="44" t="s">
        <v>1703</v>
      </c>
      <c r="L626" s="44" t="str">
        <f t="shared" si="167"/>
        <v>HRAEI-LPI-CC-026-2023HRAEI-MD0988</v>
      </c>
      <c r="M626" s="44" t="s">
        <v>1704</v>
      </c>
      <c r="N626" s="44">
        <v>25301402</v>
      </c>
      <c r="O626" s="44" t="s">
        <v>1705</v>
      </c>
      <c r="P626" s="44" t="s">
        <v>860</v>
      </c>
      <c r="Q626" s="45">
        <v>25.64</v>
      </c>
      <c r="R626" s="46">
        <v>524</v>
      </c>
      <c r="S626" s="46">
        <v>1308</v>
      </c>
      <c r="T626" s="45">
        <f t="shared" si="168"/>
        <v>13435.36</v>
      </c>
      <c r="U626" s="45">
        <f t="shared" si="169"/>
        <v>33537.120000000003</v>
      </c>
      <c r="V626" s="47">
        <v>0</v>
      </c>
      <c r="W626" s="87">
        <f>IFERROR(VLOOKUP(L626,'DINAMICA SOLICITADO - ENTREGADO'!$A$2:$B$2000,2,0),"-")</f>
        <v>250</v>
      </c>
      <c r="X626" s="87">
        <f>IFERROR(VLOOKUP(L626,'DINAMICA SOLICITADO - ENTREGADO'!$A$2:$C$2000,3,0),"-")</f>
        <v>250</v>
      </c>
      <c r="Y626" s="87" t="str">
        <f t="shared" si="170"/>
        <v>CLAVE SOLICITADA</v>
      </c>
      <c r="Z626" s="87">
        <f t="shared" si="171"/>
        <v>-274</v>
      </c>
      <c r="AA626" s="87" t="str">
        <f t="shared" si="172"/>
        <v>MINIMO NO CUMPLIDO</v>
      </c>
      <c r="AB626" s="87">
        <f t="shared" si="173"/>
        <v>0</v>
      </c>
      <c r="AC626" s="87" t="str">
        <f t="shared" si="174"/>
        <v>RECIBIDO TOTAL</v>
      </c>
      <c r="AD626" s="6">
        <f t="shared" si="175"/>
        <v>6410</v>
      </c>
      <c r="AE626" s="87" t="s">
        <v>3574</v>
      </c>
      <c r="AF626" s="87"/>
      <c r="AG626" s="8"/>
      <c r="AH626" s="8"/>
      <c r="AI626" s="9">
        <v>0.02</v>
      </c>
      <c r="AJ626" s="9"/>
      <c r="AK626" s="8"/>
      <c r="AL626" s="20"/>
      <c r="AM626" s="8"/>
      <c r="AN626" s="8" t="str">
        <f t="shared" si="176"/>
        <v>MCSSA018786HRAEI-LPI-CC-026-202325301</v>
      </c>
      <c r="AO626" s="8" t="str">
        <f t="shared" si="177"/>
        <v>1308FRESENIUS KABI MÉXICO, S.A. DE C.V.25.64MCSSA018786010.000.2306.002024LA-12-M7B-012M7B997-I-1-2023RAMO 12</v>
      </c>
      <c r="AP626" s="8" t="str">
        <f t="shared" si="178"/>
        <v>HRAEI-LPI-CC-026-2023</v>
      </c>
      <c r="AQ626" s="1" t="str">
        <f t="shared" si="179"/>
        <v>HRAEI-MD0988</v>
      </c>
      <c r="AR626" s="1" t="str">
        <f t="shared" si="180"/>
        <v>FRESENIUS KABI MÉXICO, S.A. DE C.V.</v>
      </c>
      <c r="AS626" s="1" t="str">
        <f t="shared" si="181"/>
        <v>LA-12-M7B-012M7B997-I-1-2023</v>
      </c>
      <c r="AT626" s="1" t="s">
        <v>48</v>
      </c>
      <c r="AU626" s="1" t="str">
        <f t="shared" si="182"/>
        <v>HRAEI-LPI-CC-026-2023HRAEI-MD0988</v>
      </c>
      <c r="AV626" s="1"/>
      <c r="AW626" s="1"/>
      <c r="AX626" s="1"/>
      <c r="AY626" s="1"/>
      <c r="AZ626" s="1"/>
    </row>
    <row r="627" spans="1:52" s="70" customFormat="1" ht="24.75" hidden="1" customHeight="1" x14ac:dyDescent="0.25">
      <c r="A627" s="70" t="str">
        <f t="shared" si="165"/>
        <v>LA-12-512-012000991-I-174-2023MCSSA018786PFIZER, S.A. DE C.V.2024010.000.3044.00</v>
      </c>
      <c r="B627" s="70" t="str">
        <f t="shared" si="166"/>
        <v>MCSSA01878625301HRAEI-LPI-CC-348-2023HRAEI-MD09942024</v>
      </c>
      <c r="C627" s="71">
        <v>45253</v>
      </c>
      <c r="D627" s="72">
        <v>2024</v>
      </c>
      <c r="E627" s="73" t="s">
        <v>39</v>
      </c>
      <c r="F627" s="73" t="s">
        <v>2213</v>
      </c>
      <c r="G627" s="73" t="s">
        <v>41</v>
      </c>
      <c r="H627" s="73">
        <v>25301</v>
      </c>
      <c r="I627" s="73" t="s">
        <v>2214</v>
      </c>
      <c r="J627" s="73" t="s">
        <v>80</v>
      </c>
      <c r="K627" s="73" t="s">
        <v>1725</v>
      </c>
      <c r="L627" s="44" t="str">
        <f t="shared" si="167"/>
        <v>HRAEI-LPI-CC-348-2023HRAEI-MD0994</v>
      </c>
      <c r="M627" s="73" t="s">
        <v>1726</v>
      </c>
      <c r="N627" s="73">
        <v>25301412</v>
      </c>
      <c r="O627" s="73" t="s">
        <v>1727</v>
      </c>
      <c r="P627" s="73" t="s">
        <v>396</v>
      </c>
      <c r="Q627" s="74">
        <v>141.09</v>
      </c>
      <c r="R627" s="75">
        <v>13</v>
      </c>
      <c r="S627" s="75">
        <v>31</v>
      </c>
      <c r="T627" s="74">
        <f t="shared" si="168"/>
        <v>1834.17</v>
      </c>
      <c r="U627" s="74">
        <f t="shared" si="169"/>
        <v>4373.79</v>
      </c>
      <c r="V627" s="76">
        <v>0</v>
      </c>
      <c r="W627" s="87" t="str">
        <f>IFERROR(VLOOKUP(L627,'DINAMICA SOLICITADO - ENTREGADO'!$A$2:$B$2000,2,0),"-")</f>
        <v>-</v>
      </c>
      <c r="X627" s="87" t="str">
        <f>IFERROR(VLOOKUP(L627,'DINAMICA SOLICITADO - ENTREGADO'!$A$2:$C$2000,3,0),"-")</f>
        <v>-</v>
      </c>
      <c r="Y627" s="87" t="str">
        <f t="shared" si="170"/>
        <v>SIN SOLICITUD</v>
      </c>
      <c r="Z627" s="87" t="str">
        <f t="shared" si="171"/>
        <v>-</v>
      </c>
      <c r="AA627" s="87" t="str">
        <f t="shared" si="172"/>
        <v>MINIMO SIN SOLICITUD</v>
      </c>
      <c r="AB627" s="87" t="str">
        <f t="shared" si="173"/>
        <v>-</v>
      </c>
      <c r="AC627" s="87" t="str">
        <f t="shared" si="174"/>
        <v>SIN SOLICITUD</v>
      </c>
      <c r="AD627" s="6" t="str">
        <f t="shared" si="175"/>
        <v>-</v>
      </c>
      <c r="AE627" s="87"/>
      <c r="AF627" s="87"/>
      <c r="AG627" s="77"/>
      <c r="AH627" s="77"/>
      <c r="AI627" s="78" t="s">
        <v>2216</v>
      </c>
      <c r="AJ627" s="78"/>
      <c r="AK627" s="77"/>
      <c r="AL627" s="77"/>
      <c r="AM627" s="77"/>
      <c r="AN627" s="77" t="str">
        <f t="shared" si="176"/>
        <v>MCSSA018786HRAEI-LPI-CC-348-202325301</v>
      </c>
      <c r="AO627" s="77" t="str">
        <f t="shared" si="177"/>
        <v>31PFIZER, S.A. DE C.V.141.09MCSSA018786010.000.3044.002024LA-12-512-012000991-I-174-2023RAMO 12</v>
      </c>
      <c r="AP627" s="77" t="str">
        <f t="shared" si="178"/>
        <v>HRAEI-LPI-CC-348-2023</v>
      </c>
      <c r="AQ627" s="70" t="str">
        <f t="shared" si="179"/>
        <v>HRAEI-MD0994</v>
      </c>
      <c r="AR627" s="70" t="str">
        <f t="shared" si="180"/>
        <v>PFIZER, S.A. DE C.V.</v>
      </c>
      <c r="AS627" s="70" t="str">
        <f t="shared" si="181"/>
        <v>LA-12-512-012000991-I-174-2023</v>
      </c>
      <c r="AT627" s="70" t="s">
        <v>2218</v>
      </c>
      <c r="AU627" s="70" t="str">
        <f t="shared" si="182"/>
        <v>HRAEI-LPI-CC-348-2023HRAEI-MD0994</v>
      </c>
      <c r="AY627" s="1"/>
      <c r="AZ627" s="1"/>
    </row>
    <row r="628" spans="1:52" s="70" customFormat="1" ht="24.75" hidden="1" customHeight="1" x14ac:dyDescent="0.25">
      <c r="A628" s="1" t="str">
        <f t="shared" si="165"/>
        <v>LA-12-M7B-012M7B997-I-1-2023MCSSA018786PFIZER, S.A. DE C.V.2024010.000.3044.00</v>
      </c>
      <c r="B628" s="1" t="str">
        <f t="shared" si="166"/>
        <v>MCSSA01878625301HRAEI-LPI-CC-031-2023HRAEI-MD09942024</v>
      </c>
      <c r="C628" s="42">
        <v>44971</v>
      </c>
      <c r="D628" s="43">
        <v>2024</v>
      </c>
      <c r="E628" s="44" t="s">
        <v>39</v>
      </c>
      <c r="F628" s="44" t="s">
        <v>1474</v>
      </c>
      <c r="G628" s="44" t="s">
        <v>41</v>
      </c>
      <c r="H628" s="44">
        <v>25301</v>
      </c>
      <c r="I628" s="44" t="s">
        <v>1681</v>
      </c>
      <c r="J628" s="44" t="s">
        <v>80</v>
      </c>
      <c r="K628" s="44" t="s">
        <v>1725</v>
      </c>
      <c r="L628" s="44" t="str">
        <f t="shared" si="167"/>
        <v>HRAEI-LPI-CC-031-2023HRAEI-MD0994</v>
      </c>
      <c r="M628" s="44" t="s">
        <v>1726</v>
      </c>
      <c r="N628" s="44">
        <v>25301412</v>
      </c>
      <c r="O628" s="44" t="s">
        <v>1727</v>
      </c>
      <c r="P628" s="44" t="s">
        <v>396</v>
      </c>
      <c r="Q628" s="45">
        <v>141.09</v>
      </c>
      <c r="R628" s="46">
        <v>21</v>
      </c>
      <c r="S628" s="46">
        <v>51</v>
      </c>
      <c r="T628" s="45">
        <f t="shared" si="168"/>
        <v>2962.89</v>
      </c>
      <c r="U628" s="45">
        <f t="shared" si="169"/>
        <v>7195.59</v>
      </c>
      <c r="V628" s="47">
        <v>0</v>
      </c>
      <c r="W628" s="87" t="str">
        <f>IFERROR(VLOOKUP(L628,'DINAMICA SOLICITADO - ENTREGADO'!$A$2:$B$2000,2,0),"-")</f>
        <v>-</v>
      </c>
      <c r="X628" s="87" t="str">
        <f>IFERROR(VLOOKUP(L628,'DINAMICA SOLICITADO - ENTREGADO'!$A$2:$C$2000,3,0),"-")</f>
        <v>-</v>
      </c>
      <c r="Y628" s="87" t="str">
        <f t="shared" si="170"/>
        <v>SIN SOLICITUD</v>
      </c>
      <c r="Z628" s="87" t="str">
        <f t="shared" si="171"/>
        <v>-</v>
      </c>
      <c r="AA628" s="87" t="str">
        <f t="shared" si="172"/>
        <v>MINIMO SIN SOLICITUD</v>
      </c>
      <c r="AB628" s="87" t="str">
        <f t="shared" si="173"/>
        <v>-</v>
      </c>
      <c r="AC628" s="87" t="str">
        <f t="shared" si="174"/>
        <v>SIN SOLICITUD</v>
      </c>
      <c r="AD628" s="6" t="str">
        <f t="shared" si="175"/>
        <v>-</v>
      </c>
      <c r="AE628" s="87"/>
      <c r="AF628" s="87"/>
      <c r="AG628" s="8"/>
      <c r="AH628" s="8"/>
      <c r="AI628" s="9">
        <v>0.02</v>
      </c>
      <c r="AJ628" s="9"/>
      <c r="AK628" s="8"/>
      <c r="AL628" s="20"/>
      <c r="AM628" s="8"/>
      <c r="AN628" s="8" t="str">
        <f t="shared" si="176"/>
        <v>MCSSA018786HRAEI-LPI-CC-031-202325301</v>
      </c>
      <c r="AO628" s="8" t="str">
        <f t="shared" si="177"/>
        <v>51PFIZER, S.A. DE C.V.141.09MCSSA018786010.000.3044.002024LA-12-M7B-012M7B997-I-1-2023RAMO 12</v>
      </c>
      <c r="AP628" s="8" t="str">
        <f t="shared" si="178"/>
        <v>HRAEI-LPI-CC-031-2023</v>
      </c>
      <c r="AQ628" s="1" t="str">
        <f t="shared" si="179"/>
        <v>HRAEI-MD0994</v>
      </c>
      <c r="AR628" s="1" t="str">
        <f t="shared" si="180"/>
        <v>PFIZER, S.A. DE C.V.</v>
      </c>
      <c r="AS628" s="1" t="str">
        <f t="shared" si="181"/>
        <v>LA-12-M7B-012M7B997-I-1-2023</v>
      </c>
      <c r="AT628" s="1" t="s">
        <v>48</v>
      </c>
      <c r="AU628" s="1" t="str">
        <f t="shared" si="182"/>
        <v>HRAEI-LPI-CC-031-2023HRAEI-MD0994</v>
      </c>
      <c r="AV628" s="1"/>
      <c r="AW628" s="1"/>
      <c r="AX628" s="1"/>
      <c r="AY628" s="1"/>
      <c r="AZ628" s="1"/>
    </row>
    <row r="629" spans="1:52" s="70" customFormat="1" ht="24.75" hidden="1" customHeight="1" x14ac:dyDescent="0.25">
      <c r="A629" s="1" t="str">
        <f t="shared" si="165"/>
        <v>AA-012M7B997-E133-2022MCSSA018786GLAXOSMITHKLINE MÉXICO, S.A. DE C.V.2024010.000.6311.00</v>
      </c>
      <c r="B629" s="1" t="str">
        <f t="shared" si="166"/>
        <v>MCSSA01878625301HRAEI-AD-CC-360-2022HRAEI-MD22522024</v>
      </c>
      <c r="C629" s="42">
        <v>44950</v>
      </c>
      <c r="D629" s="43">
        <v>2024</v>
      </c>
      <c r="E629" s="44" t="s">
        <v>39</v>
      </c>
      <c r="F629" s="44" t="s">
        <v>40</v>
      </c>
      <c r="G629" s="44" t="s">
        <v>41</v>
      </c>
      <c r="H629" s="44">
        <v>25301</v>
      </c>
      <c r="I629" s="44" t="s">
        <v>329</v>
      </c>
      <c r="J629" s="44" t="s">
        <v>330</v>
      </c>
      <c r="K629" s="44" t="s">
        <v>331</v>
      </c>
      <c r="L629" s="44" t="str">
        <f t="shared" si="167"/>
        <v>HRAEI-AD-CC-360-2022HRAEI-MD2252</v>
      </c>
      <c r="M629" s="44" t="s">
        <v>332</v>
      </c>
      <c r="N629" s="44">
        <v>25303721</v>
      </c>
      <c r="O629" s="44" t="s">
        <v>333</v>
      </c>
      <c r="P629" s="44" t="s">
        <v>334</v>
      </c>
      <c r="Q629" s="45">
        <v>17500</v>
      </c>
      <c r="R629" s="46">
        <v>38</v>
      </c>
      <c r="S629" s="46">
        <v>94</v>
      </c>
      <c r="T629" s="45">
        <f t="shared" si="168"/>
        <v>665000</v>
      </c>
      <c r="U629" s="45">
        <f t="shared" si="169"/>
        <v>1645000</v>
      </c>
      <c r="V629" s="47">
        <v>0</v>
      </c>
      <c r="W629" s="87">
        <f>IFERROR(VLOOKUP(L629,'DINAMICA SOLICITADO - ENTREGADO'!$A$2:$B$2000,2,0),"-")</f>
        <v>38</v>
      </c>
      <c r="X629" s="87">
        <f>IFERROR(VLOOKUP(L629,'DINAMICA SOLICITADO - ENTREGADO'!$A$2:$C$2000,3,0),"-")</f>
        <v>38</v>
      </c>
      <c r="Y629" s="87" t="str">
        <f t="shared" si="170"/>
        <v>CLAVE SOLICITADA</v>
      </c>
      <c r="Z629" s="87">
        <f t="shared" si="171"/>
        <v>0</v>
      </c>
      <c r="AA629" s="87" t="str">
        <f t="shared" si="172"/>
        <v>MINIMO CUMPLIDO</v>
      </c>
      <c r="AB629" s="87">
        <f t="shared" si="173"/>
        <v>0</v>
      </c>
      <c r="AC629" s="87" t="str">
        <f t="shared" si="174"/>
        <v>RECIBIDO TOTAL</v>
      </c>
      <c r="AD629" s="6">
        <f t="shared" si="175"/>
        <v>665000</v>
      </c>
      <c r="AE629" s="87" t="s">
        <v>3574</v>
      </c>
      <c r="AF629" s="87"/>
      <c r="AG629" s="8"/>
      <c r="AH629" s="8"/>
      <c r="AI629" s="9">
        <v>2.5000000000000001E-2</v>
      </c>
      <c r="AJ629" s="9"/>
      <c r="AK629" s="8"/>
      <c r="AL629" s="20"/>
      <c r="AM629" s="8"/>
      <c r="AN629" s="8" t="str">
        <f t="shared" si="176"/>
        <v>MCSSA018786HRAEI-AD-CC-360-202225301</v>
      </c>
      <c r="AO629" s="8" t="str">
        <f t="shared" si="177"/>
        <v>94GLAXOSMITHKLINE MÉXICO, S.A. DE C.V.17500MCSSA018786010.000.6311.002024AA-012M7B997-E133-2022RAMO 12</v>
      </c>
      <c r="AP629" s="8" t="str">
        <f t="shared" si="178"/>
        <v>HRAEI-AD-CC-360-2022</v>
      </c>
      <c r="AQ629" s="1" t="str">
        <f t="shared" si="179"/>
        <v>HRAEI-MD2252</v>
      </c>
      <c r="AR629" s="1" t="str">
        <f t="shared" si="180"/>
        <v>GLAXOSMITHKLINE MÉXICO, S.A. DE C.V.</v>
      </c>
      <c r="AS629" s="1" t="str">
        <f t="shared" si="181"/>
        <v>AA-012M7B997-E133-2022</v>
      </c>
      <c r="AT629" s="1" t="s">
        <v>48</v>
      </c>
      <c r="AU629" s="1" t="str">
        <f t="shared" si="182"/>
        <v>HRAEI-AD-CC-360-2022HRAEI-MD2252</v>
      </c>
      <c r="AV629" s="1"/>
      <c r="AW629" s="1"/>
      <c r="AX629" s="1"/>
    </row>
    <row r="630" spans="1:52" s="70" customFormat="1" ht="24.75" hidden="1" customHeight="1" x14ac:dyDescent="0.25">
      <c r="A630" s="1" t="str">
        <f t="shared" si="165"/>
        <v>LA-012M7B997-E115-2022MCSSA018786IARE DE OCCIDENTE, S.A. DE C.V.2024010.000.5292.00</v>
      </c>
      <c r="B630" s="1" t="str">
        <f t="shared" si="166"/>
        <v>MCSSA01878625301HRAEI-LPI-CC-425-2022HRAEI-MD10062024</v>
      </c>
      <c r="C630" s="42">
        <v>44950</v>
      </c>
      <c r="D630" s="43">
        <v>2024</v>
      </c>
      <c r="E630" s="44" t="s">
        <v>39</v>
      </c>
      <c r="F630" s="44" t="s">
        <v>390</v>
      </c>
      <c r="G630" s="44" t="s">
        <v>41</v>
      </c>
      <c r="H630" s="44">
        <v>25301</v>
      </c>
      <c r="I630" s="44" t="s">
        <v>451</v>
      </c>
      <c r="J630" s="44" t="s">
        <v>373</v>
      </c>
      <c r="K630" s="44" t="s">
        <v>1077</v>
      </c>
      <c r="L630" s="44" t="str">
        <f t="shared" si="167"/>
        <v>HRAEI-LPI-CC-425-2022HRAEI-MD1006</v>
      </c>
      <c r="M630" s="44" t="s">
        <v>1078</v>
      </c>
      <c r="N630" s="44">
        <v>25302808</v>
      </c>
      <c r="O630" s="44" t="s">
        <v>1079</v>
      </c>
      <c r="P630" s="44" t="s">
        <v>344</v>
      </c>
      <c r="Q630" s="45">
        <v>56.68</v>
      </c>
      <c r="R630" s="46">
        <v>10920</v>
      </c>
      <c r="S630" s="46">
        <v>27300</v>
      </c>
      <c r="T630" s="45">
        <f t="shared" si="168"/>
        <v>618945.6</v>
      </c>
      <c r="U630" s="45">
        <f t="shared" si="169"/>
        <v>1547364</v>
      </c>
      <c r="V630" s="47">
        <v>0</v>
      </c>
      <c r="W630" s="87">
        <f>IFERROR(VLOOKUP(L630,'DINAMICA SOLICITADO - ENTREGADO'!$A$2:$B$2000,2,0),"-")</f>
        <v>10920</v>
      </c>
      <c r="X630" s="87">
        <f>IFERROR(VLOOKUP(L630,'DINAMICA SOLICITADO - ENTREGADO'!$A$2:$C$2000,3,0),"-")</f>
        <v>10920</v>
      </c>
      <c r="Y630" s="87" t="str">
        <f t="shared" si="170"/>
        <v>CLAVE SOLICITADA</v>
      </c>
      <c r="Z630" s="87">
        <f t="shared" si="171"/>
        <v>0</v>
      </c>
      <c r="AA630" s="87" t="str">
        <f t="shared" si="172"/>
        <v>MINIMO CUMPLIDO</v>
      </c>
      <c r="AB630" s="87">
        <f t="shared" si="173"/>
        <v>0</v>
      </c>
      <c r="AC630" s="87" t="str">
        <f t="shared" si="174"/>
        <v>RECIBIDO TOTAL</v>
      </c>
      <c r="AD630" s="6">
        <f t="shared" si="175"/>
        <v>618945.6</v>
      </c>
      <c r="AE630" s="87"/>
      <c r="AF630" s="87"/>
      <c r="AG630" s="8"/>
      <c r="AH630" s="8"/>
      <c r="AI630" s="9">
        <v>2.5000000000000001E-2</v>
      </c>
      <c r="AJ630" s="9"/>
      <c r="AK630" s="8"/>
      <c r="AL630" s="20"/>
      <c r="AM630" s="8"/>
      <c r="AN630" s="8" t="str">
        <f t="shared" si="176"/>
        <v>MCSSA018786HRAEI-LPI-CC-425-202225301</v>
      </c>
      <c r="AO630" s="8" t="str">
        <f t="shared" si="177"/>
        <v>27300IARE DE OCCIDENTE, S.A. DE C.V.56.68MCSSA018786010.000.5292.002024LA-012M7B997-E115-2022RAMO 12</v>
      </c>
      <c r="AP630" s="8" t="str">
        <f t="shared" si="178"/>
        <v>HRAEI-LPI-CC-425-2022</v>
      </c>
      <c r="AQ630" s="1" t="str">
        <f t="shared" si="179"/>
        <v>HRAEI-MD1006</v>
      </c>
      <c r="AR630" s="1" t="str">
        <f t="shared" si="180"/>
        <v>IARE DE OCCIDENTE, S.A. DE C.V.</v>
      </c>
      <c r="AS630" s="1" t="str">
        <f t="shared" si="181"/>
        <v>LA-012M7B997-E115-2022</v>
      </c>
      <c r="AT630" s="1" t="s">
        <v>48</v>
      </c>
      <c r="AU630" s="1" t="str">
        <f t="shared" si="182"/>
        <v>HRAEI-LPI-CC-425-2022HRAEI-MD1006</v>
      </c>
      <c r="AV630" s="1"/>
      <c r="AW630" s="1"/>
      <c r="AX630" s="1"/>
      <c r="AY630" s="1"/>
      <c r="AZ630" s="1"/>
    </row>
    <row r="631" spans="1:52" s="70" customFormat="1" ht="24.75" hidden="1" customHeight="1" x14ac:dyDescent="0.25">
      <c r="A631" s="70" t="str">
        <f t="shared" si="165"/>
        <v>LA-12-512-012000991-I-174-2023MCSSA018786BUFFINGTON S DE MEXICO, S.A. DE C.V.2024010.000.4186.01</v>
      </c>
      <c r="B631" s="70" t="str">
        <f t="shared" si="166"/>
        <v>MCSSA01878625301HRAEI-LPI-CC-270-2023HRAEI-MD10122024</v>
      </c>
      <c r="C631" s="71">
        <v>45253</v>
      </c>
      <c r="D631" s="72">
        <v>2024</v>
      </c>
      <c r="E631" s="73" t="s">
        <v>39</v>
      </c>
      <c r="F631" s="73" t="s">
        <v>2213</v>
      </c>
      <c r="G631" s="73" t="s">
        <v>41</v>
      </c>
      <c r="H631" s="73">
        <v>25301</v>
      </c>
      <c r="I631" s="73" t="s">
        <v>2313</v>
      </c>
      <c r="J631" s="73" t="s">
        <v>2314</v>
      </c>
      <c r="K631" s="73" t="s">
        <v>945</v>
      </c>
      <c r="L631" s="44" t="str">
        <f t="shared" si="167"/>
        <v>HRAEI-LPI-CC-270-2023HRAEI-MD1012</v>
      </c>
      <c r="M631" s="73" t="s">
        <v>946</v>
      </c>
      <c r="N631" s="73">
        <v>25302814</v>
      </c>
      <c r="O631" s="73" t="s">
        <v>947</v>
      </c>
      <c r="P631" s="73" t="s">
        <v>948</v>
      </c>
      <c r="Q631" s="74">
        <v>132</v>
      </c>
      <c r="R631" s="75">
        <v>3</v>
      </c>
      <c r="S631" s="75">
        <v>7</v>
      </c>
      <c r="T631" s="74">
        <f t="shared" si="168"/>
        <v>396</v>
      </c>
      <c r="U631" s="74">
        <f t="shared" si="169"/>
        <v>924</v>
      </c>
      <c r="V631" s="76">
        <v>0</v>
      </c>
      <c r="W631" s="87" t="str">
        <f>IFERROR(VLOOKUP(L631,'DINAMICA SOLICITADO - ENTREGADO'!$A$2:$B$2000,2,0),"-")</f>
        <v>-</v>
      </c>
      <c r="X631" s="87" t="str">
        <f>IFERROR(VLOOKUP(L631,'DINAMICA SOLICITADO - ENTREGADO'!$A$2:$C$2000,3,0),"-")</f>
        <v>-</v>
      </c>
      <c r="Y631" s="87" t="str">
        <f t="shared" si="170"/>
        <v>SIN SOLICITUD</v>
      </c>
      <c r="Z631" s="87" t="str">
        <f t="shared" si="171"/>
        <v>-</v>
      </c>
      <c r="AA631" s="87" t="str">
        <f t="shared" si="172"/>
        <v>MINIMO SIN SOLICITUD</v>
      </c>
      <c r="AB631" s="87" t="str">
        <f t="shared" si="173"/>
        <v>-</v>
      </c>
      <c r="AC631" s="87" t="str">
        <f t="shared" si="174"/>
        <v>SIN SOLICITUD</v>
      </c>
      <c r="AD631" s="6" t="str">
        <f t="shared" si="175"/>
        <v>-</v>
      </c>
      <c r="AE631" s="87"/>
      <c r="AF631" s="87"/>
      <c r="AG631" s="77"/>
      <c r="AH631" s="77"/>
      <c r="AI631" s="78" t="s">
        <v>2216</v>
      </c>
      <c r="AJ631" s="91"/>
      <c r="AK631" s="77"/>
      <c r="AL631" s="77"/>
      <c r="AM631" s="77"/>
      <c r="AN631" s="77" t="str">
        <f t="shared" si="176"/>
        <v>MCSSA018786HRAEI-LPI-CC-270-202325301</v>
      </c>
      <c r="AO631" s="77" t="str">
        <f t="shared" si="177"/>
        <v>7BUFFINGTON S DE MEXICO, S.A. DE C.V.132MCSSA018786010.000.4186.012024LA-12-512-012000991-I-174-2023RAMO 12</v>
      </c>
      <c r="AP631" s="77" t="str">
        <f t="shared" si="178"/>
        <v>HRAEI-LPI-CC-270-2023</v>
      </c>
      <c r="AQ631" s="70" t="str">
        <f t="shared" si="179"/>
        <v>HRAEI-MD1012</v>
      </c>
      <c r="AR631" s="70" t="str">
        <f t="shared" si="180"/>
        <v>BUFFINGTON S DE MEXICO, S.A. DE C.V.</v>
      </c>
      <c r="AS631" s="70" t="str">
        <f t="shared" si="181"/>
        <v>LA-12-512-012000991-I-174-2023</v>
      </c>
      <c r="AT631" s="70" t="s">
        <v>2218</v>
      </c>
      <c r="AU631" s="70" t="str">
        <f t="shared" si="182"/>
        <v>HRAEI-LPI-CC-270-2023HRAEI-MD1012</v>
      </c>
      <c r="AY631" s="1"/>
      <c r="AZ631" s="1"/>
    </row>
    <row r="632" spans="1:52" s="70" customFormat="1" ht="24.75" hidden="1" customHeight="1" x14ac:dyDescent="0.25">
      <c r="A632" s="1" t="str">
        <f t="shared" si="165"/>
        <v>LA-012M7B997-E115-2022MCSSA018786BUFFINGTON S DE MÉXICO, S.A. DE C.V.2024010.000.4186.01</v>
      </c>
      <c r="B632" s="1" t="str">
        <f t="shared" si="166"/>
        <v>MCSSA01878625301HRAEI-LPI-CC-466-2022HRAEI-MD10122024</v>
      </c>
      <c r="C632" s="42">
        <v>44950</v>
      </c>
      <c r="D632" s="43">
        <v>2024</v>
      </c>
      <c r="E632" s="44" t="s">
        <v>39</v>
      </c>
      <c r="F632" s="44" t="s">
        <v>390</v>
      </c>
      <c r="G632" s="44" t="s">
        <v>41</v>
      </c>
      <c r="H632" s="44">
        <v>25301</v>
      </c>
      <c r="I632" s="44" t="s">
        <v>943</v>
      </c>
      <c r="J632" s="44" t="s">
        <v>944</v>
      </c>
      <c r="K632" s="44" t="s">
        <v>945</v>
      </c>
      <c r="L632" s="44" t="str">
        <f t="shared" si="167"/>
        <v>HRAEI-LPI-CC-466-2022HRAEI-MD1012</v>
      </c>
      <c r="M632" s="44" t="s">
        <v>946</v>
      </c>
      <c r="N632" s="44">
        <v>25302814</v>
      </c>
      <c r="O632" s="44" t="s">
        <v>947</v>
      </c>
      <c r="P632" s="44" t="s">
        <v>948</v>
      </c>
      <c r="Q632" s="45">
        <v>121.3</v>
      </c>
      <c r="R632" s="46">
        <v>5</v>
      </c>
      <c r="S632" s="46">
        <v>11</v>
      </c>
      <c r="T632" s="45">
        <f t="shared" si="168"/>
        <v>606.5</v>
      </c>
      <c r="U632" s="45">
        <f t="shared" si="169"/>
        <v>1334.3</v>
      </c>
      <c r="V632" s="47">
        <v>0</v>
      </c>
      <c r="W632" s="87" t="str">
        <f>IFERROR(VLOOKUP(L632,'DINAMICA SOLICITADO - ENTREGADO'!$A$2:$B$2000,2,0),"-")</f>
        <v>-</v>
      </c>
      <c r="X632" s="87" t="str">
        <f>IFERROR(VLOOKUP(L632,'DINAMICA SOLICITADO - ENTREGADO'!$A$2:$C$2000,3,0),"-")</f>
        <v>-</v>
      </c>
      <c r="Y632" s="87" t="str">
        <f t="shared" si="170"/>
        <v>SIN SOLICITUD</v>
      </c>
      <c r="Z632" s="87" t="str">
        <f t="shared" si="171"/>
        <v>-</v>
      </c>
      <c r="AA632" s="87" t="str">
        <f t="shared" si="172"/>
        <v>MINIMO SIN SOLICITUD</v>
      </c>
      <c r="AB632" s="87" t="str">
        <f t="shared" si="173"/>
        <v>-</v>
      </c>
      <c r="AC632" s="87" t="str">
        <f t="shared" si="174"/>
        <v>SIN SOLICITUD</v>
      </c>
      <c r="AD632" s="6" t="str">
        <f t="shared" si="175"/>
        <v>-</v>
      </c>
      <c r="AE632" s="87"/>
      <c r="AF632" s="87"/>
      <c r="AG632" s="8"/>
      <c r="AH632" s="8"/>
      <c r="AI632" s="9">
        <v>2.5000000000000001E-2</v>
      </c>
      <c r="AJ632" s="9"/>
      <c r="AK632" s="8"/>
      <c r="AL632" s="20"/>
      <c r="AM632" s="8"/>
      <c r="AN632" s="8" t="str">
        <f t="shared" si="176"/>
        <v>MCSSA018786HRAEI-LPI-CC-466-202225301</v>
      </c>
      <c r="AO632" s="8" t="str">
        <f t="shared" si="177"/>
        <v>11BUFFINGTON S DE MÉXICO, S.A. DE C.V.121.3MCSSA018786010.000.4186.012024LA-012M7B997-E115-2022RAMO 12</v>
      </c>
      <c r="AP632" s="8" t="str">
        <f t="shared" si="178"/>
        <v>HRAEI-LPI-CC-466-2022</v>
      </c>
      <c r="AQ632" s="1" t="str">
        <f t="shared" si="179"/>
        <v>HRAEI-MD1012</v>
      </c>
      <c r="AR632" s="1" t="str">
        <f t="shared" si="180"/>
        <v>BUFFINGTON S DE MÉXICO, S.A. DE C.V.</v>
      </c>
      <c r="AS632" s="1" t="str">
        <f t="shared" si="181"/>
        <v>LA-012M7B997-E115-2022</v>
      </c>
      <c r="AT632" s="1" t="s">
        <v>48</v>
      </c>
      <c r="AU632" s="1" t="str">
        <f t="shared" si="182"/>
        <v>HRAEI-LPI-CC-466-2022HRAEI-MD1012</v>
      </c>
      <c r="AV632" s="1"/>
      <c r="AW632" s="1"/>
      <c r="AX632" s="1"/>
      <c r="AY632" s="1"/>
      <c r="AZ632" s="1"/>
    </row>
    <row r="633" spans="1:52" s="70" customFormat="1" ht="24.75" hidden="1" customHeight="1" x14ac:dyDescent="0.25">
      <c r="A633" s="1" t="str">
        <f t="shared" si="165"/>
        <v>AA-12-M7B-012M7B997-I-24-2023 MCSSA018786SCHWABE MÉXICO, S.A. DE C.V.2024010.000.4175.01</v>
      </c>
      <c r="B633" s="1" t="str">
        <f t="shared" si="166"/>
        <v>MCSSA01878625301HRAEI-AD-CC-103-2023HRAEI-MD10092024</v>
      </c>
      <c r="C633" s="42">
        <v>44980</v>
      </c>
      <c r="D633" s="43">
        <v>2024</v>
      </c>
      <c r="E633" s="44" t="s">
        <v>39</v>
      </c>
      <c r="F633" s="44" t="s">
        <v>2043</v>
      </c>
      <c r="G633" s="44" t="s">
        <v>41</v>
      </c>
      <c r="H633" s="44">
        <v>25301</v>
      </c>
      <c r="I633" s="44" t="s">
        <v>2105</v>
      </c>
      <c r="J633" s="44" t="s">
        <v>1287</v>
      </c>
      <c r="K633" s="44" t="s">
        <v>2106</v>
      </c>
      <c r="L633" s="44" t="str">
        <f t="shared" si="167"/>
        <v>HRAEI-AD-CC-103-2023HRAEI-MD1009</v>
      </c>
      <c r="M633" s="44" t="s">
        <v>2107</v>
      </c>
      <c r="N633" s="44">
        <v>25302818</v>
      </c>
      <c r="O633" s="44" t="s">
        <v>2108</v>
      </c>
      <c r="P633" s="44" t="s">
        <v>2109</v>
      </c>
      <c r="Q633" s="45">
        <v>631.75</v>
      </c>
      <c r="R633" s="46">
        <v>2</v>
      </c>
      <c r="S633" s="46">
        <v>3</v>
      </c>
      <c r="T633" s="45">
        <f t="shared" si="168"/>
        <v>1263.5</v>
      </c>
      <c r="U633" s="45">
        <f t="shared" si="169"/>
        <v>1895.25</v>
      </c>
      <c r="V633" s="47">
        <v>0</v>
      </c>
      <c r="W633" s="87">
        <f>IFERROR(VLOOKUP(L633,'DINAMICA SOLICITADO - ENTREGADO'!$A$2:$B$2000,2,0),"-")</f>
        <v>2</v>
      </c>
      <c r="X633" s="87">
        <f>IFERROR(VLOOKUP(L633,'DINAMICA SOLICITADO - ENTREGADO'!$A$2:$C$2000,3,0),"-")</f>
        <v>2</v>
      </c>
      <c r="Y633" s="87" t="str">
        <f t="shared" si="170"/>
        <v>CLAVE SOLICITADA</v>
      </c>
      <c r="Z633" s="87">
        <f t="shared" si="171"/>
        <v>0</v>
      </c>
      <c r="AA633" s="87" t="str">
        <f t="shared" si="172"/>
        <v>MINIMO CUMPLIDO</v>
      </c>
      <c r="AB633" s="87">
        <f t="shared" si="173"/>
        <v>0</v>
      </c>
      <c r="AC633" s="87" t="str">
        <f t="shared" si="174"/>
        <v>RECIBIDO TOTAL</v>
      </c>
      <c r="AD633" s="6">
        <f t="shared" si="175"/>
        <v>1263.5</v>
      </c>
      <c r="AE633" s="87"/>
      <c r="AF633" s="87"/>
      <c r="AG633" s="8"/>
      <c r="AH633" s="8"/>
      <c r="AI633" s="9">
        <v>2.5000000000000001E-2</v>
      </c>
      <c r="AJ633" s="9"/>
      <c r="AK633" s="8"/>
      <c r="AL633" s="20"/>
      <c r="AM633" s="8"/>
      <c r="AN633" s="8" t="str">
        <f t="shared" si="176"/>
        <v>MCSSA018786HRAEI-AD-CC-103-202325301</v>
      </c>
      <c r="AO633" s="8" t="str">
        <f t="shared" si="177"/>
        <v>3SCHWABE MÉXICO, S.A. DE C.V.631.75MCSSA018786010.000.4175.012024AA-12-M7B-012M7B997-I-24-2023 RAMO 12</v>
      </c>
      <c r="AP633" s="8" t="str">
        <f t="shared" si="178"/>
        <v>HRAEI-AD-CC-103-2023</v>
      </c>
      <c r="AQ633" s="1" t="str">
        <f t="shared" si="179"/>
        <v>HRAEI-MD1009</v>
      </c>
      <c r="AR633" s="1" t="str">
        <f t="shared" si="180"/>
        <v>SCHWABE MÉXICO, S.A. DE C.V.</v>
      </c>
      <c r="AS633" s="1" t="str">
        <f t="shared" si="181"/>
        <v>AA-12-M7B-012M7B997-I-24-2023 </v>
      </c>
      <c r="AT633" s="1" t="s">
        <v>48</v>
      </c>
      <c r="AU633" s="1" t="str">
        <f t="shared" si="182"/>
        <v>HRAEI-AD-CC-103-2023HRAEI-MD1009</v>
      </c>
      <c r="AV633" s="1"/>
      <c r="AW633" s="1"/>
      <c r="AX633" s="1"/>
      <c r="AY633" s="1"/>
      <c r="AZ633" s="1"/>
    </row>
    <row r="634" spans="1:52" s="70" customFormat="1" ht="24.75" hidden="1" customHeight="1" x14ac:dyDescent="0.25">
      <c r="A634" s="1" t="str">
        <f t="shared" si="165"/>
        <v>LA-12-M7B-012M7B997-I-1-2023MCSSA018786PRODIFAM, S.A. DE C.V.2024010.000.0108.00</v>
      </c>
      <c r="B634" s="1" t="str">
        <f t="shared" si="166"/>
        <v>MCSSA01878625301HRAEI-LPI-CC-008-2023HRAEI-MD10212024</v>
      </c>
      <c r="C634" s="42">
        <v>44971</v>
      </c>
      <c r="D634" s="43">
        <v>2024</v>
      </c>
      <c r="E634" s="44" t="s">
        <v>39</v>
      </c>
      <c r="F634" s="44" t="s">
        <v>1474</v>
      </c>
      <c r="G634" s="44" t="s">
        <v>41</v>
      </c>
      <c r="H634" s="44">
        <v>25301</v>
      </c>
      <c r="I634" s="44" t="s">
        <v>1475</v>
      </c>
      <c r="J634" s="44" t="s">
        <v>1476</v>
      </c>
      <c r="K634" s="44" t="s">
        <v>1486</v>
      </c>
      <c r="L634" s="44" t="str">
        <f t="shared" si="167"/>
        <v>HRAEI-LPI-CC-008-2023HRAEI-MD1021</v>
      </c>
      <c r="M634" s="44" t="s">
        <v>1487</v>
      </c>
      <c r="N634" s="44">
        <v>25301442</v>
      </c>
      <c r="O634" s="44" t="s">
        <v>1488</v>
      </c>
      <c r="P634" s="44" t="s">
        <v>100</v>
      </c>
      <c r="Q634" s="45">
        <v>4.9400000000000004</v>
      </c>
      <c r="R634" s="46">
        <v>3</v>
      </c>
      <c r="S634" s="46">
        <v>8</v>
      </c>
      <c r="T634" s="45">
        <f t="shared" si="168"/>
        <v>14.82</v>
      </c>
      <c r="U634" s="45">
        <f t="shared" si="169"/>
        <v>39.520000000000003</v>
      </c>
      <c r="V634" s="47">
        <v>0</v>
      </c>
      <c r="W634" s="87">
        <f>IFERROR(VLOOKUP(L634,'DINAMICA SOLICITADO - ENTREGADO'!$A$2:$B$2000,2,0),"-")</f>
        <v>8</v>
      </c>
      <c r="X634" s="87">
        <f>IFERROR(VLOOKUP(L634,'DINAMICA SOLICITADO - ENTREGADO'!$A$2:$C$2000,3,0),"-")</f>
        <v>8</v>
      </c>
      <c r="Y634" s="87" t="str">
        <f t="shared" si="170"/>
        <v>CLAVE SOLICITADA</v>
      </c>
      <c r="Z634" s="87">
        <f t="shared" si="171"/>
        <v>5</v>
      </c>
      <c r="AA634" s="87" t="str">
        <f t="shared" si="172"/>
        <v>MINIMO SUPERADO</v>
      </c>
      <c r="AB634" s="87">
        <f t="shared" si="173"/>
        <v>0</v>
      </c>
      <c r="AC634" s="87" t="str">
        <f t="shared" si="174"/>
        <v>RECIBIDO TOTAL</v>
      </c>
      <c r="AD634" s="6">
        <f t="shared" si="175"/>
        <v>39.520000000000003</v>
      </c>
      <c r="AE634" s="87"/>
      <c r="AF634" s="87"/>
      <c r="AG634" s="8"/>
      <c r="AH634" s="8"/>
      <c r="AI634" s="9">
        <v>0.02</v>
      </c>
      <c r="AJ634" s="9"/>
      <c r="AK634" s="8"/>
      <c r="AL634" s="20"/>
      <c r="AM634" s="8"/>
      <c r="AN634" s="8" t="str">
        <f t="shared" si="176"/>
        <v>MCSSA018786HRAEI-LPI-CC-008-202325301</v>
      </c>
      <c r="AO634" s="8" t="str">
        <f t="shared" si="177"/>
        <v>8PRODIFAM, S.A. DE C.V.4.94MCSSA018786010.000.0108.002024LA-12-M7B-012M7B997-I-1-2023RAMO 12</v>
      </c>
      <c r="AP634" s="8" t="str">
        <f t="shared" si="178"/>
        <v>HRAEI-LPI-CC-008-2023</v>
      </c>
      <c r="AQ634" s="1" t="str">
        <f t="shared" si="179"/>
        <v>HRAEI-MD1021</v>
      </c>
      <c r="AR634" s="1" t="str">
        <f t="shared" si="180"/>
        <v>PRODIFAM, S.A. DE C.V.</v>
      </c>
      <c r="AS634" s="1" t="str">
        <f t="shared" si="181"/>
        <v>LA-12-M7B-012M7B997-I-1-2023</v>
      </c>
      <c r="AT634" s="1" t="s">
        <v>48</v>
      </c>
      <c r="AU634" s="1" t="str">
        <f t="shared" si="182"/>
        <v>HRAEI-LPI-CC-008-2023HRAEI-MD1021</v>
      </c>
      <c r="AV634" s="1"/>
      <c r="AW634" s="1"/>
      <c r="AX634" s="1"/>
      <c r="AY634" s="1"/>
      <c r="AZ634" s="1"/>
    </row>
    <row r="635" spans="1:52" s="70" customFormat="1" ht="24.75" hidden="1" customHeight="1" x14ac:dyDescent="0.25">
      <c r="A635" s="1" t="str">
        <f t="shared" si="165"/>
        <v>LA-12-M7B-012M7B997-I-1-2023MCSSA018786BIORESEARCH DE MÉXICO, S.A. DE C.V.2024010.000.0108.00</v>
      </c>
      <c r="B635" s="1" t="str">
        <f t="shared" si="166"/>
        <v>MCSSA01878625301HRAEI-LPI-CC-010-2023HRAEI-MD10212024</v>
      </c>
      <c r="C635" s="42">
        <v>44971</v>
      </c>
      <c r="D635" s="43">
        <v>2024</v>
      </c>
      <c r="E635" s="44" t="s">
        <v>39</v>
      </c>
      <c r="F635" s="44" t="s">
        <v>1474</v>
      </c>
      <c r="G635" s="44" t="s">
        <v>41</v>
      </c>
      <c r="H635" s="44">
        <v>25301</v>
      </c>
      <c r="I635" s="44" t="s">
        <v>1485</v>
      </c>
      <c r="J635" s="44" t="s">
        <v>504</v>
      </c>
      <c r="K635" s="44" t="s">
        <v>1486</v>
      </c>
      <c r="L635" s="44" t="str">
        <f t="shared" si="167"/>
        <v>HRAEI-LPI-CC-010-2023HRAEI-MD1021</v>
      </c>
      <c r="M635" s="44" t="s">
        <v>1487</v>
      </c>
      <c r="N635" s="44">
        <v>25301442</v>
      </c>
      <c r="O635" s="44" t="s">
        <v>1488</v>
      </c>
      <c r="P635" s="44" t="s">
        <v>100</v>
      </c>
      <c r="Q635" s="45">
        <v>4.6500000000000004</v>
      </c>
      <c r="R635" s="46">
        <v>5</v>
      </c>
      <c r="S635" s="46">
        <v>12</v>
      </c>
      <c r="T635" s="45">
        <f t="shared" si="168"/>
        <v>23.25</v>
      </c>
      <c r="U635" s="45">
        <f t="shared" si="169"/>
        <v>55.800000000000004</v>
      </c>
      <c r="V635" s="47">
        <v>0</v>
      </c>
      <c r="W635" s="87">
        <f>IFERROR(VLOOKUP(L635,'DINAMICA SOLICITADO - ENTREGADO'!$A$2:$B$2000,2,0),"-")</f>
        <v>12</v>
      </c>
      <c r="X635" s="87">
        <f>IFERROR(VLOOKUP(L635,'DINAMICA SOLICITADO - ENTREGADO'!$A$2:$C$2000,3,0),"-")</f>
        <v>12</v>
      </c>
      <c r="Y635" s="87" t="str">
        <f t="shared" si="170"/>
        <v>CLAVE SOLICITADA</v>
      </c>
      <c r="Z635" s="87">
        <f t="shared" si="171"/>
        <v>7</v>
      </c>
      <c r="AA635" s="87" t="str">
        <f t="shared" si="172"/>
        <v>MINIMO SUPERADO</v>
      </c>
      <c r="AB635" s="87">
        <f t="shared" si="173"/>
        <v>0</v>
      </c>
      <c r="AC635" s="87" t="str">
        <f t="shared" si="174"/>
        <v>RECIBIDO TOTAL</v>
      </c>
      <c r="AD635" s="6">
        <f t="shared" si="175"/>
        <v>55.800000000000004</v>
      </c>
      <c r="AE635" s="87"/>
      <c r="AF635" s="87"/>
      <c r="AG635" s="8"/>
      <c r="AH635" s="8"/>
      <c r="AI635" s="9">
        <v>0.02</v>
      </c>
      <c r="AJ635" s="9"/>
      <c r="AK635" s="8"/>
      <c r="AL635" s="20"/>
      <c r="AM635" s="8"/>
      <c r="AN635" s="8" t="str">
        <f t="shared" si="176"/>
        <v>MCSSA018786HRAEI-LPI-CC-010-202325301</v>
      </c>
      <c r="AO635" s="8" t="str">
        <f t="shared" si="177"/>
        <v>12BIORESEARCH DE MÉXICO, S.A. DE C.V.4.65MCSSA018786010.000.0108.002024LA-12-M7B-012M7B997-I-1-2023RAMO 12</v>
      </c>
      <c r="AP635" s="8" t="str">
        <f t="shared" si="178"/>
        <v>HRAEI-LPI-CC-010-2023</v>
      </c>
      <c r="AQ635" s="1" t="str">
        <f t="shared" si="179"/>
        <v>HRAEI-MD1021</v>
      </c>
      <c r="AR635" s="1" t="str">
        <f t="shared" si="180"/>
        <v>BIORESEARCH DE MÉXICO, S.A. DE C.V.</v>
      </c>
      <c r="AS635" s="1" t="str">
        <f t="shared" si="181"/>
        <v>LA-12-M7B-012M7B997-I-1-2023</v>
      </c>
      <c r="AT635" s="1" t="s">
        <v>48</v>
      </c>
      <c r="AU635" s="1" t="str">
        <f t="shared" si="182"/>
        <v>HRAEI-LPI-CC-010-2023HRAEI-MD1021</v>
      </c>
      <c r="AV635" s="1"/>
      <c r="AW635" s="1"/>
      <c r="AX635" s="1"/>
      <c r="AY635" s="1"/>
      <c r="AZ635" s="1"/>
    </row>
    <row r="636" spans="1:52" s="70" customFormat="1" ht="24.75" hidden="1" customHeight="1" x14ac:dyDescent="0.25">
      <c r="A636" s="70" t="str">
        <f t="shared" si="165"/>
        <v>LA-12-512-012000991-I-174-2023MCSSA018786PRODIFAM, S.A. DE C.V.2024010.000.0109.00</v>
      </c>
      <c r="B636" s="70" t="str">
        <f t="shared" si="166"/>
        <v>MCSSA01878625301HRAEI-LPI-CC-353-1-2023HRAEI-MD10202024</v>
      </c>
      <c r="C636" s="71">
        <v>45253</v>
      </c>
      <c r="D636" s="72">
        <v>2024</v>
      </c>
      <c r="E636" s="73" t="s">
        <v>39</v>
      </c>
      <c r="F636" s="73" t="s">
        <v>2213</v>
      </c>
      <c r="G636" s="73" t="s">
        <v>41</v>
      </c>
      <c r="H636" s="73">
        <v>25301</v>
      </c>
      <c r="I636" s="73" t="s">
        <v>2273</v>
      </c>
      <c r="J636" s="73" t="s">
        <v>1476</v>
      </c>
      <c r="K636" s="73" t="s">
        <v>401</v>
      </c>
      <c r="L636" s="44" t="str">
        <f t="shared" si="167"/>
        <v>HRAEI-LPI-CC-353-1-2023HRAEI-MD1020</v>
      </c>
      <c r="M636" s="73" t="s">
        <v>402</v>
      </c>
      <c r="N636" s="73">
        <v>25301443</v>
      </c>
      <c r="O636" s="73" t="s">
        <v>403</v>
      </c>
      <c r="P636" s="73" t="s">
        <v>404</v>
      </c>
      <c r="Q636" s="74">
        <v>8.1</v>
      </c>
      <c r="R636" s="75">
        <v>662</v>
      </c>
      <c r="S636" s="75">
        <v>1654</v>
      </c>
      <c r="T636" s="74">
        <f t="shared" si="168"/>
        <v>5362.2</v>
      </c>
      <c r="U636" s="74">
        <f t="shared" si="169"/>
        <v>13397.4</v>
      </c>
      <c r="V636" s="76">
        <v>0</v>
      </c>
      <c r="W636" s="87">
        <f>IFERROR(VLOOKUP(L636,'DINAMICA SOLICITADO - ENTREGADO'!$A$2:$B$2000,2,0),"-")</f>
        <v>662</v>
      </c>
      <c r="X636" s="87">
        <f>IFERROR(VLOOKUP(L636,'DINAMICA SOLICITADO - ENTREGADO'!$A$2:$C$2000,3,0),"-")</f>
        <v>0</v>
      </c>
      <c r="Y636" s="87" t="str">
        <f t="shared" si="170"/>
        <v>CLAVE SOLICITADA</v>
      </c>
      <c r="Z636" s="87">
        <f t="shared" si="171"/>
        <v>0</v>
      </c>
      <c r="AA636" s="87" t="str">
        <f t="shared" si="172"/>
        <v>MINIMO CUMPLIDO</v>
      </c>
      <c r="AB636" s="87">
        <f t="shared" si="173"/>
        <v>662</v>
      </c>
      <c r="AC636" s="87" t="str">
        <f t="shared" si="174"/>
        <v>SIN RECIBIR</v>
      </c>
      <c r="AD636" s="6">
        <f t="shared" si="175"/>
        <v>0</v>
      </c>
      <c r="AE636" s="87"/>
      <c r="AF636" s="87"/>
      <c r="AG636" s="77"/>
      <c r="AH636" s="77"/>
      <c r="AI636" s="78" t="s">
        <v>2216</v>
      </c>
      <c r="AJ636" s="78"/>
      <c r="AK636" s="77"/>
      <c r="AL636" s="77"/>
      <c r="AM636" s="77"/>
      <c r="AN636" s="77" t="str">
        <f t="shared" si="176"/>
        <v>MCSSA018786HRAEI-LPI-CC-353-1-202325301</v>
      </c>
      <c r="AO636" s="77" t="str">
        <f t="shared" si="177"/>
        <v>1654PRODIFAM, S.A. DE C.V.8.1MCSSA018786010.000.0109.002024LA-12-512-012000991-I-174-2023RAMO 12</v>
      </c>
      <c r="AP636" s="77" t="str">
        <f t="shared" si="178"/>
        <v>HRAEI-LPI-CC-353-1-2023</v>
      </c>
      <c r="AQ636" s="70" t="str">
        <f t="shared" si="179"/>
        <v>HRAEI-MD1020</v>
      </c>
      <c r="AR636" s="70" t="str">
        <f t="shared" si="180"/>
        <v>PRODIFAM, S.A. DE C.V.</v>
      </c>
      <c r="AS636" s="70" t="str">
        <f t="shared" si="181"/>
        <v>LA-12-512-012000991-I-174-2023</v>
      </c>
      <c r="AT636" s="70" t="s">
        <v>2218</v>
      </c>
      <c r="AU636" s="70" t="str">
        <f t="shared" si="182"/>
        <v>HRAEI-LPI-CC-353-1-2023HRAEI-MD1020</v>
      </c>
      <c r="AY636" s="1"/>
      <c r="AZ636" s="1"/>
    </row>
    <row r="637" spans="1:52" s="70" customFormat="1" ht="24.75" hidden="1" customHeight="1" x14ac:dyDescent="0.25">
      <c r="A637" s="70" t="str">
        <f t="shared" si="165"/>
        <v>LA-12-512-012000991-I-174-2023MCSSA018786COMERCIALIZADORA DE PRODUCTOS INSTITUCIONALES, S.A. DE C.V.2024010.000.0109.00</v>
      </c>
      <c r="B637" s="70" t="str">
        <f t="shared" si="166"/>
        <v>MCSSA01878625301HRAEI-LPI-CC-276-2023HRAEI-MD10202024</v>
      </c>
      <c r="C637" s="71">
        <v>45253</v>
      </c>
      <c r="D637" s="72">
        <v>2024</v>
      </c>
      <c r="E637" s="73" t="s">
        <v>39</v>
      </c>
      <c r="F637" s="73" t="s">
        <v>2213</v>
      </c>
      <c r="G637" s="73" t="s">
        <v>41</v>
      </c>
      <c r="H637" s="73">
        <v>25301</v>
      </c>
      <c r="I637" s="73" t="s">
        <v>2269</v>
      </c>
      <c r="J637" s="73" t="s">
        <v>406</v>
      </c>
      <c r="K637" s="73" t="s">
        <v>401</v>
      </c>
      <c r="L637" s="44" t="str">
        <f t="shared" si="167"/>
        <v>HRAEI-LPI-CC-276-2023HRAEI-MD1020</v>
      </c>
      <c r="M637" s="73" t="s">
        <v>402</v>
      </c>
      <c r="N637" s="73">
        <v>25301443</v>
      </c>
      <c r="O637" s="73" t="s">
        <v>403</v>
      </c>
      <c r="P637" s="73" t="s">
        <v>404</v>
      </c>
      <c r="Q637" s="74">
        <v>8.36</v>
      </c>
      <c r="R637" s="75">
        <v>441</v>
      </c>
      <c r="S637" s="75">
        <v>1103</v>
      </c>
      <c r="T637" s="74">
        <f t="shared" si="168"/>
        <v>3686.7599999999998</v>
      </c>
      <c r="U637" s="74">
        <f t="shared" si="169"/>
        <v>9221.08</v>
      </c>
      <c r="V637" s="76">
        <v>0</v>
      </c>
      <c r="W637" s="87">
        <f>IFERROR(VLOOKUP(L637,'DINAMICA SOLICITADO - ENTREGADO'!$A$2:$B$2000,2,0),"-")</f>
        <v>441</v>
      </c>
      <c r="X637" s="87">
        <f>IFERROR(VLOOKUP(L637,'DINAMICA SOLICITADO - ENTREGADO'!$A$2:$C$2000,3,0),"-")</f>
        <v>441</v>
      </c>
      <c r="Y637" s="87" t="str">
        <f t="shared" si="170"/>
        <v>CLAVE SOLICITADA</v>
      </c>
      <c r="Z637" s="87">
        <f t="shared" si="171"/>
        <v>0</v>
      </c>
      <c r="AA637" s="87" t="str">
        <f t="shared" si="172"/>
        <v>MINIMO CUMPLIDO</v>
      </c>
      <c r="AB637" s="87">
        <f t="shared" si="173"/>
        <v>0</v>
      </c>
      <c r="AC637" s="87" t="str">
        <f t="shared" si="174"/>
        <v>RECIBIDO TOTAL</v>
      </c>
      <c r="AD637" s="6">
        <f t="shared" si="175"/>
        <v>3686.7599999999998</v>
      </c>
      <c r="AE637" s="87"/>
      <c r="AF637" s="87"/>
      <c r="AG637" s="77"/>
      <c r="AH637" s="77"/>
      <c r="AI637" s="78" t="s">
        <v>2216</v>
      </c>
      <c r="AJ637" s="78"/>
      <c r="AK637" s="77"/>
      <c r="AL637" s="77"/>
      <c r="AM637" s="77"/>
      <c r="AN637" s="77" t="str">
        <f t="shared" si="176"/>
        <v>MCSSA018786HRAEI-LPI-CC-276-202325301</v>
      </c>
      <c r="AO637" s="77" t="str">
        <f t="shared" si="177"/>
        <v>1103COMERCIALIZADORA DE PRODUCTOS INSTITUCIONALES, S.A. DE C.V.8.36MCSSA018786010.000.0109.002024LA-12-512-012000991-I-174-2023RAMO 12</v>
      </c>
      <c r="AP637" s="77" t="str">
        <f t="shared" si="178"/>
        <v>HRAEI-LPI-CC-276-2023</v>
      </c>
      <c r="AQ637" s="70" t="str">
        <f t="shared" si="179"/>
        <v>HRAEI-MD1020</v>
      </c>
      <c r="AR637" s="70" t="str">
        <f t="shared" si="180"/>
        <v>COMERCIALIZADORA DE PRODUCTOS INSTITUCIONALES, S.A. DE C.V.</v>
      </c>
      <c r="AS637" s="70" t="str">
        <f t="shared" si="181"/>
        <v>LA-12-512-012000991-I-174-2023</v>
      </c>
      <c r="AT637" s="70" t="s">
        <v>2218</v>
      </c>
      <c r="AU637" s="70" t="str">
        <f t="shared" si="182"/>
        <v>HRAEI-LPI-CC-276-2023HRAEI-MD1020</v>
      </c>
      <c r="AY637" s="1"/>
      <c r="AZ637" s="1"/>
    </row>
    <row r="638" spans="1:52" s="70" customFormat="1" ht="24.75" hidden="1" customHeight="1" x14ac:dyDescent="0.25">
      <c r="A638" s="1" t="str">
        <f t="shared" si="165"/>
        <v>LA-012M7B997-E115-2022MCSSA018786DISTRIBUIDOR MEDICO TECNOMED, S.A. DE C.V.2024010.000.0109.00</v>
      </c>
      <c r="B638" s="1" t="str">
        <f t="shared" si="166"/>
        <v>MCSSA01878625301HRAEI-LPI-CC-419-RA-2022HRAEI-MD10202024</v>
      </c>
      <c r="C638" s="42">
        <v>44950</v>
      </c>
      <c r="D638" s="43">
        <v>2024</v>
      </c>
      <c r="E638" s="44" t="s">
        <v>39</v>
      </c>
      <c r="F638" s="44" t="s">
        <v>390</v>
      </c>
      <c r="G638" s="44" t="s">
        <v>41</v>
      </c>
      <c r="H638" s="44">
        <v>25301</v>
      </c>
      <c r="I638" s="44" t="s">
        <v>399</v>
      </c>
      <c r="J638" s="44" t="s">
        <v>400</v>
      </c>
      <c r="K638" s="44" t="s">
        <v>401</v>
      </c>
      <c r="L638" s="44" t="str">
        <f t="shared" si="167"/>
        <v>HRAEI-LPI-CC-419-RA-2022HRAEI-MD1020</v>
      </c>
      <c r="M638" s="69" t="s">
        <v>402</v>
      </c>
      <c r="N638" s="44">
        <v>25301443</v>
      </c>
      <c r="O638" s="44" t="s">
        <v>403</v>
      </c>
      <c r="P638" s="44" t="s">
        <v>404</v>
      </c>
      <c r="Q638" s="45">
        <v>8.1</v>
      </c>
      <c r="R638" s="46">
        <v>1792</v>
      </c>
      <c r="S638" s="46">
        <v>4480</v>
      </c>
      <c r="T638" s="45">
        <f t="shared" si="168"/>
        <v>14515.199999999999</v>
      </c>
      <c r="U638" s="45">
        <f t="shared" si="169"/>
        <v>36288</v>
      </c>
      <c r="V638" s="47">
        <v>0</v>
      </c>
      <c r="W638" s="87">
        <f>IFERROR(VLOOKUP(L638,'DINAMICA SOLICITADO - ENTREGADO'!$A$2:$B$2000,2,0),"-")</f>
        <v>4480</v>
      </c>
      <c r="X638" s="87">
        <f>IFERROR(VLOOKUP(L638,'DINAMICA SOLICITADO - ENTREGADO'!$A$2:$C$2000,3,0),"-")</f>
        <v>4480</v>
      </c>
      <c r="Y638" s="87" t="str">
        <f t="shared" si="170"/>
        <v>CLAVE SOLICITADA</v>
      </c>
      <c r="Z638" s="87">
        <f t="shared" si="171"/>
        <v>2688</v>
      </c>
      <c r="AA638" s="87" t="str">
        <f t="shared" si="172"/>
        <v>MINIMO SUPERADO</v>
      </c>
      <c r="AB638" s="87">
        <f t="shared" si="173"/>
        <v>0</v>
      </c>
      <c r="AC638" s="87" t="str">
        <f t="shared" si="174"/>
        <v>RECIBIDO TOTAL</v>
      </c>
      <c r="AD638" s="6">
        <f t="shared" si="175"/>
        <v>36288</v>
      </c>
      <c r="AE638" s="87"/>
      <c r="AF638" s="87"/>
      <c r="AG638" s="8"/>
      <c r="AH638" s="8"/>
      <c r="AI638" s="9">
        <v>2.5000000000000001E-2</v>
      </c>
      <c r="AJ638" s="9"/>
      <c r="AK638" s="8"/>
      <c r="AL638" s="20"/>
      <c r="AM638" s="8"/>
      <c r="AN638" s="8" t="str">
        <f t="shared" si="176"/>
        <v>MCSSA018786HRAEI-LPI-CC-419-RA-202225301</v>
      </c>
      <c r="AO638" s="8" t="str">
        <f t="shared" si="177"/>
        <v>4480DISTRIBUIDOR MEDICO TECNOMED, S.A. DE C.V.8.1MCSSA018786010.000.0109.002024LA-012M7B997-E115-2022RAMO 12</v>
      </c>
      <c r="AP638" s="8" t="str">
        <f t="shared" si="178"/>
        <v>HRAEI-LPI-CC-419-RA-2022</v>
      </c>
      <c r="AQ638" s="1" t="str">
        <f t="shared" si="179"/>
        <v>HRAEI-MD1020</v>
      </c>
      <c r="AR638" s="1" t="str">
        <f t="shared" si="180"/>
        <v>DISTRIBUIDOR MEDICO TECNOMED, S.A. DE C.V.</v>
      </c>
      <c r="AS638" s="1" t="str">
        <f t="shared" si="181"/>
        <v>LA-012M7B997-E115-2022</v>
      </c>
      <c r="AT638" s="1" t="s">
        <v>48</v>
      </c>
      <c r="AU638" s="1" t="str">
        <f t="shared" si="182"/>
        <v>HRAEI-LPI-CC-419-RA-2022HRAEI-MD1020</v>
      </c>
      <c r="AV638" s="1"/>
      <c r="AW638" s="1"/>
      <c r="AX638" s="1"/>
      <c r="AY638" s="1"/>
      <c r="AZ638" s="1"/>
    </row>
    <row r="639" spans="1:52" s="70" customFormat="1" ht="24.75" hidden="1" customHeight="1" x14ac:dyDescent="0.25">
      <c r="A639" s="70" t="str">
        <f t="shared" si="165"/>
        <v>LA-12-512-012000991-I-174-2023MCSSA018786BIORESEARCH DE MEXICO, S.A. DE C.V.2024010.000.5165.00</v>
      </c>
      <c r="B639" s="70" t="str">
        <f t="shared" si="166"/>
        <v>MCSSA01878625301HRAEI-LPI-CC-266-2023HRAEI-MD10242024</v>
      </c>
      <c r="C639" s="71">
        <v>45253</v>
      </c>
      <c r="D639" s="72">
        <v>2024</v>
      </c>
      <c r="E639" s="73" t="s">
        <v>39</v>
      </c>
      <c r="F639" s="73" t="s">
        <v>2213</v>
      </c>
      <c r="G639" s="73" t="s">
        <v>41</v>
      </c>
      <c r="H639" s="73">
        <v>25301</v>
      </c>
      <c r="I639" s="73" t="s">
        <v>2274</v>
      </c>
      <c r="J639" s="73" t="s">
        <v>2275</v>
      </c>
      <c r="K639" s="73" t="s">
        <v>1044</v>
      </c>
      <c r="L639" s="44" t="str">
        <f t="shared" si="167"/>
        <v>HRAEI-LPI-CC-266-2023HRAEI-MD1024</v>
      </c>
      <c r="M639" s="73" t="s">
        <v>1045</v>
      </c>
      <c r="N639" s="73">
        <v>25301449</v>
      </c>
      <c r="O639" s="73" t="s">
        <v>1046</v>
      </c>
      <c r="P639" s="73" t="s">
        <v>280</v>
      </c>
      <c r="Q639" s="74">
        <v>9</v>
      </c>
      <c r="R639" s="75">
        <v>10</v>
      </c>
      <c r="S639" s="75">
        <v>24</v>
      </c>
      <c r="T639" s="74">
        <f t="shared" si="168"/>
        <v>90</v>
      </c>
      <c r="U639" s="74">
        <f t="shared" si="169"/>
        <v>216</v>
      </c>
      <c r="V639" s="76">
        <v>0</v>
      </c>
      <c r="W639" s="87">
        <f>IFERROR(VLOOKUP(L639,'DINAMICA SOLICITADO - ENTREGADO'!$A$2:$B$2000,2,0),"-")</f>
        <v>24</v>
      </c>
      <c r="X639" s="87">
        <f>IFERROR(VLOOKUP(L639,'DINAMICA SOLICITADO - ENTREGADO'!$A$2:$C$2000,3,0),"-")</f>
        <v>24</v>
      </c>
      <c r="Y639" s="87" t="str">
        <f t="shared" si="170"/>
        <v>CLAVE SOLICITADA</v>
      </c>
      <c r="Z639" s="87">
        <f t="shared" si="171"/>
        <v>14</v>
      </c>
      <c r="AA639" s="87" t="str">
        <f t="shared" si="172"/>
        <v>MINIMO SUPERADO</v>
      </c>
      <c r="AB639" s="87">
        <f t="shared" si="173"/>
        <v>0</v>
      </c>
      <c r="AC639" s="87" t="str">
        <f t="shared" si="174"/>
        <v>RECIBIDO TOTAL</v>
      </c>
      <c r="AD639" s="6">
        <f t="shared" si="175"/>
        <v>216</v>
      </c>
      <c r="AE639" s="87"/>
      <c r="AF639" s="87"/>
      <c r="AG639" s="77"/>
      <c r="AH639" s="77"/>
      <c r="AI639" s="78" t="s">
        <v>2216</v>
      </c>
      <c r="AJ639" s="78"/>
      <c r="AK639" s="77"/>
      <c r="AL639" s="77"/>
      <c r="AM639" s="77"/>
      <c r="AN639" s="77" t="str">
        <f t="shared" si="176"/>
        <v>MCSSA018786HRAEI-LPI-CC-266-202325301</v>
      </c>
      <c r="AO639" s="77" t="str">
        <f t="shared" si="177"/>
        <v>24BIORESEARCH DE MEXICO, S.A. DE C.V.9MCSSA018786010.000.5165.002024LA-12-512-012000991-I-174-2023RAMO 12</v>
      </c>
      <c r="AP639" s="77" t="str">
        <f t="shared" si="178"/>
        <v>HRAEI-LPI-CC-266-2023</v>
      </c>
      <c r="AQ639" s="70" t="str">
        <f t="shared" si="179"/>
        <v>HRAEI-MD1024</v>
      </c>
      <c r="AR639" s="70" t="str">
        <f t="shared" si="180"/>
        <v>BIORESEARCH DE MEXICO, S.A. DE C.V.</v>
      </c>
      <c r="AS639" s="70" t="str">
        <f t="shared" si="181"/>
        <v>LA-12-512-012000991-I-174-2023</v>
      </c>
      <c r="AT639" s="70" t="s">
        <v>2218</v>
      </c>
      <c r="AU639" s="70" t="str">
        <f t="shared" si="182"/>
        <v>HRAEI-LPI-CC-266-2023HRAEI-MD1024</v>
      </c>
      <c r="AY639" s="1"/>
      <c r="AZ639" s="1"/>
    </row>
    <row r="640" spans="1:52" s="70" customFormat="1" ht="24.75" hidden="1" customHeight="1" x14ac:dyDescent="0.25">
      <c r="A640" s="70" t="str">
        <f t="shared" si="165"/>
        <v>LA-12-512-012000991-I-174-2023MCSSA018786MEDILIVER, S.A. DE C.V.2024010.000.5165.00</v>
      </c>
      <c r="B640" s="70" t="str">
        <f t="shared" si="166"/>
        <v>MCSSA01878625301HRAEI-LPI-CC-335-1-2023HRAEI-MD10242024</v>
      </c>
      <c r="C640" s="71">
        <v>45253</v>
      </c>
      <c r="D640" s="72">
        <v>2024</v>
      </c>
      <c r="E640" s="73" t="s">
        <v>39</v>
      </c>
      <c r="F640" s="73" t="s">
        <v>2213</v>
      </c>
      <c r="G640" s="73" t="s">
        <v>41</v>
      </c>
      <c r="H640" s="73">
        <v>25301</v>
      </c>
      <c r="I640" s="73" t="s">
        <v>2284</v>
      </c>
      <c r="J640" s="73" t="s">
        <v>1739</v>
      </c>
      <c r="K640" s="73" t="s">
        <v>1044</v>
      </c>
      <c r="L640" s="44" t="str">
        <f t="shared" si="167"/>
        <v>HRAEI-LPI-CC-335-1-2023HRAEI-MD1024</v>
      </c>
      <c r="M640" s="73" t="s">
        <v>1045</v>
      </c>
      <c r="N640" s="73">
        <v>25301449</v>
      </c>
      <c r="O640" s="73" t="s">
        <v>1046</v>
      </c>
      <c r="P640" s="73" t="s">
        <v>280</v>
      </c>
      <c r="Q640" s="74">
        <v>9.84</v>
      </c>
      <c r="R640" s="75">
        <v>6</v>
      </c>
      <c r="S640" s="75">
        <v>16</v>
      </c>
      <c r="T640" s="74">
        <f t="shared" si="168"/>
        <v>59.04</v>
      </c>
      <c r="U640" s="74">
        <f t="shared" si="169"/>
        <v>157.44</v>
      </c>
      <c r="V640" s="76">
        <v>0</v>
      </c>
      <c r="W640" s="87" t="str">
        <f>IFERROR(VLOOKUP(L640,'DINAMICA SOLICITADO - ENTREGADO'!$A$2:$B$2000,2,0),"-")</f>
        <v>-</v>
      </c>
      <c r="X640" s="87" t="str">
        <f>IFERROR(VLOOKUP(L640,'DINAMICA SOLICITADO - ENTREGADO'!$A$2:$C$2000,3,0),"-")</f>
        <v>-</v>
      </c>
      <c r="Y640" s="87" t="str">
        <f t="shared" si="170"/>
        <v>SIN SOLICITUD</v>
      </c>
      <c r="Z640" s="87" t="str">
        <f t="shared" si="171"/>
        <v>-</v>
      </c>
      <c r="AA640" s="87" t="str">
        <f t="shared" si="172"/>
        <v>MINIMO SIN SOLICITUD</v>
      </c>
      <c r="AB640" s="87" t="str">
        <f t="shared" si="173"/>
        <v>-</v>
      </c>
      <c r="AC640" s="87" t="str">
        <f t="shared" si="174"/>
        <v>SIN SOLICITUD</v>
      </c>
      <c r="AD640" s="6" t="str">
        <f t="shared" si="175"/>
        <v>-</v>
      </c>
      <c r="AE640" s="87"/>
      <c r="AF640" s="87"/>
      <c r="AG640" s="77"/>
      <c r="AH640" s="77"/>
      <c r="AI640" s="78" t="s">
        <v>2216</v>
      </c>
      <c r="AJ640" s="78"/>
      <c r="AK640" s="77"/>
      <c r="AL640" s="77"/>
      <c r="AM640" s="77"/>
      <c r="AN640" s="77" t="str">
        <f t="shared" si="176"/>
        <v>MCSSA018786HRAEI-LPI-CC-335-1-202325301</v>
      </c>
      <c r="AO640" s="77" t="str">
        <f t="shared" si="177"/>
        <v>16MEDILIVER, S.A. DE C.V.9.84MCSSA018786010.000.5165.002024LA-12-512-012000991-I-174-2023RAMO 12</v>
      </c>
      <c r="AP640" s="77" t="str">
        <f t="shared" si="178"/>
        <v>HRAEI-LPI-CC-335-1-2023</v>
      </c>
      <c r="AQ640" s="70" t="str">
        <f t="shared" si="179"/>
        <v>HRAEI-MD1024</v>
      </c>
      <c r="AR640" s="70" t="str">
        <f t="shared" si="180"/>
        <v>MEDILIVER, S.A. DE C.V.</v>
      </c>
      <c r="AS640" s="70" t="str">
        <f t="shared" si="181"/>
        <v>LA-12-512-012000991-I-174-2023</v>
      </c>
      <c r="AT640" s="70" t="s">
        <v>2218</v>
      </c>
      <c r="AU640" s="70" t="str">
        <f t="shared" si="182"/>
        <v>HRAEI-LPI-CC-335-1-2023HRAEI-MD1024</v>
      </c>
      <c r="AY640" s="1"/>
      <c r="AZ640" s="1"/>
    </row>
    <row r="641" spans="1:52" s="70" customFormat="1" ht="24.75" hidden="1" customHeight="1" x14ac:dyDescent="0.25">
      <c r="A641" s="1" t="str">
        <f t="shared" si="165"/>
        <v>LA-012M7B997-E115-2022MCSSA018786IARE DE OCCIDENTE, S.A. DE C.V.2024010.000.5165.00</v>
      </c>
      <c r="B641" s="1" t="str">
        <f t="shared" si="166"/>
        <v>MCSSA01878625301HRAEI-LPI-CC-425-2022HRAEI-MD10242024</v>
      </c>
      <c r="C641" s="42">
        <v>44950</v>
      </c>
      <c r="D641" s="43">
        <v>2024</v>
      </c>
      <c r="E641" s="44" t="s">
        <v>39</v>
      </c>
      <c r="F641" s="44" t="s">
        <v>390</v>
      </c>
      <c r="G641" s="44" t="s">
        <v>41</v>
      </c>
      <c r="H641" s="44">
        <v>25301</v>
      </c>
      <c r="I641" s="44" t="s">
        <v>451</v>
      </c>
      <c r="J641" s="44" t="s">
        <v>373</v>
      </c>
      <c r="K641" s="44" t="s">
        <v>1044</v>
      </c>
      <c r="L641" s="44" t="str">
        <f t="shared" si="167"/>
        <v>HRAEI-LPI-CC-425-2022HRAEI-MD1024</v>
      </c>
      <c r="M641" s="44" t="s">
        <v>1045</v>
      </c>
      <c r="N641" s="44">
        <v>25301449</v>
      </c>
      <c r="O641" s="44" t="s">
        <v>1046</v>
      </c>
      <c r="P641" s="44" t="s">
        <v>280</v>
      </c>
      <c r="Q641" s="45">
        <v>9.4600000000000009</v>
      </c>
      <c r="R641" s="46">
        <v>17</v>
      </c>
      <c r="S641" s="46">
        <v>41</v>
      </c>
      <c r="T641" s="45">
        <f t="shared" si="168"/>
        <v>160.82000000000002</v>
      </c>
      <c r="U641" s="45">
        <f t="shared" si="169"/>
        <v>387.86</v>
      </c>
      <c r="V641" s="47">
        <v>0</v>
      </c>
      <c r="W641" s="87">
        <f>IFERROR(VLOOKUP(L641,'DINAMICA SOLICITADO - ENTREGADO'!$A$2:$B$2000,2,0),"-")</f>
        <v>17</v>
      </c>
      <c r="X641" s="87">
        <f>IFERROR(VLOOKUP(L641,'DINAMICA SOLICITADO - ENTREGADO'!$A$2:$C$2000,3,0),"-")</f>
        <v>17</v>
      </c>
      <c r="Y641" s="87" t="str">
        <f t="shared" si="170"/>
        <v>CLAVE SOLICITADA</v>
      </c>
      <c r="Z641" s="87">
        <f t="shared" si="171"/>
        <v>0</v>
      </c>
      <c r="AA641" s="87" t="str">
        <f t="shared" si="172"/>
        <v>MINIMO CUMPLIDO</v>
      </c>
      <c r="AB641" s="87">
        <f t="shared" si="173"/>
        <v>0</v>
      </c>
      <c r="AC641" s="87" t="str">
        <f t="shared" si="174"/>
        <v>RECIBIDO TOTAL</v>
      </c>
      <c r="AD641" s="6">
        <f t="shared" si="175"/>
        <v>160.82000000000002</v>
      </c>
      <c r="AE641" s="87"/>
      <c r="AF641" s="87"/>
      <c r="AG641" s="8"/>
      <c r="AH641" s="8"/>
      <c r="AI641" s="9">
        <v>2.5000000000000001E-2</v>
      </c>
      <c r="AJ641" s="9"/>
      <c r="AK641" s="8"/>
      <c r="AL641" s="20"/>
      <c r="AM641" s="8"/>
      <c r="AN641" s="8" t="str">
        <f t="shared" si="176"/>
        <v>MCSSA018786HRAEI-LPI-CC-425-202225301</v>
      </c>
      <c r="AO641" s="8" t="str">
        <f t="shared" si="177"/>
        <v>41IARE DE OCCIDENTE, S.A. DE C.V.9.46MCSSA018786010.000.5165.002024LA-012M7B997-E115-2022RAMO 12</v>
      </c>
      <c r="AP641" s="8" t="str">
        <f t="shared" si="178"/>
        <v>HRAEI-LPI-CC-425-2022</v>
      </c>
      <c r="AQ641" s="1" t="str">
        <f t="shared" si="179"/>
        <v>HRAEI-MD1024</v>
      </c>
      <c r="AR641" s="1" t="str">
        <f t="shared" si="180"/>
        <v>IARE DE OCCIDENTE, S.A. DE C.V.</v>
      </c>
      <c r="AS641" s="1" t="str">
        <f t="shared" si="181"/>
        <v>LA-012M7B997-E115-2022</v>
      </c>
      <c r="AT641" s="1" t="s">
        <v>48</v>
      </c>
      <c r="AU641" s="1" t="str">
        <f t="shared" si="182"/>
        <v>HRAEI-LPI-CC-425-2022HRAEI-MD1024</v>
      </c>
      <c r="AV641" s="1"/>
      <c r="AW641" s="1"/>
      <c r="AX641" s="1"/>
      <c r="AY641" s="1"/>
      <c r="AZ641" s="1"/>
    </row>
    <row r="642" spans="1:52" s="70" customFormat="1" ht="24.75" hidden="1" customHeight="1" x14ac:dyDescent="0.25">
      <c r="A642" s="70" t="str">
        <f t="shared" si="165"/>
        <v>LA-12-512-012000991-I-174-2023MCSSA018786ABASTO Y SUMINISTRO EN FARMACOS GADEC, S.A. DE C.V.2024010.000.0566.00</v>
      </c>
      <c r="B642" s="70" t="str">
        <f t="shared" si="166"/>
        <v>MCSSA01878625301HRAEI-LPI-CC-249-1-2023HRAEI-MD10252024</v>
      </c>
      <c r="C642" s="71">
        <v>45357</v>
      </c>
      <c r="D642" s="72">
        <v>2024</v>
      </c>
      <c r="E642" s="73" t="s">
        <v>39</v>
      </c>
      <c r="F642" s="73" t="s">
        <v>2213</v>
      </c>
      <c r="G642" s="73" t="s">
        <v>2480</v>
      </c>
      <c r="H642" s="73">
        <v>25301</v>
      </c>
      <c r="I642" s="73" t="s">
        <v>2457</v>
      </c>
      <c r="J642" s="73" t="s">
        <v>499</v>
      </c>
      <c r="K642" s="73" t="s">
        <v>500</v>
      </c>
      <c r="L642" s="44" t="str">
        <f t="shared" si="167"/>
        <v>HRAEI-LPI-CC-249-1-2023HRAEI-MD1025</v>
      </c>
      <c r="M642" s="73" t="s">
        <v>501</v>
      </c>
      <c r="N642" s="73">
        <v>25301451</v>
      </c>
      <c r="O642" s="73" t="s">
        <v>502</v>
      </c>
      <c r="P642" s="73" t="s">
        <v>280</v>
      </c>
      <c r="Q642" s="74">
        <v>46.2</v>
      </c>
      <c r="R642" s="75">
        <v>6</v>
      </c>
      <c r="S642" s="75">
        <v>14</v>
      </c>
      <c r="T642" s="74">
        <f t="shared" si="168"/>
        <v>277.20000000000005</v>
      </c>
      <c r="U642" s="74">
        <f t="shared" si="169"/>
        <v>646.80000000000007</v>
      </c>
      <c r="V642" s="76"/>
      <c r="W642" s="87" t="str">
        <f>IFERROR(VLOOKUP(L642,'DINAMICA SOLICITADO - ENTREGADO'!$A$2:$B$2000,2,0),"-")</f>
        <v>-</v>
      </c>
      <c r="X642" s="87" t="str">
        <f>IFERROR(VLOOKUP(L642,'DINAMICA SOLICITADO - ENTREGADO'!$A$2:$C$2000,3,0),"-")</f>
        <v>-</v>
      </c>
      <c r="Y642" s="87" t="str">
        <f t="shared" si="170"/>
        <v>SIN SOLICITUD</v>
      </c>
      <c r="Z642" s="87" t="str">
        <f t="shared" si="171"/>
        <v>-</v>
      </c>
      <c r="AA642" s="87" t="str">
        <f t="shared" si="172"/>
        <v>MINIMO SIN SOLICITUD</v>
      </c>
      <c r="AB642" s="87" t="str">
        <f t="shared" si="173"/>
        <v>-</v>
      </c>
      <c r="AC642" s="87" t="str">
        <f t="shared" si="174"/>
        <v>SIN SOLICITUD</v>
      </c>
      <c r="AD642" s="6" t="str">
        <f t="shared" si="175"/>
        <v>-</v>
      </c>
      <c r="AE642" s="87"/>
      <c r="AF642" s="87"/>
      <c r="AG642" s="77" t="s">
        <v>2482</v>
      </c>
      <c r="AH642" s="77" t="s">
        <v>2482</v>
      </c>
      <c r="AI642" s="78" t="s">
        <v>2216</v>
      </c>
      <c r="AJ642" s="78" t="s">
        <v>2458</v>
      </c>
      <c r="AK642" s="77" t="s">
        <v>2483</v>
      </c>
      <c r="AL642" s="77">
        <v>0</v>
      </c>
      <c r="AM642" s="77" t="s">
        <v>2479</v>
      </c>
      <c r="AN642" s="77" t="str">
        <f t="shared" si="176"/>
        <v>MCSSA018786HRAEI-LPI-CC-249-1-202325301</v>
      </c>
      <c r="AO642" s="77" t="str">
        <f t="shared" si="177"/>
        <v>14ABASTO Y SUMINISTRO EN FARMACOS GADEC, S.A. DE C.V.46.2MCSSA018786010.000.0566.002024LA-12-512-012000991-I-174-2023RAMO 47</v>
      </c>
      <c r="AP642" s="77" t="str">
        <f t="shared" si="178"/>
        <v>HRAEI-LPI-CC-249-1-2023</v>
      </c>
      <c r="AQ642" s="70" t="str">
        <f t="shared" si="179"/>
        <v>HRAEI-MD1025</v>
      </c>
      <c r="AR642" s="70" t="str">
        <f t="shared" si="180"/>
        <v>ABASTO Y SUMINISTRO EN FARMACOS GADEC, S.A. DE C.V.</v>
      </c>
      <c r="AS642" s="70" t="str">
        <f t="shared" si="181"/>
        <v>LA-12-512-012000991-I-174-2023</v>
      </c>
      <c r="AT642" s="70" t="s">
        <v>2218</v>
      </c>
      <c r="AU642" s="70" t="str">
        <f t="shared" si="182"/>
        <v>HRAEI-LPI-CC-249-1-2023HRAEI-MD1025</v>
      </c>
      <c r="AY642" s="1"/>
      <c r="AZ642" s="1"/>
    </row>
    <row r="643" spans="1:52" s="70" customFormat="1" ht="24.75" hidden="1" customHeight="1" x14ac:dyDescent="0.25">
      <c r="A643" s="1" t="str">
        <f t="shared" si="165"/>
        <v>LA-012M7B997-E115-2022MCSSA018786ABASTO Y SUMINISTRO EN FARMACOS GADEC, S.A. DE C.V.2024010.000.0566.00</v>
      </c>
      <c r="B643" s="1" t="str">
        <f t="shared" si="166"/>
        <v>MCSSA01878625301HRAEI-LPI-CC-432-2022HRAEI-MD10252024</v>
      </c>
      <c r="C643" s="42">
        <v>44950</v>
      </c>
      <c r="D643" s="43">
        <v>2024</v>
      </c>
      <c r="E643" s="44" t="s">
        <v>39</v>
      </c>
      <c r="F643" s="44" t="s">
        <v>390</v>
      </c>
      <c r="G643" s="44" t="s">
        <v>41</v>
      </c>
      <c r="H643" s="44">
        <v>25301</v>
      </c>
      <c r="I643" s="44" t="s">
        <v>498</v>
      </c>
      <c r="J643" s="44" t="s">
        <v>499</v>
      </c>
      <c r="K643" s="44" t="s">
        <v>500</v>
      </c>
      <c r="L643" s="44" t="str">
        <f t="shared" si="167"/>
        <v>HRAEI-LPI-CC-432-2022HRAEI-MD1025</v>
      </c>
      <c r="M643" s="44" t="s">
        <v>501</v>
      </c>
      <c r="N643" s="44">
        <v>25301451</v>
      </c>
      <c r="O643" s="44" t="s">
        <v>502</v>
      </c>
      <c r="P643" s="44" t="s">
        <v>280</v>
      </c>
      <c r="Q643" s="45">
        <v>42</v>
      </c>
      <c r="R643" s="46">
        <v>10</v>
      </c>
      <c r="S643" s="46">
        <v>23</v>
      </c>
      <c r="T643" s="45">
        <f t="shared" si="168"/>
        <v>420</v>
      </c>
      <c r="U643" s="45">
        <f t="shared" si="169"/>
        <v>966</v>
      </c>
      <c r="V643" s="47">
        <v>0</v>
      </c>
      <c r="W643" s="87">
        <f>IFERROR(VLOOKUP(L643,'DINAMICA SOLICITADO - ENTREGADO'!$A$2:$B$2000,2,0),"-")</f>
        <v>10</v>
      </c>
      <c r="X643" s="87">
        <f>IFERROR(VLOOKUP(L643,'DINAMICA SOLICITADO - ENTREGADO'!$A$2:$C$2000,3,0),"-")</f>
        <v>10</v>
      </c>
      <c r="Y643" s="87" t="str">
        <f t="shared" si="170"/>
        <v>CLAVE SOLICITADA</v>
      </c>
      <c r="Z643" s="87">
        <f t="shared" si="171"/>
        <v>0</v>
      </c>
      <c r="AA643" s="87" t="str">
        <f t="shared" si="172"/>
        <v>MINIMO CUMPLIDO</v>
      </c>
      <c r="AB643" s="87">
        <f t="shared" si="173"/>
        <v>0</v>
      </c>
      <c r="AC643" s="87" t="str">
        <f t="shared" si="174"/>
        <v>RECIBIDO TOTAL</v>
      </c>
      <c r="AD643" s="6">
        <f t="shared" si="175"/>
        <v>420</v>
      </c>
      <c r="AE643" s="87"/>
      <c r="AF643" s="87"/>
      <c r="AG643" s="8"/>
      <c r="AH643" s="8"/>
      <c r="AI643" s="9">
        <v>2.5000000000000001E-2</v>
      </c>
      <c r="AJ643" s="9"/>
      <c r="AK643" s="8"/>
      <c r="AL643" s="20"/>
      <c r="AM643" s="8"/>
      <c r="AN643" s="8" t="str">
        <f t="shared" si="176"/>
        <v>MCSSA018786HRAEI-LPI-CC-432-202225301</v>
      </c>
      <c r="AO643" s="8" t="str">
        <f t="shared" si="177"/>
        <v>23ABASTO Y SUMINISTRO EN FARMACOS GADEC, S.A. DE C.V.42MCSSA018786010.000.0566.002024LA-012M7B997-E115-2022RAMO 12</v>
      </c>
      <c r="AP643" s="8" t="str">
        <f t="shared" si="178"/>
        <v>HRAEI-LPI-CC-432-2022</v>
      </c>
      <c r="AQ643" s="1" t="str">
        <f t="shared" si="179"/>
        <v>HRAEI-MD1025</v>
      </c>
      <c r="AR643" s="1" t="str">
        <f t="shared" si="180"/>
        <v>ABASTO Y SUMINISTRO EN FARMACOS GADEC, S.A. DE C.V.</v>
      </c>
      <c r="AS643" s="1" t="str">
        <f t="shared" si="181"/>
        <v>LA-012M7B997-E115-2022</v>
      </c>
      <c r="AT643" s="1" t="s">
        <v>48</v>
      </c>
      <c r="AU643" s="1" t="str">
        <f t="shared" si="182"/>
        <v>HRAEI-LPI-CC-432-2022HRAEI-MD1025</v>
      </c>
      <c r="AV643" s="1"/>
      <c r="AW643" s="1"/>
      <c r="AX643" s="1"/>
      <c r="AY643" s="1"/>
      <c r="AZ643" s="1"/>
    </row>
    <row r="644" spans="1:52" s="70" customFormat="1" ht="24.75" hidden="1" customHeight="1" x14ac:dyDescent="0.25">
      <c r="A644" s="1" t="str">
        <f t="shared" si="165"/>
        <v>LA-12-M7B-012M7B997-I-1-2023MCSSA018786ABASTECEDORA DE INSUMOS PARA LA SALUD, S.A. DE C.V.2024040.000.4470.01</v>
      </c>
      <c r="B644" s="1" t="str">
        <f t="shared" si="166"/>
        <v>MCSSA01878625301HRAEI-LPI-CC-032-2023HRAEI-MD10272024</v>
      </c>
      <c r="C644" s="42">
        <v>44971</v>
      </c>
      <c r="D644" s="43">
        <v>2024</v>
      </c>
      <c r="E644" s="44" t="s">
        <v>39</v>
      </c>
      <c r="F644" s="44" t="s">
        <v>1474</v>
      </c>
      <c r="G644" s="44" t="s">
        <v>41</v>
      </c>
      <c r="H644" s="44">
        <v>25301</v>
      </c>
      <c r="I644" s="44" t="s">
        <v>1692</v>
      </c>
      <c r="J644" s="44" t="s">
        <v>604</v>
      </c>
      <c r="K644" s="44" t="s">
        <v>1996</v>
      </c>
      <c r="L644" s="44" t="str">
        <f t="shared" si="167"/>
        <v>HRAEI-LPI-CC-032-2023HRAEI-MD1027</v>
      </c>
      <c r="M644" s="44" t="s">
        <v>1997</v>
      </c>
      <c r="N644" s="44">
        <v>25302822</v>
      </c>
      <c r="O644" s="44" t="s">
        <v>1998</v>
      </c>
      <c r="P644" s="44" t="s">
        <v>1286</v>
      </c>
      <c r="Q644" s="45">
        <v>351.32999999999902</v>
      </c>
      <c r="R644" s="46">
        <v>1</v>
      </c>
      <c r="S644" s="46">
        <v>2</v>
      </c>
      <c r="T644" s="45">
        <f t="shared" si="168"/>
        <v>351.32999999999902</v>
      </c>
      <c r="U644" s="45">
        <f t="shared" si="169"/>
        <v>702.65999999999804</v>
      </c>
      <c r="V644" s="47">
        <v>0</v>
      </c>
      <c r="W644" s="87" t="str">
        <f>IFERROR(VLOOKUP(L644,'DINAMICA SOLICITADO - ENTREGADO'!$A$2:$B$2000,2,0),"-")</f>
        <v>-</v>
      </c>
      <c r="X644" s="87" t="str">
        <f>IFERROR(VLOOKUP(L644,'DINAMICA SOLICITADO - ENTREGADO'!$A$2:$C$2000,3,0),"-")</f>
        <v>-</v>
      </c>
      <c r="Y644" s="87" t="str">
        <f t="shared" si="170"/>
        <v>SIN SOLICITUD</v>
      </c>
      <c r="Z644" s="87" t="str">
        <f t="shared" si="171"/>
        <v>-</v>
      </c>
      <c r="AA644" s="87" t="str">
        <f t="shared" si="172"/>
        <v>MINIMO SIN SOLICITUD</v>
      </c>
      <c r="AB644" s="87" t="str">
        <f t="shared" si="173"/>
        <v>-</v>
      </c>
      <c r="AC644" s="87" t="str">
        <f t="shared" si="174"/>
        <v>SIN SOLICITUD</v>
      </c>
      <c r="AD644" s="6" t="str">
        <f t="shared" si="175"/>
        <v>-</v>
      </c>
      <c r="AE644" s="87"/>
      <c r="AF644" s="87"/>
      <c r="AG644" s="8"/>
      <c r="AH644" s="8"/>
      <c r="AI644" s="9">
        <v>0.02</v>
      </c>
      <c r="AJ644" s="9"/>
      <c r="AK644" s="8"/>
      <c r="AL644" s="20"/>
      <c r="AM644" s="8"/>
      <c r="AN644" s="8" t="str">
        <f t="shared" si="176"/>
        <v>MCSSA018786HRAEI-LPI-CC-032-202325301</v>
      </c>
      <c r="AO644" s="8" t="str">
        <f t="shared" si="177"/>
        <v>2ABASTECEDORA DE INSUMOS PARA LA SALUD, S.A. DE C.V.351.329999999999MCSSA018786040.000.4470.012024LA-12-M7B-012M7B997-I-1-2023RAMO 12</v>
      </c>
      <c r="AP644" s="8" t="str">
        <f t="shared" si="178"/>
        <v>HRAEI-LPI-CC-032-2023</v>
      </c>
      <c r="AQ644" s="1" t="str">
        <f t="shared" si="179"/>
        <v>HRAEI-MD1027</v>
      </c>
      <c r="AR644" s="1" t="str">
        <f t="shared" si="180"/>
        <v>ABASTECEDORA DE INSUMOS PARA LA SALUD, S.A. DE C.V.</v>
      </c>
      <c r="AS644" s="1" t="str">
        <f t="shared" si="181"/>
        <v>LA-12-M7B-012M7B997-I-1-2023</v>
      </c>
      <c r="AT644" s="1" t="s">
        <v>48</v>
      </c>
      <c r="AU644" s="1" t="str">
        <f t="shared" si="182"/>
        <v>HRAEI-LPI-CC-032-2023HRAEI-MD1027</v>
      </c>
      <c r="AV644" s="1"/>
      <c r="AW644" s="1"/>
      <c r="AX644" s="1"/>
      <c r="AY644" s="1"/>
      <c r="AZ644" s="1"/>
    </row>
    <row r="645" spans="1:52" s="70" customFormat="1" ht="24.75" hidden="1" customHeight="1" x14ac:dyDescent="0.25">
      <c r="A645" s="1" t="str">
        <f t="shared" si="165"/>
        <v>LA-12-M7B-012M7B997-I-1-2023MCSSA018786ABASTECEDORA DE INSUMOS PARA LA SALUD, S.A. DE C.V.2024040.000.4471.01</v>
      </c>
      <c r="B645" s="1" t="str">
        <f t="shared" si="166"/>
        <v>MCSSA01878625301HRAEI-LPI-CC-032-2023HRAEI-MD10292024</v>
      </c>
      <c r="C645" s="42">
        <v>44971</v>
      </c>
      <c r="D645" s="43">
        <v>2024</v>
      </c>
      <c r="E645" s="44" t="s">
        <v>39</v>
      </c>
      <c r="F645" s="44" t="s">
        <v>1474</v>
      </c>
      <c r="G645" s="44" t="s">
        <v>41</v>
      </c>
      <c r="H645" s="44">
        <v>25301</v>
      </c>
      <c r="I645" s="44" t="s">
        <v>1692</v>
      </c>
      <c r="J645" s="44" t="s">
        <v>604</v>
      </c>
      <c r="K645" s="44" t="s">
        <v>1999</v>
      </c>
      <c r="L645" s="44" t="str">
        <f t="shared" si="167"/>
        <v>HRAEI-LPI-CC-032-2023HRAEI-MD1029</v>
      </c>
      <c r="M645" s="44" t="s">
        <v>2000</v>
      </c>
      <c r="N645" s="44">
        <v>25302824</v>
      </c>
      <c r="O645" s="44" t="s">
        <v>2001</v>
      </c>
      <c r="P645" s="44" t="s">
        <v>1286</v>
      </c>
      <c r="Q645" s="45">
        <v>359.98</v>
      </c>
      <c r="R645" s="46">
        <v>1</v>
      </c>
      <c r="S645" s="46">
        <v>2</v>
      </c>
      <c r="T645" s="45">
        <f t="shared" si="168"/>
        <v>359.98</v>
      </c>
      <c r="U645" s="45">
        <f t="shared" si="169"/>
        <v>719.96</v>
      </c>
      <c r="V645" s="47">
        <v>0</v>
      </c>
      <c r="W645" s="87" t="str">
        <f>IFERROR(VLOOKUP(L645,'DINAMICA SOLICITADO - ENTREGADO'!$A$2:$B$2000,2,0),"-")</f>
        <v>-</v>
      </c>
      <c r="X645" s="87" t="str">
        <f>IFERROR(VLOOKUP(L645,'DINAMICA SOLICITADO - ENTREGADO'!$A$2:$C$2000,3,0),"-")</f>
        <v>-</v>
      </c>
      <c r="Y645" s="87" t="str">
        <f t="shared" si="170"/>
        <v>SIN SOLICITUD</v>
      </c>
      <c r="Z645" s="87" t="str">
        <f t="shared" si="171"/>
        <v>-</v>
      </c>
      <c r="AA645" s="87" t="str">
        <f t="shared" si="172"/>
        <v>MINIMO SIN SOLICITUD</v>
      </c>
      <c r="AB645" s="87" t="str">
        <f t="shared" si="173"/>
        <v>-</v>
      </c>
      <c r="AC645" s="87" t="str">
        <f t="shared" si="174"/>
        <v>SIN SOLICITUD</v>
      </c>
      <c r="AD645" s="6" t="str">
        <f t="shared" si="175"/>
        <v>-</v>
      </c>
      <c r="AE645" s="87"/>
      <c r="AF645" s="87"/>
      <c r="AG645" s="8"/>
      <c r="AH645" s="8"/>
      <c r="AI645" s="9">
        <v>0.02</v>
      </c>
      <c r="AJ645" s="9"/>
      <c r="AK645" s="8"/>
      <c r="AL645" s="20"/>
      <c r="AM645" s="8"/>
      <c r="AN645" s="8" t="str">
        <f t="shared" si="176"/>
        <v>MCSSA018786HRAEI-LPI-CC-032-202325301</v>
      </c>
      <c r="AO645" s="8" t="str">
        <f t="shared" si="177"/>
        <v>2ABASTECEDORA DE INSUMOS PARA LA SALUD, S.A. DE C.V.359.98MCSSA018786040.000.4471.012024LA-12-M7B-012M7B997-I-1-2023RAMO 12</v>
      </c>
      <c r="AP645" s="8" t="str">
        <f t="shared" si="178"/>
        <v>HRAEI-LPI-CC-032-2023</v>
      </c>
      <c r="AQ645" s="1" t="str">
        <f t="shared" si="179"/>
        <v>HRAEI-MD1029</v>
      </c>
      <c r="AR645" s="1" t="str">
        <f t="shared" si="180"/>
        <v>ABASTECEDORA DE INSUMOS PARA LA SALUD, S.A. DE C.V.</v>
      </c>
      <c r="AS645" s="1" t="str">
        <f t="shared" si="181"/>
        <v>LA-12-M7B-012M7B997-I-1-2023</v>
      </c>
      <c r="AT645" s="1" t="s">
        <v>48</v>
      </c>
      <c r="AU645" s="1" t="str">
        <f t="shared" si="182"/>
        <v>HRAEI-LPI-CC-032-2023HRAEI-MD1029</v>
      </c>
      <c r="AV645" s="1"/>
      <c r="AW645" s="1"/>
      <c r="AX645" s="1"/>
      <c r="AY645" s="1"/>
      <c r="AZ645" s="1"/>
    </row>
    <row r="646" spans="1:52" s="70" customFormat="1" ht="24.75" hidden="1" customHeight="1" x14ac:dyDescent="0.25">
      <c r="A646" s="70" t="str">
        <f t="shared" si="165"/>
        <v>LA-12-512-012000991-I-174-2023MCSSA018786COMERCIALIZADORA DE PRODUCTOS INSTITUCIONALES, S.A. DE C.V.2024010.000.0476.00</v>
      </c>
      <c r="B646" s="70" t="str">
        <f t="shared" si="166"/>
        <v>MCSSA01878625301HRAEI-LPI-CC-276-2023HRAEI-MD10332024</v>
      </c>
      <c r="C646" s="71">
        <v>45253</v>
      </c>
      <c r="D646" s="72">
        <v>2024</v>
      </c>
      <c r="E646" s="73" t="s">
        <v>39</v>
      </c>
      <c r="F646" s="73" t="s">
        <v>2213</v>
      </c>
      <c r="G646" s="73" t="s">
        <v>41</v>
      </c>
      <c r="H646" s="73">
        <v>25301</v>
      </c>
      <c r="I646" s="73" t="s">
        <v>2269</v>
      </c>
      <c r="J646" s="73" t="s">
        <v>406</v>
      </c>
      <c r="K646" s="73" t="s">
        <v>485</v>
      </c>
      <c r="L646" s="44" t="str">
        <f t="shared" si="167"/>
        <v>HRAEI-LPI-CC-276-2023HRAEI-MD1033</v>
      </c>
      <c r="M646" s="73" t="s">
        <v>486</v>
      </c>
      <c r="N646" s="73">
        <v>25301458</v>
      </c>
      <c r="O646" s="73" t="s">
        <v>487</v>
      </c>
      <c r="P646" s="73" t="s">
        <v>488</v>
      </c>
      <c r="Q646" s="74">
        <v>2595.2600000000002</v>
      </c>
      <c r="R646" s="75">
        <v>11</v>
      </c>
      <c r="S646" s="75">
        <v>26</v>
      </c>
      <c r="T646" s="74">
        <f t="shared" si="168"/>
        <v>28547.86</v>
      </c>
      <c r="U646" s="74">
        <f t="shared" si="169"/>
        <v>67476.760000000009</v>
      </c>
      <c r="V646" s="76">
        <v>0</v>
      </c>
      <c r="W646" s="87">
        <f>IFERROR(VLOOKUP(L646,'DINAMICA SOLICITADO - ENTREGADO'!$A$2:$B$2000,2,0),"-")</f>
        <v>26</v>
      </c>
      <c r="X646" s="87">
        <f>IFERROR(VLOOKUP(L646,'DINAMICA SOLICITADO - ENTREGADO'!$A$2:$C$2000,3,0),"-")</f>
        <v>26</v>
      </c>
      <c r="Y646" s="87" t="str">
        <f t="shared" si="170"/>
        <v>CLAVE SOLICITADA</v>
      </c>
      <c r="Z646" s="87">
        <f t="shared" si="171"/>
        <v>15</v>
      </c>
      <c r="AA646" s="87" t="str">
        <f t="shared" si="172"/>
        <v>MINIMO SUPERADO</v>
      </c>
      <c r="AB646" s="87">
        <f t="shared" si="173"/>
        <v>0</v>
      </c>
      <c r="AC646" s="87" t="str">
        <f t="shared" si="174"/>
        <v>RECIBIDO TOTAL</v>
      </c>
      <c r="AD646" s="6">
        <f t="shared" si="175"/>
        <v>67476.760000000009</v>
      </c>
      <c r="AE646" s="87" t="s">
        <v>3574</v>
      </c>
      <c r="AF646" s="87"/>
      <c r="AG646" s="77"/>
      <c r="AH646" s="77"/>
      <c r="AI646" s="78" t="s">
        <v>2216</v>
      </c>
      <c r="AJ646" s="78"/>
      <c r="AK646" s="77"/>
      <c r="AL646" s="77"/>
      <c r="AM646" s="77"/>
      <c r="AN646" s="77" t="str">
        <f t="shared" si="176"/>
        <v>MCSSA018786HRAEI-LPI-CC-276-202325301</v>
      </c>
      <c r="AO646" s="77" t="str">
        <f t="shared" si="177"/>
        <v>26COMERCIALIZADORA DE PRODUCTOS INSTITUCIONALES, S.A. DE C.V.2595.26MCSSA018786010.000.0476.002024LA-12-512-012000991-I-174-2023RAMO 12</v>
      </c>
      <c r="AP646" s="77" t="str">
        <f t="shared" si="178"/>
        <v>HRAEI-LPI-CC-276-2023</v>
      </c>
      <c r="AQ646" s="70" t="str">
        <f t="shared" si="179"/>
        <v>HRAEI-MD1033</v>
      </c>
      <c r="AR646" s="70" t="str">
        <f t="shared" si="180"/>
        <v>COMERCIALIZADORA DE PRODUCTOS INSTITUCIONALES, S.A. DE C.V.</v>
      </c>
      <c r="AS646" s="70" t="str">
        <f t="shared" si="181"/>
        <v>LA-12-512-012000991-I-174-2023</v>
      </c>
      <c r="AT646" s="70" t="s">
        <v>2218</v>
      </c>
      <c r="AU646" s="70" t="str">
        <f t="shared" si="182"/>
        <v>HRAEI-LPI-CC-276-2023HRAEI-MD1033</v>
      </c>
      <c r="AY646" s="1"/>
      <c r="AZ646" s="1"/>
    </row>
    <row r="647" spans="1:52" s="70" customFormat="1" ht="24.75" hidden="1" customHeight="1" x14ac:dyDescent="0.25">
      <c r="A647" s="1" t="str">
        <f t="shared" ref="A647:A710" si="183">CONCATENATE($F647,$E647,$J647,$D647,$M647)</f>
        <v>LA-012M7B997-E115-2022MCSSA018786DANKEL MEDICAL, S.A.P.I. DE C.V.2024010.000.0476.00</v>
      </c>
      <c r="B647" s="1" t="str">
        <f t="shared" ref="B647:B710" si="184">CONCATENATE($E647,$H647,$I647,$K647,$D647)</f>
        <v>MCSSA01878625301HRAEI-LPI-CC-494-2022HRAEI-MD10332024</v>
      </c>
      <c r="C647" s="42">
        <v>44950</v>
      </c>
      <c r="D647" s="43">
        <v>2024</v>
      </c>
      <c r="E647" s="44" t="s">
        <v>39</v>
      </c>
      <c r="F647" s="44" t="s">
        <v>390</v>
      </c>
      <c r="G647" s="44" t="s">
        <v>41</v>
      </c>
      <c r="H647" s="44">
        <v>25301</v>
      </c>
      <c r="I647" s="44" t="s">
        <v>1295</v>
      </c>
      <c r="J647" s="44" t="s">
        <v>1296</v>
      </c>
      <c r="K647" s="44" t="s">
        <v>485</v>
      </c>
      <c r="L647" s="44" t="str">
        <f t="shared" ref="L647:L710" si="185">CONCATENATE(I647,K647)</f>
        <v>HRAEI-LPI-CC-494-2022HRAEI-MD1033</v>
      </c>
      <c r="M647" s="44" t="s">
        <v>486</v>
      </c>
      <c r="N647" s="44">
        <v>25301458</v>
      </c>
      <c r="O647" s="44" t="s">
        <v>487</v>
      </c>
      <c r="P647" s="44" t="s">
        <v>488</v>
      </c>
      <c r="Q647" s="45">
        <v>2826.09</v>
      </c>
      <c r="R647" s="46">
        <v>7</v>
      </c>
      <c r="S647" s="46">
        <v>17</v>
      </c>
      <c r="T647" s="45">
        <f t="shared" ref="T647:T710" si="186">+$Q647*$R647</f>
        <v>19782.63</v>
      </c>
      <c r="U647" s="45">
        <f t="shared" ref="U647:U710" si="187">+$S647*$Q647</f>
        <v>48043.53</v>
      </c>
      <c r="V647" s="47">
        <v>0</v>
      </c>
      <c r="W647" s="87" t="str">
        <f>IFERROR(VLOOKUP(L647,'DINAMICA SOLICITADO - ENTREGADO'!$A$2:$B$2000,2,0),"-")</f>
        <v>-</v>
      </c>
      <c r="X647" s="87" t="str">
        <f>IFERROR(VLOOKUP(L647,'DINAMICA SOLICITADO - ENTREGADO'!$A$2:$C$2000,3,0),"-")</f>
        <v>-</v>
      </c>
      <c r="Y647" s="87" t="str">
        <f t="shared" ref="Y647:Y710" si="188">IF(W647="-","SIN SOLICITUD","CLAVE SOLICITADA")</f>
        <v>SIN SOLICITUD</v>
      </c>
      <c r="Z647" s="87" t="str">
        <f t="shared" ref="Z647:Z710" si="189">IF(W647="-","-",(W647-R647))</f>
        <v>-</v>
      </c>
      <c r="AA647" s="87" t="str">
        <f t="shared" ref="AA647:AA710" si="190">IF(Z647&lt;0,"MINIMO NO CUMPLIDO",IF(Z647="-","MINIMO SIN SOLICITUD",IF(Z647=0,"MINIMO CUMPLIDO","MINIMO SUPERADO")))</f>
        <v>MINIMO SIN SOLICITUD</v>
      </c>
      <c r="AB647" s="87" t="str">
        <f t="shared" ref="AB647:AB710" si="191">IF(W647="-","-",(W647-X647))</f>
        <v>-</v>
      </c>
      <c r="AC647" s="87" t="str">
        <f t="shared" ref="AC647:AC710" si="192">IF(AND(X647="-",AB647="-"),"SIN SOLICITUD",IF(AND(X647&gt;0,AB647&gt;0),"RECIBIDO PARCIAL",IF(AND(X647&gt;0,AB647=0),"RECIBIDO TOTAL","SIN RECIBIR")))</f>
        <v>SIN SOLICITUD</v>
      </c>
      <c r="AD647" s="6" t="str">
        <f t="shared" ref="AD647:AD710" si="193">IFERROR(+Q647*X647,"-")</f>
        <v>-</v>
      </c>
      <c r="AE647" s="87"/>
      <c r="AF647" s="87"/>
      <c r="AG647" s="8"/>
      <c r="AH647" s="8"/>
      <c r="AI647" s="9">
        <v>2.5000000000000001E-2</v>
      </c>
      <c r="AJ647" s="9"/>
      <c r="AK647" s="8"/>
      <c r="AL647" s="20"/>
      <c r="AM647" s="8"/>
      <c r="AN647" s="8" t="str">
        <f t="shared" ref="AN647:AN710" si="194">CONCATENATE($E647,$I647,$H647)</f>
        <v>MCSSA018786HRAEI-LPI-CC-494-202225301</v>
      </c>
      <c r="AO647" s="8" t="str">
        <f t="shared" ref="AO647:AO710" si="195">CONCATENATE($S647,$J647,$Q647,$E647,$M647,$D647,$F647,$G647)</f>
        <v>17DANKEL MEDICAL, S.A.P.I. DE C.V.2826.09MCSSA018786010.000.0476.002024LA-012M7B997-E115-2022RAMO 12</v>
      </c>
      <c r="AP647" s="8" t="str">
        <f t="shared" ref="AP647:AP710" si="196">+I647</f>
        <v>HRAEI-LPI-CC-494-2022</v>
      </c>
      <c r="AQ647" s="1" t="str">
        <f t="shared" ref="AQ647:AQ710" si="197">+$K647</f>
        <v>HRAEI-MD1033</v>
      </c>
      <c r="AR647" s="1" t="str">
        <f t="shared" ref="AR647:AR710" si="198">+J647</f>
        <v>DANKEL MEDICAL, S.A.P.I. DE C.V.</v>
      </c>
      <c r="AS647" s="1" t="str">
        <f t="shared" ref="AS647:AS710" si="199">+F647</f>
        <v>LA-012M7B997-E115-2022</v>
      </c>
      <c r="AT647" s="1" t="s">
        <v>48</v>
      </c>
      <c r="AU647" s="1" t="str">
        <f t="shared" ref="AU647:AU710" si="200">CONCATENATE(I647,K647)</f>
        <v>HRAEI-LPI-CC-494-2022HRAEI-MD1033</v>
      </c>
      <c r="AV647" s="1"/>
      <c r="AW647" s="1"/>
      <c r="AX647" s="1"/>
      <c r="AY647" s="1"/>
      <c r="AZ647" s="1"/>
    </row>
    <row r="648" spans="1:52" s="70" customFormat="1" ht="24.75" hidden="1" customHeight="1" x14ac:dyDescent="0.25">
      <c r="A648" s="1" t="str">
        <f t="shared" si="183"/>
        <v>LA-012M7B997-E115-2022MCSSA018786DISTRIBUIDOR MEDICO TECNOMED, S.A. DE C.V.2024010.000.0476.00</v>
      </c>
      <c r="B648" s="1" t="str">
        <f t="shared" si="184"/>
        <v>MCSSA01878625301HRAEI-LPI-CC-419-RA-2022HRAEI-MD10332024</v>
      </c>
      <c r="C648" s="42">
        <v>44950</v>
      </c>
      <c r="D648" s="43">
        <v>2024</v>
      </c>
      <c r="E648" s="44" t="s">
        <v>39</v>
      </c>
      <c r="F648" s="44" t="s">
        <v>390</v>
      </c>
      <c r="G648" s="44" t="s">
        <v>41</v>
      </c>
      <c r="H648" s="44">
        <v>25301</v>
      </c>
      <c r="I648" s="44" t="s">
        <v>399</v>
      </c>
      <c r="J648" s="44" t="s">
        <v>400</v>
      </c>
      <c r="K648" s="44" t="s">
        <v>485</v>
      </c>
      <c r="L648" s="44" t="str">
        <f t="shared" si="185"/>
        <v>HRAEI-LPI-CC-419-RA-2022HRAEI-MD1033</v>
      </c>
      <c r="M648" s="69" t="s">
        <v>486</v>
      </c>
      <c r="N648" s="44">
        <v>25301458</v>
      </c>
      <c r="O648" s="44" t="s">
        <v>487</v>
      </c>
      <c r="P648" s="44" t="s">
        <v>488</v>
      </c>
      <c r="Q648" s="45">
        <v>2595.2600000000002</v>
      </c>
      <c r="R648" s="46">
        <v>11</v>
      </c>
      <c r="S648" s="46">
        <v>26</v>
      </c>
      <c r="T648" s="45">
        <f t="shared" si="186"/>
        <v>28547.86</v>
      </c>
      <c r="U648" s="45">
        <f t="shared" si="187"/>
        <v>67476.760000000009</v>
      </c>
      <c r="V648" s="47">
        <v>0</v>
      </c>
      <c r="W648" s="87">
        <f>IFERROR(VLOOKUP(L648,'DINAMICA SOLICITADO - ENTREGADO'!$A$2:$B$2000,2,0),"-")</f>
        <v>26</v>
      </c>
      <c r="X648" s="87">
        <f>IFERROR(VLOOKUP(L648,'DINAMICA SOLICITADO - ENTREGADO'!$A$2:$C$2000,3,0),"-")</f>
        <v>25</v>
      </c>
      <c r="Y648" s="87" t="str">
        <f t="shared" si="188"/>
        <v>CLAVE SOLICITADA</v>
      </c>
      <c r="Z648" s="87">
        <f t="shared" si="189"/>
        <v>15</v>
      </c>
      <c r="AA648" s="87" t="str">
        <f t="shared" si="190"/>
        <v>MINIMO SUPERADO</v>
      </c>
      <c r="AB648" s="87">
        <f t="shared" si="191"/>
        <v>1</v>
      </c>
      <c r="AC648" s="87" t="str">
        <f t="shared" si="192"/>
        <v>RECIBIDO PARCIAL</v>
      </c>
      <c r="AD648" s="6">
        <f t="shared" si="193"/>
        <v>64881.500000000007</v>
      </c>
      <c r="AE648" s="87"/>
      <c r="AF648" s="87"/>
      <c r="AG648" s="8"/>
      <c r="AH648" s="8"/>
      <c r="AI648" s="9">
        <v>2.5000000000000001E-2</v>
      </c>
      <c r="AJ648" s="9"/>
      <c r="AK648" s="8"/>
      <c r="AL648" s="20"/>
      <c r="AM648" s="8"/>
      <c r="AN648" s="8" t="str">
        <f t="shared" si="194"/>
        <v>MCSSA018786HRAEI-LPI-CC-419-RA-202225301</v>
      </c>
      <c r="AO648" s="8" t="str">
        <f t="shared" si="195"/>
        <v>26DISTRIBUIDOR MEDICO TECNOMED, S.A. DE C.V.2595.26MCSSA018786010.000.0476.002024LA-012M7B997-E115-2022RAMO 12</v>
      </c>
      <c r="AP648" s="8" t="str">
        <f t="shared" si="196"/>
        <v>HRAEI-LPI-CC-419-RA-2022</v>
      </c>
      <c r="AQ648" s="1" t="str">
        <f t="shared" si="197"/>
        <v>HRAEI-MD1033</v>
      </c>
      <c r="AR648" s="1" t="str">
        <f t="shared" si="198"/>
        <v>DISTRIBUIDOR MEDICO TECNOMED, S.A. DE C.V.</v>
      </c>
      <c r="AS648" s="1" t="str">
        <f t="shared" si="199"/>
        <v>LA-012M7B997-E115-2022</v>
      </c>
      <c r="AT648" s="1" t="s">
        <v>48</v>
      </c>
      <c r="AU648" s="1" t="str">
        <f t="shared" si="200"/>
        <v>HRAEI-LPI-CC-419-RA-2022HRAEI-MD1033</v>
      </c>
      <c r="AV648" s="1"/>
      <c r="AW648" s="1"/>
      <c r="AX648" s="1"/>
      <c r="AY648" s="1"/>
      <c r="AZ648" s="1"/>
    </row>
    <row r="649" spans="1:52" s="70" customFormat="1" ht="24.75" hidden="1" customHeight="1" x14ac:dyDescent="0.25">
      <c r="A649" s="1" t="str">
        <f t="shared" si="183"/>
        <v>LA-12-M7B-012M7B997-I-1-2023MCSSA018786MEDILIVER, S.A. DE C.V.2024010.000.3433.00</v>
      </c>
      <c r="B649" s="1" t="str">
        <f t="shared" si="184"/>
        <v>MCSSA01878625301HRAEI-LPI-CC-036-2023HRAEI-MD10342024</v>
      </c>
      <c r="C649" s="42">
        <v>44971</v>
      </c>
      <c r="D649" s="43">
        <v>2024</v>
      </c>
      <c r="E649" s="44" t="s">
        <v>39</v>
      </c>
      <c r="F649" s="44" t="s">
        <v>1474</v>
      </c>
      <c r="G649" s="44" t="s">
        <v>41</v>
      </c>
      <c r="H649" s="44">
        <v>25301</v>
      </c>
      <c r="I649" s="44" t="s">
        <v>1738</v>
      </c>
      <c r="J649" s="44" t="s">
        <v>1739</v>
      </c>
      <c r="K649" s="44" t="s">
        <v>1740</v>
      </c>
      <c r="L649" s="44" t="str">
        <f t="shared" si="185"/>
        <v>HRAEI-LPI-CC-036-2023HRAEI-MD1034</v>
      </c>
      <c r="M649" s="44" t="s">
        <v>1741</v>
      </c>
      <c r="N649" s="44">
        <v>25301459</v>
      </c>
      <c r="O649" s="44" t="s">
        <v>1742</v>
      </c>
      <c r="P649" s="44" t="s">
        <v>1743</v>
      </c>
      <c r="Q649" s="45">
        <v>17.969999999999899</v>
      </c>
      <c r="R649" s="46">
        <v>47</v>
      </c>
      <c r="S649" s="46">
        <v>117</v>
      </c>
      <c r="T649" s="45">
        <f t="shared" si="186"/>
        <v>844.58999999999526</v>
      </c>
      <c r="U649" s="45">
        <f t="shared" si="187"/>
        <v>2102.4899999999884</v>
      </c>
      <c r="V649" s="47">
        <v>0</v>
      </c>
      <c r="W649" s="87">
        <f>IFERROR(VLOOKUP(L649,'DINAMICA SOLICITADO - ENTREGADO'!$A$2:$B$2000,2,0),"-")</f>
        <v>117</v>
      </c>
      <c r="X649" s="87">
        <f>IFERROR(VLOOKUP(L649,'DINAMICA SOLICITADO - ENTREGADO'!$A$2:$C$2000,3,0),"-")</f>
        <v>117</v>
      </c>
      <c r="Y649" s="87" t="str">
        <f t="shared" si="188"/>
        <v>CLAVE SOLICITADA</v>
      </c>
      <c r="Z649" s="87">
        <f t="shared" si="189"/>
        <v>70</v>
      </c>
      <c r="AA649" s="87" t="str">
        <f t="shared" si="190"/>
        <v>MINIMO SUPERADO</v>
      </c>
      <c r="AB649" s="87">
        <f t="shared" si="191"/>
        <v>0</v>
      </c>
      <c r="AC649" s="87" t="str">
        <f t="shared" si="192"/>
        <v>RECIBIDO TOTAL</v>
      </c>
      <c r="AD649" s="6">
        <f t="shared" si="193"/>
        <v>2102.4899999999884</v>
      </c>
      <c r="AE649" s="87" t="s">
        <v>3574</v>
      </c>
      <c r="AF649" s="87"/>
      <c r="AG649" s="8"/>
      <c r="AH649" s="8"/>
      <c r="AI649" s="9">
        <v>0.02</v>
      </c>
      <c r="AJ649" s="9"/>
      <c r="AK649" s="8"/>
      <c r="AL649" s="20"/>
      <c r="AM649" s="8"/>
      <c r="AN649" s="8" t="str">
        <f t="shared" si="194"/>
        <v>MCSSA018786HRAEI-LPI-CC-036-202325301</v>
      </c>
      <c r="AO649" s="8" t="str">
        <f t="shared" si="195"/>
        <v>117MEDILIVER, S.A. DE C.V.17.9699999999999MCSSA018786010.000.3433.002024LA-12-M7B-012M7B997-I-1-2023RAMO 12</v>
      </c>
      <c r="AP649" s="8" t="str">
        <f t="shared" si="196"/>
        <v>HRAEI-LPI-CC-036-2023</v>
      </c>
      <c r="AQ649" s="1" t="str">
        <f t="shared" si="197"/>
        <v>HRAEI-MD1034</v>
      </c>
      <c r="AR649" s="1" t="str">
        <f t="shared" si="198"/>
        <v>MEDILIVER, S.A. DE C.V.</v>
      </c>
      <c r="AS649" s="1" t="str">
        <f t="shared" si="199"/>
        <v>LA-12-M7B-012M7B997-I-1-2023</v>
      </c>
      <c r="AT649" s="1" t="s">
        <v>48</v>
      </c>
      <c r="AU649" s="1" t="str">
        <f t="shared" si="200"/>
        <v>HRAEI-LPI-CC-036-2023HRAEI-MD1034</v>
      </c>
      <c r="AV649" s="1"/>
      <c r="AW649" s="1"/>
      <c r="AX649" s="1"/>
      <c r="AY649" s="1"/>
      <c r="AZ649" s="1"/>
    </row>
    <row r="650" spans="1:52" s="70" customFormat="1" ht="24.75" hidden="1" customHeight="1" x14ac:dyDescent="0.25">
      <c r="A650" s="70" t="str">
        <f t="shared" si="183"/>
        <v>LA-12-512-012000991-I-174-2023MCSSA018786COMERCIALIZADORA DE MULTIPLES PRODUCTOS ZAGAL, S.A. DE C.V.2024010.000.1243.00</v>
      </c>
      <c r="B650" s="70" t="str">
        <f t="shared" si="184"/>
        <v>MCSSA01878625301HRAEI-LPI-CC-275-2023HRAEI-MD10392024</v>
      </c>
      <c r="C650" s="71">
        <v>45253</v>
      </c>
      <c r="D650" s="72">
        <v>2024</v>
      </c>
      <c r="E650" s="73" t="s">
        <v>39</v>
      </c>
      <c r="F650" s="73" t="s">
        <v>2213</v>
      </c>
      <c r="G650" s="73" t="s">
        <v>41</v>
      </c>
      <c r="H650" s="73">
        <v>25301</v>
      </c>
      <c r="I650" s="73" t="s">
        <v>2306</v>
      </c>
      <c r="J650" s="73" t="s">
        <v>2307</v>
      </c>
      <c r="K650" s="73" t="s">
        <v>2185</v>
      </c>
      <c r="L650" s="44" t="str">
        <f t="shared" si="185"/>
        <v>HRAEI-LPI-CC-275-2023HRAEI-MD1039</v>
      </c>
      <c r="M650" s="73" t="s">
        <v>2186</v>
      </c>
      <c r="N650" s="73">
        <v>25301465</v>
      </c>
      <c r="O650" s="73" t="s">
        <v>2187</v>
      </c>
      <c r="P650" s="73" t="s">
        <v>2188</v>
      </c>
      <c r="Q650" s="74">
        <v>9.86</v>
      </c>
      <c r="R650" s="75">
        <v>4</v>
      </c>
      <c r="S650" s="75">
        <v>10</v>
      </c>
      <c r="T650" s="74">
        <f t="shared" si="186"/>
        <v>39.44</v>
      </c>
      <c r="U650" s="74">
        <f t="shared" si="187"/>
        <v>98.6</v>
      </c>
      <c r="V650" s="76">
        <v>0</v>
      </c>
      <c r="W650" s="87" t="str">
        <f>IFERROR(VLOOKUP(L650,'DINAMICA SOLICITADO - ENTREGADO'!$A$2:$B$2000,2,0),"-")</f>
        <v>-</v>
      </c>
      <c r="X650" s="87" t="str">
        <f>IFERROR(VLOOKUP(L650,'DINAMICA SOLICITADO - ENTREGADO'!$A$2:$C$2000,3,0),"-")</f>
        <v>-</v>
      </c>
      <c r="Y650" s="87" t="str">
        <f t="shared" si="188"/>
        <v>SIN SOLICITUD</v>
      </c>
      <c r="Z650" s="87" t="str">
        <f t="shared" si="189"/>
        <v>-</v>
      </c>
      <c r="AA650" s="87" t="str">
        <f t="shared" si="190"/>
        <v>MINIMO SIN SOLICITUD</v>
      </c>
      <c r="AB650" s="87" t="str">
        <f t="shared" si="191"/>
        <v>-</v>
      </c>
      <c r="AC650" s="87" t="str">
        <f t="shared" si="192"/>
        <v>SIN SOLICITUD</v>
      </c>
      <c r="AD650" s="6" t="str">
        <f t="shared" si="193"/>
        <v>-</v>
      </c>
      <c r="AE650" s="87"/>
      <c r="AF650" s="87"/>
      <c r="AG650" s="77"/>
      <c r="AH650" s="77"/>
      <c r="AI650" s="78" t="s">
        <v>2216</v>
      </c>
      <c r="AJ650" s="78"/>
      <c r="AK650" s="77"/>
      <c r="AL650" s="77"/>
      <c r="AM650" s="77"/>
      <c r="AN650" s="77" t="str">
        <f t="shared" si="194"/>
        <v>MCSSA018786HRAEI-LPI-CC-275-202325301</v>
      </c>
      <c r="AO650" s="77" t="str">
        <f t="shared" si="195"/>
        <v>10COMERCIALIZADORA DE MULTIPLES PRODUCTOS ZAGAL, S.A. DE C.V.9.86MCSSA018786010.000.1243.002024LA-12-512-012000991-I-174-2023RAMO 12</v>
      </c>
      <c r="AP650" s="77" t="str">
        <f t="shared" si="196"/>
        <v>HRAEI-LPI-CC-275-2023</v>
      </c>
      <c r="AQ650" s="70" t="str">
        <f t="shared" si="197"/>
        <v>HRAEI-MD1039</v>
      </c>
      <c r="AR650" s="70" t="str">
        <f t="shared" si="198"/>
        <v>COMERCIALIZADORA DE MULTIPLES PRODUCTOS ZAGAL, S.A. DE C.V.</v>
      </c>
      <c r="AS650" s="70" t="str">
        <f t="shared" si="199"/>
        <v>LA-12-512-012000991-I-174-2023</v>
      </c>
      <c r="AT650" s="70" t="s">
        <v>2218</v>
      </c>
      <c r="AU650" s="70" t="str">
        <f t="shared" si="200"/>
        <v>HRAEI-LPI-CC-275-2023HRAEI-MD1039</v>
      </c>
      <c r="AY650" s="1"/>
      <c r="AZ650" s="1"/>
    </row>
    <row r="651" spans="1:52" s="70" customFormat="1" ht="24.75" hidden="1" customHeight="1" x14ac:dyDescent="0.25">
      <c r="A651" s="1" t="str">
        <f t="shared" si="183"/>
        <v>AA-12-M7B-012M7B997-I-36-2023MCSSA018786SAGO MEDICAL SERVICE, S.A. DE C.V.2024010.000.1243.00</v>
      </c>
      <c r="B651" s="1" t="str">
        <f t="shared" si="184"/>
        <v>MCSSA01878625301HRAEI-AD-CC-145-2023HRAEI-MD10392024</v>
      </c>
      <c r="C651" s="42">
        <v>45037</v>
      </c>
      <c r="D651" s="43">
        <v>2024</v>
      </c>
      <c r="E651" s="44" t="s">
        <v>39</v>
      </c>
      <c r="F651" s="44" t="s">
        <v>2157</v>
      </c>
      <c r="G651" s="44" t="s">
        <v>41</v>
      </c>
      <c r="H651" s="44">
        <v>25301</v>
      </c>
      <c r="I651" s="67" t="s">
        <v>2184</v>
      </c>
      <c r="J651" s="44" t="s">
        <v>463</v>
      </c>
      <c r="K651" s="44" t="s">
        <v>2185</v>
      </c>
      <c r="L651" s="44" t="str">
        <f t="shared" si="185"/>
        <v>HRAEI-AD-CC-145-2023HRAEI-MD1039</v>
      </c>
      <c r="M651" s="44" t="s">
        <v>2186</v>
      </c>
      <c r="N651" s="44">
        <v>25301465</v>
      </c>
      <c r="O651" s="44" t="s">
        <v>2187</v>
      </c>
      <c r="P651" s="44" t="s">
        <v>2188</v>
      </c>
      <c r="Q651" s="45">
        <v>9.4</v>
      </c>
      <c r="R651" s="46">
        <v>7</v>
      </c>
      <c r="S651" s="46">
        <v>16</v>
      </c>
      <c r="T651" s="45">
        <f t="shared" si="186"/>
        <v>65.8</v>
      </c>
      <c r="U651" s="45">
        <f t="shared" si="187"/>
        <v>150.4</v>
      </c>
      <c r="V651" s="47">
        <v>0</v>
      </c>
      <c r="W651" s="87">
        <f>IFERROR(VLOOKUP(L651,'DINAMICA SOLICITADO - ENTREGADO'!$A$2:$B$2000,2,0),"-")</f>
        <v>16</v>
      </c>
      <c r="X651" s="87">
        <f>IFERROR(VLOOKUP(L651,'DINAMICA SOLICITADO - ENTREGADO'!$A$2:$C$2000,3,0),"-")</f>
        <v>0</v>
      </c>
      <c r="Y651" s="87" t="str">
        <f t="shared" si="188"/>
        <v>CLAVE SOLICITADA</v>
      </c>
      <c r="Z651" s="87">
        <f t="shared" si="189"/>
        <v>9</v>
      </c>
      <c r="AA651" s="87" t="str">
        <f t="shared" si="190"/>
        <v>MINIMO SUPERADO</v>
      </c>
      <c r="AB651" s="87">
        <f t="shared" si="191"/>
        <v>16</v>
      </c>
      <c r="AC651" s="87" t="str">
        <f t="shared" si="192"/>
        <v>SIN RECIBIR</v>
      </c>
      <c r="AD651" s="6">
        <f t="shared" si="193"/>
        <v>0</v>
      </c>
      <c r="AE651" s="87"/>
      <c r="AF651" s="87"/>
      <c r="AG651" s="8"/>
      <c r="AH651" s="8"/>
      <c r="AI651" s="9">
        <v>0.02</v>
      </c>
      <c r="AJ651" s="9"/>
      <c r="AK651" s="8"/>
      <c r="AL651" s="20"/>
      <c r="AM651" s="8"/>
      <c r="AN651" s="8" t="str">
        <f t="shared" si="194"/>
        <v>MCSSA018786HRAEI-AD-CC-145-202325301</v>
      </c>
      <c r="AO651" s="8" t="str">
        <f t="shared" si="195"/>
        <v>16SAGO MEDICAL SERVICE, S.A. DE C.V.9.4MCSSA018786010.000.1243.002024AA-12-M7B-012M7B997-I-36-2023RAMO 12</v>
      </c>
      <c r="AP651" s="8" t="str">
        <f t="shared" si="196"/>
        <v>HRAEI-AD-CC-145-2023</v>
      </c>
      <c r="AQ651" s="1" t="str">
        <f t="shared" si="197"/>
        <v>HRAEI-MD1039</v>
      </c>
      <c r="AR651" s="1" t="str">
        <f t="shared" si="198"/>
        <v>SAGO MEDICAL SERVICE, S.A. DE C.V.</v>
      </c>
      <c r="AS651" s="1" t="str">
        <f t="shared" si="199"/>
        <v>AA-12-M7B-012M7B997-I-36-2023</v>
      </c>
      <c r="AT651" s="1" t="s">
        <v>48</v>
      </c>
      <c r="AU651" s="1" t="str">
        <f t="shared" si="200"/>
        <v>HRAEI-AD-CC-145-2023HRAEI-MD1039</v>
      </c>
      <c r="AV651" s="1"/>
      <c r="AW651" s="1"/>
      <c r="AX651" s="1"/>
      <c r="AY651" s="1"/>
      <c r="AZ651" s="1"/>
    </row>
    <row r="652" spans="1:52" s="70" customFormat="1" ht="24.75" hidden="1" customHeight="1" x14ac:dyDescent="0.25">
      <c r="A652" s="70" t="str">
        <f t="shared" si="183"/>
        <v>LA-12-512-012000991-I-174-2023MCSSA018786GAMBARS DISTRIBUIDORA, S.A. DE C.V.2024010.000.1241.00</v>
      </c>
      <c r="B652" s="70" t="str">
        <f t="shared" si="184"/>
        <v>MCSSA01878625301HRAEI-LPI-CC-306-2023HRAEI-MD10372024</v>
      </c>
      <c r="C652" s="71">
        <v>45253</v>
      </c>
      <c r="D652" s="72">
        <v>2024</v>
      </c>
      <c r="E652" s="73" t="s">
        <v>39</v>
      </c>
      <c r="F652" s="73" t="s">
        <v>2213</v>
      </c>
      <c r="G652" s="73" t="s">
        <v>41</v>
      </c>
      <c r="H652" s="73">
        <v>25301</v>
      </c>
      <c r="I652" s="73" t="s">
        <v>2358</v>
      </c>
      <c r="J652" s="73" t="s">
        <v>2359</v>
      </c>
      <c r="K652" s="73" t="s">
        <v>1621</v>
      </c>
      <c r="L652" s="44" t="str">
        <f t="shared" si="185"/>
        <v>HRAEI-LPI-CC-306-2023HRAEI-MD1037</v>
      </c>
      <c r="M652" s="73" t="s">
        <v>1622</v>
      </c>
      <c r="N652" s="73">
        <v>25301466</v>
      </c>
      <c r="O652" s="73" t="s">
        <v>1623</v>
      </c>
      <c r="P652" s="73" t="s">
        <v>492</v>
      </c>
      <c r="Q652" s="74">
        <v>11.55</v>
      </c>
      <c r="R652" s="75">
        <v>576</v>
      </c>
      <c r="S652" s="75">
        <v>1440</v>
      </c>
      <c r="T652" s="74">
        <f t="shared" si="186"/>
        <v>6652.8</v>
      </c>
      <c r="U652" s="74">
        <f t="shared" si="187"/>
        <v>16632</v>
      </c>
      <c r="V652" s="76">
        <v>0</v>
      </c>
      <c r="W652" s="87">
        <f>IFERROR(VLOOKUP(L652,'DINAMICA SOLICITADO - ENTREGADO'!$A$2:$B$2000,2,0),"-")</f>
        <v>576</v>
      </c>
      <c r="X652" s="87">
        <f>IFERROR(VLOOKUP(L652,'DINAMICA SOLICITADO - ENTREGADO'!$A$2:$C$2000,3,0),"-")</f>
        <v>0</v>
      </c>
      <c r="Y652" s="87" t="str">
        <f t="shared" si="188"/>
        <v>CLAVE SOLICITADA</v>
      </c>
      <c r="Z652" s="87">
        <f t="shared" si="189"/>
        <v>0</v>
      </c>
      <c r="AA652" s="87" t="str">
        <f t="shared" si="190"/>
        <v>MINIMO CUMPLIDO</v>
      </c>
      <c r="AB652" s="87">
        <f t="shared" si="191"/>
        <v>576</v>
      </c>
      <c r="AC652" s="87" t="str">
        <f t="shared" si="192"/>
        <v>SIN RECIBIR</v>
      </c>
      <c r="AD652" s="6">
        <f t="shared" si="193"/>
        <v>0</v>
      </c>
      <c r="AE652" s="87" t="s">
        <v>3574</v>
      </c>
      <c r="AF652" s="87"/>
      <c r="AG652" s="77"/>
      <c r="AH652" s="77"/>
      <c r="AI652" s="78" t="s">
        <v>2216</v>
      </c>
      <c r="AJ652" s="78"/>
      <c r="AK652" s="77"/>
      <c r="AL652" s="77"/>
      <c r="AM652" s="77"/>
      <c r="AN652" s="77" t="str">
        <f t="shared" si="194"/>
        <v>MCSSA018786HRAEI-LPI-CC-306-202325301</v>
      </c>
      <c r="AO652" s="77" t="str">
        <f t="shared" si="195"/>
        <v>1440GAMBARS DISTRIBUIDORA, S.A. DE C.V.11.55MCSSA018786010.000.1241.002024LA-12-512-012000991-I-174-2023RAMO 12</v>
      </c>
      <c r="AP652" s="77" t="str">
        <f t="shared" si="196"/>
        <v>HRAEI-LPI-CC-306-2023</v>
      </c>
      <c r="AQ652" s="70" t="str">
        <f t="shared" si="197"/>
        <v>HRAEI-MD1037</v>
      </c>
      <c r="AR652" s="70" t="str">
        <f t="shared" si="198"/>
        <v>GAMBARS DISTRIBUIDORA, S.A. DE C.V.</v>
      </c>
      <c r="AS652" s="70" t="str">
        <f t="shared" si="199"/>
        <v>LA-12-512-012000991-I-174-2023</v>
      </c>
      <c r="AT652" s="70" t="s">
        <v>2218</v>
      </c>
      <c r="AU652" s="70" t="str">
        <f t="shared" si="200"/>
        <v>HRAEI-LPI-CC-306-2023HRAEI-MD1037</v>
      </c>
      <c r="AY652" s="1"/>
      <c r="AZ652" s="1"/>
    </row>
    <row r="653" spans="1:52" s="70" customFormat="1" ht="24.75" hidden="1" customHeight="1" x14ac:dyDescent="0.25">
      <c r="A653" s="1" t="str">
        <f t="shared" si="183"/>
        <v>LA-12-M7B-012M7B997-I-1-2023MCSSA018786PRODIFAM, S.A. DE C.V.2024010.000.1241.00</v>
      </c>
      <c r="B653" s="1" t="str">
        <f t="shared" si="184"/>
        <v>MCSSA01878625301HRAEI-LPI-CC-008-2023HRAEI-MD10372024</v>
      </c>
      <c r="C653" s="42">
        <v>44971</v>
      </c>
      <c r="D653" s="43">
        <v>2024</v>
      </c>
      <c r="E653" s="44" t="s">
        <v>39</v>
      </c>
      <c r="F653" s="44" t="s">
        <v>1474</v>
      </c>
      <c r="G653" s="44" t="s">
        <v>41</v>
      </c>
      <c r="H653" s="44">
        <v>25301</v>
      </c>
      <c r="I653" s="44" t="s">
        <v>1475</v>
      </c>
      <c r="J653" s="44" t="s">
        <v>1476</v>
      </c>
      <c r="K653" s="44" t="s">
        <v>1621</v>
      </c>
      <c r="L653" s="44" t="str">
        <f t="shared" si="185"/>
        <v>HRAEI-LPI-CC-008-2023HRAEI-MD1037</v>
      </c>
      <c r="M653" s="44" t="s">
        <v>1622</v>
      </c>
      <c r="N653" s="44">
        <v>25301466</v>
      </c>
      <c r="O653" s="44" t="s">
        <v>1623</v>
      </c>
      <c r="P653" s="44" t="s">
        <v>492</v>
      </c>
      <c r="Q653" s="45">
        <v>5.4599999999999902</v>
      </c>
      <c r="R653" s="46">
        <v>936</v>
      </c>
      <c r="S653" s="46">
        <v>2340</v>
      </c>
      <c r="T653" s="45">
        <f t="shared" si="186"/>
        <v>5110.5599999999904</v>
      </c>
      <c r="U653" s="45">
        <f t="shared" si="187"/>
        <v>12776.399999999978</v>
      </c>
      <c r="V653" s="47">
        <v>0</v>
      </c>
      <c r="W653" s="87">
        <f>IFERROR(VLOOKUP(L653,'DINAMICA SOLICITADO - ENTREGADO'!$A$2:$B$2000,2,0),"-")</f>
        <v>2340</v>
      </c>
      <c r="X653" s="87">
        <f>IFERROR(VLOOKUP(L653,'DINAMICA SOLICITADO - ENTREGADO'!$A$2:$C$2000,3,0),"-")</f>
        <v>2340</v>
      </c>
      <c r="Y653" s="87" t="str">
        <f t="shared" si="188"/>
        <v>CLAVE SOLICITADA</v>
      </c>
      <c r="Z653" s="87">
        <f t="shared" si="189"/>
        <v>1404</v>
      </c>
      <c r="AA653" s="87" t="str">
        <f t="shared" si="190"/>
        <v>MINIMO SUPERADO</v>
      </c>
      <c r="AB653" s="87">
        <f t="shared" si="191"/>
        <v>0</v>
      </c>
      <c r="AC653" s="87" t="str">
        <f t="shared" si="192"/>
        <v>RECIBIDO TOTAL</v>
      </c>
      <c r="AD653" s="6">
        <f t="shared" si="193"/>
        <v>12776.399999999978</v>
      </c>
      <c r="AE653" s="87"/>
      <c r="AF653" s="87"/>
      <c r="AG653" s="8"/>
      <c r="AH653" s="8"/>
      <c r="AI653" s="9">
        <v>0.02</v>
      </c>
      <c r="AJ653" s="9"/>
      <c r="AK653" s="8"/>
      <c r="AL653" s="20"/>
      <c r="AM653" s="8"/>
      <c r="AN653" s="8" t="str">
        <f t="shared" si="194"/>
        <v>MCSSA018786HRAEI-LPI-CC-008-202325301</v>
      </c>
      <c r="AO653" s="8" t="str">
        <f t="shared" si="195"/>
        <v>2340PRODIFAM, S.A. DE C.V.5.45999999999999MCSSA018786010.000.1241.002024LA-12-M7B-012M7B997-I-1-2023RAMO 12</v>
      </c>
      <c r="AP653" s="8" t="str">
        <f t="shared" si="196"/>
        <v>HRAEI-LPI-CC-008-2023</v>
      </c>
      <c r="AQ653" s="1" t="str">
        <f t="shared" si="197"/>
        <v>HRAEI-MD1037</v>
      </c>
      <c r="AR653" s="1" t="str">
        <f t="shared" si="198"/>
        <v>PRODIFAM, S.A. DE C.V.</v>
      </c>
      <c r="AS653" s="1" t="str">
        <f t="shared" si="199"/>
        <v>LA-12-M7B-012M7B997-I-1-2023</v>
      </c>
      <c r="AT653" s="1" t="s">
        <v>48</v>
      </c>
      <c r="AU653" s="1" t="str">
        <f t="shared" si="200"/>
        <v>HRAEI-LPI-CC-008-2023HRAEI-MD1037</v>
      </c>
      <c r="AV653" s="1"/>
      <c r="AW653" s="1"/>
      <c r="AX653" s="1"/>
      <c r="AY653" s="1"/>
      <c r="AZ653" s="1"/>
    </row>
    <row r="654" spans="1:52" s="70" customFormat="1" ht="24.75" hidden="1" customHeight="1" x14ac:dyDescent="0.25">
      <c r="A654" s="70" t="str">
        <f t="shared" si="183"/>
        <v>LA-12-512-012000991-I-174-2023MCSSA018786BIORESEARCH DE MEXICO, S.A. DE C.V.2024010.000.1242.00</v>
      </c>
      <c r="B654" s="70" t="str">
        <f t="shared" si="184"/>
        <v>MCSSA01878625301HRAEI-LPI-CC-266-2023HRAEI-MD10382024</v>
      </c>
      <c r="C654" s="71">
        <v>45253</v>
      </c>
      <c r="D654" s="72">
        <v>2024</v>
      </c>
      <c r="E654" s="73" t="s">
        <v>39</v>
      </c>
      <c r="F654" s="73" t="s">
        <v>2213</v>
      </c>
      <c r="G654" s="73" t="s">
        <v>41</v>
      </c>
      <c r="H654" s="73">
        <v>25301</v>
      </c>
      <c r="I654" s="73" t="s">
        <v>2274</v>
      </c>
      <c r="J654" s="73" t="s">
        <v>2275</v>
      </c>
      <c r="K654" s="73" t="s">
        <v>609</v>
      </c>
      <c r="L654" s="44" t="str">
        <f t="shared" si="185"/>
        <v>HRAEI-LPI-CC-266-2023HRAEI-MD1038</v>
      </c>
      <c r="M654" s="73" t="s">
        <v>610</v>
      </c>
      <c r="N654" s="73">
        <v>25301467</v>
      </c>
      <c r="O654" s="73" t="s">
        <v>611</v>
      </c>
      <c r="P654" s="73" t="s">
        <v>461</v>
      </c>
      <c r="Q654" s="74">
        <v>4.8499999999999996</v>
      </c>
      <c r="R654" s="75">
        <v>6</v>
      </c>
      <c r="S654" s="75">
        <v>14</v>
      </c>
      <c r="T654" s="74">
        <f t="shared" si="186"/>
        <v>29.099999999999998</v>
      </c>
      <c r="U654" s="74">
        <f t="shared" si="187"/>
        <v>67.899999999999991</v>
      </c>
      <c r="V654" s="76">
        <v>0</v>
      </c>
      <c r="W654" s="87">
        <f>IFERROR(VLOOKUP(L654,'DINAMICA SOLICITADO - ENTREGADO'!$A$2:$B$2000,2,0),"-")</f>
        <v>6</v>
      </c>
      <c r="X654" s="87">
        <f>IFERROR(VLOOKUP(L654,'DINAMICA SOLICITADO - ENTREGADO'!$A$2:$C$2000,3,0),"-")</f>
        <v>6</v>
      </c>
      <c r="Y654" s="87" t="str">
        <f t="shared" si="188"/>
        <v>CLAVE SOLICITADA</v>
      </c>
      <c r="Z654" s="87">
        <f t="shared" si="189"/>
        <v>0</v>
      </c>
      <c r="AA654" s="87" t="str">
        <f t="shared" si="190"/>
        <v>MINIMO CUMPLIDO</v>
      </c>
      <c r="AB654" s="87">
        <f t="shared" si="191"/>
        <v>0</v>
      </c>
      <c r="AC654" s="87" t="str">
        <f t="shared" si="192"/>
        <v>RECIBIDO TOTAL</v>
      </c>
      <c r="AD654" s="6">
        <f t="shared" si="193"/>
        <v>29.099999999999998</v>
      </c>
      <c r="AE654" s="87"/>
      <c r="AF654" s="87"/>
      <c r="AG654" s="77"/>
      <c r="AH654" s="77"/>
      <c r="AI654" s="78" t="s">
        <v>2216</v>
      </c>
      <c r="AJ654" s="78"/>
      <c r="AK654" s="77"/>
      <c r="AL654" s="77"/>
      <c r="AM654" s="77"/>
      <c r="AN654" s="77" t="str">
        <f t="shared" si="194"/>
        <v>MCSSA018786HRAEI-LPI-CC-266-202325301</v>
      </c>
      <c r="AO654" s="77" t="str">
        <f t="shared" si="195"/>
        <v>14BIORESEARCH DE MEXICO, S.A. DE C.V.4.85MCSSA018786010.000.1242.002024LA-12-512-012000991-I-174-2023RAMO 12</v>
      </c>
      <c r="AP654" s="77" t="str">
        <f t="shared" si="196"/>
        <v>HRAEI-LPI-CC-266-2023</v>
      </c>
      <c r="AQ654" s="70" t="str">
        <f t="shared" si="197"/>
        <v>HRAEI-MD1038</v>
      </c>
      <c r="AR654" s="70" t="str">
        <f t="shared" si="198"/>
        <v>BIORESEARCH DE MEXICO, S.A. DE C.V.</v>
      </c>
      <c r="AS654" s="70" t="str">
        <f t="shared" si="199"/>
        <v>LA-12-512-012000991-I-174-2023</v>
      </c>
      <c r="AT654" s="70" t="s">
        <v>2218</v>
      </c>
      <c r="AU654" s="70" t="str">
        <f t="shared" si="200"/>
        <v>HRAEI-LPI-CC-266-2023HRAEI-MD1038</v>
      </c>
      <c r="AY654" s="1"/>
      <c r="AZ654" s="1"/>
    </row>
    <row r="655" spans="1:52" s="70" customFormat="1" ht="24.75" hidden="1" customHeight="1" x14ac:dyDescent="0.25">
      <c r="A655" s="70" t="str">
        <f t="shared" si="183"/>
        <v>LA-12-512-012000991-I-174-2023MCSSA018786COMPAÑIA INTERNACIONAL MEDICA, S.A. DE C.V.2024010.000.1242.00</v>
      </c>
      <c r="B655" s="70" t="str">
        <f t="shared" si="184"/>
        <v>MCSSA01878625301HRAEI-LPI-CC-279-1-2023HRAEI-MD10382024</v>
      </c>
      <c r="C655" s="71">
        <v>45253</v>
      </c>
      <c r="D655" s="72">
        <v>2024</v>
      </c>
      <c r="E655" s="73" t="s">
        <v>39</v>
      </c>
      <c r="F655" s="73" t="s">
        <v>2213</v>
      </c>
      <c r="G655" s="73" t="s">
        <v>41</v>
      </c>
      <c r="H655" s="73">
        <v>25301</v>
      </c>
      <c r="I655" s="73" t="s">
        <v>2290</v>
      </c>
      <c r="J655" s="73" t="s">
        <v>2291</v>
      </c>
      <c r="K655" s="73" t="s">
        <v>609</v>
      </c>
      <c r="L655" s="44" t="str">
        <f t="shared" si="185"/>
        <v>HRAEI-LPI-CC-279-1-2023HRAEI-MD1038</v>
      </c>
      <c r="M655" s="73" t="s">
        <v>610</v>
      </c>
      <c r="N655" s="73">
        <v>25301467</v>
      </c>
      <c r="O655" s="73" t="s">
        <v>611</v>
      </c>
      <c r="P655" s="73" t="s">
        <v>461</v>
      </c>
      <c r="Q655" s="74">
        <v>5.25</v>
      </c>
      <c r="R655" s="75">
        <v>4</v>
      </c>
      <c r="S655" s="75">
        <v>9</v>
      </c>
      <c r="T655" s="74">
        <f t="shared" si="186"/>
        <v>21</v>
      </c>
      <c r="U655" s="74">
        <f t="shared" si="187"/>
        <v>47.25</v>
      </c>
      <c r="V655" s="76">
        <v>0</v>
      </c>
      <c r="W655" s="87">
        <f>IFERROR(VLOOKUP(L655,'DINAMICA SOLICITADO - ENTREGADO'!$A$2:$B$2000,2,0),"-")</f>
        <v>4</v>
      </c>
      <c r="X655" s="87">
        <f>IFERROR(VLOOKUP(L655,'DINAMICA SOLICITADO - ENTREGADO'!$A$2:$C$2000,3,0),"-")</f>
        <v>0</v>
      </c>
      <c r="Y655" s="87" t="str">
        <f t="shared" si="188"/>
        <v>CLAVE SOLICITADA</v>
      </c>
      <c r="Z655" s="87">
        <f t="shared" si="189"/>
        <v>0</v>
      </c>
      <c r="AA655" s="87" t="str">
        <f t="shared" si="190"/>
        <v>MINIMO CUMPLIDO</v>
      </c>
      <c r="AB655" s="87">
        <f t="shared" si="191"/>
        <v>4</v>
      </c>
      <c r="AC655" s="87" t="str">
        <f t="shared" si="192"/>
        <v>SIN RECIBIR</v>
      </c>
      <c r="AD655" s="6">
        <f t="shared" si="193"/>
        <v>0</v>
      </c>
      <c r="AE655" s="87"/>
      <c r="AF655" s="87"/>
      <c r="AG655" s="77"/>
      <c r="AH655" s="77"/>
      <c r="AI655" s="78" t="s">
        <v>2216</v>
      </c>
      <c r="AJ655" s="78"/>
      <c r="AK655" s="77"/>
      <c r="AL655" s="77"/>
      <c r="AM655" s="77"/>
      <c r="AN655" s="77" t="str">
        <f t="shared" si="194"/>
        <v>MCSSA018786HRAEI-LPI-CC-279-1-202325301</v>
      </c>
      <c r="AO655" s="77" t="str">
        <f t="shared" si="195"/>
        <v>9COMPAÑIA INTERNACIONAL MEDICA, S.A. DE C.V.5.25MCSSA018786010.000.1242.002024LA-12-512-012000991-I-174-2023RAMO 12</v>
      </c>
      <c r="AP655" s="77" t="str">
        <f t="shared" si="196"/>
        <v>HRAEI-LPI-CC-279-1-2023</v>
      </c>
      <c r="AQ655" s="70" t="str">
        <f t="shared" si="197"/>
        <v>HRAEI-MD1038</v>
      </c>
      <c r="AR655" s="70" t="str">
        <f t="shared" si="198"/>
        <v>COMPAÑIA INTERNACIONAL MEDICA, S.A. DE C.V.</v>
      </c>
      <c r="AS655" s="70" t="str">
        <f t="shared" si="199"/>
        <v>LA-12-512-012000991-I-174-2023</v>
      </c>
      <c r="AT655" s="70" t="s">
        <v>2218</v>
      </c>
      <c r="AU655" s="70" t="str">
        <f t="shared" si="200"/>
        <v>HRAEI-LPI-CC-279-1-2023HRAEI-MD1038</v>
      </c>
      <c r="AY655" s="1"/>
      <c r="AZ655" s="1"/>
    </row>
    <row r="656" spans="1:52" s="70" customFormat="1" ht="24.75" hidden="1" customHeight="1" x14ac:dyDescent="0.25">
      <c r="A656" s="1" t="str">
        <f t="shared" si="183"/>
        <v>LA-012M7B997-E115-2022MCSSA018786SAGO MEDICAL SERVICE, S.A. DE C.V.2024010.000.1242.00</v>
      </c>
      <c r="B656" s="1" t="str">
        <f t="shared" si="184"/>
        <v>MCSSA01878625301HRAEI-LPI-CC-427-2022HRAEI-MD10382024</v>
      </c>
      <c r="C656" s="42">
        <v>44950</v>
      </c>
      <c r="D656" s="43">
        <v>2024</v>
      </c>
      <c r="E656" s="44" t="s">
        <v>39</v>
      </c>
      <c r="F656" s="44" t="s">
        <v>390</v>
      </c>
      <c r="G656" s="44" t="s">
        <v>41</v>
      </c>
      <c r="H656" s="44">
        <v>25301</v>
      </c>
      <c r="I656" s="44" t="s">
        <v>462</v>
      </c>
      <c r="J656" s="44" t="s">
        <v>463</v>
      </c>
      <c r="K656" s="44" t="s">
        <v>609</v>
      </c>
      <c r="L656" s="44" t="str">
        <f t="shared" si="185"/>
        <v>HRAEI-LPI-CC-427-2022HRAEI-MD1038</v>
      </c>
      <c r="M656" s="44" t="s">
        <v>610</v>
      </c>
      <c r="N656" s="44">
        <v>25301467</v>
      </c>
      <c r="O656" s="44" t="s">
        <v>611</v>
      </c>
      <c r="P656" s="44" t="s">
        <v>461</v>
      </c>
      <c r="Q656" s="45">
        <v>4.9000000000000004</v>
      </c>
      <c r="R656" s="46">
        <v>4</v>
      </c>
      <c r="S656" s="46">
        <v>8</v>
      </c>
      <c r="T656" s="45">
        <f t="shared" si="186"/>
        <v>19.600000000000001</v>
      </c>
      <c r="U656" s="45">
        <f t="shared" si="187"/>
        <v>39.200000000000003</v>
      </c>
      <c r="V656" s="47">
        <v>0</v>
      </c>
      <c r="W656" s="87">
        <f>IFERROR(VLOOKUP(L656,'DINAMICA SOLICITADO - ENTREGADO'!$A$2:$B$2000,2,0),"-")</f>
        <v>8</v>
      </c>
      <c r="X656" s="87">
        <f>IFERROR(VLOOKUP(L656,'DINAMICA SOLICITADO - ENTREGADO'!$A$2:$C$2000,3,0),"-")</f>
        <v>4</v>
      </c>
      <c r="Y656" s="87" t="str">
        <f t="shared" si="188"/>
        <v>CLAVE SOLICITADA</v>
      </c>
      <c r="Z656" s="87">
        <f t="shared" si="189"/>
        <v>4</v>
      </c>
      <c r="AA656" s="87" t="str">
        <f t="shared" si="190"/>
        <v>MINIMO SUPERADO</v>
      </c>
      <c r="AB656" s="87">
        <f t="shared" si="191"/>
        <v>4</v>
      </c>
      <c r="AC656" s="87" t="str">
        <f t="shared" si="192"/>
        <v>RECIBIDO PARCIAL</v>
      </c>
      <c r="AD656" s="6">
        <f t="shared" si="193"/>
        <v>19.600000000000001</v>
      </c>
      <c r="AE656" s="87" t="s">
        <v>3574</v>
      </c>
      <c r="AF656" s="87"/>
      <c r="AG656" s="8"/>
      <c r="AH656" s="8"/>
      <c r="AI656" s="9">
        <v>2.5000000000000001E-2</v>
      </c>
      <c r="AJ656" s="9"/>
      <c r="AK656" s="8"/>
      <c r="AL656" s="20"/>
      <c r="AM656" s="8"/>
      <c r="AN656" s="8" t="str">
        <f t="shared" si="194"/>
        <v>MCSSA018786HRAEI-LPI-CC-427-202225301</v>
      </c>
      <c r="AO656" s="8" t="str">
        <f t="shared" si="195"/>
        <v>8SAGO MEDICAL SERVICE, S.A. DE C.V.4.9MCSSA018786010.000.1242.002024LA-012M7B997-E115-2022RAMO 12</v>
      </c>
      <c r="AP656" s="8" t="str">
        <f t="shared" si="196"/>
        <v>HRAEI-LPI-CC-427-2022</v>
      </c>
      <c r="AQ656" s="1" t="str">
        <f t="shared" si="197"/>
        <v>HRAEI-MD1038</v>
      </c>
      <c r="AR656" s="1" t="str">
        <f t="shared" si="198"/>
        <v>SAGO MEDICAL SERVICE, S.A. DE C.V.</v>
      </c>
      <c r="AS656" s="1" t="str">
        <f t="shared" si="199"/>
        <v>LA-012M7B997-E115-2022</v>
      </c>
      <c r="AT656" s="1" t="s">
        <v>48</v>
      </c>
      <c r="AU656" s="1" t="str">
        <f t="shared" si="200"/>
        <v>HRAEI-LPI-CC-427-2022HRAEI-MD1038</v>
      </c>
      <c r="AV656" s="1"/>
      <c r="AW656" s="1"/>
      <c r="AX656" s="1"/>
      <c r="AY656" s="1"/>
      <c r="AZ656" s="1"/>
    </row>
    <row r="657" spans="1:52" s="70" customFormat="1" ht="24.75" hidden="1" customHeight="1" x14ac:dyDescent="0.25">
      <c r="A657" s="1" t="str">
        <f t="shared" si="183"/>
        <v>LA-012M7B997-E115-2022MCSSA018786BIORESEARCH DE MÉXICO, S.A. DE C.V.2024010.000.1242.00</v>
      </c>
      <c r="B657" s="1" t="str">
        <f t="shared" si="184"/>
        <v>MCSSA01878625301HRAEI-LPI-CC-431-2022HRAEI-MD10382024</v>
      </c>
      <c r="C657" s="42">
        <v>44950</v>
      </c>
      <c r="D657" s="43">
        <v>2024</v>
      </c>
      <c r="E657" s="44" t="s">
        <v>39</v>
      </c>
      <c r="F657" s="44" t="s">
        <v>390</v>
      </c>
      <c r="G657" s="44" t="s">
        <v>41</v>
      </c>
      <c r="H657" s="44">
        <v>25301</v>
      </c>
      <c r="I657" s="44" t="s">
        <v>503</v>
      </c>
      <c r="J657" s="44" t="s">
        <v>504</v>
      </c>
      <c r="K657" s="44" t="s">
        <v>609</v>
      </c>
      <c r="L657" s="44" t="str">
        <f t="shared" si="185"/>
        <v>HRAEI-LPI-CC-431-2022HRAEI-MD1038</v>
      </c>
      <c r="M657" s="44" t="s">
        <v>610</v>
      </c>
      <c r="N657" s="44">
        <v>25301467</v>
      </c>
      <c r="O657" s="44" t="s">
        <v>611</v>
      </c>
      <c r="P657" s="44" t="s">
        <v>461</v>
      </c>
      <c r="Q657" s="45">
        <v>4.8499999999999996</v>
      </c>
      <c r="R657" s="46">
        <v>4</v>
      </c>
      <c r="S657" s="46">
        <v>11</v>
      </c>
      <c r="T657" s="45">
        <f t="shared" si="186"/>
        <v>19.399999999999999</v>
      </c>
      <c r="U657" s="45">
        <f t="shared" si="187"/>
        <v>53.349999999999994</v>
      </c>
      <c r="V657" s="47">
        <v>0</v>
      </c>
      <c r="W657" s="87">
        <f>IFERROR(VLOOKUP(L657,'DINAMICA SOLICITADO - ENTREGADO'!$A$2:$B$2000,2,0),"-")</f>
        <v>11</v>
      </c>
      <c r="X657" s="87">
        <f>IFERROR(VLOOKUP(L657,'DINAMICA SOLICITADO - ENTREGADO'!$A$2:$C$2000,3,0),"-")</f>
        <v>11</v>
      </c>
      <c r="Y657" s="87" t="str">
        <f t="shared" si="188"/>
        <v>CLAVE SOLICITADA</v>
      </c>
      <c r="Z657" s="87">
        <f t="shared" si="189"/>
        <v>7</v>
      </c>
      <c r="AA657" s="87" t="str">
        <f t="shared" si="190"/>
        <v>MINIMO SUPERADO</v>
      </c>
      <c r="AB657" s="87">
        <f t="shared" si="191"/>
        <v>0</v>
      </c>
      <c r="AC657" s="87" t="str">
        <f t="shared" si="192"/>
        <v>RECIBIDO TOTAL</v>
      </c>
      <c r="AD657" s="6">
        <f t="shared" si="193"/>
        <v>53.349999999999994</v>
      </c>
      <c r="AE657" s="87" t="s">
        <v>3574</v>
      </c>
      <c r="AF657" s="87"/>
      <c r="AG657" s="8"/>
      <c r="AH657" s="8"/>
      <c r="AI657" s="9">
        <v>2.5000000000000001E-2</v>
      </c>
      <c r="AJ657" s="9"/>
      <c r="AK657" s="8"/>
      <c r="AL657" s="20"/>
      <c r="AM657" s="8"/>
      <c r="AN657" s="8" t="str">
        <f t="shared" si="194"/>
        <v>MCSSA018786HRAEI-LPI-CC-431-202225301</v>
      </c>
      <c r="AO657" s="8" t="str">
        <f t="shared" si="195"/>
        <v>11BIORESEARCH DE MÉXICO, S.A. DE C.V.4.85MCSSA018786010.000.1242.002024LA-012M7B997-E115-2022RAMO 12</v>
      </c>
      <c r="AP657" s="8" t="str">
        <f t="shared" si="196"/>
        <v>HRAEI-LPI-CC-431-2022</v>
      </c>
      <c r="AQ657" s="1" t="str">
        <f t="shared" si="197"/>
        <v>HRAEI-MD1038</v>
      </c>
      <c r="AR657" s="1" t="str">
        <f t="shared" si="198"/>
        <v>BIORESEARCH DE MÉXICO, S.A. DE C.V.</v>
      </c>
      <c r="AS657" s="1" t="str">
        <f t="shared" si="199"/>
        <v>LA-012M7B997-E115-2022</v>
      </c>
      <c r="AT657" s="1" t="s">
        <v>48</v>
      </c>
      <c r="AU657" s="1" t="str">
        <f t="shared" si="200"/>
        <v>HRAEI-LPI-CC-431-2022HRAEI-MD1038</v>
      </c>
      <c r="AV657" s="1"/>
      <c r="AW657" s="1"/>
      <c r="AX657" s="1"/>
      <c r="AY657" s="1"/>
      <c r="AZ657" s="1"/>
    </row>
    <row r="658" spans="1:52" s="70" customFormat="1" ht="24.75" hidden="1" customHeight="1" x14ac:dyDescent="0.25">
      <c r="A658" s="1" t="str">
        <f t="shared" si="183"/>
        <v>LA-012M7B997-E115-2022MCSSA018786BRULUAGSA, S.A. DE C.V.2024010.000.1242.00</v>
      </c>
      <c r="B658" s="1" t="str">
        <f t="shared" si="184"/>
        <v>MCSSA01878625301HRAEI-LPI-CC-426-2022HRAEI-MD10382024</v>
      </c>
      <c r="C658" s="42">
        <v>44950</v>
      </c>
      <c r="D658" s="43">
        <v>2024</v>
      </c>
      <c r="E658" s="44" t="s">
        <v>39</v>
      </c>
      <c r="F658" s="44" t="s">
        <v>390</v>
      </c>
      <c r="G658" s="44" t="s">
        <v>41</v>
      </c>
      <c r="H658" s="44">
        <v>25301</v>
      </c>
      <c r="I658" s="44" t="s">
        <v>456</v>
      </c>
      <c r="J658" s="44" t="s">
        <v>457</v>
      </c>
      <c r="K658" s="44" t="s">
        <v>609</v>
      </c>
      <c r="L658" s="44" t="str">
        <f t="shared" si="185"/>
        <v>HRAEI-LPI-CC-426-2022HRAEI-MD1038</v>
      </c>
      <c r="M658" s="44" t="s">
        <v>610</v>
      </c>
      <c r="N658" s="44">
        <v>25301467</v>
      </c>
      <c r="O658" s="44" t="s">
        <v>611</v>
      </c>
      <c r="P658" s="44" t="s">
        <v>461</v>
      </c>
      <c r="Q658" s="45">
        <v>4.5</v>
      </c>
      <c r="R658" s="46">
        <v>8</v>
      </c>
      <c r="S658" s="46">
        <v>19</v>
      </c>
      <c r="T658" s="45">
        <f t="shared" si="186"/>
        <v>36</v>
      </c>
      <c r="U658" s="45">
        <f t="shared" si="187"/>
        <v>85.5</v>
      </c>
      <c r="V658" s="47">
        <v>0</v>
      </c>
      <c r="W658" s="87">
        <f>IFERROR(VLOOKUP(L658,'DINAMICA SOLICITADO - ENTREGADO'!$A$2:$B$2000,2,0),"-")</f>
        <v>19</v>
      </c>
      <c r="X658" s="87">
        <f>IFERROR(VLOOKUP(L658,'DINAMICA SOLICITADO - ENTREGADO'!$A$2:$C$2000,3,0),"-")</f>
        <v>0</v>
      </c>
      <c r="Y658" s="87" t="str">
        <f t="shared" si="188"/>
        <v>CLAVE SOLICITADA</v>
      </c>
      <c r="Z658" s="87">
        <f t="shared" si="189"/>
        <v>11</v>
      </c>
      <c r="AA658" s="87" t="str">
        <f t="shared" si="190"/>
        <v>MINIMO SUPERADO</v>
      </c>
      <c r="AB658" s="87">
        <f t="shared" si="191"/>
        <v>19</v>
      </c>
      <c r="AC658" s="87" t="str">
        <f t="shared" si="192"/>
        <v>SIN RECIBIR</v>
      </c>
      <c r="AD658" s="6">
        <f t="shared" si="193"/>
        <v>0</v>
      </c>
      <c r="AE658" s="87" t="s">
        <v>3574</v>
      </c>
      <c r="AF658" s="87"/>
      <c r="AG658" s="8"/>
      <c r="AH658" s="8"/>
      <c r="AI658" s="9">
        <v>2.5000000000000001E-2</v>
      </c>
      <c r="AJ658" s="9"/>
      <c r="AK658" s="8"/>
      <c r="AL658" s="20"/>
      <c r="AM658" s="8"/>
      <c r="AN658" s="8" t="str">
        <f t="shared" si="194"/>
        <v>MCSSA018786HRAEI-LPI-CC-426-202225301</v>
      </c>
      <c r="AO658" s="8" t="str">
        <f t="shared" si="195"/>
        <v>19BRULUAGSA, S.A. DE C.V.4.5MCSSA018786010.000.1242.002024LA-012M7B997-E115-2022RAMO 12</v>
      </c>
      <c r="AP658" s="8" t="str">
        <f t="shared" si="196"/>
        <v>HRAEI-LPI-CC-426-2022</v>
      </c>
      <c r="AQ658" s="1" t="str">
        <f t="shared" si="197"/>
        <v>HRAEI-MD1038</v>
      </c>
      <c r="AR658" s="1" t="str">
        <f t="shared" si="198"/>
        <v>BRULUAGSA, S.A. DE C.V.</v>
      </c>
      <c r="AS658" s="1" t="str">
        <f t="shared" si="199"/>
        <v>LA-012M7B997-E115-2022</v>
      </c>
      <c r="AT658" s="1" t="s">
        <v>48</v>
      </c>
      <c r="AU658" s="1" t="str">
        <f t="shared" si="200"/>
        <v>HRAEI-LPI-CC-426-2022HRAEI-MD1038</v>
      </c>
      <c r="AV658" s="1"/>
      <c r="AW658" s="1"/>
      <c r="AX658" s="1"/>
      <c r="AY658" s="1"/>
      <c r="AZ658" s="1"/>
    </row>
    <row r="659" spans="1:52" s="70" customFormat="1" ht="24.75" hidden="1" customHeight="1" x14ac:dyDescent="0.25">
      <c r="A659" s="70" t="str">
        <f t="shared" si="183"/>
        <v>LA-12-512-012000991-I-174-2023MCSSA018786GRUPO BIOJEMA, S.A. DE C.V.2024010.000.0572.00</v>
      </c>
      <c r="B659" s="70" t="str">
        <f t="shared" si="184"/>
        <v>MCSSA01878625301HRAEI-LPI-CC-311-1-2023HRAEI-MD10402024</v>
      </c>
      <c r="C659" s="71">
        <v>45253</v>
      </c>
      <c r="D659" s="72">
        <v>2024</v>
      </c>
      <c r="E659" s="73" t="s">
        <v>39</v>
      </c>
      <c r="F659" s="73" t="s">
        <v>2213</v>
      </c>
      <c r="G659" s="73" t="s">
        <v>41</v>
      </c>
      <c r="H659" s="73">
        <v>25301</v>
      </c>
      <c r="I659" s="73" t="s">
        <v>2301</v>
      </c>
      <c r="J659" s="73" t="s">
        <v>2302</v>
      </c>
      <c r="K659" s="73" t="s">
        <v>505</v>
      </c>
      <c r="L659" s="44" t="str">
        <f t="shared" si="185"/>
        <v>HRAEI-LPI-CC-311-1-2023HRAEI-MD1040</v>
      </c>
      <c r="M659" s="73" t="s">
        <v>506</v>
      </c>
      <c r="N659" s="73">
        <v>25301469</v>
      </c>
      <c r="O659" s="73" t="s">
        <v>507</v>
      </c>
      <c r="P659" s="73" t="s">
        <v>461</v>
      </c>
      <c r="Q659" s="74">
        <v>6.7</v>
      </c>
      <c r="R659" s="75">
        <v>29</v>
      </c>
      <c r="S659" s="75">
        <v>71</v>
      </c>
      <c r="T659" s="74">
        <f t="shared" si="186"/>
        <v>194.3</v>
      </c>
      <c r="U659" s="74">
        <f t="shared" si="187"/>
        <v>475.7</v>
      </c>
      <c r="V659" s="76">
        <v>0</v>
      </c>
      <c r="W659" s="87">
        <f>IFERROR(VLOOKUP(L659,'DINAMICA SOLICITADO - ENTREGADO'!$A$2:$B$2000,2,0),"-")</f>
        <v>29</v>
      </c>
      <c r="X659" s="87">
        <f>IFERROR(VLOOKUP(L659,'DINAMICA SOLICITADO - ENTREGADO'!$A$2:$C$2000,3,0),"-")</f>
        <v>0</v>
      </c>
      <c r="Y659" s="87" t="str">
        <f t="shared" si="188"/>
        <v>CLAVE SOLICITADA</v>
      </c>
      <c r="Z659" s="87">
        <f t="shared" si="189"/>
        <v>0</v>
      </c>
      <c r="AA659" s="87" t="str">
        <f t="shared" si="190"/>
        <v>MINIMO CUMPLIDO</v>
      </c>
      <c r="AB659" s="87">
        <f t="shared" si="191"/>
        <v>29</v>
      </c>
      <c r="AC659" s="87" t="str">
        <f t="shared" si="192"/>
        <v>SIN RECIBIR</v>
      </c>
      <c r="AD659" s="6">
        <f t="shared" si="193"/>
        <v>0</v>
      </c>
      <c r="AE659" s="87"/>
      <c r="AF659" s="87"/>
      <c r="AG659" s="77"/>
      <c r="AH659" s="77"/>
      <c r="AI659" s="78" t="s">
        <v>2216</v>
      </c>
      <c r="AJ659" s="78"/>
      <c r="AK659" s="77"/>
      <c r="AL659" s="77"/>
      <c r="AM659" s="77"/>
      <c r="AN659" s="77" t="str">
        <f t="shared" si="194"/>
        <v>MCSSA018786HRAEI-LPI-CC-311-1-202325301</v>
      </c>
      <c r="AO659" s="77" t="str">
        <f t="shared" si="195"/>
        <v>71GRUPO BIOJEMA, S.A. DE C.V.6.7MCSSA018786010.000.0572.002024LA-12-512-012000991-I-174-2023RAMO 12</v>
      </c>
      <c r="AP659" s="77" t="str">
        <f t="shared" si="196"/>
        <v>HRAEI-LPI-CC-311-1-2023</v>
      </c>
      <c r="AQ659" s="70" t="str">
        <f t="shared" si="197"/>
        <v>HRAEI-MD1040</v>
      </c>
      <c r="AR659" s="70" t="str">
        <f t="shared" si="198"/>
        <v>GRUPO BIOJEMA, S.A. DE C.V.</v>
      </c>
      <c r="AS659" s="70" t="str">
        <f t="shared" si="199"/>
        <v>LA-12-512-012000991-I-174-2023</v>
      </c>
      <c r="AT659" s="70" t="s">
        <v>2218</v>
      </c>
      <c r="AU659" s="70" t="str">
        <f t="shared" si="200"/>
        <v>HRAEI-LPI-CC-311-1-2023HRAEI-MD1040</v>
      </c>
      <c r="AY659" s="1"/>
      <c r="AZ659" s="1"/>
    </row>
    <row r="660" spans="1:52" s="70" customFormat="1" ht="24.75" hidden="1" customHeight="1" x14ac:dyDescent="0.25">
      <c r="A660" s="70" t="str">
        <f t="shared" si="183"/>
        <v>LA-12-512-012000991-I-174-2023MCSSA018786MEDICA FARMA ARCAR, S.A. DE C.V.2024010.000.0572.00</v>
      </c>
      <c r="B660" s="70" t="str">
        <f t="shared" si="184"/>
        <v>MCSSA01878625301HRAEI-LPI-CC-332-1-2023HRAEI-MD10402024</v>
      </c>
      <c r="C660" s="71">
        <v>45357</v>
      </c>
      <c r="D660" s="72">
        <v>2024</v>
      </c>
      <c r="E660" s="73" t="s">
        <v>39</v>
      </c>
      <c r="F660" s="73" t="s">
        <v>2213</v>
      </c>
      <c r="G660" s="73" t="s">
        <v>41</v>
      </c>
      <c r="H660" s="73">
        <v>25301</v>
      </c>
      <c r="I660" s="73" t="s">
        <v>2326</v>
      </c>
      <c r="J660" s="73" t="s">
        <v>2327</v>
      </c>
      <c r="K660" s="73" t="s">
        <v>505</v>
      </c>
      <c r="L660" s="44" t="str">
        <f t="shared" si="185"/>
        <v>HRAEI-LPI-CC-332-1-2023HRAEI-MD1040</v>
      </c>
      <c r="M660" s="73" t="s">
        <v>506</v>
      </c>
      <c r="N660" s="73">
        <v>25301469</v>
      </c>
      <c r="O660" s="73" t="s">
        <v>507</v>
      </c>
      <c r="P660" s="73" t="s">
        <v>461</v>
      </c>
      <c r="Q660" s="74">
        <v>7</v>
      </c>
      <c r="R660" s="75">
        <v>23</v>
      </c>
      <c r="S660" s="75">
        <v>57</v>
      </c>
      <c r="T660" s="74">
        <f t="shared" si="186"/>
        <v>161</v>
      </c>
      <c r="U660" s="74">
        <f t="shared" si="187"/>
        <v>399</v>
      </c>
      <c r="V660" s="76">
        <v>0</v>
      </c>
      <c r="W660" s="87">
        <f>IFERROR(VLOOKUP(L660,'DINAMICA SOLICITADO - ENTREGADO'!$A$2:$B$2000,2,0),"-")</f>
        <v>23</v>
      </c>
      <c r="X660" s="87">
        <f>IFERROR(VLOOKUP(L660,'DINAMICA SOLICITADO - ENTREGADO'!$A$2:$C$2000,3,0),"-")</f>
        <v>0</v>
      </c>
      <c r="Y660" s="87" t="str">
        <f t="shared" si="188"/>
        <v>CLAVE SOLICITADA</v>
      </c>
      <c r="Z660" s="87">
        <f t="shared" si="189"/>
        <v>0</v>
      </c>
      <c r="AA660" s="87" t="str">
        <f t="shared" si="190"/>
        <v>MINIMO CUMPLIDO</v>
      </c>
      <c r="AB660" s="87">
        <f t="shared" si="191"/>
        <v>23</v>
      </c>
      <c r="AC660" s="87" t="str">
        <f t="shared" si="192"/>
        <v>SIN RECIBIR</v>
      </c>
      <c r="AD660" s="6">
        <f t="shared" si="193"/>
        <v>0</v>
      </c>
      <c r="AE660" s="87"/>
      <c r="AF660" s="87"/>
      <c r="AG660" s="77" t="s">
        <v>2440</v>
      </c>
      <c r="AH660" s="77" t="s">
        <v>2440</v>
      </c>
      <c r="AI660" s="78" t="s">
        <v>2216</v>
      </c>
      <c r="AJ660" s="78" t="s">
        <v>2436</v>
      </c>
      <c r="AK660" s="77"/>
      <c r="AL660" s="77">
        <v>0</v>
      </c>
      <c r="AM660" s="77" t="s">
        <v>1553</v>
      </c>
      <c r="AN660" s="77" t="str">
        <f t="shared" si="194"/>
        <v>MCSSA018786HRAEI-LPI-CC-332-1-202325301</v>
      </c>
      <c r="AO660" s="77" t="str">
        <f t="shared" si="195"/>
        <v>57MEDICA FARMA ARCAR, S.A. DE C.V.7MCSSA018786010.000.0572.002024LA-12-512-012000991-I-174-2023RAMO 12</v>
      </c>
      <c r="AP660" s="77" t="str">
        <f t="shared" si="196"/>
        <v>HRAEI-LPI-CC-332-1-2023</v>
      </c>
      <c r="AQ660" s="70" t="str">
        <f t="shared" si="197"/>
        <v>HRAEI-MD1040</v>
      </c>
      <c r="AR660" s="70" t="str">
        <f t="shared" si="198"/>
        <v>MEDICA FARMA ARCAR, S.A. DE C.V.</v>
      </c>
      <c r="AS660" s="70" t="str">
        <f t="shared" si="199"/>
        <v>LA-12-512-012000991-I-174-2023</v>
      </c>
      <c r="AT660" s="70" t="s">
        <v>2218</v>
      </c>
      <c r="AU660" s="70" t="str">
        <f t="shared" si="200"/>
        <v>HRAEI-LPI-CC-332-1-2023HRAEI-MD1040</v>
      </c>
      <c r="AY660" s="1"/>
      <c r="AZ660" s="1"/>
    </row>
    <row r="661" spans="1:52" s="70" customFormat="1" ht="24.75" hidden="1" customHeight="1" x14ac:dyDescent="0.25">
      <c r="A661" s="70" t="str">
        <f t="shared" si="183"/>
        <v>LA-12-512-012000991-I-174-2023MCSSA018786HISA FARMACEUTICA, S.A. DE C.V.2024010.000.0572.00</v>
      </c>
      <c r="B661" s="70" t="str">
        <f t="shared" si="184"/>
        <v>MCSSA01878625301HRAEI-LPI-CC-313-1-2023HRAEI-MD10402024</v>
      </c>
      <c r="C661" s="71">
        <v>45357</v>
      </c>
      <c r="D661" s="72">
        <v>2024</v>
      </c>
      <c r="E661" s="73" t="s">
        <v>39</v>
      </c>
      <c r="F661" s="73" t="s">
        <v>2213</v>
      </c>
      <c r="G661" s="73" t="s">
        <v>41</v>
      </c>
      <c r="H661" s="73">
        <v>25301</v>
      </c>
      <c r="I661" s="73" t="s">
        <v>2305</v>
      </c>
      <c r="J661" s="73" t="s">
        <v>1981</v>
      </c>
      <c r="K661" s="73" t="s">
        <v>505</v>
      </c>
      <c r="L661" s="44" t="str">
        <f t="shared" si="185"/>
        <v>HRAEI-LPI-CC-313-1-2023HRAEI-MD1040</v>
      </c>
      <c r="M661" s="73" t="s">
        <v>506</v>
      </c>
      <c r="N661" s="73">
        <v>25301469</v>
      </c>
      <c r="O661" s="73" t="s">
        <v>507</v>
      </c>
      <c r="P661" s="73" t="s">
        <v>461</v>
      </c>
      <c r="Q661" s="74">
        <v>7.29</v>
      </c>
      <c r="R661" s="75">
        <v>5</v>
      </c>
      <c r="S661" s="75">
        <v>14</v>
      </c>
      <c r="T661" s="74">
        <f t="shared" si="186"/>
        <v>36.450000000000003</v>
      </c>
      <c r="U661" s="74">
        <f t="shared" si="187"/>
        <v>102.06</v>
      </c>
      <c r="V661" s="76">
        <v>0</v>
      </c>
      <c r="W661" s="87">
        <f>IFERROR(VLOOKUP(L661,'DINAMICA SOLICITADO - ENTREGADO'!$A$2:$B$2000,2,0),"-")</f>
        <v>5</v>
      </c>
      <c r="X661" s="87">
        <f>IFERROR(VLOOKUP(L661,'DINAMICA SOLICITADO - ENTREGADO'!$A$2:$C$2000,3,0),"-")</f>
        <v>0</v>
      </c>
      <c r="Y661" s="87" t="str">
        <f t="shared" si="188"/>
        <v>CLAVE SOLICITADA</v>
      </c>
      <c r="Z661" s="87">
        <f t="shared" si="189"/>
        <v>0</v>
      </c>
      <c r="AA661" s="87" t="str">
        <f t="shared" si="190"/>
        <v>MINIMO CUMPLIDO</v>
      </c>
      <c r="AB661" s="87">
        <f t="shared" si="191"/>
        <v>5</v>
      </c>
      <c r="AC661" s="87" t="str">
        <f t="shared" si="192"/>
        <v>SIN RECIBIR</v>
      </c>
      <c r="AD661" s="6">
        <f t="shared" si="193"/>
        <v>0</v>
      </c>
      <c r="AE661" s="87"/>
      <c r="AF661" s="87"/>
      <c r="AG661" s="77" t="s">
        <v>2464</v>
      </c>
      <c r="AH661" s="77" t="s">
        <v>2464</v>
      </c>
      <c r="AI661" s="78" t="s">
        <v>2216</v>
      </c>
      <c r="AJ661" s="78" t="s">
        <v>2462</v>
      </c>
      <c r="AK661" s="77"/>
      <c r="AL661" s="77">
        <v>0</v>
      </c>
      <c r="AM661" s="77" t="s">
        <v>1553</v>
      </c>
      <c r="AN661" s="77" t="str">
        <f t="shared" si="194"/>
        <v>MCSSA018786HRAEI-LPI-CC-313-1-202325301</v>
      </c>
      <c r="AO661" s="77" t="str">
        <f t="shared" si="195"/>
        <v>14HISA FARMACEUTICA, S.A. DE C.V.7.29MCSSA018786010.000.0572.002024LA-12-512-012000991-I-174-2023RAMO 12</v>
      </c>
      <c r="AP661" s="77" t="str">
        <f t="shared" si="196"/>
        <v>HRAEI-LPI-CC-313-1-2023</v>
      </c>
      <c r="AQ661" s="70" t="str">
        <f t="shared" si="197"/>
        <v>HRAEI-MD1040</v>
      </c>
      <c r="AR661" s="70" t="str">
        <f t="shared" si="198"/>
        <v>HISA FARMACEUTICA, S.A. DE C.V.</v>
      </c>
      <c r="AS661" s="70" t="str">
        <f t="shared" si="199"/>
        <v>LA-12-512-012000991-I-174-2023</v>
      </c>
      <c r="AT661" s="70" t="s">
        <v>2218</v>
      </c>
      <c r="AU661" s="70" t="str">
        <f t="shared" si="200"/>
        <v>HRAEI-LPI-CC-313-1-2023HRAEI-MD1040</v>
      </c>
      <c r="AY661" s="1"/>
      <c r="AZ661" s="1"/>
    </row>
    <row r="662" spans="1:52" s="70" customFormat="1" ht="24.75" hidden="1" customHeight="1" x14ac:dyDescent="0.25">
      <c r="A662" s="1" t="str">
        <f t="shared" si="183"/>
        <v>LA-012M7B997-E115-2022MCSSA018786BIORESEARCH DE MÉXICO, S.A. DE C.V.2024010.000.0572.00</v>
      </c>
      <c r="B662" s="1" t="str">
        <f t="shared" si="184"/>
        <v>MCSSA01878625301HRAEI-LPI-CC-431-2022HRAEI-MD10402024</v>
      </c>
      <c r="C662" s="42">
        <v>44950</v>
      </c>
      <c r="D662" s="43">
        <v>2024</v>
      </c>
      <c r="E662" s="44" t="s">
        <v>39</v>
      </c>
      <c r="F662" s="44" t="s">
        <v>390</v>
      </c>
      <c r="G662" s="44" t="s">
        <v>41</v>
      </c>
      <c r="H662" s="44">
        <v>25301</v>
      </c>
      <c r="I662" s="44" t="s">
        <v>503</v>
      </c>
      <c r="J662" s="44" t="s">
        <v>504</v>
      </c>
      <c r="K662" s="44" t="s">
        <v>505</v>
      </c>
      <c r="L662" s="44" t="str">
        <f t="shared" si="185"/>
        <v>HRAEI-LPI-CC-431-2022HRAEI-MD1040</v>
      </c>
      <c r="M662" s="44" t="s">
        <v>506</v>
      </c>
      <c r="N662" s="44">
        <v>25301469</v>
      </c>
      <c r="O662" s="44" t="s">
        <v>507</v>
      </c>
      <c r="P662" s="44" t="s">
        <v>461</v>
      </c>
      <c r="Q662" s="45">
        <v>7.55</v>
      </c>
      <c r="R662" s="46">
        <v>93</v>
      </c>
      <c r="S662" s="46">
        <v>231</v>
      </c>
      <c r="T662" s="45">
        <f t="shared" si="186"/>
        <v>702.15</v>
      </c>
      <c r="U662" s="45">
        <f t="shared" si="187"/>
        <v>1744.05</v>
      </c>
      <c r="V662" s="47">
        <v>0</v>
      </c>
      <c r="W662" s="87">
        <f>IFERROR(VLOOKUP(L662,'DINAMICA SOLICITADO - ENTREGADO'!$A$2:$B$2000,2,0),"-")</f>
        <v>100</v>
      </c>
      <c r="X662" s="87">
        <f>IFERROR(VLOOKUP(L662,'DINAMICA SOLICITADO - ENTREGADO'!$A$2:$C$2000,3,0),"-")</f>
        <v>100</v>
      </c>
      <c r="Y662" s="87" t="str">
        <f t="shared" si="188"/>
        <v>CLAVE SOLICITADA</v>
      </c>
      <c r="Z662" s="87">
        <f t="shared" si="189"/>
        <v>7</v>
      </c>
      <c r="AA662" s="87" t="str">
        <f t="shared" si="190"/>
        <v>MINIMO SUPERADO</v>
      </c>
      <c r="AB662" s="87">
        <f t="shared" si="191"/>
        <v>0</v>
      </c>
      <c r="AC662" s="87" t="str">
        <f t="shared" si="192"/>
        <v>RECIBIDO TOTAL</v>
      </c>
      <c r="AD662" s="6">
        <f t="shared" si="193"/>
        <v>755</v>
      </c>
      <c r="AE662" s="87" t="s">
        <v>3574</v>
      </c>
      <c r="AF662" s="87"/>
      <c r="AG662" s="8"/>
      <c r="AH662" s="8"/>
      <c r="AI662" s="9">
        <v>2.5000000000000001E-2</v>
      </c>
      <c r="AJ662" s="9"/>
      <c r="AK662" s="8"/>
      <c r="AL662" s="20"/>
      <c r="AM662" s="8"/>
      <c r="AN662" s="8" t="str">
        <f t="shared" si="194"/>
        <v>MCSSA018786HRAEI-LPI-CC-431-202225301</v>
      </c>
      <c r="AO662" s="8" t="str">
        <f t="shared" si="195"/>
        <v>231BIORESEARCH DE MÉXICO, S.A. DE C.V.7.55MCSSA018786010.000.0572.002024LA-012M7B997-E115-2022RAMO 12</v>
      </c>
      <c r="AP662" s="8" t="str">
        <f t="shared" si="196"/>
        <v>HRAEI-LPI-CC-431-2022</v>
      </c>
      <c r="AQ662" s="1" t="str">
        <f t="shared" si="197"/>
        <v>HRAEI-MD1040</v>
      </c>
      <c r="AR662" s="1" t="str">
        <f t="shared" si="198"/>
        <v>BIORESEARCH DE MÉXICO, S.A. DE C.V.</v>
      </c>
      <c r="AS662" s="1" t="str">
        <f t="shared" si="199"/>
        <v>LA-012M7B997-E115-2022</v>
      </c>
      <c r="AT662" s="1" t="s">
        <v>48</v>
      </c>
      <c r="AU662" s="1" t="str">
        <f t="shared" si="200"/>
        <v>HRAEI-LPI-CC-431-2022HRAEI-MD1040</v>
      </c>
      <c r="AV662" s="1"/>
      <c r="AW662" s="1"/>
      <c r="AX662" s="1"/>
      <c r="AY662" s="1"/>
      <c r="AZ662" s="1"/>
    </row>
    <row r="663" spans="1:52" s="70" customFormat="1" ht="24.75" hidden="1" customHeight="1" x14ac:dyDescent="0.25">
      <c r="A663" s="70" t="str">
        <f t="shared" si="183"/>
        <v>LA-12-512-012000991-I-174-2023MCSSA018786PROQUIGAMA, S.A. DE C.V.2024010.000.1760.00</v>
      </c>
      <c r="B663" s="70" t="str">
        <f t="shared" si="184"/>
        <v>MCSSA01878625301HRAEI-LPI-CC-361-1-2023HRAEI-MD10422024</v>
      </c>
      <c r="C663" s="71">
        <v>45253</v>
      </c>
      <c r="D663" s="72">
        <v>2024</v>
      </c>
      <c r="E663" s="73" t="s">
        <v>39</v>
      </c>
      <c r="F663" s="73" t="s">
        <v>2213</v>
      </c>
      <c r="G663" s="73" t="s">
        <v>41</v>
      </c>
      <c r="H663" s="73">
        <v>25301</v>
      </c>
      <c r="I663" s="73" t="s">
        <v>2300</v>
      </c>
      <c r="J663" s="73" t="s">
        <v>374</v>
      </c>
      <c r="K663" s="73" t="s">
        <v>635</v>
      </c>
      <c r="L663" s="44" t="str">
        <f t="shared" si="185"/>
        <v>HRAEI-LPI-CC-361-1-2023HRAEI-MD1042</v>
      </c>
      <c r="M663" s="79" t="s">
        <v>636</v>
      </c>
      <c r="N663" s="73">
        <v>25301472</v>
      </c>
      <c r="O663" s="73" t="s">
        <v>637</v>
      </c>
      <c r="P663" s="73" t="s">
        <v>145</v>
      </c>
      <c r="Q663" s="74">
        <v>109</v>
      </c>
      <c r="R663" s="75">
        <v>9</v>
      </c>
      <c r="S663" s="75">
        <v>24</v>
      </c>
      <c r="T663" s="74">
        <f t="shared" si="186"/>
        <v>981</v>
      </c>
      <c r="U663" s="74">
        <f t="shared" si="187"/>
        <v>2616</v>
      </c>
      <c r="V663" s="76">
        <v>0</v>
      </c>
      <c r="W663" s="87">
        <f>IFERROR(VLOOKUP(L663,'DINAMICA SOLICITADO - ENTREGADO'!$A$2:$B$2000,2,0),"-")</f>
        <v>9</v>
      </c>
      <c r="X663" s="87">
        <f>IFERROR(VLOOKUP(L663,'DINAMICA SOLICITADO - ENTREGADO'!$A$2:$C$2000,3,0),"-")</f>
        <v>0</v>
      </c>
      <c r="Y663" s="87" t="str">
        <f t="shared" si="188"/>
        <v>CLAVE SOLICITADA</v>
      </c>
      <c r="Z663" s="87">
        <f t="shared" si="189"/>
        <v>0</v>
      </c>
      <c r="AA663" s="87" t="str">
        <f t="shared" si="190"/>
        <v>MINIMO CUMPLIDO</v>
      </c>
      <c r="AB663" s="87">
        <f t="shared" si="191"/>
        <v>9</v>
      </c>
      <c r="AC663" s="87" t="str">
        <f t="shared" si="192"/>
        <v>SIN RECIBIR</v>
      </c>
      <c r="AD663" s="6">
        <f t="shared" si="193"/>
        <v>0</v>
      </c>
      <c r="AE663" s="87"/>
      <c r="AF663" s="87"/>
      <c r="AG663" s="77"/>
      <c r="AH663" s="77"/>
      <c r="AI663" s="78" t="s">
        <v>2216</v>
      </c>
      <c r="AJ663" s="78"/>
      <c r="AK663" s="77"/>
      <c r="AL663" s="77"/>
      <c r="AM663" s="77"/>
      <c r="AN663" s="77" t="str">
        <f t="shared" si="194"/>
        <v>MCSSA018786HRAEI-LPI-CC-361-1-202325301</v>
      </c>
      <c r="AO663" s="77" t="str">
        <f t="shared" si="195"/>
        <v>24PROQUIGAMA, S.A. DE C.V.109MCSSA018786010.000.1760.002024LA-12-512-012000991-I-174-2023RAMO 12</v>
      </c>
      <c r="AP663" s="77" t="str">
        <f t="shared" si="196"/>
        <v>HRAEI-LPI-CC-361-1-2023</v>
      </c>
      <c r="AQ663" s="70" t="str">
        <f t="shared" si="197"/>
        <v>HRAEI-MD1042</v>
      </c>
      <c r="AR663" s="70" t="str">
        <f t="shared" si="198"/>
        <v>PROQUIGAMA, S.A. DE C.V.</v>
      </c>
      <c r="AS663" s="70" t="str">
        <f t="shared" si="199"/>
        <v>LA-12-512-012000991-I-174-2023</v>
      </c>
      <c r="AT663" s="70" t="s">
        <v>2218</v>
      </c>
      <c r="AU663" s="70" t="str">
        <f t="shared" si="200"/>
        <v>HRAEI-LPI-CC-361-1-2023HRAEI-MD1042</v>
      </c>
      <c r="AY663" s="1"/>
      <c r="AZ663" s="1"/>
    </row>
    <row r="664" spans="1:52" s="70" customFormat="1" ht="24.75" hidden="1" customHeight="1" x14ac:dyDescent="0.25">
      <c r="A664" s="1" t="str">
        <f t="shared" si="183"/>
        <v>LA-012M7B997-E115-2022MCSSA018786MEDIMEX DEL NORTE, S.A. DE C.V.2024010.000.1760.00</v>
      </c>
      <c r="B664" s="1" t="str">
        <f t="shared" si="184"/>
        <v>MCSSA01878625301HRAEI-LPI-CC-450-2022HRAEI-MD10422024</v>
      </c>
      <c r="C664" s="42">
        <v>44950</v>
      </c>
      <c r="D664" s="43">
        <v>2024</v>
      </c>
      <c r="E664" s="44" t="s">
        <v>39</v>
      </c>
      <c r="F664" s="44" t="s">
        <v>390</v>
      </c>
      <c r="G664" s="44" t="s">
        <v>41</v>
      </c>
      <c r="H664" s="44">
        <v>25301</v>
      </c>
      <c r="I664" s="44" t="s">
        <v>633</v>
      </c>
      <c r="J664" s="44" t="s">
        <v>634</v>
      </c>
      <c r="K664" s="44" t="s">
        <v>635</v>
      </c>
      <c r="L664" s="44" t="str">
        <f t="shared" si="185"/>
        <v>HRAEI-LPI-CC-450-2022HRAEI-MD1042</v>
      </c>
      <c r="M664" s="44" t="s">
        <v>636</v>
      </c>
      <c r="N664" s="44">
        <v>25301472</v>
      </c>
      <c r="O664" s="44" t="s">
        <v>637</v>
      </c>
      <c r="P664" s="44" t="s">
        <v>145</v>
      </c>
      <c r="Q664" s="45">
        <v>120.52</v>
      </c>
      <c r="R664" s="46">
        <v>32</v>
      </c>
      <c r="S664" s="46">
        <v>78</v>
      </c>
      <c r="T664" s="45">
        <f t="shared" si="186"/>
        <v>3856.64</v>
      </c>
      <c r="U664" s="45">
        <f t="shared" si="187"/>
        <v>9400.56</v>
      </c>
      <c r="V664" s="47">
        <v>0</v>
      </c>
      <c r="W664" s="87" t="str">
        <f>IFERROR(VLOOKUP(L664,'DINAMICA SOLICITADO - ENTREGADO'!$A$2:$B$2000,2,0),"-")</f>
        <v>-</v>
      </c>
      <c r="X664" s="87" t="str">
        <f>IFERROR(VLOOKUP(L664,'DINAMICA SOLICITADO - ENTREGADO'!$A$2:$C$2000,3,0),"-")</f>
        <v>-</v>
      </c>
      <c r="Y664" s="87" t="str">
        <f t="shared" si="188"/>
        <v>SIN SOLICITUD</v>
      </c>
      <c r="Z664" s="87" t="str">
        <f t="shared" si="189"/>
        <v>-</v>
      </c>
      <c r="AA664" s="87" t="str">
        <f t="shared" si="190"/>
        <v>MINIMO SIN SOLICITUD</v>
      </c>
      <c r="AB664" s="87" t="str">
        <f t="shared" si="191"/>
        <v>-</v>
      </c>
      <c r="AC664" s="87" t="str">
        <f t="shared" si="192"/>
        <v>SIN SOLICITUD</v>
      </c>
      <c r="AD664" s="6" t="str">
        <f t="shared" si="193"/>
        <v>-</v>
      </c>
      <c r="AE664" s="87"/>
      <c r="AF664" s="87"/>
      <c r="AG664" s="8"/>
      <c r="AH664" s="8"/>
      <c r="AI664" s="9">
        <v>2.5000000000000001E-2</v>
      </c>
      <c r="AJ664" s="9"/>
      <c r="AK664" s="8"/>
      <c r="AL664" s="20"/>
      <c r="AM664" s="8"/>
      <c r="AN664" s="8" t="str">
        <f t="shared" si="194"/>
        <v>MCSSA018786HRAEI-LPI-CC-450-202225301</v>
      </c>
      <c r="AO664" s="8" t="str">
        <f t="shared" si="195"/>
        <v>78MEDIMEX DEL NORTE, S.A. DE C.V.120.52MCSSA018786010.000.1760.002024LA-012M7B997-E115-2022RAMO 12</v>
      </c>
      <c r="AP664" s="8" t="str">
        <f t="shared" si="196"/>
        <v>HRAEI-LPI-CC-450-2022</v>
      </c>
      <c r="AQ664" s="1" t="str">
        <f t="shared" si="197"/>
        <v>HRAEI-MD1042</v>
      </c>
      <c r="AR664" s="1" t="str">
        <f t="shared" si="198"/>
        <v>MEDIMEX DEL NORTE, S.A. DE C.V.</v>
      </c>
      <c r="AS664" s="1" t="str">
        <f t="shared" si="199"/>
        <v>LA-012M7B997-E115-2022</v>
      </c>
      <c r="AT664" s="1" t="s">
        <v>48</v>
      </c>
      <c r="AU664" s="1" t="str">
        <f t="shared" si="200"/>
        <v>HRAEI-LPI-CC-450-2022HRAEI-MD1042</v>
      </c>
      <c r="AV664" s="1"/>
      <c r="AW664" s="1"/>
      <c r="AX664" s="1"/>
      <c r="AY664" s="1"/>
      <c r="AZ664" s="1"/>
    </row>
    <row r="665" spans="1:52" s="70" customFormat="1" ht="24.75" hidden="1" customHeight="1" x14ac:dyDescent="0.25">
      <c r="A665" s="70" t="str">
        <f t="shared" si="183"/>
        <v>LA-12-512-012000991-I-174-2023MCSSA018786BIORESEARCH DE MEXICO, S.A. DE C.V.2024010.000.1561.00</v>
      </c>
      <c r="B665" s="70" t="str">
        <f t="shared" si="184"/>
        <v>MCSSA01878625301HRAEI-LPI-CC-266-2023HRAEI-MD10532024</v>
      </c>
      <c r="C665" s="71">
        <v>45253</v>
      </c>
      <c r="D665" s="72">
        <v>2024</v>
      </c>
      <c r="E665" s="73" t="s">
        <v>39</v>
      </c>
      <c r="F665" s="73" t="s">
        <v>2213</v>
      </c>
      <c r="G665" s="73" t="s">
        <v>41</v>
      </c>
      <c r="H665" s="73">
        <v>25301</v>
      </c>
      <c r="I665" s="73" t="s">
        <v>2274</v>
      </c>
      <c r="J665" s="73" t="s">
        <v>2275</v>
      </c>
      <c r="K665" s="73" t="s">
        <v>1640</v>
      </c>
      <c r="L665" s="44" t="str">
        <f t="shared" si="185"/>
        <v>HRAEI-LPI-CC-266-2023HRAEI-MD1053</v>
      </c>
      <c r="M665" s="73" t="s">
        <v>1641</v>
      </c>
      <c r="N665" s="73">
        <v>25301478</v>
      </c>
      <c r="O665" s="73" t="s">
        <v>1642</v>
      </c>
      <c r="P665" s="73" t="s">
        <v>1643</v>
      </c>
      <c r="Q665" s="74">
        <v>5.17</v>
      </c>
      <c r="R665" s="75">
        <v>15</v>
      </c>
      <c r="S665" s="75">
        <v>36</v>
      </c>
      <c r="T665" s="74">
        <f t="shared" si="186"/>
        <v>77.55</v>
      </c>
      <c r="U665" s="74">
        <f t="shared" si="187"/>
        <v>186.12</v>
      </c>
      <c r="V665" s="76">
        <v>0</v>
      </c>
      <c r="W665" s="87" t="str">
        <f>IFERROR(VLOOKUP(L665,'DINAMICA SOLICITADO - ENTREGADO'!$A$2:$B$2000,2,0),"-")</f>
        <v>-</v>
      </c>
      <c r="X665" s="87" t="str">
        <f>IFERROR(VLOOKUP(L665,'DINAMICA SOLICITADO - ENTREGADO'!$A$2:$C$2000,3,0),"-")</f>
        <v>-</v>
      </c>
      <c r="Y665" s="87" t="str">
        <f t="shared" si="188"/>
        <v>SIN SOLICITUD</v>
      </c>
      <c r="Z665" s="87" t="str">
        <f t="shared" si="189"/>
        <v>-</v>
      </c>
      <c r="AA665" s="87" t="str">
        <f t="shared" si="190"/>
        <v>MINIMO SIN SOLICITUD</v>
      </c>
      <c r="AB665" s="87" t="str">
        <f t="shared" si="191"/>
        <v>-</v>
      </c>
      <c r="AC665" s="87" t="str">
        <f t="shared" si="192"/>
        <v>SIN SOLICITUD</v>
      </c>
      <c r="AD665" s="6" t="str">
        <f t="shared" si="193"/>
        <v>-</v>
      </c>
      <c r="AE665" s="87"/>
      <c r="AF665" s="87"/>
      <c r="AG665" s="77"/>
      <c r="AH665" s="77"/>
      <c r="AI665" s="78" t="s">
        <v>2216</v>
      </c>
      <c r="AJ665" s="78"/>
      <c r="AK665" s="77"/>
      <c r="AL665" s="77"/>
      <c r="AM665" s="77"/>
      <c r="AN665" s="77" t="str">
        <f t="shared" si="194"/>
        <v>MCSSA018786HRAEI-LPI-CC-266-202325301</v>
      </c>
      <c r="AO665" s="77" t="str">
        <f t="shared" si="195"/>
        <v>36BIORESEARCH DE MEXICO, S.A. DE C.V.5.17MCSSA018786010.000.1561.002024LA-12-512-012000991-I-174-2023RAMO 12</v>
      </c>
      <c r="AP665" s="77" t="str">
        <f t="shared" si="196"/>
        <v>HRAEI-LPI-CC-266-2023</v>
      </c>
      <c r="AQ665" s="70" t="str">
        <f t="shared" si="197"/>
        <v>HRAEI-MD1053</v>
      </c>
      <c r="AR665" s="70" t="str">
        <f t="shared" si="198"/>
        <v>BIORESEARCH DE MEXICO, S.A. DE C.V.</v>
      </c>
      <c r="AS665" s="70" t="str">
        <f t="shared" si="199"/>
        <v>LA-12-512-012000991-I-174-2023</v>
      </c>
      <c r="AT665" s="70" t="s">
        <v>2218</v>
      </c>
      <c r="AU665" s="70" t="str">
        <f t="shared" si="200"/>
        <v>HRAEI-LPI-CC-266-2023HRAEI-MD1053</v>
      </c>
      <c r="AY665" s="57"/>
      <c r="AZ665" s="57"/>
    </row>
    <row r="666" spans="1:52" s="70" customFormat="1" ht="24.75" hidden="1" customHeight="1" x14ac:dyDescent="0.25">
      <c r="A666" s="1" t="str">
        <f t="shared" si="183"/>
        <v>LA-12-M7B-012M7B997-I-1-2023MCSSA018786BIORESEARCH DE MÉXICO, S.A. DE C.V.2024010.000.1561.00</v>
      </c>
      <c r="B666" s="1" t="str">
        <f t="shared" si="184"/>
        <v>MCSSA01878625301HRAEI-LPI-CC-010-2023HRAEI-MD10532024</v>
      </c>
      <c r="C666" s="42">
        <v>44971</v>
      </c>
      <c r="D666" s="43">
        <v>2024</v>
      </c>
      <c r="E666" s="44" t="s">
        <v>39</v>
      </c>
      <c r="F666" s="44" t="s">
        <v>1474</v>
      </c>
      <c r="G666" s="44" t="s">
        <v>41</v>
      </c>
      <c r="H666" s="44">
        <v>25301</v>
      </c>
      <c r="I666" s="44" t="s">
        <v>1485</v>
      </c>
      <c r="J666" s="44" t="s">
        <v>504</v>
      </c>
      <c r="K666" s="44" t="s">
        <v>1640</v>
      </c>
      <c r="L666" s="44" t="str">
        <f t="shared" si="185"/>
        <v>HRAEI-LPI-CC-010-2023HRAEI-MD1053</v>
      </c>
      <c r="M666" s="44" t="s">
        <v>1641</v>
      </c>
      <c r="N666" s="44">
        <v>25301478</v>
      </c>
      <c r="O666" s="44" t="s">
        <v>1642</v>
      </c>
      <c r="P666" s="44" t="s">
        <v>1643</v>
      </c>
      <c r="Q666" s="45">
        <v>5.1699999999999902</v>
      </c>
      <c r="R666" s="46">
        <v>24</v>
      </c>
      <c r="S666" s="46">
        <v>58</v>
      </c>
      <c r="T666" s="45">
        <f t="shared" si="186"/>
        <v>124.07999999999976</v>
      </c>
      <c r="U666" s="45">
        <f t="shared" si="187"/>
        <v>299.85999999999945</v>
      </c>
      <c r="V666" s="47">
        <v>0</v>
      </c>
      <c r="W666" s="87" t="str">
        <f>IFERROR(VLOOKUP(L666,'DINAMICA SOLICITADO - ENTREGADO'!$A$2:$B$2000,2,0),"-")</f>
        <v>-</v>
      </c>
      <c r="X666" s="87" t="str">
        <f>IFERROR(VLOOKUP(L666,'DINAMICA SOLICITADO - ENTREGADO'!$A$2:$C$2000,3,0),"-")</f>
        <v>-</v>
      </c>
      <c r="Y666" s="87" t="str">
        <f t="shared" si="188"/>
        <v>SIN SOLICITUD</v>
      </c>
      <c r="Z666" s="87" t="str">
        <f t="shared" si="189"/>
        <v>-</v>
      </c>
      <c r="AA666" s="87" t="str">
        <f t="shared" si="190"/>
        <v>MINIMO SIN SOLICITUD</v>
      </c>
      <c r="AB666" s="87" t="str">
        <f t="shared" si="191"/>
        <v>-</v>
      </c>
      <c r="AC666" s="87" t="str">
        <f t="shared" si="192"/>
        <v>SIN SOLICITUD</v>
      </c>
      <c r="AD666" s="6" t="str">
        <f t="shared" si="193"/>
        <v>-</v>
      </c>
      <c r="AE666" s="87"/>
      <c r="AF666" s="87"/>
      <c r="AG666" s="8"/>
      <c r="AH666" s="8"/>
      <c r="AI666" s="9">
        <v>0.02</v>
      </c>
      <c r="AJ666" s="9"/>
      <c r="AK666" s="8"/>
      <c r="AL666" s="20"/>
      <c r="AM666" s="8"/>
      <c r="AN666" s="8" t="str">
        <f t="shared" si="194"/>
        <v>MCSSA018786HRAEI-LPI-CC-010-202325301</v>
      </c>
      <c r="AO666" s="8" t="str">
        <f t="shared" si="195"/>
        <v>58BIORESEARCH DE MÉXICO, S.A. DE C.V.5.16999999999999MCSSA018786010.000.1561.002024LA-12-M7B-012M7B997-I-1-2023RAMO 12</v>
      </c>
      <c r="AP666" s="8" t="str">
        <f t="shared" si="196"/>
        <v>HRAEI-LPI-CC-010-2023</v>
      </c>
      <c r="AQ666" s="1" t="str">
        <f t="shared" si="197"/>
        <v>HRAEI-MD1053</v>
      </c>
      <c r="AR666" s="1" t="str">
        <f t="shared" si="198"/>
        <v>BIORESEARCH DE MÉXICO, S.A. DE C.V.</v>
      </c>
      <c r="AS666" s="1" t="str">
        <f t="shared" si="199"/>
        <v>LA-12-M7B-012M7B997-I-1-2023</v>
      </c>
      <c r="AT666" s="1" t="s">
        <v>48</v>
      </c>
      <c r="AU666" s="1" t="str">
        <f t="shared" si="200"/>
        <v>HRAEI-LPI-CC-010-2023HRAEI-MD1053</v>
      </c>
      <c r="AV666" s="1"/>
      <c r="AW666" s="1"/>
      <c r="AX666" s="1"/>
      <c r="AY666" s="1"/>
      <c r="AZ666" s="1"/>
    </row>
    <row r="667" spans="1:52" s="70" customFormat="1" ht="24.75" hidden="1" customHeight="1" x14ac:dyDescent="0.25">
      <c r="A667" s="1" t="str">
        <f t="shared" si="183"/>
        <v>LA-12-M7B-012M7B997-I-1-2023MCSSA018786FRESENIUS KABI MÉXICO, S.A. DE C.V.2024010.000.1311.00</v>
      </c>
      <c r="B667" s="1" t="str">
        <f t="shared" si="184"/>
        <v>MCSSA01878625301HRAEI-LPI-CC-026-2023HRAEI-MD10522024</v>
      </c>
      <c r="C667" s="42">
        <v>44971</v>
      </c>
      <c r="D667" s="43">
        <v>2024</v>
      </c>
      <c r="E667" s="44" t="s">
        <v>39</v>
      </c>
      <c r="F667" s="44" t="s">
        <v>1474</v>
      </c>
      <c r="G667" s="44" t="s">
        <v>41</v>
      </c>
      <c r="H667" s="44">
        <v>25301</v>
      </c>
      <c r="I667" s="44" t="s">
        <v>1627</v>
      </c>
      <c r="J667" s="44" t="s">
        <v>412</v>
      </c>
      <c r="K667" s="44" t="s">
        <v>1628</v>
      </c>
      <c r="L667" s="44" t="str">
        <f t="shared" si="185"/>
        <v>HRAEI-LPI-CC-026-2023HRAEI-MD1052</v>
      </c>
      <c r="M667" s="44" t="s">
        <v>1629</v>
      </c>
      <c r="N667" s="44">
        <v>25301480</v>
      </c>
      <c r="O667" s="44" t="s">
        <v>1630</v>
      </c>
      <c r="P667" s="44" t="s">
        <v>896</v>
      </c>
      <c r="Q667" s="45">
        <v>9.1300000000000008</v>
      </c>
      <c r="R667" s="46">
        <v>2762</v>
      </c>
      <c r="S667" s="46">
        <v>6904</v>
      </c>
      <c r="T667" s="45">
        <f t="shared" si="186"/>
        <v>25217.06</v>
      </c>
      <c r="U667" s="45">
        <f t="shared" si="187"/>
        <v>63033.520000000004</v>
      </c>
      <c r="V667" s="47">
        <v>0</v>
      </c>
      <c r="W667" s="87">
        <f>IFERROR(VLOOKUP(L667,'DINAMICA SOLICITADO - ENTREGADO'!$A$2:$B$2000,2,0),"-")</f>
        <v>2762</v>
      </c>
      <c r="X667" s="87">
        <f>IFERROR(VLOOKUP(L667,'DINAMICA SOLICITADO - ENTREGADO'!$A$2:$C$2000,3,0),"-")</f>
        <v>2762</v>
      </c>
      <c r="Y667" s="87" t="str">
        <f t="shared" si="188"/>
        <v>CLAVE SOLICITADA</v>
      </c>
      <c r="Z667" s="87">
        <f t="shared" si="189"/>
        <v>0</v>
      </c>
      <c r="AA667" s="87" t="str">
        <f t="shared" si="190"/>
        <v>MINIMO CUMPLIDO</v>
      </c>
      <c r="AB667" s="87">
        <f t="shared" si="191"/>
        <v>0</v>
      </c>
      <c r="AC667" s="87" t="str">
        <f t="shared" si="192"/>
        <v>RECIBIDO TOTAL</v>
      </c>
      <c r="AD667" s="6">
        <f t="shared" si="193"/>
        <v>25217.06</v>
      </c>
      <c r="AE667" s="87" t="s">
        <v>3574</v>
      </c>
      <c r="AF667" s="87"/>
      <c r="AG667" s="8"/>
      <c r="AH667" s="8"/>
      <c r="AI667" s="9">
        <v>0.02</v>
      </c>
      <c r="AJ667" s="9"/>
      <c r="AK667" s="8"/>
      <c r="AL667" s="20"/>
      <c r="AM667" s="8"/>
      <c r="AN667" s="8" t="str">
        <f t="shared" si="194"/>
        <v>MCSSA018786HRAEI-LPI-CC-026-202325301</v>
      </c>
      <c r="AO667" s="8" t="str">
        <f t="shared" si="195"/>
        <v>6904FRESENIUS KABI MÉXICO, S.A. DE C.V.9.13MCSSA018786010.000.1311.002024LA-12-M7B-012M7B997-I-1-2023RAMO 12</v>
      </c>
      <c r="AP667" s="8" t="str">
        <f t="shared" si="196"/>
        <v>HRAEI-LPI-CC-026-2023</v>
      </c>
      <c r="AQ667" s="1" t="str">
        <f t="shared" si="197"/>
        <v>HRAEI-MD1052</v>
      </c>
      <c r="AR667" s="1" t="str">
        <f t="shared" si="198"/>
        <v>FRESENIUS KABI MÉXICO, S.A. DE C.V.</v>
      </c>
      <c r="AS667" s="1" t="str">
        <f t="shared" si="199"/>
        <v>LA-12-M7B-012M7B997-I-1-2023</v>
      </c>
      <c r="AT667" s="1" t="s">
        <v>48</v>
      </c>
      <c r="AU667" s="1" t="str">
        <f t="shared" si="200"/>
        <v>HRAEI-LPI-CC-026-2023HRAEI-MD1052</v>
      </c>
      <c r="AV667" s="1"/>
      <c r="AW667" s="1"/>
      <c r="AX667" s="1"/>
      <c r="AY667" s="1"/>
      <c r="AZ667" s="1"/>
    </row>
    <row r="668" spans="1:52" s="70" customFormat="1" ht="24.75" hidden="1" customHeight="1" x14ac:dyDescent="0.25">
      <c r="A668" s="1" t="str">
        <f t="shared" si="183"/>
        <v>AA-12-M7B-012M7B997-I-24-2023 MCSSA018786PROFESSIONAL PHARMACY OCCIDENTE, S.A. DE C.V.2024010.000.1309.00</v>
      </c>
      <c r="B668" s="1" t="str">
        <f t="shared" si="184"/>
        <v>MCSSA01878625301HRAEI-AD-CC-099-2023-AHRAEI-MD10502024</v>
      </c>
      <c r="C668" s="42">
        <v>44980</v>
      </c>
      <c r="D668" s="43">
        <v>2024</v>
      </c>
      <c r="E668" s="44" t="s">
        <v>39</v>
      </c>
      <c r="F668" s="44" t="s">
        <v>2043</v>
      </c>
      <c r="G668" s="44" t="s">
        <v>41</v>
      </c>
      <c r="H668" s="44">
        <v>25301</v>
      </c>
      <c r="I668" s="44" t="s">
        <v>2049</v>
      </c>
      <c r="J668" s="44" t="s">
        <v>340</v>
      </c>
      <c r="K668" s="44" t="s">
        <v>2057</v>
      </c>
      <c r="L668" s="44" t="str">
        <f t="shared" si="185"/>
        <v>HRAEI-AD-CC-099-2023-AHRAEI-MD1050</v>
      </c>
      <c r="M668" s="44" t="s">
        <v>2058</v>
      </c>
      <c r="N668" s="44">
        <v>25301479</v>
      </c>
      <c r="O668" s="44" t="s">
        <v>2059</v>
      </c>
      <c r="P668" s="44" t="s">
        <v>2060</v>
      </c>
      <c r="Q668" s="45">
        <v>27.92</v>
      </c>
      <c r="R668" s="46">
        <v>38</v>
      </c>
      <c r="S668" s="46">
        <v>93</v>
      </c>
      <c r="T668" s="45">
        <f t="shared" si="186"/>
        <v>1060.96</v>
      </c>
      <c r="U668" s="45">
        <f t="shared" si="187"/>
        <v>2596.56</v>
      </c>
      <c r="V668" s="47">
        <v>0</v>
      </c>
      <c r="W668" s="87">
        <f>IFERROR(VLOOKUP(L668,'DINAMICA SOLICITADO - ENTREGADO'!$A$2:$B$2000,2,0),"-")</f>
        <v>93</v>
      </c>
      <c r="X668" s="87">
        <f>IFERROR(VLOOKUP(L668,'DINAMICA SOLICITADO - ENTREGADO'!$A$2:$C$2000,3,0),"-")</f>
        <v>93</v>
      </c>
      <c r="Y668" s="87" t="str">
        <f t="shared" si="188"/>
        <v>CLAVE SOLICITADA</v>
      </c>
      <c r="Z668" s="87">
        <f t="shared" si="189"/>
        <v>55</v>
      </c>
      <c r="AA668" s="87" t="str">
        <f t="shared" si="190"/>
        <v>MINIMO SUPERADO</v>
      </c>
      <c r="AB668" s="87">
        <f t="shared" si="191"/>
        <v>0</v>
      </c>
      <c r="AC668" s="87" t="str">
        <f t="shared" si="192"/>
        <v>RECIBIDO TOTAL</v>
      </c>
      <c r="AD668" s="6">
        <f t="shared" si="193"/>
        <v>2596.56</v>
      </c>
      <c r="AE668" s="87" t="s">
        <v>3574</v>
      </c>
      <c r="AF668" s="87"/>
      <c r="AG668" s="8" t="s">
        <v>2053</v>
      </c>
      <c r="AH668" s="8" t="s">
        <v>2053</v>
      </c>
      <c r="AI668" s="9">
        <v>2.5000000000000001E-2</v>
      </c>
      <c r="AJ668" s="9" t="s">
        <v>1426</v>
      </c>
      <c r="AK668" s="8"/>
      <c r="AL668" s="20"/>
      <c r="AM668" s="8"/>
      <c r="AN668" s="8" t="str">
        <f t="shared" si="194"/>
        <v>MCSSA018786HRAEI-AD-CC-099-2023-A25301</v>
      </c>
      <c r="AO668" s="8" t="str">
        <f t="shared" si="195"/>
        <v>93PROFESSIONAL PHARMACY OCCIDENTE, S.A. DE C.V.27.92MCSSA018786010.000.1309.002024AA-12-M7B-012M7B997-I-24-2023 RAMO 12</v>
      </c>
      <c r="AP668" s="8" t="str">
        <f t="shared" si="196"/>
        <v>HRAEI-AD-CC-099-2023-A</v>
      </c>
      <c r="AQ668" s="1" t="str">
        <f t="shared" si="197"/>
        <v>HRAEI-MD1050</v>
      </c>
      <c r="AR668" s="1" t="str">
        <f t="shared" si="198"/>
        <v>PROFESSIONAL PHARMACY OCCIDENTE, S.A. DE C.V.</v>
      </c>
      <c r="AS668" s="1" t="str">
        <f t="shared" si="199"/>
        <v>AA-12-M7B-012M7B997-I-24-2023 </v>
      </c>
      <c r="AT668" s="1" t="s">
        <v>48</v>
      </c>
      <c r="AU668" s="1" t="str">
        <f t="shared" si="200"/>
        <v>HRAEI-AD-CC-099-2023-AHRAEI-MD1050</v>
      </c>
      <c r="AV668" s="1"/>
      <c r="AW668" s="1"/>
      <c r="AX668" s="1"/>
      <c r="AY668" s="1"/>
      <c r="AZ668" s="1"/>
    </row>
    <row r="669" spans="1:52" s="70" customFormat="1" ht="24.75" hidden="1" customHeight="1" x14ac:dyDescent="0.25">
      <c r="A669" s="70" t="str">
        <f t="shared" si="183"/>
        <v>LA-12-512-012000991-I-174-2023MCSSA018786BIORESEARCH DE MEXICO, S.A. DE C.V.2024010.000.1310.00</v>
      </c>
      <c r="B669" s="70" t="str">
        <f t="shared" si="184"/>
        <v>MCSSA01878625301HRAEI-LPI-CC-266-2023HRAEI-MD10512024</v>
      </c>
      <c r="C669" s="71">
        <v>45253</v>
      </c>
      <c r="D669" s="72">
        <v>2024</v>
      </c>
      <c r="E669" s="73" t="s">
        <v>39</v>
      </c>
      <c r="F669" s="73" t="s">
        <v>2213</v>
      </c>
      <c r="G669" s="73" t="s">
        <v>41</v>
      </c>
      <c r="H669" s="73">
        <v>25301</v>
      </c>
      <c r="I669" s="73" t="s">
        <v>2274</v>
      </c>
      <c r="J669" s="73" t="s">
        <v>2275</v>
      </c>
      <c r="K669" s="73" t="s">
        <v>619</v>
      </c>
      <c r="L669" s="44" t="str">
        <f t="shared" si="185"/>
        <v>HRAEI-LPI-CC-266-2023HRAEI-MD1051</v>
      </c>
      <c r="M669" s="73" t="s">
        <v>620</v>
      </c>
      <c r="N669" s="73">
        <v>25301481</v>
      </c>
      <c r="O669" s="73" t="s">
        <v>621</v>
      </c>
      <c r="P669" s="73" t="s">
        <v>622</v>
      </c>
      <c r="Q669" s="74">
        <v>11</v>
      </c>
      <c r="R669" s="75">
        <v>8</v>
      </c>
      <c r="S669" s="75">
        <v>20</v>
      </c>
      <c r="T669" s="74">
        <f t="shared" si="186"/>
        <v>88</v>
      </c>
      <c r="U669" s="74">
        <f t="shared" si="187"/>
        <v>220</v>
      </c>
      <c r="V669" s="76">
        <v>0</v>
      </c>
      <c r="W669" s="87">
        <f>IFERROR(VLOOKUP(L669,'DINAMICA SOLICITADO - ENTREGADO'!$A$2:$B$2000,2,0),"-")</f>
        <v>5</v>
      </c>
      <c r="X669" s="87">
        <f>IFERROR(VLOOKUP(L669,'DINAMICA SOLICITADO - ENTREGADO'!$A$2:$C$2000,3,0),"-")</f>
        <v>5</v>
      </c>
      <c r="Y669" s="87" t="str">
        <f t="shared" si="188"/>
        <v>CLAVE SOLICITADA</v>
      </c>
      <c r="Z669" s="87">
        <f t="shared" si="189"/>
        <v>-3</v>
      </c>
      <c r="AA669" s="87" t="str">
        <f t="shared" si="190"/>
        <v>MINIMO NO CUMPLIDO</v>
      </c>
      <c r="AB669" s="87">
        <f t="shared" si="191"/>
        <v>0</v>
      </c>
      <c r="AC669" s="87" t="str">
        <f t="shared" si="192"/>
        <v>RECIBIDO TOTAL</v>
      </c>
      <c r="AD669" s="6">
        <f t="shared" si="193"/>
        <v>55</v>
      </c>
      <c r="AE669" s="87"/>
      <c r="AF669" s="87"/>
      <c r="AG669" s="77"/>
      <c r="AH669" s="77"/>
      <c r="AI669" s="78" t="s">
        <v>2216</v>
      </c>
      <c r="AJ669" s="78"/>
      <c r="AK669" s="77"/>
      <c r="AL669" s="77"/>
      <c r="AM669" s="77"/>
      <c r="AN669" s="77" t="str">
        <f t="shared" si="194"/>
        <v>MCSSA018786HRAEI-LPI-CC-266-202325301</v>
      </c>
      <c r="AO669" s="77" t="str">
        <f t="shared" si="195"/>
        <v>20BIORESEARCH DE MEXICO, S.A. DE C.V.11MCSSA018786010.000.1310.002024LA-12-512-012000991-I-174-2023RAMO 12</v>
      </c>
      <c r="AP669" s="77" t="str">
        <f t="shared" si="196"/>
        <v>HRAEI-LPI-CC-266-2023</v>
      </c>
      <c r="AQ669" s="70" t="str">
        <f t="shared" si="197"/>
        <v>HRAEI-MD1051</v>
      </c>
      <c r="AR669" s="70" t="str">
        <f t="shared" si="198"/>
        <v>BIORESEARCH DE MEXICO, S.A. DE C.V.</v>
      </c>
      <c r="AS669" s="70" t="str">
        <f t="shared" si="199"/>
        <v>LA-12-512-012000991-I-174-2023</v>
      </c>
      <c r="AT669" s="70" t="s">
        <v>2218</v>
      </c>
      <c r="AU669" s="70" t="str">
        <f t="shared" si="200"/>
        <v>HRAEI-LPI-CC-266-2023HRAEI-MD1051</v>
      </c>
      <c r="AY669" s="1"/>
      <c r="AZ669" s="1"/>
    </row>
    <row r="670" spans="1:52" s="70" customFormat="1" ht="24.75" hidden="1" customHeight="1" x14ac:dyDescent="0.25">
      <c r="A670" s="1" t="str">
        <f t="shared" si="183"/>
        <v>LA-012M7B997-E115-2022MCSSA018786BIORESEARCH DE MÉXICO, S.A. DE C.V.2024010.000.1310.00</v>
      </c>
      <c r="B670" s="1" t="str">
        <f t="shared" si="184"/>
        <v>MCSSA01878625301HRAEI-LPI-CC-431-2022HRAEI-MD10512024</v>
      </c>
      <c r="C670" s="42">
        <v>44950</v>
      </c>
      <c r="D670" s="43">
        <v>2024</v>
      </c>
      <c r="E670" s="44" t="s">
        <v>39</v>
      </c>
      <c r="F670" s="44" t="s">
        <v>390</v>
      </c>
      <c r="G670" s="44" t="s">
        <v>41</v>
      </c>
      <c r="H670" s="44">
        <v>25301</v>
      </c>
      <c r="I670" s="44" t="s">
        <v>503</v>
      </c>
      <c r="J670" s="44" t="s">
        <v>504</v>
      </c>
      <c r="K670" s="44" t="s">
        <v>619</v>
      </c>
      <c r="L670" s="44" t="str">
        <f t="shared" si="185"/>
        <v>HRAEI-LPI-CC-431-2022HRAEI-MD1051</v>
      </c>
      <c r="M670" s="44" t="s">
        <v>620</v>
      </c>
      <c r="N670" s="44">
        <v>25301481</v>
      </c>
      <c r="O670" s="44" t="s">
        <v>621</v>
      </c>
      <c r="P670" s="44" t="s">
        <v>622</v>
      </c>
      <c r="Q670" s="45">
        <v>10.050000000000001</v>
      </c>
      <c r="R670" s="46">
        <v>14</v>
      </c>
      <c r="S670" s="46">
        <v>33</v>
      </c>
      <c r="T670" s="45">
        <f t="shared" si="186"/>
        <v>140.70000000000002</v>
      </c>
      <c r="U670" s="45">
        <f t="shared" si="187"/>
        <v>331.65000000000003</v>
      </c>
      <c r="V670" s="47">
        <v>0</v>
      </c>
      <c r="W670" s="87" t="str">
        <f>IFERROR(VLOOKUP(L670,'DINAMICA SOLICITADO - ENTREGADO'!$A$2:$B$2000,2,0),"-")</f>
        <v>-</v>
      </c>
      <c r="X670" s="87" t="str">
        <f>IFERROR(VLOOKUP(L670,'DINAMICA SOLICITADO - ENTREGADO'!$A$2:$C$2000,3,0),"-")</f>
        <v>-</v>
      </c>
      <c r="Y670" s="87" t="str">
        <f t="shared" si="188"/>
        <v>SIN SOLICITUD</v>
      </c>
      <c r="Z670" s="87" t="str">
        <f t="shared" si="189"/>
        <v>-</v>
      </c>
      <c r="AA670" s="87" t="str">
        <f t="shared" si="190"/>
        <v>MINIMO SIN SOLICITUD</v>
      </c>
      <c r="AB670" s="87" t="str">
        <f t="shared" si="191"/>
        <v>-</v>
      </c>
      <c r="AC670" s="87" t="str">
        <f t="shared" si="192"/>
        <v>SIN SOLICITUD</v>
      </c>
      <c r="AD670" s="6" t="str">
        <f t="shared" si="193"/>
        <v>-</v>
      </c>
      <c r="AE670" s="87"/>
      <c r="AF670" s="87"/>
      <c r="AG670" s="8"/>
      <c r="AH670" s="8"/>
      <c r="AI670" s="9">
        <v>2.5000000000000001E-2</v>
      </c>
      <c r="AJ670" s="9"/>
      <c r="AK670" s="8"/>
      <c r="AL670" s="20"/>
      <c r="AM670" s="8"/>
      <c r="AN670" s="8" t="str">
        <f t="shared" si="194"/>
        <v>MCSSA018786HRAEI-LPI-CC-431-202225301</v>
      </c>
      <c r="AO670" s="8" t="str">
        <f t="shared" si="195"/>
        <v>33BIORESEARCH DE MÉXICO, S.A. DE C.V.10.05MCSSA018786010.000.1310.002024LA-012M7B997-E115-2022RAMO 12</v>
      </c>
      <c r="AP670" s="8" t="str">
        <f t="shared" si="196"/>
        <v>HRAEI-LPI-CC-431-2022</v>
      </c>
      <c r="AQ670" s="1" t="str">
        <f t="shared" si="197"/>
        <v>HRAEI-MD1051</v>
      </c>
      <c r="AR670" s="1" t="str">
        <f t="shared" si="198"/>
        <v>BIORESEARCH DE MÉXICO, S.A. DE C.V.</v>
      </c>
      <c r="AS670" s="1" t="str">
        <f t="shared" si="199"/>
        <v>LA-012M7B997-E115-2022</v>
      </c>
      <c r="AT670" s="1" t="s">
        <v>48</v>
      </c>
      <c r="AU670" s="1" t="str">
        <f t="shared" si="200"/>
        <v>HRAEI-LPI-CC-431-2022HRAEI-MD1051</v>
      </c>
      <c r="AV670" s="1"/>
      <c r="AW670" s="1"/>
      <c r="AX670" s="1"/>
      <c r="AY670" s="1"/>
      <c r="AZ670" s="1"/>
    </row>
    <row r="671" spans="1:52" s="70" customFormat="1" ht="24.75" hidden="1" customHeight="1" x14ac:dyDescent="0.25">
      <c r="A671" s="70" t="str">
        <f t="shared" si="183"/>
        <v>LA-12-512-012000991-I-174-2023MCSSA018786COMPAÑIA INTERNACIONAL MEDICA, S.A. DE C.V.2024010.000.1308.01</v>
      </c>
      <c r="B671" s="70" t="str">
        <f t="shared" si="184"/>
        <v>MCSSA01878625301HRAEI-LPI-CC-279-1-2023HRAEI-MD10492024</v>
      </c>
      <c r="C671" s="71">
        <v>45253</v>
      </c>
      <c r="D671" s="72">
        <v>2024</v>
      </c>
      <c r="E671" s="73" t="s">
        <v>39</v>
      </c>
      <c r="F671" s="73" t="s">
        <v>2213</v>
      </c>
      <c r="G671" s="73" t="s">
        <v>41</v>
      </c>
      <c r="H671" s="73">
        <v>25301</v>
      </c>
      <c r="I671" s="73" t="s">
        <v>2290</v>
      </c>
      <c r="J671" s="73" t="s">
        <v>2291</v>
      </c>
      <c r="K671" s="73" t="s">
        <v>1624</v>
      </c>
      <c r="L671" s="44" t="str">
        <f t="shared" si="185"/>
        <v>HRAEI-LPI-CC-279-1-2023HRAEI-MD1049</v>
      </c>
      <c r="M671" s="73" t="s">
        <v>1625</v>
      </c>
      <c r="N671" s="73">
        <v>25302830</v>
      </c>
      <c r="O671" s="73" t="s">
        <v>1626</v>
      </c>
      <c r="P671" s="73" t="s">
        <v>280</v>
      </c>
      <c r="Q671" s="74">
        <v>14.37</v>
      </c>
      <c r="R671" s="75">
        <v>5</v>
      </c>
      <c r="S671" s="75">
        <v>12</v>
      </c>
      <c r="T671" s="74">
        <f t="shared" si="186"/>
        <v>71.849999999999994</v>
      </c>
      <c r="U671" s="74">
        <f t="shared" si="187"/>
        <v>172.44</v>
      </c>
      <c r="V671" s="76">
        <v>0</v>
      </c>
      <c r="W671" s="87">
        <f>IFERROR(VLOOKUP(L671,'DINAMICA SOLICITADO - ENTREGADO'!$A$2:$B$2000,2,0),"-")</f>
        <v>5</v>
      </c>
      <c r="X671" s="87">
        <f>IFERROR(VLOOKUP(L671,'DINAMICA SOLICITADO - ENTREGADO'!$A$2:$C$2000,3,0),"-")</f>
        <v>5</v>
      </c>
      <c r="Y671" s="87" t="str">
        <f t="shared" si="188"/>
        <v>CLAVE SOLICITADA</v>
      </c>
      <c r="Z671" s="87">
        <f t="shared" si="189"/>
        <v>0</v>
      </c>
      <c r="AA671" s="87" t="str">
        <f t="shared" si="190"/>
        <v>MINIMO CUMPLIDO</v>
      </c>
      <c r="AB671" s="87">
        <f t="shared" si="191"/>
        <v>0</v>
      </c>
      <c r="AC671" s="87" t="str">
        <f t="shared" si="192"/>
        <v>RECIBIDO TOTAL</v>
      </c>
      <c r="AD671" s="6">
        <f t="shared" si="193"/>
        <v>71.849999999999994</v>
      </c>
      <c r="AE671" s="87"/>
      <c r="AF671" s="87"/>
      <c r="AG671" s="77"/>
      <c r="AH671" s="77"/>
      <c r="AI671" s="78" t="s">
        <v>2216</v>
      </c>
      <c r="AJ671" s="78"/>
      <c r="AK671" s="77"/>
      <c r="AL671" s="77"/>
      <c r="AM671" s="77"/>
      <c r="AN671" s="77" t="str">
        <f t="shared" si="194"/>
        <v>MCSSA018786HRAEI-LPI-CC-279-1-202325301</v>
      </c>
      <c r="AO671" s="77" t="str">
        <f t="shared" si="195"/>
        <v>12COMPAÑIA INTERNACIONAL MEDICA, S.A. DE C.V.14.37MCSSA018786010.000.1308.012024LA-12-512-012000991-I-174-2023RAMO 12</v>
      </c>
      <c r="AP671" s="77" t="str">
        <f t="shared" si="196"/>
        <v>HRAEI-LPI-CC-279-1-2023</v>
      </c>
      <c r="AQ671" s="70" t="str">
        <f t="shared" si="197"/>
        <v>HRAEI-MD1049</v>
      </c>
      <c r="AR671" s="70" t="str">
        <f t="shared" si="198"/>
        <v>COMPAÑIA INTERNACIONAL MEDICA, S.A. DE C.V.</v>
      </c>
      <c r="AS671" s="70" t="str">
        <f t="shared" si="199"/>
        <v>LA-12-512-012000991-I-174-2023</v>
      </c>
      <c r="AT671" s="70" t="s">
        <v>2218</v>
      </c>
      <c r="AU671" s="70" t="str">
        <f t="shared" si="200"/>
        <v>HRAEI-LPI-CC-279-1-2023HRAEI-MD1049</v>
      </c>
      <c r="AY671" s="1"/>
      <c r="AZ671" s="1"/>
    </row>
    <row r="672" spans="1:52" s="70" customFormat="1" ht="24.75" hidden="1" customHeight="1" x14ac:dyDescent="0.25">
      <c r="A672" s="70" t="str">
        <f t="shared" si="183"/>
        <v>LA-12-512-012000991-I-174-2023MCSSA018786BIORESEARCH DE MEXICO, S.A. DE C.V.2024010.000.1308.01</v>
      </c>
      <c r="B672" s="70" t="str">
        <f t="shared" si="184"/>
        <v>MCSSA01878625301HRAEI-LPI-CC-266-2023HRAEI-MD10492024</v>
      </c>
      <c r="C672" s="71">
        <v>45253</v>
      </c>
      <c r="D672" s="72">
        <v>2024</v>
      </c>
      <c r="E672" s="73" t="s">
        <v>39</v>
      </c>
      <c r="F672" s="73" t="s">
        <v>2213</v>
      </c>
      <c r="G672" s="73" t="s">
        <v>41</v>
      </c>
      <c r="H672" s="73">
        <v>25301</v>
      </c>
      <c r="I672" s="73" t="s">
        <v>2274</v>
      </c>
      <c r="J672" s="73" t="s">
        <v>2275</v>
      </c>
      <c r="K672" s="73" t="s">
        <v>1624</v>
      </c>
      <c r="L672" s="44" t="str">
        <f t="shared" si="185"/>
        <v>HRAEI-LPI-CC-266-2023HRAEI-MD1049</v>
      </c>
      <c r="M672" s="73" t="s">
        <v>1625</v>
      </c>
      <c r="N672" s="73">
        <v>25302830</v>
      </c>
      <c r="O672" s="73" t="s">
        <v>1626</v>
      </c>
      <c r="P672" s="73" t="s">
        <v>280</v>
      </c>
      <c r="Q672" s="74">
        <v>13.45</v>
      </c>
      <c r="R672" s="75">
        <v>7</v>
      </c>
      <c r="S672" s="75">
        <v>17</v>
      </c>
      <c r="T672" s="74">
        <f t="shared" si="186"/>
        <v>94.149999999999991</v>
      </c>
      <c r="U672" s="74">
        <f t="shared" si="187"/>
        <v>228.64999999999998</v>
      </c>
      <c r="V672" s="76">
        <v>0</v>
      </c>
      <c r="W672" s="87" t="str">
        <f>IFERROR(VLOOKUP(L672,'DINAMICA SOLICITADO - ENTREGADO'!$A$2:$B$2000,2,0),"-")</f>
        <v>-</v>
      </c>
      <c r="X672" s="87" t="str">
        <f>IFERROR(VLOOKUP(L672,'DINAMICA SOLICITADO - ENTREGADO'!$A$2:$C$2000,3,0),"-")</f>
        <v>-</v>
      </c>
      <c r="Y672" s="87" t="str">
        <f t="shared" si="188"/>
        <v>SIN SOLICITUD</v>
      </c>
      <c r="Z672" s="87" t="str">
        <f t="shared" si="189"/>
        <v>-</v>
      </c>
      <c r="AA672" s="87" t="str">
        <f t="shared" si="190"/>
        <v>MINIMO SIN SOLICITUD</v>
      </c>
      <c r="AB672" s="87" t="str">
        <f t="shared" si="191"/>
        <v>-</v>
      </c>
      <c r="AC672" s="87" t="str">
        <f t="shared" si="192"/>
        <v>SIN SOLICITUD</v>
      </c>
      <c r="AD672" s="6" t="str">
        <f t="shared" si="193"/>
        <v>-</v>
      </c>
      <c r="AE672" s="87"/>
      <c r="AF672" s="87"/>
      <c r="AG672" s="77"/>
      <c r="AH672" s="77"/>
      <c r="AI672" s="78" t="s">
        <v>2216</v>
      </c>
      <c r="AJ672" s="78"/>
      <c r="AK672" s="77"/>
      <c r="AL672" s="77"/>
      <c r="AM672" s="77"/>
      <c r="AN672" s="77" t="str">
        <f t="shared" si="194"/>
        <v>MCSSA018786HRAEI-LPI-CC-266-202325301</v>
      </c>
      <c r="AO672" s="77" t="str">
        <f t="shared" si="195"/>
        <v>17BIORESEARCH DE MEXICO, S.A. DE C.V.13.45MCSSA018786010.000.1308.012024LA-12-512-012000991-I-174-2023RAMO 12</v>
      </c>
      <c r="AP672" s="77" t="str">
        <f t="shared" si="196"/>
        <v>HRAEI-LPI-CC-266-2023</v>
      </c>
      <c r="AQ672" s="70" t="str">
        <f t="shared" si="197"/>
        <v>HRAEI-MD1049</v>
      </c>
      <c r="AR672" s="70" t="str">
        <f t="shared" si="198"/>
        <v>BIORESEARCH DE MEXICO, S.A. DE C.V.</v>
      </c>
      <c r="AS672" s="70" t="str">
        <f t="shared" si="199"/>
        <v>LA-12-512-012000991-I-174-2023</v>
      </c>
      <c r="AT672" s="70" t="s">
        <v>2218</v>
      </c>
      <c r="AU672" s="70" t="str">
        <f t="shared" si="200"/>
        <v>HRAEI-LPI-CC-266-2023HRAEI-MD1049</v>
      </c>
      <c r="AY672" s="1"/>
      <c r="AZ672" s="1"/>
    </row>
    <row r="673" spans="1:52" s="70" customFormat="1" ht="24.75" hidden="1" customHeight="1" x14ac:dyDescent="0.25">
      <c r="A673" s="1" t="str">
        <f t="shared" si="183"/>
        <v>LA-12-M7B-012M7B997-I-1-2023MCSSA018786IMPORTADORA Y MANUFACTURERA BRULUART, S.A.2024010.000.1308.01</v>
      </c>
      <c r="B673" s="1" t="str">
        <f t="shared" si="184"/>
        <v>MCSSA01878625301HRAEI-LPI-CC-079-2023HRAEI-MD10492024</v>
      </c>
      <c r="C673" s="42">
        <v>44971</v>
      </c>
      <c r="D673" s="43">
        <v>2024</v>
      </c>
      <c r="E673" s="44" t="s">
        <v>39</v>
      </c>
      <c r="F673" s="44" t="s">
        <v>1474</v>
      </c>
      <c r="G673" s="44" t="s">
        <v>41</v>
      </c>
      <c r="H673" s="44">
        <v>25301</v>
      </c>
      <c r="I673" s="44" t="s">
        <v>2022</v>
      </c>
      <c r="J673" s="44" t="s">
        <v>813</v>
      </c>
      <c r="K673" s="44" t="s">
        <v>1624</v>
      </c>
      <c r="L673" s="44" t="str">
        <f t="shared" si="185"/>
        <v>HRAEI-LPI-CC-079-2023HRAEI-MD1049</v>
      </c>
      <c r="M673" s="44" t="s">
        <v>1625</v>
      </c>
      <c r="N673" s="44">
        <v>25302830</v>
      </c>
      <c r="O673" s="44" t="s">
        <v>1626</v>
      </c>
      <c r="P673" s="44" t="s">
        <v>280</v>
      </c>
      <c r="Q673" s="45">
        <v>14.5</v>
      </c>
      <c r="R673" s="46">
        <v>7</v>
      </c>
      <c r="S673" s="46">
        <v>19</v>
      </c>
      <c r="T673" s="45">
        <f t="shared" si="186"/>
        <v>101.5</v>
      </c>
      <c r="U673" s="45">
        <f t="shared" si="187"/>
        <v>275.5</v>
      </c>
      <c r="V673" s="47">
        <v>0</v>
      </c>
      <c r="W673" s="87">
        <f>IFERROR(VLOOKUP(L673,'DINAMICA SOLICITADO - ENTREGADO'!$A$2:$B$2000,2,0),"-")</f>
        <v>19</v>
      </c>
      <c r="X673" s="87">
        <f>IFERROR(VLOOKUP(L673,'DINAMICA SOLICITADO - ENTREGADO'!$A$2:$C$2000,3,0),"-")</f>
        <v>19</v>
      </c>
      <c r="Y673" s="87" t="str">
        <f t="shared" si="188"/>
        <v>CLAVE SOLICITADA</v>
      </c>
      <c r="Z673" s="87">
        <f t="shared" si="189"/>
        <v>12</v>
      </c>
      <c r="AA673" s="87" t="str">
        <f t="shared" si="190"/>
        <v>MINIMO SUPERADO</v>
      </c>
      <c r="AB673" s="87">
        <f t="shared" si="191"/>
        <v>0</v>
      </c>
      <c r="AC673" s="87" t="str">
        <f t="shared" si="192"/>
        <v>RECIBIDO TOTAL</v>
      </c>
      <c r="AD673" s="6">
        <f t="shared" si="193"/>
        <v>275.5</v>
      </c>
      <c r="AE673" s="87" t="s">
        <v>3574</v>
      </c>
      <c r="AF673" s="87"/>
      <c r="AG673" s="8"/>
      <c r="AH673" s="8"/>
      <c r="AI673" s="9">
        <v>0.02</v>
      </c>
      <c r="AJ673" s="9"/>
      <c r="AK673" s="8"/>
      <c r="AL673" s="20"/>
      <c r="AM673" s="8"/>
      <c r="AN673" s="8" t="str">
        <f t="shared" si="194"/>
        <v>MCSSA018786HRAEI-LPI-CC-079-202325301</v>
      </c>
      <c r="AO673" s="8" t="str">
        <f t="shared" si="195"/>
        <v>19IMPORTADORA Y MANUFACTURERA BRULUART, S.A.14.5MCSSA018786010.000.1308.012024LA-12-M7B-012M7B997-I-1-2023RAMO 12</v>
      </c>
      <c r="AP673" s="8" t="str">
        <f t="shared" si="196"/>
        <v>HRAEI-LPI-CC-079-2023</v>
      </c>
      <c r="AQ673" s="1" t="str">
        <f t="shared" si="197"/>
        <v>HRAEI-MD1049</v>
      </c>
      <c r="AR673" s="1" t="str">
        <f t="shared" si="198"/>
        <v>IMPORTADORA Y MANUFACTURERA BRULUART, S.A.</v>
      </c>
      <c r="AS673" s="1" t="str">
        <f t="shared" si="199"/>
        <v>LA-12-M7B-012M7B997-I-1-2023</v>
      </c>
      <c r="AT673" s="1" t="s">
        <v>48</v>
      </c>
      <c r="AU673" s="1" t="str">
        <f t="shared" si="200"/>
        <v>HRAEI-LPI-CC-079-2023HRAEI-MD1049</v>
      </c>
      <c r="AV673" s="1"/>
      <c r="AW673" s="1"/>
      <c r="AX673" s="1"/>
      <c r="AY673" s="1"/>
      <c r="AZ673" s="1"/>
    </row>
    <row r="674" spans="1:52" s="70" customFormat="1" ht="24.75" hidden="1" customHeight="1" x14ac:dyDescent="0.25">
      <c r="A674" s="1" t="str">
        <f t="shared" si="183"/>
        <v>LA-12-M7B-012M7B997-I-1-2023MCSSA018786BIORESEARCH DE MÉXICO, S.A. DE C.V.2024010.000.1308.01</v>
      </c>
      <c r="B674" s="1" t="str">
        <f t="shared" si="184"/>
        <v>MCSSA01878625301HRAEI-LPI-CC-010-2023HRAEI-MD10492024</v>
      </c>
      <c r="C674" s="42">
        <v>44971</v>
      </c>
      <c r="D674" s="43">
        <v>2024</v>
      </c>
      <c r="E674" s="44" t="s">
        <v>39</v>
      </c>
      <c r="F674" s="44" t="s">
        <v>1474</v>
      </c>
      <c r="G674" s="44" t="s">
        <v>41</v>
      </c>
      <c r="H674" s="44">
        <v>25301</v>
      </c>
      <c r="I674" s="44" t="s">
        <v>1485</v>
      </c>
      <c r="J674" s="44" t="s">
        <v>504</v>
      </c>
      <c r="K674" s="44" t="s">
        <v>1624</v>
      </c>
      <c r="L674" s="44" t="str">
        <f t="shared" si="185"/>
        <v>HRAEI-LPI-CC-010-2023HRAEI-MD1049</v>
      </c>
      <c r="M674" s="44" t="s">
        <v>1625</v>
      </c>
      <c r="N674" s="44">
        <v>25302830</v>
      </c>
      <c r="O674" s="44" t="s">
        <v>1626</v>
      </c>
      <c r="P674" s="44" t="s">
        <v>280</v>
      </c>
      <c r="Q674" s="45">
        <v>13.4499999999999</v>
      </c>
      <c r="R674" s="46">
        <v>12</v>
      </c>
      <c r="S674" s="46">
        <v>28</v>
      </c>
      <c r="T674" s="45">
        <f t="shared" si="186"/>
        <v>161.39999999999878</v>
      </c>
      <c r="U674" s="45">
        <f t="shared" si="187"/>
        <v>376.59999999999718</v>
      </c>
      <c r="V674" s="47">
        <v>0</v>
      </c>
      <c r="W674" s="87">
        <f>IFERROR(VLOOKUP(L674,'DINAMICA SOLICITADO - ENTREGADO'!$A$2:$B$2000,2,0),"-")</f>
        <v>28</v>
      </c>
      <c r="X674" s="87">
        <f>IFERROR(VLOOKUP(L674,'DINAMICA SOLICITADO - ENTREGADO'!$A$2:$C$2000,3,0),"-")</f>
        <v>28</v>
      </c>
      <c r="Y674" s="87" t="str">
        <f t="shared" si="188"/>
        <v>CLAVE SOLICITADA</v>
      </c>
      <c r="Z674" s="87">
        <f t="shared" si="189"/>
        <v>16</v>
      </c>
      <c r="AA674" s="87" t="str">
        <f t="shared" si="190"/>
        <v>MINIMO SUPERADO</v>
      </c>
      <c r="AB674" s="87">
        <f t="shared" si="191"/>
        <v>0</v>
      </c>
      <c r="AC674" s="87" t="str">
        <f t="shared" si="192"/>
        <v>RECIBIDO TOTAL</v>
      </c>
      <c r="AD674" s="6">
        <f t="shared" si="193"/>
        <v>376.59999999999718</v>
      </c>
      <c r="AE674" s="87"/>
      <c r="AF674" s="87"/>
      <c r="AG674" s="8"/>
      <c r="AH674" s="8"/>
      <c r="AI674" s="9">
        <v>0.02</v>
      </c>
      <c r="AJ674" s="9"/>
      <c r="AK674" s="8"/>
      <c r="AL674" s="20"/>
      <c r="AM674" s="8"/>
      <c r="AN674" s="8" t="str">
        <f t="shared" si="194"/>
        <v>MCSSA018786HRAEI-LPI-CC-010-202325301</v>
      </c>
      <c r="AO674" s="8" t="str">
        <f t="shared" si="195"/>
        <v>28BIORESEARCH DE MÉXICO, S.A. DE C.V.13.4499999999999MCSSA018786010.000.1308.012024LA-12-M7B-012M7B997-I-1-2023RAMO 12</v>
      </c>
      <c r="AP674" s="8" t="str">
        <f t="shared" si="196"/>
        <v>HRAEI-LPI-CC-010-2023</v>
      </c>
      <c r="AQ674" s="1" t="str">
        <f t="shared" si="197"/>
        <v>HRAEI-MD1049</v>
      </c>
      <c r="AR674" s="1" t="str">
        <f t="shared" si="198"/>
        <v>BIORESEARCH DE MÉXICO, S.A. DE C.V.</v>
      </c>
      <c r="AS674" s="1" t="str">
        <f t="shared" si="199"/>
        <v>LA-12-M7B-012M7B997-I-1-2023</v>
      </c>
      <c r="AT674" s="1" t="s">
        <v>48</v>
      </c>
      <c r="AU674" s="1" t="str">
        <f t="shared" si="200"/>
        <v>HRAEI-LPI-CC-010-2023HRAEI-MD1049</v>
      </c>
      <c r="AV674" s="1"/>
      <c r="AW674" s="1"/>
      <c r="AX674" s="1"/>
      <c r="AY674" s="1"/>
      <c r="AZ674" s="1"/>
    </row>
    <row r="675" spans="1:52" s="70" customFormat="1" ht="24.75" hidden="1" customHeight="1" x14ac:dyDescent="0.25">
      <c r="A675" s="70" t="str">
        <f t="shared" si="183"/>
        <v>LA-12-512-012000991-I-174-2023MCSSA018786PRODIFAM, S.A. DE C.V.2024010.000.0891.00</v>
      </c>
      <c r="B675" s="70" t="str">
        <f t="shared" si="184"/>
        <v>MCSSA01878625301HRAEI-LPI-CC-353-1-2023HRAEI-MD10542024</v>
      </c>
      <c r="C675" s="71">
        <v>45253</v>
      </c>
      <c r="D675" s="72">
        <v>2024</v>
      </c>
      <c r="E675" s="73" t="s">
        <v>39</v>
      </c>
      <c r="F675" s="73" t="s">
        <v>2213</v>
      </c>
      <c r="G675" s="73" t="s">
        <v>41</v>
      </c>
      <c r="H675" s="73">
        <v>25301</v>
      </c>
      <c r="I675" s="73" t="s">
        <v>2273</v>
      </c>
      <c r="J675" s="73" t="s">
        <v>1476</v>
      </c>
      <c r="K675" s="73" t="s">
        <v>1604</v>
      </c>
      <c r="L675" s="44" t="str">
        <f t="shared" si="185"/>
        <v>HRAEI-LPI-CC-353-1-2023HRAEI-MD1054</v>
      </c>
      <c r="M675" s="73" t="s">
        <v>1605</v>
      </c>
      <c r="N675" s="73">
        <v>25301484</v>
      </c>
      <c r="O675" s="73" t="s">
        <v>1606</v>
      </c>
      <c r="P675" s="73" t="s">
        <v>1607</v>
      </c>
      <c r="Q675" s="74">
        <v>6.78</v>
      </c>
      <c r="R675" s="75">
        <v>12</v>
      </c>
      <c r="S675" s="75">
        <v>29</v>
      </c>
      <c r="T675" s="74">
        <f t="shared" si="186"/>
        <v>81.36</v>
      </c>
      <c r="U675" s="74">
        <f t="shared" si="187"/>
        <v>196.62</v>
      </c>
      <c r="V675" s="76">
        <v>0</v>
      </c>
      <c r="W675" s="87" t="str">
        <f>IFERROR(VLOOKUP(L675,'DINAMICA SOLICITADO - ENTREGADO'!$A$2:$B$2000,2,0),"-")</f>
        <v>-</v>
      </c>
      <c r="X675" s="87" t="str">
        <f>IFERROR(VLOOKUP(L675,'DINAMICA SOLICITADO - ENTREGADO'!$A$2:$C$2000,3,0),"-")</f>
        <v>-</v>
      </c>
      <c r="Y675" s="87" t="str">
        <f t="shared" si="188"/>
        <v>SIN SOLICITUD</v>
      </c>
      <c r="Z675" s="87" t="str">
        <f t="shared" si="189"/>
        <v>-</v>
      </c>
      <c r="AA675" s="87" t="str">
        <f t="shared" si="190"/>
        <v>MINIMO SIN SOLICITUD</v>
      </c>
      <c r="AB675" s="87" t="str">
        <f t="shared" si="191"/>
        <v>-</v>
      </c>
      <c r="AC675" s="87" t="str">
        <f t="shared" si="192"/>
        <v>SIN SOLICITUD</v>
      </c>
      <c r="AD675" s="6" t="str">
        <f t="shared" si="193"/>
        <v>-</v>
      </c>
      <c r="AE675" s="87"/>
      <c r="AF675" s="87"/>
      <c r="AG675" s="77"/>
      <c r="AH675" s="77"/>
      <c r="AI675" s="78" t="s">
        <v>2216</v>
      </c>
      <c r="AJ675" s="78"/>
      <c r="AK675" s="77"/>
      <c r="AL675" s="77"/>
      <c r="AM675" s="77"/>
      <c r="AN675" s="77" t="str">
        <f t="shared" si="194"/>
        <v>MCSSA018786HRAEI-LPI-CC-353-1-202325301</v>
      </c>
      <c r="AO675" s="77" t="str">
        <f t="shared" si="195"/>
        <v>29PRODIFAM, S.A. DE C.V.6.78MCSSA018786010.000.0891.002024LA-12-512-012000991-I-174-2023RAMO 12</v>
      </c>
      <c r="AP675" s="77" t="str">
        <f t="shared" si="196"/>
        <v>HRAEI-LPI-CC-353-1-2023</v>
      </c>
      <c r="AQ675" s="70" t="str">
        <f t="shared" si="197"/>
        <v>HRAEI-MD1054</v>
      </c>
      <c r="AR675" s="70" t="str">
        <f t="shared" si="198"/>
        <v>PRODIFAM, S.A. DE C.V.</v>
      </c>
      <c r="AS675" s="70" t="str">
        <f t="shared" si="199"/>
        <v>LA-12-512-012000991-I-174-2023</v>
      </c>
      <c r="AT675" s="70" t="s">
        <v>2218</v>
      </c>
      <c r="AU675" s="70" t="str">
        <f t="shared" si="200"/>
        <v>HRAEI-LPI-CC-353-1-2023HRAEI-MD1054</v>
      </c>
      <c r="AY675" s="1"/>
      <c r="AZ675" s="1"/>
    </row>
    <row r="676" spans="1:52" s="70" customFormat="1" ht="24.75" hidden="1" customHeight="1" x14ac:dyDescent="0.25">
      <c r="A676" s="1" t="str">
        <f t="shared" si="183"/>
        <v>LA-12-M7B-012M7B997-I-1-2023MCSSA018786BIORESEARCH DE MÉXICO, S.A. DE C.V.2024010.000.0891.00</v>
      </c>
      <c r="B676" s="1" t="str">
        <f t="shared" si="184"/>
        <v>MCSSA01878625301HRAEI-LPI-CC-010-2023HRAEI-MD10542024</v>
      </c>
      <c r="C676" s="42">
        <v>44971</v>
      </c>
      <c r="D676" s="43">
        <v>2024</v>
      </c>
      <c r="E676" s="44" t="s">
        <v>39</v>
      </c>
      <c r="F676" s="44" t="s">
        <v>1474</v>
      </c>
      <c r="G676" s="44" t="s">
        <v>41</v>
      </c>
      <c r="H676" s="44">
        <v>25301</v>
      </c>
      <c r="I676" s="44" t="s">
        <v>1485</v>
      </c>
      <c r="J676" s="44" t="s">
        <v>504</v>
      </c>
      <c r="K676" s="44" t="s">
        <v>1604</v>
      </c>
      <c r="L676" s="44" t="str">
        <f t="shared" si="185"/>
        <v>HRAEI-LPI-CC-010-2023HRAEI-MD1054</v>
      </c>
      <c r="M676" s="44" t="s">
        <v>1605</v>
      </c>
      <c r="N676" s="44">
        <v>25301484</v>
      </c>
      <c r="O676" s="44" t="s">
        <v>1606</v>
      </c>
      <c r="P676" s="44" t="s">
        <v>1607</v>
      </c>
      <c r="Q676" s="45">
        <v>5.5</v>
      </c>
      <c r="R676" s="46">
        <v>12</v>
      </c>
      <c r="S676" s="46">
        <v>28</v>
      </c>
      <c r="T676" s="45">
        <f t="shared" si="186"/>
        <v>66</v>
      </c>
      <c r="U676" s="45">
        <f t="shared" si="187"/>
        <v>154</v>
      </c>
      <c r="V676" s="47">
        <v>0</v>
      </c>
      <c r="W676" s="87" t="str">
        <f>IFERROR(VLOOKUP(L676,'DINAMICA SOLICITADO - ENTREGADO'!$A$2:$B$2000,2,0),"-")</f>
        <v>-</v>
      </c>
      <c r="X676" s="87" t="str">
        <f>IFERROR(VLOOKUP(L676,'DINAMICA SOLICITADO - ENTREGADO'!$A$2:$C$2000,3,0),"-")</f>
        <v>-</v>
      </c>
      <c r="Y676" s="87" t="str">
        <f t="shared" si="188"/>
        <v>SIN SOLICITUD</v>
      </c>
      <c r="Z676" s="87" t="str">
        <f t="shared" si="189"/>
        <v>-</v>
      </c>
      <c r="AA676" s="87" t="str">
        <f t="shared" si="190"/>
        <v>MINIMO SIN SOLICITUD</v>
      </c>
      <c r="AB676" s="87" t="str">
        <f t="shared" si="191"/>
        <v>-</v>
      </c>
      <c r="AC676" s="87" t="str">
        <f t="shared" si="192"/>
        <v>SIN SOLICITUD</v>
      </c>
      <c r="AD676" s="6" t="str">
        <f t="shared" si="193"/>
        <v>-</v>
      </c>
      <c r="AE676" s="87"/>
      <c r="AF676" s="87"/>
      <c r="AG676" s="8"/>
      <c r="AH676" s="8"/>
      <c r="AI676" s="9">
        <v>0.02</v>
      </c>
      <c r="AJ676" s="9"/>
      <c r="AK676" s="8"/>
      <c r="AL676" s="20"/>
      <c r="AM676" s="8"/>
      <c r="AN676" s="8" t="str">
        <f t="shared" si="194"/>
        <v>MCSSA018786HRAEI-LPI-CC-010-202325301</v>
      </c>
      <c r="AO676" s="8" t="str">
        <f t="shared" si="195"/>
        <v>28BIORESEARCH DE MÉXICO, S.A. DE C.V.5.5MCSSA018786010.000.0891.002024LA-12-M7B-012M7B997-I-1-2023RAMO 12</v>
      </c>
      <c r="AP676" s="8" t="str">
        <f t="shared" si="196"/>
        <v>HRAEI-LPI-CC-010-2023</v>
      </c>
      <c r="AQ676" s="1" t="str">
        <f t="shared" si="197"/>
        <v>HRAEI-MD1054</v>
      </c>
      <c r="AR676" s="1" t="str">
        <f t="shared" si="198"/>
        <v>BIORESEARCH DE MÉXICO, S.A. DE C.V.</v>
      </c>
      <c r="AS676" s="1" t="str">
        <f t="shared" si="199"/>
        <v>LA-12-M7B-012M7B997-I-1-2023</v>
      </c>
      <c r="AT676" s="1" t="s">
        <v>48</v>
      </c>
      <c r="AU676" s="1" t="str">
        <f t="shared" si="200"/>
        <v>HRAEI-LPI-CC-010-2023HRAEI-MD1054</v>
      </c>
      <c r="AV676" s="1"/>
      <c r="AW676" s="1"/>
      <c r="AX676" s="1"/>
      <c r="AY676" s="1"/>
      <c r="AZ676" s="1"/>
    </row>
    <row r="677" spans="1:52" s="70" customFormat="1" ht="24.75" hidden="1" customHeight="1" x14ac:dyDescent="0.25">
      <c r="A677" s="1" t="str">
        <f t="shared" si="183"/>
        <v>LA-12-M7B-012M7B997-I-1-2023MCSSA018786APS MEDICAMENTOS, S.A. DE C.V.2024010.000.0891.00</v>
      </c>
      <c r="B677" s="1" t="str">
        <f t="shared" si="184"/>
        <v>MCSSA01878625301HRAEI-LPI-CC-076-2023HRAEI-MD10542024</v>
      </c>
      <c r="C677" s="42">
        <v>44971</v>
      </c>
      <c r="D677" s="43">
        <v>2024</v>
      </c>
      <c r="E677" s="44" t="s">
        <v>39</v>
      </c>
      <c r="F677" s="44" t="s">
        <v>1474</v>
      </c>
      <c r="G677" s="44" t="s">
        <v>41</v>
      </c>
      <c r="H677" s="44">
        <v>25301</v>
      </c>
      <c r="I677" s="44" t="s">
        <v>2005</v>
      </c>
      <c r="J677" s="44" t="s">
        <v>2006</v>
      </c>
      <c r="K677" s="44" t="s">
        <v>1604</v>
      </c>
      <c r="L677" s="44" t="str">
        <f t="shared" si="185"/>
        <v>HRAEI-LPI-CC-076-2023HRAEI-MD1054</v>
      </c>
      <c r="M677" s="44" t="s">
        <v>1605</v>
      </c>
      <c r="N677" s="44">
        <v>25301484</v>
      </c>
      <c r="O677" s="44" t="s">
        <v>1606</v>
      </c>
      <c r="P677" s="44" t="s">
        <v>1607</v>
      </c>
      <c r="Q677" s="45">
        <v>5.95</v>
      </c>
      <c r="R677" s="46">
        <v>7</v>
      </c>
      <c r="S677" s="46">
        <v>19</v>
      </c>
      <c r="T677" s="45">
        <f t="shared" si="186"/>
        <v>41.65</v>
      </c>
      <c r="U677" s="45">
        <f t="shared" si="187"/>
        <v>113.05</v>
      </c>
      <c r="V677" s="47">
        <v>0</v>
      </c>
      <c r="W677" s="87" t="str">
        <f>IFERROR(VLOOKUP(L677,'DINAMICA SOLICITADO - ENTREGADO'!$A$2:$B$2000,2,0),"-")</f>
        <v>-</v>
      </c>
      <c r="X677" s="87" t="str">
        <f>IFERROR(VLOOKUP(L677,'DINAMICA SOLICITADO - ENTREGADO'!$A$2:$C$2000,3,0),"-")</f>
        <v>-</v>
      </c>
      <c r="Y677" s="87" t="str">
        <f t="shared" si="188"/>
        <v>SIN SOLICITUD</v>
      </c>
      <c r="Z677" s="87" t="str">
        <f t="shared" si="189"/>
        <v>-</v>
      </c>
      <c r="AA677" s="87" t="str">
        <f t="shared" si="190"/>
        <v>MINIMO SIN SOLICITUD</v>
      </c>
      <c r="AB677" s="87" t="str">
        <f t="shared" si="191"/>
        <v>-</v>
      </c>
      <c r="AC677" s="87" t="str">
        <f t="shared" si="192"/>
        <v>SIN SOLICITUD</v>
      </c>
      <c r="AD677" s="6" t="str">
        <f t="shared" si="193"/>
        <v>-</v>
      </c>
      <c r="AE677" s="87"/>
      <c r="AF677" s="87"/>
      <c r="AG677" s="8"/>
      <c r="AH677" s="8"/>
      <c r="AI677" s="9">
        <v>0.02</v>
      </c>
      <c r="AJ677" s="9"/>
      <c r="AK677" s="8"/>
      <c r="AL677" s="20"/>
      <c r="AM677" s="8"/>
      <c r="AN677" s="8" t="str">
        <f t="shared" si="194"/>
        <v>MCSSA018786HRAEI-LPI-CC-076-202325301</v>
      </c>
      <c r="AO677" s="8" t="str">
        <f t="shared" si="195"/>
        <v>19APS MEDICAMENTOS, S.A. DE C.V.5.95MCSSA018786010.000.0891.002024LA-12-M7B-012M7B997-I-1-2023RAMO 12</v>
      </c>
      <c r="AP677" s="8" t="str">
        <f t="shared" si="196"/>
        <v>HRAEI-LPI-CC-076-2023</v>
      </c>
      <c r="AQ677" s="1" t="str">
        <f t="shared" si="197"/>
        <v>HRAEI-MD1054</v>
      </c>
      <c r="AR677" s="1" t="str">
        <f t="shared" si="198"/>
        <v>APS MEDICAMENTOS, S.A. DE C.V.</v>
      </c>
      <c r="AS677" s="1" t="str">
        <f t="shared" si="199"/>
        <v>LA-12-M7B-012M7B997-I-1-2023</v>
      </c>
      <c r="AT677" s="1" t="s">
        <v>48</v>
      </c>
      <c r="AU677" s="1" t="str">
        <f t="shared" si="200"/>
        <v>HRAEI-LPI-CC-076-2023HRAEI-MD1054</v>
      </c>
      <c r="AV677" s="1"/>
      <c r="AW677" s="1"/>
      <c r="AX677" s="1"/>
      <c r="AY677" s="1"/>
      <c r="AZ677" s="1"/>
    </row>
    <row r="678" spans="1:52" s="70" customFormat="1" ht="24.75" hidden="1" customHeight="1" x14ac:dyDescent="0.25">
      <c r="A678" s="70" t="str">
        <f t="shared" si="183"/>
        <v>LA-12-512-012000991-I-174-2023MCSSA018786PROQUIGAMA, S.A. DE C.V.2024040.000.4060.00</v>
      </c>
      <c r="B678" s="70" t="str">
        <f t="shared" si="184"/>
        <v>MCSSA01878625301HRAEI-LPI-CC-361-1-2023HRAEI-MD10582024</v>
      </c>
      <c r="C678" s="71">
        <v>45253</v>
      </c>
      <c r="D678" s="72">
        <v>2024</v>
      </c>
      <c r="E678" s="73" t="s">
        <v>39</v>
      </c>
      <c r="F678" s="73" t="s">
        <v>2213</v>
      </c>
      <c r="G678" s="73" t="s">
        <v>41</v>
      </c>
      <c r="H678" s="73">
        <v>25301</v>
      </c>
      <c r="I678" s="73" t="s">
        <v>2300</v>
      </c>
      <c r="J678" s="73" t="s">
        <v>374</v>
      </c>
      <c r="K678" s="73" t="s">
        <v>1992</v>
      </c>
      <c r="L678" s="44" t="str">
        <f t="shared" si="185"/>
        <v>HRAEI-LPI-CC-361-1-2023HRAEI-MD1058</v>
      </c>
      <c r="M678" s="79" t="s">
        <v>1993</v>
      </c>
      <c r="N678" s="73">
        <v>25301489</v>
      </c>
      <c r="O678" s="73" t="s">
        <v>1994</v>
      </c>
      <c r="P678" s="73" t="s">
        <v>1995</v>
      </c>
      <c r="Q678" s="74">
        <v>99</v>
      </c>
      <c r="R678" s="75">
        <v>1468</v>
      </c>
      <c r="S678" s="75">
        <v>3669</v>
      </c>
      <c r="T678" s="74">
        <f t="shared" si="186"/>
        <v>145332</v>
      </c>
      <c r="U678" s="74">
        <f t="shared" si="187"/>
        <v>363231</v>
      </c>
      <c r="V678" s="76">
        <v>0</v>
      </c>
      <c r="W678" s="87" t="str">
        <f>IFERROR(VLOOKUP(L678,'DINAMICA SOLICITADO - ENTREGADO'!$A$2:$B$2000,2,0),"-")</f>
        <v>-</v>
      </c>
      <c r="X678" s="87" t="str">
        <f>IFERROR(VLOOKUP(L678,'DINAMICA SOLICITADO - ENTREGADO'!$A$2:$C$2000,3,0),"-")</f>
        <v>-</v>
      </c>
      <c r="Y678" s="87" t="str">
        <f t="shared" si="188"/>
        <v>SIN SOLICITUD</v>
      </c>
      <c r="Z678" s="87" t="str">
        <f t="shared" si="189"/>
        <v>-</v>
      </c>
      <c r="AA678" s="87" t="str">
        <f t="shared" si="190"/>
        <v>MINIMO SIN SOLICITUD</v>
      </c>
      <c r="AB678" s="87" t="str">
        <f t="shared" si="191"/>
        <v>-</v>
      </c>
      <c r="AC678" s="87" t="str">
        <f t="shared" si="192"/>
        <v>SIN SOLICITUD</v>
      </c>
      <c r="AD678" s="6" t="str">
        <f t="shared" si="193"/>
        <v>-</v>
      </c>
      <c r="AE678" s="87"/>
      <c r="AF678" s="87"/>
      <c r="AG678" s="77"/>
      <c r="AH678" s="77"/>
      <c r="AI678" s="78" t="s">
        <v>2216</v>
      </c>
      <c r="AJ678" s="78"/>
      <c r="AK678" s="77"/>
      <c r="AL678" s="77"/>
      <c r="AM678" s="77"/>
      <c r="AN678" s="77" t="str">
        <f t="shared" si="194"/>
        <v>MCSSA018786HRAEI-LPI-CC-361-1-202325301</v>
      </c>
      <c r="AO678" s="77" t="str">
        <f t="shared" si="195"/>
        <v>3669PROQUIGAMA, S.A. DE C.V.99MCSSA018786040.000.4060.002024LA-12-512-012000991-I-174-2023RAMO 12</v>
      </c>
      <c r="AP678" s="77" t="str">
        <f t="shared" si="196"/>
        <v>HRAEI-LPI-CC-361-1-2023</v>
      </c>
      <c r="AQ678" s="70" t="str">
        <f t="shared" si="197"/>
        <v>HRAEI-MD1058</v>
      </c>
      <c r="AR678" s="70" t="str">
        <f t="shared" si="198"/>
        <v>PROQUIGAMA, S.A. DE C.V.</v>
      </c>
      <c r="AS678" s="70" t="str">
        <f t="shared" si="199"/>
        <v>LA-12-512-012000991-I-174-2023</v>
      </c>
      <c r="AT678" s="70" t="s">
        <v>2218</v>
      </c>
      <c r="AU678" s="70" t="str">
        <f t="shared" si="200"/>
        <v>HRAEI-LPI-CC-361-1-2023HRAEI-MD1058</v>
      </c>
      <c r="AY678" s="1"/>
      <c r="AZ678" s="1"/>
    </row>
    <row r="679" spans="1:52" s="70" customFormat="1" ht="24.75" hidden="1" customHeight="1" x14ac:dyDescent="0.25">
      <c r="A679" s="1" t="str">
        <f t="shared" si="183"/>
        <v>LA-12-M7B-012M7B997-I-1-2023MCSSA018786COMERCIALIZADORA PHARMACEUTICA COMPHARMA, S.A. DE C.V.2024040.000.4060.00</v>
      </c>
      <c r="B679" s="1" t="str">
        <f t="shared" si="184"/>
        <v>MCSSA01878625301HRAEI-LPI-CC-038-2023HRAEI-MD10582024</v>
      </c>
      <c r="C679" s="42">
        <v>44971</v>
      </c>
      <c r="D679" s="43">
        <v>2024</v>
      </c>
      <c r="E679" s="44" t="s">
        <v>39</v>
      </c>
      <c r="F679" s="44" t="s">
        <v>1474</v>
      </c>
      <c r="G679" s="44" t="s">
        <v>41</v>
      </c>
      <c r="H679" s="44">
        <v>25301</v>
      </c>
      <c r="I679" s="44" t="s">
        <v>1773</v>
      </c>
      <c r="J679" s="44" t="s">
        <v>598</v>
      </c>
      <c r="K679" s="44" t="s">
        <v>1992</v>
      </c>
      <c r="L679" s="44" t="str">
        <f t="shared" si="185"/>
        <v>HRAEI-LPI-CC-038-2023HRAEI-MD1058</v>
      </c>
      <c r="M679" s="44" t="s">
        <v>1993</v>
      </c>
      <c r="N679" s="44">
        <v>25301489</v>
      </c>
      <c r="O679" s="44" t="s">
        <v>1994</v>
      </c>
      <c r="P679" s="44" t="s">
        <v>1995</v>
      </c>
      <c r="Q679" s="45">
        <v>99</v>
      </c>
      <c r="R679" s="46">
        <v>1431</v>
      </c>
      <c r="S679" s="46">
        <v>3577</v>
      </c>
      <c r="T679" s="45">
        <f t="shared" si="186"/>
        <v>141669</v>
      </c>
      <c r="U679" s="45">
        <f t="shared" si="187"/>
        <v>354123</v>
      </c>
      <c r="V679" s="47">
        <v>0</v>
      </c>
      <c r="W679" s="87" t="str">
        <f>IFERROR(VLOOKUP(L679,'DINAMICA SOLICITADO - ENTREGADO'!$A$2:$B$2000,2,0),"-")</f>
        <v>-</v>
      </c>
      <c r="X679" s="87" t="str">
        <f>IFERROR(VLOOKUP(L679,'DINAMICA SOLICITADO - ENTREGADO'!$A$2:$C$2000,3,0),"-")</f>
        <v>-</v>
      </c>
      <c r="Y679" s="87" t="str">
        <f t="shared" si="188"/>
        <v>SIN SOLICITUD</v>
      </c>
      <c r="Z679" s="87" t="str">
        <f t="shared" si="189"/>
        <v>-</v>
      </c>
      <c r="AA679" s="87" t="str">
        <f t="shared" si="190"/>
        <v>MINIMO SIN SOLICITUD</v>
      </c>
      <c r="AB679" s="87" t="str">
        <f t="shared" si="191"/>
        <v>-</v>
      </c>
      <c r="AC679" s="87" t="str">
        <f t="shared" si="192"/>
        <v>SIN SOLICITUD</v>
      </c>
      <c r="AD679" s="6" t="str">
        <f t="shared" si="193"/>
        <v>-</v>
      </c>
      <c r="AE679" s="87"/>
      <c r="AF679" s="87"/>
      <c r="AG679" s="8"/>
      <c r="AH679" s="8"/>
      <c r="AI679" s="9">
        <v>0.02</v>
      </c>
      <c r="AJ679" s="9"/>
      <c r="AK679" s="8"/>
      <c r="AL679" s="20"/>
      <c r="AM679" s="8"/>
      <c r="AN679" s="8" t="str">
        <f t="shared" si="194"/>
        <v>MCSSA018786HRAEI-LPI-CC-038-202325301</v>
      </c>
      <c r="AO679" s="8" t="str">
        <f t="shared" si="195"/>
        <v>3577COMERCIALIZADORA PHARMACEUTICA COMPHARMA, S.A. DE C.V.99MCSSA018786040.000.4060.002024LA-12-M7B-012M7B997-I-1-2023RAMO 12</v>
      </c>
      <c r="AP679" s="8" t="str">
        <f t="shared" si="196"/>
        <v>HRAEI-LPI-CC-038-2023</v>
      </c>
      <c r="AQ679" s="1" t="str">
        <f t="shared" si="197"/>
        <v>HRAEI-MD1058</v>
      </c>
      <c r="AR679" s="1" t="str">
        <f t="shared" si="198"/>
        <v>COMERCIALIZADORA PHARMACEUTICA COMPHARMA, S.A. DE C.V.</v>
      </c>
      <c r="AS679" s="1" t="str">
        <f t="shared" si="199"/>
        <v>LA-12-M7B-012M7B997-I-1-2023</v>
      </c>
      <c r="AT679" s="1" t="s">
        <v>48</v>
      </c>
      <c r="AU679" s="1" t="str">
        <f t="shared" si="200"/>
        <v>HRAEI-LPI-CC-038-2023HRAEI-MD1058</v>
      </c>
      <c r="AV679" s="1"/>
      <c r="AW679" s="1"/>
      <c r="AX679" s="1"/>
      <c r="AY679" s="1"/>
      <c r="AZ679" s="1"/>
    </row>
    <row r="680" spans="1:52" s="70" customFormat="1" ht="24.75" hidden="1" customHeight="1" x14ac:dyDescent="0.25">
      <c r="A680" s="1" t="str">
        <f t="shared" si="183"/>
        <v>LA-12-M7B-012M7B997-I-1-2023MCSSA018786LABORATORIOS PISA, S.A. DE C.V.2024040.000.4060.00</v>
      </c>
      <c r="B680" s="1" t="str">
        <f t="shared" si="184"/>
        <v>MCSSA01878625301HRAEI-LPI-CC-083-2023HRAEI-MD10582024</v>
      </c>
      <c r="C680" s="42">
        <v>44971</v>
      </c>
      <c r="D680" s="43">
        <v>2024</v>
      </c>
      <c r="E680" s="44" t="s">
        <v>39</v>
      </c>
      <c r="F680" s="44" t="s">
        <v>1474</v>
      </c>
      <c r="G680" s="44" t="s">
        <v>41</v>
      </c>
      <c r="H680" s="44">
        <v>25301</v>
      </c>
      <c r="I680" s="44" t="s">
        <v>2031</v>
      </c>
      <c r="J680" s="44" t="s">
        <v>376</v>
      </c>
      <c r="K680" s="44" t="s">
        <v>1992</v>
      </c>
      <c r="L680" s="44" t="str">
        <f t="shared" si="185"/>
        <v>HRAEI-LPI-CC-083-2023HRAEI-MD1058</v>
      </c>
      <c r="M680" s="44" t="s">
        <v>1993</v>
      </c>
      <c r="N680" s="44">
        <v>25301489</v>
      </c>
      <c r="O680" s="44" t="s">
        <v>1994</v>
      </c>
      <c r="P680" s="44" t="s">
        <v>1995</v>
      </c>
      <c r="Q680" s="45">
        <v>100.459999999999</v>
      </c>
      <c r="R680" s="46">
        <v>954</v>
      </c>
      <c r="S680" s="46">
        <v>2385</v>
      </c>
      <c r="T680" s="45">
        <f t="shared" si="186"/>
        <v>95838.839999999051</v>
      </c>
      <c r="U680" s="45">
        <f t="shared" si="187"/>
        <v>239597.09999999762</v>
      </c>
      <c r="V680" s="47">
        <v>0</v>
      </c>
      <c r="W680" s="87" t="str">
        <f>IFERROR(VLOOKUP(L680,'DINAMICA SOLICITADO - ENTREGADO'!$A$2:$B$2000,2,0),"-")</f>
        <v>-</v>
      </c>
      <c r="X680" s="87" t="str">
        <f>IFERROR(VLOOKUP(L680,'DINAMICA SOLICITADO - ENTREGADO'!$A$2:$C$2000,3,0),"-")</f>
        <v>-</v>
      </c>
      <c r="Y680" s="87" t="str">
        <f t="shared" si="188"/>
        <v>SIN SOLICITUD</v>
      </c>
      <c r="Z680" s="87" t="str">
        <f t="shared" si="189"/>
        <v>-</v>
      </c>
      <c r="AA680" s="87" t="str">
        <f t="shared" si="190"/>
        <v>MINIMO SIN SOLICITUD</v>
      </c>
      <c r="AB680" s="87" t="str">
        <f t="shared" si="191"/>
        <v>-</v>
      </c>
      <c r="AC680" s="87" t="str">
        <f t="shared" si="192"/>
        <v>SIN SOLICITUD</v>
      </c>
      <c r="AD680" s="6" t="str">
        <f t="shared" si="193"/>
        <v>-</v>
      </c>
      <c r="AE680" s="87"/>
      <c r="AF680" s="87"/>
      <c r="AG680" s="8"/>
      <c r="AH680" s="8"/>
      <c r="AI680" s="9">
        <v>0.02</v>
      </c>
      <c r="AJ680" s="9"/>
      <c r="AK680" s="8"/>
      <c r="AL680" s="20"/>
      <c r="AM680" s="8"/>
      <c r="AN680" s="8" t="str">
        <f t="shared" si="194"/>
        <v>MCSSA018786HRAEI-LPI-CC-083-202325301</v>
      </c>
      <c r="AO680" s="8" t="str">
        <f t="shared" si="195"/>
        <v>2385LABORATORIOS PISA, S.A. DE C.V.100.459999999999MCSSA018786040.000.4060.002024LA-12-M7B-012M7B997-I-1-2023RAMO 12</v>
      </c>
      <c r="AP680" s="8" t="str">
        <f t="shared" si="196"/>
        <v>HRAEI-LPI-CC-083-2023</v>
      </c>
      <c r="AQ680" s="1" t="str">
        <f t="shared" si="197"/>
        <v>HRAEI-MD1058</v>
      </c>
      <c r="AR680" s="1" t="str">
        <f t="shared" si="198"/>
        <v>LABORATORIOS PISA, S.A. DE C.V.</v>
      </c>
      <c r="AS680" s="1" t="str">
        <f t="shared" si="199"/>
        <v>LA-12-M7B-012M7B997-I-1-2023</v>
      </c>
      <c r="AT680" s="1" t="s">
        <v>48</v>
      </c>
      <c r="AU680" s="1" t="str">
        <f t="shared" si="200"/>
        <v>HRAEI-LPI-CC-083-2023HRAEI-MD1058</v>
      </c>
      <c r="AV680" s="1"/>
      <c r="AW680" s="1"/>
      <c r="AX680" s="1"/>
      <c r="AY680" s="1"/>
      <c r="AZ680" s="1"/>
    </row>
    <row r="681" spans="1:52" s="70" customFormat="1" ht="24.75" hidden="1" customHeight="1" x14ac:dyDescent="0.25">
      <c r="A681" s="70" t="str">
        <f t="shared" si="183"/>
        <v>LA-12-512-012000991-I-174-2023MCSSA018786PROQUIGAMA, S.A. DE C.V.2024040.000.4057.00</v>
      </c>
      <c r="B681" s="70" t="str">
        <f t="shared" si="184"/>
        <v>MCSSA01878625301HRAEI-LPI-CC-361-1-2023HRAEI-MD10572024</v>
      </c>
      <c r="C681" s="71">
        <v>45253</v>
      </c>
      <c r="D681" s="72">
        <v>2024</v>
      </c>
      <c r="E681" s="73" t="s">
        <v>39</v>
      </c>
      <c r="F681" s="73" t="s">
        <v>2213</v>
      </c>
      <c r="G681" s="73" t="s">
        <v>41</v>
      </c>
      <c r="H681" s="73">
        <v>25301</v>
      </c>
      <c r="I681" s="73" t="s">
        <v>2300</v>
      </c>
      <c r="J681" s="73" t="s">
        <v>374</v>
      </c>
      <c r="K681" s="73" t="s">
        <v>1275</v>
      </c>
      <c r="L681" s="44" t="str">
        <f t="shared" si="185"/>
        <v>HRAEI-LPI-CC-361-1-2023HRAEI-MD1057</v>
      </c>
      <c r="M681" s="79" t="s">
        <v>1276</v>
      </c>
      <c r="N681" s="73">
        <v>25301487</v>
      </c>
      <c r="O681" s="73" t="s">
        <v>1277</v>
      </c>
      <c r="P681" s="73" t="s">
        <v>1278</v>
      </c>
      <c r="Q681" s="74">
        <v>28</v>
      </c>
      <c r="R681" s="75">
        <v>6107</v>
      </c>
      <c r="S681" s="75">
        <v>15266</v>
      </c>
      <c r="T681" s="74">
        <f t="shared" si="186"/>
        <v>170996</v>
      </c>
      <c r="U681" s="74">
        <f t="shared" si="187"/>
        <v>427448</v>
      </c>
      <c r="V681" s="76">
        <v>0</v>
      </c>
      <c r="W681" s="87" t="str">
        <f>IFERROR(VLOOKUP(L681,'DINAMICA SOLICITADO - ENTREGADO'!$A$2:$B$2000,2,0),"-")</f>
        <v>-</v>
      </c>
      <c r="X681" s="87" t="str">
        <f>IFERROR(VLOOKUP(L681,'DINAMICA SOLICITADO - ENTREGADO'!$A$2:$C$2000,3,0),"-")</f>
        <v>-</v>
      </c>
      <c r="Y681" s="87" t="str">
        <f t="shared" si="188"/>
        <v>SIN SOLICITUD</v>
      </c>
      <c r="Z681" s="87" t="str">
        <f t="shared" si="189"/>
        <v>-</v>
      </c>
      <c r="AA681" s="87" t="str">
        <f t="shared" si="190"/>
        <v>MINIMO SIN SOLICITUD</v>
      </c>
      <c r="AB681" s="87" t="str">
        <f t="shared" si="191"/>
        <v>-</v>
      </c>
      <c r="AC681" s="87" t="str">
        <f t="shared" si="192"/>
        <v>SIN SOLICITUD</v>
      </c>
      <c r="AD681" s="6" t="str">
        <f t="shared" si="193"/>
        <v>-</v>
      </c>
      <c r="AE681" s="87"/>
      <c r="AF681" s="87"/>
      <c r="AG681" s="77"/>
      <c r="AH681" s="77"/>
      <c r="AI681" s="78" t="s">
        <v>2216</v>
      </c>
      <c r="AJ681" s="78"/>
      <c r="AK681" s="77"/>
      <c r="AL681" s="77"/>
      <c r="AM681" s="77"/>
      <c r="AN681" s="77" t="str">
        <f t="shared" si="194"/>
        <v>MCSSA018786HRAEI-LPI-CC-361-1-202325301</v>
      </c>
      <c r="AO681" s="77" t="str">
        <f t="shared" si="195"/>
        <v>15266PROQUIGAMA, S.A. DE C.V.28MCSSA018786040.000.4057.002024LA-12-512-012000991-I-174-2023RAMO 12</v>
      </c>
      <c r="AP681" s="77" t="str">
        <f t="shared" si="196"/>
        <v>HRAEI-LPI-CC-361-1-2023</v>
      </c>
      <c r="AQ681" s="70" t="str">
        <f t="shared" si="197"/>
        <v>HRAEI-MD1057</v>
      </c>
      <c r="AR681" s="70" t="str">
        <f t="shared" si="198"/>
        <v>PROQUIGAMA, S.A. DE C.V.</v>
      </c>
      <c r="AS681" s="70" t="str">
        <f t="shared" si="199"/>
        <v>LA-12-512-012000991-I-174-2023</v>
      </c>
      <c r="AT681" s="70" t="s">
        <v>2218</v>
      </c>
      <c r="AU681" s="70" t="str">
        <f t="shared" si="200"/>
        <v>HRAEI-LPI-CC-361-1-2023HRAEI-MD1057</v>
      </c>
      <c r="AY681" s="1"/>
      <c r="AZ681" s="1"/>
    </row>
    <row r="682" spans="1:52" s="70" customFormat="1" ht="24.75" hidden="1" customHeight="1" x14ac:dyDescent="0.25">
      <c r="A682" s="1" t="str">
        <f t="shared" si="183"/>
        <v>LA-012M7B997-E115-2022MCSSA018786LABORATORIOS PISA, S.A. DE C.V.2024040.000.4057.00</v>
      </c>
      <c r="B682" s="1" t="str">
        <f t="shared" si="184"/>
        <v>MCSSA01878625301HRAEI-LPI-CC-440-2022HRAEI-MD10572024</v>
      </c>
      <c r="C682" s="42">
        <v>44950</v>
      </c>
      <c r="D682" s="43">
        <v>2024</v>
      </c>
      <c r="E682" s="44" t="s">
        <v>39</v>
      </c>
      <c r="F682" s="44" t="s">
        <v>390</v>
      </c>
      <c r="G682" s="44" t="s">
        <v>41</v>
      </c>
      <c r="H682" s="44">
        <v>25301</v>
      </c>
      <c r="I682" s="44" t="s">
        <v>578</v>
      </c>
      <c r="J682" s="44" t="s">
        <v>376</v>
      </c>
      <c r="K682" s="44" t="s">
        <v>1275</v>
      </c>
      <c r="L682" s="44" t="str">
        <f t="shared" si="185"/>
        <v>HRAEI-LPI-CC-440-2022HRAEI-MD1057</v>
      </c>
      <c r="M682" s="44" t="s">
        <v>1276</v>
      </c>
      <c r="N682" s="44">
        <v>25301487</v>
      </c>
      <c r="O682" s="44" t="s">
        <v>1277</v>
      </c>
      <c r="P682" s="44" t="s">
        <v>1278</v>
      </c>
      <c r="Q682" s="45">
        <v>27.77</v>
      </c>
      <c r="R682" s="46">
        <v>9924</v>
      </c>
      <c r="S682" s="46">
        <v>24808</v>
      </c>
      <c r="T682" s="45">
        <f t="shared" si="186"/>
        <v>275589.48</v>
      </c>
      <c r="U682" s="45">
        <f t="shared" si="187"/>
        <v>688918.16</v>
      </c>
      <c r="V682" s="47">
        <v>0</v>
      </c>
      <c r="W682" s="87">
        <f>IFERROR(VLOOKUP(L682,'DINAMICA SOLICITADO - ENTREGADO'!$A$2:$B$2000,2,0),"-")</f>
        <v>1000</v>
      </c>
      <c r="X682" s="87">
        <f>IFERROR(VLOOKUP(L682,'DINAMICA SOLICITADO - ENTREGADO'!$A$2:$C$2000,3,0),"-")</f>
        <v>0</v>
      </c>
      <c r="Y682" s="87" t="str">
        <f t="shared" si="188"/>
        <v>CLAVE SOLICITADA</v>
      </c>
      <c r="Z682" s="87">
        <f t="shared" si="189"/>
        <v>-8924</v>
      </c>
      <c r="AA682" s="87" t="str">
        <f t="shared" si="190"/>
        <v>MINIMO NO CUMPLIDO</v>
      </c>
      <c r="AB682" s="87">
        <f t="shared" si="191"/>
        <v>1000</v>
      </c>
      <c r="AC682" s="87" t="str">
        <f t="shared" si="192"/>
        <v>SIN RECIBIR</v>
      </c>
      <c r="AD682" s="6">
        <f t="shared" si="193"/>
        <v>0</v>
      </c>
      <c r="AE682" s="87"/>
      <c r="AF682" s="87"/>
      <c r="AG682" s="8"/>
      <c r="AH682" s="8"/>
      <c r="AI682" s="9">
        <v>2.5000000000000001E-2</v>
      </c>
      <c r="AJ682" s="9"/>
      <c r="AK682" s="8"/>
      <c r="AL682" s="20"/>
      <c r="AM682" s="8"/>
      <c r="AN682" s="8" t="str">
        <f t="shared" si="194"/>
        <v>MCSSA018786HRAEI-LPI-CC-440-202225301</v>
      </c>
      <c r="AO682" s="8" t="str">
        <f t="shared" si="195"/>
        <v>24808LABORATORIOS PISA, S.A. DE C.V.27.77MCSSA018786040.000.4057.002024LA-012M7B997-E115-2022RAMO 12</v>
      </c>
      <c r="AP682" s="8" t="str">
        <f t="shared" si="196"/>
        <v>HRAEI-LPI-CC-440-2022</v>
      </c>
      <c r="AQ682" s="1" t="str">
        <f t="shared" si="197"/>
        <v>HRAEI-MD1057</v>
      </c>
      <c r="AR682" s="1" t="str">
        <f t="shared" si="198"/>
        <v>LABORATORIOS PISA, S.A. DE C.V.</v>
      </c>
      <c r="AS682" s="1" t="str">
        <f t="shared" si="199"/>
        <v>LA-012M7B997-E115-2022</v>
      </c>
      <c r="AT682" s="1" t="s">
        <v>48</v>
      </c>
      <c r="AU682" s="1" t="str">
        <f t="shared" si="200"/>
        <v>HRAEI-LPI-CC-440-2022HRAEI-MD1057</v>
      </c>
      <c r="AV682" s="1"/>
      <c r="AW682" s="1"/>
      <c r="AX682" s="1"/>
      <c r="AY682" s="1"/>
      <c r="AZ682" s="1"/>
    </row>
    <row r="683" spans="1:52" s="70" customFormat="1" ht="24.75" hidden="1" customHeight="1" x14ac:dyDescent="0.25">
      <c r="A683" s="70" t="str">
        <f t="shared" si="183"/>
        <v>LA-12-512-012000991-I-174-2023MCSSA018786PROQUIGAMA, S.A. DE C.V.2024040.000.2108.00</v>
      </c>
      <c r="B683" s="70" t="str">
        <f t="shared" si="184"/>
        <v>MCSSA01878625301HRAEI-LPI-CC-361-1-2023HRAEI-MD10552024</v>
      </c>
      <c r="C683" s="71">
        <v>45253</v>
      </c>
      <c r="D683" s="72">
        <v>2024</v>
      </c>
      <c r="E683" s="73" t="s">
        <v>39</v>
      </c>
      <c r="F683" s="73" t="s">
        <v>2213</v>
      </c>
      <c r="G683" s="73" t="s">
        <v>41</v>
      </c>
      <c r="H683" s="73">
        <v>25301</v>
      </c>
      <c r="I683" s="73" t="s">
        <v>2300</v>
      </c>
      <c r="J683" s="73" t="s">
        <v>374</v>
      </c>
      <c r="K683" s="73" t="s">
        <v>1254</v>
      </c>
      <c r="L683" s="44" t="str">
        <f t="shared" si="185"/>
        <v>HRAEI-LPI-CC-361-1-2023HRAEI-MD1055</v>
      </c>
      <c r="M683" s="79" t="s">
        <v>1255</v>
      </c>
      <c r="N683" s="73">
        <v>25301488</v>
      </c>
      <c r="O683" s="73" t="s">
        <v>1256</v>
      </c>
      <c r="P683" s="73" t="s">
        <v>531</v>
      </c>
      <c r="Q683" s="74">
        <v>48</v>
      </c>
      <c r="R683" s="75">
        <v>48</v>
      </c>
      <c r="S683" s="75">
        <v>120</v>
      </c>
      <c r="T683" s="74">
        <f t="shared" si="186"/>
        <v>2304</v>
      </c>
      <c r="U683" s="74">
        <f t="shared" si="187"/>
        <v>5760</v>
      </c>
      <c r="V683" s="76">
        <v>0</v>
      </c>
      <c r="W683" s="87" t="str">
        <f>IFERROR(VLOOKUP(L683,'DINAMICA SOLICITADO - ENTREGADO'!$A$2:$B$2000,2,0),"-")</f>
        <v>-</v>
      </c>
      <c r="X683" s="87" t="str">
        <f>IFERROR(VLOOKUP(L683,'DINAMICA SOLICITADO - ENTREGADO'!$A$2:$C$2000,3,0),"-")</f>
        <v>-</v>
      </c>
      <c r="Y683" s="87" t="str">
        <f t="shared" si="188"/>
        <v>SIN SOLICITUD</v>
      </c>
      <c r="Z683" s="87" t="str">
        <f t="shared" si="189"/>
        <v>-</v>
      </c>
      <c r="AA683" s="87" t="str">
        <f t="shared" si="190"/>
        <v>MINIMO SIN SOLICITUD</v>
      </c>
      <c r="AB683" s="87" t="str">
        <f t="shared" si="191"/>
        <v>-</v>
      </c>
      <c r="AC683" s="87" t="str">
        <f t="shared" si="192"/>
        <v>SIN SOLICITUD</v>
      </c>
      <c r="AD683" s="6" t="str">
        <f t="shared" si="193"/>
        <v>-</v>
      </c>
      <c r="AE683" s="87"/>
      <c r="AF683" s="87"/>
      <c r="AG683" s="77"/>
      <c r="AH683" s="77"/>
      <c r="AI683" s="78" t="s">
        <v>2216</v>
      </c>
      <c r="AJ683" s="78"/>
      <c r="AK683" s="77"/>
      <c r="AL683" s="77"/>
      <c r="AM683" s="77"/>
      <c r="AN683" s="77" t="str">
        <f t="shared" si="194"/>
        <v>MCSSA018786HRAEI-LPI-CC-361-1-202325301</v>
      </c>
      <c r="AO683" s="77" t="str">
        <f t="shared" si="195"/>
        <v>120PROQUIGAMA, S.A. DE C.V.48MCSSA018786040.000.2108.002024LA-12-512-012000991-I-174-2023RAMO 12</v>
      </c>
      <c r="AP683" s="77" t="str">
        <f t="shared" si="196"/>
        <v>HRAEI-LPI-CC-361-1-2023</v>
      </c>
      <c r="AQ683" s="70" t="str">
        <f t="shared" si="197"/>
        <v>HRAEI-MD1055</v>
      </c>
      <c r="AR683" s="70" t="str">
        <f t="shared" si="198"/>
        <v>PROQUIGAMA, S.A. DE C.V.</v>
      </c>
      <c r="AS683" s="70" t="str">
        <f t="shared" si="199"/>
        <v>LA-12-512-012000991-I-174-2023</v>
      </c>
      <c r="AT683" s="70" t="s">
        <v>2218</v>
      </c>
      <c r="AU683" s="70" t="str">
        <f t="shared" si="200"/>
        <v>HRAEI-LPI-CC-361-1-2023HRAEI-MD1055</v>
      </c>
      <c r="AY683" s="1"/>
      <c r="AZ683" s="1"/>
    </row>
    <row r="684" spans="1:52" s="70" customFormat="1" ht="24.75" hidden="1" customHeight="1" x14ac:dyDescent="0.25">
      <c r="A684" s="70" t="str">
        <f t="shared" si="183"/>
        <v>LA-12-512-012000991-I-174-2023MCSSA018786ZAGAPHARM, S.A. DE C.V.2024040.000.2108.00</v>
      </c>
      <c r="B684" s="70" t="str">
        <f t="shared" si="184"/>
        <v>MCSSA01878625301HRAEI-LPI-CC-376-2023HRAEI-MD10552024</v>
      </c>
      <c r="C684" s="71">
        <v>45253</v>
      </c>
      <c r="D684" s="72">
        <v>2024</v>
      </c>
      <c r="E684" s="73" t="s">
        <v>39</v>
      </c>
      <c r="F684" s="73" t="s">
        <v>2213</v>
      </c>
      <c r="G684" s="73" t="s">
        <v>41</v>
      </c>
      <c r="H684" s="73">
        <v>25301</v>
      </c>
      <c r="I684" s="73" t="s">
        <v>2292</v>
      </c>
      <c r="J684" s="73" t="s">
        <v>2230</v>
      </c>
      <c r="K684" s="73" t="s">
        <v>1254</v>
      </c>
      <c r="L684" s="44" t="str">
        <f t="shared" si="185"/>
        <v>HRAEI-LPI-CC-376-2023HRAEI-MD1055</v>
      </c>
      <c r="M684" s="73" t="s">
        <v>1255</v>
      </c>
      <c r="N684" s="73">
        <v>25301488</v>
      </c>
      <c r="O684" s="73" t="s">
        <v>1256</v>
      </c>
      <c r="P684" s="73" t="s">
        <v>531</v>
      </c>
      <c r="Q684" s="74">
        <v>48.9</v>
      </c>
      <c r="R684" s="75">
        <v>29</v>
      </c>
      <c r="S684" s="75">
        <v>72</v>
      </c>
      <c r="T684" s="74">
        <f t="shared" si="186"/>
        <v>1418.1</v>
      </c>
      <c r="U684" s="74">
        <f t="shared" si="187"/>
        <v>3520.7999999999997</v>
      </c>
      <c r="V684" s="76">
        <v>0</v>
      </c>
      <c r="W684" s="87" t="str">
        <f>IFERROR(VLOOKUP(L684,'DINAMICA SOLICITADO - ENTREGADO'!$A$2:$B$2000,2,0),"-")</f>
        <v>-</v>
      </c>
      <c r="X684" s="87" t="str">
        <f>IFERROR(VLOOKUP(L684,'DINAMICA SOLICITADO - ENTREGADO'!$A$2:$C$2000,3,0),"-")</f>
        <v>-</v>
      </c>
      <c r="Y684" s="87" t="str">
        <f t="shared" si="188"/>
        <v>SIN SOLICITUD</v>
      </c>
      <c r="Z684" s="87" t="str">
        <f t="shared" si="189"/>
        <v>-</v>
      </c>
      <c r="AA684" s="87" t="str">
        <f t="shared" si="190"/>
        <v>MINIMO SIN SOLICITUD</v>
      </c>
      <c r="AB684" s="87" t="str">
        <f t="shared" si="191"/>
        <v>-</v>
      </c>
      <c r="AC684" s="87" t="str">
        <f t="shared" si="192"/>
        <v>SIN SOLICITUD</v>
      </c>
      <c r="AD684" s="6" t="str">
        <f t="shared" si="193"/>
        <v>-</v>
      </c>
      <c r="AE684" s="87"/>
      <c r="AF684" s="87"/>
      <c r="AG684" s="77"/>
      <c r="AH684" s="77"/>
      <c r="AI684" s="78" t="s">
        <v>2216</v>
      </c>
      <c r="AJ684" s="78"/>
      <c r="AK684" s="77"/>
      <c r="AL684" s="77"/>
      <c r="AM684" s="77"/>
      <c r="AN684" s="77" t="str">
        <f t="shared" si="194"/>
        <v>MCSSA018786HRAEI-LPI-CC-376-202325301</v>
      </c>
      <c r="AO684" s="77" t="str">
        <f t="shared" si="195"/>
        <v>72ZAGAPHARM, S.A. DE C.V.48.9MCSSA018786040.000.2108.002024LA-12-512-012000991-I-174-2023RAMO 12</v>
      </c>
      <c r="AP684" s="77" t="str">
        <f t="shared" si="196"/>
        <v>HRAEI-LPI-CC-376-2023</v>
      </c>
      <c r="AQ684" s="70" t="str">
        <f t="shared" si="197"/>
        <v>HRAEI-MD1055</v>
      </c>
      <c r="AR684" s="70" t="str">
        <f t="shared" si="198"/>
        <v>ZAGAPHARM, S.A. DE C.V.</v>
      </c>
      <c r="AS684" s="70" t="str">
        <f t="shared" si="199"/>
        <v>LA-12-512-012000991-I-174-2023</v>
      </c>
      <c r="AT684" s="70" t="s">
        <v>2218</v>
      </c>
      <c r="AU684" s="70" t="str">
        <f t="shared" si="200"/>
        <v>HRAEI-LPI-CC-376-2023HRAEI-MD1055</v>
      </c>
      <c r="AY684" s="1"/>
      <c r="AZ684" s="1"/>
    </row>
    <row r="685" spans="1:52" s="70" customFormat="1" ht="24.75" hidden="1" customHeight="1" x14ac:dyDescent="0.25">
      <c r="A685" s="70" t="str">
        <f t="shared" si="183"/>
        <v>LA-12-512-012000991-I-174-2023MCSSA018786COMPAÑIA INTERNACIONAL MEDICA, S.A. DE C.V.2024040.000.2108.00</v>
      </c>
      <c r="B685" s="70" t="str">
        <f t="shared" si="184"/>
        <v>MCSSA01878625301HRAEI-LPI-CC-279-1-2023HRAEI-MD10552024</v>
      </c>
      <c r="C685" s="71">
        <v>45357</v>
      </c>
      <c r="D685" s="72">
        <v>2024</v>
      </c>
      <c r="E685" s="73" t="s">
        <v>39</v>
      </c>
      <c r="F685" s="73" t="s">
        <v>2213</v>
      </c>
      <c r="G685" s="73" t="s">
        <v>41</v>
      </c>
      <c r="H685" s="73">
        <v>25301</v>
      </c>
      <c r="I685" s="73" t="s">
        <v>2290</v>
      </c>
      <c r="J685" s="73" t="s">
        <v>2291</v>
      </c>
      <c r="K685" s="73" t="s">
        <v>1254</v>
      </c>
      <c r="L685" s="44" t="str">
        <f t="shared" si="185"/>
        <v>HRAEI-LPI-CC-279-1-2023HRAEI-MD1055</v>
      </c>
      <c r="M685" s="73" t="s">
        <v>1255</v>
      </c>
      <c r="N685" s="73">
        <v>25301488</v>
      </c>
      <c r="O685" s="73" t="s">
        <v>1256</v>
      </c>
      <c r="P685" s="73" t="s">
        <v>531</v>
      </c>
      <c r="Q685" s="74">
        <v>50.32</v>
      </c>
      <c r="R685" s="75">
        <v>9</v>
      </c>
      <c r="S685" s="75">
        <v>24</v>
      </c>
      <c r="T685" s="74">
        <f t="shared" si="186"/>
        <v>452.88</v>
      </c>
      <c r="U685" s="74">
        <f t="shared" si="187"/>
        <v>1207.68</v>
      </c>
      <c r="V685" s="76">
        <v>0</v>
      </c>
      <c r="W685" s="87" t="str">
        <f>IFERROR(VLOOKUP(L685,'DINAMICA SOLICITADO - ENTREGADO'!$A$2:$B$2000,2,0),"-")</f>
        <v>-</v>
      </c>
      <c r="X685" s="87" t="str">
        <f>IFERROR(VLOOKUP(L685,'DINAMICA SOLICITADO - ENTREGADO'!$A$2:$C$2000,3,0),"-")</f>
        <v>-</v>
      </c>
      <c r="Y685" s="87" t="str">
        <f t="shared" si="188"/>
        <v>SIN SOLICITUD</v>
      </c>
      <c r="Z685" s="87" t="str">
        <f t="shared" si="189"/>
        <v>-</v>
      </c>
      <c r="AA685" s="87" t="str">
        <f t="shared" si="190"/>
        <v>MINIMO SIN SOLICITUD</v>
      </c>
      <c r="AB685" s="87" t="str">
        <f t="shared" si="191"/>
        <v>-</v>
      </c>
      <c r="AC685" s="87" t="str">
        <f t="shared" si="192"/>
        <v>SIN SOLICITUD</v>
      </c>
      <c r="AD685" s="6" t="str">
        <f t="shared" si="193"/>
        <v>-</v>
      </c>
      <c r="AE685" s="87"/>
      <c r="AF685" s="87"/>
      <c r="AG685" s="77" t="s">
        <v>2475</v>
      </c>
      <c r="AH685" s="77" t="s">
        <v>2475</v>
      </c>
      <c r="AI685" s="78" t="s">
        <v>2216</v>
      </c>
      <c r="AJ685" s="78" t="s">
        <v>2431</v>
      </c>
      <c r="AK685" s="77"/>
      <c r="AL685" s="77">
        <v>0</v>
      </c>
      <c r="AM685" s="77" t="s">
        <v>1553</v>
      </c>
      <c r="AN685" s="77" t="str">
        <f t="shared" si="194"/>
        <v>MCSSA018786HRAEI-LPI-CC-279-1-202325301</v>
      </c>
      <c r="AO685" s="77" t="str">
        <f t="shared" si="195"/>
        <v>24COMPAÑIA INTERNACIONAL MEDICA, S.A. DE C.V.50.32MCSSA018786040.000.2108.002024LA-12-512-012000991-I-174-2023RAMO 12</v>
      </c>
      <c r="AP685" s="77" t="str">
        <f t="shared" si="196"/>
        <v>HRAEI-LPI-CC-279-1-2023</v>
      </c>
      <c r="AQ685" s="70" t="str">
        <f t="shared" si="197"/>
        <v>HRAEI-MD1055</v>
      </c>
      <c r="AR685" s="70" t="str">
        <f t="shared" si="198"/>
        <v>COMPAÑIA INTERNACIONAL MEDICA, S.A. DE C.V.</v>
      </c>
      <c r="AS685" s="70" t="str">
        <f t="shared" si="199"/>
        <v>LA-12-512-012000991-I-174-2023</v>
      </c>
      <c r="AT685" s="70" t="s">
        <v>2218</v>
      </c>
      <c r="AU685" s="70" t="str">
        <f t="shared" si="200"/>
        <v>HRAEI-LPI-CC-279-1-2023HRAEI-MD1055</v>
      </c>
      <c r="AY685" s="1"/>
      <c r="AZ685" s="1"/>
    </row>
    <row r="686" spans="1:52" s="70" customFormat="1" ht="24.75" hidden="1" customHeight="1" x14ac:dyDescent="0.25">
      <c r="A686" s="1" t="str">
        <f t="shared" si="183"/>
        <v>LA-012M7B997-E115-2022MCSSA018786COMPAÑIA INTERNACIONAL MÉDICA, S.A. DE C.V.2024040.000.2108.00</v>
      </c>
      <c r="B686" s="1" t="str">
        <f t="shared" si="184"/>
        <v>MCSSA01878625301HRAEI-LPI-CC-437-2022HRAEI-MD10552024</v>
      </c>
      <c r="C686" s="42">
        <v>44950</v>
      </c>
      <c r="D686" s="43">
        <v>2024</v>
      </c>
      <c r="E686" s="44" t="s">
        <v>39</v>
      </c>
      <c r="F686" s="44" t="s">
        <v>390</v>
      </c>
      <c r="G686" s="44" t="s">
        <v>41</v>
      </c>
      <c r="H686" s="44">
        <v>25301</v>
      </c>
      <c r="I686" s="44" t="s">
        <v>562</v>
      </c>
      <c r="J686" s="44" t="s">
        <v>563</v>
      </c>
      <c r="K686" s="44" t="s">
        <v>1254</v>
      </c>
      <c r="L686" s="44" t="str">
        <f t="shared" si="185"/>
        <v>HRAEI-LPI-CC-437-2022HRAEI-MD1055</v>
      </c>
      <c r="M686" s="44" t="s">
        <v>1255</v>
      </c>
      <c r="N686" s="44">
        <v>25301488</v>
      </c>
      <c r="O686" s="44" t="s">
        <v>1256</v>
      </c>
      <c r="P686" s="44" t="s">
        <v>531</v>
      </c>
      <c r="Q686" s="45">
        <v>47.93</v>
      </c>
      <c r="R686" s="46">
        <v>156</v>
      </c>
      <c r="S686" s="46">
        <v>390</v>
      </c>
      <c r="T686" s="45">
        <f t="shared" si="186"/>
        <v>7477.08</v>
      </c>
      <c r="U686" s="45">
        <f t="shared" si="187"/>
        <v>18692.7</v>
      </c>
      <c r="V686" s="47">
        <v>0</v>
      </c>
      <c r="W686" s="87" t="str">
        <f>IFERROR(VLOOKUP(L686,'DINAMICA SOLICITADO - ENTREGADO'!$A$2:$B$2000,2,0),"-")</f>
        <v>-</v>
      </c>
      <c r="X686" s="87" t="str">
        <f>IFERROR(VLOOKUP(L686,'DINAMICA SOLICITADO - ENTREGADO'!$A$2:$C$2000,3,0),"-")</f>
        <v>-</v>
      </c>
      <c r="Y686" s="87" t="str">
        <f t="shared" si="188"/>
        <v>SIN SOLICITUD</v>
      </c>
      <c r="Z686" s="87" t="str">
        <f t="shared" si="189"/>
        <v>-</v>
      </c>
      <c r="AA686" s="87" t="str">
        <f t="shared" si="190"/>
        <v>MINIMO SIN SOLICITUD</v>
      </c>
      <c r="AB686" s="87" t="str">
        <f t="shared" si="191"/>
        <v>-</v>
      </c>
      <c r="AC686" s="87" t="str">
        <f t="shared" si="192"/>
        <v>SIN SOLICITUD</v>
      </c>
      <c r="AD686" s="6" t="str">
        <f t="shared" si="193"/>
        <v>-</v>
      </c>
      <c r="AE686" s="87"/>
      <c r="AF686" s="87"/>
      <c r="AG686" s="8"/>
      <c r="AH686" s="8"/>
      <c r="AI686" s="9">
        <v>2.5000000000000001E-2</v>
      </c>
      <c r="AJ686" s="9"/>
      <c r="AK686" s="8"/>
      <c r="AL686" s="20"/>
      <c r="AM686" s="8"/>
      <c r="AN686" s="8" t="str">
        <f t="shared" si="194"/>
        <v>MCSSA018786HRAEI-LPI-CC-437-202225301</v>
      </c>
      <c r="AO686" s="8" t="str">
        <f t="shared" si="195"/>
        <v>390COMPAÑIA INTERNACIONAL MÉDICA, S.A. DE C.V.47.93MCSSA018786040.000.2108.002024LA-012M7B997-E115-2022RAMO 12</v>
      </c>
      <c r="AP686" s="8" t="str">
        <f t="shared" si="196"/>
        <v>HRAEI-LPI-CC-437-2022</v>
      </c>
      <c r="AQ686" s="1" t="str">
        <f t="shared" si="197"/>
        <v>HRAEI-MD1055</v>
      </c>
      <c r="AR686" s="1" t="str">
        <f t="shared" si="198"/>
        <v>COMPAÑIA INTERNACIONAL MÉDICA, S.A. DE C.V.</v>
      </c>
      <c r="AS686" s="1" t="str">
        <f t="shared" si="199"/>
        <v>LA-012M7B997-E115-2022</v>
      </c>
      <c r="AT686" s="1" t="s">
        <v>48</v>
      </c>
      <c r="AU686" s="1" t="str">
        <f t="shared" si="200"/>
        <v>HRAEI-LPI-CC-437-2022HRAEI-MD1055</v>
      </c>
      <c r="AV686" s="1"/>
      <c r="AW686" s="1"/>
      <c r="AX686" s="1"/>
      <c r="AY686" s="1"/>
      <c r="AZ686" s="1"/>
    </row>
    <row r="687" spans="1:52" s="70" customFormat="1" ht="24.75" hidden="1" customHeight="1" x14ac:dyDescent="0.25">
      <c r="A687" s="1" t="str">
        <f t="shared" si="183"/>
        <v>AA-012M7B997-E133-2022MCSSA018786NOVARTIS FARMACÉUTICA, S.A. DE C.V.2024010.000.6285.00</v>
      </c>
      <c r="B687" s="1" t="str">
        <f t="shared" si="184"/>
        <v>MCSSA01878625301HRAEI-AD-CC-341-2022HRAEI-MD21192024</v>
      </c>
      <c r="C687" s="42">
        <v>44950</v>
      </c>
      <c r="D687" s="43">
        <v>2024</v>
      </c>
      <c r="E687" s="44" t="s">
        <v>39</v>
      </c>
      <c r="F687" s="44" t="s">
        <v>40</v>
      </c>
      <c r="G687" s="44" t="s">
        <v>41</v>
      </c>
      <c r="H687" s="44">
        <v>25301</v>
      </c>
      <c r="I687" s="44" t="s">
        <v>69</v>
      </c>
      <c r="J687" s="44" t="s">
        <v>70</v>
      </c>
      <c r="K687" s="44" t="s">
        <v>321</v>
      </c>
      <c r="L687" s="44" t="str">
        <f t="shared" si="185"/>
        <v>HRAEI-AD-CC-341-2022HRAEI-MD2119</v>
      </c>
      <c r="M687" s="44" t="s">
        <v>322</v>
      </c>
      <c r="N687" s="44">
        <v>25303541</v>
      </c>
      <c r="O687" s="44" t="s">
        <v>323</v>
      </c>
      <c r="P687" s="44" t="s">
        <v>324</v>
      </c>
      <c r="Q687" s="45">
        <v>287980.79999999999</v>
      </c>
      <c r="R687" s="46">
        <v>4</v>
      </c>
      <c r="S687" s="46">
        <v>10</v>
      </c>
      <c r="T687" s="45">
        <f t="shared" si="186"/>
        <v>1151923.2</v>
      </c>
      <c r="U687" s="45">
        <f t="shared" si="187"/>
        <v>2879808</v>
      </c>
      <c r="V687" s="47">
        <v>0</v>
      </c>
      <c r="W687" s="87">
        <f>IFERROR(VLOOKUP(L687,'DINAMICA SOLICITADO - ENTREGADO'!$A$2:$B$2000,2,0),"-")</f>
        <v>10</v>
      </c>
      <c r="X687" s="87">
        <f>IFERROR(VLOOKUP(L687,'DINAMICA SOLICITADO - ENTREGADO'!$A$2:$C$2000,3,0),"-")</f>
        <v>10</v>
      </c>
      <c r="Y687" s="87" t="str">
        <f t="shared" si="188"/>
        <v>CLAVE SOLICITADA</v>
      </c>
      <c r="Z687" s="87">
        <f t="shared" si="189"/>
        <v>6</v>
      </c>
      <c r="AA687" s="87" t="str">
        <f t="shared" si="190"/>
        <v>MINIMO SUPERADO</v>
      </c>
      <c r="AB687" s="87">
        <f t="shared" si="191"/>
        <v>0</v>
      </c>
      <c r="AC687" s="87" t="str">
        <f t="shared" si="192"/>
        <v>RECIBIDO TOTAL</v>
      </c>
      <c r="AD687" s="6">
        <f t="shared" si="193"/>
        <v>2879808</v>
      </c>
      <c r="AE687" s="87"/>
      <c r="AF687" s="87"/>
      <c r="AG687" s="8"/>
      <c r="AH687" s="8"/>
      <c r="AI687" s="9">
        <v>2.5000000000000001E-2</v>
      </c>
      <c r="AJ687" s="9"/>
      <c r="AK687" s="8"/>
      <c r="AL687" s="20"/>
      <c r="AM687" s="8"/>
      <c r="AN687" s="8" t="str">
        <f t="shared" si="194"/>
        <v>MCSSA018786HRAEI-AD-CC-341-202225301</v>
      </c>
      <c r="AO687" s="8" t="str">
        <f t="shared" si="195"/>
        <v>10NOVARTIS FARMACÉUTICA, S.A. DE C.V.287980.8MCSSA018786010.000.6285.002024AA-012M7B997-E133-2022RAMO 12</v>
      </c>
      <c r="AP687" s="8" t="str">
        <f t="shared" si="196"/>
        <v>HRAEI-AD-CC-341-2022</v>
      </c>
      <c r="AQ687" s="1" t="str">
        <f t="shared" si="197"/>
        <v>HRAEI-MD2119</v>
      </c>
      <c r="AR687" s="1" t="str">
        <f t="shared" si="198"/>
        <v>NOVARTIS FARMACÉUTICA, S.A. DE C.V.</v>
      </c>
      <c r="AS687" s="1" t="str">
        <f t="shared" si="199"/>
        <v>AA-012M7B997-E133-2022</v>
      </c>
      <c r="AT687" s="1" t="s">
        <v>48</v>
      </c>
      <c r="AU687" s="1" t="str">
        <f t="shared" si="200"/>
        <v>HRAEI-AD-CC-341-2022HRAEI-MD2119</v>
      </c>
      <c r="AV687" s="1"/>
      <c r="AW687" s="1"/>
      <c r="AX687" s="1"/>
    </row>
    <row r="688" spans="1:52" s="70" customFormat="1" ht="24.75" hidden="1" customHeight="1" x14ac:dyDescent="0.25">
      <c r="A688" s="1" t="str">
        <f t="shared" si="183"/>
        <v>LA-12-M7B-012M7B997-I-1-2023MCSSA018786DISTRIBUIDOR MEDICO TECNOMED, S.A. DE C.V.2024010.000.5100.01</v>
      </c>
      <c r="B688" s="1" t="str">
        <f t="shared" si="184"/>
        <v>MCSSA01878625301HRAEI-LPI-CC-014-2023HRAEI-MD22022024</v>
      </c>
      <c r="C688" s="42">
        <v>44971</v>
      </c>
      <c r="D688" s="43">
        <v>2024</v>
      </c>
      <c r="E688" s="44" t="s">
        <v>39</v>
      </c>
      <c r="F688" s="44" t="s">
        <v>1474</v>
      </c>
      <c r="G688" s="44" t="s">
        <v>41</v>
      </c>
      <c r="H688" s="44">
        <v>25301</v>
      </c>
      <c r="I688" s="44" t="s">
        <v>1506</v>
      </c>
      <c r="J688" s="44" t="s">
        <v>400</v>
      </c>
      <c r="K688" s="44" t="s">
        <v>1891</v>
      </c>
      <c r="L688" s="44" t="str">
        <f t="shared" si="185"/>
        <v>HRAEI-LPI-CC-014-2023HRAEI-MD2202</v>
      </c>
      <c r="M688" s="44" t="s">
        <v>1892</v>
      </c>
      <c r="N688" s="44">
        <v>25302833</v>
      </c>
      <c r="O688" s="44" t="s">
        <v>1893</v>
      </c>
      <c r="P688" s="44" t="s">
        <v>1894</v>
      </c>
      <c r="Q688" s="45">
        <v>198.93</v>
      </c>
      <c r="R688" s="46">
        <v>9</v>
      </c>
      <c r="S688" s="46">
        <v>22</v>
      </c>
      <c r="T688" s="45">
        <f t="shared" si="186"/>
        <v>1790.3700000000001</v>
      </c>
      <c r="U688" s="45">
        <f t="shared" si="187"/>
        <v>4376.46</v>
      </c>
      <c r="V688" s="47">
        <v>0</v>
      </c>
      <c r="W688" s="87">
        <f>IFERROR(VLOOKUP(L688,'DINAMICA SOLICITADO - ENTREGADO'!$A$2:$B$2000,2,0),"-")</f>
        <v>22</v>
      </c>
      <c r="X688" s="87">
        <f>IFERROR(VLOOKUP(L688,'DINAMICA SOLICITADO - ENTREGADO'!$A$2:$C$2000,3,0),"-")</f>
        <v>22</v>
      </c>
      <c r="Y688" s="87" t="str">
        <f t="shared" si="188"/>
        <v>CLAVE SOLICITADA</v>
      </c>
      <c r="Z688" s="87">
        <f t="shared" si="189"/>
        <v>13</v>
      </c>
      <c r="AA688" s="87" t="str">
        <f t="shared" si="190"/>
        <v>MINIMO SUPERADO</v>
      </c>
      <c r="AB688" s="87">
        <f t="shared" si="191"/>
        <v>0</v>
      </c>
      <c r="AC688" s="87" t="str">
        <f t="shared" si="192"/>
        <v>RECIBIDO TOTAL</v>
      </c>
      <c r="AD688" s="6">
        <f t="shared" si="193"/>
        <v>4376.46</v>
      </c>
      <c r="AE688" s="87" t="s">
        <v>3574</v>
      </c>
      <c r="AF688" s="87"/>
      <c r="AG688" s="8"/>
      <c r="AH688" s="8"/>
      <c r="AI688" s="9">
        <v>0.02</v>
      </c>
      <c r="AJ688" s="9"/>
      <c r="AK688" s="8"/>
      <c r="AL688" s="20"/>
      <c r="AM688" s="8"/>
      <c r="AN688" s="8" t="str">
        <f t="shared" si="194"/>
        <v>MCSSA018786HRAEI-LPI-CC-014-202325301</v>
      </c>
      <c r="AO688" s="8" t="str">
        <f t="shared" si="195"/>
        <v>22DISTRIBUIDOR MEDICO TECNOMED, S.A. DE C.V.198.93MCSSA018786010.000.5100.012024LA-12-M7B-012M7B997-I-1-2023RAMO 12</v>
      </c>
      <c r="AP688" s="8" t="str">
        <f t="shared" si="196"/>
        <v>HRAEI-LPI-CC-014-2023</v>
      </c>
      <c r="AQ688" s="1" t="str">
        <f t="shared" si="197"/>
        <v>HRAEI-MD2202</v>
      </c>
      <c r="AR688" s="1" t="str">
        <f t="shared" si="198"/>
        <v>DISTRIBUIDOR MEDICO TECNOMED, S.A. DE C.V.</v>
      </c>
      <c r="AS688" s="1" t="str">
        <f t="shared" si="199"/>
        <v>LA-12-M7B-012M7B997-I-1-2023</v>
      </c>
      <c r="AT688" s="1" t="s">
        <v>48</v>
      </c>
      <c r="AU688" s="1" t="str">
        <f t="shared" si="200"/>
        <v>HRAEI-LPI-CC-014-2023HRAEI-MD2202</v>
      </c>
      <c r="AV688" s="1"/>
      <c r="AW688" s="1"/>
      <c r="AX688" s="1"/>
    </row>
    <row r="689" spans="1:52" s="70" customFormat="1" ht="24.75" hidden="1" customHeight="1" x14ac:dyDescent="0.25">
      <c r="A689" s="1" t="str">
        <f t="shared" si="183"/>
        <v>LA-12-M7B-012M7B997-I-1-2023MCSSA018786ALTERNAVIDA, S.A. DE C.V.2024010.000.6012.04</v>
      </c>
      <c r="B689" s="1" t="str">
        <f t="shared" si="184"/>
        <v>MCSSA01878625301HRAEI-LPI-CC-037-2023HRAEI-MD20862024</v>
      </c>
      <c r="C689" s="42">
        <v>44971</v>
      </c>
      <c r="D689" s="43">
        <v>2024</v>
      </c>
      <c r="E689" s="44" t="s">
        <v>39</v>
      </c>
      <c r="F689" s="44" t="s">
        <v>1474</v>
      </c>
      <c r="G689" s="44" t="s">
        <v>41</v>
      </c>
      <c r="H689" s="44">
        <v>25301</v>
      </c>
      <c r="I689" s="44" t="s">
        <v>2007</v>
      </c>
      <c r="J689" s="44" t="s">
        <v>800</v>
      </c>
      <c r="K689" s="44" t="s">
        <v>2019</v>
      </c>
      <c r="L689" s="44" t="str">
        <f t="shared" si="185"/>
        <v>HRAEI-LPI-CC-037-2023HRAEI-MD2086</v>
      </c>
      <c r="M689" s="44" t="s">
        <v>2020</v>
      </c>
      <c r="N689" s="44">
        <v>25302838</v>
      </c>
      <c r="O689" s="44" t="s">
        <v>2021</v>
      </c>
      <c r="P689" s="44" t="s">
        <v>1058</v>
      </c>
      <c r="Q689" s="45">
        <v>169</v>
      </c>
      <c r="R689" s="46">
        <v>1</v>
      </c>
      <c r="S689" s="46">
        <v>1</v>
      </c>
      <c r="T689" s="45">
        <f t="shared" si="186"/>
        <v>169</v>
      </c>
      <c r="U689" s="45">
        <f t="shared" si="187"/>
        <v>169</v>
      </c>
      <c r="V689" s="47">
        <v>0</v>
      </c>
      <c r="W689" s="87">
        <f>IFERROR(VLOOKUP(L689,'DINAMICA SOLICITADO - ENTREGADO'!$A$2:$B$2000,2,0),"-")</f>
        <v>1</v>
      </c>
      <c r="X689" s="87">
        <f>IFERROR(VLOOKUP(L689,'DINAMICA SOLICITADO - ENTREGADO'!$A$2:$C$2000,3,0),"-")</f>
        <v>0</v>
      </c>
      <c r="Y689" s="87" t="str">
        <f t="shared" si="188"/>
        <v>CLAVE SOLICITADA</v>
      </c>
      <c r="Z689" s="87">
        <f t="shared" si="189"/>
        <v>0</v>
      </c>
      <c r="AA689" s="87" t="str">
        <f t="shared" si="190"/>
        <v>MINIMO CUMPLIDO</v>
      </c>
      <c r="AB689" s="87">
        <f t="shared" si="191"/>
        <v>1</v>
      </c>
      <c r="AC689" s="87" t="str">
        <f t="shared" si="192"/>
        <v>SIN RECIBIR</v>
      </c>
      <c r="AD689" s="6">
        <f t="shared" si="193"/>
        <v>0</v>
      </c>
      <c r="AE689" s="87"/>
      <c r="AF689" s="87"/>
      <c r="AG689" s="8"/>
      <c r="AH689" s="8"/>
      <c r="AI689" s="9">
        <v>0.02</v>
      </c>
      <c r="AJ689" s="9"/>
      <c r="AK689" s="8"/>
      <c r="AL689" s="20"/>
      <c r="AM689" s="8"/>
      <c r="AN689" s="8" t="str">
        <f t="shared" si="194"/>
        <v>MCSSA018786HRAEI-LPI-CC-037-202325301</v>
      </c>
      <c r="AO689" s="8" t="str">
        <f t="shared" si="195"/>
        <v>1ALTERNAVIDA, S.A. DE C.V.169MCSSA018786010.000.6012.042024LA-12-M7B-012M7B997-I-1-2023RAMO 12</v>
      </c>
      <c r="AP689" s="8" t="str">
        <f t="shared" si="196"/>
        <v>HRAEI-LPI-CC-037-2023</v>
      </c>
      <c r="AQ689" s="1" t="str">
        <f t="shared" si="197"/>
        <v>HRAEI-MD2086</v>
      </c>
      <c r="AR689" s="1" t="str">
        <f t="shared" si="198"/>
        <v>ALTERNAVIDA, S.A. DE C.V.</v>
      </c>
      <c r="AS689" s="1" t="str">
        <f t="shared" si="199"/>
        <v>LA-12-M7B-012M7B997-I-1-2023</v>
      </c>
      <c r="AT689" s="1" t="s">
        <v>48</v>
      </c>
      <c r="AU689" s="1" t="str">
        <f t="shared" si="200"/>
        <v>HRAEI-LPI-CC-037-2023HRAEI-MD2086</v>
      </c>
      <c r="AV689" s="1"/>
      <c r="AW689" s="1"/>
      <c r="AX689" s="1"/>
    </row>
    <row r="690" spans="1:52" s="70" customFormat="1" ht="24.75" hidden="1" customHeight="1" x14ac:dyDescent="0.25">
      <c r="A690" s="1" t="str">
        <f t="shared" si="183"/>
        <v>LA-12-M7B-012M7B997-I-96-2023MCSSA018786RALCA, S.A. DE C.V.2024010.000.4141.00</v>
      </c>
      <c r="B690" s="1" t="str">
        <f t="shared" si="184"/>
        <v>MCSSA01878625301HRAEI-LPI-CC-203-2023HRAEI-MD10712024</v>
      </c>
      <c r="C690" s="42">
        <v>45159</v>
      </c>
      <c r="D690" s="43">
        <v>2024</v>
      </c>
      <c r="E690" s="44" t="s">
        <v>39</v>
      </c>
      <c r="F690" s="44" t="s">
        <v>2231</v>
      </c>
      <c r="G690" s="44" t="s">
        <v>41</v>
      </c>
      <c r="H690" s="44">
        <v>25301</v>
      </c>
      <c r="I690" s="44" t="s">
        <v>2232</v>
      </c>
      <c r="J690" s="44" t="s">
        <v>1793</v>
      </c>
      <c r="K690" s="44" t="s">
        <v>2233</v>
      </c>
      <c r="L690" s="44" t="str">
        <f t="shared" si="185"/>
        <v>HRAEI-LPI-CC-203-2023HRAEI-MD1071</v>
      </c>
      <c r="M690" s="44" t="s">
        <v>2234</v>
      </c>
      <c r="N690" s="44">
        <v>25301512</v>
      </c>
      <c r="O690" s="44" t="s">
        <v>2235</v>
      </c>
      <c r="P690" s="44" t="s">
        <v>2236</v>
      </c>
      <c r="Q690" s="45">
        <v>55</v>
      </c>
      <c r="R690" s="46">
        <v>24</v>
      </c>
      <c r="S690" s="46">
        <v>60</v>
      </c>
      <c r="T690" s="45">
        <f t="shared" si="186"/>
        <v>1320</v>
      </c>
      <c r="U690" s="45">
        <f t="shared" si="187"/>
        <v>3300</v>
      </c>
      <c r="V690" s="47">
        <v>0</v>
      </c>
      <c r="W690" s="87" t="str">
        <f>IFERROR(VLOOKUP(L690,'DINAMICA SOLICITADO - ENTREGADO'!$A$2:$B$2000,2,0),"-")</f>
        <v>-</v>
      </c>
      <c r="X690" s="87" t="str">
        <f>IFERROR(VLOOKUP(L690,'DINAMICA SOLICITADO - ENTREGADO'!$A$2:$C$2000,3,0),"-")</f>
        <v>-</v>
      </c>
      <c r="Y690" s="87" t="str">
        <f t="shared" si="188"/>
        <v>SIN SOLICITUD</v>
      </c>
      <c r="Z690" s="87" t="str">
        <f t="shared" si="189"/>
        <v>-</v>
      </c>
      <c r="AA690" s="87" t="str">
        <f t="shared" si="190"/>
        <v>MINIMO SIN SOLICITUD</v>
      </c>
      <c r="AB690" s="87" t="str">
        <f t="shared" si="191"/>
        <v>-</v>
      </c>
      <c r="AC690" s="87" t="str">
        <f t="shared" si="192"/>
        <v>SIN SOLICITUD</v>
      </c>
      <c r="AD690" s="6" t="str">
        <f t="shared" si="193"/>
        <v>-</v>
      </c>
      <c r="AE690" s="87"/>
      <c r="AF690" s="87"/>
      <c r="AG690" s="8"/>
      <c r="AH690" s="8"/>
      <c r="AI690" s="9" t="s">
        <v>2216</v>
      </c>
      <c r="AJ690" s="9"/>
      <c r="AK690" s="8"/>
      <c r="AL690" s="8"/>
      <c r="AM690" s="8"/>
      <c r="AN690" s="8" t="str">
        <f t="shared" si="194"/>
        <v>MCSSA018786HRAEI-LPI-CC-203-202325301</v>
      </c>
      <c r="AO690" s="8" t="str">
        <f t="shared" si="195"/>
        <v>60RALCA, S.A. DE C.V.55MCSSA018786010.000.4141.002024LA-12-M7B-012M7B997-I-96-2023RAMO 12</v>
      </c>
      <c r="AP690" s="8" t="str">
        <f t="shared" si="196"/>
        <v>HRAEI-LPI-CC-203-2023</v>
      </c>
      <c r="AQ690" s="1" t="str">
        <f t="shared" si="197"/>
        <v>HRAEI-MD1071</v>
      </c>
      <c r="AR690" s="1" t="str">
        <f t="shared" si="198"/>
        <v>RALCA, S.A. DE C.V.</v>
      </c>
      <c r="AS690" s="1" t="str">
        <f t="shared" si="199"/>
        <v>LA-12-M7B-012M7B997-I-96-2023</v>
      </c>
      <c r="AT690" s="1" t="s">
        <v>48</v>
      </c>
      <c r="AU690" s="1" t="str">
        <f t="shared" si="200"/>
        <v>HRAEI-LPI-CC-203-2023HRAEI-MD1071</v>
      </c>
      <c r="AV690" s="1"/>
      <c r="AW690" s="1"/>
      <c r="AX690" s="1"/>
      <c r="AY690" s="1"/>
      <c r="AZ690" s="1"/>
    </row>
    <row r="691" spans="1:52" s="70" customFormat="1" ht="24.75" hidden="1" customHeight="1" x14ac:dyDescent="0.25">
      <c r="A691" s="1" t="str">
        <f t="shared" si="183"/>
        <v>AA-012M7B997-E158-2022MCSSA018786PHARMA TYCSA, S.A. DE C.V.2024040.000.2103.00</v>
      </c>
      <c r="B691" s="1" t="str">
        <f t="shared" si="184"/>
        <v>MCSSA01878625301HRAEI-AD-CC-532-1-2022HRAEI-MD10862024</v>
      </c>
      <c r="C691" s="42">
        <v>44950</v>
      </c>
      <c r="D691" s="43">
        <v>2024</v>
      </c>
      <c r="E691" s="44" t="s">
        <v>39</v>
      </c>
      <c r="F691" s="44" t="s">
        <v>1305</v>
      </c>
      <c r="G691" s="44" t="s">
        <v>41</v>
      </c>
      <c r="H691" s="44">
        <v>25301</v>
      </c>
      <c r="I691" s="44" t="s">
        <v>1414</v>
      </c>
      <c r="J691" s="44" t="s">
        <v>473</v>
      </c>
      <c r="K691" s="44" t="s">
        <v>1415</v>
      </c>
      <c r="L691" s="44" t="str">
        <f t="shared" si="185"/>
        <v>HRAEI-AD-CC-532-1-2022HRAEI-MD1086</v>
      </c>
      <c r="M691" s="44" t="s">
        <v>1416</v>
      </c>
      <c r="N691" s="44">
        <v>25301519</v>
      </c>
      <c r="O691" s="44" t="s">
        <v>1417</v>
      </c>
      <c r="P691" s="44" t="s">
        <v>1418</v>
      </c>
      <c r="Q691" s="45">
        <v>21393</v>
      </c>
      <c r="R691" s="46">
        <v>87</v>
      </c>
      <c r="S691" s="46">
        <v>217</v>
      </c>
      <c r="T691" s="45">
        <f t="shared" si="186"/>
        <v>1861191</v>
      </c>
      <c r="U691" s="45">
        <f t="shared" si="187"/>
        <v>4642281</v>
      </c>
      <c r="V691" s="47">
        <v>0</v>
      </c>
      <c r="W691" s="87" t="str">
        <f>IFERROR(VLOOKUP(L691,'DINAMICA SOLICITADO - ENTREGADO'!$A$2:$B$2000,2,0),"-")</f>
        <v>-</v>
      </c>
      <c r="X691" s="87" t="str">
        <f>IFERROR(VLOOKUP(L691,'DINAMICA SOLICITADO - ENTREGADO'!$A$2:$C$2000,3,0),"-")</f>
        <v>-</v>
      </c>
      <c r="Y691" s="87" t="str">
        <f t="shared" si="188"/>
        <v>SIN SOLICITUD</v>
      </c>
      <c r="Z691" s="87" t="str">
        <f t="shared" si="189"/>
        <v>-</v>
      </c>
      <c r="AA691" s="87" t="str">
        <f t="shared" si="190"/>
        <v>MINIMO SIN SOLICITUD</v>
      </c>
      <c r="AB691" s="87" t="str">
        <f t="shared" si="191"/>
        <v>-</v>
      </c>
      <c r="AC691" s="87" t="str">
        <f t="shared" si="192"/>
        <v>SIN SOLICITUD</v>
      </c>
      <c r="AD691" s="6" t="str">
        <f t="shared" si="193"/>
        <v>-</v>
      </c>
      <c r="AE691" s="87"/>
      <c r="AF691" s="87"/>
      <c r="AG691" s="8" t="s">
        <v>1419</v>
      </c>
      <c r="AH691" s="8" t="s">
        <v>1419</v>
      </c>
      <c r="AI691" s="9">
        <v>2.5000000000000001E-2</v>
      </c>
      <c r="AJ691" s="9" t="s">
        <v>1420</v>
      </c>
      <c r="AK691" s="8"/>
      <c r="AL691" s="20"/>
      <c r="AM691" s="8"/>
      <c r="AN691" s="8" t="str">
        <f t="shared" si="194"/>
        <v>MCSSA018786HRAEI-AD-CC-532-1-202225301</v>
      </c>
      <c r="AO691" s="8" t="str">
        <f t="shared" si="195"/>
        <v>217PHARMA TYCSA, S.A. DE C.V.21393MCSSA018786040.000.2103.002024AA-012M7B997-E158-2022RAMO 12</v>
      </c>
      <c r="AP691" s="8" t="str">
        <f t="shared" si="196"/>
        <v>HRAEI-AD-CC-532-1-2022</v>
      </c>
      <c r="AQ691" s="1" t="str">
        <f t="shared" si="197"/>
        <v>HRAEI-MD1086</v>
      </c>
      <c r="AR691" s="1" t="str">
        <f t="shared" si="198"/>
        <v>PHARMA TYCSA, S.A. DE C.V.</v>
      </c>
      <c r="AS691" s="1" t="str">
        <f t="shared" si="199"/>
        <v>AA-012M7B997-E158-2022</v>
      </c>
      <c r="AT691" s="1" t="s">
        <v>48</v>
      </c>
      <c r="AU691" s="1" t="str">
        <f t="shared" si="200"/>
        <v>HRAEI-AD-CC-532-1-2022HRAEI-MD1086</v>
      </c>
      <c r="AV691" s="1"/>
      <c r="AW691" s="1"/>
      <c r="AX691" s="1"/>
      <c r="AY691" s="1"/>
      <c r="AZ691" s="1"/>
    </row>
    <row r="692" spans="1:52" s="70" customFormat="1" ht="24.75" hidden="1" customHeight="1" x14ac:dyDescent="0.25">
      <c r="A692" s="1" t="str">
        <f t="shared" si="183"/>
        <v>LA-12-M7B-012M7B997-I-82-2023MCSSA018786PHARMA TYCSA, S.A. DE C.V.2024040.000.2103.00</v>
      </c>
      <c r="B692" s="1" t="str">
        <f t="shared" si="184"/>
        <v>MCSSA01878625301HRAEI-LPI-CC-185-2023HRAEI-MD10862024</v>
      </c>
      <c r="C692" s="42">
        <v>45113</v>
      </c>
      <c r="D692" s="43">
        <v>2024</v>
      </c>
      <c r="E692" s="44" t="s">
        <v>39</v>
      </c>
      <c r="F692" s="44" t="s">
        <v>2225</v>
      </c>
      <c r="G692" s="44" t="s">
        <v>41</v>
      </c>
      <c r="H692" s="44">
        <v>25301</v>
      </c>
      <c r="I692" s="44" t="s">
        <v>2226</v>
      </c>
      <c r="J692" s="44" t="s">
        <v>473</v>
      </c>
      <c r="K692" s="44" t="s">
        <v>1415</v>
      </c>
      <c r="L692" s="44" t="str">
        <f t="shared" si="185"/>
        <v>HRAEI-LPI-CC-185-2023HRAEI-MD1086</v>
      </c>
      <c r="M692" s="44" t="s">
        <v>1416</v>
      </c>
      <c r="N692" s="44">
        <v>25301519</v>
      </c>
      <c r="O692" s="44" t="s">
        <v>1417</v>
      </c>
      <c r="P692" s="44" t="s">
        <v>1418</v>
      </c>
      <c r="Q692" s="45">
        <v>3169.2</v>
      </c>
      <c r="R692" s="46">
        <v>87</v>
      </c>
      <c r="S692" s="46">
        <v>217</v>
      </c>
      <c r="T692" s="45">
        <f t="shared" si="186"/>
        <v>275720.39999999997</v>
      </c>
      <c r="U692" s="45">
        <f t="shared" si="187"/>
        <v>687716.39999999991</v>
      </c>
      <c r="V692" s="47">
        <v>0</v>
      </c>
      <c r="W692" s="87" t="str">
        <f>IFERROR(VLOOKUP(L692,'DINAMICA SOLICITADO - ENTREGADO'!$A$2:$B$2000,2,0),"-")</f>
        <v>-</v>
      </c>
      <c r="X692" s="87" t="str">
        <f>IFERROR(VLOOKUP(L692,'DINAMICA SOLICITADO - ENTREGADO'!$A$2:$C$2000,3,0),"-")</f>
        <v>-</v>
      </c>
      <c r="Y692" s="87" t="str">
        <f t="shared" si="188"/>
        <v>SIN SOLICITUD</v>
      </c>
      <c r="Z692" s="87" t="str">
        <f t="shared" si="189"/>
        <v>-</v>
      </c>
      <c r="AA692" s="87" t="str">
        <f t="shared" si="190"/>
        <v>MINIMO SIN SOLICITUD</v>
      </c>
      <c r="AB692" s="87" t="str">
        <f t="shared" si="191"/>
        <v>-</v>
      </c>
      <c r="AC692" s="87" t="str">
        <f t="shared" si="192"/>
        <v>SIN SOLICITUD</v>
      </c>
      <c r="AD692" s="6" t="str">
        <f t="shared" si="193"/>
        <v>-</v>
      </c>
      <c r="AE692" s="87"/>
      <c r="AF692" s="87"/>
      <c r="AG692" s="8"/>
      <c r="AH692" s="8"/>
      <c r="AI692" s="9">
        <v>2.5000000000000001E-2</v>
      </c>
      <c r="AJ692" s="90"/>
      <c r="AK692" s="8"/>
      <c r="AL692" s="8"/>
      <c r="AM692" s="8"/>
      <c r="AN692" s="8" t="str">
        <f t="shared" si="194"/>
        <v>MCSSA018786HRAEI-LPI-CC-185-202325301</v>
      </c>
      <c r="AO692" s="8" t="str">
        <f t="shared" si="195"/>
        <v>217PHARMA TYCSA, S.A. DE C.V.3169.2MCSSA018786040.000.2103.002024LA-12-M7B-012M7B997-I-82-2023RAMO 12</v>
      </c>
      <c r="AP692" s="8" t="str">
        <f t="shared" si="196"/>
        <v>HRAEI-LPI-CC-185-2023</v>
      </c>
      <c r="AQ692" s="1" t="str">
        <f t="shared" si="197"/>
        <v>HRAEI-MD1086</v>
      </c>
      <c r="AR692" s="1" t="str">
        <f t="shared" si="198"/>
        <v>PHARMA TYCSA, S.A. DE C.V.</v>
      </c>
      <c r="AS692" s="1" t="str">
        <f t="shared" si="199"/>
        <v>LA-12-M7B-012M7B997-I-82-2023</v>
      </c>
      <c r="AT692" s="1" t="s">
        <v>48</v>
      </c>
      <c r="AU692" s="1" t="str">
        <f t="shared" si="200"/>
        <v>HRAEI-LPI-CC-185-2023HRAEI-MD1086</v>
      </c>
      <c r="AV692" s="1"/>
      <c r="AW692" s="1"/>
      <c r="AX692" s="1"/>
      <c r="AY692" s="1"/>
      <c r="AZ692" s="1"/>
    </row>
    <row r="693" spans="1:52" s="70" customFormat="1" ht="24.75" hidden="1" customHeight="1" x14ac:dyDescent="0.25">
      <c r="A693" s="1" t="str">
        <f t="shared" si="183"/>
        <v>LA-012M7B997-E115-2022MCSSA018786IARE DE OCCIDENTE, S.A. DE C.V.2024010.000.4253.00</v>
      </c>
      <c r="B693" s="1" t="str">
        <f t="shared" si="184"/>
        <v>MCSSA01878625301HRAEI-LPI-CC-425-2022HRAEI-MD10892024</v>
      </c>
      <c r="C693" s="42">
        <v>44950</v>
      </c>
      <c r="D693" s="43">
        <v>2024</v>
      </c>
      <c r="E693" s="44" t="s">
        <v>39</v>
      </c>
      <c r="F693" s="44" t="s">
        <v>390</v>
      </c>
      <c r="G693" s="44" t="s">
        <v>41</v>
      </c>
      <c r="H693" s="44">
        <v>25301</v>
      </c>
      <c r="I693" s="44" t="s">
        <v>451</v>
      </c>
      <c r="J693" s="44" t="s">
        <v>373</v>
      </c>
      <c r="K693" s="44" t="s">
        <v>974</v>
      </c>
      <c r="L693" s="44" t="str">
        <f t="shared" si="185"/>
        <v>HRAEI-LPI-CC-425-2022HRAEI-MD1089</v>
      </c>
      <c r="M693" s="44" t="s">
        <v>975</v>
      </c>
      <c r="N693" s="44">
        <v>25301526</v>
      </c>
      <c r="O693" s="44" t="s">
        <v>976</v>
      </c>
      <c r="P693" s="44" t="s">
        <v>977</v>
      </c>
      <c r="Q693" s="45">
        <v>47.4</v>
      </c>
      <c r="R693" s="46">
        <v>34</v>
      </c>
      <c r="S693" s="46">
        <v>85</v>
      </c>
      <c r="T693" s="45">
        <f t="shared" si="186"/>
        <v>1611.6</v>
      </c>
      <c r="U693" s="45">
        <f t="shared" si="187"/>
        <v>4029</v>
      </c>
      <c r="V693" s="47">
        <v>0</v>
      </c>
      <c r="W693" s="87">
        <f>IFERROR(VLOOKUP(L693,'DINAMICA SOLICITADO - ENTREGADO'!$A$2:$B$2000,2,0),"-")</f>
        <v>34</v>
      </c>
      <c r="X693" s="87">
        <f>IFERROR(VLOOKUP(L693,'DINAMICA SOLICITADO - ENTREGADO'!$A$2:$C$2000,3,0),"-")</f>
        <v>34</v>
      </c>
      <c r="Y693" s="87" t="str">
        <f t="shared" si="188"/>
        <v>CLAVE SOLICITADA</v>
      </c>
      <c r="Z693" s="87">
        <f t="shared" si="189"/>
        <v>0</v>
      </c>
      <c r="AA693" s="87" t="str">
        <f t="shared" si="190"/>
        <v>MINIMO CUMPLIDO</v>
      </c>
      <c r="AB693" s="87">
        <f t="shared" si="191"/>
        <v>0</v>
      </c>
      <c r="AC693" s="87" t="str">
        <f t="shared" si="192"/>
        <v>RECIBIDO TOTAL</v>
      </c>
      <c r="AD693" s="6">
        <f t="shared" si="193"/>
        <v>1611.6</v>
      </c>
      <c r="AE693" s="87"/>
      <c r="AF693" s="87"/>
      <c r="AG693" s="8"/>
      <c r="AH693" s="8"/>
      <c r="AI693" s="9">
        <v>2.5000000000000001E-2</v>
      </c>
      <c r="AJ693" s="9"/>
      <c r="AK693" s="8"/>
      <c r="AL693" s="20"/>
      <c r="AM693" s="8"/>
      <c r="AN693" s="8" t="str">
        <f t="shared" si="194"/>
        <v>MCSSA018786HRAEI-LPI-CC-425-202225301</v>
      </c>
      <c r="AO693" s="8" t="str">
        <f t="shared" si="195"/>
        <v>85IARE DE OCCIDENTE, S.A. DE C.V.47.4MCSSA018786010.000.4253.002024LA-012M7B997-E115-2022RAMO 12</v>
      </c>
      <c r="AP693" s="8" t="str">
        <f t="shared" si="196"/>
        <v>HRAEI-LPI-CC-425-2022</v>
      </c>
      <c r="AQ693" s="1" t="str">
        <f t="shared" si="197"/>
        <v>HRAEI-MD1089</v>
      </c>
      <c r="AR693" s="1" t="str">
        <f t="shared" si="198"/>
        <v>IARE DE OCCIDENTE, S.A. DE C.V.</v>
      </c>
      <c r="AS693" s="1" t="str">
        <f t="shared" si="199"/>
        <v>LA-012M7B997-E115-2022</v>
      </c>
      <c r="AT693" s="1" t="s">
        <v>48</v>
      </c>
      <c r="AU693" s="1" t="str">
        <f t="shared" si="200"/>
        <v>HRAEI-LPI-CC-425-2022HRAEI-MD1089</v>
      </c>
      <c r="AV693" s="1"/>
      <c r="AW693" s="1"/>
      <c r="AX693" s="1"/>
      <c r="AY693" s="1"/>
      <c r="AZ693" s="1"/>
    </row>
    <row r="694" spans="1:52" s="70" customFormat="1" ht="24.75" hidden="1" customHeight="1" x14ac:dyDescent="0.25">
      <c r="A694" s="70" t="str">
        <f t="shared" si="183"/>
        <v>LA-12-512-012000991-I-174-2023MCSSA018786COMERCIALIZADORA DE PRODUCTOS INSTITUCIONALES, S.A. DE C.V.2024010.000.4252.00</v>
      </c>
      <c r="B694" s="70" t="str">
        <f t="shared" si="184"/>
        <v>MCSSA01878625301HRAEI-LPI-CC-276-2023HRAEI-MD10882024</v>
      </c>
      <c r="C694" s="71">
        <v>45303</v>
      </c>
      <c r="D694" s="72">
        <v>2024</v>
      </c>
      <c r="E694" s="73" t="s">
        <v>39</v>
      </c>
      <c r="F694" s="73" t="s">
        <v>2213</v>
      </c>
      <c r="G694" s="73" t="s">
        <v>41</v>
      </c>
      <c r="H694" s="73">
        <v>25301</v>
      </c>
      <c r="I694" s="73" t="s">
        <v>2269</v>
      </c>
      <c r="J694" s="73" t="s">
        <v>406</v>
      </c>
      <c r="K694" s="73" t="s">
        <v>1815</v>
      </c>
      <c r="L694" s="44" t="str">
        <f t="shared" si="185"/>
        <v>HRAEI-LPI-CC-276-2023HRAEI-MD1088</v>
      </c>
      <c r="M694" s="73" t="s">
        <v>1816</v>
      </c>
      <c r="N694" s="73">
        <v>25301527</v>
      </c>
      <c r="O694" s="73" t="s">
        <v>1817</v>
      </c>
      <c r="P694" s="73" t="s">
        <v>1818</v>
      </c>
      <c r="Q694" s="74">
        <v>37.76</v>
      </c>
      <c r="R694" s="75">
        <v>7</v>
      </c>
      <c r="S694" s="75">
        <v>17</v>
      </c>
      <c r="T694" s="74">
        <f t="shared" si="186"/>
        <v>264.32</v>
      </c>
      <c r="U694" s="74">
        <f t="shared" si="187"/>
        <v>641.91999999999996</v>
      </c>
      <c r="V694" s="76">
        <v>0</v>
      </c>
      <c r="W694" s="87">
        <f>IFERROR(VLOOKUP(L694,'DINAMICA SOLICITADO - ENTREGADO'!$A$2:$B$2000,2,0),"-")</f>
        <v>7</v>
      </c>
      <c r="X694" s="87">
        <f>IFERROR(VLOOKUP(L694,'DINAMICA SOLICITADO - ENTREGADO'!$A$2:$C$2000,3,0),"-")</f>
        <v>7</v>
      </c>
      <c r="Y694" s="87" t="str">
        <f t="shared" si="188"/>
        <v>CLAVE SOLICITADA</v>
      </c>
      <c r="Z694" s="87">
        <f t="shared" si="189"/>
        <v>0</v>
      </c>
      <c r="AA694" s="87" t="str">
        <f t="shared" si="190"/>
        <v>MINIMO CUMPLIDO</v>
      </c>
      <c r="AB694" s="87">
        <f t="shared" si="191"/>
        <v>0</v>
      </c>
      <c r="AC694" s="87" t="str">
        <f t="shared" si="192"/>
        <v>RECIBIDO TOTAL</v>
      </c>
      <c r="AD694" s="6">
        <f t="shared" si="193"/>
        <v>264.32</v>
      </c>
      <c r="AE694" s="87"/>
      <c r="AF694" s="87"/>
      <c r="AG694" s="77" t="s">
        <v>2321</v>
      </c>
      <c r="AH694" s="77" t="s">
        <v>2321</v>
      </c>
      <c r="AI694" s="78" t="s">
        <v>2216</v>
      </c>
      <c r="AJ694" s="78" t="s">
        <v>2212</v>
      </c>
      <c r="AK694" s="77"/>
      <c r="AL694" s="77"/>
      <c r="AM694" s="77" t="s">
        <v>2217</v>
      </c>
      <c r="AN694" s="77" t="str">
        <f t="shared" si="194"/>
        <v>MCSSA018786HRAEI-LPI-CC-276-202325301</v>
      </c>
      <c r="AO694" s="77" t="str">
        <f t="shared" si="195"/>
        <v>17COMERCIALIZADORA DE PRODUCTOS INSTITUCIONALES, S.A. DE C.V.37.76MCSSA018786010.000.4252.002024LA-12-512-012000991-I-174-2023RAMO 12</v>
      </c>
      <c r="AP694" s="77" t="str">
        <f t="shared" si="196"/>
        <v>HRAEI-LPI-CC-276-2023</v>
      </c>
      <c r="AQ694" s="70" t="str">
        <f t="shared" si="197"/>
        <v>HRAEI-MD1088</v>
      </c>
      <c r="AR694" s="70" t="str">
        <f t="shared" si="198"/>
        <v>COMERCIALIZADORA DE PRODUCTOS INSTITUCIONALES, S.A. DE C.V.</v>
      </c>
      <c r="AS694" s="70" t="str">
        <f t="shared" si="199"/>
        <v>LA-12-512-012000991-I-174-2023</v>
      </c>
      <c r="AT694" s="70" t="s">
        <v>2218</v>
      </c>
      <c r="AU694" s="70" t="str">
        <f t="shared" si="200"/>
        <v>HRAEI-LPI-CC-276-2023HRAEI-MD1088</v>
      </c>
      <c r="AY694" s="1"/>
      <c r="AZ694" s="1"/>
    </row>
    <row r="695" spans="1:52" s="70" customFormat="1" ht="24.75" hidden="1" customHeight="1" x14ac:dyDescent="0.25">
      <c r="A695" s="70" t="str">
        <f t="shared" si="183"/>
        <v>LA-12-512-012000991-I-174-2023MCSSA018786AMAROX PHARMA, S.A. DE C.V.2024010.000.4252.00</v>
      </c>
      <c r="B695" s="70" t="str">
        <f t="shared" si="184"/>
        <v>MCSSA01878625301HRAEI-LPI-CC-255-1-2023HRAEI-MD10882024</v>
      </c>
      <c r="C695" s="71">
        <v>45253</v>
      </c>
      <c r="D695" s="72">
        <v>2024</v>
      </c>
      <c r="E695" s="73" t="s">
        <v>39</v>
      </c>
      <c r="F695" s="73" t="s">
        <v>2213</v>
      </c>
      <c r="G695" s="73" t="s">
        <v>41</v>
      </c>
      <c r="H695" s="73">
        <v>25301</v>
      </c>
      <c r="I695" s="73" t="s">
        <v>2286</v>
      </c>
      <c r="J695" s="73" t="s">
        <v>1129</v>
      </c>
      <c r="K695" s="73" t="s">
        <v>1815</v>
      </c>
      <c r="L695" s="44" t="str">
        <f t="shared" si="185"/>
        <v>HRAEI-LPI-CC-255-1-2023HRAEI-MD1088</v>
      </c>
      <c r="M695" s="73" t="s">
        <v>1816</v>
      </c>
      <c r="N695" s="73">
        <v>25301527</v>
      </c>
      <c r="O695" s="73" t="s">
        <v>1817</v>
      </c>
      <c r="P695" s="73" t="s">
        <v>1818</v>
      </c>
      <c r="Q695" s="74">
        <v>35.6</v>
      </c>
      <c r="R695" s="75">
        <v>5</v>
      </c>
      <c r="S695" s="75">
        <v>12</v>
      </c>
      <c r="T695" s="74">
        <f t="shared" si="186"/>
        <v>178</v>
      </c>
      <c r="U695" s="74">
        <f t="shared" si="187"/>
        <v>427.20000000000005</v>
      </c>
      <c r="V695" s="76">
        <v>0</v>
      </c>
      <c r="W695" s="87" t="str">
        <f>IFERROR(VLOOKUP(L695,'DINAMICA SOLICITADO - ENTREGADO'!$A$2:$B$2000,2,0),"-")</f>
        <v>-</v>
      </c>
      <c r="X695" s="87" t="str">
        <f>IFERROR(VLOOKUP(L695,'DINAMICA SOLICITADO - ENTREGADO'!$A$2:$C$2000,3,0),"-")</f>
        <v>-</v>
      </c>
      <c r="Y695" s="87" t="str">
        <f t="shared" si="188"/>
        <v>SIN SOLICITUD</v>
      </c>
      <c r="Z695" s="87" t="str">
        <f t="shared" si="189"/>
        <v>-</v>
      </c>
      <c r="AA695" s="87" t="str">
        <f t="shared" si="190"/>
        <v>MINIMO SIN SOLICITUD</v>
      </c>
      <c r="AB695" s="87" t="str">
        <f t="shared" si="191"/>
        <v>-</v>
      </c>
      <c r="AC695" s="87" t="str">
        <f t="shared" si="192"/>
        <v>SIN SOLICITUD</v>
      </c>
      <c r="AD695" s="6" t="str">
        <f t="shared" si="193"/>
        <v>-</v>
      </c>
      <c r="AE695" s="87"/>
      <c r="AF695" s="87"/>
      <c r="AG695" s="77"/>
      <c r="AH695" s="77"/>
      <c r="AI695" s="78" t="s">
        <v>2216</v>
      </c>
      <c r="AJ695" s="78"/>
      <c r="AK695" s="77"/>
      <c r="AL695" s="77"/>
      <c r="AM695" s="77"/>
      <c r="AN695" s="77" t="str">
        <f t="shared" si="194"/>
        <v>MCSSA018786HRAEI-LPI-CC-255-1-202325301</v>
      </c>
      <c r="AO695" s="77" t="str">
        <f t="shared" si="195"/>
        <v>12AMAROX PHARMA, S.A. DE C.V.35.6MCSSA018786010.000.4252.002024LA-12-512-012000991-I-174-2023RAMO 12</v>
      </c>
      <c r="AP695" s="77" t="str">
        <f t="shared" si="196"/>
        <v>HRAEI-LPI-CC-255-1-2023</v>
      </c>
      <c r="AQ695" s="70" t="str">
        <f t="shared" si="197"/>
        <v>HRAEI-MD1088</v>
      </c>
      <c r="AR695" s="70" t="str">
        <f t="shared" si="198"/>
        <v>AMAROX PHARMA, S.A. DE C.V.</v>
      </c>
      <c r="AS695" s="70" t="str">
        <f t="shared" si="199"/>
        <v>LA-12-512-012000991-I-174-2023</v>
      </c>
      <c r="AT695" s="70" t="s">
        <v>2218</v>
      </c>
      <c r="AU695" s="70" t="str">
        <f t="shared" si="200"/>
        <v>HRAEI-LPI-CC-255-1-2023HRAEI-MD1088</v>
      </c>
      <c r="AY695" s="1"/>
      <c r="AZ695" s="1"/>
    </row>
    <row r="696" spans="1:52" s="70" customFormat="1" ht="24.75" hidden="1" customHeight="1" x14ac:dyDescent="0.25">
      <c r="A696" s="1" t="str">
        <f t="shared" si="183"/>
        <v>LA-12-M7B-012M7B997-I-1-2023MCSSA018786AMAROX PHARMA, S.A. DE C.V.2024010.000.4252.00</v>
      </c>
      <c r="B696" s="1" t="str">
        <f t="shared" si="184"/>
        <v>MCSSA01878625301HRAEI-LPI-CC-042-2023HRAEI-MD10882024</v>
      </c>
      <c r="C696" s="42">
        <v>44971</v>
      </c>
      <c r="D696" s="43">
        <v>2024</v>
      </c>
      <c r="E696" s="44" t="s">
        <v>39</v>
      </c>
      <c r="F696" s="44" t="s">
        <v>1474</v>
      </c>
      <c r="G696" s="44" t="s">
        <v>41</v>
      </c>
      <c r="H696" s="44">
        <v>25301</v>
      </c>
      <c r="I696" s="44" t="s">
        <v>1814</v>
      </c>
      <c r="J696" s="44" t="s">
        <v>1129</v>
      </c>
      <c r="K696" s="44" t="s">
        <v>1815</v>
      </c>
      <c r="L696" s="44" t="str">
        <f t="shared" si="185"/>
        <v>HRAEI-LPI-CC-042-2023HRAEI-MD1088</v>
      </c>
      <c r="M696" s="44" t="s">
        <v>1816</v>
      </c>
      <c r="N696" s="44">
        <v>25301527</v>
      </c>
      <c r="O696" s="44" t="s">
        <v>1817</v>
      </c>
      <c r="P696" s="44" t="s">
        <v>1818</v>
      </c>
      <c r="Q696" s="45">
        <v>34.549999999999997</v>
      </c>
      <c r="R696" s="46">
        <v>12</v>
      </c>
      <c r="S696" s="46">
        <v>29</v>
      </c>
      <c r="T696" s="45">
        <f t="shared" si="186"/>
        <v>414.59999999999997</v>
      </c>
      <c r="U696" s="45">
        <f t="shared" si="187"/>
        <v>1001.9499999999999</v>
      </c>
      <c r="V696" s="47">
        <v>0</v>
      </c>
      <c r="W696" s="87" t="str">
        <f>IFERROR(VLOOKUP(L696,'DINAMICA SOLICITADO - ENTREGADO'!$A$2:$B$2000,2,0),"-")</f>
        <v>-</v>
      </c>
      <c r="X696" s="87" t="str">
        <f>IFERROR(VLOOKUP(L696,'DINAMICA SOLICITADO - ENTREGADO'!$A$2:$C$2000,3,0),"-")</f>
        <v>-</v>
      </c>
      <c r="Y696" s="87" t="str">
        <f t="shared" si="188"/>
        <v>SIN SOLICITUD</v>
      </c>
      <c r="Z696" s="87" t="str">
        <f t="shared" si="189"/>
        <v>-</v>
      </c>
      <c r="AA696" s="87" t="str">
        <f t="shared" si="190"/>
        <v>MINIMO SIN SOLICITUD</v>
      </c>
      <c r="AB696" s="87" t="str">
        <f t="shared" si="191"/>
        <v>-</v>
      </c>
      <c r="AC696" s="87" t="str">
        <f t="shared" si="192"/>
        <v>SIN SOLICITUD</v>
      </c>
      <c r="AD696" s="6" t="str">
        <f t="shared" si="193"/>
        <v>-</v>
      </c>
      <c r="AE696" s="87"/>
      <c r="AF696" s="87"/>
      <c r="AG696" s="8"/>
      <c r="AH696" s="8"/>
      <c r="AI696" s="9">
        <v>0.02</v>
      </c>
      <c r="AJ696" s="9"/>
      <c r="AK696" s="8"/>
      <c r="AL696" s="20"/>
      <c r="AM696" s="8"/>
      <c r="AN696" s="8" t="str">
        <f t="shared" si="194"/>
        <v>MCSSA018786HRAEI-LPI-CC-042-202325301</v>
      </c>
      <c r="AO696" s="8" t="str">
        <f t="shared" si="195"/>
        <v>29AMAROX PHARMA, S.A. DE C.V.34.55MCSSA018786010.000.4252.002024LA-12-M7B-012M7B997-I-1-2023RAMO 12</v>
      </c>
      <c r="AP696" s="8" t="str">
        <f t="shared" si="196"/>
        <v>HRAEI-LPI-CC-042-2023</v>
      </c>
      <c r="AQ696" s="1" t="str">
        <f t="shared" si="197"/>
        <v>HRAEI-MD1088</v>
      </c>
      <c r="AR696" s="1" t="str">
        <f t="shared" si="198"/>
        <v>AMAROX PHARMA, S.A. DE C.V.</v>
      </c>
      <c r="AS696" s="1" t="str">
        <f t="shared" si="199"/>
        <v>LA-12-M7B-012M7B997-I-1-2023</v>
      </c>
      <c r="AT696" s="1" t="s">
        <v>48</v>
      </c>
      <c r="AU696" s="1" t="str">
        <f t="shared" si="200"/>
        <v>HRAEI-LPI-CC-042-2023HRAEI-MD1088</v>
      </c>
      <c r="AV696" s="1"/>
      <c r="AW696" s="1"/>
      <c r="AX696" s="1"/>
      <c r="AY696" s="1"/>
      <c r="AZ696" s="1"/>
    </row>
    <row r="697" spans="1:52" s="70" customFormat="1" ht="24.75" hidden="1" customHeight="1" x14ac:dyDescent="0.25">
      <c r="A697" s="1" t="str">
        <f t="shared" si="183"/>
        <v>LA-12-M7B-012M7B997-I-1-2023MCSSA018786AUROVIDA FARMACÉUTICA, S.A. DE C.V.2024010.000.4252.00</v>
      </c>
      <c r="B697" s="1" t="str">
        <f t="shared" si="184"/>
        <v>MCSSA01878625301HRAEI-LPI-CC-034-2023HRAEI-MD10882024</v>
      </c>
      <c r="C697" s="42">
        <v>44971</v>
      </c>
      <c r="D697" s="43">
        <v>2024</v>
      </c>
      <c r="E697" s="44" t="s">
        <v>39</v>
      </c>
      <c r="F697" s="44" t="s">
        <v>1474</v>
      </c>
      <c r="G697" s="44" t="s">
        <v>41</v>
      </c>
      <c r="H697" s="44">
        <v>25301</v>
      </c>
      <c r="I697" s="44" t="s">
        <v>1721</v>
      </c>
      <c r="J697" s="44" t="s">
        <v>1377</v>
      </c>
      <c r="K697" s="44" t="s">
        <v>1815</v>
      </c>
      <c r="L697" s="44" t="str">
        <f t="shared" si="185"/>
        <v>HRAEI-LPI-CC-034-2023HRAEI-MD1088</v>
      </c>
      <c r="M697" s="44" t="s">
        <v>1816</v>
      </c>
      <c r="N697" s="44">
        <v>25301527</v>
      </c>
      <c r="O697" s="44" t="s">
        <v>1817</v>
      </c>
      <c r="P697" s="44" t="s">
        <v>1818</v>
      </c>
      <c r="Q697" s="45">
        <v>36.399999999999899</v>
      </c>
      <c r="R697" s="46">
        <v>8</v>
      </c>
      <c r="S697" s="46">
        <v>19</v>
      </c>
      <c r="T697" s="45">
        <f t="shared" si="186"/>
        <v>291.19999999999919</v>
      </c>
      <c r="U697" s="45">
        <f t="shared" si="187"/>
        <v>691.59999999999809</v>
      </c>
      <c r="V697" s="47">
        <v>0</v>
      </c>
      <c r="W697" s="87">
        <f>IFERROR(VLOOKUP(L697,'DINAMICA SOLICITADO - ENTREGADO'!$A$2:$B$2000,2,0),"-")</f>
        <v>8</v>
      </c>
      <c r="X697" s="87">
        <f>IFERROR(VLOOKUP(L697,'DINAMICA SOLICITADO - ENTREGADO'!$A$2:$C$2000,3,0),"-")</f>
        <v>0</v>
      </c>
      <c r="Y697" s="87" t="str">
        <f t="shared" si="188"/>
        <v>CLAVE SOLICITADA</v>
      </c>
      <c r="Z697" s="87">
        <f t="shared" si="189"/>
        <v>0</v>
      </c>
      <c r="AA697" s="87" t="str">
        <f t="shared" si="190"/>
        <v>MINIMO CUMPLIDO</v>
      </c>
      <c r="AB697" s="87">
        <f t="shared" si="191"/>
        <v>8</v>
      </c>
      <c r="AC697" s="87" t="str">
        <f t="shared" si="192"/>
        <v>SIN RECIBIR</v>
      </c>
      <c r="AD697" s="6">
        <f t="shared" si="193"/>
        <v>0</v>
      </c>
      <c r="AE697" s="87"/>
      <c r="AF697" s="87"/>
      <c r="AG697" s="8"/>
      <c r="AH697" s="8"/>
      <c r="AI697" s="9">
        <v>0.02</v>
      </c>
      <c r="AJ697" s="9"/>
      <c r="AK697" s="8"/>
      <c r="AL697" s="20"/>
      <c r="AM697" s="8"/>
      <c r="AN697" s="8" t="str">
        <f t="shared" si="194"/>
        <v>MCSSA018786HRAEI-LPI-CC-034-202325301</v>
      </c>
      <c r="AO697" s="8" t="str">
        <f t="shared" si="195"/>
        <v>19AUROVIDA FARMACÉUTICA, S.A. DE C.V.36.3999999999999MCSSA018786010.000.4252.002024LA-12-M7B-012M7B997-I-1-2023RAMO 12</v>
      </c>
      <c r="AP697" s="8" t="str">
        <f t="shared" si="196"/>
        <v>HRAEI-LPI-CC-034-2023</v>
      </c>
      <c r="AQ697" s="1" t="str">
        <f t="shared" si="197"/>
        <v>HRAEI-MD1088</v>
      </c>
      <c r="AR697" s="1" t="str">
        <f t="shared" si="198"/>
        <v>AUROVIDA FARMACÉUTICA, S.A. DE C.V.</v>
      </c>
      <c r="AS697" s="1" t="str">
        <f t="shared" si="199"/>
        <v>LA-12-M7B-012M7B997-I-1-2023</v>
      </c>
      <c r="AT697" s="1" t="s">
        <v>48</v>
      </c>
      <c r="AU697" s="1" t="str">
        <f t="shared" si="200"/>
        <v>HRAEI-LPI-CC-034-2023HRAEI-MD1088</v>
      </c>
      <c r="AV697" s="1"/>
      <c r="AW697" s="1"/>
      <c r="AX697" s="1"/>
      <c r="AY697" s="1"/>
      <c r="AZ697" s="1"/>
    </row>
    <row r="698" spans="1:52" s="70" customFormat="1" ht="24.75" hidden="1" customHeight="1" x14ac:dyDescent="0.25">
      <c r="A698" s="1" t="str">
        <f t="shared" si="183"/>
        <v>AA-12-M7B-012M7B997-I-29-2023MCSSA018786PROFESSIONAL PHARMACY OCCIDENTE, S.A. DE C.V.2024010.000.5384.00</v>
      </c>
      <c r="B698" s="1" t="str">
        <f t="shared" si="184"/>
        <v>MCSSA01878625301HRAEI-AD-CC-121-2022HRAEI-MD10902024</v>
      </c>
      <c r="C698" s="42">
        <v>44985</v>
      </c>
      <c r="D698" s="43">
        <v>2024</v>
      </c>
      <c r="E698" s="44" t="s">
        <v>39</v>
      </c>
      <c r="F698" s="44" t="s">
        <v>2140</v>
      </c>
      <c r="G698" s="44" t="s">
        <v>41</v>
      </c>
      <c r="H698" s="44">
        <v>25301</v>
      </c>
      <c r="I698" s="44" t="s">
        <v>2141</v>
      </c>
      <c r="J698" s="44" t="s">
        <v>340</v>
      </c>
      <c r="K698" s="44" t="s">
        <v>2142</v>
      </c>
      <c r="L698" s="44" t="str">
        <f t="shared" si="185"/>
        <v>HRAEI-AD-CC-121-2022HRAEI-MD1090</v>
      </c>
      <c r="M698" s="44" t="s">
        <v>2143</v>
      </c>
      <c r="N698" s="44">
        <v>25302858</v>
      </c>
      <c r="O698" s="44" t="s">
        <v>2144</v>
      </c>
      <c r="P698" s="44" t="s">
        <v>2145</v>
      </c>
      <c r="Q698" s="45">
        <v>239.69</v>
      </c>
      <c r="R698" s="46">
        <v>468</v>
      </c>
      <c r="S698" s="46">
        <v>1170</v>
      </c>
      <c r="T698" s="45">
        <f t="shared" si="186"/>
        <v>112174.92</v>
      </c>
      <c r="U698" s="45">
        <f t="shared" si="187"/>
        <v>280437.3</v>
      </c>
      <c r="V698" s="47">
        <v>0</v>
      </c>
      <c r="W698" s="87">
        <f>IFERROR(VLOOKUP(L698,'DINAMICA SOLICITADO - ENTREGADO'!$A$2:$B$2000,2,0),"-")</f>
        <v>1170</v>
      </c>
      <c r="X698" s="87">
        <f>IFERROR(VLOOKUP(L698,'DINAMICA SOLICITADO - ENTREGADO'!$A$2:$C$2000,3,0),"-")</f>
        <v>1170</v>
      </c>
      <c r="Y698" s="87" t="str">
        <f t="shared" si="188"/>
        <v>CLAVE SOLICITADA</v>
      </c>
      <c r="Z698" s="87">
        <f t="shared" si="189"/>
        <v>702</v>
      </c>
      <c r="AA698" s="87" t="str">
        <f t="shared" si="190"/>
        <v>MINIMO SUPERADO</v>
      </c>
      <c r="AB698" s="87">
        <f t="shared" si="191"/>
        <v>0</v>
      </c>
      <c r="AC698" s="87" t="str">
        <f t="shared" si="192"/>
        <v>RECIBIDO TOTAL</v>
      </c>
      <c r="AD698" s="6">
        <f t="shared" si="193"/>
        <v>280437.3</v>
      </c>
      <c r="AE698" s="87"/>
      <c r="AF698" s="87"/>
      <c r="AG698" s="8"/>
      <c r="AH698" s="8"/>
      <c r="AI698" s="9">
        <v>2.5000000000000001E-2</v>
      </c>
      <c r="AJ698" s="9"/>
      <c r="AK698" s="8"/>
      <c r="AL698" s="20"/>
      <c r="AM698" s="8"/>
      <c r="AN698" s="8" t="str">
        <f t="shared" si="194"/>
        <v>MCSSA018786HRAEI-AD-CC-121-202225301</v>
      </c>
      <c r="AO698" s="8" t="str">
        <f t="shared" si="195"/>
        <v>1170PROFESSIONAL PHARMACY OCCIDENTE, S.A. DE C.V.239.69MCSSA018786010.000.5384.002024AA-12-M7B-012M7B997-I-29-2023RAMO 12</v>
      </c>
      <c r="AP698" s="8" t="str">
        <f t="shared" si="196"/>
        <v>HRAEI-AD-CC-121-2022</v>
      </c>
      <c r="AQ698" s="1" t="str">
        <f t="shared" si="197"/>
        <v>HRAEI-MD1090</v>
      </c>
      <c r="AR698" s="1" t="str">
        <f t="shared" si="198"/>
        <v>PROFESSIONAL PHARMACY OCCIDENTE, S.A. DE C.V.</v>
      </c>
      <c r="AS698" s="1" t="str">
        <f t="shared" si="199"/>
        <v>AA-12-M7B-012M7B997-I-29-2023</v>
      </c>
      <c r="AT698" s="1" t="s">
        <v>48</v>
      </c>
      <c r="AU698" s="1" t="str">
        <f t="shared" si="200"/>
        <v>HRAEI-AD-CC-121-2022HRAEI-MD1090</v>
      </c>
      <c r="AV698" s="1"/>
      <c r="AW698" s="1"/>
      <c r="AX698" s="1"/>
      <c r="AY698" s="1"/>
      <c r="AZ698" s="1"/>
    </row>
    <row r="699" spans="1:52" s="70" customFormat="1" ht="24.75" hidden="1" customHeight="1" x14ac:dyDescent="0.25">
      <c r="A699" s="70" t="str">
        <f t="shared" si="183"/>
        <v>LA-12-512-012000991-I-174-2023MCSSA018786ASPEN LABS, S.A. DE C.V.2024010.000.4223.00</v>
      </c>
      <c r="B699" s="70" t="str">
        <f t="shared" si="184"/>
        <v>MCSSA01878625301HRAEI-LPI-CC-262-2023HRAEI-MD10992024</v>
      </c>
      <c r="C699" s="71">
        <v>45253</v>
      </c>
      <c r="D699" s="72">
        <v>2024</v>
      </c>
      <c r="E699" s="73" t="s">
        <v>39</v>
      </c>
      <c r="F699" s="73" t="s">
        <v>2213</v>
      </c>
      <c r="G699" s="73" t="s">
        <v>41</v>
      </c>
      <c r="H699" s="73">
        <v>25301</v>
      </c>
      <c r="I699" s="73" t="s">
        <v>2345</v>
      </c>
      <c r="J699" s="73" t="s">
        <v>1155</v>
      </c>
      <c r="K699" s="73" t="s">
        <v>1803</v>
      </c>
      <c r="L699" s="44" t="str">
        <f t="shared" si="185"/>
        <v>HRAEI-LPI-CC-262-2023HRAEI-MD1099</v>
      </c>
      <c r="M699" s="73" t="s">
        <v>1804</v>
      </c>
      <c r="N699" s="73">
        <v>25301538</v>
      </c>
      <c r="O699" s="73" t="s">
        <v>1805</v>
      </c>
      <c r="P699" s="73" t="s">
        <v>1806</v>
      </c>
      <c r="Q699" s="74">
        <v>142.27000000000001</v>
      </c>
      <c r="R699" s="75">
        <v>2</v>
      </c>
      <c r="S699" s="75">
        <v>5</v>
      </c>
      <c r="T699" s="74">
        <f t="shared" si="186"/>
        <v>284.54000000000002</v>
      </c>
      <c r="U699" s="74">
        <f t="shared" si="187"/>
        <v>711.35</v>
      </c>
      <c r="V699" s="76">
        <v>0</v>
      </c>
      <c r="W699" s="87" t="str">
        <f>IFERROR(VLOOKUP(L699,'DINAMICA SOLICITADO - ENTREGADO'!$A$2:$B$2000,2,0),"-")</f>
        <v>-</v>
      </c>
      <c r="X699" s="87" t="str">
        <f>IFERROR(VLOOKUP(L699,'DINAMICA SOLICITADO - ENTREGADO'!$A$2:$C$2000,3,0),"-")</f>
        <v>-</v>
      </c>
      <c r="Y699" s="87" t="str">
        <f t="shared" si="188"/>
        <v>SIN SOLICITUD</v>
      </c>
      <c r="Z699" s="87" t="str">
        <f t="shared" si="189"/>
        <v>-</v>
      </c>
      <c r="AA699" s="87" t="str">
        <f t="shared" si="190"/>
        <v>MINIMO SIN SOLICITUD</v>
      </c>
      <c r="AB699" s="87" t="str">
        <f t="shared" si="191"/>
        <v>-</v>
      </c>
      <c r="AC699" s="87" t="str">
        <f t="shared" si="192"/>
        <v>SIN SOLICITUD</v>
      </c>
      <c r="AD699" s="6" t="str">
        <f t="shared" si="193"/>
        <v>-</v>
      </c>
      <c r="AE699" s="87"/>
      <c r="AF699" s="87"/>
      <c r="AG699" s="77"/>
      <c r="AH699" s="77"/>
      <c r="AI699" s="78" t="s">
        <v>2216</v>
      </c>
      <c r="AJ699" s="78"/>
      <c r="AK699" s="77"/>
      <c r="AL699" s="77"/>
      <c r="AM699" s="77"/>
      <c r="AN699" s="77" t="str">
        <f t="shared" si="194"/>
        <v>MCSSA018786HRAEI-LPI-CC-262-202325301</v>
      </c>
      <c r="AO699" s="77" t="str">
        <f t="shared" si="195"/>
        <v>5ASPEN LABS, S.A. DE C.V.142.27MCSSA018786010.000.4223.002024LA-12-512-012000991-I-174-2023RAMO 12</v>
      </c>
      <c r="AP699" s="77" t="str">
        <f t="shared" si="196"/>
        <v>HRAEI-LPI-CC-262-2023</v>
      </c>
      <c r="AQ699" s="70" t="str">
        <f t="shared" si="197"/>
        <v>HRAEI-MD1099</v>
      </c>
      <c r="AR699" s="70" t="str">
        <f t="shared" si="198"/>
        <v>ASPEN LABS, S.A. DE C.V.</v>
      </c>
      <c r="AS699" s="70" t="str">
        <f t="shared" si="199"/>
        <v>LA-12-512-012000991-I-174-2023</v>
      </c>
      <c r="AT699" s="70" t="s">
        <v>2218</v>
      </c>
      <c r="AU699" s="70" t="str">
        <f t="shared" si="200"/>
        <v>HRAEI-LPI-CC-262-2023HRAEI-MD1099</v>
      </c>
      <c r="AY699" s="1"/>
      <c r="AZ699" s="1"/>
    </row>
    <row r="700" spans="1:52" s="70" customFormat="1" ht="24.75" hidden="1" customHeight="1" x14ac:dyDescent="0.25">
      <c r="A700" s="1" t="str">
        <f t="shared" si="183"/>
        <v>LA-12-M7B-012M7B997-I-1-2023MCSSA018786ASPEN LABS, S.A. DE C.V.2024010.000.4223.00</v>
      </c>
      <c r="B700" s="1" t="str">
        <f t="shared" si="184"/>
        <v>MCSSA01878625301HRAEI-LPI-CC-040-2023HRAEI-MD10992024</v>
      </c>
      <c r="C700" s="42">
        <v>44971</v>
      </c>
      <c r="D700" s="43">
        <v>2024</v>
      </c>
      <c r="E700" s="44" t="s">
        <v>39</v>
      </c>
      <c r="F700" s="44" t="s">
        <v>1474</v>
      </c>
      <c r="G700" s="44" t="s">
        <v>41</v>
      </c>
      <c r="H700" s="44">
        <v>25301</v>
      </c>
      <c r="I700" s="44" t="s">
        <v>1798</v>
      </c>
      <c r="J700" s="44" t="s">
        <v>1155</v>
      </c>
      <c r="K700" s="44" t="s">
        <v>1803</v>
      </c>
      <c r="L700" s="44" t="str">
        <f t="shared" si="185"/>
        <v>HRAEI-LPI-CC-040-2023HRAEI-MD1099</v>
      </c>
      <c r="M700" s="44" t="s">
        <v>1804</v>
      </c>
      <c r="N700" s="44">
        <v>25301538</v>
      </c>
      <c r="O700" s="44" t="s">
        <v>1805</v>
      </c>
      <c r="P700" s="44" t="s">
        <v>1806</v>
      </c>
      <c r="Q700" s="45">
        <v>142.27000000000001</v>
      </c>
      <c r="R700" s="46">
        <v>4</v>
      </c>
      <c r="S700" s="46">
        <v>8</v>
      </c>
      <c r="T700" s="45">
        <f t="shared" si="186"/>
        <v>569.08000000000004</v>
      </c>
      <c r="U700" s="45">
        <f t="shared" si="187"/>
        <v>1138.1600000000001</v>
      </c>
      <c r="V700" s="47">
        <v>0</v>
      </c>
      <c r="W700" s="87" t="str">
        <f>IFERROR(VLOOKUP(L700,'DINAMICA SOLICITADO - ENTREGADO'!$A$2:$B$2000,2,0),"-")</f>
        <v>-</v>
      </c>
      <c r="X700" s="87" t="str">
        <f>IFERROR(VLOOKUP(L700,'DINAMICA SOLICITADO - ENTREGADO'!$A$2:$C$2000,3,0),"-")</f>
        <v>-</v>
      </c>
      <c r="Y700" s="87" t="str">
        <f t="shared" si="188"/>
        <v>SIN SOLICITUD</v>
      </c>
      <c r="Z700" s="87" t="str">
        <f t="shared" si="189"/>
        <v>-</v>
      </c>
      <c r="AA700" s="87" t="str">
        <f t="shared" si="190"/>
        <v>MINIMO SIN SOLICITUD</v>
      </c>
      <c r="AB700" s="87" t="str">
        <f t="shared" si="191"/>
        <v>-</v>
      </c>
      <c r="AC700" s="87" t="str">
        <f t="shared" si="192"/>
        <v>SIN SOLICITUD</v>
      </c>
      <c r="AD700" s="6" t="str">
        <f t="shared" si="193"/>
        <v>-</v>
      </c>
      <c r="AE700" s="87"/>
      <c r="AF700" s="87"/>
      <c r="AG700" s="8"/>
      <c r="AH700" s="8"/>
      <c r="AI700" s="9">
        <v>0.02</v>
      </c>
      <c r="AJ700" s="9"/>
      <c r="AK700" s="8"/>
      <c r="AL700" s="20"/>
      <c r="AM700" s="8"/>
      <c r="AN700" s="8" t="str">
        <f t="shared" si="194"/>
        <v>MCSSA018786HRAEI-LPI-CC-040-202325301</v>
      </c>
      <c r="AO700" s="8" t="str">
        <f t="shared" si="195"/>
        <v>8ASPEN LABS, S.A. DE C.V.142.27MCSSA018786010.000.4223.002024LA-12-M7B-012M7B997-I-1-2023RAMO 12</v>
      </c>
      <c r="AP700" s="8" t="str">
        <f t="shared" si="196"/>
        <v>HRAEI-LPI-CC-040-2023</v>
      </c>
      <c r="AQ700" s="1" t="str">
        <f t="shared" si="197"/>
        <v>HRAEI-MD1099</v>
      </c>
      <c r="AR700" s="1" t="str">
        <f t="shared" si="198"/>
        <v>ASPEN LABS, S.A. DE C.V.</v>
      </c>
      <c r="AS700" s="1" t="str">
        <f t="shared" si="199"/>
        <v>LA-12-M7B-012M7B997-I-1-2023</v>
      </c>
      <c r="AT700" s="1" t="s">
        <v>48</v>
      </c>
      <c r="AU700" s="1" t="str">
        <f t="shared" si="200"/>
        <v>HRAEI-LPI-CC-040-2023HRAEI-MD1099</v>
      </c>
      <c r="AV700" s="1"/>
      <c r="AW700" s="1"/>
      <c r="AX700" s="1"/>
      <c r="AY700" s="1"/>
      <c r="AZ700" s="1"/>
    </row>
    <row r="701" spans="1:52" s="70" customFormat="1" ht="24.75" hidden="1" customHeight="1" x14ac:dyDescent="0.25">
      <c r="A701" s="70" t="str">
        <f t="shared" si="183"/>
        <v>LA-12-512-012000991-I-174-2023MCSSA018786DARMA REM, S.A. DE C.V.2024010.000.2804.00</v>
      </c>
      <c r="B701" s="70" t="str">
        <f t="shared" si="184"/>
        <v>MCSSA01878625301HRAEI-LPI-CC-282-2023HRAEI-MD11002024</v>
      </c>
      <c r="C701" s="71">
        <v>45253</v>
      </c>
      <c r="D701" s="72">
        <v>2024</v>
      </c>
      <c r="E701" s="73" t="s">
        <v>39</v>
      </c>
      <c r="F701" s="73" t="s">
        <v>2213</v>
      </c>
      <c r="G701" s="73" t="s">
        <v>41</v>
      </c>
      <c r="H701" s="73">
        <v>25301</v>
      </c>
      <c r="I701" s="73" t="s">
        <v>2366</v>
      </c>
      <c r="J701" s="73" t="s">
        <v>2367</v>
      </c>
      <c r="K701" s="73" t="s">
        <v>824</v>
      </c>
      <c r="L701" s="44" t="str">
        <f t="shared" si="185"/>
        <v>HRAEI-LPI-CC-282-2023HRAEI-MD1100</v>
      </c>
      <c r="M701" s="73" t="s">
        <v>825</v>
      </c>
      <c r="N701" s="73">
        <v>25301541</v>
      </c>
      <c r="O701" s="73" t="s">
        <v>826</v>
      </c>
      <c r="P701" s="73" t="s">
        <v>827</v>
      </c>
      <c r="Q701" s="74">
        <v>7</v>
      </c>
      <c r="R701" s="75">
        <v>13</v>
      </c>
      <c r="S701" s="75">
        <v>32</v>
      </c>
      <c r="T701" s="74">
        <f t="shared" si="186"/>
        <v>91</v>
      </c>
      <c r="U701" s="74">
        <f t="shared" si="187"/>
        <v>224</v>
      </c>
      <c r="V701" s="76">
        <v>0</v>
      </c>
      <c r="W701" s="87" t="str">
        <f>IFERROR(VLOOKUP(L701,'DINAMICA SOLICITADO - ENTREGADO'!$A$2:$B$2000,2,0),"-")</f>
        <v>-</v>
      </c>
      <c r="X701" s="87" t="str">
        <f>IFERROR(VLOOKUP(L701,'DINAMICA SOLICITADO - ENTREGADO'!$A$2:$C$2000,3,0),"-")</f>
        <v>-</v>
      </c>
      <c r="Y701" s="87" t="str">
        <f t="shared" si="188"/>
        <v>SIN SOLICITUD</v>
      </c>
      <c r="Z701" s="87" t="str">
        <f t="shared" si="189"/>
        <v>-</v>
      </c>
      <c r="AA701" s="87" t="str">
        <f t="shared" si="190"/>
        <v>MINIMO SIN SOLICITUD</v>
      </c>
      <c r="AB701" s="87" t="str">
        <f t="shared" si="191"/>
        <v>-</v>
      </c>
      <c r="AC701" s="87" t="str">
        <f t="shared" si="192"/>
        <v>SIN SOLICITUD</v>
      </c>
      <c r="AD701" s="6" t="str">
        <f t="shared" si="193"/>
        <v>-</v>
      </c>
      <c r="AE701" s="87"/>
      <c r="AF701" s="87"/>
      <c r="AG701" s="77"/>
      <c r="AH701" s="77"/>
      <c r="AI701" s="78" t="s">
        <v>2216</v>
      </c>
      <c r="AJ701" s="78"/>
      <c r="AK701" s="77"/>
      <c r="AL701" s="77"/>
      <c r="AM701" s="77"/>
      <c r="AN701" s="77" t="str">
        <f t="shared" si="194"/>
        <v>MCSSA018786HRAEI-LPI-CC-282-202325301</v>
      </c>
      <c r="AO701" s="77" t="str">
        <f t="shared" si="195"/>
        <v>32DARMA REM, S.A. DE C.V.7MCSSA018786010.000.2804.002024LA-12-512-012000991-I-174-2023RAMO 12</v>
      </c>
      <c r="AP701" s="77" t="str">
        <f t="shared" si="196"/>
        <v>HRAEI-LPI-CC-282-2023</v>
      </c>
      <c r="AQ701" s="70" t="str">
        <f t="shared" si="197"/>
        <v>HRAEI-MD1100</v>
      </c>
      <c r="AR701" s="70" t="str">
        <f t="shared" si="198"/>
        <v>DARMA REM, S.A. DE C.V.</v>
      </c>
      <c r="AS701" s="70" t="str">
        <f t="shared" si="199"/>
        <v>LA-12-512-012000991-I-174-2023</v>
      </c>
      <c r="AT701" s="70" t="s">
        <v>2218</v>
      </c>
      <c r="AU701" s="70" t="str">
        <f t="shared" si="200"/>
        <v>HRAEI-LPI-CC-282-2023HRAEI-MD1100</v>
      </c>
      <c r="AY701" s="1"/>
      <c r="AZ701" s="1"/>
    </row>
    <row r="702" spans="1:52" s="70" customFormat="1" ht="24.75" hidden="1" customHeight="1" x14ac:dyDescent="0.25">
      <c r="A702" s="1" t="str">
        <f t="shared" si="183"/>
        <v>LA-012M7B997-E115-2022MCSSA018786DORIAN RUBISSEL MAZARIEGOS SOLIS2024010.000.2804.00</v>
      </c>
      <c r="B702" s="1" t="str">
        <f t="shared" si="184"/>
        <v>MCSSA01878625301HRAEI-LPI-CC-455-2022HRAEI-MD11002024</v>
      </c>
      <c r="C702" s="42">
        <v>44950</v>
      </c>
      <c r="D702" s="43">
        <v>2024</v>
      </c>
      <c r="E702" s="44" t="s">
        <v>39</v>
      </c>
      <c r="F702" s="44" t="s">
        <v>390</v>
      </c>
      <c r="G702" s="44" t="s">
        <v>41</v>
      </c>
      <c r="H702" s="44">
        <v>25301</v>
      </c>
      <c r="I702" s="44" t="s">
        <v>727</v>
      </c>
      <c r="J702" s="44" t="s">
        <v>728</v>
      </c>
      <c r="K702" s="44" t="s">
        <v>824</v>
      </c>
      <c r="L702" s="44" t="str">
        <f t="shared" si="185"/>
        <v>HRAEI-LPI-CC-455-2022HRAEI-MD1100</v>
      </c>
      <c r="M702" s="44" t="s">
        <v>825</v>
      </c>
      <c r="N702" s="44">
        <v>25301541</v>
      </c>
      <c r="O702" s="44" t="s">
        <v>826</v>
      </c>
      <c r="P702" s="44" t="s">
        <v>827</v>
      </c>
      <c r="Q702" s="45">
        <v>5</v>
      </c>
      <c r="R702" s="46">
        <v>22</v>
      </c>
      <c r="S702" s="46">
        <v>53</v>
      </c>
      <c r="T702" s="45">
        <f t="shared" si="186"/>
        <v>110</v>
      </c>
      <c r="U702" s="45">
        <f t="shared" si="187"/>
        <v>265</v>
      </c>
      <c r="V702" s="47">
        <v>0</v>
      </c>
      <c r="W702" s="87" t="str">
        <f>IFERROR(VLOOKUP(L702,'DINAMICA SOLICITADO - ENTREGADO'!$A$2:$B$2000,2,0),"-")</f>
        <v>-</v>
      </c>
      <c r="X702" s="87" t="str">
        <f>IFERROR(VLOOKUP(L702,'DINAMICA SOLICITADO - ENTREGADO'!$A$2:$C$2000,3,0),"-")</f>
        <v>-</v>
      </c>
      <c r="Y702" s="87" t="str">
        <f t="shared" si="188"/>
        <v>SIN SOLICITUD</v>
      </c>
      <c r="Z702" s="87" t="str">
        <f t="shared" si="189"/>
        <v>-</v>
      </c>
      <c r="AA702" s="87" t="str">
        <f t="shared" si="190"/>
        <v>MINIMO SIN SOLICITUD</v>
      </c>
      <c r="AB702" s="87" t="str">
        <f t="shared" si="191"/>
        <v>-</v>
      </c>
      <c r="AC702" s="87" t="str">
        <f t="shared" si="192"/>
        <v>SIN SOLICITUD</v>
      </c>
      <c r="AD702" s="6" t="str">
        <f t="shared" si="193"/>
        <v>-</v>
      </c>
      <c r="AE702" s="87"/>
      <c r="AF702" s="87"/>
      <c r="AG702" s="8"/>
      <c r="AH702" s="8"/>
      <c r="AI702" s="9">
        <v>2.5000000000000001E-2</v>
      </c>
      <c r="AJ702" s="9"/>
      <c r="AK702" s="8"/>
      <c r="AL702" s="20"/>
      <c r="AM702" s="8"/>
      <c r="AN702" s="8" t="str">
        <f t="shared" si="194"/>
        <v>MCSSA018786HRAEI-LPI-CC-455-202225301</v>
      </c>
      <c r="AO702" s="8" t="str">
        <f t="shared" si="195"/>
        <v>53DORIAN RUBISSEL MAZARIEGOS SOLIS5MCSSA018786010.000.2804.002024LA-012M7B997-E115-2022RAMO 12</v>
      </c>
      <c r="AP702" s="8" t="str">
        <f t="shared" si="196"/>
        <v>HRAEI-LPI-CC-455-2022</v>
      </c>
      <c r="AQ702" s="1" t="str">
        <f t="shared" si="197"/>
        <v>HRAEI-MD1100</v>
      </c>
      <c r="AR702" s="1" t="str">
        <f t="shared" si="198"/>
        <v>DORIAN RUBISSEL MAZARIEGOS SOLIS</v>
      </c>
      <c r="AS702" s="1" t="str">
        <f t="shared" si="199"/>
        <v>LA-012M7B997-E115-2022</v>
      </c>
      <c r="AT702" s="1" t="s">
        <v>48</v>
      </c>
      <c r="AU702" s="1" t="str">
        <f t="shared" si="200"/>
        <v>HRAEI-LPI-CC-455-2022HRAEI-MD1100</v>
      </c>
      <c r="AV702" s="1"/>
      <c r="AW702" s="1"/>
      <c r="AX702" s="1"/>
      <c r="AY702" s="1"/>
      <c r="AZ702" s="1"/>
    </row>
    <row r="703" spans="1:52" s="70" customFormat="1" ht="24.75" hidden="1" customHeight="1" x14ac:dyDescent="0.25">
      <c r="A703" s="1" t="str">
        <f t="shared" si="183"/>
        <v>LA-012M7B997-E115-2022MCSSA018786COMPAÑIA INTERNACIONAL MÉDICA, S.A. DE C.V.2024040.000.0302.00</v>
      </c>
      <c r="B703" s="1" t="str">
        <f t="shared" si="184"/>
        <v>MCSSA01878625301HRAEI-LPI-CC-437-2022HRAEI-MD11032024</v>
      </c>
      <c r="C703" s="42">
        <v>44950</v>
      </c>
      <c r="D703" s="43">
        <v>2024</v>
      </c>
      <c r="E703" s="44" t="s">
        <v>39</v>
      </c>
      <c r="F703" s="44" t="s">
        <v>390</v>
      </c>
      <c r="G703" s="44" t="s">
        <v>41</v>
      </c>
      <c r="H703" s="44">
        <v>25301</v>
      </c>
      <c r="I703" s="44" t="s">
        <v>562</v>
      </c>
      <c r="J703" s="44" t="s">
        <v>563</v>
      </c>
      <c r="K703" s="44" t="s">
        <v>1240</v>
      </c>
      <c r="L703" s="44" t="str">
        <f t="shared" si="185"/>
        <v>HRAEI-LPI-CC-437-2022HRAEI-MD1103</v>
      </c>
      <c r="M703" s="44" t="s">
        <v>1241</v>
      </c>
      <c r="N703" s="44">
        <v>25301546</v>
      </c>
      <c r="O703" s="44" t="s">
        <v>1242</v>
      </c>
      <c r="P703" s="44" t="s">
        <v>1243</v>
      </c>
      <c r="Q703" s="45">
        <v>2260.5</v>
      </c>
      <c r="R703" s="46">
        <v>1</v>
      </c>
      <c r="S703" s="46">
        <v>2</v>
      </c>
      <c r="T703" s="45">
        <f t="shared" si="186"/>
        <v>2260.5</v>
      </c>
      <c r="U703" s="45">
        <f t="shared" si="187"/>
        <v>4521</v>
      </c>
      <c r="V703" s="47">
        <v>0</v>
      </c>
      <c r="W703" s="87" t="str">
        <f>IFERROR(VLOOKUP(L703,'DINAMICA SOLICITADO - ENTREGADO'!$A$2:$B$2000,2,0),"-")</f>
        <v>-</v>
      </c>
      <c r="X703" s="87" t="str">
        <f>IFERROR(VLOOKUP(L703,'DINAMICA SOLICITADO - ENTREGADO'!$A$2:$C$2000,3,0),"-")</f>
        <v>-</v>
      </c>
      <c r="Y703" s="87" t="str">
        <f t="shared" si="188"/>
        <v>SIN SOLICITUD</v>
      </c>
      <c r="Z703" s="87" t="str">
        <f t="shared" si="189"/>
        <v>-</v>
      </c>
      <c r="AA703" s="87" t="str">
        <f t="shared" si="190"/>
        <v>MINIMO SIN SOLICITUD</v>
      </c>
      <c r="AB703" s="87" t="str">
        <f t="shared" si="191"/>
        <v>-</v>
      </c>
      <c r="AC703" s="87" t="str">
        <f t="shared" si="192"/>
        <v>SIN SOLICITUD</v>
      </c>
      <c r="AD703" s="6" t="str">
        <f t="shared" si="193"/>
        <v>-</v>
      </c>
      <c r="AE703" s="87"/>
      <c r="AF703" s="87"/>
      <c r="AG703" s="8"/>
      <c r="AH703" s="8"/>
      <c r="AI703" s="9">
        <v>2.5000000000000001E-2</v>
      </c>
      <c r="AJ703" s="9"/>
      <c r="AK703" s="8"/>
      <c r="AL703" s="20"/>
      <c r="AM703" s="8"/>
      <c r="AN703" s="8" t="str">
        <f t="shared" si="194"/>
        <v>MCSSA018786HRAEI-LPI-CC-437-202225301</v>
      </c>
      <c r="AO703" s="8" t="str">
        <f t="shared" si="195"/>
        <v>2COMPAÑIA INTERNACIONAL MÉDICA, S.A. DE C.V.2260.5MCSSA018786040.000.0302.002024LA-012M7B997-E115-2022RAMO 12</v>
      </c>
      <c r="AP703" s="8" t="str">
        <f t="shared" si="196"/>
        <v>HRAEI-LPI-CC-437-2022</v>
      </c>
      <c r="AQ703" s="1" t="str">
        <f t="shared" si="197"/>
        <v>HRAEI-MD1103</v>
      </c>
      <c r="AR703" s="1" t="str">
        <f t="shared" si="198"/>
        <v>COMPAÑIA INTERNACIONAL MÉDICA, S.A. DE C.V.</v>
      </c>
      <c r="AS703" s="1" t="str">
        <f t="shared" si="199"/>
        <v>LA-012M7B997-E115-2022</v>
      </c>
      <c r="AT703" s="1" t="s">
        <v>48</v>
      </c>
      <c r="AU703" s="1" t="str">
        <f t="shared" si="200"/>
        <v>HRAEI-LPI-CC-437-2022HRAEI-MD1103</v>
      </c>
      <c r="AV703" s="1"/>
      <c r="AW703" s="1"/>
      <c r="AX703" s="1"/>
      <c r="AY703" s="1"/>
      <c r="AZ703" s="1"/>
    </row>
    <row r="704" spans="1:52" s="70" customFormat="1" ht="24.75" hidden="1" customHeight="1" x14ac:dyDescent="0.25">
      <c r="A704" s="70" t="str">
        <f t="shared" si="183"/>
        <v>LA-12-512-012000991-I-174-2023MCSSA018786COMERCIALIZADORA PENTAMED, S.A. DE C.V.2024010.000.3407.00</v>
      </c>
      <c r="B704" s="70" t="str">
        <f t="shared" si="184"/>
        <v>MCSSA01878625301HRAEI-LPI-CC-277-2023HRAEI-MD11042024</v>
      </c>
      <c r="C704" s="71">
        <v>45253</v>
      </c>
      <c r="D704" s="72">
        <v>2024</v>
      </c>
      <c r="E704" s="73" t="s">
        <v>39</v>
      </c>
      <c r="F704" s="73" t="s">
        <v>2213</v>
      </c>
      <c r="G704" s="73" t="s">
        <v>41</v>
      </c>
      <c r="H704" s="73">
        <v>25301</v>
      </c>
      <c r="I704" s="73" t="s">
        <v>2298</v>
      </c>
      <c r="J704" s="73" t="s">
        <v>494</v>
      </c>
      <c r="K704" s="73" t="s">
        <v>1728</v>
      </c>
      <c r="L704" s="44" t="str">
        <f t="shared" si="185"/>
        <v>HRAEI-LPI-CC-277-2023HRAEI-MD1104</v>
      </c>
      <c r="M704" s="73" t="s">
        <v>1729</v>
      </c>
      <c r="N704" s="73">
        <v>25301549</v>
      </c>
      <c r="O704" s="73" t="s">
        <v>1730</v>
      </c>
      <c r="P704" s="73" t="s">
        <v>280</v>
      </c>
      <c r="Q704" s="74">
        <v>9.89</v>
      </c>
      <c r="R704" s="75">
        <v>15</v>
      </c>
      <c r="S704" s="75">
        <v>37</v>
      </c>
      <c r="T704" s="74">
        <f t="shared" si="186"/>
        <v>148.35000000000002</v>
      </c>
      <c r="U704" s="74">
        <f t="shared" si="187"/>
        <v>365.93</v>
      </c>
      <c r="V704" s="76">
        <v>0</v>
      </c>
      <c r="W704" s="87" t="str">
        <f>IFERROR(VLOOKUP(L704,'DINAMICA SOLICITADO - ENTREGADO'!$A$2:$B$2000,2,0),"-")</f>
        <v>-</v>
      </c>
      <c r="X704" s="87" t="str">
        <f>IFERROR(VLOOKUP(L704,'DINAMICA SOLICITADO - ENTREGADO'!$A$2:$C$2000,3,0),"-")</f>
        <v>-</v>
      </c>
      <c r="Y704" s="87" t="str">
        <f t="shared" si="188"/>
        <v>SIN SOLICITUD</v>
      </c>
      <c r="Z704" s="87" t="str">
        <f t="shared" si="189"/>
        <v>-</v>
      </c>
      <c r="AA704" s="87" t="str">
        <f t="shared" si="190"/>
        <v>MINIMO SIN SOLICITUD</v>
      </c>
      <c r="AB704" s="87" t="str">
        <f t="shared" si="191"/>
        <v>-</v>
      </c>
      <c r="AC704" s="87" t="str">
        <f t="shared" si="192"/>
        <v>SIN SOLICITUD</v>
      </c>
      <c r="AD704" s="6" t="str">
        <f t="shared" si="193"/>
        <v>-</v>
      </c>
      <c r="AE704" s="87"/>
      <c r="AF704" s="87"/>
      <c r="AG704" s="77"/>
      <c r="AH704" s="77"/>
      <c r="AI704" s="78" t="s">
        <v>2216</v>
      </c>
      <c r="AJ704" s="78"/>
      <c r="AK704" s="77"/>
      <c r="AL704" s="77"/>
      <c r="AM704" s="77"/>
      <c r="AN704" s="77" t="str">
        <f t="shared" si="194"/>
        <v>MCSSA018786HRAEI-LPI-CC-277-202325301</v>
      </c>
      <c r="AO704" s="77" t="str">
        <f t="shared" si="195"/>
        <v>37COMERCIALIZADORA PENTAMED, S.A. DE C.V.9.89MCSSA018786010.000.3407.002024LA-12-512-012000991-I-174-2023RAMO 12</v>
      </c>
      <c r="AP704" s="77" t="str">
        <f t="shared" si="196"/>
        <v>HRAEI-LPI-CC-277-2023</v>
      </c>
      <c r="AQ704" s="70" t="str">
        <f t="shared" si="197"/>
        <v>HRAEI-MD1104</v>
      </c>
      <c r="AR704" s="70" t="str">
        <f t="shared" si="198"/>
        <v>COMERCIALIZADORA PENTAMED, S.A. DE C.V.</v>
      </c>
      <c r="AS704" s="70" t="str">
        <f t="shared" si="199"/>
        <v>LA-12-512-012000991-I-174-2023</v>
      </c>
      <c r="AT704" s="70" t="s">
        <v>2218</v>
      </c>
      <c r="AU704" s="70" t="str">
        <f t="shared" si="200"/>
        <v>HRAEI-LPI-CC-277-2023HRAEI-MD1104</v>
      </c>
      <c r="AY704" s="1"/>
      <c r="AZ704" s="1"/>
    </row>
    <row r="705" spans="1:52" s="70" customFormat="1" ht="24.75" hidden="1" customHeight="1" x14ac:dyDescent="0.25">
      <c r="A705" s="1" t="str">
        <f t="shared" si="183"/>
        <v>LA-12-M7B-012M7B997-I-1-2023MCSSA018786COMERCIALIZADORA PENTAMED, S.A. DE C.V.2024010.000.3407.00</v>
      </c>
      <c r="B705" s="1" t="str">
        <f t="shared" si="184"/>
        <v>MCSSA01878625301HRAEI-LPI-CC-024-2023HRAEI-MD11042024</v>
      </c>
      <c r="C705" s="42">
        <v>44971</v>
      </c>
      <c r="D705" s="43">
        <v>2024</v>
      </c>
      <c r="E705" s="44" t="s">
        <v>39</v>
      </c>
      <c r="F705" s="44" t="s">
        <v>1474</v>
      </c>
      <c r="G705" s="44" t="s">
        <v>41</v>
      </c>
      <c r="H705" s="44">
        <v>25301</v>
      </c>
      <c r="I705" s="44" t="s">
        <v>1599</v>
      </c>
      <c r="J705" s="44" t="s">
        <v>494</v>
      </c>
      <c r="K705" s="44" t="s">
        <v>1728</v>
      </c>
      <c r="L705" s="44" t="str">
        <f t="shared" si="185"/>
        <v>HRAEI-LPI-CC-024-2023HRAEI-MD1104</v>
      </c>
      <c r="M705" s="44" t="s">
        <v>1729</v>
      </c>
      <c r="N705" s="44">
        <v>25301549</v>
      </c>
      <c r="O705" s="44" t="s">
        <v>1730</v>
      </c>
      <c r="P705" s="44" t="s">
        <v>280</v>
      </c>
      <c r="Q705" s="45">
        <v>9.89</v>
      </c>
      <c r="R705" s="46">
        <v>24</v>
      </c>
      <c r="S705" s="46">
        <v>60</v>
      </c>
      <c r="T705" s="45">
        <f t="shared" si="186"/>
        <v>237.36</v>
      </c>
      <c r="U705" s="45">
        <f t="shared" si="187"/>
        <v>593.40000000000009</v>
      </c>
      <c r="V705" s="47">
        <v>0</v>
      </c>
      <c r="W705" s="87">
        <f>IFERROR(VLOOKUP(L705,'DINAMICA SOLICITADO - ENTREGADO'!$A$2:$B$2000,2,0),"-")</f>
        <v>24</v>
      </c>
      <c r="X705" s="87">
        <f>IFERROR(VLOOKUP(L705,'DINAMICA SOLICITADO - ENTREGADO'!$A$2:$C$2000,3,0),"-")</f>
        <v>24</v>
      </c>
      <c r="Y705" s="87" t="str">
        <f t="shared" si="188"/>
        <v>CLAVE SOLICITADA</v>
      </c>
      <c r="Z705" s="87">
        <f t="shared" si="189"/>
        <v>0</v>
      </c>
      <c r="AA705" s="87" t="str">
        <f t="shared" si="190"/>
        <v>MINIMO CUMPLIDO</v>
      </c>
      <c r="AB705" s="87">
        <f t="shared" si="191"/>
        <v>0</v>
      </c>
      <c r="AC705" s="87" t="str">
        <f t="shared" si="192"/>
        <v>RECIBIDO TOTAL</v>
      </c>
      <c r="AD705" s="6">
        <f t="shared" si="193"/>
        <v>237.36</v>
      </c>
      <c r="AE705" s="87"/>
      <c r="AF705" s="87"/>
      <c r="AG705" s="8"/>
      <c r="AH705" s="8"/>
      <c r="AI705" s="9">
        <v>0.02</v>
      </c>
      <c r="AJ705" s="9"/>
      <c r="AK705" s="8"/>
      <c r="AL705" s="20"/>
      <c r="AM705" s="8"/>
      <c r="AN705" s="8" t="str">
        <f t="shared" si="194"/>
        <v>MCSSA018786HRAEI-LPI-CC-024-202325301</v>
      </c>
      <c r="AO705" s="8" t="str">
        <f t="shared" si="195"/>
        <v>60COMERCIALIZADORA PENTAMED, S.A. DE C.V.9.89MCSSA018786010.000.3407.002024LA-12-M7B-012M7B997-I-1-2023RAMO 12</v>
      </c>
      <c r="AP705" s="8" t="str">
        <f t="shared" si="196"/>
        <v>HRAEI-LPI-CC-024-2023</v>
      </c>
      <c r="AQ705" s="1" t="str">
        <f t="shared" si="197"/>
        <v>HRAEI-MD1104</v>
      </c>
      <c r="AR705" s="1" t="str">
        <f t="shared" si="198"/>
        <v>COMERCIALIZADORA PENTAMED, S.A. DE C.V.</v>
      </c>
      <c r="AS705" s="1" t="str">
        <f t="shared" si="199"/>
        <v>LA-12-M7B-012M7B997-I-1-2023</v>
      </c>
      <c r="AT705" s="1" t="s">
        <v>48</v>
      </c>
      <c r="AU705" s="1" t="str">
        <f t="shared" si="200"/>
        <v>HRAEI-LPI-CC-024-2023HRAEI-MD1104</v>
      </c>
      <c r="AV705" s="1"/>
      <c r="AW705" s="1"/>
      <c r="AX705" s="1"/>
      <c r="AY705" s="1"/>
      <c r="AZ705" s="1"/>
    </row>
    <row r="706" spans="1:52" s="70" customFormat="1" ht="24.75" hidden="1" customHeight="1" x14ac:dyDescent="0.25">
      <c r="A706" s="1" t="str">
        <f t="shared" si="183"/>
        <v>AA-012M7B997-E133-2022MCSSA018786BIOGEN MÉXICO, S. DE R.L. DE C.V.2024010.000.5257.00</v>
      </c>
      <c r="B706" s="1" t="str">
        <f t="shared" si="184"/>
        <v>MCSSA01878625301HRAEI-AD-CC-340-2022HRAEI-MD11062024</v>
      </c>
      <c r="C706" s="42">
        <v>44950</v>
      </c>
      <c r="D706" s="43">
        <v>2024</v>
      </c>
      <c r="E706" s="44" t="s">
        <v>39</v>
      </c>
      <c r="F706" s="44" t="s">
        <v>40</v>
      </c>
      <c r="G706" s="44" t="s">
        <v>41</v>
      </c>
      <c r="H706" s="44">
        <v>25301</v>
      </c>
      <c r="I706" s="44" t="s">
        <v>63</v>
      </c>
      <c r="J706" s="44" t="s">
        <v>64</v>
      </c>
      <c r="K706" s="44" t="s">
        <v>65</v>
      </c>
      <c r="L706" s="44" t="str">
        <f t="shared" si="185"/>
        <v>HRAEI-AD-CC-340-2022HRAEI-MD1106</v>
      </c>
      <c r="M706" s="44" t="s">
        <v>66</v>
      </c>
      <c r="N706" s="44">
        <v>25302330</v>
      </c>
      <c r="O706" s="44" t="s">
        <v>67</v>
      </c>
      <c r="P706" s="44" t="s">
        <v>68</v>
      </c>
      <c r="Q706" s="45">
        <v>20662.62</v>
      </c>
      <c r="R706" s="46">
        <v>6</v>
      </c>
      <c r="S706" s="46">
        <v>14</v>
      </c>
      <c r="T706" s="45">
        <f t="shared" si="186"/>
        <v>123975.72</v>
      </c>
      <c r="U706" s="45">
        <f t="shared" si="187"/>
        <v>289276.68</v>
      </c>
      <c r="V706" s="47">
        <v>0</v>
      </c>
      <c r="W706" s="87">
        <f>IFERROR(VLOOKUP(L706,'DINAMICA SOLICITADO - ENTREGADO'!$A$2:$B$2000,2,0),"-")</f>
        <v>14</v>
      </c>
      <c r="X706" s="87">
        <f>IFERROR(VLOOKUP(L706,'DINAMICA SOLICITADO - ENTREGADO'!$A$2:$C$2000,3,0),"-")</f>
        <v>14</v>
      </c>
      <c r="Y706" s="87" t="str">
        <f t="shared" si="188"/>
        <v>CLAVE SOLICITADA</v>
      </c>
      <c r="Z706" s="87">
        <f t="shared" si="189"/>
        <v>8</v>
      </c>
      <c r="AA706" s="87" t="str">
        <f t="shared" si="190"/>
        <v>MINIMO SUPERADO</v>
      </c>
      <c r="AB706" s="87">
        <f t="shared" si="191"/>
        <v>0</v>
      </c>
      <c r="AC706" s="87" t="str">
        <f t="shared" si="192"/>
        <v>RECIBIDO TOTAL</v>
      </c>
      <c r="AD706" s="6">
        <f t="shared" si="193"/>
        <v>289276.68</v>
      </c>
      <c r="AE706" s="87"/>
      <c r="AF706" s="87"/>
      <c r="AG706" s="8"/>
      <c r="AH706" s="8"/>
      <c r="AI706" s="9">
        <v>2.5000000000000001E-2</v>
      </c>
      <c r="AJ706" s="9"/>
      <c r="AK706" s="8"/>
      <c r="AL706" s="20"/>
      <c r="AM706" s="8"/>
      <c r="AN706" s="8" t="str">
        <f t="shared" si="194"/>
        <v>MCSSA018786HRAEI-AD-CC-340-202225301</v>
      </c>
      <c r="AO706" s="8" t="str">
        <f t="shared" si="195"/>
        <v>14BIOGEN MÉXICO, S. DE R.L. DE C.V.20662.62MCSSA018786010.000.5257.002024AA-012M7B997-E133-2022RAMO 12</v>
      </c>
      <c r="AP706" s="8" t="str">
        <f t="shared" si="196"/>
        <v>HRAEI-AD-CC-340-2022</v>
      </c>
      <c r="AQ706" s="1" t="str">
        <f t="shared" si="197"/>
        <v>HRAEI-MD1106</v>
      </c>
      <c r="AR706" s="1" t="str">
        <f t="shared" si="198"/>
        <v>BIOGEN MÉXICO, S. DE R.L. DE C.V.</v>
      </c>
      <c r="AS706" s="1" t="str">
        <f t="shared" si="199"/>
        <v>AA-012M7B997-E133-2022</v>
      </c>
      <c r="AT706" s="1" t="s">
        <v>48</v>
      </c>
      <c r="AU706" s="1" t="str">
        <f t="shared" si="200"/>
        <v>HRAEI-AD-CC-340-2022HRAEI-MD1106</v>
      </c>
      <c r="AV706" s="1"/>
      <c r="AW706" s="1"/>
      <c r="AX706" s="1"/>
      <c r="AY706" s="1"/>
      <c r="AZ706" s="1"/>
    </row>
    <row r="707" spans="1:52" s="70" customFormat="1" ht="24.75" hidden="1" customHeight="1" x14ac:dyDescent="0.25">
      <c r="A707" s="1" t="str">
        <f t="shared" si="183"/>
        <v>LA-012M7B997-E115-2022MCSSA018786DARIER, S.A. DE C.V.2024010.000.2823.00</v>
      </c>
      <c r="B707" s="1" t="str">
        <f t="shared" si="184"/>
        <v>MCSSA01878625301HRAEI-LPI-CC-461-2022HRAEI-MD11092024</v>
      </c>
      <c r="C707" s="42">
        <v>44950</v>
      </c>
      <c r="D707" s="43">
        <v>2024</v>
      </c>
      <c r="E707" s="44" t="s">
        <v>39</v>
      </c>
      <c r="F707" s="44" t="s">
        <v>390</v>
      </c>
      <c r="G707" s="44" t="s">
        <v>41</v>
      </c>
      <c r="H707" s="44">
        <v>25301</v>
      </c>
      <c r="I707" s="44" t="s">
        <v>828</v>
      </c>
      <c r="J707" s="44" t="s">
        <v>829</v>
      </c>
      <c r="K707" s="44" t="s">
        <v>834</v>
      </c>
      <c r="L707" s="44" t="str">
        <f t="shared" si="185"/>
        <v>HRAEI-LPI-CC-461-2022HRAEI-MD1109</v>
      </c>
      <c r="M707" s="44" t="s">
        <v>835</v>
      </c>
      <c r="N707" s="44">
        <v>25301555</v>
      </c>
      <c r="O707" s="44" t="s">
        <v>836</v>
      </c>
      <c r="P707" s="44" t="s">
        <v>827</v>
      </c>
      <c r="Q707" s="45">
        <v>29.9</v>
      </c>
      <c r="R707" s="46">
        <v>4</v>
      </c>
      <c r="S707" s="46">
        <v>8</v>
      </c>
      <c r="T707" s="45">
        <f t="shared" si="186"/>
        <v>119.6</v>
      </c>
      <c r="U707" s="45">
        <f t="shared" si="187"/>
        <v>239.2</v>
      </c>
      <c r="V707" s="47">
        <v>0</v>
      </c>
      <c r="W707" s="87" t="str">
        <f>IFERROR(VLOOKUP(L707,'DINAMICA SOLICITADO - ENTREGADO'!$A$2:$B$2000,2,0),"-")</f>
        <v>-</v>
      </c>
      <c r="X707" s="87" t="str">
        <f>IFERROR(VLOOKUP(L707,'DINAMICA SOLICITADO - ENTREGADO'!$A$2:$C$2000,3,0),"-")</f>
        <v>-</v>
      </c>
      <c r="Y707" s="87" t="str">
        <f t="shared" si="188"/>
        <v>SIN SOLICITUD</v>
      </c>
      <c r="Z707" s="87" t="str">
        <f t="shared" si="189"/>
        <v>-</v>
      </c>
      <c r="AA707" s="87" t="str">
        <f t="shared" si="190"/>
        <v>MINIMO SIN SOLICITUD</v>
      </c>
      <c r="AB707" s="87" t="str">
        <f t="shared" si="191"/>
        <v>-</v>
      </c>
      <c r="AC707" s="87" t="str">
        <f t="shared" si="192"/>
        <v>SIN SOLICITUD</v>
      </c>
      <c r="AD707" s="6" t="str">
        <f t="shared" si="193"/>
        <v>-</v>
      </c>
      <c r="AE707" s="87"/>
      <c r="AF707" s="87"/>
      <c r="AG707" s="8"/>
      <c r="AH707" s="8"/>
      <c r="AI707" s="9">
        <v>2.5000000000000001E-2</v>
      </c>
      <c r="AJ707" s="9"/>
      <c r="AK707" s="8"/>
      <c r="AL707" s="20"/>
      <c r="AM707" s="8"/>
      <c r="AN707" s="8" t="str">
        <f t="shared" si="194"/>
        <v>MCSSA018786HRAEI-LPI-CC-461-202225301</v>
      </c>
      <c r="AO707" s="8" t="str">
        <f t="shared" si="195"/>
        <v>8DARIER, S.A. DE C.V.29.9MCSSA018786010.000.2823.002024LA-012M7B997-E115-2022RAMO 12</v>
      </c>
      <c r="AP707" s="8" t="str">
        <f t="shared" si="196"/>
        <v>HRAEI-LPI-CC-461-2022</v>
      </c>
      <c r="AQ707" s="1" t="str">
        <f t="shared" si="197"/>
        <v>HRAEI-MD1109</v>
      </c>
      <c r="AR707" s="1" t="str">
        <f t="shared" si="198"/>
        <v>DARIER, S.A. DE C.V.</v>
      </c>
      <c r="AS707" s="1" t="str">
        <f t="shared" si="199"/>
        <v>LA-012M7B997-E115-2022</v>
      </c>
      <c r="AT707" s="1" t="s">
        <v>48</v>
      </c>
      <c r="AU707" s="1" t="str">
        <f t="shared" si="200"/>
        <v>HRAEI-LPI-CC-461-2022HRAEI-MD1109</v>
      </c>
      <c r="AV707" s="1"/>
      <c r="AW707" s="1"/>
      <c r="AX707" s="1"/>
      <c r="AY707" s="1"/>
      <c r="AZ707" s="1"/>
    </row>
    <row r="708" spans="1:52" s="70" customFormat="1" ht="24.75" hidden="1" customHeight="1" x14ac:dyDescent="0.25">
      <c r="A708" s="1" t="str">
        <f t="shared" si="183"/>
        <v>LA-012M7B997-E115-2022MCSSA018786DISTRIBUIDOR MEDICO TECNOMED, S.A. DE C.V.2024010.000.4176.00</v>
      </c>
      <c r="B708" s="1" t="str">
        <f t="shared" si="184"/>
        <v>MCSSA01878625301HRAEI-LPI-CC-419-RA-2022HRAEI-MD11072024</v>
      </c>
      <c r="C708" s="42">
        <v>44950</v>
      </c>
      <c r="D708" s="43">
        <v>2024</v>
      </c>
      <c r="E708" s="44" t="s">
        <v>39</v>
      </c>
      <c r="F708" s="44" t="s">
        <v>390</v>
      </c>
      <c r="G708" s="44" t="s">
        <v>41</v>
      </c>
      <c r="H708" s="44">
        <v>25301</v>
      </c>
      <c r="I708" s="44" t="s">
        <v>399</v>
      </c>
      <c r="J708" s="44" t="s">
        <v>400</v>
      </c>
      <c r="K708" s="44" t="s">
        <v>935</v>
      </c>
      <c r="L708" s="44" t="str">
        <f t="shared" si="185"/>
        <v>HRAEI-LPI-CC-419-RA-2022HRAEI-MD1107</v>
      </c>
      <c r="M708" s="69" t="s">
        <v>936</v>
      </c>
      <c r="N708" s="44">
        <v>25301551</v>
      </c>
      <c r="O708" s="44" t="s">
        <v>937</v>
      </c>
      <c r="P708" s="44" t="s">
        <v>938</v>
      </c>
      <c r="Q708" s="45">
        <v>52.76</v>
      </c>
      <c r="R708" s="46">
        <v>4</v>
      </c>
      <c r="S708" s="46">
        <v>10</v>
      </c>
      <c r="T708" s="45">
        <f t="shared" si="186"/>
        <v>211.04</v>
      </c>
      <c r="U708" s="45">
        <f t="shared" si="187"/>
        <v>527.6</v>
      </c>
      <c r="V708" s="47">
        <v>0</v>
      </c>
      <c r="W708" s="87">
        <f>IFERROR(VLOOKUP(L708,'DINAMICA SOLICITADO - ENTREGADO'!$A$2:$B$2000,2,0),"-")</f>
        <v>4</v>
      </c>
      <c r="X708" s="87">
        <f>IFERROR(VLOOKUP(L708,'DINAMICA SOLICITADO - ENTREGADO'!$A$2:$C$2000,3,0),"-")</f>
        <v>8</v>
      </c>
      <c r="Y708" s="87" t="str">
        <f t="shared" si="188"/>
        <v>CLAVE SOLICITADA</v>
      </c>
      <c r="Z708" s="87">
        <f t="shared" si="189"/>
        <v>0</v>
      </c>
      <c r="AA708" s="87" t="str">
        <f t="shared" si="190"/>
        <v>MINIMO CUMPLIDO</v>
      </c>
      <c r="AB708" s="87">
        <f t="shared" si="191"/>
        <v>-4</v>
      </c>
      <c r="AC708" s="87" t="str">
        <f t="shared" si="192"/>
        <v>SIN RECIBIR</v>
      </c>
      <c r="AD708" s="6">
        <f t="shared" si="193"/>
        <v>422.08</v>
      </c>
      <c r="AE708" s="87"/>
      <c r="AF708" s="87"/>
      <c r="AG708" s="8"/>
      <c r="AH708" s="8"/>
      <c r="AI708" s="9">
        <v>2.5000000000000001E-2</v>
      </c>
      <c r="AJ708" s="9"/>
      <c r="AK708" s="8"/>
      <c r="AL708" s="20"/>
      <c r="AM708" s="8"/>
      <c r="AN708" s="8" t="str">
        <f t="shared" si="194"/>
        <v>MCSSA018786HRAEI-LPI-CC-419-RA-202225301</v>
      </c>
      <c r="AO708" s="8" t="str">
        <f t="shared" si="195"/>
        <v>10DISTRIBUIDOR MEDICO TECNOMED, S.A. DE C.V.52.76MCSSA018786010.000.4176.002024LA-012M7B997-E115-2022RAMO 12</v>
      </c>
      <c r="AP708" s="8" t="str">
        <f t="shared" si="196"/>
        <v>HRAEI-LPI-CC-419-RA-2022</v>
      </c>
      <c r="AQ708" s="1" t="str">
        <f t="shared" si="197"/>
        <v>HRAEI-MD1107</v>
      </c>
      <c r="AR708" s="1" t="str">
        <f t="shared" si="198"/>
        <v>DISTRIBUIDOR MEDICO TECNOMED, S.A. DE C.V.</v>
      </c>
      <c r="AS708" s="1" t="str">
        <f t="shared" si="199"/>
        <v>LA-012M7B997-E115-2022</v>
      </c>
      <c r="AT708" s="1" t="s">
        <v>48</v>
      </c>
      <c r="AU708" s="1" t="str">
        <f t="shared" si="200"/>
        <v>HRAEI-LPI-CC-419-RA-2022HRAEI-MD1107</v>
      </c>
      <c r="AV708" s="1"/>
      <c r="AW708" s="1"/>
      <c r="AX708" s="1"/>
      <c r="AY708" s="1"/>
      <c r="AZ708" s="1"/>
    </row>
    <row r="709" spans="1:52" s="70" customFormat="1" ht="24.75" hidden="1" customHeight="1" x14ac:dyDescent="0.25">
      <c r="A709" s="70" t="str">
        <f t="shared" si="183"/>
        <v>LA-12-512-012000991-I-174-2023MCSSA018786PROQUIGAMA, S.A. DE C.V.2024010.000.0291.00</v>
      </c>
      <c r="B709" s="70" t="str">
        <f t="shared" si="184"/>
        <v>MCSSA01878625301HRAEI-LPI-CC-361-1-2023HRAEI-MD11112024</v>
      </c>
      <c r="C709" s="71">
        <v>45253</v>
      </c>
      <c r="D709" s="72">
        <v>2024</v>
      </c>
      <c r="E709" s="73" t="s">
        <v>39</v>
      </c>
      <c r="F709" s="73" t="s">
        <v>2213</v>
      </c>
      <c r="G709" s="73" t="s">
        <v>41</v>
      </c>
      <c r="H709" s="73">
        <v>25301</v>
      </c>
      <c r="I709" s="73" t="s">
        <v>2300</v>
      </c>
      <c r="J709" s="73" t="s">
        <v>374</v>
      </c>
      <c r="K709" s="73" t="s">
        <v>1515</v>
      </c>
      <c r="L709" s="44" t="str">
        <f t="shared" si="185"/>
        <v>HRAEI-LPI-CC-361-1-2023HRAEI-MD1111</v>
      </c>
      <c r="M709" s="79" t="s">
        <v>1516</v>
      </c>
      <c r="N709" s="73">
        <v>25301560</v>
      </c>
      <c r="O709" s="73" t="s">
        <v>1517</v>
      </c>
      <c r="P709" s="73" t="s">
        <v>1518</v>
      </c>
      <c r="Q709" s="74">
        <v>64.900000000000006</v>
      </c>
      <c r="R709" s="75">
        <v>10</v>
      </c>
      <c r="S709" s="75">
        <v>23</v>
      </c>
      <c r="T709" s="74">
        <f t="shared" si="186"/>
        <v>649</v>
      </c>
      <c r="U709" s="74">
        <f t="shared" si="187"/>
        <v>1492.7</v>
      </c>
      <c r="V709" s="76">
        <v>0</v>
      </c>
      <c r="W709" s="87">
        <f>IFERROR(VLOOKUP(L709,'DINAMICA SOLICITADO - ENTREGADO'!$A$2:$B$2000,2,0),"-")</f>
        <v>10</v>
      </c>
      <c r="X709" s="87">
        <f>IFERROR(VLOOKUP(L709,'DINAMICA SOLICITADO - ENTREGADO'!$A$2:$C$2000,3,0),"-")</f>
        <v>0</v>
      </c>
      <c r="Y709" s="87" t="str">
        <f t="shared" si="188"/>
        <v>CLAVE SOLICITADA</v>
      </c>
      <c r="Z709" s="87">
        <f t="shared" si="189"/>
        <v>0</v>
      </c>
      <c r="AA709" s="87" t="str">
        <f t="shared" si="190"/>
        <v>MINIMO CUMPLIDO</v>
      </c>
      <c r="AB709" s="87">
        <f t="shared" si="191"/>
        <v>10</v>
      </c>
      <c r="AC709" s="87" t="str">
        <f t="shared" si="192"/>
        <v>SIN RECIBIR</v>
      </c>
      <c r="AD709" s="6">
        <f t="shared" si="193"/>
        <v>0</v>
      </c>
      <c r="AE709" s="87"/>
      <c r="AF709" s="87"/>
      <c r="AG709" s="77"/>
      <c r="AH709" s="77"/>
      <c r="AI709" s="78" t="s">
        <v>2216</v>
      </c>
      <c r="AJ709" s="78"/>
      <c r="AK709" s="77"/>
      <c r="AL709" s="77"/>
      <c r="AM709" s="77"/>
      <c r="AN709" s="77" t="str">
        <f t="shared" si="194"/>
        <v>MCSSA018786HRAEI-LPI-CC-361-1-202325301</v>
      </c>
      <c r="AO709" s="77" t="str">
        <f t="shared" si="195"/>
        <v>23PROQUIGAMA, S.A. DE C.V.64.9MCSSA018786010.000.0291.002024LA-12-512-012000991-I-174-2023RAMO 12</v>
      </c>
      <c r="AP709" s="77" t="str">
        <f t="shared" si="196"/>
        <v>HRAEI-LPI-CC-361-1-2023</v>
      </c>
      <c r="AQ709" s="70" t="str">
        <f t="shared" si="197"/>
        <v>HRAEI-MD1111</v>
      </c>
      <c r="AR709" s="70" t="str">
        <f t="shared" si="198"/>
        <v>PROQUIGAMA, S.A. DE C.V.</v>
      </c>
      <c r="AS709" s="70" t="str">
        <f t="shared" si="199"/>
        <v>LA-12-512-012000991-I-174-2023</v>
      </c>
      <c r="AT709" s="70" t="s">
        <v>2218</v>
      </c>
      <c r="AU709" s="70" t="str">
        <f t="shared" si="200"/>
        <v>HRAEI-LPI-CC-361-1-2023HRAEI-MD1111</v>
      </c>
      <c r="AY709" s="1"/>
      <c r="AZ709" s="1"/>
    </row>
    <row r="710" spans="1:52" s="70" customFormat="1" ht="24.75" hidden="1" customHeight="1" x14ac:dyDescent="0.25">
      <c r="A710" s="1" t="str">
        <f t="shared" si="183"/>
        <v>LA-12-M7B-012M7B997-I-1-2023MCSSA018786PRODUCTOS E INSUMOS PARA LA SALUD, S.A. DE C.V.2024010.000.0291.00</v>
      </c>
      <c r="B710" s="1" t="str">
        <f t="shared" si="184"/>
        <v>MCSSA01878625301HRAEI-LPI-CC-015-2023HRAEI-MD11112024</v>
      </c>
      <c r="C710" s="42">
        <v>44971</v>
      </c>
      <c r="D710" s="43">
        <v>2024</v>
      </c>
      <c r="E710" s="44" t="s">
        <v>39</v>
      </c>
      <c r="F710" s="44" t="s">
        <v>1474</v>
      </c>
      <c r="G710" s="44" t="s">
        <v>41</v>
      </c>
      <c r="H710" s="44">
        <v>25301</v>
      </c>
      <c r="I710" s="44" t="s">
        <v>1514</v>
      </c>
      <c r="J710" s="44" t="s">
        <v>1290</v>
      </c>
      <c r="K710" s="44" t="s">
        <v>1515</v>
      </c>
      <c r="L710" s="44" t="str">
        <f t="shared" si="185"/>
        <v>HRAEI-LPI-CC-015-2023HRAEI-MD1111</v>
      </c>
      <c r="M710" s="44" t="s">
        <v>1516</v>
      </c>
      <c r="N710" s="44">
        <v>25301560</v>
      </c>
      <c r="O710" s="44" t="s">
        <v>1517</v>
      </c>
      <c r="P710" s="44" t="s">
        <v>1518</v>
      </c>
      <c r="Q710" s="45">
        <v>65.69</v>
      </c>
      <c r="R710" s="46">
        <v>16</v>
      </c>
      <c r="S710" s="46">
        <v>38</v>
      </c>
      <c r="T710" s="45">
        <f t="shared" si="186"/>
        <v>1051.04</v>
      </c>
      <c r="U710" s="45">
        <f t="shared" si="187"/>
        <v>2496.2199999999998</v>
      </c>
      <c r="V710" s="47">
        <v>0</v>
      </c>
      <c r="W710" s="87">
        <f>IFERROR(VLOOKUP(L710,'DINAMICA SOLICITADO - ENTREGADO'!$A$2:$B$2000,2,0),"-")</f>
        <v>38</v>
      </c>
      <c r="X710" s="87">
        <f>IFERROR(VLOOKUP(L710,'DINAMICA SOLICITADO - ENTREGADO'!$A$2:$C$2000,3,0),"-")</f>
        <v>38</v>
      </c>
      <c r="Y710" s="87" t="str">
        <f t="shared" si="188"/>
        <v>CLAVE SOLICITADA</v>
      </c>
      <c r="Z710" s="87">
        <f t="shared" si="189"/>
        <v>22</v>
      </c>
      <c r="AA710" s="87" t="str">
        <f t="shared" si="190"/>
        <v>MINIMO SUPERADO</v>
      </c>
      <c r="AB710" s="87">
        <f t="shared" si="191"/>
        <v>0</v>
      </c>
      <c r="AC710" s="87" t="str">
        <f t="shared" si="192"/>
        <v>RECIBIDO TOTAL</v>
      </c>
      <c r="AD710" s="6">
        <f t="shared" si="193"/>
        <v>2496.2199999999998</v>
      </c>
      <c r="AE710" s="87"/>
      <c r="AF710" s="87"/>
      <c r="AG710" s="8"/>
      <c r="AH710" s="8"/>
      <c r="AI710" s="9">
        <v>0.02</v>
      </c>
      <c r="AJ710" s="9"/>
      <c r="AK710" s="8"/>
      <c r="AL710" s="20"/>
      <c r="AM710" s="8"/>
      <c r="AN710" s="8" t="str">
        <f t="shared" si="194"/>
        <v>MCSSA018786HRAEI-LPI-CC-015-202325301</v>
      </c>
      <c r="AO710" s="8" t="str">
        <f t="shared" si="195"/>
        <v>38PRODUCTOS E INSUMOS PARA LA SALUD, S.A. DE C.V.65.69MCSSA018786010.000.0291.002024LA-12-M7B-012M7B997-I-1-2023RAMO 12</v>
      </c>
      <c r="AP710" s="8" t="str">
        <f t="shared" si="196"/>
        <v>HRAEI-LPI-CC-015-2023</v>
      </c>
      <c r="AQ710" s="1" t="str">
        <f t="shared" si="197"/>
        <v>HRAEI-MD1111</v>
      </c>
      <c r="AR710" s="1" t="str">
        <f t="shared" si="198"/>
        <v>PRODUCTOS E INSUMOS PARA LA SALUD, S.A. DE C.V.</v>
      </c>
      <c r="AS710" s="1" t="str">
        <f t="shared" si="199"/>
        <v>LA-12-M7B-012M7B997-I-1-2023</v>
      </c>
      <c r="AT710" s="1" t="s">
        <v>48</v>
      </c>
      <c r="AU710" s="1" t="str">
        <f t="shared" si="200"/>
        <v>HRAEI-LPI-CC-015-2023HRAEI-MD1111</v>
      </c>
      <c r="AV710" s="1"/>
      <c r="AW710" s="1"/>
      <c r="AX710" s="1"/>
      <c r="AY710" s="1"/>
      <c r="AZ710" s="1"/>
    </row>
    <row r="711" spans="1:52" s="70" customFormat="1" ht="24.75" hidden="1" customHeight="1" x14ac:dyDescent="0.25">
      <c r="A711" s="70" t="str">
        <f t="shared" ref="A711:A774" si="201">CONCATENATE($F711,$E711,$J711,$D711,$M711)</f>
        <v>LA-12-512-012000991-I-174-2023MCSSA018786VANTAGE SERVICIOS INTEGRALES DE SALUD, S.A. DE C.V.2024010.000.0599.00</v>
      </c>
      <c r="B711" s="70" t="str">
        <f t="shared" ref="B711:B774" si="202">CONCATENATE($E711,$H711,$I711,$K711,$D711)</f>
        <v>MCSSA01878625301HRAEI-LPI-CC-374-2023HRAEI-MD11242024</v>
      </c>
      <c r="C711" s="71">
        <v>45253</v>
      </c>
      <c r="D711" s="72">
        <v>2024</v>
      </c>
      <c r="E711" s="73" t="s">
        <v>39</v>
      </c>
      <c r="F711" s="73" t="s">
        <v>2213</v>
      </c>
      <c r="G711" s="73" t="s">
        <v>41</v>
      </c>
      <c r="H711" s="73">
        <v>25301</v>
      </c>
      <c r="I711" s="73" t="s">
        <v>2354</v>
      </c>
      <c r="J711" s="73" t="s">
        <v>521</v>
      </c>
      <c r="K711" s="73" t="s">
        <v>522</v>
      </c>
      <c r="L711" s="44" t="str">
        <f t="shared" ref="L711:L774" si="203">CONCATENATE(I711,K711)</f>
        <v>HRAEI-LPI-CC-374-2023HRAEI-MD1124</v>
      </c>
      <c r="M711" s="73" t="s">
        <v>523</v>
      </c>
      <c r="N711" s="73">
        <v>25301577</v>
      </c>
      <c r="O711" s="73" t="s">
        <v>524</v>
      </c>
      <c r="P711" s="73" t="s">
        <v>258</v>
      </c>
      <c r="Q711" s="74">
        <v>35.450000000000003</v>
      </c>
      <c r="R711" s="75">
        <v>107</v>
      </c>
      <c r="S711" s="75">
        <v>266</v>
      </c>
      <c r="T711" s="74">
        <f t="shared" ref="T711:T774" si="204">+$Q711*$R711</f>
        <v>3793.15</v>
      </c>
      <c r="U711" s="74">
        <f t="shared" ref="U711:U774" si="205">+$S711*$Q711</f>
        <v>9429.7000000000007</v>
      </c>
      <c r="V711" s="76">
        <v>0</v>
      </c>
      <c r="W711" s="87">
        <f>IFERROR(VLOOKUP(L711,'DINAMICA SOLICITADO - ENTREGADO'!$A$2:$B$2000,2,0),"-")</f>
        <v>107</v>
      </c>
      <c r="X711" s="87">
        <f>IFERROR(VLOOKUP(L711,'DINAMICA SOLICITADO - ENTREGADO'!$A$2:$C$2000,3,0),"-")</f>
        <v>0</v>
      </c>
      <c r="Y711" s="87" t="str">
        <f t="shared" ref="Y711:Y774" si="206">IF(W711="-","SIN SOLICITUD","CLAVE SOLICITADA")</f>
        <v>CLAVE SOLICITADA</v>
      </c>
      <c r="Z711" s="87">
        <f t="shared" ref="Z711:Z774" si="207">IF(W711="-","-",(W711-R711))</f>
        <v>0</v>
      </c>
      <c r="AA711" s="87" t="str">
        <f t="shared" ref="AA711:AA774" si="208">IF(Z711&lt;0,"MINIMO NO CUMPLIDO",IF(Z711="-","MINIMO SIN SOLICITUD",IF(Z711=0,"MINIMO CUMPLIDO","MINIMO SUPERADO")))</f>
        <v>MINIMO CUMPLIDO</v>
      </c>
      <c r="AB711" s="87">
        <f t="shared" ref="AB711:AB774" si="209">IF(W711="-","-",(W711-X711))</f>
        <v>107</v>
      </c>
      <c r="AC711" s="87" t="str">
        <f t="shared" ref="AC711:AC774" si="210">IF(AND(X711="-",AB711="-"),"SIN SOLICITUD",IF(AND(X711&gt;0,AB711&gt;0),"RECIBIDO PARCIAL",IF(AND(X711&gt;0,AB711=0),"RECIBIDO TOTAL","SIN RECIBIR")))</f>
        <v>SIN RECIBIR</v>
      </c>
      <c r="AD711" s="6">
        <f t="shared" ref="AD711:AD774" si="211">IFERROR(+Q711*X711,"-")</f>
        <v>0</v>
      </c>
      <c r="AE711" s="87"/>
      <c r="AF711" s="87"/>
      <c r="AG711" s="77"/>
      <c r="AH711" s="77"/>
      <c r="AI711" s="78" t="s">
        <v>2216</v>
      </c>
      <c r="AJ711" s="78"/>
      <c r="AK711" s="77"/>
      <c r="AL711" s="77"/>
      <c r="AM711" s="77"/>
      <c r="AN711" s="77" t="str">
        <f t="shared" ref="AN711:AN774" si="212">CONCATENATE($E711,$I711,$H711)</f>
        <v>MCSSA018786HRAEI-LPI-CC-374-202325301</v>
      </c>
      <c r="AO711" s="77" t="str">
        <f t="shared" ref="AO711:AO774" si="213">CONCATENATE($S711,$J711,$Q711,$E711,$M711,$D711,$F711,$G711)</f>
        <v>266VANTAGE SERVICIOS INTEGRALES DE SALUD, S.A. DE C.V.35.45MCSSA018786010.000.0599.002024LA-12-512-012000991-I-174-2023RAMO 12</v>
      </c>
      <c r="AP711" s="77" t="str">
        <f t="shared" ref="AP711:AP774" si="214">+I711</f>
        <v>HRAEI-LPI-CC-374-2023</v>
      </c>
      <c r="AQ711" s="70" t="str">
        <f t="shared" ref="AQ711:AQ774" si="215">+$K711</f>
        <v>HRAEI-MD1124</v>
      </c>
      <c r="AR711" s="70" t="str">
        <f t="shared" ref="AR711:AR774" si="216">+J711</f>
        <v>VANTAGE SERVICIOS INTEGRALES DE SALUD, S.A. DE C.V.</v>
      </c>
      <c r="AS711" s="70" t="str">
        <f t="shared" ref="AS711:AS774" si="217">+F711</f>
        <v>LA-12-512-012000991-I-174-2023</v>
      </c>
      <c r="AT711" s="70" t="s">
        <v>2218</v>
      </c>
      <c r="AU711" s="70" t="str">
        <f t="shared" ref="AU711:AU774" si="218">CONCATENATE(I711,K711)</f>
        <v>HRAEI-LPI-CC-374-2023HRAEI-MD1124</v>
      </c>
      <c r="AY711" s="1"/>
      <c r="AZ711" s="1"/>
    </row>
    <row r="712" spans="1:52" s="70" customFormat="1" ht="24.75" hidden="1" customHeight="1" x14ac:dyDescent="0.25">
      <c r="A712" s="1" t="str">
        <f t="shared" si="201"/>
        <v>LA-012M7B997-E115-2022MCSSA018786VANTAGE SERVICIOS INTEGRALES DE SALUD, S.A. DE C.V.2024010.000.0599.00</v>
      </c>
      <c r="B712" s="1" t="str">
        <f t="shared" si="202"/>
        <v>MCSSA01878625301HRAEI-LPI-CC-434-2022HRAEI-MD11242024</v>
      </c>
      <c r="C712" s="42">
        <v>44950</v>
      </c>
      <c r="D712" s="43">
        <v>2024</v>
      </c>
      <c r="E712" s="44" t="s">
        <v>39</v>
      </c>
      <c r="F712" s="44" t="s">
        <v>390</v>
      </c>
      <c r="G712" s="44" t="s">
        <v>41</v>
      </c>
      <c r="H712" s="44">
        <v>25301</v>
      </c>
      <c r="I712" s="44" t="s">
        <v>520</v>
      </c>
      <c r="J712" s="44" t="s">
        <v>521</v>
      </c>
      <c r="K712" s="44" t="s">
        <v>522</v>
      </c>
      <c r="L712" s="44" t="str">
        <f t="shared" si="203"/>
        <v>HRAEI-LPI-CC-434-2022HRAEI-MD1124</v>
      </c>
      <c r="M712" s="44" t="s">
        <v>523</v>
      </c>
      <c r="N712" s="44">
        <v>25301577</v>
      </c>
      <c r="O712" s="44" t="s">
        <v>524</v>
      </c>
      <c r="P712" s="44" t="s">
        <v>258</v>
      </c>
      <c r="Q712" s="45">
        <v>35.450000000000003</v>
      </c>
      <c r="R712" s="46">
        <v>104</v>
      </c>
      <c r="S712" s="46">
        <v>259</v>
      </c>
      <c r="T712" s="45">
        <f t="shared" si="204"/>
        <v>3686.8</v>
      </c>
      <c r="U712" s="45">
        <f t="shared" si="205"/>
        <v>9181.5500000000011</v>
      </c>
      <c r="V712" s="47">
        <v>0</v>
      </c>
      <c r="W712" s="87">
        <f>IFERROR(VLOOKUP(L712,'DINAMICA SOLICITADO - ENTREGADO'!$A$2:$B$2000,2,0),"-")</f>
        <v>104</v>
      </c>
      <c r="X712" s="87">
        <f>IFERROR(VLOOKUP(L712,'DINAMICA SOLICITADO - ENTREGADO'!$A$2:$C$2000,3,0),"-")</f>
        <v>104</v>
      </c>
      <c r="Y712" s="87" t="str">
        <f t="shared" si="206"/>
        <v>CLAVE SOLICITADA</v>
      </c>
      <c r="Z712" s="87">
        <f t="shared" si="207"/>
        <v>0</v>
      </c>
      <c r="AA712" s="87" t="str">
        <f t="shared" si="208"/>
        <v>MINIMO CUMPLIDO</v>
      </c>
      <c r="AB712" s="87">
        <f t="shared" si="209"/>
        <v>0</v>
      </c>
      <c r="AC712" s="87" t="str">
        <f t="shared" si="210"/>
        <v>RECIBIDO TOTAL</v>
      </c>
      <c r="AD712" s="6">
        <f t="shared" si="211"/>
        <v>3686.8</v>
      </c>
      <c r="AE712" s="87"/>
      <c r="AF712" s="87"/>
      <c r="AG712" s="8"/>
      <c r="AH712" s="8"/>
      <c r="AI712" s="9">
        <v>2.5000000000000001E-2</v>
      </c>
      <c r="AJ712" s="9"/>
      <c r="AK712" s="8"/>
      <c r="AL712" s="20"/>
      <c r="AM712" s="8"/>
      <c r="AN712" s="8" t="str">
        <f t="shared" si="212"/>
        <v>MCSSA018786HRAEI-LPI-CC-434-202225301</v>
      </c>
      <c r="AO712" s="8" t="str">
        <f t="shared" si="213"/>
        <v>259VANTAGE SERVICIOS INTEGRALES DE SALUD, S.A. DE C.V.35.45MCSSA018786010.000.0599.002024LA-012M7B997-E115-2022RAMO 12</v>
      </c>
      <c r="AP712" s="8" t="str">
        <f t="shared" si="214"/>
        <v>HRAEI-LPI-CC-434-2022</v>
      </c>
      <c r="AQ712" s="1" t="str">
        <f t="shared" si="215"/>
        <v>HRAEI-MD1124</v>
      </c>
      <c r="AR712" s="1" t="str">
        <f t="shared" si="216"/>
        <v>VANTAGE SERVICIOS INTEGRALES DE SALUD, S.A. DE C.V.</v>
      </c>
      <c r="AS712" s="1" t="str">
        <f t="shared" si="217"/>
        <v>LA-012M7B997-E115-2022</v>
      </c>
      <c r="AT712" s="1" t="s">
        <v>48</v>
      </c>
      <c r="AU712" s="1" t="str">
        <f t="shared" si="218"/>
        <v>HRAEI-LPI-CC-434-2022HRAEI-MD1124</v>
      </c>
      <c r="AV712" s="1"/>
      <c r="AW712" s="1"/>
      <c r="AX712" s="1"/>
      <c r="AY712" s="1"/>
      <c r="AZ712" s="1"/>
    </row>
    <row r="713" spans="1:52" s="70" customFormat="1" ht="24.75" hidden="1" customHeight="1" x14ac:dyDescent="0.25">
      <c r="A713" s="1" t="str">
        <f t="shared" si="201"/>
        <v>LA-012M7B997-E115-2022MCSSA018786ULTRA LABORATORIOS, S.A. DE C.V.2024010.000.0599.00</v>
      </c>
      <c r="B713" s="1" t="str">
        <f t="shared" si="202"/>
        <v>MCSSA01878625301HRAEI-LPI-CC-446-1-2022HRAEI-MD11242024</v>
      </c>
      <c r="C713" s="42">
        <v>44950</v>
      </c>
      <c r="D713" s="43">
        <v>2024</v>
      </c>
      <c r="E713" s="44" t="s">
        <v>39</v>
      </c>
      <c r="F713" s="44" t="s">
        <v>390</v>
      </c>
      <c r="G713" s="44" t="s">
        <v>41</v>
      </c>
      <c r="H713" s="44">
        <v>25301</v>
      </c>
      <c r="I713" s="44" t="s">
        <v>1288</v>
      </c>
      <c r="J713" s="44" t="s">
        <v>1289</v>
      </c>
      <c r="K713" s="44" t="s">
        <v>522</v>
      </c>
      <c r="L713" s="44" t="str">
        <f t="shared" si="203"/>
        <v>HRAEI-LPI-CC-446-1-2022HRAEI-MD1124</v>
      </c>
      <c r="M713" s="44" t="s">
        <v>523</v>
      </c>
      <c r="N713" s="44">
        <v>25301577</v>
      </c>
      <c r="O713" s="44" t="s">
        <v>524</v>
      </c>
      <c r="P713" s="44" t="s">
        <v>258</v>
      </c>
      <c r="Q713" s="45">
        <v>36</v>
      </c>
      <c r="R713" s="46">
        <v>69</v>
      </c>
      <c r="S713" s="46">
        <v>173</v>
      </c>
      <c r="T713" s="45">
        <f t="shared" si="204"/>
        <v>2484</v>
      </c>
      <c r="U713" s="45">
        <f t="shared" si="205"/>
        <v>6228</v>
      </c>
      <c r="V713" s="47">
        <v>0</v>
      </c>
      <c r="W713" s="87">
        <f>IFERROR(VLOOKUP(L713,'DINAMICA SOLICITADO - ENTREGADO'!$A$2:$B$2000,2,0),"-")</f>
        <v>69</v>
      </c>
      <c r="X713" s="87">
        <f>IFERROR(VLOOKUP(L713,'DINAMICA SOLICITADO - ENTREGADO'!$A$2:$C$2000,3,0),"-")</f>
        <v>0</v>
      </c>
      <c r="Y713" s="87" t="str">
        <f t="shared" si="206"/>
        <v>CLAVE SOLICITADA</v>
      </c>
      <c r="Z713" s="87">
        <f t="shared" si="207"/>
        <v>0</v>
      </c>
      <c r="AA713" s="87" t="str">
        <f t="shared" si="208"/>
        <v>MINIMO CUMPLIDO</v>
      </c>
      <c r="AB713" s="87">
        <f t="shared" si="209"/>
        <v>69</v>
      </c>
      <c r="AC713" s="87" t="str">
        <f t="shared" si="210"/>
        <v>SIN RECIBIR</v>
      </c>
      <c r="AD713" s="6">
        <f t="shared" si="211"/>
        <v>0</v>
      </c>
      <c r="AE713" s="87"/>
      <c r="AF713" s="87"/>
      <c r="AG713" s="8"/>
      <c r="AH713" s="8"/>
      <c r="AI713" s="9">
        <v>2.5000000000000001E-2</v>
      </c>
      <c r="AJ713" s="9"/>
      <c r="AK713" s="8"/>
      <c r="AL713" s="20"/>
      <c r="AM713" s="8"/>
      <c r="AN713" s="8" t="str">
        <f t="shared" si="212"/>
        <v>MCSSA018786HRAEI-LPI-CC-446-1-202225301</v>
      </c>
      <c r="AO713" s="8" t="str">
        <f t="shared" si="213"/>
        <v>173ULTRA LABORATORIOS, S.A. DE C.V.36MCSSA018786010.000.0599.002024LA-012M7B997-E115-2022RAMO 12</v>
      </c>
      <c r="AP713" s="8" t="str">
        <f t="shared" si="214"/>
        <v>HRAEI-LPI-CC-446-1-2022</v>
      </c>
      <c r="AQ713" s="1" t="str">
        <f t="shared" si="215"/>
        <v>HRAEI-MD1124</v>
      </c>
      <c r="AR713" s="1" t="str">
        <f t="shared" si="216"/>
        <v>ULTRA LABORATORIOS, S.A. DE C.V.</v>
      </c>
      <c r="AS713" s="1" t="str">
        <f t="shared" si="217"/>
        <v>LA-012M7B997-E115-2022</v>
      </c>
      <c r="AT713" s="1" t="s">
        <v>48</v>
      </c>
      <c r="AU713" s="1" t="str">
        <f t="shared" si="218"/>
        <v>HRAEI-LPI-CC-446-1-2022HRAEI-MD1124</v>
      </c>
      <c r="AV713" s="1"/>
      <c r="AW713" s="1"/>
      <c r="AX713" s="1"/>
      <c r="AY713" s="1"/>
      <c r="AZ713" s="1"/>
    </row>
    <row r="714" spans="1:52" s="70" customFormat="1" ht="24.75" hidden="1" customHeight="1" x14ac:dyDescent="0.25">
      <c r="A714" s="1" t="str">
        <f t="shared" si="201"/>
        <v>LA-012M7B997-E115-2022MCSSA018786SAGO MEDICAL SERVICE, S.A. DE C.V.2024010.000.5354.00</v>
      </c>
      <c r="B714" s="1" t="str">
        <f t="shared" si="202"/>
        <v>MCSSA01878625301HRAEI-LPI-CC-427-2022HRAEI-MD11272024</v>
      </c>
      <c r="C714" s="42">
        <v>44950</v>
      </c>
      <c r="D714" s="43">
        <v>2024</v>
      </c>
      <c r="E714" s="44" t="s">
        <v>39</v>
      </c>
      <c r="F714" s="44" t="s">
        <v>390</v>
      </c>
      <c r="G714" s="44" t="s">
        <v>41</v>
      </c>
      <c r="H714" s="44">
        <v>25301</v>
      </c>
      <c r="I714" s="44" t="s">
        <v>462</v>
      </c>
      <c r="J714" s="44" t="s">
        <v>463</v>
      </c>
      <c r="K714" s="44" t="s">
        <v>1104</v>
      </c>
      <c r="L714" s="44" t="str">
        <f t="shared" si="203"/>
        <v>HRAEI-LPI-CC-427-2022HRAEI-MD1127</v>
      </c>
      <c r="M714" s="44" t="s">
        <v>1105</v>
      </c>
      <c r="N714" s="44">
        <v>25301583</v>
      </c>
      <c r="O714" s="44" t="s">
        <v>1106</v>
      </c>
      <c r="P714" s="44" t="s">
        <v>1107</v>
      </c>
      <c r="Q714" s="45">
        <v>77.22</v>
      </c>
      <c r="R714" s="46">
        <v>4</v>
      </c>
      <c r="S714" s="46">
        <v>8</v>
      </c>
      <c r="T714" s="45">
        <f t="shared" si="204"/>
        <v>308.88</v>
      </c>
      <c r="U714" s="45">
        <f t="shared" si="205"/>
        <v>617.76</v>
      </c>
      <c r="V714" s="47">
        <v>0</v>
      </c>
      <c r="W714" s="87">
        <f>IFERROR(VLOOKUP(L714,'DINAMICA SOLICITADO - ENTREGADO'!$A$2:$B$2000,2,0),"-")</f>
        <v>4</v>
      </c>
      <c r="X714" s="87">
        <f>IFERROR(VLOOKUP(L714,'DINAMICA SOLICITADO - ENTREGADO'!$A$2:$C$2000,3,0),"-")</f>
        <v>4</v>
      </c>
      <c r="Y714" s="87" t="str">
        <f t="shared" si="206"/>
        <v>CLAVE SOLICITADA</v>
      </c>
      <c r="Z714" s="87">
        <f t="shared" si="207"/>
        <v>0</v>
      </c>
      <c r="AA714" s="87" t="str">
        <f t="shared" si="208"/>
        <v>MINIMO CUMPLIDO</v>
      </c>
      <c r="AB714" s="87">
        <f t="shared" si="209"/>
        <v>0</v>
      </c>
      <c r="AC714" s="87" t="str">
        <f t="shared" si="210"/>
        <v>RECIBIDO TOTAL</v>
      </c>
      <c r="AD714" s="6">
        <f t="shared" si="211"/>
        <v>308.88</v>
      </c>
      <c r="AE714" s="87" t="s">
        <v>3574</v>
      </c>
      <c r="AF714" s="87"/>
      <c r="AG714" s="8"/>
      <c r="AH714" s="8"/>
      <c r="AI714" s="9">
        <v>2.5000000000000001E-2</v>
      </c>
      <c r="AJ714" s="9"/>
      <c r="AK714" s="8"/>
      <c r="AL714" s="20"/>
      <c r="AM714" s="8"/>
      <c r="AN714" s="8" t="str">
        <f t="shared" si="212"/>
        <v>MCSSA018786HRAEI-LPI-CC-427-202225301</v>
      </c>
      <c r="AO714" s="8" t="str">
        <f t="shared" si="213"/>
        <v>8SAGO MEDICAL SERVICE, S.A. DE C.V.77.22MCSSA018786010.000.5354.002024LA-012M7B997-E115-2022RAMO 12</v>
      </c>
      <c r="AP714" s="8" t="str">
        <f t="shared" si="214"/>
        <v>HRAEI-LPI-CC-427-2022</v>
      </c>
      <c r="AQ714" s="1" t="str">
        <f t="shared" si="215"/>
        <v>HRAEI-MD1127</v>
      </c>
      <c r="AR714" s="1" t="str">
        <f t="shared" si="216"/>
        <v>SAGO MEDICAL SERVICE, S.A. DE C.V.</v>
      </c>
      <c r="AS714" s="1" t="str">
        <f t="shared" si="217"/>
        <v>LA-012M7B997-E115-2022</v>
      </c>
      <c r="AT714" s="1" t="s">
        <v>48</v>
      </c>
      <c r="AU714" s="1" t="str">
        <f t="shared" si="218"/>
        <v>HRAEI-LPI-CC-427-2022HRAEI-MD1127</v>
      </c>
      <c r="AV714" s="1"/>
      <c r="AW714" s="1"/>
      <c r="AX714" s="1"/>
      <c r="AY714" s="1"/>
      <c r="AZ714" s="1"/>
    </row>
    <row r="715" spans="1:52" s="70" customFormat="1" ht="24.75" hidden="1" customHeight="1" x14ac:dyDescent="0.25">
      <c r="A715" s="70" t="str">
        <f t="shared" si="201"/>
        <v>LA-12-512-012000991-I-174-2023MCSSA018786BIORESEARCH DE MEXICO, S.A. DE C.V.2024010.000.1566.00</v>
      </c>
      <c r="B715" s="70" t="str">
        <f t="shared" si="202"/>
        <v>MCSSA01878625301HRAEI-LPI-CC-266-2023HRAEI-MD11282024</v>
      </c>
      <c r="C715" s="71">
        <v>45253</v>
      </c>
      <c r="D715" s="72">
        <v>2024</v>
      </c>
      <c r="E715" s="73" t="s">
        <v>39</v>
      </c>
      <c r="F715" s="73" t="s">
        <v>2213</v>
      </c>
      <c r="G715" s="73" t="s">
        <v>41</v>
      </c>
      <c r="H715" s="73">
        <v>25301</v>
      </c>
      <c r="I715" s="73" t="s">
        <v>2274</v>
      </c>
      <c r="J715" s="73" t="s">
        <v>2275</v>
      </c>
      <c r="K715" s="73" t="s">
        <v>1644</v>
      </c>
      <c r="L715" s="44" t="str">
        <f t="shared" si="203"/>
        <v>HRAEI-LPI-CC-266-2023HRAEI-MD1128</v>
      </c>
      <c r="M715" s="73" t="s">
        <v>1645</v>
      </c>
      <c r="N715" s="73">
        <v>25301585</v>
      </c>
      <c r="O715" s="73" t="s">
        <v>1646</v>
      </c>
      <c r="P715" s="73" t="s">
        <v>1647</v>
      </c>
      <c r="Q715" s="74">
        <v>6.46</v>
      </c>
      <c r="R715" s="75">
        <v>6</v>
      </c>
      <c r="S715" s="75">
        <v>14</v>
      </c>
      <c r="T715" s="74">
        <f t="shared" si="204"/>
        <v>38.76</v>
      </c>
      <c r="U715" s="74">
        <f t="shared" si="205"/>
        <v>90.44</v>
      </c>
      <c r="V715" s="76">
        <v>0</v>
      </c>
      <c r="W715" s="87" t="str">
        <f>IFERROR(VLOOKUP(L715,'DINAMICA SOLICITADO - ENTREGADO'!$A$2:$B$2000,2,0),"-")</f>
        <v>-</v>
      </c>
      <c r="X715" s="87" t="str">
        <f>IFERROR(VLOOKUP(L715,'DINAMICA SOLICITADO - ENTREGADO'!$A$2:$C$2000,3,0),"-")</f>
        <v>-</v>
      </c>
      <c r="Y715" s="87" t="str">
        <f t="shared" si="206"/>
        <v>SIN SOLICITUD</v>
      </c>
      <c r="Z715" s="87" t="str">
        <f t="shared" si="207"/>
        <v>-</v>
      </c>
      <c r="AA715" s="87" t="str">
        <f t="shared" si="208"/>
        <v>MINIMO SIN SOLICITUD</v>
      </c>
      <c r="AB715" s="87" t="str">
        <f t="shared" si="209"/>
        <v>-</v>
      </c>
      <c r="AC715" s="87" t="str">
        <f t="shared" si="210"/>
        <v>SIN SOLICITUD</v>
      </c>
      <c r="AD715" s="6" t="str">
        <f t="shared" si="211"/>
        <v>-</v>
      </c>
      <c r="AE715" s="87"/>
      <c r="AF715" s="87"/>
      <c r="AG715" s="77"/>
      <c r="AH715" s="77"/>
      <c r="AI715" s="78" t="s">
        <v>2216</v>
      </c>
      <c r="AJ715" s="78"/>
      <c r="AK715" s="77"/>
      <c r="AL715" s="77"/>
      <c r="AM715" s="77"/>
      <c r="AN715" s="77" t="str">
        <f t="shared" si="212"/>
        <v>MCSSA018786HRAEI-LPI-CC-266-202325301</v>
      </c>
      <c r="AO715" s="77" t="str">
        <f t="shared" si="213"/>
        <v>14BIORESEARCH DE MEXICO, S.A. DE C.V.6.46MCSSA018786010.000.1566.002024LA-12-512-012000991-I-174-2023RAMO 12</v>
      </c>
      <c r="AP715" s="77" t="str">
        <f t="shared" si="214"/>
        <v>HRAEI-LPI-CC-266-2023</v>
      </c>
      <c r="AQ715" s="70" t="str">
        <f t="shared" si="215"/>
        <v>HRAEI-MD1128</v>
      </c>
      <c r="AR715" s="70" t="str">
        <f t="shared" si="216"/>
        <v>BIORESEARCH DE MEXICO, S.A. DE C.V.</v>
      </c>
      <c r="AS715" s="70" t="str">
        <f t="shared" si="217"/>
        <v>LA-12-512-012000991-I-174-2023</v>
      </c>
      <c r="AT715" s="70" t="s">
        <v>2218</v>
      </c>
      <c r="AU715" s="70" t="str">
        <f t="shared" si="218"/>
        <v>HRAEI-LPI-CC-266-2023HRAEI-MD1128</v>
      </c>
      <c r="AY715" s="1"/>
      <c r="AZ715" s="1"/>
    </row>
    <row r="716" spans="1:52" s="70" customFormat="1" ht="24.75" hidden="1" customHeight="1" x14ac:dyDescent="0.25">
      <c r="A716" s="1" t="str">
        <f t="shared" si="201"/>
        <v>LA-12-M7B-012M7B997-I-1-2023MCSSA018786BIORESEARCH DE MÉXICO, S.A. DE C.V.2024010.000.1566.00</v>
      </c>
      <c r="B716" s="1" t="str">
        <f t="shared" si="202"/>
        <v>MCSSA01878625301HRAEI-LPI-CC-010-2023HRAEI-MD11282024</v>
      </c>
      <c r="C716" s="42">
        <v>44971</v>
      </c>
      <c r="D716" s="43">
        <v>2024</v>
      </c>
      <c r="E716" s="44" t="s">
        <v>39</v>
      </c>
      <c r="F716" s="44" t="s">
        <v>1474</v>
      </c>
      <c r="G716" s="44" t="s">
        <v>41</v>
      </c>
      <c r="H716" s="44">
        <v>25301</v>
      </c>
      <c r="I716" s="44" t="s">
        <v>1485</v>
      </c>
      <c r="J716" s="44" t="s">
        <v>504</v>
      </c>
      <c r="K716" s="44" t="s">
        <v>1644</v>
      </c>
      <c r="L716" s="44" t="str">
        <f t="shared" si="203"/>
        <v>HRAEI-LPI-CC-010-2023HRAEI-MD1128</v>
      </c>
      <c r="M716" s="44" t="s">
        <v>1645</v>
      </c>
      <c r="N716" s="44">
        <v>25301585</v>
      </c>
      <c r="O716" s="44" t="s">
        <v>1646</v>
      </c>
      <c r="P716" s="44" t="s">
        <v>1647</v>
      </c>
      <c r="Q716" s="45">
        <v>6.4599999999999902</v>
      </c>
      <c r="R716" s="46">
        <v>10</v>
      </c>
      <c r="S716" s="46">
        <v>23</v>
      </c>
      <c r="T716" s="45">
        <f t="shared" si="204"/>
        <v>64.599999999999909</v>
      </c>
      <c r="U716" s="45">
        <f t="shared" si="205"/>
        <v>148.57999999999979</v>
      </c>
      <c r="V716" s="47">
        <v>0</v>
      </c>
      <c r="W716" s="87">
        <f>IFERROR(VLOOKUP(L716,'DINAMICA SOLICITADO - ENTREGADO'!$A$2:$B$2000,2,0),"-")</f>
        <v>10</v>
      </c>
      <c r="X716" s="87">
        <f>IFERROR(VLOOKUP(L716,'DINAMICA SOLICITADO - ENTREGADO'!$A$2:$C$2000,3,0),"-")</f>
        <v>10</v>
      </c>
      <c r="Y716" s="87" t="str">
        <f t="shared" si="206"/>
        <v>CLAVE SOLICITADA</v>
      </c>
      <c r="Z716" s="87">
        <f t="shared" si="207"/>
        <v>0</v>
      </c>
      <c r="AA716" s="87" t="str">
        <f t="shared" si="208"/>
        <v>MINIMO CUMPLIDO</v>
      </c>
      <c r="AB716" s="87">
        <f t="shared" si="209"/>
        <v>0</v>
      </c>
      <c r="AC716" s="87" t="str">
        <f t="shared" si="210"/>
        <v>RECIBIDO TOTAL</v>
      </c>
      <c r="AD716" s="6">
        <f t="shared" si="211"/>
        <v>64.599999999999909</v>
      </c>
      <c r="AE716" s="87"/>
      <c r="AF716" s="87"/>
      <c r="AG716" s="8"/>
      <c r="AH716" s="8"/>
      <c r="AI716" s="9">
        <v>0.02</v>
      </c>
      <c r="AJ716" s="9"/>
      <c r="AK716" s="8"/>
      <c r="AL716" s="20"/>
      <c r="AM716" s="8"/>
      <c r="AN716" s="8" t="str">
        <f t="shared" si="212"/>
        <v>MCSSA018786HRAEI-LPI-CC-010-202325301</v>
      </c>
      <c r="AO716" s="8" t="str">
        <f t="shared" si="213"/>
        <v>23BIORESEARCH DE MÉXICO, S.A. DE C.V.6.45999999999999MCSSA018786010.000.1566.002024LA-12-M7B-012M7B997-I-1-2023RAMO 12</v>
      </c>
      <c r="AP716" s="8" t="str">
        <f t="shared" si="214"/>
        <v>HRAEI-LPI-CC-010-2023</v>
      </c>
      <c r="AQ716" s="1" t="str">
        <f t="shared" si="215"/>
        <v>HRAEI-MD1128</v>
      </c>
      <c r="AR716" s="1" t="str">
        <f t="shared" si="216"/>
        <v>BIORESEARCH DE MÉXICO, S.A. DE C.V.</v>
      </c>
      <c r="AS716" s="1" t="str">
        <f t="shared" si="217"/>
        <v>LA-12-M7B-012M7B997-I-1-2023</v>
      </c>
      <c r="AT716" s="1" t="s">
        <v>48</v>
      </c>
      <c r="AU716" s="1" t="str">
        <f t="shared" si="218"/>
        <v>HRAEI-LPI-CC-010-2023HRAEI-MD1128</v>
      </c>
      <c r="AV716" s="1"/>
      <c r="AW716" s="1"/>
      <c r="AX716" s="1"/>
      <c r="AY716" s="1"/>
      <c r="AZ716" s="1"/>
    </row>
    <row r="717" spans="1:52" s="70" customFormat="1" ht="24.75" hidden="1" customHeight="1" x14ac:dyDescent="0.25">
      <c r="A717" s="70" t="str">
        <f t="shared" si="201"/>
        <v>LA-12-512-012000991-I-174-2023MCSSA018786BIORESEARCH DE MEXICO, S.A. DE C.V.2024010.000.4260.00</v>
      </c>
      <c r="B717" s="70" t="str">
        <f t="shared" si="202"/>
        <v>MCSSA01878625301HRAEI-LPI-CC-266-2023HRAEI-MD11292024</v>
      </c>
      <c r="C717" s="71">
        <v>45253</v>
      </c>
      <c r="D717" s="72">
        <v>2024</v>
      </c>
      <c r="E717" s="73" t="s">
        <v>39</v>
      </c>
      <c r="F717" s="73" t="s">
        <v>2213</v>
      </c>
      <c r="G717" s="73" t="s">
        <v>41</v>
      </c>
      <c r="H717" s="73">
        <v>25301</v>
      </c>
      <c r="I717" s="73" t="s">
        <v>2274</v>
      </c>
      <c r="J717" s="73" t="s">
        <v>2275</v>
      </c>
      <c r="K717" s="73" t="s">
        <v>1824</v>
      </c>
      <c r="L717" s="44" t="str">
        <f t="shared" si="203"/>
        <v>HRAEI-LPI-CC-266-2023HRAEI-MD1129</v>
      </c>
      <c r="M717" s="73" t="s">
        <v>1825</v>
      </c>
      <c r="N717" s="73">
        <v>25301586</v>
      </c>
      <c r="O717" s="73" t="s">
        <v>1826</v>
      </c>
      <c r="P717" s="73" t="s">
        <v>1827</v>
      </c>
      <c r="Q717" s="74">
        <v>14</v>
      </c>
      <c r="R717" s="75">
        <v>48</v>
      </c>
      <c r="S717" s="75">
        <v>118</v>
      </c>
      <c r="T717" s="74">
        <f t="shared" si="204"/>
        <v>672</v>
      </c>
      <c r="U717" s="74">
        <f t="shared" si="205"/>
        <v>1652</v>
      </c>
      <c r="V717" s="76">
        <v>0</v>
      </c>
      <c r="W717" s="87" t="str">
        <f>IFERROR(VLOOKUP(L717,'DINAMICA SOLICITADO - ENTREGADO'!$A$2:$B$2000,2,0),"-")</f>
        <v>-</v>
      </c>
      <c r="X717" s="87" t="str">
        <f>IFERROR(VLOOKUP(L717,'DINAMICA SOLICITADO - ENTREGADO'!$A$2:$C$2000,3,0),"-")</f>
        <v>-</v>
      </c>
      <c r="Y717" s="87" t="str">
        <f t="shared" si="206"/>
        <v>SIN SOLICITUD</v>
      </c>
      <c r="Z717" s="87" t="str">
        <f t="shared" si="207"/>
        <v>-</v>
      </c>
      <c r="AA717" s="87" t="str">
        <f t="shared" si="208"/>
        <v>MINIMO SIN SOLICITUD</v>
      </c>
      <c r="AB717" s="87" t="str">
        <f t="shared" si="209"/>
        <v>-</v>
      </c>
      <c r="AC717" s="87" t="str">
        <f t="shared" si="210"/>
        <v>SIN SOLICITUD</v>
      </c>
      <c r="AD717" s="6" t="str">
        <f t="shared" si="211"/>
        <v>-</v>
      </c>
      <c r="AE717" s="87"/>
      <c r="AF717" s="87"/>
      <c r="AG717" s="77"/>
      <c r="AH717" s="77"/>
      <c r="AI717" s="78" t="s">
        <v>2216</v>
      </c>
      <c r="AJ717" s="78"/>
      <c r="AK717" s="77"/>
      <c r="AL717" s="77"/>
      <c r="AM717" s="77"/>
      <c r="AN717" s="77" t="str">
        <f t="shared" si="212"/>
        <v>MCSSA018786HRAEI-LPI-CC-266-202325301</v>
      </c>
      <c r="AO717" s="77" t="str">
        <f t="shared" si="213"/>
        <v>118BIORESEARCH DE MEXICO, S.A. DE C.V.14MCSSA018786010.000.4260.002024LA-12-512-012000991-I-174-2023RAMO 12</v>
      </c>
      <c r="AP717" s="77" t="str">
        <f t="shared" si="214"/>
        <v>HRAEI-LPI-CC-266-2023</v>
      </c>
      <c r="AQ717" s="70" t="str">
        <f t="shared" si="215"/>
        <v>HRAEI-MD1129</v>
      </c>
      <c r="AR717" s="70" t="str">
        <f t="shared" si="216"/>
        <v>BIORESEARCH DE MEXICO, S.A. DE C.V.</v>
      </c>
      <c r="AS717" s="70" t="str">
        <f t="shared" si="217"/>
        <v>LA-12-512-012000991-I-174-2023</v>
      </c>
      <c r="AT717" s="70" t="s">
        <v>2218</v>
      </c>
      <c r="AU717" s="70" t="str">
        <f t="shared" si="218"/>
        <v>HRAEI-LPI-CC-266-2023HRAEI-MD1129</v>
      </c>
      <c r="AY717" s="1"/>
      <c r="AZ717" s="1"/>
    </row>
    <row r="718" spans="1:52" s="70" customFormat="1" ht="24.75" hidden="1" customHeight="1" x14ac:dyDescent="0.25">
      <c r="A718" s="1" t="str">
        <f t="shared" si="201"/>
        <v>LA-12-M7B-012M7B997-I-1-2023MCSSA018786BIORESEARCH DE MÉXICO, S.A. DE C.V.2024010.000.4260.00</v>
      </c>
      <c r="B718" s="1" t="str">
        <f t="shared" si="202"/>
        <v>MCSSA01878625301HRAEI-LPI-CC-010-2023HRAEI-MD11292024</v>
      </c>
      <c r="C718" s="42">
        <v>44971</v>
      </c>
      <c r="D718" s="43">
        <v>2024</v>
      </c>
      <c r="E718" s="44" t="s">
        <v>39</v>
      </c>
      <c r="F718" s="44" t="s">
        <v>1474</v>
      </c>
      <c r="G718" s="44" t="s">
        <v>41</v>
      </c>
      <c r="H718" s="44">
        <v>25301</v>
      </c>
      <c r="I718" s="44" t="s">
        <v>1485</v>
      </c>
      <c r="J718" s="44" t="s">
        <v>504</v>
      </c>
      <c r="K718" s="44" t="s">
        <v>1824</v>
      </c>
      <c r="L718" s="44" t="str">
        <f t="shared" si="203"/>
        <v>HRAEI-LPI-CC-010-2023HRAEI-MD1129</v>
      </c>
      <c r="M718" s="44" t="s">
        <v>1825</v>
      </c>
      <c r="N718" s="44">
        <v>25301586</v>
      </c>
      <c r="O718" s="44" t="s">
        <v>1826</v>
      </c>
      <c r="P718" s="44" t="s">
        <v>1827</v>
      </c>
      <c r="Q718" s="45">
        <v>13</v>
      </c>
      <c r="R718" s="46">
        <v>78</v>
      </c>
      <c r="S718" s="46">
        <v>193</v>
      </c>
      <c r="T718" s="45">
        <f t="shared" si="204"/>
        <v>1014</v>
      </c>
      <c r="U718" s="45">
        <f t="shared" si="205"/>
        <v>2509</v>
      </c>
      <c r="V718" s="47">
        <v>0</v>
      </c>
      <c r="W718" s="87">
        <f>IFERROR(VLOOKUP(L718,'DINAMICA SOLICITADO - ENTREGADO'!$A$2:$B$2000,2,0),"-")</f>
        <v>78</v>
      </c>
      <c r="X718" s="87">
        <f>IFERROR(VLOOKUP(L718,'DINAMICA SOLICITADO - ENTREGADO'!$A$2:$C$2000,3,0),"-")</f>
        <v>78</v>
      </c>
      <c r="Y718" s="87" t="str">
        <f t="shared" si="206"/>
        <v>CLAVE SOLICITADA</v>
      </c>
      <c r="Z718" s="87">
        <f t="shared" si="207"/>
        <v>0</v>
      </c>
      <c r="AA718" s="87" t="str">
        <f t="shared" si="208"/>
        <v>MINIMO CUMPLIDO</v>
      </c>
      <c r="AB718" s="87">
        <f t="shared" si="209"/>
        <v>0</v>
      </c>
      <c r="AC718" s="87" t="str">
        <f t="shared" si="210"/>
        <v>RECIBIDO TOTAL</v>
      </c>
      <c r="AD718" s="6">
        <f t="shared" si="211"/>
        <v>1014</v>
      </c>
      <c r="AE718" s="87"/>
      <c r="AF718" s="87"/>
      <c r="AG718" s="8"/>
      <c r="AH718" s="8"/>
      <c r="AI718" s="9">
        <v>0.02</v>
      </c>
      <c r="AJ718" s="9"/>
      <c r="AK718" s="8"/>
      <c r="AL718" s="20"/>
      <c r="AM718" s="8"/>
      <c r="AN718" s="8" t="str">
        <f t="shared" si="212"/>
        <v>MCSSA018786HRAEI-LPI-CC-010-202325301</v>
      </c>
      <c r="AO718" s="8" t="str">
        <f t="shared" si="213"/>
        <v>193BIORESEARCH DE MÉXICO, S.A. DE C.V.13MCSSA018786010.000.4260.002024LA-12-M7B-012M7B997-I-1-2023RAMO 12</v>
      </c>
      <c r="AP718" s="8" t="str">
        <f t="shared" si="214"/>
        <v>HRAEI-LPI-CC-010-2023</v>
      </c>
      <c r="AQ718" s="1" t="str">
        <f t="shared" si="215"/>
        <v>HRAEI-MD1129</v>
      </c>
      <c r="AR718" s="1" t="str">
        <f t="shared" si="216"/>
        <v>BIORESEARCH DE MÉXICO, S.A. DE C.V.</v>
      </c>
      <c r="AS718" s="1" t="str">
        <f t="shared" si="217"/>
        <v>LA-12-M7B-012M7B997-I-1-2023</v>
      </c>
      <c r="AT718" s="1" t="s">
        <v>48</v>
      </c>
      <c r="AU718" s="1" t="str">
        <f t="shared" si="218"/>
        <v>HRAEI-LPI-CC-010-2023HRAEI-MD1129</v>
      </c>
      <c r="AV718" s="1"/>
      <c r="AW718" s="1"/>
      <c r="AX718" s="1"/>
      <c r="AY718" s="1"/>
      <c r="AZ718" s="1"/>
    </row>
    <row r="719" spans="1:52" s="70" customFormat="1" ht="24.75" hidden="1" customHeight="1" x14ac:dyDescent="0.25">
      <c r="A719" s="70" t="str">
        <f t="shared" si="201"/>
        <v>LA-12-512-012000991-I-174-2023MCSSA018786BIORESEARCH DE MEXICO, S.A. DE C.V.2024010.000.1911.00</v>
      </c>
      <c r="B719" s="70" t="str">
        <f t="shared" si="202"/>
        <v>MCSSA01878625301HRAEI-LPI-CC-266-2023HRAEI-MD11382024</v>
      </c>
      <c r="C719" s="71">
        <v>45253</v>
      </c>
      <c r="D719" s="72">
        <v>2024</v>
      </c>
      <c r="E719" s="73" t="s">
        <v>39</v>
      </c>
      <c r="F719" s="73" t="s">
        <v>2213</v>
      </c>
      <c r="G719" s="73" t="s">
        <v>41</v>
      </c>
      <c r="H719" s="73">
        <v>25301</v>
      </c>
      <c r="I719" s="73" t="s">
        <v>2274</v>
      </c>
      <c r="J719" s="73" t="s">
        <v>2275</v>
      </c>
      <c r="K719" s="73" t="s">
        <v>642</v>
      </c>
      <c r="L719" s="44" t="str">
        <f t="shared" si="203"/>
        <v>HRAEI-LPI-CC-266-2023HRAEI-MD1138</v>
      </c>
      <c r="M719" s="73" t="s">
        <v>643</v>
      </c>
      <c r="N719" s="73">
        <v>25301594</v>
      </c>
      <c r="O719" s="73" t="s">
        <v>644</v>
      </c>
      <c r="P719" s="73" t="s">
        <v>645</v>
      </c>
      <c r="Q719" s="74">
        <v>28.46</v>
      </c>
      <c r="R719" s="75">
        <v>4</v>
      </c>
      <c r="S719" s="75">
        <v>9</v>
      </c>
      <c r="T719" s="74">
        <f t="shared" si="204"/>
        <v>113.84</v>
      </c>
      <c r="U719" s="74">
        <f t="shared" si="205"/>
        <v>256.14</v>
      </c>
      <c r="V719" s="76">
        <v>0</v>
      </c>
      <c r="W719" s="87" t="str">
        <f>IFERROR(VLOOKUP(L719,'DINAMICA SOLICITADO - ENTREGADO'!$A$2:$B$2000,2,0),"-")</f>
        <v>-</v>
      </c>
      <c r="X719" s="87" t="str">
        <f>IFERROR(VLOOKUP(L719,'DINAMICA SOLICITADO - ENTREGADO'!$A$2:$C$2000,3,0),"-")</f>
        <v>-</v>
      </c>
      <c r="Y719" s="87" t="str">
        <f t="shared" si="206"/>
        <v>SIN SOLICITUD</v>
      </c>
      <c r="Z719" s="87" t="str">
        <f t="shared" si="207"/>
        <v>-</v>
      </c>
      <c r="AA719" s="87" t="str">
        <f t="shared" si="208"/>
        <v>MINIMO SIN SOLICITUD</v>
      </c>
      <c r="AB719" s="87" t="str">
        <f t="shared" si="209"/>
        <v>-</v>
      </c>
      <c r="AC719" s="87" t="str">
        <f t="shared" si="210"/>
        <v>SIN SOLICITUD</v>
      </c>
      <c r="AD719" s="6" t="str">
        <f t="shared" si="211"/>
        <v>-</v>
      </c>
      <c r="AE719" s="87"/>
      <c r="AF719" s="87"/>
      <c r="AG719" s="77"/>
      <c r="AH719" s="77"/>
      <c r="AI719" s="78" t="s">
        <v>2216</v>
      </c>
      <c r="AJ719" s="78"/>
      <c r="AK719" s="77"/>
      <c r="AL719" s="77"/>
      <c r="AM719" s="77"/>
      <c r="AN719" s="77" t="str">
        <f t="shared" si="212"/>
        <v>MCSSA018786HRAEI-LPI-CC-266-202325301</v>
      </c>
      <c r="AO719" s="77" t="str">
        <f t="shared" si="213"/>
        <v>9BIORESEARCH DE MEXICO, S.A. DE C.V.28.46MCSSA018786010.000.1911.002024LA-12-512-012000991-I-174-2023RAMO 12</v>
      </c>
      <c r="AP719" s="77" t="str">
        <f t="shared" si="214"/>
        <v>HRAEI-LPI-CC-266-2023</v>
      </c>
      <c r="AQ719" s="70" t="str">
        <f t="shared" si="215"/>
        <v>HRAEI-MD1138</v>
      </c>
      <c r="AR719" s="70" t="str">
        <f t="shared" si="216"/>
        <v>BIORESEARCH DE MEXICO, S.A. DE C.V.</v>
      </c>
      <c r="AS719" s="70" t="str">
        <f t="shared" si="217"/>
        <v>LA-12-512-012000991-I-174-2023</v>
      </c>
      <c r="AT719" s="70" t="s">
        <v>2218</v>
      </c>
      <c r="AU719" s="70" t="str">
        <f t="shared" si="218"/>
        <v>HRAEI-LPI-CC-266-2023HRAEI-MD1138</v>
      </c>
      <c r="AY719" s="1"/>
      <c r="AZ719" s="1"/>
    </row>
    <row r="720" spans="1:52" s="70" customFormat="1" ht="24.75" hidden="1" customHeight="1" x14ac:dyDescent="0.25">
      <c r="A720" s="70" t="str">
        <f t="shared" si="201"/>
        <v>LA-12-512-012000991-I-174-2023MCSSA018786LABORATORIOS SOLFRAN, S.A.2024010.000.1911.00</v>
      </c>
      <c r="B720" s="70" t="str">
        <f t="shared" si="202"/>
        <v>MCSSA01878625301HRAEI-LPI-CC-325-2023HRAEI-MD11382024</v>
      </c>
      <c r="C720" s="71">
        <v>45253</v>
      </c>
      <c r="D720" s="72">
        <v>2024</v>
      </c>
      <c r="E720" s="73" t="s">
        <v>39</v>
      </c>
      <c r="F720" s="73" t="s">
        <v>2213</v>
      </c>
      <c r="G720" s="73" t="s">
        <v>41</v>
      </c>
      <c r="H720" s="73">
        <v>25301</v>
      </c>
      <c r="I720" s="73" t="s">
        <v>2357</v>
      </c>
      <c r="J720" s="73" t="s">
        <v>1298</v>
      </c>
      <c r="K720" s="73" t="s">
        <v>642</v>
      </c>
      <c r="L720" s="44" t="str">
        <f t="shared" si="203"/>
        <v>HRAEI-LPI-CC-325-2023HRAEI-MD1138</v>
      </c>
      <c r="M720" s="73" t="s">
        <v>643</v>
      </c>
      <c r="N720" s="73">
        <v>25301594</v>
      </c>
      <c r="O720" s="73" t="s">
        <v>644</v>
      </c>
      <c r="P720" s="73" t="s">
        <v>645</v>
      </c>
      <c r="Q720" s="74">
        <v>29.37</v>
      </c>
      <c r="R720" s="75">
        <v>2</v>
      </c>
      <c r="S720" s="75">
        <v>6</v>
      </c>
      <c r="T720" s="74">
        <f t="shared" si="204"/>
        <v>58.74</v>
      </c>
      <c r="U720" s="74">
        <f t="shared" si="205"/>
        <v>176.22</v>
      </c>
      <c r="V720" s="76">
        <v>0</v>
      </c>
      <c r="W720" s="87" t="str">
        <f>IFERROR(VLOOKUP(L720,'DINAMICA SOLICITADO - ENTREGADO'!$A$2:$B$2000,2,0),"-")</f>
        <v>-</v>
      </c>
      <c r="X720" s="87" t="str">
        <f>IFERROR(VLOOKUP(L720,'DINAMICA SOLICITADO - ENTREGADO'!$A$2:$C$2000,3,0),"-")</f>
        <v>-</v>
      </c>
      <c r="Y720" s="87" t="str">
        <f t="shared" si="206"/>
        <v>SIN SOLICITUD</v>
      </c>
      <c r="Z720" s="87" t="str">
        <f t="shared" si="207"/>
        <v>-</v>
      </c>
      <c r="AA720" s="87" t="str">
        <f t="shared" si="208"/>
        <v>MINIMO SIN SOLICITUD</v>
      </c>
      <c r="AB720" s="87" t="str">
        <f t="shared" si="209"/>
        <v>-</v>
      </c>
      <c r="AC720" s="87" t="str">
        <f t="shared" si="210"/>
        <v>SIN SOLICITUD</v>
      </c>
      <c r="AD720" s="6" t="str">
        <f t="shared" si="211"/>
        <v>-</v>
      </c>
      <c r="AE720" s="87"/>
      <c r="AF720" s="87"/>
      <c r="AG720" s="77"/>
      <c r="AH720" s="77"/>
      <c r="AI720" s="78" t="s">
        <v>2216</v>
      </c>
      <c r="AJ720" s="78"/>
      <c r="AK720" s="77"/>
      <c r="AL720" s="77"/>
      <c r="AM720" s="77"/>
      <c r="AN720" s="77" t="str">
        <f t="shared" si="212"/>
        <v>MCSSA018786HRAEI-LPI-CC-325-202325301</v>
      </c>
      <c r="AO720" s="77" t="str">
        <f t="shared" si="213"/>
        <v>6LABORATORIOS SOLFRAN, S.A.29.37MCSSA018786010.000.1911.002024LA-12-512-012000991-I-174-2023RAMO 12</v>
      </c>
      <c r="AP720" s="77" t="str">
        <f t="shared" si="214"/>
        <v>HRAEI-LPI-CC-325-2023</v>
      </c>
      <c r="AQ720" s="70" t="str">
        <f t="shared" si="215"/>
        <v>HRAEI-MD1138</v>
      </c>
      <c r="AR720" s="70" t="str">
        <f t="shared" si="216"/>
        <v>LABORATORIOS SOLFRAN, S.A.</v>
      </c>
      <c r="AS720" s="70" t="str">
        <f t="shared" si="217"/>
        <v>LA-12-512-012000991-I-174-2023</v>
      </c>
      <c r="AT720" s="70" t="s">
        <v>2218</v>
      </c>
      <c r="AU720" s="70" t="str">
        <f t="shared" si="218"/>
        <v>HRAEI-LPI-CC-325-2023HRAEI-MD1138</v>
      </c>
      <c r="AY720" s="1"/>
      <c r="AZ720" s="1"/>
    </row>
    <row r="721" spans="1:52" s="70" customFormat="1" ht="24.75" hidden="1" customHeight="1" x14ac:dyDescent="0.25">
      <c r="A721" s="1" t="str">
        <f t="shared" si="201"/>
        <v>LA-012M7B997-E115-2022MCSSA018786BIORESEARCH DE MÉXICO, S.A. DE C.V.2024010.000.1911.00</v>
      </c>
      <c r="B721" s="1" t="str">
        <f t="shared" si="202"/>
        <v>MCSSA01878625301HRAEI-LPI-CC-431-2022HRAEI-MD11382024</v>
      </c>
      <c r="C721" s="42">
        <v>44950</v>
      </c>
      <c r="D721" s="43">
        <v>2024</v>
      </c>
      <c r="E721" s="44" t="s">
        <v>39</v>
      </c>
      <c r="F721" s="44" t="s">
        <v>390</v>
      </c>
      <c r="G721" s="44" t="s">
        <v>41</v>
      </c>
      <c r="H721" s="44">
        <v>25301</v>
      </c>
      <c r="I721" s="44" t="s">
        <v>503</v>
      </c>
      <c r="J721" s="44" t="s">
        <v>504</v>
      </c>
      <c r="K721" s="44" t="s">
        <v>642</v>
      </c>
      <c r="L721" s="44" t="str">
        <f t="shared" si="203"/>
        <v>HRAEI-LPI-CC-431-2022HRAEI-MD1138</v>
      </c>
      <c r="M721" s="44" t="s">
        <v>643</v>
      </c>
      <c r="N721" s="44">
        <v>25301594</v>
      </c>
      <c r="O721" s="44" t="s">
        <v>644</v>
      </c>
      <c r="P721" s="44" t="s">
        <v>645</v>
      </c>
      <c r="Q721" s="45">
        <v>28.46</v>
      </c>
      <c r="R721" s="46">
        <v>5</v>
      </c>
      <c r="S721" s="46">
        <v>13</v>
      </c>
      <c r="T721" s="45">
        <f t="shared" si="204"/>
        <v>142.30000000000001</v>
      </c>
      <c r="U721" s="45">
        <f t="shared" si="205"/>
        <v>369.98</v>
      </c>
      <c r="V721" s="47">
        <v>0</v>
      </c>
      <c r="W721" s="87" t="str">
        <f>IFERROR(VLOOKUP(L721,'DINAMICA SOLICITADO - ENTREGADO'!$A$2:$B$2000,2,0),"-")</f>
        <v>-</v>
      </c>
      <c r="X721" s="87" t="str">
        <f>IFERROR(VLOOKUP(L721,'DINAMICA SOLICITADO - ENTREGADO'!$A$2:$C$2000,3,0),"-")</f>
        <v>-</v>
      </c>
      <c r="Y721" s="87" t="str">
        <f t="shared" si="206"/>
        <v>SIN SOLICITUD</v>
      </c>
      <c r="Z721" s="87" t="str">
        <f t="shared" si="207"/>
        <v>-</v>
      </c>
      <c r="AA721" s="87" t="str">
        <f t="shared" si="208"/>
        <v>MINIMO SIN SOLICITUD</v>
      </c>
      <c r="AB721" s="87" t="str">
        <f t="shared" si="209"/>
        <v>-</v>
      </c>
      <c r="AC721" s="87" t="str">
        <f t="shared" si="210"/>
        <v>SIN SOLICITUD</v>
      </c>
      <c r="AD721" s="6" t="str">
        <f t="shared" si="211"/>
        <v>-</v>
      </c>
      <c r="AE721" s="87"/>
      <c r="AF721" s="87"/>
      <c r="AG721" s="8"/>
      <c r="AH721" s="8"/>
      <c r="AI721" s="9">
        <v>2.5000000000000001E-2</v>
      </c>
      <c r="AJ721" s="9"/>
      <c r="AK721" s="8"/>
      <c r="AL721" s="20"/>
      <c r="AM721" s="8"/>
      <c r="AN721" s="8" t="str">
        <f t="shared" si="212"/>
        <v>MCSSA018786HRAEI-LPI-CC-431-202225301</v>
      </c>
      <c r="AO721" s="8" t="str">
        <f t="shared" si="213"/>
        <v>13BIORESEARCH DE MÉXICO, S.A. DE C.V.28.46MCSSA018786010.000.1911.002024LA-012M7B997-E115-2022RAMO 12</v>
      </c>
      <c r="AP721" s="8" t="str">
        <f t="shared" si="214"/>
        <v>HRAEI-LPI-CC-431-2022</v>
      </c>
      <c r="AQ721" s="1" t="str">
        <f t="shared" si="215"/>
        <v>HRAEI-MD1138</v>
      </c>
      <c r="AR721" s="1" t="str">
        <f t="shared" si="216"/>
        <v>BIORESEARCH DE MÉXICO, S.A. DE C.V.</v>
      </c>
      <c r="AS721" s="1" t="str">
        <f t="shared" si="217"/>
        <v>LA-012M7B997-E115-2022</v>
      </c>
      <c r="AT721" s="1" t="s">
        <v>48</v>
      </c>
      <c r="AU721" s="1" t="str">
        <f t="shared" si="218"/>
        <v>HRAEI-LPI-CC-431-2022HRAEI-MD1138</v>
      </c>
      <c r="AV721" s="1"/>
      <c r="AW721" s="1"/>
      <c r="AX721" s="1"/>
      <c r="AY721" s="1"/>
      <c r="AZ721" s="1"/>
    </row>
    <row r="722" spans="1:52" s="70" customFormat="1" ht="24.75" hidden="1" customHeight="1" x14ac:dyDescent="0.25">
      <c r="A722" s="1" t="str">
        <f t="shared" si="201"/>
        <v>LA-012M7B997-E115-2022MCSSA018786LABORATORIOS SOLFRAN, S.A.2024010.000.1911.00</v>
      </c>
      <c r="B722" s="1" t="str">
        <f t="shared" si="202"/>
        <v>MCSSA01878625301HRAEI-LPI-CC-495-2022HRAEI-MD11382024</v>
      </c>
      <c r="C722" s="42">
        <v>44950</v>
      </c>
      <c r="D722" s="43">
        <v>2024</v>
      </c>
      <c r="E722" s="44" t="s">
        <v>39</v>
      </c>
      <c r="F722" s="44" t="s">
        <v>390</v>
      </c>
      <c r="G722" s="44" t="s">
        <v>41</v>
      </c>
      <c r="H722" s="44">
        <v>25301</v>
      </c>
      <c r="I722" s="44" t="s">
        <v>1297</v>
      </c>
      <c r="J722" s="44" t="s">
        <v>1298</v>
      </c>
      <c r="K722" s="44" t="s">
        <v>642</v>
      </c>
      <c r="L722" s="44" t="str">
        <f t="shared" si="203"/>
        <v>HRAEI-LPI-CC-495-2022HRAEI-MD1138</v>
      </c>
      <c r="M722" s="44" t="s">
        <v>643</v>
      </c>
      <c r="N722" s="44">
        <v>25301594</v>
      </c>
      <c r="O722" s="44" t="s">
        <v>644</v>
      </c>
      <c r="P722" s="44" t="s">
        <v>645</v>
      </c>
      <c r="Q722" s="45">
        <v>30</v>
      </c>
      <c r="R722" s="46">
        <v>3</v>
      </c>
      <c r="S722" s="46">
        <v>8</v>
      </c>
      <c r="T722" s="45">
        <f t="shared" si="204"/>
        <v>90</v>
      </c>
      <c r="U722" s="45">
        <f t="shared" si="205"/>
        <v>240</v>
      </c>
      <c r="V722" s="47">
        <v>0</v>
      </c>
      <c r="W722" s="87" t="str">
        <f>IFERROR(VLOOKUP(L722,'DINAMICA SOLICITADO - ENTREGADO'!$A$2:$B$2000,2,0),"-")</f>
        <v>-</v>
      </c>
      <c r="X722" s="87" t="str">
        <f>IFERROR(VLOOKUP(L722,'DINAMICA SOLICITADO - ENTREGADO'!$A$2:$C$2000,3,0),"-")</f>
        <v>-</v>
      </c>
      <c r="Y722" s="87" t="str">
        <f t="shared" si="206"/>
        <v>SIN SOLICITUD</v>
      </c>
      <c r="Z722" s="87" t="str">
        <f t="shared" si="207"/>
        <v>-</v>
      </c>
      <c r="AA722" s="87" t="str">
        <f t="shared" si="208"/>
        <v>MINIMO SIN SOLICITUD</v>
      </c>
      <c r="AB722" s="87" t="str">
        <f t="shared" si="209"/>
        <v>-</v>
      </c>
      <c r="AC722" s="87" t="str">
        <f t="shared" si="210"/>
        <v>SIN SOLICITUD</v>
      </c>
      <c r="AD722" s="6" t="str">
        <f t="shared" si="211"/>
        <v>-</v>
      </c>
      <c r="AE722" s="87"/>
      <c r="AF722" s="87"/>
      <c r="AG722" s="8"/>
      <c r="AH722" s="8"/>
      <c r="AI722" s="9">
        <v>2.5000000000000001E-2</v>
      </c>
      <c r="AJ722" s="9"/>
      <c r="AK722" s="8"/>
      <c r="AL722" s="20"/>
      <c r="AM722" s="8"/>
      <c r="AN722" s="8" t="str">
        <f t="shared" si="212"/>
        <v>MCSSA018786HRAEI-LPI-CC-495-202225301</v>
      </c>
      <c r="AO722" s="8" t="str">
        <f t="shared" si="213"/>
        <v>8LABORATORIOS SOLFRAN, S.A.30MCSSA018786010.000.1911.002024LA-012M7B997-E115-2022RAMO 12</v>
      </c>
      <c r="AP722" s="8" t="str">
        <f t="shared" si="214"/>
        <v>HRAEI-LPI-CC-495-2022</v>
      </c>
      <c r="AQ722" s="1" t="str">
        <f t="shared" si="215"/>
        <v>HRAEI-MD1138</v>
      </c>
      <c r="AR722" s="1" t="str">
        <f t="shared" si="216"/>
        <v>LABORATORIOS SOLFRAN, S.A.</v>
      </c>
      <c r="AS722" s="1" t="str">
        <f t="shared" si="217"/>
        <v>LA-012M7B997-E115-2022</v>
      </c>
      <c r="AT722" s="1" t="s">
        <v>48</v>
      </c>
      <c r="AU722" s="1" t="str">
        <f t="shared" si="218"/>
        <v>HRAEI-LPI-CC-495-2022HRAEI-MD1138</v>
      </c>
      <c r="AV722" s="1"/>
      <c r="AW722" s="1"/>
      <c r="AX722" s="1"/>
      <c r="AY722" s="1"/>
      <c r="AZ722" s="1"/>
    </row>
    <row r="723" spans="1:52" s="70" customFormat="1" ht="24.75" hidden="1" customHeight="1" x14ac:dyDescent="0.25">
      <c r="A723" s="1" t="str">
        <f t="shared" si="201"/>
        <v>LA-012M7B997-E115-2022MCSSA018786ABASTECEDORA DE INSUMOS PARA LA SALUD, S.A. DE C.V.2024010.000.1911.00</v>
      </c>
      <c r="B723" s="1" t="str">
        <f t="shared" si="202"/>
        <v>MCSSA01878625301HRAEI-LPI-CC-444-2022HRAEI-MD11382024</v>
      </c>
      <c r="C723" s="42">
        <v>44950</v>
      </c>
      <c r="D723" s="43">
        <v>2024</v>
      </c>
      <c r="E723" s="44" t="s">
        <v>39</v>
      </c>
      <c r="F723" s="44" t="s">
        <v>390</v>
      </c>
      <c r="G723" s="44" t="s">
        <v>41</v>
      </c>
      <c r="H723" s="44">
        <v>25301</v>
      </c>
      <c r="I723" s="44" t="s">
        <v>603</v>
      </c>
      <c r="J723" s="44" t="s">
        <v>604</v>
      </c>
      <c r="K723" s="44" t="s">
        <v>642</v>
      </c>
      <c r="L723" s="44" t="str">
        <f t="shared" si="203"/>
        <v>HRAEI-LPI-CC-444-2022HRAEI-MD1138</v>
      </c>
      <c r="M723" s="44" t="s">
        <v>643</v>
      </c>
      <c r="N723" s="44">
        <v>25301594</v>
      </c>
      <c r="O723" s="44" t="s">
        <v>644</v>
      </c>
      <c r="P723" s="44" t="s">
        <v>645</v>
      </c>
      <c r="Q723" s="45">
        <v>30</v>
      </c>
      <c r="R723" s="46">
        <v>2</v>
      </c>
      <c r="S723" s="46">
        <v>4</v>
      </c>
      <c r="T723" s="45">
        <f t="shared" si="204"/>
        <v>60</v>
      </c>
      <c r="U723" s="45">
        <f t="shared" si="205"/>
        <v>120</v>
      </c>
      <c r="V723" s="47">
        <v>0</v>
      </c>
      <c r="W723" s="87">
        <f>IFERROR(VLOOKUP(L723,'DINAMICA SOLICITADO - ENTREGADO'!$A$2:$B$2000,2,0),"-")</f>
        <v>2</v>
      </c>
      <c r="X723" s="87">
        <f>IFERROR(VLOOKUP(L723,'DINAMICA SOLICITADO - ENTREGADO'!$A$2:$C$2000,3,0),"-")</f>
        <v>2</v>
      </c>
      <c r="Y723" s="87" t="str">
        <f t="shared" si="206"/>
        <v>CLAVE SOLICITADA</v>
      </c>
      <c r="Z723" s="87">
        <f t="shared" si="207"/>
        <v>0</v>
      </c>
      <c r="AA723" s="87" t="str">
        <f t="shared" si="208"/>
        <v>MINIMO CUMPLIDO</v>
      </c>
      <c r="AB723" s="87">
        <f t="shared" si="209"/>
        <v>0</v>
      </c>
      <c r="AC723" s="87" t="str">
        <f t="shared" si="210"/>
        <v>RECIBIDO TOTAL</v>
      </c>
      <c r="AD723" s="6">
        <f t="shared" si="211"/>
        <v>60</v>
      </c>
      <c r="AE723" s="87"/>
      <c r="AF723" s="87"/>
      <c r="AG723" s="8"/>
      <c r="AH723" s="8"/>
      <c r="AI723" s="9">
        <v>2.5000000000000001E-2</v>
      </c>
      <c r="AJ723" s="9"/>
      <c r="AK723" s="8"/>
      <c r="AL723" s="20"/>
      <c r="AM723" s="8"/>
      <c r="AN723" s="8" t="str">
        <f t="shared" si="212"/>
        <v>MCSSA018786HRAEI-LPI-CC-444-202225301</v>
      </c>
      <c r="AO723" s="8" t="str">
        <f t="shared" si="213"/>
        <v>4ABASTECEDORA DE INSUMOS PARA LA SALUD, S.A. DE C.V.30MCSSA018786010.000.1911.002024LA-012M7B997-E115-2022RAMO 12</v>
      </c>
      <c r="AP723" s="8" t="str">
        <f t="shared" si="214"/>
        <v>HRAEI-LPI-CC-444-2022</v>
      </c>
      <c r="AQ723" s="1" t="str">
        <f t="shared" si="215"/>
        <v>HRAEI-MD1138</v>
      </c>
      <c r="AR723" s="1" t="str">
        <f t="shared" si="216"/>
        <v>ABASTECEDORA DE INSUMOS PARA LA SALUD, S.A. DE C.V.</v>
      </c>
      <c r="AS723" s="1" t="str">
        <f t="shared" si="217"/>
        <v>LA-012M7B997-E115-2022</v>
      </c>
      <c r="AT723" s="1" t="s">
        <v>48</v>
      </c>
      <c r="AU723" s="1" t="str">
        <f t="shared" si="218"/>
        <v>HRAEI-LPI-CC-444-2022HRAEI-MD1138</v>
      </c>
      <c r="AV723" s="1"/>
      <c r="AW723" s="1"/>
      <c r="AX723" s="1"/>
      <c r="AY723" s="1"/>
      <c r="AZ723" s="1"/>
    </row>
    <row r="724" spans="1:52" s="70" customFormat="1" ht="24.75" hidden="1" customHeight="1" x14ac:dyDescent="0.25">
      <c r="A724" s="70" t="str">
        <f t="shared" si="201"/>
        <v>LA-12-512-012000991-I-174-2023MCSSA018786SAGO MEDICAL SERVICE, S.A. DE C.V.2024010.000.5302.00</v>
      </c>
      <c r="B724" s="70" t="str">
        <f t="shared" si="202"/>
        <v>MCSSA01878625301HRAEI-LPI-CC-397-2023HRAEI-MD11392024</v>
      </c>
      <c r="C724" s="71">
        <v>45357</v>
      </c>
      <c r="D724" s="72">
        <v>2024</v>
      </c>
      <c r="E724" s="73" t="s">
        <v>39</v>
      </c>
      <c r="F724" s="73" t="s">
        <v>2213</v>
      </c>
      <c r="G724" s="73" t="s">
        <v>2480</v>
      </c>
      <c r="H724" s="73">
        <v>25301</v>
      </c>
      <c r="I724" s="73" t="s">
        <v>2481</v>
      </c>
      <c r="J724" s="73" t="s">
        <v>463</v>
      </c>
      <c r="K724" s="73" t="s">
        <v>1080</v>
      </c>
      <c r="L724" s="44" t="str">
        <f t="shared" si="203"/>
        <v>HRAEI-LPI-CC-397-2023HRAEI-MD1139</v>
      </c>
      <c r="M724" s="73" t="s">
        <v>1081</v>
      </c>
      <c r="N724" s="73">
        <v>25301595</v>
      </c>
      <c r="O724" s="73" t="s">
        <v>1082</v>
      </c>
      <c r="P724" s="73" t="s">
        <v>1083</v>
      </c>
      <c r="Q724" s="74">
        <v>275</v>
      </c>
      <c r="R724" s="75">
        <v>1</v>
      </c>
      <c r="S724" s="75">
        <v>1</v>
      </c>
      <c r="T724" s="74">
        <f t="shared" si="204"/>
        <v>275</v>
      </c>
      <c r="U724" s="74">
        <f t="shared" si="205"/>
        <v>275</v>
      </c>
      <c r="V724" s="76"/>
      <c r="W724" s="87" t="str">
        <f>IFERROR(VLOOKUP(L724,'DINAMICA SOLICITADO - ENTREGADO'!$A$2:$B$2000,2,0),"-")</f>
        <v>-</v>
      </c>
      <c r="X724" s="87" t="str">
        <f>IFERROR(VLOOKUP(L724,'DINAMICA SOLICITADO - ENTREGADO'!$A$2:$C$2000,3,0),"-")</f>
        <v>-</v>
      </c>
      <c r="Y724" s="87" t="str">
        <f t="shared" si="206"/>
        <v>SIN SOLICITUD</v>
      </c>
      <c r="Z724" s="87" t="str">
        <f t="shared" si="207"/>
        <v>-</v>
      </c>
      <c r="AA724" s="87" t="str">
        <f t="shared" si="208"/>
        <v>MINIMO SIN SOLICITUD</v>
      </c>
      <c r="AB724" s="87" t="str">
        <f t="shared" si="209"/>
        <v>-</v>
      </c>
      <c r="AC724" s="87" t="str">
        <f t="shared" si="210"/>
        <v>SIN SOLICITUD</v>
      </c>
      <c r="AD724" s="6" t="str">
        <f t="shared" si="211"/>
        <v>-</v>
      </c>
      <c r="AE724" s="87"/>
      <c r="AF724" s="87"/>
      <c r="AG724" s="77" t="s">
        <v>2482</v>
      </c>
      <c r="AH724" s="77" t="s">
        <v>2482</v>
      </c>
      <c r="AI724" s="78" t="s">
        <v>2216</v>
      </c>
      <c r="AJ724" s="78" t="s">
        <v>2037</v>
      </c>
      <c r="AK724" s="77" t="s">
        <v>2483</v>
      </c>
      <c r="AL724" s="77">
        <v>0</v>
      </c>
      <c r="AM724" s="77" t="s">
        <v>2479</v>
      </c>
      <c r="AN724" s="77" t="str">
        <f t="shared" si="212"/>
        <v>MCSSA018786HRAEI-LPI-CC-397-202325301</v>
      </c>
      <c r="AO724" s="77" t="str">
        <f t="shared" si="213"/>
        <v>1SAGO MEDICAL SERVICE, S.A. DE C.V.275MCSSA018786010.000.5302.002024LA-12-512-012000991-I-174-2023RAMO 47</v>
      </c>
      <c r="AP724" s="77" t="str">
        <f t="shared" si="214"/>
        <v>HRAEI-LPI-CC-397-2023</v>
      </c>
      <c r="AQ724" s="70" t="str">
        <f t="shared" si="215"/>
        <v>HRAEI-MD1139</v>
      </c>
      <c r="AR724" s="70" t="str">
        <f t="shared" si="216"/>
        <v>SAGO MEDICAL SERVICE, S.A. DE C.V.</v>
      </c>
      <c r="AS724" s="70" t="str">
        <f t="shared" si="217"/>
        <v>LA-12-512-012000991-I-174-2023</v>
      </c>
      <c r="AT724" s="70" t="s">
        <v>2218</v>
      </c>
      <c r="AU724" s="70" t="str">
        <f t="shared" si="218"/>
        <v>HRAEI-LPI-CC-397-2023HRAEI-MD1139</v>
      </c>
      <c r="AY724" s="1"/>
      <c r="AZ724" s="1"/>
    </row>
    <row r="725" spans="1:52" s="70" customFormat="1" ht="24.75" hidden="1" customHeight="1" x14ac:dyDescent="0.25">
      <c r="A725" s="1" t="str">
        <f t="shared" si="201"/>
        <v>LA-012M7B997-E115-2022MCSSA018786SAGO MEDICAL SERVICE, S.A. DE C.V.2024010.000.5302.00</v>
      </c>
      <c r="B725" s="1" t="str">
        <f t="shared" si="202"/>
        <v>MCSSA01878625301HRAEI-LPI-CC-427-2022HRAEI-MD11392024</v>
      </c>
      <c r="C725" s="42">
        <v>44950</v>
      </c>
      <c r="D725" s="43">
        <v>2024</v>
      </c>
      <c r="E725" s="44" t="s">
        <v>39</v>
      </c>
      <c r="F725" s="44" t="s">
        <v>390</v>
      </c>
      <c r="G725" s="44" t="s">
        <v>41</v>
      </c>
      <c r="H725" s="44">
        <v>25301</v>
      </c>
      <c r="I725" s="44" t="s">
        <v>462</v>
      </c>
      <c r="J725" s="44" t="s">
        <v>463</v>
      </c>
      <c r="K725" s="44" t="s">
        <v>1080</v>
      </c>
      <c r="L725" s="44" t="str">
        <f t="shared" si="203"/>
        <v>HRAEI-LPI-CC-427-2022HRAEI-MD1139</v>
      </c>
      <c r="M725" s="44" t="s">
        <v>1081</v>
      </c>
      <c r="N725" s="44">
        <v>25301595</v>
      </c>
      <c r="O725" s="44" t="s">
        <v>1082</v>
      </c>
      <c r="P725" s="44" t="s">
        <v>1083</v>
      </c>
      <c r="Q725" s="45">
        <v>275</v>
      </c>
      <c r="R725" s="46">
        <v>1</v>
      </c>
      <c r="S725" s="46">
        <v>2</v>
      </c>
      <c r="T725" s="45">
        <f t="shared" si="204"/>
        <v>275</v>
      </c>
      <c r="U725" s="45">
        <f t="shared" si="205"/>
        <v>550</v>
      </c>
      <c r="V725" s="47">
        <v>0</v>
      </c>
      <c r="W725" s="87" t="str">
        <f>IFERROR(VLOOKUP(L725,'DINAMICA SOLICITADO - ENTREGADO'!$A$2:$B$2000,2,0),"-")</f>
        <v>-</v>
      </c>
      <c r="X725" s="87" t="str">
        <f>IFERROR(VLOOKUP(L725,'DINAMICA SOLICITADO - ENTREGADO'!$A$2:$C$2000,3,0),"-")</f>
        <v>-</v>
      </c>
      <c r="Y725" s="87" t="str">
        <f t="shared" si="206"/>
        <v>SIN SOLICITUD</v>
      </c>
      <c r="Z725" s="87" t="str">
        <f t="shared" si="207"/>
        <v>-</v>
      </c>
      <c r="AA725" s="87" t="str">
        <f t="shared" si="208"/>
        <v>MINIMO SIN SOLICITUD</v>
      </c>
      <c r="AB725" s="87" t="str">
        <f t="shared" si="209"/>
        <v>-</v>
      </c>
      <c r="AC725" s="87" t="str">
        <f t="shared" si="210"/>
        <v>SIN SOLICITUD</v>
      </c>
      <c r="AD725" s="6" t="str">
        <f t="shared" si="211"/>
        <v>-</v>
      </c>
      <c r="AE725" s="87"/>
      <c r="AF725" s="87"/>
      <c r="AG725" s="8"/>
      <c r="AH725" s="8"/>
      <c r="AI725" s="9">
        <v>2.5000000000000001E-2</v>
      </c>
      <c r="AJ725" s="9"/>
      <c r="AK725" s="8"/>
      <c r="AL725" s="20"/>
      <c r="AM725" s="8"/>
      <c r="AN725" s="8" t="str">
        <f t="shared" si="212"/>
        <v>MCSSA018786HRAEI-LPI-CC-427-202225301</v>
      </c>
      <c r="AO725" s="8" t="str">
        <f t="shared" si="213"/>
        <v>2SAGO MEDICAL SERVICE, S.A. DE C.V.275MCSSA018786010.000.5302.002024LA-012M7B997-E115-2022RAMO 12</v>
      </c>
      <c r="AP725" s="8" t="str">
        <f t="shared" si="214"/>
        <v>HRAEI-LPI-CC-427-2022</v>
      </c>
      <c r="AQ725" s="1" t="str">
        <f t="shared" si="215"/>
        <v>HRAEI-MD1139</v>
      </c>
      <c r="AR725" s="1" t="str">
        <f t="shared" si="216"/>
        <v>SAGO MEDICAL SERVICE, S.A. DE C.V.</v>
      </c>
      <c r="AS725" s="1" t="str">
        <f t="shared" si="217"/>
        <v>LA-012M7B997-E115-2022</v>
      </c>
      <c r="AT725" s="1" t="s">
        <v>48</v>
      </c>
      <c r="AU725" s="1" t="str">
        <f t="shared" si="218"/>
        <v>HRAEI-LPI-CC-427-2022HRAEI-MD1139</v>
      </c>
      <c r="AV725" s="1"/>
      <c r="AW725" s="1"/>
      <c r="AX725" s="1"/>
      <c r="AY725" s="1"/>
      <c r="AZ725" s="1"/>
    </row>
    <row r="726" spans="1:52" s="70" customFormat="1" ht="24.75" hidden="1" customHeight="1" x14ac:dyDescent="0.25">
      <c r="A726" s="70" t="str">
        <f t="shared" si="201"/>
        <v>LA-12-512-012000991-I-174-2023MCSSA018786ALTERNAVIDA, S.A. DE C.V.2024010.000.0569.00</v>
      </c>
      <c r="B726" s="70" t="str">
        <f t="shared" si="202"/>
        <v>MCSSA01878625301HRAEI-LPI-CC-252-2023HRAEI-MD11402024</v>
      </c>
      <c r="C726" s="71">
        <v>45253</v>
      </c>
      <c r="D726" s="72">
        <v>2024</v>
      </c>
      <c r="E726" s="73" t="s">
        <v>39</v>
      </c>
      <c r="F726" s="73" t="s">
        <v>2213</v>
      </c>
      <c r="G726" s="73" t="s">
        <v>41</v>
      </c>
      <c r="H726" s="73">
        <v>25301</v>
      </c>
      <c r="I726" s="73" t="s">
        <v>2309</v>
      </c>
      <c r="J726" s="73" t="s">
        <v>800</v>
      </c>
      <c r="K726" s="73" t="s">
        <v>1570</v>
      </c>
      <c r="L726" s="44" t="str">
        <f t="shared" si="203"/>
        <v>HRAEI-LPI-CC-252-2023HRAEI-MD1140</v>
      </c>
      <c r="M726" s="73" t="s">
        <v>1571</v>
      </c>
      <c r="N726" s="73">
        <v>25301597</v>
      </c>
      <c r="O726" s="73" t="s">
        <v>1572</v>
      </c>
      <c r="P726" s="73" t="s">
        <v>1573</v>
      </c>
      <c r="Q726" s="74">
        <v>595</v>
      </c>
      <c r="R726" s="75">
        <v>30</v>
      </c>
      <c r="S726" s="75">
        <v>74</v>
      </c>
      <c r="T726" s="74">
        <f t="shared" si="204"/>
        <v>17850</v>
      </c>
      <c r="U726" s="74">
        <f t="shared" si="205"/>
        <v>44030</v>
      </c>
      <c r="V726" s="76">
        <v>0</v>
      </c>
      <c r="W726" s="87">
        <f>IFERROR(VLOOKUP(L726,'DINAMICA SOLICITADO - ENTREGADO'!$A$2:$B$2000,2,0),"-")</f>
        <v>30</v>
      </c>
      <c r="X726" s="87">
        <f>IFERROR(VLOOKUP(L726,'DINAMICA SOLICITADO - ENTREGADO'!$A$2:$C$2000,3,0),"-")</f>
        <v>30</v>
      </c>
      <c r="Y726" s="87" t="str">
        <f t="shared" si="206"/>
        <v>CLAVE SOLICITADA</v>
      </c>
      <c r="Z726" s="87">
        <f t="shared" si="207"/>
        <v>0</v>
      </c>
      <c r="AA726" s="87" t="str">
        <f t="shared" si="208"/>
        <v>MINIMO CUMPLIDO</v>
      </c>
      <c r="AB726" s="87">
        <f t="shared" si="209"/>
        <v>0</v>
      </c>
      <c r="AC726" s="87" t="str">
        <f t="shared" si="210"/>
        <v>RECIBIDO TOTAL</v>
      </c>
      <c r="AD726" s="6">
        <f t="shared" si="211"/>
        <v>17850</v>
      </c>
      <c r="AE726" s="87" t="s">
        <v>3574</v>
      </c>
      <c r="AF726" s="87"/>
      <c r="AG726" s="77"/>
      <c r="AH726" s="77"/>
      <c r="AI726" s="78" t="s">
        <v>2216</v>
      </c>
      <c r="AJ726" s="78"/>
      <c r="AK726" s="77"/>
      <c r="AL726" s="77"/>
      <c r="AM726" s="77"/>
      <c r="AN726" s="77" t="str">
        <f t="shared" si="212"/>
        <v>MCSSA018786HRAEI-LPI-CC-252-202325301</v>
      </c>
      <c r="AO726" s="77" t="str">
        <f t="shared" si="213"/>
        <v>74ALTERNAVIDA, S.A. DE C.V.595MCSSA018786010.000.0569.002024LA-12-512-012000991-I-174-2023RAMO 12</v>
      </c>
      <c r="AP726" s="77" t="str">
        <f t="shared" si="214"/>
        <v>HRAEI-LPI-CC-252-2023</v>
      </c>
      <c r="AQ726" s="70" t="str">
        <f t="shared" si="215"/>
        <v>HRAEI-MD1140</v>
      </c>
      <c r="AR726" s="70" t="str">
        <f t="shared" si="216"/>
        <v>ALTERNAVIDA, S.A. DE C.V.</v>
      </c>
      <c r="AS726" s="70" t="str">
        <f t="shared" si="217"/>
        <v>LA-12-512-012000991-I-174-2023</v>
      </c>
      <c r="AT726" s="70" t="s">
        <v>2218</v>
      </c>
      <c r="AU726" s="70" t="str">
        <f t="shared" si="218"/>
        <v>HRAEI-LPI-CC-252-2023HRAEI-MD1140</v>
      </c>
    </row>
    <row r="727" spans="1:52" s="70" customFormat="1" ht="24.75" hidden="1" customHeight="1" x14ac:dyDescent="0.25">
      <c r="A727" s="1" t="str">
        <f t="shared" si="201"/>
        <v>LA-12-M7B-012M7B997-I-1-2023MCSSA018786COMPAÑIA INTERNACIONAL MÉDICA, S.A. DE C.V.2024010.000.0569.00</v>
      </c>
      <c r="B727" s="1" t="str">
        <f t="shared" si="202"/>
        <v>MCSSA01878625301HRAEI-LPI-CC-020-2023HRAEI-MD11402024</v>
      </c>
      <c r="C727" s="42">
        <v>44971</v>
      </c>
      <c r="D727" s="43">
        <v>2024</v>
      </c>
      <c r="E727" s="44" t="s">
        <v>39</v>
      </c>
      <c r="F727" s="44" t="s">
        <v>1474</v>
      </c>
      <c r="G727" s="44" t="s">
        <v>41</v>
      </c>
      <c r="H727" s="44">
        <v>25301</v>
      </c>
      <c r="I727" s="44" t="s">
        <v>1569</v>
      </c>
      <c r="J727" s="44" t="s">
        <v>563</v>
      </c>
      <c r="K727" s="44" t="s">
        <v>1570</v>
      </c>
      <c r="L727" s="44" t="str">
        <f t="shared" si="203"/>
        <v>HRAEI-LPI-CC-020-2023HRAEI-MD1140</v>
      </c>
      <c r="M727" s="44" t="s">
        <v>1571</v>
      </c>
      <c r="N727" s="44">
        <v>25301597</v>
      </c>
      <c r="O727" s="44" t="s">
        <v>1572</v>
      </c>
      <c r="P727" s="44" t="s">
        <v>1573</v>
      </c>
      <c r="Q727" s="45">
        <v>699.69</v>
      </c>
      <c r="R727" s="46">
        <v>29</v>
      </c>
      <c r="S727" s="46">
        <v>72</v>
      </c>
      <c r="T727" s="45">
        <f t="shared" si="204"/>
        <v>20291.010000000002</v>
      </c>
      <c r="U727" s="45">
        <f t="shared" si="205"/>
        <v>50377.680000000008</v>
      </c>
      <c r="V727" s="47">
        <v>0</v>
      </c>
      <c r="W727" s="87">
        <f>IFERROR(VLOOKUP(L727,'DINAMICA SOLICITADO - ENTREGADO'!$A$2:$B$2000,2,0),"-")</f>
        <v>29</v>
      </c>
      <c r="X727" s="87">
        <f>IFERROR(VLOOKUP(L727,'DINAMICA SOLICITADO - ENTREGADO'!$A$2:$C$2000,3,0),"-")</f>
        <v>29</v>
      </c>
      <c r="Y727" s="87" t="str">
        <f t="shared" si="206"/>
        <v>CLAVE SOLICITADA</v>
      </c>
      <c r="Z727" s="87">
        <f t="shared" si="207"/>
        <v>0</v>
      </c>
      <c r="AA727" s="87" t="str">
        <f t="shared" si="208"/>
        <v>MINIMO CUMPLIDO</v>
      </c>
      <c r="AB727" s="87">
        <f t="shared" si="209"/>
        <v>0</v>
      </c>
      <c r="AC727" s="87" t="str">
        <f t="shared" si="210"/>
        <v>RECIBIDO TOTAL</v>
      </c>
      <c r="AD727" s="6">
        <f t="shared" si="211"/>
        <v>20291.010000000002</v>
      </c>
      <c r="AE727" s="87" t="s">
        <v>3574</v>
      </c>
      <c r="AF727" s="87"/>
      <c r="AG727" s="8"/>
      <c r="AH727" s="8"/>
      <c r="AI727" s="9">
        <v>0.02</v>
      </c>
      <c r="AJ727" s="9"/>
      <c r="AK727" s="8"/>
      <c r="AL727" s="20"/>
      <c r="AM727" s="8"/>
      <c r="AN727" s="8" t="str">
        <f t="shared" si="212"/>
        <v>MCSSA018786HRAEI-LPI-CC-020-202325301</v>
      </c>
      <c r="AO727" s="8" t="str">
        <f t="shared" si="213"/>
        <v>72COMPAÑIA INTERNACIONAL MÉDICA, S.A. DE C.V.699.69MCSSA018786010.000.0569.002024LA-12-M7B-012M7B997-I-1-2023RAMO 12</v>
      </c>
      <c r="AP727" s="8" t="str">
        <f t="shared" si="214"/>
        <v>HRAEI-LPI-CC-020-2023</v>
      </c>
      <c r="AQ727" s="1" t="str">
        <f t="shared" si="215"/>
        <v>HRAEI-MD1140</v>
      </c>
      <c r="AR727" s="1" t="str">
        <f t="shared" si="216"/>
        <v>COMPAÑIA INTERNACIONAL MÉDICA, S.A. DE C.V.</v>
      </c>
      <c r="AS727" s="1" t="str">
        <f t="shared" si="217"/>
        <v>LA-12-M7B-012M7B997-I-1-2023</v>
      </c>
      <c r="AT727" s="1" t="s">
        <v>48</v>
      </c>
      <c r="AU727" s="1" t="str">
        <f t="shared" si="218"/>
        <v>HRAEI-LPI-CC-020-2023HRAEI-MD1140</v>
      </c>
      <c r="AV727" s="1"/>
      <c r="AW727" s="1"/>
      <c r="AX727" s="1"/>
    </row>
    <row r="728" spans="1:52" s="70" customFormat="1" ht="24.75" hidden="1" customHeight="1" x14ac:dyDescent="0.25">
      <c r="A728" s="1" t="str">
        <f t="shared" si="201"/>
        <v>LA-12-M7B-012M7B997-I-1-2023MCSSA018786ALTERNAVIDA, S.A. DE C.V.2024010.000.0569.00</v>
      </c>
      <c r="B728" s="1" t="str">
        <f t="shared" si="202"/>
        <v>MCSSA01878625301HRAEI-LPI-CC-037-2023HRAEI-MD11402024</v>
      </c>
      <c r="C728" s="42">
        <v>44971</v>
      </c>
      <c r="D728" s="43">
        <v>2024</v>
      </c>
      <c r="E728" s="44" t="s">
        <v>39</v>
      </c>
      <c r="F728" s="44" t="s">
        <v>1474</v>
      </c>
      <c r="G728" s="44" t="s">
        <v>41</v>
      </c>
      <c r="H728" s="44">
        <v>25301</v>
      </c>
      <c r="I728" s="44" t="s">
        <v>2007</v>
      </c>
      <c r="J728" s="44" t="s">
        <v>800</v>
      </c>
      <c r="K728" s="44" t="s">
        <v>1570</v>
      </c>
      <c r="L728" s="44" t="str">
        <f t="shared" si="203"/>
        <v>HRAEI-LPI-CC-037-2023HRAEI-MD1140</v>
      </c>
      <c r="M728" s="44" t="s">
        <v>1571</v>
      </c>
      <c r="N728" s="44">
        <v>25301597</v>
      </c>
      <c r="O728" s="44" t="s">
        <v>1572</v>
      </c>
      <c r="P728" s="44" t="s">
        <v>1573</v>
      </c>
      <c r="Q728" s="45">
        <v>595</v>
      </c>
      <c r="R728" s="46">
        <v>19</v>
      </c>
      <c r="S728" s="46">
        <v>48</v>
      </c>
      <c r="T728" s="45">
        <f t="shared" si="204"/>
        <v>11305</v>
      </c>
      <c r="U728" s="45">
        <f t="shared" si="205"/>
        <v>28560</v>
      </c>
      <c r="V728" s="47">
        <v>0</v>
      </c>
      <c r="W728" s="87">
        <f>IFERROR(VLOOKUP(L728,'DINAMICA SOLICITADO - ENTREGADO'!$A$2:$B$2000,2,0),"-")</f>
        <v>19</v>
      </c>
      <c r="X728" s="87">
        <f>IFERROR(VLOOKUP(L728,'DINAMICA SOLICITADO - ENTREGADO'!$A$2:$C$2000,3,0),"-")</f>
        <v>19</v>
      </c>
      <c r="Y728" s="87" t="str">
        <f t="shared" si="206"/>
        <v>CLAVE SOLICITADA</v>
      </c>
      <c r="Z728" s="87">
        <f t="shared" si="207"/>
        <v>0</v>
      </c>
      <c r="AA728" s="87" t="str">
        <f t="shared" si="208"/>
        <v>MINIMO CUMPLIDO</v>
      </c>
      <c r="AB728" s="87">
        <f t="shared" si="209"/>
        <v>0</v>
      </c>
      <c r="AC728" s="87" t="str">
        <f t="shared" si="210"/>
        <v>RECIBIDO TOTAL</v>
      </c>
      <c r="AD728" s="6">
        <f t="shared" si="211"/>
        <v>11305</v>
      </c>
      <c r="AE728" s="87" t="s">
        <v>3574</v>
      </c>
      <c r="AF728" s="87"/>
      <c r="AG728" s="8"/>
      <c r="AH728" s="8"/>
      <c r="AI728" s="9">
        <v>0.02</v>
      </c>
      <c r="AJ728" s="9"/>
      <c r="AK728" s="8"/>
      <c r="AL728" s="20"/>
      <c r="AM728" s="8"/>
      <c r="AN728" s="8" t="str">
        <f t="shared" si="212"/>
        <v>MCSSA018786HRAEI-LPI-CC-037-202325301</v>
      </c>
      <c r="AO728" s="8" t="str">
        <f t="shared" si="213"/>
        <v>48ALTERNAVIDA, S.A. DE C.V.595MCSSA018786010.000.0569.002024LA-12-M7B-012M7B997-I-1-2023RAMO 12</v>
      </c>
      <c r="AP728" s="8" t="str">
        <f t="shared" si="214"/>
        <v>HRAEI-LPI-CC-037-2023</v>
      </c>
      <c r="AQ728" s="1" t="str">
        <f t="shared" si="215"/>
        <v>HRAEI-MD1140</v>
      </c>
      <c r="AR728" s="1" t="str">
        <f t="shared" si="216"/>
        <v>ALTERNAVIDA, S.A. DE C.V.</v>
      </c>
      <c r="AS728" s="1" t="str">
        <f t="shared" si="217"/>
        <v>LA-12-M7B-012M7B997-I-1-2023</v>
      </c>
      <c r="AT728" s="1" t="s">
        <v>48</v>
      </c>
      <c r="AU728" s="1" t="str">
        <f t="shared" si="218"/>
        <v>HRAEI-LPI-CC-037-2023HRAEI-MD1140</v>
      </c>
      <c r="AV728" s="1"/>
      <c r="AW728" s="1"/>
      <c r="AX728" s="1"/>
    </row>
    <row r="729" spans="1:52" s="70" customFormat="1" ht="24.75" hidden="1" customHeight="1" x14ac:dyDescent="0.25">
      <c r="A729" s="70" t="str">
        <f t="shared" si="201"/>
        <v>AA-12-512-012000991-T-176-2023  MCSSA018786BRISTOL MYERS SQUIBB DE MEXICO, S. DE R.L. DE C.V.2024010.000.6109.00</v>
      </c>
      <c r="B729" s="70" t="str">
        <f t="shared" si="202"/>
        <v>MCSSA01878625301HRAEI-AD-CC-235-2023HRAEI-MD21022024</v>
      </c>
      <c r="C729" s="71">
        <v>45239</v>
      </c>
      <c r="D729" s="72">
        <v>2024</v>
      </c>
      <c r="E729" s="73" t="s">
        <v>39</v>
      </c>
      <c r="F729" s="73" t="s">
        <v>2239</v>
      </c>
      <c r="G729" s="73" t="s">
        <v>41</v>
      </c>
      <c r="H729" s="73">
        <v>25301</v>
      </c>
      <c r="I729" s="73" t="s">
        <v>2247</v>
      </c>
      <c r="J729" s="73" t="s">
        <v>2248</v>
      </c>
      <c r="K729" s="73" t="s">
        <v>246</v>
      </c>
      <c r="L729" s="44" t="str">
        <f t="shared" si="203"/>
        <v>HRAEI-AD-CC-235-2023HRAEI-MD2102</v>
      </c>
      <c r="M729" s="73" t="s">
        <v>247</v>
      </c>
      <c r="N729" s="73">
        <v>25303241</v>
      </c>
      <c r="O729" s="73" t="s">
        <v>248</v>
      </c>
      <c r="P729" s="73" t="s">
        <v>249</v>
      </c>
      <c r="Q729" s="74">
        <v>28705</v>
      </c>
      <c r="R729" s="75">
        <v>8</v>
      </c>
      <c r="S729" s="75">
        <v>19</v>
      </c>
      <c r="T729" s="74">
        <f t="shared" si="204"/>
        <v>229640</v>
      </c>
      <c r="U729" s="74">
        <f t="shared" si="205"/>
        <v>545395</v>
      </c>
      <c r="V729" s="76">
        <v>0</v>
      </c>
      <c r="W729" s="87">
        <f>IFERROR(VLOOKUP(L729,'DINAMICA SOLICITADO - ENTREGADO'!$A$2:$B$2000,2,0),"-")</f>
        <v>19</v>
      </c>
      <c r="X729" s="87">
        <f>IFERROR(VLOOKUP(L729,'DINAMICA SOLICITADO - ENTREGADO'!$A$2:$C$2000,3,0),"-")</f>
        <v>19</v>
      </c>
      <c r="Y729" s="87" t="str">
        <f t="shared" si="206"/>
        <v>CLAVE SOLICITADA</v>
      </c>
      <c r="Z729" s="87">
        <f t="shared" si="207"/>
        <v>11</v>
      </c>
      <c r="AA729" s="87" t="str">
        <f t="shared" si="208"/>
        <v>MINIMO SUPERADO</v>
      </c>
      <c r="AB729" s="87">
        <f t="shared" si="209"/>
        <v>0</v>
      </c>
      <c r="AC729" s="87" t="str">
        <f t="shared" si="210"/>
        <v>RECIBIDO TOTAL</v>
      </c>
      <c r="AD729" s="6">
        <f t="shared" si="211"/>
        <v>545395</v>
      </c>
      <c r="AE729" s="87"/>
      <c r="AF729" s="87"/>
      <c r="AG729" s="77"/>
      <c r="AH729" s="77"/>
      <c r="AI729" s="78" t="s">
        <v>2216</v>
      </c>
      <c r="AJ729" s="78"/>
      <c r="AK729" s="77"/>
      <c r="AL729" s="77"/>
      <c r="AM729" s="77"/>
      <c r="AN729" s="77" t="str">
        <f t="shared" si="212"/>
        <v>MCSSA018786HRAEI-AD-CC-235-202325301</v>
      </c>
      <c r="AO729" s="77" t="str">
        <f t="shared" si="213"/>
        <v>19BRISTOL MYERS SQUIBB DE MEXICO, S. DE R.L. DE C.V.28705MCSSA018786010.000.6109.002024AA-12-512-012000991-T-176-2023  RAMO 12</v>
      </c>
      <c r="AP729" s="77" t="str">
        <f t="shared" si="214"/>
        <v>HRAEI-AD-CC-235-2023</v>
      </c>
      <c r="AQ729" s="70" t="str">
        <f t="shared" si="215"/>
        <v>HRAEI-MD2102</v>
      </c>
      <c r="AR729" s="70" t="str">
        <f t="shared" si="216"/>
        <v>BRISTOL MYERS SQUIBB DE MEXICO, S. DE R.L. DE C.V.</v>
      </c>
      <c r="AS729" s="70" t="str">
        <f t="shared" si="217"/>
        <v>AA-12-512-012000991-T-176-2023  </v>
      </c>
      <c r="AT729" s="70" t="s">
        <v>2218</v>
      </c>
      <c r="AU729" s="70" t="str">
        <f t="shared" si="218"/>
        <v>HRAEI-AD-CC-235-2023HRAEI-MD2102</v>
      </c>
    </row>
    <row r="730" spans="1:52" s="70" customFormat="1" ht="24.75" hidden="1" customHeight="1" x14ac:dyDescent="0.25">
      <c r="A730" s="1" t="str">
        <f t="shared" si="201"/>
        <v>AA-012M7B997-E133-2022MCSSA018786BRISTOL-MYERS SQUIBB DE MÉXICO, S DE R.L. DE C.V.2024010.000.6109.00</v>
      </c>
      <c r="B730" s="1" t="str">
        <f t="shared" si="202"/>
        <v>MCSSA01878625301HRAEI-AD-CC-349-2022HRAEI-MD21022024</v>
      </c>
      <c r="C730" s="42">
        <v>44950</v>
      </c>
      <c r="D730" s="43">
        <v>2024</v>
      </c>
      <c r="E730" s="44" t="s">
        <v>39</v>
      </c>
      <c r="F730" s="44" t="s">
        <v>40</v>
      </c>
      <c r="G730" s="44" t="s">
        <v>41</v>
      </c>
      <c r="H730" s="44">
        <v>25301</v>
      </c>
      <c r="I730" s="44" t="s">
        <v>160</v>
      </c>
      <c r="J730" s="44" t="s">
        <v>161</v>
      </c>
      <c r="K730" s="44" t="s">
        <v>246</v>
      </c>
      <c r="L730" s="44" t="str">
        <f t="shared" si="203"/>
        <v>HRAEI-AD-CC-349-2022HRAEI-MD2102</v>
      </c>
      <c r="M730" s="44" t="s">
        <v>247</v>
      </c>
      <c r="N730" s="44">
        <v>25303241</v>
      </c>
      <c r="O730" s="44" t="s">
        <v>248</v>
      </c>
      <c r="P730" s="44" t="s">
        <v>249</v>
      </c>
      <c r="Q730" s="45">
        <v>28705</v>
      </c>
      <c r="R730" s="46">
        <v>156</v>
      </c>
      <c r="S730" s="46">
        <v>390</v>
      </c>
      <c r="T730" s="45">
        <f t="shared" si="204"/>
        <v>4477980</v>
      </c>
      <c r="U730" s="45">
        <f t="shared" si="205"/>
        <v>11194950</v>
      </c>
      <c r="V730" s="47">
        <v>0</v>
      </c>
      <c r="W730" s="87">
        <f>IFERROR(VLOOKUP(L730,'DINAMICA SOLICITADO - ENTREGADO'!$A$2:$B$2000,2,0),"-")</f>
        <v>390</v>
      </c>
      <c r="X730" s="87">
        <f>IFERROR(VLOOKUP(L730,'DINAMICA SOLICITADO - ENTREGADO'!$A$2:$C$2000,3,0),"-")</f>
        <v>390</v>
      </c>
      <c r="Y730" s="87" t="str">
        <f t="shared" si="206"/>
        <v>CLAVE SOLICITADA</v>
      </c>
      <c r="Z730" s="87">
        <f t="shared" si="207"/>
        <v>234</v>
      </c>
      <c r="AA730" s="87" t="str">
        <f t="shared" si="208"/>
        <v>MINIMO SUPERADO</v>
      </c>
      <c r="AB730" s="87">
        <f t="shared" si="209"/>
        <v>0</v>
      </c>
      <c r="AC730" s="87" t="str">
        <f t="shared" si="210"/>
        <v>RECIBIDO TOTAL</v>
      </c>
      <c r="AD730" s="6">
        <f t="shared" si="211"/>
        <v>11194950</v>
      </c>
      <c r="AE730" s="87" t="s">
        <v>3574</v>
      </c>
      <c r="AF730" s="87"/>
      <c r="AG730" s="8"/>
      <c r="AH730" s="8"/>
      <c r="AI730" s="9">
        <v>2.5000000000000001E-2</v>
      </c>
      <c r="AJ730" s="9"/>
      <c r="AK730" s="8"/>
      <c r="AL730" s="20"/>
      <c r="AM730" s="8"/>
      <c r="AN730" s="8" t="str">
        <f t="shared" si="212"/>
        <v>MCSSA018786HRAEI-AD-CC-349-202225301</v>
      </c>
      <c r="AO730" s="8" t="str">
        <f t="shared" si="213"/>
        <v>390BRISTOL-MYERS SQUIBB DE MÉXICO, S DE R.L. DE C.V.28705MCSSA018786010.000.6109.002024AA-012M7B997-E133-2022RAMO 12</v>
      </c>
      <c r="AP730" s="8" t="str">
        <f t="shared" si="214"/>
        <v>HRAEI-AD-CC-349-2022</v>
      </c>
      <c r="AQ730" s="1" t="str">
        <f t="shared" si="215"/>
        <v>HRAEI-MD2102</v>
      </c>
      <c r="AR730" s="1" t="str">
        <f t="shared" si="216"/>
        <v>BRISTOL-MYERS SQUIBB DE MÉXICO, S DE R.L. DE C.V.</v>
      </c>
      <c r="AS730" s="1" t="str">
        <f t="shared" si="217"/>
        <v>AA-012M7B997-E133-2022</v>
      </c>
      <c r="AT730" s="1" t="s">
        <v>48</v>
      </c>
      <c r="AU730" s="1" t="str">
        <f t="shared" si="218"/>
        <v>HRAEI-AD-CC-349-2022HRAEI-MD2102</v>
      </c>
      <c r="AV730" s="1"/>
      <c r="AW730" s="1"/>
      <c r="AX730" s="1"/>
    </row>
    <row r="731" spans="1:52" s="70" customFormat="1" ht="24.75" hidden="1" customHeight="1" x14ac:dyDescent="0.25">
      <c r="A731" s="70" t="str">
        <f t="shared" si="201"/>
        <v>AA-12-512-012000991-T-176-2023  MCSSA018786BRISTOL MYERS SQUIBB DE MEXICO, S. DE R.L. DE C.V.2024010.000.6110.00</v>
      </c>
      <c r="B731" s="70" t="str">
        <f t="shared" si="202"/>
        <v>MCSSA01878625301HRAEI-AD-CC-235-2023HRAEI-MD21032024</v>
      </c>
      <c r="C731" s="71">
        <v>45239</v>
      </c>
      <c r="D731" s="72">
        <v>2024</v>
      </c>
      <c r="E731" s="73" t="s">
        <v>39</v>
      </c>
      <c r="F731" s="73" t="s">
        <v>2239</v>
      </c>
      <c r="G731" s="73" t="s">
        <v>41</v>
      </c>
      <c r="H731" s="73">
        <v>25301</v>
      </c>
      <c r="I731" s="73" t="s">
        <v>2247</v>
      </c>
      <c r="J731" s="73" t="s">
        <v>2248</v>
      </c>
      <c r="K731" s="73" t="s">
        <v>250</v>
      </c>
      <c r="L731" s="44" t="str">
        <f t="shared" si="203"/>
        <v>HRAEI-AD-CC-235-2023HRAEI-MD2103</v>
      </c>
      <c r="M731" s="73" t="s">
        <v>251</v>
      </c>
      <c r="N731" s="73">
        <v>25303242</v>
      </c>
      <c r="O731" s="73" t="s">
        <v>252</v>
      </c>
      <c r="P731" s="73" t="s">
        <v>253</v>
      </c>
      <c r="Q731" s="74">
        <v>11482</v>
      </c>
      <c r="R731" s="75">
        <v>5</v>
      </c>
      <c r="S731" s="75">
        <v>14</v>
      </c>
      <c r="T731" s="74">
        <f t="shared" si="204"/>
        <v>57410</v>
      </c>
      <c r="U731" s="74">
        <f t="shared" si="205"/>
        <v>160748</v>
      </c>
      <c r="V731" s="76">
        <v>0</v>
      </c>
      <c r="W731" s="87">
        <f>IFERROR(VLOOKUP(L731,'DINAMICA SOLICITADO - ENTREGADO'!$A$2:$B$2000,2,0),"-")</f>
        <v>14</v>
      </c>
      <c r="X731" s="87">
        <f>IFERROR(VLOOKUP(L731,'DINAMICA SOLICITADO - ENTREGADO'!$A$2:$C$2000,3,0),"-")</f>
        <v>14</v>
      </c>
      <c r="Y731" s="87" t="str">
        <f t="shared" si="206"/>
        <v>CLAVE SOLICITADA</v>
      </c>
      <c r="Z731" s="87">
        <f t="shared" si="207"/>
        <v>9</v>
      </c>
      <c r="AA731" s="87" t="str">
        <f t="shared" si="208"/>
        <v>MINIMO SUPERADO</v>
      </c>
      <c r="AB731" s="87">
        <f t="shared" si="209"/>
        <v>0</v>
      </c>
      <c r="AC731" s="87" t="str">
        <f t="shared" si="210"/>
        <v>RECIBIDO TOTAL</v>
      </c>
      <c r="AD731" s="6">
        <f t="shared" si="211"/>
        <v>160748</v>
      </c>
      <c r="AE731" s="87"/>
      <c r="AF731" s="87"/>
      <c r="AG731" s="77"/>
      <c r="AH731" s="77"/>
      <c r="AI731" s="78" t="s">
        <v>2216</v>
      </c>
      <c r="AJ731" s="78"/>
      <c r="AK731" s="77"/>
      <c r="AL731" s="77"/>
      <c r="AM731" s="77"/>
      <c r="AN731" s="77" t="str">
        <f t="shared" si="212"/>
        <v>MCSSA018786HRAEI-AD-CC-235-202325301</v>
      </c>
      <c r="AO731" s="77" t="str">
        <f t="shared" si="213"/>
        <v>14BRISTOL MYERS SQUIBB DE MEXICO, S. DE R.L. DE C.V.11482MCSSA018786010.000.6110.002024AA-12-512-012000991-T-176-2023  RAMO 12</v>
      </c>
      <c r="AP731" s="77" t="str">
        <f t="shared" si="214"/>
        <v>HRAEI-AD-CC-235-2023</v>
      </c>
      <c r="AQ731" s="70" t="str">
        <f t="shared" si="215"/>
        <v>HRAEI-MD2103</v>
      </c>
      <c r="AR731" s="70" t="str">
        <f t="shared" si="216"/>
        <v>BRISTOL MYERS SQUIBB DE MEXICO, S. DE R.L. DE C.V.</v>
      </c>
      <c r="AS731" s="70" t="str">
        <f t="shared" si="217"/>
        <v>AA-12-512-012000991-T-176-2023  </v>
      </c>
      <c r="AT731" s="70" t="s">
        <v>2218</v>
      </c>
      <c r="AU731" s="70" t="str">
        <f t="shared" si="218"/>
        <v>HRAEI-AD-CC-235-2023HRAEI-MD2103</v>
      </c>
    </row>
    <row r="732" spans="1:52" s="70" customFormat="1" ht="24.75" hidden="1" customHeight="1" x14ac:dyDescent="0.25">
      <c r="A732" s="1" t="str">
        <f t="shared" si="201"/>
        <v>AA-012M7B997-E133-2022MCSSA018786BRISTOL-MYERS SQUIBB DE MÉXICO, S DE R.L. DE C.V.2024010.000.6110.00</v>
      </c>
      <c r="B732" s="1" t="str">
        <f t="shared" si="202"/>
        <v>MCSSA01878625301HRAEI-AD-CC-349-2022HRAEI-MD21032024</v>
      </c>
      <c r="C732" s="42">
        <v>44950</v>
      </c>
      <c r="D732" s="43">
        <v>2024</v>
      </c>
      <c r="E732" s="44" t="s">
        <v>39</v>
      </c>
      <c r="F732" s="44" t="s">
        <v>40</v>
      </c>
      <c r="G732" s="44" t="s">
        <v>41</v>
      </c>
      <c r="H732" s="44">
        <v>25301</v>
      </c>
      <c r="I732" s="44" t="s">
        <v>160</v>
      </c>
      <c r="J732" s="44" t="s">
        <v>161</v>
      </c>
      <c r="K732" s="44" t="s">
        <v>250</v>
      </c>
      <c r="L732" s="44" t="str">
        <f t="shared" si="203"/>
        <v>HRAEI-AD-CC-349-2022HRAEI-MD2103</v>
      </c>
      <c r="M732" s="44" t="s">
        <v>251</v>
      </c>
      <c r="N732" s="44">
        <v>25303242</v>
      </c>
      <c r="O732" s="44" t="s">
        <v>252</v>
      </c>
      <c r="P732" s="44" t="s">
        <v>253</v>
      </c>
      <c r="Q732" s="45">
        <v>11482</v>
      </c>
      <c r="R732" s="46">
        <v>78</v>
      </c>
      <c r="S732" s="46">
        <v>195</v>
      </c>
      <c r="T732" s="45">
        <f t="shared" si="204"/>
        <v>895596</v>
      </c>
      <c r="U732" s="45">
        <f t="shared" si="205"/>
        <v>2238990</v>
      </c>
      <c r="V732" s="47">
        <v>0</v>
      </c>
      <c r="W732" s="87">
        <f>IFERROR(VLOOKUP(L732,'DINAMICA SOLICITADO - ENTREGADO'!$A$2:$B$2000,2,0),"-")</f>
        <v>195</v>
      </c>
      <c r="X732" s="87">
        <f>IFERROR(VLOOKUP(L732,'DINAMICA SOLICITADO - ENTREGADO'!$A$2:$C$2000,3,0),"-")</f>
        <v>195</v>
      </c>
      <c r="Y732" s="87" t="str">
        <f t="shared" si="206"/>
        <v>CLAVE SOLICITADA</v>
      </c>
      <c r="Z732" s="87">
        <f t="shared" si="207"/>
        <v>117</v>
      </c>
      <c r="AA732" s="87" t="str">
        <f t="shared" si="208"/>
        <v>MINIMO SUPERADO</v>
      </c>
      <c r="AB732" s="87">
        <f t="shared" si="209"/>
        <v>0</v>
      </c>
      <c r="AC732" s="87" t="str">
        <f t="shared" si="210"/>
        <v>RECIBIDO TOTAL</v>
      </c>
      <c r="AD732" s="6">
        <f t="shared" si="211"/>
        <v>2238990</v>
      </c>
      <c r="AE732" s="87" t="s">
        <v>3574</v>
      </c>
      <c r="AF732" s="87"/>
      <c r="AG732" s="8"/>
      <c r="AH732" s="8"/>
      <c r="AI732" s="9">
        <v>2.5000000000000001E-2</v>
      </c>
      <c r="AJ732" s="9"/>
      <c r="AK732" s="8"/>
      <c r="AL732" s="20"/>
      <c r="AM732" s="8"/>
      <c r="AN732" s="8" t="str">
        <f t="shared" si="212"/>
        <v>MCSSA018786HRAEI-AD-CC-349-202225301</v>
      </c>
      <c r="AO732" s="8" t="str">
        <f t="shared" si="213"/>
        <v>195BRISTOL-MYERS SQUIBB DE MÉXICO, S DE R.L. DE C.V.11482MCSSA018786010.000.6110.002024AA-012M7B997-E133-2022RAMO 12</v>
      </c>
      <c r="AP732" s="8" t="str">
        <f t="shared" si="214"/>
        <v>HRAEI-AD-CC-349-2022</v>
      </c>
      <c r="AQ732" s="1" t="str">
        <f t="shared" si="215"/>
        <v>HRAEI-MD2103</v>
      </c>
      <c r="AR732" s="1" t="str">
        <f t="shared" si="216"/>
        <v>BRISTOL-MYERS SQUIBB DE MÉXICO, S DE R.L. DE C.V.</v>
      </c>
      <c r="AS732" s="1" t="str">
        <f t="shared" si="217"/>
        <v>AA-012M7B997-E133-2022</v>
      </c>
      <c r="AT732" s="1" t="s">
        <v>48</v>
      </c>
      <c r="AU732" s="1" t="str">
        <f t="shared" si="218"/>
        <v>HRAEI-AD-CC-349-2022HRAEI-MD2103</v>
      </c>
      <c r="AV732" s="1"/>
      <c r="AW732" s="1"/>
      <c r="AX732" s="1"/>
    </row>
    <row r="733" spans="1:52" s="70" customFormat="1" ht="24.75" hidden="1" customHeight="1" x14ac:dyDescent="0.25">
      <c r="A733" s="70" t="str">
        <f t="shared" si="201"/>
        <v>LA-12-512-012000991-I-174-2023MCSSA018786COMERCIALIZADORA PENTAMED, S.A. DE C.V.2024010.000.3511.00</v>
      </c>
      <c r="B733" s="70" t="str">
        <f t="shared" si="202"/>
        <v>MCSSA01878625301HRAEI-LPI-CC-277-2023HRAEI-MD11412024</v>
      </c>
      <c r="C733" s="71">
        <v>45253</v>
      </c>
      <c r="D733" s="72">
        <v>2024</v>
      </c>
      <c r="E733" s="73" t="s">
        <v>39</v>
      </c>
      <c r="F733" s="73" t="s">
        <v>2213</v>
      </c>
      <c r="G733" s="73" t="s">
        <v>41</v>
      </c>
      <c r="H733" s="73">
        <v>25301</v>
      </c>
      <c r="I733" s="73" t="s">
        <v>2298</v>
      </c>
      <c r="J733" s="73" t="s">
        <v>494</v>
      </c>
      <c r="K733" s="73" t="s">
        <v>2200</v>
      </c>
      <c r="L733" s="44" t="str">
        <f t="shared" si="203"/>
        <v>HRAEI-LPI-CC-277-2023HRAEI-MD1141</v>
      </c>
      <c r="M733" s="73" t="s">
        <v>2201</v>
      </c>
      <c r="N733" s="73">
        <v>25301598</v>
      </c>
      <c r="O733" s="73" t="s">
        <v>2202</v>
      </c>
      <c r="P733" s="73" t="s">
        <v>2203</v>
      </c>
      <c r="Q733" s="74">
        <v>160.88</v>
      </c>
      <c r="R733" s="75">
        <v>2</v>
      </c>
      <c r="S733" s="75">
        <v>5</v>
      </c>
      <c r="T733" s="74">
        <f t="shared" si="204"/>
        <v>321.76</v>
      </c>
      <c r="U733" s="74">
        <f t="shared" si="205"/>
        <v>804.4</v>
      </c>
      <c r="V733" s="76">
        <v>0</v>
      </c>
      <c r="W733" s="87" t="str">
        <f>IFERROR(VLOOKUP(L733,'DINAMICA SOLICITADO - ENTREGADO'!$A$2:$B$2000,2,0),"-")</f>
        <v>-</v>
      </c>
      <c r="X733" s="87" t="str">
        <f>IFERROR(VLOOKUP(L733,'DINAMICA SOLICITADO - ENTREGADO'!$A$2:$C$2000,3,0),"-")</f>
        <v>-</v>
      </c>
      <c r="Y733" s="87" t="str">
        <f t="shared" si="206"/>
        <v>SIN SOLICITUD</v>
      </c>
      <c r="Z733" s="87" t="str">
        <f t="shared" si="207"/>
        <v>-</v>
      </c>
      <c r="AA733" s="87" t="str">
        <f t="shared" si="208"/>
        <v>MINIMO SIN SOLICITUD</v>
      </c>
      <c r="AB733" s="87" t="str">
        <f t="shared" si="209"/>
        <v>-</v>
      </c>
      <c r="AC733" s="87" t="str">
        <f t="shared" si="210"/>
        <v>SIN SOLICITUD</v>
      </c>
      <c r="AD733" s="6" t="str">
        <f t="shared" si="211"/>
        <v>-</v>
      </c>
      <c r="AE733" s="87"/>
      <c r="AF733" s="87"/>
      <c r="AG733" s="77"/>
      <c r="AH733" s="77"/>
      <c r="AI733" s="78" t="s">
        <v>2216</v>
      </c>
      <c r="AJ733" s="78"/>
      <c r="AK733" s="77"/>
      <c r="AL733" s="77"/>
      <c r="AM733" s="77"/>
      <c r="AN733" s="77" t="str">
        <f t="shared" si="212"/>
        <v>MCSSA018786HRAEI-LPI-CC-277-202325301</v>
      </c>
      <c r="AO733" s="77" t="str">
        <f t="shared" si="213"/>
        <v>5COMERCIALIZADORA PENTAMED, S.A. DE C.V.160.88MCSSA018786010.000.3511.002024LA-12-512-012000991-I-174-2023RAMO 12</v>
      </c>
      <c r="AP733" s="77" t="str">
        <f t="shared" si="214"/>
        <v>HRAEI-LPI-CC-277-2023</v>
      </c>
      <c r="AQ733" s="70" t="str">
        <f t="shared" si="215"/>
        <v>HRAEI-MD1141</v>
      </c>
      <c r="AR733" s="70" t="str">
        <f t="shared" si="216"/>
        <v>COMERCIALIZADORA PENTAMED, S.A. DE C.V.</v>
      </c>
      <c r="AS733" s="70" t="str">
        <f t="shared" si="217"/>
        <v>LA-12-512-012000991-I-174-2023</v>
      </c>
      <c r="AT733" s="70" t="s">
        <v>2218</v>
      </c>
      <c r="AU733" s="70" t="str">
        <f t="shared" si="218"/>
        <v>HRAEI-LPI-CC-277-2023HRAEI-MD1141</v>
      </c>
    </row>
    <row r="734" spans="1:52" s="70" customFormat="1" ht="24.75" hidden="1" customHeight="1" x14ac:dyDescent="0.25">
      <c r="A734" s="1" t="str">
        <f t="shared" si="201"/>
        <v>AA-12-M7B-012M7B997-I-44-2023MCSSA018786GEDEON RICHTER MÉXICO S.A.P.I. DE C.V.2024010.000.3511.00</v>
      </c>
      <c r="B734" s="1" t="str">
        <f t="shared" si="202"/>
        <v>MCSSA01878625301HRAEI-AD-CC-149-2023HRAEI-MD11412024</v>
      </c>
      <c r="C734" s="42">
        <v>45037</v>
      </c>
      <c r="D734" s="43">
        <v>2024</v>
      </c>
      <c r="E734" s="44" t="s">
        <v>39</v>
      </c>
      <c r="F734" s="44" t="s">
        <v>2193</v>
      </c>
      <c r="G734" s="44" t="s">
        <v>41</v>
      </c>
      <c r="H734" s="44">
        <v>25301</v>
      </c>
      <c r="I734" s="67" t="s">
        <v>2198</v>
      </c>
      <c r="J734" s="44" t="s">
        <v>2199</v>
      </c>
      <c r="K734" s="44" t="s">
        <v>2200</v>
      </c>
      <c r="L734" s="44" t="str">
        <f t="shared" si="203"/>
        <v>HRAEI-AD-CC-149-2023HRAEI-MD1141</v>
      </c>
      <c r="M734" s="44" t="s">
        <v>2201</v>
      </c>
      <c r="N734" s="44">
        <v>25301598</v>
      </c>
      <c r="O734" s="44" t="s">
        <v>2202</v>
      </c>
      <c r="P734" s="44" t="s">
        <v>2203</v>
      </c>
      <c r="Q734" s="45">
        <v>160.88</v>
      </c>
      <c r="R734" s="46">
        <v>3</v>
      </c>
      <c r="S734" s="46">
        <v>7</v>
      </c>
      <c r="T734" s="45">
        <f t="shared" si="204"/>
        <v>482.64</v>
      </c>
      <c r="U734" s="45">
        <f t="shared" si="205"/>
        <v>1126.1599999999999</v>
      </c>
      <c r="V734" s="47">
        <v>0</v>
      </c>
      <c r="W734" s="87" t="str">
        <f>IFERROR(VLOOKUP(L734,'DINAMICA SOLICITADO - ENTREGADO'!$A$2:$B$2000,2,0),"-")</f>
        <v>-</v>
      </c>
      <c r="X734" s="87" t="str">
        <f>IFERROR(VLOOKUP(L734,'DINAMICA SOLICITADO - ENTREGADO'!$A$2:$C$2000,3,0),"-")</f>
        <v>-</v>
      </c>
      <c r="Y734" s="87" t="str">
        <f t="shared" si="206"/>
        <v>SIN SOLICITUD</v>
      </c>
      <c r="Z734" s="87" t="str">
        <f t="shared" si="207"/>
        <v>-</v>
      </c>
      <c r="AA734" s="87" t="str">
        <f t="shared" si="208"/>
        <v>MINIMO SIN SOLICITUD</v>
      </c>
      <c r="AB734" s="87" t="str">
        <f t="shared" si="209"/>
        <v>-</v>
      </c>
      <c r="AC734" s="87" t="str">
        <f t="shared" si="210"/>
        <v>SIN SOLICITUD</v>
      </c>
      <c r="AD734" s="6" t="str">
        <f t="shared" si="211"/>
        <v>-</v>
      </c>
      <c r="AE734" s="87"/>
      <c r="AF734" s="87"/>
      <c r="AG734" s="8"/>
      <c r="AH734" s="8"/>
      <c r="AI734" s="9">
        <v>0.02</v>
      </c>
      <c r="AJ734" s="9"/>
      <c r="AK734" s="8"/>
      <c r="AL734" s="20"/>
      <c r="AM734" s="8"/>
      <c r="AN734" s="8" t="str">
        <f t="shared" si="212"/>
        <v>MCSSA018786HRAEI-AD-CC-149-202325301</v>
      </c>
      <c r="AO734" s="8" t="str">
        <f t="shared" si="213"/>
        <v>7GEDEON RICHTER MÉXICO S.A.P.I. DE C.V.160.88MCSSA018786010.000.3511.002024AA-12-M7B-012M7B997-I-44-2023RAMO 12</v>
      </c>
      <c r="AP734" s="8" t="str">
        <f t="shared" si="214"/>
        <v>HRAEI-AD-CC-149-2023</v>
      </c>
      <c r="AQ734" s="1" t="str">
        <f t="shared" si="215"/>
        <v>HRAEI-MD1141</v>
      </c>
      <c r="AR734" s="1" t="str">
        <f t="shared" si="216"/>
        <v>GEDEON RICHTER MÉXICO S.A.P.I. DE C.V.</v>
      </c>
      <c r="AS734" s="1" t="str">
        <f t="shared" si="217"/>
        <v>AA-12-M7B-012M7B997-I-44-2023</v>
      </c>
      <c r="AT734" s="1" t="s">
        <v>48</v>
      </c>
      <c r="AU734" s="1" t="str">
        <f t="shared" si="218"/>
        <v>HRAEI-AD-CC-149-2023HRAEI-MD1141</v>
      </c>
      <c r="AV734" s="1"/>
      <c r="AW734" s="1"/>
      <c r="AX734" s="1"/>
    </row>
    <row r="735" spans="1:52" s="70" customFormat="1" ht="24.75" hidden="1" customHeight="1" x14ac:dyDescent="0.25">
      <c r="A735" s="1" t="str">
        <f t="shared" si="201"/>
        <v>AA-12-M7B-012M7B997-I-45-2023MCSSA018786GEDEON RICHTER MÉXICO S.A.P.I. DE C.V.2024010.000.3511.00</v>
      </c>
      <c r="B735" s="1" t="str">
        <f t="shared" si="202"/>
        <v>MCSSA01878625301HRAEI-AD-CC-152-2023HRAEI-MD11412024</v>
      </c>
      <c r="C735" s="42">
        <v>45037</v>
      </c>
      <c r="D735" s="43">
        <v>2024</v>
      </c>
      <c r="E735" s="44" t="s">
        <v>39</v>
      </c>
      <c r="F735" s="44" t="s">
        <v>2204</v>
      </c>
      <c r="G735" s="44" t="s">
        <v>41</v>
      </c>
      <c r="H735" s="44">
        <v>25301</v>
      </c>
      <c r="I735" s="67" t="s">
        <v>2206</v>
      </c>
      <c r="J735" s="44" t="s">
        <v>2199</v>
      </c>
      <c r="K735" s="44" t="s">
        <v>2200</v>
      </c>
      <c r="L735" s="44" t="str">
        <f t="shared" si="203"/>
        <v>HRAEI-AD-CC-152-2023HRAEI-MD1141</v>
      </c>
      <c r="M735" s="44" t="s">
        <v>2201</v>
      </c>
      <c r="N735" s="44">
        <v>25301598</v>
      </c>
      <c r="O735" s="44" t="s">
        <v>2202</v>
      </c>
      <c r="P735" s="44" t="s">
        <v>2203</v>
      </c>
      <c r="Q735" s="45">
        <v>160.88</v>
      </c>
      <c r="R735" s="46">
        <v>3</v>
      </c>
      <c r="S735" s="46">
        <v>7</v>
      </c>
      <c r="T735" s="45">
        <f t="shared" si="204"/>
        <v>482.64</v>
      </c>
      <c r="U735" s="45">
        <f t="shared" si="205"/>
        <v>1126.1599999999999</v>
      </c>
      <c r="V735" s="47">
        <v>0</v>
      </c>
      <c r="W735" s="87" t="str">
        <f>IFERROR(VLOOKUP(L735,'DINAMICA SOLICITADO - ENTREGADO'!$A$2:$B$2000,2,0),"-")</f>
        <v>-</v>
      </c>
      <c r="X735" s="87" t="str">
        <f>IFERROR(VLOOKUP(L735,'DINAMICA SOLICITADO - ENTREGADO'!$A$2:$C$2000,3,0),"-")</f>
        <v>-</v>
      </c>
      <c r="Y735" s="87" t="str">
        <f t="shared" si="206"/>
        <v>SIN SOLICITUD</v>
      </c>
      <c r="Z735" s="87" t="str">
        <f t="shared" si="207"/>
        <v>-</v>
      </c>
      <c r="AA735" s="87" t="str">
        <f t="shared" si="208"/>
        <v>MINIMO SIN SOLICITUD</v>
      </c>
      <c r="AB735" s="87" t="str">
        <f t="shared" si="209"/>
        <v>-</v>
      </c>
      <c r="AC735" s="87" t="str">
        <f t="shared" si="210"/>
        <v>SIN SOLICITUD</v>
      </c>
      <c r="AD735" s="6" t="str">
        <f t="shared" si="211"/>
        <v>-</v>
      </c>
      <c r="AE735" s="87"/>
      <c r="AF735" s="87"/>
      <c r="AG735" s="8"/>
      <c r="AH735" s="8"/>
      <c r="AI735" s="9">
        <v>0.02</v>
      </c>
      <c r="AJ735" s="9"/>
      <c r="AK735" s="8"/>
      <c r="AL735" s="20"/>
      <c r="AM735" s="8"/>
      <c r="AN735" s="8" t="str">
        <f t="shared" si="212"/>
        <v>MCSSA018786HRAEI-AD-CC-152-202325301</v>
      </c>
      <c r="AO735" s="8" t="str">
        <f t="shared" si="213"/>
        <v>7GEDEON RICHTER MÉXICO S.A.P.I. DE C.V.160.88MCSSA018786010.000.3511.002024AA-12-M7B-012M7B997-I-45-2023RAMO 12</v>
      </c>
      <c r="AP735" s="8" t="str">
        <f t="shared" si="214"/>
        <v>HRAEI-AD-CC-152-2023</v>
      </c>
      <c r="AQ735" s="1" t="str">
        <f t="shared" si="215"/>
        <v>HRAEI-MD1141</v>
      </c>
      <c r="AR735" s="1" t="str">
        <f t="shared" si="216"/>
        <v>GEDEON RICHTER MÉXICO S.A.P.I. DE C.V.</v>
      </c>
      <c r="AS735" s="1" t="str">
        <f t="shared" si="217"/>
        <v>AA-12-M7B-012M7B997-I-45-2023</v>
      </c>
      <c r="AT735" s="1" t="s">
        <v>48</v>
      </c>
      <c r="AU735" s="1" t="str">
        <f t="shared" si="218"/>
        <v>HRAEI-AD-CC-152-2023HRAEI-MD1141</v>
      </c>
      <c r="AV735" s="1"/>
      <c r="AW735" s="1"/>
      <c r="AX735" s="1"/>
    </row>
    <row r="736" spans="1:52" s="70" customFormat="1" ht="24.75" hidden="1" customHeight="1" x14ac:dyDescent="0.25">
      <c r="A736" s="70" t="str">
        <f t="shared" si="201"/>
        <v>LA-12-512-012000991-I-174-2023MCSSA018786MEDILIVER, S.A. DE C.V.2024010.000.0612.00</v>
      </c>
      <c r="B736" s="70" t="str">
        <f t="shared" si="202"/>
        <v>MCSSA01878625301HRAEI-LPI-CC-335-1-2023HRAEI-MD11422024</v>
      </c>
      <c r="C736" s="71">
        <v>45253</v>
      </c>
      <c r="D736" s="72">
        <v>2024</v>
      </c>
      <c r="E736" s="73" t="s">
        <v>39</v>
      </c>
      <c r="F736" s="73" t="s">
        <v>2213</v>
      </c>
      <c r="G736" s="73" t="s">
        <v>41</v>
      </c>
      <c r="H736" s="73">
        <v>25301</v>
      </c>
      <c r="I736" s="73" t="s">
        <v>2284</v>
      </c>
      <c r="J736" s="73" t="s">
        <v>1739</v>
      </c>
      <c r="K736" s="73" t="s">
        <v>1592</v>
      </c>
      <c r="L736" s="44" t="str">
        <f t="shared" si="203"/>
        <v>HRAEI-LPI-CC-335-1-2023HRAEI-MD1142</v>
      </c>
      <c r="M736" s="73" t="s">
        <v>1593</v>
      </c>
      <c r="N736" s="73">
        <v>25301601</v>
      </c>
      <c r="O736" s="73" t="s">
        <v>1594</v>
      </c>
      <c r="P736" s="73" t="s">
        <v>1595</v>
      </c>
      <c r="Q736" s="74">
        <v>342.93</v>
      </c>
      <c r="R736" s="75">
        <v>41</v>
      </c>
      <c r="S736" s="75">
        <v>101</v>
      </c>
      <c r="T736" s="74">
        <f t="shared" si="204"/>
        <v>14060.130000000001</v>
      </c>
      <c r="U736" s="74">
        <f t="shared" si="205"/>
        <v>34635.93</v>
      </c>
      <c r="V736" s="76">
        <v>0</v>
      </c>
      <c r="W736" s="87">
        <f>IFERROR(VLOOKUP(L736,'DINAMICA SOLICITADO - ENTREGADO'!$A$2:$B$2000,2,0),"-")</f>
        <v>41</v>
      </c>
      <c r="X736" s="87">
        <f>IFERROR(VLOOKUP(L736,'DINAMICA SOLICITADO - ENTREGADO'!$A$2:$C$2000,3,0),"-")</f>
        <v>41</v>
      </c>
      <c r="Y736" s="87" t="str">
        <f t="shared" si="206"/>
        <v>CLAVE SOLICITADA</v>
      </c>
      <c r="Z736" s="87">
        <f t="shared" si="207"/>
        <v>0</v>
      </c>
      <c r="AA736" s="87" t="str">
        <f t="shared" si="208"/>
        <v>MINIMO CUMPLIDO</v>
      </c>
      <c r="AB736" s="87">
        <f t="shared" si="209"/>
        <v>0</v>
      </c>
      <c r="AC736" s="87" t="str">
        <f t="shared" si="210"/>
        <v>RECIBIDO TOTAL</v>
      </c>
      <c r="AD736" s="6">
        <f t="shared" si="211"/>
        <v>14060.130000000001</v>
      </c>
      <c r="AE736" s="87"/>
      <c r="AF736" s="87"/>
      <c r="AG736" s="77"/>
      <c r="AH736" s="77"/>
      <c r="AI736" s="78" t="s">
        <v>2216</v>
      </c>
      <c r="AJ736" s="78"/>
      <c r="AK736" s="77"/>
      <c r="AL736" s="77"/>
      <c r="AM736" s="77"/>
      <c r="AN736" s="77" t="str">
        <f t="shared" si="212"/>
        <v>MCSSA018786HRAEI-LPI-CC-335-1-202325301</v>
      </c>
      <c r="AO736" s="77" t="str">
        <f t="shared" si="213"/>
        <v>101MEDILIVER, S.A. DE C.V.342.93MCSSA018786010.000.0612.002024LA-12-512-012000991-I-174-2023RAMO 12</v>
      </c>
      <c r="AP736" s="77" t="str">
        <f t="shared" si="214"/>
        <v>HRAEI-LPI-CC-335-1-2023</v>
      </c>
      <c r="AQ736" s="70" t="str">
        <f t="shared" si="215"/>
        <v>HRAEI-MD1142</v>
      </c>
      <c r="AR736" s="70" t="str">
        <f t="shared" si="216"/>
        <v>MEDILIVER, S.A. DE C.V.</v>
      </c>
      <c r="AS736" s="70" t="str">
        <f t="shared" si="217"/>
        <v>LA-12-512-012000991-I-174-2023</v>
      </c>
      <c r="AT736" s="70" t="s">
        <v>2218</v>
      </c>
      <c r="AU736" s="70" t="str">
        <f t="shared" si="218"/>
        <v>HRAEI-LPI-CC-335-1-2023HRAEI-MD1142</v>
      </c>
    </row>
    <row r="737" spans="1:50" s="70" customFormat="1" ht="24.75" hidden="1" customHeight="1" x14ac:dyDescent="0.25">
      <c r="A737" s="70" t="str">
        <f t="shared" si="201"/>
        <v>LA-12-512-012000991-I-174-2023MCSSA018786GRUPO FARMACEUTICO TOTALFARMA,S.A DE C.V.2024010.000.0612.00</v>
      </c>
      <c r="B737" s="70" t="str">
        <f t="shared" si="202"/>
        <v>MCSSA01878625301HRAEI-LPI-CC-312-1-2023HRAEI-MD11422024</v>
      </c>
      <c r="C737" s="71">
        <v>45253</v>
      </c>
      <c r="D737" s="72">
        <v>2024</v>
      </c>
      <c r="E737" s="73" t="s">
        <v>39</v>
      </c>
      <c r="F737" s="73" t="s">
        <v>2213</v>
      </c>
      <c r="G737" s="73" t="s">
        <v>41</v>
      </c>
      <c r="H737" s="73">
        <v>25301</v>
      </c>
      <c r="I737" s="73" t="s">
        <v>2317</v>
      </c>
      <c r="J737" s="73" t="s">
        <v>2318</v>
      </c>
      <c r="K737" s="73" t="s">
        <v>1592</v>
      </c>
      <c r="L737" s="44" t="str">
        <f t="shared" si="203"/>
        <v>HRAEI-LPI-CC-312-1-2023HRAEI-MD1142</v>
      </c>
      <c r="M737" s="73" t="s">
        <v>1593</v>
      </c>
      <c r="N737" s="73">
        <v>25301601</v>
      </c>
      <c r="O737" s="73" t="s">
        <v>1594</v>
      </c>
      <c r="P737" s="73" t="s">
        <v>1595</v>
      </c>
      <c r="Q737" s="74">
        <v>355.98</v>
      </c>
      <c r="R737" s="75">
        <v>27</v>
      </c>
      <c r="S737" s="75">
        <v>67</v>
      </c>
      <c r="T737" s="74">
        <f t="shared" si="204"/>
        <v>9611.4600000000009</v>
      </c>
      <c r="U737" s="74">
        <f t="shared" si="205"/>
        <v>23850.66</v>
      </c>
      <c r="V737" s="76">
        <v>0</v>
      </c>
      <c r="W737" s="87">
        <f>IFERROR(VLOOKUP(L737,'DINAMICA SOLICITADO - ENTREGADO'!$A$2:$B$2000,2,0),"-")</f>
        <v>27</v>
      </c>
      <c r="X737" s="87">
        <f>IFERROR(VLOOKUP(L737,'DINAMICA SOLICITADO - ENTREGADO'!$A$2:$C$2000,3,0),"-")</f>
        <v>0</v>
      </c>
      <c r="Y737" s="87" t="str">
        <f t="shared" si="206"/>
        <v>CLAVE SOLICITADA</v>
      </c>
      <c r="Z737" s="87">
        <f t="shared" si="207"/>
        <v>0</v>
      </c>
      <c r="AA737" s="87" t="str">
        <f t="shared" si="208"/>
        <v>MINIMO CUMPLIDO</v>
      </c>
      <c r="AB737" s="87">
        <f t="shared" si="209"/>
        <v>27</v>
      </c>
      <c r="AC737" s="87" t="str">
        <f t="shared" si="210"/>
        <v>SIN RECIBIR</v>
      </c>
      <c r="AD737" s="6">
        <f t="shared" si="211"/>
        <v>0</v>
      </c>
      <c r="AE737" s="87"/>
      <c r="AF737" s="87"/>
      <c r="AG737" s="77"/>
      <c r="AH737" s="77"/>
      <c r="AI737" s="78" t="s">
        <v>2216</v>
      </c>
      <c r="AJ737" s="78"/>
      <c r="AK737" s="77"/>
      <c r="AL737" s="77"/>
      <c r="AM737" s="77"/>
      <c r="AN737" s="77" t="str">
        <f t="shared" si="212"/>
        <v>MCSSA018786HRAEI-LPI-CC-312-1-202325301</v>
      </c>
      <c r="AO737" s="77" t="str">
        <f t="shared" si="213"/>
        <v>67GRUPO FARMACEUTICO TOTALFARMA,S.A DE C.V.355.98MCSSA018786010.000.0612.002024LA-12-512-012000991-I-174-2023RAMO 12</v>
      </c>
      <c r="AP737" s="77" t="str">
        <f t="shared" si="214"/>
        <v>HRAEI-LPI-CC-312-1-2023</v>
      </c>
      <c r="AQ737" s="70" t="str">
        <f t="shared" si="215"/>
        <v>HRAEI-MD1142</v>
      </c>
      <c r="AR737" s="70" t="str">
        <f t="shared" si="216"/>
        <v>GRUPO FARMACEUTICO TOTALFARMA,S.A DE C.V.</v>
      </c>
      <c r="AS737" s="70" t="str">
        <f t="shared" si="217"/>
        <v>LA-12-512-012000991-I-174-2023</v>
      </c>
      <c r="AT737" s="70" t="s">
        <v>2218</v>
      </c>
      <c r="AU737" s="70" t="str">
        <f t="shared" si="218"/>
        <v>HRAEI-LPI-CC-312-1-2023HRAEI-MD1142</v>
      </c>
    </row>
    <row r="738" spans="1:50" s="70" customFormat="1" ht="24.75" hidden="1" customHeight="1" x14ac:dyDescent="0.25">
      <c r="A738" s="1" t="str">
        <f t="shared" si="201"/>
        <v>LA-12-M7B-012M7B997-I-1-2023MCSSA018786COMERCIALIZADORA PHARMACEUTICA COMPHARMA, S.A. DE C.V.2024010.000.0612.00</v>
      </c>
      <c r="B738" s="1" t="str">
        <f t="shared" si="202"/>
        <v>MCSSA01878625301HRAEI-LPI-CC-038-2023HRAEI-MD11422024</v>
      </c>
      <c r="C738" s="42">
        <v>44971</v>
      </c>
      <c r="D738" s="43">
        <v>2024</v>
      </c>
      <c r="E738" s="44" t="s">
        <v>39</v>
      </c>
      <c r="F738" s="44" t="s">
        <v>1474</v>
      </c>
      <c r="G738" s="44" t="s">
        <v>41</v>
      </c>
      <c r="H738" s="44">
        <v>25301</v>
      </c>
      <c r="I738" s="44" t="s">
        <v>1773</v>
      </c>
      <c r="J738" s="44" t="s">
        <v>598</v>
      </c>
      <c r="K738" s="44" t="s">
        <v>1592</v>
      </c>
      <c r="L738" s="44" t="str">
        <f t="shared" si="203"/>
        <v>HRAEI-LPI-CC-038-2023HRAEI-MD1142</v>
      </c>
      <c r="M738" s="44" t="s">
        <v>1593</v>
      </c>
      <c r="N738" s="44">
        <v>25301601</v>
      </c>
      <c r="O738" s="44" t="s">
        <v>1594</v>
      </c>
      <c r="P738" s="44" t="s">
        <v>1595</v>
      </c>
      <c r="Q738" s="45">
        <v>390</v>
      </c>
      <c r="R738" s="46">
        <v>44</v>
      </c>
      <c r="S738" s="46">
        <v>109</v>
      </c>
      <c r="T738" s="45">
        <f t="shared" si="204"/>
        <v>17160</v>
      </c>
      <c r="U738" s="45">
        <f t="shared" si="205"/>
        <v>42510</v>
      </c>
      <c r="V738" s="47">
        <v>0</v>
      </c>
      <c r="W738" s="87">
        <f>IFERROR(VLOOKUP(L738,'DINAMICA SOLICITADO - ENTREGADO'!$A$2:$B$2000,2,0),"-")</f>
        <v>44</v>
      </c>
      <c r="X738" s="87">
        <f>IFERROR(VLOOKUP(L738,'DINAMICA SOLICITADO - ENTREGADO'!$A$2:$C$2000,3,0),"-")</f>
        <v>0</v>
      </c>
      <c r="Y738" s="87" t="str">
        <f t="shared" si="206"/>
        <v>CLAVE SOLICITADA</v>
      </c>
      <c r="Z738" s="87">
        <f t="shared" si="207"/>
        <v>0</v>
      </c>
      <c r="AA738" s="87" t="str">
        <f t="shared" si="208"/>
        <v>MINIMO CUMPLIDO</v>
      </c>
      <c r="AB738" s="87">
        <f t="shared" si="209"/>
        <v>44</v>
      </c>
      <c r="AC738" s="87" t="str">
        <f t="shared" si="210"/>
        <v>SIN RECIBIR</v>
      </c>
      <c r="AD738" s="6">
        <f t="shared" si="211"/>
        <v>0</v>
      </c>
      <c r="AE738" s="87" t="s">
        <v>3574</v>
      </c>
      <c r="AF738" s="87"/>
      <c r="AG738" s="8"/>
      <c r="AH738" s="8"/>
      <c r="AI738" s="9">
        <v>0.02</v>
      </c>
      <c r="AJ738" s="9"/>
      <c r="AK738" s="8"/>
      <c r="AL738" s="20"/>
      <c r="AM738" s="8"/>
      <c r="AN738" s="8" t="str">
        <f t="shared" si="212"/>
        <v>MCSSA018786HRAEI-LPI-CC-038-202325301</v>
      </c>
      <c r="AO738" s="8" t="str">
        <f t="shared" si="213"/>
        <v>109COMERCIALIZADORA PHARMACEUTICA COMPHARMA, S.A. DE C.V.390MCSSA018786010.000.0612.002024LA-12-M7B-012M7B997-I-1-2023RAMO 12</v>
      </c>
      <c r="AP738" s="8" t="str">
        <f t="shared" si="214"/>
        <v>HRAEI-LPI-CC-038-2023</v>
      </c>
      <c r="AQ738" s="1" t="str">
        <f t="shared" si="215"/>
        <v>HRAEI-MD1142</v>
      </c>
      <c r="AR738" s="1" t="str">
        <f t="shared" si="216"/>
        <v>COMERCIALIZADORA PHARMACEUTICA COMPHARMA, S.A. DE C.V.</v>
      </c>
      <c r="AS738" s="1" t="str">
        <f t="shared" si="217"/>
        <v>LA-12-M7B-012M7B997-I-1-2023</v>
      </c>
      <c r="AT738" s="1" t="s">
        <v>48</v>
      </c>
      <c r="AU738" s="1" t="str">
        <f t="shared" si="218"/>
        <v>HRAEI-LPI-CC-038-2023HRAEI-MD1142</v>
      </c>
      <c r="AV738" s="1"/>
      <c r="AW738" s="1"/>
      <c r="AX738" s="1"/>
    </row>
    <row r="739" spans="1:50" s="70" customFormat="1" ht="24.75" hidden="1" customHeight="1" x14ac:dyDescent="0.25">
      <c r="A739" s="1" t="str">
        <f t="shared" si="201"/>
        <v>LA-12-M7B-012M7B997-I-1-2023MCSSA018786PRODIFAM, S.A. DE C.V.2024010.000.0612.00</v>
      </c>
      <c r="B739" s="1" t="str">
        <f t="shared" si="202"/>
        <v>MCSSA01878625301HRAEI-LPI-CC-008-2023HRAEI-MD11422024</v>
      </c>
      <c r="C739" s="42">
        <v>44971</v>
      </c>
      <c r="D739" s="43">
        <v>2024</v>
      </c>
      <c r="E739" s="44" t="s">
        <v>39</v>
      </c>
      <c r="F739" s="44" t="s">
        <v>1474</v>
      </c>
      <c r="G739" s="44" t="s">
        <v>41</v>
      </c>
      <c r="H739" s="44">
        <v>25301</v>
      </c>
      <c r="I739" s="44" t="s">
        <v>1475</v>
      </c>
      <c r="J739" s="44" t="s">
        <v>1476</v>
      </c>
      <c r="K739" s="44" t="s">
        <v>1592</v>
      </c>
      <c r="L739" s="44" t="str">
        <f t="shared" si="203"/>
        <v>HRAEI-LPI-CC-008-2023HRAEI-MD1142</v>
      </c>
      <c r="M739" s="44" t="s">
        <v>1593</v>
      </c>
      <c r="N739" s="44">
        <v>25301601</v>
      </c>
      <c r="O739" s="44" t="s">
        <v>1594</v>
      </c>
      <c r="P739" s="44" t="s">
        <v>1595</v>
      </c>
      <c r="Q739" s="45">
        <v>360.98</v>
      </c>
      <c r="R739" s="46">
        <v>66</v>
      </c>
      <c r="S739" s="46">
        <v>164</v>
      </c>
      <c r="T739" s="45">
        <f t="shared" si="204"/>
        <v>23824.68</v>
      </c>
      <c r="U739" s="45">
        <f t="shared" si="205"/>
        <v>59200.72</v>
      </c>
      <c r="V739" s="47">
        <v>0</v>
      </c>
      <c r="W739" s="87">
        <f>IFERROR(VLOOKUP(L739,'DINAMICA SOLICITADO - ENTREGADO'!$A$2:$B$2000,2,0),"-")</f>
        <v>164</v>
      </c>
      <c r="X739" s="87">
        <f>IFERROR(VLOOKUP(L739,'DINAMICA SOLICITADO - ENTREGADO'!$A$2:$C$2000,3,0),"-")</f>
        <v>92</v>
      </c>
      <c r="Y739" s="87" t="str">
        <f t="shared" si="206"/>
        <v>CLAVE SOLICITADA</v>
      </c>
      <c r="Z739" s="87">
        <f t="shared" si="207"/>
        <v>98</v>
      </c>
      <c r="AA739" s="87" t="str">
        <f t="shared" si="208"/>
        <v>MINIMO SUPERADO</v>
      </c>
      <c r="AB739" s="87">
        <f t="shared" si="209"/>
        <v>72</v>
      </c>
      <c r="AC739" s="87" t="str">
        <f t="shared" si="210"/>
        <v>RECIBIDO PARCIAL</v>
      </c>
      <c r="AD739" s="6">
        <f t="shared" si="211"/>
        <v>33210.160000000003</v>
      </c>
      <c r="AE739" s="87" t="s">
        <v>3574</v>
      </c>
      <c r="AF739" s="87"/>
      <c r="AG739" s="8"/>
      <c r="AH739" s="8"/>
      <c r="AI739" s="9">
        <v>0.02</v>
      </c>
      <c r="AJ739" s="9"/>
      <c r="AK739" s="8"/>
      <c r="AL739" s="20"/>
      <c r="AM739" s="8"/>
      <c r="AN739" s="8" t="str">
        <f t="shared" si="212"/>
        <v>MCSSA018786HRAEI-LPI-CC-008-202325301</v>
      </c>
      <c r="AO739" s="8" t="str">
        <f t="shared" si="213"/>
        <v>164PRODIFAM, S.A. DE C.V.360.98MCSSA018786010.000.0612.002024LA-12-M7B-012M7B997-I-1-2023RAMO 12</v>
      </c>
      <c r="AP739" s="8" t="str">
        <f t="shared" si="214"/>
        <v>HRAEI-LPI-CC-008-2023</v>
      </c>
      <c r="AQ739" s="1" t="str">
        <f t="shared" si="215"/>
        <v>HRAEI-MD1142</v>
      </c>
      <c r="AR739" s="1" t="str">
        <f t="shared" si="216"/>
        <v>PRODIFAM, S.A. DE C.V.</v>
      </c>
      <c r="AS739" s="1" t="str">
        <f t="shared" si="217"/>
        <v>LA-12-M7B-012M7B997-I-1-2023</v>
      </c>
      <c r="AT739" s="1" t="s">
        <v>48</v>
      </c>
      <c r="AU739" s="1" t="str">
        <f t="shared" si="218"/>
        <v>HRAEI-LPI-CC-008-2023HRAEI-MD1142</v>
      </c>
      <c r="AV739" s="1"/>
      <c r="AW739" s="1"/>
      <c r="AX739" s="1"/>
    </row>
    <row r="740" spans="1:50" s="70" customFormat="1" ht="24.75" hidden="1" customHeight="1" x14ac:dyDescent="0.25">
      <c r="A740" s="70" t="str">
        <f t="shared" si="201"/>
        <v>AA-12-512-012000991-T-176-2023  MCSSA018786PRODUCTOS ROCHE, S.A. DE C.V.2024010.000.6037.00</v>
      </c>
      <c r="B740" s="70" t="str">
        <f t="shared" si="202"/>
        <v>MCSSA01878625301HRAEI-AD-CC-243-2023HRAEI-MD20192024</v>
      </c>
      <c r="C740" s="71">
        <v>45239</v>
      </c>
      <c r="D740" s="72">
        <v>2024</v>
      </c>
      <c r="E740" s="73" t="s">
        <v>39</v>
      </c>
      <c r="F740" s="73" t="s">
        <v>2239</v>
      </c>
      <c r="G740" s="73" t="s">
        <v>41</v>
      </c>
      <c r="H740" s="73">
        <v>25301</v>
      </c>
      <c r="I740" s="73" t="s">
        <v>2264</v>
      </c>
      <c r="J740" s="73" t="s">
        <v>2179</v>
      </c>
      <c r="K740" s="73" t="s">
        <v>190</v>
      </c>
      <c r="L740" s="44" t="str">
        <f t="shared" si="203"/>
        <v>HRAEI-AD-CC-243-2023HRAEI-MD2019</v>
      </c>
      <c r="M740" s="73" t="s">
        <v>191</v>
      </c>
      <c r="N740" s="73">
        <v>25302331</v>
      </c>
      <c r="O740" s="73" t="s">
        <v>192</v>
      </c>
      <c r="P740" s="73" t="s">
        <v>193</v>
      </c>
      <c r="Q740" s="74">
        <v>36907</v>
      </c>
      <c r="R740" s="75">
        <v>48</v>
      </c>
      <c r="S740" s="75">
        <v>120</v>
      </c>
      <c r="T740" s="74">
        <f t="shared" si="204"/>
        <v>1771536</v>
      </c>
      <c r="U740" s="74">
        <f t="shared" si="205"/>
        <v>4428840</v>
      </c>
      <c r="V740" s="76">
        <v>0</v>
      </c>
      <c r="W740" s="87">
        <f>IFERROR(VLOOKUP(L740,'DINAMICA SOLICITADO - ENTREGADO'!$A$2:$B$2000,2,0),"-")</f>
        <v>60</v>
      </c>
      <c r="X740" s="87">
        <f>IFERROR(VLOOKUP(L740,'DINAMICA SOLICITADO - ENTREGADO'!$A$2:$C$2000,3,0),"-")</f>
        <v>60</v>
      </c>
      <c r="Y740" s="87" t="str">
        <f t="shared" si="206"/>
        <v>CLAVE SOLICITADA</v>
      </c>
      <c r="Z740" s="87">
        <f t="shared" si="207"/>
        <v>12</v>
      </c>
      <c r="AA740" s="87" t="str">
        <f t="shared" si="208"/>
        <v>MINIMO SUPERADO</v>
      </c>
      <c r="AB740" s="87">
        <f t="shared" si="209"/>
        <v>0</v>
      </c>
      <c r="AC740" s="87" t="str">
        <f t="shared" si="210"/>
        <v>RECIBIDO TOTAL</v>
      </c>
      <c r="AD740" s="6">
        <f t="shared" si="211"/>
        <v>2214420</v>
      </c>
      <c r="AE740" s="87" t="s">
        <v>3574</v>
      </c>
      <c r="AF740" s="87"/>
      <c r="AG740" s="77"/>
      <c r="AH740" s="77"/>
      <c r="AI740" s="78" t="s">
        <v>2216</v>
      </c>
      <c r="AJ740" s="78"/>
      <c r="AK740" s="77"/>
      <c r="AL740" s="77"/>
      <c r="AM740" s="77"/>
      <c r="AN740" s="77" t="str">
        <f t="shared" si="212"/>
        <v>MCSSA018786HRAEI-AD-CC-243-202325301</v>
      </c>
      <c r="AO740" s="77" t="str">
        <f t="shared" si="213"/>
        <v>120PRODUCTOS ROCHE, S.A. DE C.V.36907MCSSA018786010.000.6037.002024AA-12-512-012000991-T-176-2023  RAMO 12</v>
      </c>
      <c r="AP740" s="77" t="str">
        <f t="shared" si="214"/>
        <v>HRAEI-AD-CC-243-2023</v>
      </c>
      <c r="AQ740" s="70" t="str">
        <f t="shared" si="215"/>
        <v>HRAEI-MD2019</v>
      </c>
      <c r="AR740" s="70" t="str">
        <f t="shared" si="216"/>
        <v>PRODUCTOS ROCHE, S.A. DE C.V.</v>
      </c>
      <c r="AS740" s="70" t="str">
        <f t="shared" si="217"/>
        <v>AA-12-512-012000991-T-176-2023  </v>
      </c>
      <c r="AT740" s="70" t="s">
        <v>2218</v>
      </c>
      <c r="AU740" s="70" t="str">
        <f t="shared" si="218"/>
        <v>HRAEI-AD-CC-243-2023HRAEI-MD2019</v>
      </c>
    </row>
    <row r="741" spans="1:50" s="70" customFormat="1" ht="24.75" hidden="1" customHeight="1" x14ac:dyDescent="0.25">
      <c r="A741" s="1" t="str">
        <f t="shared" si="201"/>
        <v>AA-012M7B997-E133-2022MCSSA018786PRODUCTOS ROCHE S.A. DE C.V.2024010.000.6037.00</v>
      </c>
      <c r="B741" s="1" t="str">
        <f t="shared" si="202"/>
        <v>MCSSA01878625301HRAEI-AD-CC-351-2022HRAEI-MD20192024</v>
      </c>
      <c r="C741" s="42">
        <v>44950</v>
      </c>
      <c r="D741" s="43">
        <v>2024</v>
      </c>
      <c r="E741" s="44" t="s">
        <v>39</v>
      </c>
      <c r="F741" s="44" t="s">
        <v>40</v>
      </c>
      <c r="G741" s="44" t="s">
        <v>41</v>
      </c>
      <c r="H741" s="44">
        <v>25301</v>
      </c>
      <c r="I741" s="44" t="s">
        <v>188</v>
      </c>
      <c r="J741" s="44" t="s">
        <v>189</v>
      </c>
      <c r="K741" s="44" t="s">
        <v>190</v>
      </c>
      <c r="L741" s="44" t="str">
        <f t="shared" si="203"/>
        <v>HRAEI-AD-CC-351-2022HRAEI-MD2019</v>
      </c>
      <c r="M741" s="44" t="s">
        <v>191</v>
      </c>
      <c r="N741" s="44">
        <v>25302331</v>
      </c>
      <c r="O741" s="44" t="s">
        <v>192</v>
      </c>
      <c r="P741" s="44" t="s">
        <v>193</v>
      </c>
      <c r="Q741" s="45">
        <v>36907</v>
      </c>
      <c r="R741" s="46">
        <v>78</v>
      </c>
      <c r="S741" s="46">
        <v>195</v>
      </c>
      <c r="T741" s="45">
        <f t="shared" si="204"/>
        <v>2878746</v>
      </c>
      <c r="U741" s="45">
        <f t="shared" si="205"/>
        <v>7196865</v>
      </c>
      <c r="V741" s="47">
        <v>0</v>
      </c>
      <c r="W741" s="87">
        <f>IFERROR(VLOOKUP(L741,'DINAMICA SOLICITADO - ENTREGADO'!$A$2:$B$2000,2,0),"-")</f>
        <v>40</v>
      </c>
      <c r="X741" s="87">
        <f>IFERROR(VLOOKUP(L741,'DINAMICA SOLICITADO - ENTREGADO'!$A$2:$C$2000,3,0),"-")</f>
        <v>40</v>
      </c>
      <c r="Y741" s="87" t="str">
        <f t="shared" si="206"/>
        <v>CLAVE SOLICITADA</v>
      </c>
      <c r="Z741" s="87">
        <f t="shared" si="207"/>
        <v>-38</v>
      </c>
      <c r="AA741" s="87" t="str">
        <f t="shared" si="208"/>
        <v>MINIMO NO CUMPLIDO</v>
      </c>
      <c r="AB741" s="87">
        <f t="shared" si="209"/>
        <v>0</v>
      </c>
      <c r="AC741" s="87" t="str">
        <f t="shared" si="210"/>
        <v>RECIBIDO TOTAL</v>
      </c>
      <c r="AD741" s="6">
        <f t="shared" si="211"/>
        <v>1476280</v>
      </c>
      <c r="AE741" s="87" t="s">
        <v>3574</v>
      </c>
      <c r="AF741" s="87"/>
      <c r="AG741" s="8"/>
      <c r="AH741" s="8"/>
      <c r="AI741" s="9">
        <v>2.5000000000000001E-2</v>
      </c>
      <c r="AJ741" s="9"/>
      <c r="AK741" s="8"/>
      <c r="AL741" s="20"/>
      <c r="AM741" s="8"/>
      <c r="AN741" s="8" t="str">
        <f t="shared" si="212"/>
        <v>MCSSA018786HRAEI-AD-CC-351-202225301</v>
      </c>
      <c r="AO741" s="8" t="str">
        <f t="shared" si="213"/>
        <v>195PRODUCTOS ROCHE S.A. DE C.V.36907MCSSA018786010.000.6037.002024AA-012M7B997-E133-2022RAMO 12</v>
      </c>
      <c r="AP741" s="8" t="str">
        <f t="shared" si="214"/>
        <v>HRAEI-AD-CC-351-2022</v>
      </c>
      <c r="AQ741" s="1" t="str">
        <f t="shared" si="215"/>
        <v>HRAEI-MD2019</v>
      </c>
      <c r="AR741" s="1" t="str">
        <f t="shared" si="216"/>
        <v>PRODUCTOS ROCHE S.A. DE C.V.</v>
      </c>
      <c r="AS741" s="1" t="str">
        <f t="shared" si="217"/>
        <v>AA-012M7B997-E133-2022</v>
      </c>
      <c r="AT741" s="1" t="s">
        <v>48</v>
      </c>
      <c r="AU741" s="1" t="str">
        <f t="shared" si="218"/>
        <v>HRAEI-AD-CC-351-2022HRAEI-MD2019</v>
      </c>
      <c r="AV741" s="1"/>
      <c r="AW741" s="1"/>
      <c r="AX741" s="1"/>
    </row>
    <row r="742" spans="1:50" s="70" customFormat="1" ht="24.75" hidden="1" customHeight="1" x14ac:dyDescent="0.25">
      <c r="A742" s="1" t="str">
        <f t="shared" si="201"/>
        <v>AA-012M7B997-E151-2022MCSSA018786TAKEDA MÉXICO, S.A. DE C.V.2024010.000.5851.00</v>
      </c>
      <c r="B742" s="1" t="str">
        <f t="shared" si="202"/>
        <v>MCSSA01878625301HRAEI-AD-CC-540-2022HRAEI-MD22362024</v>
      </c>
      <c r="C742" s="42">
        <v>44950</v>
      </c>
      <c r="D742" s="43">
        <v>2024</v>
      </c>
      <c r="E742" s="44" t="s">
        <v>39</v>
      </c>
      <c r="F742" s="44" t="s">
        <v>1427</v>
      </c>
      <c r="G742" s="44" t="s">
        <v>41</v>
      </c>
      <c r="H742" s="44">
        <v>25301</v>
      </c>
      <c r="I742" s="44" t="s">
        <v>1432</v>
      </c>
      <c r="J742" s="44" t="s">
        <v>219</v>
      </c>
      <c r="K742" s="44" t="s">
        <v>1437</v>
      </c>
      <c r="L742" s="44" t="str">
        <f t="shared" si="203"/>
        <v>HRAEI-AD-CC-540-2022HRAEI-MD2236</v>
      </c>
      <c r="M742" s="44" t="s">
        <v>1438</v>
      </c>
      <c r="N742" s="44">
        <v>25302888</v>
      </c>
      <c r="O742" s="137" t="s">
        <v>1439</v>
      </c>
      <c r="P742" s="44" t="s">
        <v>1436</v>
      </c>
      <c r="Q742" s="45">
        <v>1345</v>
      </c>
      <c r="R742" s="46">
        <v>11</v>
      </c>
      <c r="S742" s="46">
        <v>27</v>
      </c>
      <c r="T742" s="45">
        <f t="shared" si="204"/>
        <v>14795</v>
      </c>
      <c r="U742" s="45">
        <f t="shared" si="205"/>
        <v>36315</v>
      </c>
      <c r="V742" s="47">
        <v>0</v>
      </c>
      <c r="W742" s="87">
        <f>IFERROR(VLOOKUP(L742,'DINAMICA SOLICITADO - ENTREGADO'!$A$2:$B$2000,2,0),"-")</f>
        <v>11</v>
      </c>
      <c r="X742" s="87">
        <f>IFERROR(VLOOKUP(L742,'DINAMICA SOLICITADO - ENTREGADO'!$A$2:$C$2000,3,0),"-")</f>
        <v>0</v>
      </c>
      <c r="Y742" s="87" t="str">
        <f t="shared" si="206"/>
        <v>CLAVE SOLICITADA</v>
      </c>
      <c r="Z742" s="87">
        <f t="shared" si="207"/>
        <v>0</v>
      </c>
      <c r="AA742" s="87" t="str">
        <f t="shared" si="208"/>
        <v>MINIMO CUMPLIDO</v>
      </c>
      <c r="AB742" s="87">
        <f t="shared" si="209"/>
        <v>11</v>
      </c>
      <c r="AC742" s="87" t="str">
        <f t="shared" si="210"/>
        <v>SIN RECIBIR</v>
      </c>
      <c r="AD742" s="6">
        <f t="shared" si="211"/>
        <v>0</v>
      </c>
      <c r="AE742" s="87"/>
      <c r="AF742" s="87"/>
      <c r="AG742" s="8"/>
      <c r="AH742" s="8"/>
      <c r="AI742" s="9">
        <v>2.5000000000000001E-2</v>
      </c>
      <c r="AJ742" s="9"/>
      <c r="AK742" s="8"/>
      <c r="AL742" s="20"/>
      <c r="AM742" s="8"/>
      <c r="AN742" s="8" t="str">
        <f t="shared" si="212"/>
        <v>MCSSA018786HRAEI-AD-CC-540-202225301</v>
      </c>
      <c r="AO742" s="8" t="str">
        <f t="shared" si="213"/>
        <v>27TAKEDA MÉXICO, S.A. DE C.V.1345MCSSA018786010.000.5851.002024AA-012M7B997-E151-2022RAMO 12</v>
      </c>
      <c r="AP742" s="8" t="str">
        <f t="shared" si="214"/>
        <v>HRAEI-AD-CC-540-2022</v>
      </c>
      <c r="AQ742" s="1" t="str">
        <f t="shared" si="215"/>
        <v>HRAEI-MD2236</v>
      </c>
      <c r="AR742" s="1" t="str">
        <f t="shared" si="216"/>
        <v>TAKEDA MÉXICO, S.A. DE C.V.</v>
      </c>
      <c r="AS742" s="1" t="str">
        <f t="shared" si="217"/>
        <v>AA-012M7B997-E151-2022</v>
      </c>
      <c r="AT742" s="1" t="s">
        <v>48</v>
      </c>
      <c r="AU742" s="1" t="str">
        <f t="shared" si="218"/>
        <v>HRAEI-AD-CC-540-2022HRAEI-MD2236</v>
      </c>
      <c r="AV742" s="1"/>
      <c r="AW742" s="1"/>
      <c r="AX742" s="1"/>
    </row>
    <row r="743" spans="1:50" s="70" customFormat="1" ht="24.75" hidden="1" customHeight="1" x14ac:dyDescent="0.25">
      <c r="A743" s="1" t="str">
        <f t="shared" si="201"/>
        <v>LA-012M7B997-E115-2022MCSSA018786COMERCIALIZADORA DE PRODUCTOS INSTITUCIONALES, S.A. DE C.V.2024010.000.5181.00</v>
      </c>
      <c r="B743" s="1" t="str">
        <f t="shared" si="202"/>
        <v>MCSSA01878625301HRAEI-LPI-CC-420-2022HRAEI-MD11512024</v>
      </c>
      <c r="C743" s="42">
        <v>44950</v>
      </c>
      <c r="D743" s="43">
        <v>2024</v>
      </c>
      <c r="E743" s="44" t="s">
        <v>39</v>
      </c>
      <c r="F743" s="44" t="s">
        <v>390</v>
      </c>
      <c r="G743" s="44" t="s">
        <v>41</v>
      </c>
      <c r="H743" s="44">
        <v>25301</v>
      </c>
      <c r="I743" s="44" t="s">
        <v>405</v>
      </c>
      <c r="J743" s="44" t="s">
        <v>406</v>
      </c>
      <c r="K743" s="44" t="s">
        <v>1047</v>
      </c>
      <c r="L743" s="44" t="str">
        <f t="shared" si="203"/>
        <v>HRAEI-LPI-CC-420-2022HRAEI-MD1151</v>
      </c>
      <c r="M743" s="44" t="s">
        <v>1048</v>
      </c>
      <c r="N743" s="44">
        <v>25301615</v>
      </c>
      <c r="O743" s="44" t="s">
        <v>1049</v>
      </c>
      <c r="P743" s="44" t="s">
        <v>1050</v>
      </c>
      <c r="Q743" s="45">
        <v>126.65</v>
      </c>
      <c r="R743" s="46">
        <v>103</v>
      </c>
      <c r="S743" s="46">
        <v>257</v>
      </c>
      <c r="T743" s="45">
        <f t="shared" si="204"/>
        <v>13044.95</v>
      </c>
      <c r="U743" s="45">
        <f t="shared" si="205"/>
        <v>32549.050000000003</v>
      </c>
      <c r="V743" s="47">
        <v>0</v>
      </c>
      <c r="W743" s="87">
        <f>IFERROR(VLOOKUP(L743,'DINAMICA SOLICITADO - ENTREGADO'!$A$2:$B$2000,2,0),"-")</f>
        <v>257</v>
      </c>
      <c r="X743" s="87">
        <f>IFERROR(VLOOKUP(L743,'DINAMICA SOLICITADO - ENTREGADO'!$A$2:$C$2000,3,0),"-")</f>
        <v>257</v>
      </c>
      <c r="Y743" s="87" t="str">
        <f t="shared" si="206"/>
        <v>CLAVE SOLICITADA</v>
      </c>
      <c r="Z743" s="87">
        <f t="shared" si="207"/>
        <v>154</v>
      </c>
      <c r="AA743" s="87" t="str">
        <f t="shared" si="208"/>
        <v>MINIMO SUPERADO</v>
      </c>
      <c r="AB743" s="87">
        <f t="shared" si="209"/>
        <v>0</v>
      </c>
      <c r="AC743" s="87" t="str">
        <f t="shared" si="210"/>
        <v>RECIBIDO TOTAL</v>
      </c>
      <c r="AD743" s="6">
        <f t="shared" si="211"/>
        <v>32549.050000000003</v>
      </c>
      <c r="AE743" s="87"/>
      <c r="AF743" s="87"/>
      <c r="AG743" s="8"/>
      <c r="AH743" s="8"/>
      <c r="AI743" s="9">
        <v>2.5000000000000001E-2</v>
      </c>
      <c r="AJ743" s="9"/>
      <c r="AK743" s="8"/>
      <c r="AL743" s="20"/>
      <c r="AM743" s="8"/>
      <c r="AN743" s="8" t="str">
        <f t="shared" si="212"/>
        <v>MCSSA018786HRAEI-LPI-CC-420-202225301</v>
      </c>
      <c r="AO743" s="8" t="str">
        <f t="shared" si="213"/>
        <v>257COMERCIALIZADORA DE PRODUCTOS INSTITUCIONALES, S.A. DE C.V.126.65MCSSA018786010.000.5181.002024LA-012M7B997-E115-2022RAMO 12</v>
      </c>
      <c r="AP743" s="8" t="str">
        <f t="shared" si="214"/>
        <v>HRAEI-LPI-CC-420-2022</v>
      </c>
      <c r="AQ743" s="1" t="str">
        <f t="shared" si="215"/>
        <v>HRAEI-MD1151</v>
      </c>
      <c r="AR743" s="1" t="str">
        <f t="shared" si="216"/>
        <v>COMERCIALIZADORA DE PRODUCTOS INSTITUCIONALES, S.A. DE C.V.</v>
      </c>
      <c r="AS743" s="1" t="str">
        <f t="shared" si="217"/>
        <v>LA-012M7B997-E115-2022</v>
      </c>
      <c r="AT743" s="1" t="s">
        <v>48</v>
      </c>
      <c r="AU743" s="1" t="str">
        <f t="shared" si="218"/>
        <v>HRAEI-LPI-CC-420-2022HRAEI-MD1151</v>
      </c>
      <c r="AV743" s="1"/>
      <c r="AW743" s="1"/>
      <c r="AX743" s="1"/>
    </row>
    <row r="744" spans="1:50" s="70" customFormat="1" ht="24.75" hidden="1" customHeight="1" x14ac:dyDescent="0.25">
      <c r="A744" s="70" t="str">
        <f t="shared" si="201"/>
        <v>AA-12-512-012000991-T-176-2023  MCSSA018786ASTRAZENECA, S.A. DE C.V.2024010.000.6359.00</v>
      </c>
      <c r="B744" s="70" t="str">
        <f t="shared" si="202"/>
        <v>MCSSA01878625301HRAEI-AD-CC-233-2023HRAEI-MD22712024</v>
      </c>
      <c r="C744" s="71">
        <v>45239</v>
      </c>
      <c r="D744" s="72">
        <v>2024</v>
      </c>
      <c r="E744" s="73" t="s">
        <v>39</v>
      </c>
      <c r="F744" s="73" t="s">
        <v>2239</v>
      </c>
      <c r="G744" s="73" t="s">
        <v>41</v>
      </c>
      <c r="H744" s="73">
        <v>25301</v>
      </c>
      <c r="I744" s="73" t="s">
        <v>2243</v>
      </c>
      <c r="J744" s="73" t="s">
        <v>2244</v>
      </c>
      <c r="K744" s="73" t="s">
        <v>359</v>
      </c>
      <c r="L744" s="44" t="str">
        <f t="shared" si="203"/>
        <v>HRAEI-AD-CC-233-2023HRAEI-MD2271</v>
      </c>
      <c r="M744" s="73" t="s">
        <v>360</v>
      </c>
      <c r="N744" s="73">
        <v>25303922</v>
      </c>
      <c r="O744" s="73" t="s">
        <v>361</v>
      </c>
      <c r="P744" s="73" t="s">
        <v>362</v>
      </c>
      <c r="Q744" s="74">
        <v>41500</v>
      </c>
      <c r="R744" s="75">
        <v>10</v>
      </c>
      <c r="S744" s="75">
        <v>25</v>
      </c>
      <c r="T744" s="74">
        <f t="shared" si="204"/>
        <v>415000</v>
      </c>
      <c r="U744" s="74">
        <f t="shared" si="205"/>
        <v>1037500</v>
      </c>
      <c r="V744" s="76">
        <v>0</v>
      </c>
      <c r="W744" s="87">
        <f>IFERROR(VLOOKUP(L744,'DINAMICA SOLICITADO - ENTREGADO'!$A$2:$B$2000,2,0),"-")</f>
        <v>10</v>
      </c>
      <c r="X744" s="87">
        <f>IFERROR(VLOOKUP(L744,'DINAMICA SOLICITADO - ENTREGADO'!$A$2:$C$2000,3,0),"-")</f>
        <v>10</v>
      </c>
      <c r="Y744" s="87" t="str">
        <f t="shared" si="206"/>
        <v>CLAVE SOLICITADA</v>
      </c>
      <c r="Z744" s="87">
        <f t="shared" si="207"/>
        <v>0</v>
      </c>
      <c r="AA744" s="87" t="str">
        <f t="shared" si="208"/>
        <v>MINIMO CUMPLIDO</v>
      </c>
      <c r="AB744" s="87">
        <f t="shared" si="209"/>
        <v>0</v>
      </c>
      <c r="AC744" s="87" t="str">
        <f t="shared" si="210"/>
        <v>RECIBIDO TOTAL</v>
      </c>
      <c r="AD744" s="6">
        <f t="shared" si="211"/>
        <v>415000</v>
      </c>
      <c r="AE744" s="87" t="s">
        <v>3574</v>
      </c>
      <c r="AF744" s="87"/>
      <c r="AG744" s="77"/>
      <c r="AH744" s="77"/>
      <c r="AI744" s="78" t="s">
        <v>2216</v>
      </c>
      <c r="AJ744" s="78"/>
      <c r="AK744" s="77"/>
      <c r="AL744" s="77"/>
      <c r="AM744" s="77"/>
      <c r="AN744" s="77" t="str">
        <f t="shared" si="212"/>
        <v>MCSSA018786HRAEI-AD-CC-233-202325301</v>
      </c>
      <c r="AO744" s="77" t="str">
        <f t="shared" si="213"/>
        <v>25ASTRAZENECA, S.A. DE C.V.41500MCSSA018786010.000.6359.002024AA-12-512-012000991-T-176-2023  RAMO 12</v>
      </c>
      <c r="AP744" s="77" t="str">
        <f t="shared" si="214"/>
        <v>HRAEI-AD-CC-233-2023</v>
      </c>
      <c r="AQ744" s="70" t="str">
        <f t="shared" si="215"/>
        <v>HRAEI-MD2271</v>
      </c>
      <c r="AR744" s="70" t="str">
        <f t="shared" si="216"/>
        <v>ASTRAZENECA, S.A. DE C.V.</v>
      </c>
      <c r="AS744" s="70" t="str">
        <f t="shared" si="217"/>
        <v>AA-12-512-012000991-T-176-2023  </v>
      </c>
      <c r="AT744" s="70" t="s">
        <v>2218</v>
      </c>
      <c r="AU744" s="70" t="str">
        <f t="shared" si="218"/>
        <v>HRAEI-AD-CC-233-2023HRAEI-MD2271</v>
      </c>
    </row>
    <row r="745" spans="1:50" s="70" customFormat="1" ht="24.75" hidden="1" customHeight="1" x14ac:dyDescent="0.25">
      <c r="A745" s="1" t="str">
        <f t="shared" si="201"/>
        <v>AA-012M7B997-E133-2022MCSSA018786ASTRA ZENECA, S.A. DE C.V.2024010.000.6359.00</v>
      </c>
      <c r="B745" s="1" t="str">
        <f t="shared" si="202"/>
        <v>MCSSA01878625301HRAEI-AD-CC-350-2022HRAEI-MD22712024</v>
      </c>
      <c r="C745" s="42">
        <v>44950</v>
      </c>
      <c r="D745" s="43">
        <v>2024</v>
      </c>
      <c r="E745" s="44" t="s">
        <v>39</v>
      </c>
      <c r="F745" s="44" t="s">
        <v>40</v>
      </c>
      <c r="G745" s="44" t="s">
        <v>41</v>
      </c>
      <c r="H745" s="44">
        <v>25301</v>
      </c>
      <c r="I745" s="44" t="s">
        <v>166</v>
      </c>
      <c r="J745" s="44" t="s">
        <v>167</v>
      </c>
      <c r="K745" s="44" t="s">
        <v>359</v>
      </c>
      <c r="L745" s="44" t="str">
        <f t="shared" si="203"/>
        <v>HRAEI-AD-CC-350-2022HRAEI-MD2271</v>
      </c>
      <c r="M745" s="44" t="s">
        <v>360</v>
      </c>
      <c r="N745" s="44">
        <v>25303367</v>
      </c>
      <c r="O745" s="44" t="s">
        <v>361</v>
      </c>
      <c r="P745" s="44" t="s">
        <v>362</v>
      </c>
      <c r="Q745" s="45">
        <v>41500</v>
      </c>
      <c r="R745" s="46">
        <v>82</v>
      </c>
      <c r="S745" s="46">
        <v>203</v>
      </c>
      <c r="T745" s="45">
        <f t="shared" si="204"/>
        <v>3403000</v>
      </c>
      <c r="U745" s="45">
        <f t="shared" si="205"/>
        <v>8424500</v>
      </c>
      <c r="V745" s="47">
        <v>0</v>
      </c>
      <c r="W745" s="87">
        <f>IFERROR(VLOOKUP(L745,'DINAMICA SOLICITADO - ENTREGADO'!$A$2:$B$2000,2,0),"-")</f>
        <v>45</v>
      </c>
      <c r="X745" s="87">
        <f>IFERROR(VLOOKUP(L745,'DINAMICA SOLICITADO - ENTREGADO'!$A$2:$C$2000,3,0),"-")</f>
        <v>45</v>
      </c>
      <c r="Y745" s="87" t="str">
        <f t="shared" si="206"/>
        <v>CLAVE SOLICITADA</v>
      </c>
      <c r="Z745" s="87">
        <f t="shared" si="207"/>
        <v>-37</v>
      </c>
      <c r="AA745" s="87" t="str">
        <f t="shared" si="208"/>
        <v>MINIMO NO CUMPLIDO</v>
      </c>
      <c r="AB745" s="87">
        <f t="shared" si="209"/>
        <v>0</v>
      </c>
      <c r="AC745" s="87" t="str">
        <f t="shared" si="210"/>
        <v>RECIBIDO TOTAL</v>
      </c>
      <c r="AD745" s="6">
        <f t="shared" si="211"/>
        <v>1867500</v>
      </c>
      <c r="AE745" s="87"/>
      <c r="AF745" s="87"/>
      <c r="AG745" s="8"/>
      <c r="AH745" s="8"/>
      <c r="AI745" s="9">
        <v>2.5000000000000001E-2</v>
      </c>
      <c r="AJ745" s="9"/>
      <c r="AK745" s="8"/>
      <c r="AL745" s="20"/>
      <c r="AM745" s="8"/>
      <c r="AN745" s="8" t="str">
        <f t="shared" si="212"/>
        <v>MCSSA018786HRAEI-AD-CC-350-202225301</v>
      </c>
      <c r="AO745" s="8" t="str">
        <f t="shared" si="213"/>
        <v>203ASTRA ZENECA, S.A. DE C.V.41500MCSSA018786010.000.6359.002024AA-012M7B997-E133-2022RAMO 12</v>
      </c>
      <c r="AP745" s="8" t="str">
        <f t="shared" si="214"/>
        <v>HRAEI-AD-CC-350-2022</v>
      </c>
      <c r="AQ745" s="1" t="str">
        <f t="shared" si="215"/>
        <v>HRAEI-MD2271</v>
      </c>
      <c r="AR745" s="1" t="str">
        <f t="shared" si="216"/>
        <v>ASTRA ZENECA, S.A. DE C.V.</v>
      </c>
      <c r="AS745" s="1" t="str">
        <f t="shared" si="217"/>
        <v>AA-012M7B997-E133-2022</v>
      </c>
      <c r="AT745" s="1" t="s">
        <v>48</v>
      </c>
      <c r="AU745" s="1" t="str">
        <f t="shared" si="218"/>
        <v>HRAEI-AD-CC-350-2022HRAEI-MD2271</v>
      </c>
      <c r="AV745" s="1"/>
      <c r="AW745" s="1"/>
      <c r="AX745" s="1"/>
    </row>
    <row r="746" spans="1:50" s="70" customFormat="1" ht="24.75" hidden="1" customHeight="1" x14ac:dyDescent="0.25">
      <c r="A746" s="70" t="str">
        <f t="shared" si="201"/>
        <v>LA-12-512-012000991-I-174-2023MCSSA018786ORGANON COMERCIALIZADORA, S. DE R.L. DE C.V.2024010.000.6245.00</v>
      </c>
      <c r="B746" s="70" t="str">
        <f t="shared" si="202"/>
        <v>MCSSA01878625301HRAEI-LPI-CC-345-2023HRAEI-MD21792024</v>
      </c>
      <c r="C746" s="71">
        <v>45253</v>
      </c>
      <c r="D746" s="72">
        <v>2024</v>
      </c>
      <c r="E746" s="73" t="s">
        <v>39</v>
      </c>
      <c r="F746" s="73" t="s">
        <v>2213</v>
      </c>
      <c r="G746" s="73" t="s">
        <v>41</v>
      </c>
      <c r="H746" s="73">
        <v>25301</v>
      </c>
      <c r="I746" s="73" t="s">
        <v>2278</v>
      </c>
      <c r="J746" s="73" t="s">
        <v>381</v>
      </c>
      <c r="K746" s="73" t="s">
        <v>1205</v>
      </c>
      <c r="L746" s="44" t="str">
        <f t="shared" si="203"/>
        <v>HRAEI-LPI-CC-345-2023HRAEI-MD2179</v>
      </c>
      <c r="M746" s="73" t="s">
        <v>1206</v>
      </c>
      <c r="N746" s="73">
        <v>25303497</v>
      </c>
      <c r="O746" s="73" t="s">
        <v>1207</v>
      </c>
      <c r="P746" s="73" t="s">
        <v>136</v>
      </c>
      <c r="Q746" s="74">
        <v>416.71</v>
      </c>
      <c r="R746" s="75">
        <v>1</v>
      </c>
      <c r="S746" s="75">
        <v>1</v>
      </c>
      <c r="T746" s="74">
        <f t="shared" si="204"/>
        <v>416.71</v>
      </c>
      <c r="U746" s="74">
        <f t="shared" si="205"/>
        <v>416.71</v>
      </c>
      <c r="V746" s="76">
        <v>0</v>
      </c>
      <c r="W746" s="87" t="str">
        <f>IFERROR(VLOOKUP(L746,'DINAMICA SOLICITADO - ENTREGADO'!$A$2:$B$2000,2,0),"-")</f>
        <v>-</v>
      </c>
      <c r="X746" s="87" t="str">
        <f>IFERROR(VLOOKUP(L746,'DINAMICA SOLICITADO - ENTREGADO'!$A$2:$C$2000,3,0),"-")</f>
        <v>-</v>
      </c>
      <c r="Y746" s="87" t="str">
        <f t="shared" si="206"/>
        <v>SIN SOLICITUD</v>
      </c>
      <c r="Z746" s="87" t="str">
        <f t="shared" si="207"/>
        <v>-</v>
      </c>
      <c r="AA746" s="87" t="str">
        <f t="shared" si="208"/>
        <v>MINIMO SIN SOLICITUD</v>
      </c>
      <c r="AB746" s="87" t="str">
        <f t="shared" si="209"/>
        <v>-</v>
      </c>
      <c r="AC746" s="87" t="str">
        <f t="shared" si="210"/>
        <v>SIN SOLICITUD</v>
      </c>
      <c r="AD746" s="6" t="str">
        <f t="shared" si="211"/>
        <v>-</v>
      </c>
      <c r="AE746" s="87"/>
      <c r="AF746" s="87"/>
      <c r="AG746" s="77"/>
      <c r="AH746" s="77"/>
      <c r="AI746" s="78" t="s">
        <v>2216</v>
      </c>
      <c r="AJ746" s="78"/>
      <c r="AK746" s="77"/>
      <c r="AL746" s="77"/>
      <c r="AM746" s="77"/>
      <c r="AN746" s="77" t="str">
        <f t="shared" si="212"/>
        <v>MCSSA018786HRAEI-LPI-CC-345-202325301</v>
      </c>
      <c r="AO746" s="77" t="str">
        <f t="shared" si="213"/>
        <v>1ORGANON COMERCIALIZADORA, S. DE R.L. DE C.V.416.71MCSSA018786010.000.6245.002024LA-12-512-012000991-I-174-2023RAMO 12</v>
      </c>
      <c r="AP746" s="77" t="str">
        <f t="shared" si="214"/>
        <v>HRAEI-LPI-CC-345-2023</v>
      </c>
      <c r="AQ746" s="70" t="str">
        <f t="shared" si="215"/>
        <v>HRAEI-MD2179</v>
      </c>
      <c r="AR746" s="70" t="str">
        <f t="shared" si="216"/>
        <v>ORGANON COMERCIALIZADORA, S. DE R.L. DE C.V.</v>
      </c>
      <c r="AS746" s="70" t="str">
        <f t="shared" si="217"/>
        <v>LA-12-512-012000991-I-174-2023</v>
      </c>
      <c r="AT746" s="70" t="s">
        <v>2218</v>
      </c>
      <c r="AU746" s="70" t="str">
        <f t="shared" si="218"/>
        <v>HRAEI-LPI-CC-345-2023HRAEI-MD2179</v>
      </c>
    </row>
    <row r="747" spans="1:50" s="70" customFormat="1" ht="24.75" hidden="1" customHeight="1" x14ac:dyDescent="0.25">
      <c r="A747" s="1" t="str">
        <f t="shared" si="201"/>
        <v>LA-012M7B997-E115-2022MCSSA018786AMAROX PHARMA, S.A. DE C.V.2024010.000.6245.00</v>
      </c>
      <c r="B747" s="1" t="str">
        <f t="shared" si="202"/>
        <v>MCSSA01878625301HRAEI-LPI-CC-464-2022HRAEI-MD21792024</v>
      </c>
      <c r="C747" s="42">
        <v>44950</v>
      </c>
      <c r="D747" s="43">
        <v>2024</v>
      </c>
      <c r="E747" s="44" t="s">
        <v>39</v>
      </c>
      <c r="F747" s="44" t="s">
        <v>390</v>
      </c>
      <c r="G747" s="44" t="s">
        <v>41</v>
      </c>
      <c r="H747" s="44">
        <v>25301</v>
      </c>
      <c r="I747" s="44" t="s">
        <v>1128</v>
      </c>
      <c r="J747" s="44" t="s">
        <v>1129</v>
      </c>
      <c r="K747" s="44" t="s">
        <v>1205</v>
      </c>
      <c r="L747" s="44" t="str">
        <f t="shared" si="203"/>
        <v>HRAEI-LPI-CC-464-2022HRAEI-MD2179</v>
      </c>
      <c r="M747" s="44" t="s">
        <v>1206</v>
      </c>
      <c r="N747" s="44">
        <v>25303497</v>
      </c>
      <c r="O747" s="44" t="s">
        <v>1207</v>
      </c>
      <c r="P747" s="44" t="s">
        <v>136</v>
      </c>
      <c r="Q747" s="45">
        <v>63.79</v>
      </c>
      <c r="R747" s="46">
        <v>1</v>
      </c>
      <c r="S747" s="46">
        <v>2</v>
      </c>
      <c r="T747" s="45">
        <f t="shared" si="204"/>
        <v>63.79</v>
      </c>
      <c r="U747" s="45">
        <f t="shared" si="205"/>
        <v>127.58</v>
      </c>
      <c r="V747" s="47">
        <v>0</v>
      </c>
      <c r="W747" s="87" t="str">
        <f>IFERROR(VLOOKUP(L747,'DINAMICA SOLICITADO - ENTREGADO'!$A$2:$B$2000,2,0),"-")</f>
        <v>-</v>
      </c>
      <c r="X747" s="87" t="str">
        <f>IFERROR(VLOOKUP(L747,'DINAMICA SOLICITADO - ENTREGADO'!$A$2:$C$2000,3,0),"-")</f>
        <v>-</v>
      </c>
      <c r="Y747" s="87" t="str">
        <f t="shared" si="206"/>
        <v>SIN SOLICITUD</v>
      </c>
      <c r="Z747" s="87" t="str">
        <f t="shared" si="207"/>
        <v>-</v>
      </c>
      <c r="AA747" s="87" t="str">
        <f t="shared" si="208"/>
        <v>MINIMO SIN SOLICITUD</v>
      </c>
      <c r="AB747" s="87" t="str">
        <f t="shared" si="209"/>
        <v>-</v>
      </c>
      <c r="AC747" s="87" t="str">
        <f t="shared" si="210"/>
        <v>SIN SOLICITUD</v>
      </c>
      <c r="AD747" s="6" t="str">
        <f t="shared" si="211"/>
        <v>-</v>
      </c>
      <c r="AE747" s="87"/>
      <c r="AF747" s="87"/>
      <c r="AG747" s="8"/>
      <c r="AH747" s="8"/>
      <c r="AI747" s="9">
        <v>2.5000000000000001E-2</v>
      </c>
      <c r="AJ747" s="9"/>
      <c r="AK747" s="8"/>
      <c r="AL747" s="20"/>
      <c r="AM747" s="8"/>
      <c r="AN747" s="8" t="str">
        <f t="shared" si="212"/>
        <v>MCSSA018786HRAEI-LPI-CC-464-202225301</v>
      </c>
      <c r="AO747" s="8" t="str">
        <f t="shared" si="213"/>
        <v>2AMAROX PHARMA, S.A. DE C.V.63.79MCSSA018786010.000.6245.002024LA-012M7B997-E115-2022RAMO 12</v>
      </c>
      <c r="AP747" s="8" t="str">
        <f t="shared" si="214"/>
        <v>HRAEI-LPI-CC-464-2022</v>
      </c>
      <c r="AQ747" s="1" t="str">
        <f t="shared" si="215"/>
        <v>HRAEI-MD2179</v>
      </c>
      <c r="AR747" s="1" t="str">
        <f t="shared" si="216"/>
        <v>AMAROX PHARMA, S.A. DE C.V.</v>
      </c>
      <c r="AS747" s="1" t="str">
        <f t="shared" si="217"/>
        <v>LA-012M7B997-E115-2022</v>
      </c>
      <c r="AT747" s="1" t="s">
        <v>48</v>
      </c>
      <c r="AU747" s="1" t="str">
        <f t="shared" si="218"/>
        <v>HRAEI-LPI-CC-464-2022HRAEI-MD2179</v>
      </c>
      <c r="AV747" s="1"/>
      <c r="AW747" s="1"/>
      <c r="AX747" s="1"/>
    </row>
    <row r="748" spans="1:50" s="70" customFormat="1" ht="24.75" hidden="1" customHeight="1" x14ac:dyDescent="0.25">
      <c r="A748" s="1" t="str">
        <f t="shared" si="201"/>
        <v>LA-012M7B997-E115-2022MCSSA018786AMAROX PHARMA, S.A. DE C.V.2024010.000.6250.00</v>
      </c>
      <c r="B748" s="1" t="str">
        <f t="shared" si="202"/>
        <v>MCSSA01878625301HRAEI-LPI-CC-464-2022HRAEI-MD21802024</v>
      </c>
      <c r="C748" s="42">
        <v>44950</v>
      </c>
      <c r="D748" s="43">
        <v>2024</v>
      </c>
      <c r="E748" s="44" t="s">
        <v>39</v>
      </c>
      <c r="F748" s="44" t="s">
        <v>390</v>
      </c>
      <c r="G748" s="44" t="s">
        <v>41</v>
      </c>
      <c r="H748" s="44">
        <v>25301</v>
      </c>
      <c r="I748" s="44" t="s">
        <v>1128</v>
      </c>
      <c r="J748" s="44" t="s">
        <v>1129</v>
      </c>
      <c r="K748" s="44" t="s">
        <v>1208</v>
      </c>
      <c r="L748" s="44" t="str">
        <f t="shared" si="203"/>
        <v>HRAEI-LPI-CC-464-2022HRAEI-MD2180</v>
      </c>
      <c r="M748" s="44" t="s">
        <v>1209</v>
      </c>
      <c r="N748" s="44">
        <v>25303502</v>
      </c>
      <c r="O748" s="44" t="s">
        <v>1210</v>
      </c>
      <c r="P748" s="44" t="s">
        <v>136</v>
      </c>
      <c r="Q748" s="45">
        <v>65.67</v>
      </c>
      <c r="R748" s="46">
        <v>4</v>
      </c>
      <c r="S748" s="46">
        <v>8</v>
      </c>
      <c r="T748" s="45">
        <f t="shared" si="204"/>
        <v>262.68</v>
      </c>
      <c r="U748" s="45">
        <f t="shared" si="205"/>
        <v>525.36</v>
      </c>
      <c r="V748" s="47">
        <v>0</v>
      </c>
      <c r="W748" s="87" t="str">
        <f>IFERROR(VLOOKUP(L748,'DINAMICA SOLICITADO - ENTREGADO'!$A$2:$B$2000,2,0),"-")</f>
        <v>-</v>
      </c>
      <c r="X748" s="87" t="str">
        <f>IFERROR(VLOOKUP(L748,'DINAMICA SOLICITADO - ENTREGADO'!$A$2:$C$2000,3,0),"-")</f>
        <v>-</v>
      </c>
      <c r="Y748" s="87" t="str">
        <f t="shared" si="206"/>
        <v>SIN SOLICITUD</v>
      </c>
      <c r="Z748" s="87" t="str">
        <f t="shared" si="207"/>
        <v>-</v>
      </c>
      <c r="AA748" s="87" t="str">
        <f t="shared" si="208"/>
        <v>MINIMO SIN SOLICITUD</v>
      </c>
      <c r="AB748" s="87" t="str">
        <f t="shared" si="209"/>
        <v>-</v>
      </c>
      <c r="AC748" s="87" t="str">
        <f t="shared" si="210"/>
        <v>SIN SOLICITUD</v>
      </c>
      <c r="AD748" s="6" t="str">
        <f t="shared" si="211"/>
        <v>-</v>
      </c>
      <c r="AE748" s="87"/>
      <c r="AF748" s="87"/>
      <c r="AG748" s="8"/>
      <c r="AH748" s="8"/>
      <c r="AI748" s="9">
        <v>2.5000000000000001E-2</v>
      </c>
      <c r="AJ748" s="90"/>
      <c r="AK748" s="8"/>
      <c r="AL748" s="20"/>
      <c r="AM748" s="8"/>
      <c r="AN748" s="8" t="str">
        <f t="shared" si="212"/>
        <v>MCSSA018786HRAEI-LPI-CC-464-202225301</v>
      </c>
      <c r="AO748" s="8" t="str">
        <f t="shared" si="213"/>
        <v>8AMAROX PHARMA, S.A. DE C.V.65.67MCSSA018786010.000.6250.002024LA-012M7B997-E115-2022RAMO 12</v>
      </c>
      <c r="AP748" s="8" t="str">
        <f t="shared" si="214"/>
        <v>HRAEI-LPI-CC-464-2022</v>
      </c>
      <c r="AQ748" s="1" t="str">
        <f t="shared" si="215"/>
        <v>HRAEI-MD2180</v>
      </c>
      <c r="AR748" s="1" t="str">
        <f t="shared" si="216"/>
        <v>AMAROX PHARMA, S.A. DE C.V.</v>
      </c>
      <c r="AS748" s="1" t="str">
        <f t="shared" si="217"/>
        <v>LA-012M7B997-E115-2022</v>
      </c>
      <c r="AT748" s="1" t="s">
        <v>48</v>
      </c>
      <c r="AU748" s="1" t="str">
        <f t="shared" si="218"/>
        <v>HRAEI-LPI-CC-464-2022HRAEI-MD2180</v>
      </c>
      <c r="AV748" s="1"/>
      <c r="AW748" s="1"/>
      <c r="AX748" s="1"/>
    </row>
    <row r="749" spans="1:50" s="70" customFormat="1" ht="24.75" hidden="1" customHeight="1" x14ac:dyDescent="0.25">
      <c r="A749" s="1" t="str">
        <f t="shared" si="201"/>
        <v>LA-012M7B997-E115-2022MCSSA018786IARE DE OCCIDENTE, S.A. DE C.V.2024010.000.5187.00</v>
      </c>
      <c r="B749" s="1" t="str">
        <f t="shared" si="202"/>
        <v>MCSSA01878625301HRAEI-LPI-CC-425-2022HRAEI-MD11672024</v>
      </c>
      <c r="C749" s="42">
        <v>44950</v>
      </c>
      <c r="D749" s="43">
        <v>2024</v>
      </c>
      <c r="E749" s="44" t="s">
        <v>39</v>
      </c>
      <c r="F749" s="44" t="s">
        <v>390</v>
      </c>
      <c r="G749" s="44" t="s">
        <v>41</v>
      </c>
      <c r="H749" s="44">
        <v>25301</v>
      </c>
      <c r="I749" s="44" t="s">
        <v>451</v>
      </c>
      <c r="J749" s="44" t="s">
        <v>373</v>
      </c>
      <c r="K749" s="44" t="s">
        <v>1051</v>
      </c>
      <c r="L749" s="44" t="str">
        <f t="shared" si="203"/>
        <v>HRAEI-LPI-CC-425-2022HRAEI-MD1167</v>
      </c>
      <c r="M749" s="44" t="s">
        <v>1052</v>
      </c>
      <c r="N749" s="44">
        <v>25302901</v>
      </c>
      <c r="O749" s="44" t="s">
        <v>1053</v>
      </c>
      <c r="P749" s="44" t="s">
        <v>1054</v>
      </c>
      <c r="Q749" s="45">
        <v>20.73</v>
      </c>
      <c r="R749" s="46">
        <v>15600</v>
      </c>
      <c r="S749" s="46">
        <v>39000</v>
      </c>
      <c r="T749" s="45">
        <f t="shared" si="204"/>
        <v>323388</v>
      </c>
      <c r="U749" s="45">
        <f t="shared" si="205"/>
        <v>808470</v>
      </c>
      <c r="V749" s="47">
        <v>0</v>
      </c>
      <c r="W749" s="87">
        <f>IFERROR(VLOOKUP(L749,'DINAMICA SOLICITADO - ENTREGADO'!$A$2:$B$2000,2,0),"-")</f>
        <v>21600</v>
      </c>
      <c r="X749" s="87">
        <f>IFERROR(VLOOKUP(L749,'DINAMICA SOLICITADO - ENTREGADO'!$A$2:$C$2000,3,0),"-")</f>
        <v>21600</v>
      </c>
      <c r="Y749" s="87" t="str">
        <f t="shared" si="206"/>
        <v>CLAVE SOLICITADA</v>
      </c>
      <c r="Z749" s="87">
        <f t="shared" si="207"/>
        <v>6000</v>
      </c>
      <c r="AA749" s="87" t="str">
        <f t="shared" si="208"/>
        <v>MINIMO SUPERADO</v>
      </c>
      <c r="AB749" s="87">
        <f t="shared" si="209"/>
        <v>0</v>
      </c>
      <c r="AC749" s="87" t="str">
        <f t="shared" si="210"/>
        <v>RECIBIDO TOTAL</v>
      </c>
      <c r="AD749" s="6">
        <f t="shared" si="211"/>
        <v>447768</v>
      </c>
      <c r="AE749" s="87" t="s">
        <v>3574</v>
      </c>
      <c r="AF749" s="87"/>
      <c r="AG749" s="8"/>
      <c r="AH749" s="8"/>
      <c r="AI749" s="9">
        <v>2.5000000000000001E-2</v>
      </c>
      <c r="AJ749" s="9"/>
      <c r="AK749" s="8"/>
      <c r="AL749" s="20"/>
      <c r="AM749" s="8"/>
      <c r="AN749" s="8" t="str">
        <f t="shared" si="212"/>
        <v>MCSSA018786HRAEI-LPI-CC-425-202225301</v>
      </c>
      <c r="AO749" s="8" t="str">
        <f t="shared" si="213"/>
        <v>39000IARE DE OCCIDENTE, S.A. DE C.V.20.73MCSSA018786010.000.5187.002024LA-012M7B997-E115-2022RAMO 12</v>
      </c>
      <c r="AP749" s="8" t="str">
        <f t="shared" si="214"/>
        <v>HRAEI-LPI-CC-425-2022</v>
      </c>
      <c r="AQ749" s="1" t="str">
        <f t="shared" si="215"/>
        <v>HRAEI-MD1167</v>
      </c>
      <c r="AR749" s="1" t="str">
        <f t="shared" si="216"/>
        <v>IARE DE OCCIDENTE, S.A. DE C.V.</v>
      </c>
      <c r="AS749" s="1" t="str">
        <f t="shared" si="217"/>
        <v>LA-012M7B997-E115-2022</v>
      </c>
      <c r="AT749" s="1" t="s">
        <v>48</v>
      </c>
      <c r="AU749" s="1" t="str">
        <f t="shared" si="218"/>
        <v>HRAEI-LPI-CC-425-2022HRAEI-MD1167</v>
      </c>
      <c r="AV749" s="1"/>
      <c r="AW749" s="1"/>
      <c r="AX749" s="1"/>
    </row>
    <row r="750" spans="1:50" s="70" customFormat="1" ht="24.75" hidden="1" customHeight="1" x14ac:dyDescent="0.25">
      <c r="A750" s="1" t="str">
        <f t="shared" si="201"/>
        <v>LA-012M7B997-E115-2022MCSSA018786IARE DE OCCIDENTE, S.A. DE C.V.2024010.000.5428.00</v>
      </c>
      <c r="B750" s="1" t="str">
        <f t="shared" si="202"/>
        <v>MCSSA01878625301HRAEI-LPI-CC-425-2022HRAEI-MD11692024</v>
      </c>
      <c r="C750" s="42">
        <v>44950</v>
      </c>
      <c r="D750" s="43">
        <v>2024</v>
      </c>
      <c r="E750" s="44" t="s">
        <v>39</v>
      </c>
      <c r="F750" s="44" t="s">
        <v>390</v>
      </c>
      <c r="G750" s="44" t="s">
        <v>41</v>
      </c>
      <c r="H750" s="44">
        <v>25301</v>
      </c>
      <c r="I750" s="44" t="s">
        <v>451</v>
      </c>
      <c r="J750" s="44" t="s">
        <v>373</v>
      </c>
      <c r="K750" s="44" t="s">
        <v>1117</v>
      </c>
      <c r="L750" s="44" t="str">
        <f t="shared" si="203"/>
        <v>HRAEI-LPI-CC-425-2022HRAEI-MD1169</v>
      </c>
      <c r="M750" s="44" t="s">
        <v>1118</v>
      </c>
      <c r="N750" s="44">
        <v>25301632</v>
      </c>
      <c r="O750" s="44" t="s">
        <v>1119</v>
      </c>
      <c r="P750" s="44" t="s">
        <v>1120</v>
      </c>
      <c r="Q750" s="45">
        <v>10.43</v>
      </c>
      <c r="R750" s="46">
        <v>4680</v>
      </c>
      <c r="S750" s="46">
        <v>11700</v>
      </c>
      <c r="T750" s="45">
        <f t="shared" si="204"/>
        <v>48812.4</v>
      </c>
      <c r="U750" s="45">
        <f t="shared" si="205"/>
        <v>122031</v>
      </c>
      <c r="V750" s="47">
        <v>0</v>
      </c>
      <c r="W750" s="87">
        <f>IFERROR(VLOOKUP(L750,'DINAMICA SOLICITADO - ENTREGADO'!$A$2:$B$2000,2,0),"-")</f>
        <v>11700</v>
      </c>
      <c r="X750" s="87">
        <f>IFERROR(VLOOKUP(L750,'DINAMICA SOLICITADO - ENTREGADO'!$A$2:$C$2000,3,0),"-")</f>
        <v>11700</v>
      </c>
      <c r="Y750" s="87" t="str">
        <f t="shared" si="206"/>
        <v>CLAVE SOLICITADA</v>
      </c>
      <c r="Z750" s="87">
        <f t="shared" si="207"/>
        <v>7020</v>
      </c>
      <c r="AA750" s="87" t="str">
        <f t="shared" si="208"/>
        <v>MINIMO SUPERADO</v>
      </c>
      <c r="AB750" s="87">
        <f t="shared" si="209"/>
        <v>0</v>
      </c>
      <c r="AC750" s="87" t="str">
        <f t="shared" si="210"/>
        <v>RECIBIDO TOTAL</v>
      </c>
      <c r="AD750" s="6">
        <f t="shared" si="211"/>
        <v>122031</v>
      </c>
      <c r="AE750" s="87" t="s">
        <v>3574</v>
      </c>
      <c r="AF750" s="87"/>
      <c r="AG750" s="8"/>
      <c r="AH750" s="8"/>
      <c r="AI750" s="9">
        <v>2.5000000000000001E-2</v>
      </c>
      <c r="AJ750" s="9"/>
      <c r="AK750" s="8"/>
      <c r="AL750" s="20"/>
      <c r="AM750" s="8"/>
      <c r="AN750" s="8" t="str">
        <f t="shared" si="212"/>
        <v>MCSSA018786HRAEI-LPI-CC-425-202225301</v>
      </c>
      <c r="AO750" s="8" t="str">
        <f t="shared" si="213"/>
        <v>11700IARE DE OCCIDENTE, S.A. DE C.V.10.43MCSSA018786010.000.5428.002024LA-012M7B997-E115-2022RAMO 12</v>
      </c>
      <c r="AP750" s="8" t="str">
        <f t="shared" si="214"/>
        <v>HRAEI-LPI-CC-425-2022</v>
      </c>
      <c r="AQ750" s="1" t="str">
        <f t="shared" si="215"/>
        <v>HRAEI-MD1169</v>
      </c>
      <c r="AR750" s="1" t="str">
        <f t="shared" si="216"/>
        <v>IARE DE OCCIDENTE, S.A. DE C.V.</v>
      </c>
      <c r="AS750" s="1" t="str">
        <f t="shared" si="217"/>
        <v>LA-012M7B997-E115-2022</v>
      </c>
      <c r="AT750" s="1" t="s">
        <v>48</v>
      </c>
      <c r="AU750" s="1" t="str">
        <f t="shared" si="218"/>
        <v>HRAEI-LPI-CC-425-2022HRAEI-MD1169</v>
      </c>
      <c r="AV750" s="1"/>
      <c r="AW750" s="1"/>
      <c r="AX750" s="1"/>
    </row>
    <row r="751" spans="1:50" s="70" customFormat="1" ht="24.75" hidden="1" customHeight="1" x14ac:dyDescent="0.25">
      <c r="A751" s="1" t="str">
        <f t="shared" si="201"/>
        <v>LA-012M7B997-E115-2022MCSSA018786COMPAÑIA INTERNACIONAL MÉDICA, S.A. DE C.V.2024010.000.2195.00</v>
      </c>
      <c r="B751" s="1" t="str">
        <f t="shared" si="202"/>
        <v>MCSSA01878625301HRAEI-LPI-CC-437-2022HRAEI-MD11682024</v>
      </c>
      <c r="C751" s="42">
        <v>44950</v>
      </c>
      <c r="D751" s="43">
        <v>2024</v>
      </c>
      <c r="E751" s="44" t="s">
        <v>39</v>
      </c>
      <c r="F751" s="44" t="s">
        <v>390</v>
      </c>
      <c r="G751" s="44" t="s">
        <v>41</v>
      </c>
      <c r="H751" s="44">
        <v>25301</v>
      </c>
      <c r="I751" s="44" t="s">
        <v>562</v>
      </c>
      <c r="J751" s="44" t="s">
        <v>563</v>
      </c>
      <c r="K751" s="44" t="s">
        <v>736</v>
      </c>
      <c r="L751" s="44" t="str">
        <f t="shared" si="203"/>
        <v>HRAEI-LPI-CC-437-2022HRAEI-MD1168</v>
      </c>
      <c r="M751" s="44" t="s">
        <v>737</v>
      </c>
      <c r="N751" s="44">
        <v>25301633</v>
      </c>
      <c r="O751" s="44" t="s">
        <v>738</v>
      </c>
      <c r="P751" s="44" t="s">
        <v>396</v>
      </c>
      <c r="Q751" s="45">
        <v>9.8000000000000007</v>
      </c>
      <c r="R751" s="46">
        <v>500</v>
      </c>
      <c r="S751" s="46">
        <v>1248</v>
      </c>
      <c r="T751" s="45">
        <f t="shared" si="204"/>
        <v>4900</v>
      </c>
      <c r="U751" s="45">
        <f t="shared" si="205"/>
        <v>12230.400000000001</v>
      </c>
      <c r="V751" s="47">
        <v>0</v>
      </c>
      <c r="W751" s="87">
        <f>IFERROR(VLOOKUP(L751,'DINAMICA SOLICITADO - ENTREGADO'!$A$2:$B$2000,2,0),"-")</f>
        <v>500</v>
      </c>
      <c r="X751" s="87">
        <f>IFERROR(VLOOKUP(L751,'DINAMICA SOLICITADO - ENTREGADO'!$A$2:$C$2000,3,0),"-")</f>
        <v>500</v>
      </c>
      <c r="Y751" s="87" t="str">
        <f t="shared" si="206"/>
        <v>CLAVE SOLICITADA</v>
      </c>
      <c r="Z751" s="87">
        <f t="shared" si="207"/>
        <v>0</v>
      </c>
      <c r="AA751" s="87" t="str">
        <f t="shared" si="208"/>
        <v>MINIMO CUMPLIDO</v>
      </c>
      <c r="AB751" s="87">
        <f t="shared" si="209"/>
        <v>0</v>
      </c>
      <c r="AC751" s="87" t="str">
        <f t="shared" si="210"/>
        <v>RECIBIDO TOTAL</v>
      </c>
      <c r="AD751" s="6">
        <f t="shared" si="211"/>
        <v>4900</v>
      </c>
      <c r="AE751" s="87"/>
      <c r="AF751" s="87"/>
      <c r="AG751" s="8"/>
      <c r="AH751" s="8"/>
      <c r="AI751" s="9">
        <v>2.5000000000000001E-2</v>
      </c>
      <c r="AJ751" s="9"/>
      <c r="AK751" s="8"/>
      <c r="AL751" s="20"/>
      <c r="AM751" s="8"/>
      <c r="AN751" s="8" t="str">
        <f t="shared" si="212"/>
        <v>MCSSA018786HRAEI-LPI-CC-437-202225301</v>
      </c>
      <c r="AO751" s="8" t="str">
        <f t="shared" si="213"/>
        <v>1248COMPAÑIA INTERNACIONAL MÉDICA, S.A. DE C.V.9.8MCSSA018786010.000.2195.002024LA-012M7B997-E115-2022RAMO 12</v>
      </c>
      <c r="AP751" s="8" t="str">
        <f t="shared" si="214"/>
        <v>HRAEI-LPI-CC-437-2022</v>
      </c>
      <c r="AQ751" s="1" t="str">
        <f t="shared" si="215"/>
        <v>HRAEI-MD1168</v>
      </c>
      <c r="AR751" s="1" t="str">
        <f t="shared" si="216"/>
        <v>COMPAÑIA INTERNACIONAL MÉDICA, S.A. DE C.V.</v>
      </c>
      <c r="AS751" s="1" t="str">
        <f t="shared" si="217"/>
        <v>LA-012M7B997-E115-2022</v>
      </c>
      <c r="AT751" s="1" t="s">
        <v>48</v>
      </c>
      <c r="AU751" s="1" t="str">
        <f t="shared" si="218"/>
        <v>HRAEI-LPI-CC-437-2022HRAEI-MD1168</v>
      </c>
      <c r="AV751" s="1"/>
      <c r="AW751" s="1"/>
      <c r="AX751" s="1"/>
    </row>
    <row r="752" spans="1:50" s="70" customFormat="1" ht="24.75" hidden="1" customHeight="1" x14ac:dyDescent="0.25">
      <c r="A752" s="70" t="str">
        <f t="shared" si="201"/>
        <v>LA-12-512-012000991-I-174-2023MCSSA018786PRODUCTOS E INSUMOS PARA LA SALUD, S.A. DE C.V.2024010.000.1551.00</v>
      </c>
      <c r="B752" s="70" t="str">
        <f t="shared" si="202"/>
        <v>MCSSA01878625301HRAEI-LPI-CC-354-1-2023HRAEI-MD11712024</v>
      </c>
      <c r="C752" s="71">
        <v>45253</v>
      </c>
      <c r="D752" s="72">
        <v>2024</v>
      </c>
      <c r="E752" s="73" t="s">
        <v>39</v>
      </c>
      <c r="F752" s="73" t="s">
        <v>2213</v>
      </c>
      <c r="G752" s="73" t="s">
        <v>41</v>
      </c>
      <c r="H752" s="73">
        <v>25301</v>
      </c>
      <c r="I752" s="73" t="s">
        <v>2330</v>
      </c>
      <c r="J752" s="73" t="s">
        <v>1290</v>
      </c>
      <c r="K752" s="73" t="s">
        <v>2360</v>
      </c>
      <c r="L752" s="44" t="str">
        <f t="shared" si="203"/>
        <v>HRAEI-LPI-CC-354-1-2023HRAEI-MD1171</v>
      </c>
      <c r="M752" s="73" t="s">
        <v>2361</v>
      </c>
      <c r="N752" s="73">
        <v>25301638</v>
      </c>
      <c r="O752" s="73" t="s">
        <v>2362</v>
      </c>
      <c r="P752" s="73" t="s">
        <v>2363</v>
      </c>
      <c r="Q752" s="74">
        <v>33.200000000000003</v>
      </c>
      <c r="R752" s="75">
        <v>21</v>
      </c>
      <c r="S752" s="75">
        <v>52</v>
      </c>
      <c r="T752" s="74">
        <f t="shared" si="204"/>
        <v>697.2</v>
      </c>
      <c r="U752" s="74">
        <f t="shared" si="205"/>
        <v>1726.4</v>
      </c>
      <c r="V752" s="76">
        <v>0</v>
      </c>
      <c r="W752" s="87">
        <f>IFERROR(VLOOKUP(L752,'DINAMICA SOLICITADO - ENTREGADO'!$A$2:$B$2000,2,0),"-")</f>
        <v>21</v>
      </c>
      <c r="X752" s="87">
        <f>IFERROR(VLOOKUP(L752,'DINAMICA SOLICITADO - ENTREGADO'!$A$2:$C$2000,3,0),"-")</f>
        <v>21</v>
      </c>
      <c r="Y752" s="87" t="str">
        <f t="shared" si="206"/>
        <v>CLAVE SOLICITADA</v>
      </c>
      <c r="Z752" s="87">
        <f t="shared" si="207"/>
        <v>0</v>
      </c>
      <c r="AA752" s="87" t="str">
        <f t="shared" si="208"/>
        <v>MINIMO CUMPLIDO</v>
      </c>
      <c r="AB752" s="87">
        <f t="shared" si="209"/>
        <v>0</v>
      </c>
      <c r="AC752" s="87" t="str">
        <f t="shared" si="210"/>
        <v>RECIBIDO TOTAL</v>
      </c>
      <c r="AD752" s="6">
        <f t="shared" si="211"/>
        <v>697.2</v>
      </c>
      <c r="AE752" s="87"/>
      <c r="AF752" s="87"/>
      <c r="AG752" s="77"/>
      <c r="AH752" s="77"/>
      <c r="AI752" s="78" t="s">
        <v>2216</v>
      </c>
      <c r="AJ752" s="78"/>
      <c r="AK752" s="77"/>
      <c r="AL752" s="77"/>
      <c r="AM752" s="77"/>
      <c r="AN752" s="77" t="str">
        <f t="shared" si="212"/>
        <v>MCSSA018786HRAEI-LPI-CC-354-1-202325301</v>
      </c>
      <c r="AO752" s="77" t="str">
        <f t="shared" si="213"/>
        <v>52PRODUCTOS E INSUMOS PARA LA SALUD, S.A. DE C.V.33.2MCSSA018786010.000.1551.002024LA-12-512-012000991-I-174-2023RAMO 12</v>
      </c>
      <c r="AP752" s="77" t="str">
        <f t="shared" si="214"/>
        <v>HRAEI-LPI-CC-354-1-2023</v>
      </c>
      <c r="AQ752" s="70" t="str">
        <f t="shared" si="215"/>
        <v>HRAEI-MD1171</v>
      </c>
      <c r="AR752" s="70" t="str">
        <f t="shared" si="216"/>
        <v>PRODUCTOS E INSUMOS PARA LA SALUD, S.A. DE C.V.</v>
      </c>
      <c r="AS752" s="70" t="str">
        <f t="shared" si="217"/>
        <v>LA-12-512-012000991-I-174-2023</v>
      </c>
      <c r="AT752" s="70" t="s">
        <v>2218</v>
      </c>
      <c r="AU752" s="70" t="str">
        <f t="shared" si="218"/>
        <v>HRAEI-LPI-CC-354-1-2023HRAEI-MD1171</v>
      </c>
    </row>
    <row r="753" spans="1:50" s="70" customFormat="1" ht="24.75" hidden="1" customHeight="1" x14ac:dyDescent="0.25">
      <c r="A753" s="70" t="str">
        <f t="shared" si="201"/>
        <v>LA-12-512-012000991-I-174-2023MCSSA018786PRODIFAM, S.A. DE C.V.2024010.000.4582.00</v>
      </c>
      <c r="B753" s="70" t="str">
        <f t="shared" si="202"/>
        <v>MCSSA01878625301HRAEI-LPI-CC-353-1-2023HRAEI-MD11762024</v>
      </c>
      <c r="C753" s="71">
        <v>45357</v>
      </c>
      <c r="D753" s="72">
        <v>2024</v>
      </c>
      <c r="E753" s="73" t="s">
        <v>39</v>
      </c>
      <c r="F753" s="73" t="s">
        <v>2213</v>
      </c>
      <c r="G753" s="73" t="s">
        <v>41</v>
      </c>
      <c r="H753" s="73">
        <v>25301</v>
      </c>
      <c r="I753" s="73" t="s">
        <v>2273</v>
      </c>
      <c r="J753" s="73" t="s">
        <v>1476</v>
      </c>
      <c r="K753" s="73" t="s">
        <v>1881</v>
      </c>
      <c r="L753" s="44" t="str">
        <f t="shared" si="203"/>
        <v>HRAEI-LPI-CC-353-1-2023HRAEI-MD1176</v>
      </c>
      <c r="M753" s="73" t="s">
        <v>1882</v>
      </c>
      <c r="N753" s="73">
        <v>25301644</v>
      </c>
      <c r="O753" s="73" t="s">
        <v>1883</v>
      </c>
      <c r="P753" s="73" t="s">
        <v>1153</v>
      </c>
      <c r="Q753" s="74">
        <v>59.78</v>
      </c>
      <c r="R753" s="75">
        <v>1</v>
      </c>
      <c r="S753" s="75">
        <v>5</v>
      </c>
      <c r="T753" s="74">
        <f t="shared" si="204"/>
        <v>59.78</v>
      </c>
      <c r="U753" s="74">
        <f t="shared" si="205"/>
        <v>298.89999999999998</v>
      </c>
      <c r="V753" s="76">
        <v>0</v>
      </c>
      <c r="W753" s="87">
        <f>IFERROR(VLOOKUP(L753,'DINAMICA SOLICITADO - ENTREGADO'!$A$2:$B$2000,2,0),"-")</f>
        <v>3</v>
      </c>
      <c r="X753" s="87">
        <f>IFERROR(VLOOKUP(L753,'DINAMICA SOLICITADO - ENTREGADO'!$A$2:$C$2000,3,0),"-")</f>
        <v>0</v>
      </c>
      <c r="Y753" s="87" t="str">
        <f t="shared" si="206"/>
        <v>CLAVE SOLICITADA</v>
      </c>
      <c r="Z753" s="87">
        <f t="shared" si="207"/>
        <v>2</v>
      </c>
      <c r="AA753" s="87" t="str">
        <f t="shared" si="208"/>
        <v>MINIMO SUPERADO</v>
      </c>
      <c r="AB753" s="87">
        <f t="shared" si="209"/>
        <v>3</v>
      </c>
      <c r="AC753" s="87" t="str">
        <f t="shared" si="210"/>
        <v>SIN RECIBIR</v>
      </c>
      <c r="AD753" s="6">
        <f t="shared" si="211"/>
        <v>0</v>
      </c>
      <c r="AE753" s="87"/>
      <c r="AF753" s="87"/>
      <c r="AG753" s="77" t="s">
        <v>2474</v>
      </c>
      <c r="AH753" s="77" t="s">
        <v>2474</v>
      </c>
      <c r="AI753" s="78" t="s">
        <v>2216</v>
      </c>
      <c r="AJ753" s="78" t="s">
        <v>2468</v>
      </c>
      <c r="AK753" s="77"/>
      <c r="AL753" s="77">
        <v>0</v>
      </c>
      <c r="AM753" s="77" t="s">
        <v>1553</v>
      </c>
      <c r="AN753" s="77" t="str">
        <f t="shared" si="212"/>
        <v>MCSSA018786HRAEI-LPI-CC-353-1-202325301</v>
      </c>
      <c r="AO753" s="77" t="str">
        <f t="shared" si="213"/>
        <v>5PRODIFAM, S.A. DE C.V.59.78MCSSA018786010.000.4582.002024LA-12-512-012000991-I-174-2023RAMO 12</v>
      </c>
      <c r="AP753" s="77" t="str">
        <f t="shared" si="214"/>
        <v>HRAEI-LPI-CC-353-1-2023</v>
      </c>
      <c r="AQ753" s="70" t="str">
        <f t="shared" si="215"/>
        <v>HRAEI-MD1176</v>
      </c>
      <c r="AR753" s="70" t="str">
        <f t="shared" si="216"/>
        <v>PRODIFAM, S.A. DE C.V.</v>
      </c>
      <c r="AS753" s="70" t="str">
        <f t="shared" si="217"/>
        <v>LA-12-512-012000991-I-174-2023</v>
      </c>
      <c r="AT753" s="70" t="s">
        <v>2218</v>
      </c>
      <c r="AU753" s="70" t="str">
        <f t="shared" si="218"/>
        <v>HRAEI-LPI-CC-353-1-2023HRAEI-MD1176</v>
      </c>
    </row>
    <row r="754" spans="1:50" s="70" customFormat="1" ht="24.75" hidden="1" customHeight="1" x14ac:dyDescent="0.25">
      <c r="A754" s="70" t="str">
        <f t="shared" si="201"/>
        <v>LA-12-512-012000991-I-174-2023MCSSA018786COMERCIALIZADORA PENTAMED, S.A. DE C.V.2024010.000.4582.00</v>
      </c>
      <c r="B754" s="70" t="str">
        <f t="shared" si="202"/>
        <v>MCSSA01878625301HRAEI-LPI-CC-277-2023HRAEI-MD11762024</v>
      </c>
      <c r="C754" s="71">
        <v>45253</v>
      </c>
      <c r="D754" s="72">
        <v>2024</v>
      </c>
      <c r="E754" s="73" t="s">
        <v>39</v>
      </c>
      <c r="F754" s="73" t="s">
        <v>2213</v>
      </c>
      <c r="G754" s="73" t="s">
        <v>41</v>
      </c>
      <c r="H754" s="73">
        <v>25301</v>
      </c>
      <c r="I754" s="73" t="s">
        <v>2298</v>
      </c>
      <c r="J754" s="73" t="s">
        <v>494</v>
      </c>
      <c r="K754" s="73" t="s">
        <v>1881</v>
      </c>
      <c r="L754" s="44" t="str">
        <f t="shared" si="203"/>
        <v>HRAEI-LPI-CC-277-2023HRAEI-MD1176</v>
      </c>
      <c r="M754" s="73" t="s">
        <v>1882</v>
      </c>
      <c r="N754" s="73">
        <v>25301644</v>
      </c>
      <c r="O754" s="73" t="s">
        <v>1883</v>
      </c>
      <c r="P754" s="73" t="s">
        <v>1153</v>
      </c>
      <c r="Q754" s="74">
        <v>58.85</v>
      </c>
      <c r="R754" s="75">
        <v>10</v>
      </c>
      <c r="S754" s="75">
        <v>23</v>
      </c>
      <c r="T754" s="74">
        <f t="shared" si="204"/>
        <v>588.5</v>
      </c>
      <c r="U754" s="74">
        <f t="shared" si="205"/>
        <v>1353.55</v>
      </c>
      <c r="V754" s="76">
        <v>0</v>
      </c>
      <c r="W754" s="87" t="str">
        <f>IFERROR(VLOOKUP(L754,'DINAMICA SOLICITADO - ENTREGADO'!$A$2:$B$2000,2,0),"-")</f>
        <v>-</v>
      </c>
      <c r="X754" s="87" t="str">
        <f>IFERROR(VLOOKUP(L754,'DINAMICA SOLICITADO - ENTREGADO'!$A$2:$C$2000,3,0),"-")</f>
        <v>-</v>
      </c>
      <c r="Y754" s="87" t="str">
        <f t="shared" si="206"/>
        <v>SIN SOLICITUD</v>
      </c>
      <c r="Z754" s="87" t="str">
        <f t="shared" si="207"/>
        <v>-</v>
      </c>
      <c r="AA754" s="87" t="str">
        <f t="shared" si="208"/>
        <v>MINIMO SIN SOLICITUD</v>
      </c>
      <c r="AB754" s="87" t="str">
        <f t="shared" si="209"/>
        <v>-</v>
      </c>
      <c r="AC754" s="87" t="str">
        <f t="shared" si="210"/>
        <v>SIN SOLICITUD</v>
      </c>
      <c r="AD754" s="6" t="str">
        <f t="shared" si="211"/>
        <v>-</v>
      </c>
      <c r="AE754" s="87"/>
      <c r="AF754" s="87"/>
      <c r="AG754" s="77"/>
      <c r="AH754" s="77"/>
      <c r="AI754" s="78" t="s">
        <v>2216</v>
      </c>
      <c r="AJ754" s="78"/>
      <c r="AK754" s="77"/>
      <c r="AL754" s="77"/>
      <c r="AM754" s="77"/>
      <c r="AN754" s="77" t="str">
        <f t="shared" si="212"/>
        <v>MCSSA018786HRAEI-LPI-CC-277-202325301</v>
      </c>
      <c r="AO754" s="77" t="str">
        <f t="shared" si="213"/>
        <v>23COMERCIALIZADORA PENTAMED, S.A. DE C.V.58.85MCSSA018786010.000.4582.002024LA-12-512-012000991-I-174-2023RAMO 12</v>
      </c>
      <c r="AP754" s="77" t="str">
        <f t="shared" si="214"/>
        <v>HRAEI-LPI-CC-277-2023</v>
      </c>
      <c r="AQ754" s="70" t="str">
        <f t="shared" si="215"/>
        <v>HRAEI-MD1176</v>
      </c>
      <c r="AR754" s="70" t="str">
        <f t="shared" si="216"/>
        <v>COMERCIALIZADORA PENTAMED, S.A. DE C.V.</v>
      </c>
      <c r="AS754" s="70" t="str">
        <f t="shared" si="217"/>
        <v>LA-12-512-012000991-I-174-2023</v>
      </c>
      <c r="AT754" s="70" t="s">
        <v>2218</v>
      </c>
      <c r="AU754" s="70" t="str">
        <f t="shared" si="218"/>
        <v>HRAEI-LPI-CC-277-2023HRAEI-MD1176</v>
      </c>
    </row>
    <row r="755" spans="1:50" s="70" customFormat="1" ht="24.75" hidden="1" customHeight="1" x14ac:dyDescent="0.25">
      <c r="A755" s="70" t="str">
        <f t="shared" si="201"/>
        <v>LA-12-512-012000991-I-174-2023MCSSA018786AMAROX PHARMA, S.A. DE C.V.2024010.000.4582.00</v>
      </c>
      <c r="B755" s="70" t="str">
        <f t="shared" si="202"/>
        <v>MCSSA01878625301HRAEI-LPI-CC-255-1-2023HRAEI-MD11762024</v>
      </c>
      <c r="C755" s="71">
        <v>45357</v>
      </c>
      <c r="D755" s="72">
        <v>2024</v>
      </c>
      <c r="E755" s="73" t="s">
        <v>39</v>
      </c>
      <c r="F755" s="73" t="s">
        <v>2213</v>
      </c>
      <c r="G755" s="73" t="s">
        <v>41</v>
      </c>
      <c r="H755" s="73">
        <v>25301</v>
      </c>
      <c r="I755" s="73" t="s">
        <v>2286</v>
      </c>
      <c r="J755" s="73" t="s">
        <v>1129</v>
      </c>
      <c r="K755" s="73" t="s">
        <v>1881</v>
      </c>
      <c r="L755" s="44" t="str">
        <f t="shared" si="203"/>
        <v>HRAEI-LPI-CC-255-1-2023HRAEI-MD1176</v>
      </c>
      <c r="M755" s="73" t="s">
        <v>1882</v>
      </c>
      <c r="N755" s="73">
        <v>25301644</v>
      </c>
      <c r="O755" s="73" t="s">
        <v>1883</v>
      </c>
      <c r="P755" s="73" t="s">
        <v>1153</v>
      </c>
      <c r="Q755" s="74">
        <v>54.8</v>
      </c>
      <c r="R755" s="75">
        <v>8</v>
      </c>
      <c r="S755" s="75">
        <v>18</v>
      </c>
      <c r="T755" s="74">
        <f t="shared" si="204"/>
        <v>438.4</v>
      </c>
      <c r="U755" s="74">
        <f t="shared" si="205"/>
        <v>986.4</v>
      </c>
      <c r="V755" s="76">
        <v>0</v>
      </c>
      <c r="W755" s="87" t="str">
        <f>IFERROR(VLOOKUP(L755,'DINAMICA SOLICITADO - ENTREGADO'!$A$2:$B$2000,2,0),"-")</f>
        <v>-</v>
      </c>
      <c r="X755" s="87" t="str">
        <f>IFERROR(VLOOKUP(L755,'DINAMICA SOLICITADO - ENTREGADO'!$A$2:$C$2000,3,0),"-")</f>
        <v>-</v>
      </c>
      <c r="Y755" s="87" t="str">
        <f t="shared" si="206"/>
        <v>SIN SOLICITUD</v>
      </c>
      <c r="Z755" s="87" t="str">
        <f t="shared" si="207"/>
        <v>-</v>
      </c>
      <c r="AA755" s="87" t="str">
        <f t="shared" si="208"/>
        <v>MINIMO SIN SOLICITUD</v>
      </c>
      <c r="AB755" s="87" t="str">
        <f t="shared" si="209"/>
        <v>-</v>
      </c>
      <c r="AC755" s="87" t="str">
        <f t="shared" si="210"/>
        <v>SIN SOLICITUD</v>
      </c>
      <c r="AD755" s="6" t="str">
        <f t="shared" si="211"/>
        <v>-</v>
      </c>
      <c r="AE755" s="87"/>
      <c r="AF755" s="87"/>
      <c r="AG755" s="77" t="s">
        <v>2453</v>
      </c>
      <c r="AH755" s="77" t="s">
        <v>2453</v>
      </c>
      <c r="AI755" s="78" t="s">
        <v>2216</v>
      </c>
      <c r="AJ755" s="78" t="s">
        <v>2439</v>
      </c>
      <c r="AK755" s="77"/>
      <c r="AL755" s="77">
        <v>0</v>
      </c>
      <c r="AM755" s="77" t="s">
        <v>1553</v>
      </c>
      <c r="AN755" s="77" t="str">
        <f t="shared" si="212"/>
        <v>MCSSA018786HRAEI-LPI-CC-255-1-202325301</v>
      </c>
      <c r="AO755" s="77" t="str">
        <f t="shared" si="213"/>
        <v>18AMAROX PHARMA, S.A. DE C.V.54.8MCSSA018786010.000.4582.002024LA-12-512-012000991-I-174-2023RAMO 12</v>
      </c>
      <c r="AP755" s="77" t="str">
        <f t="shared" si="214"/>
        <v>HRAEI-LPI-CC-255-1-2023</v>
      </c>
      <c r="AQ755" s="70" t="str">
        <f t="shared" si="215"/>
        <v>HRAEI-MD1176</v>
      </c>
      <c r="AR755" s="70" t="str">
        <f t="shared" si="216"/>
        <v>AMAROX PHARMA, S.A. DE C.V.</v>
      </c>
      <c r="AS755" s="70" t="str">
        <f t="shared" si="217"/>
        <v>LA-12-512-012000991-I-174-2023</v>
      </c>
      <c r="AT755" s="70" t="s">
        <v>2218</v>
      </c>
      <c r="AU755" s="70" t="str">
        <f t="shared" si="218"/>
        <v>HRAEI-LPI-CC-255-1-2023HRAEI-MD1176</v>
      </c>
    </row>
    <row r="756" spans="1:50" s="70" customFormat="1" ht="24.75" hidden="1" customHeight="1" x14ac:dyDescent="0.25">
      <c r="A756" s="1" t="str">
        <f t="shared" si="201"/>
        <v>LA-12-M7B-012M7B997-I-1-2023MCSSA018786AMAROX PHARMA, S.A. DE C.V.2024010.000.4582.00</v>
      </c>
      <c r="B756" s="1" t="str">
        <f t="shared" si="202"/>
        <v>MCSSA01878625301HRAEI-LPI-CC-042-2023HRAEI-MD11762024</v>
      </c>
      <c r="C756" s="42">
        <v>44971</v>
      </c>
      <c r="D756" s="43">
        <v>2024</v>
      </c>
      <c r="E756" s="44" t="s">
        <v>39</v>
      </c>
      <c r="F756" s="44" t="s">
        <v>1474</v>
      </c>
      <c r="G756" s="44" t="s">
        <v>41</v>
      </c>
      <c r="H756" s="44">
        <v>25301</v>
      </c>
      <c r="I756" s="44" t="s">
        <v>1814</v>
      </c>
      <c r="J756" s="44" t="s">
        <v>1129</v>
      </c>
      <c r="K756" s="44" t="s">
        <v>1881</v>
      </c>
      <c r="L756" s="44" t="str">
        <f t="shared" si="203"/>
        <v>HRAEI-LPI-CC-042-2023HRAEI-MD1176</v>
      </c>
      <c r="M756" s="44" t="s">
        <v>1882</v>
      </c>
      <c r="N756" s="44">
        <v>25301644</v>
      </c>
      <c r="O756" s="44" t="s">
        <v>1883</v>
      </c>
      <c r="P756" s="44" t="s">
        <v>1153</v>
      </c>
      <c r="Q756" s="45">
        <v>54.89</v>
      </c>
      <c r="R756" s="46">
        <v>12</v>
      </c>
      <c r="S756" s="46">
        <v>30</v>
      </c>
      <c r="T756" s="45">
        <f t="shared" si="204"/>
        <v>658.68000000000006</v>
      </c>
      <c r="U756" s="45">
        <f t="shared" si="205"/>
        <v>1646.7</v>
      </c>
      <c r="V756" s="47">
        <v>0</v>
      </c>
      <c r="W756" s="87" t="str">
        <f>IFERROR(VLOOKUP(L756,'DINAMICA SOLICITADO - ENTREGADO'!$A$2:$B$2000,2,0),"-")</f>
        <v>-</v>
      </c>
      <c r="X756" s="87" t="str">
        <f>IFERROR(VLOOKUP(L756,'DINAMICA SOLICITADO - ENTREGADO'!$A$2:$C$2000,3,0),"-")</f>
        <v>-</v>
      </c>
      <c r="Y756" s="87" t="str">
        <f t="shared" si="206"/>
        <v>SIN SOLICITUD</v>
      </c>
      <c r="Z756" s="87" t="str">
        <f t="shared" si="207"/>
        <v>-</v>
      </c>
      <c r="AA756" s="87" t="str">
        <f t="shared" si="208"/>
        <v>MINIMO SIN SOLICITUD</v>
      </c>
      <c r="AB756" s="87" t="str">
        <f t="shared" si="209"/>
        <v>-</v>
      </c>
      <c r="AC756" s="87" t="str">
        <f t="shared" si="210"/>
        <v>SIN SOLICITUD</v>
      </c>
      <c r="AD756" s="6" t="str">
        <f t="shared" si="211"/>
        <v>-</v>
      </c>
      <c r="AE756" s="87"/>
      <c r="AF756" s="87"/>
      <c r="AG756" s="8"/>
      <c r="AH756" s="8"/>
      <c r="AI756" s="9">
        <v>0.02</v>
      </c>
      <c r="AJ756" s="9"/>
      <c r="AK756" s="8"/>
      <c r="AL756" s="20"/>
      <c r="AM756" s="8"/>
      <c r="AN756" s="8" t="str">
        <f t="shared" si="212"/>
        <v>MCSSA018786HRAEI-LPI-CC-042-202325301</v>
      </c>
      <c r="AO756" s="8" t="str">
        <f t="shared" si="213"/>
        <v>30AMAROX PHARMA, S.A. DE C.V.54.89MCSSA018786010.000.4582.002024LA-12-M7B-012M7B997-I-1-2023RAMO 12</v>
      </c>
      <c r="AP756" s="8" t="str">
        <f t="shared" si="214"/>
        <v>HRAEI-LPI-CC-042-2023</v>
      </c>
      <c r="AQ756" s="1" t="str">
        <f t="shared" si="215"/>
        <v>HRAEI-MD1176</v>
      </c>
      <c r="AR756" s="1" t="str">
        <f t="shared" si="216"/>
        <v>AMAROX PHARMA, S.A. DE C.V.</v>
      </c>
      <c r="AS756" s="1" t="str">
        <f t="shared" si="217"/>
        <v>LA-12-M7B-012M7B997-I-1-2023</v>
      </c>
      <c r="AT756" s="1" t="s">
        <v>48</v>
      </c>
      <c r="AU756" s="1" t="str">
        <f t="shared" si="218"/>
        <v>HRAEI-LPI-CC-042-2023HRAEI-MD1176</v>
      </c>
      <c r="AV756" s="1"/>
      <c r="AW756" s="1"/>
      <c r="AX756" s="1"/>
    </row>
    <row r="757" spans="1:50" s="70" customFormat="1" ht="24.75" hidden="1" customHeight="1" x14ac:dyDescent="0.25">
      <c r="A757" s="1" t="str">
        <f t="shared" si="201"/>
        <v>LA-12-M7B-012M7B997-I-1-2023MCSSA018786COMERCIALIZADORA PENTAMED, S.A. DE C.V.2024010.000.4582.00</v>
      </c>
      <c r="B757" s="1" t="str">
        <f t="shared" si="202"/>
        <v>MCSSA01878625301HRAEI-LPI-CC-024-2023HRAEI-MD11762024</v>
      </c>
      <c r="C757" s="42">
        <v>44971</v>
      </c>
      <c r="D757" s="43">
        <v>2024</v>
      </c>
      <c r="E757" s="44" t="s">
        <v>39</v>
      </c>
      <c r="F757" s="44" t="s">
        <v>1474</v>
      </c>
      <c r="G757" s="44" t="s">
        <v>41</v>
      </c>
      <c r="H757" s="44">
        <v>25301</v>
      </c>
      <c r="I757" s="44" t="s">
        <v>1599</v>
      </c>
      <c r="J757" s="44" t="s">
        <v>494</v>
      </c>
      <c r="K757" s="44" t="s">
        <v>1881</v>
      </c>
      <c r="L757" s="44" t="str">
        <f t="shared" si="203"/>
        <v>HRAEI-LPI-CC-024-2023HRAEI-MD1176</v>
      </c>
      <c r="M757" s="44" t="s">
        <v>1882</v>
      </c>
      <c r="N757" s="44">
        <v>25301644</v>
      </c>
      <c r="O757" s="44" t="s">
        <v>1883</v>
      </c>
      <c r="P757" s="44" t="s">
        <v>1153</v>
      </c>
      <c r="Q757" s="45">
        <v>58.85</v>
      </c>
      <c r="R757" s="46">
        <v>18</v>
      </c>
      <c r="S757" s="46">
        <v>44</v>
      </c>
      <c r="T757" s="45">
        <f t="shared" si="204"/>
        <v>1059.3</v>
      </c>
      <c r="U757" s="45">
        <f t="shared" si="205"/>
        <v>2589.4</v>
      </c>
      <c r="V757" s="47">
        <v>0</v>
      </c>
      <c r="W757" s="87">
        <f>IFERROR(VLOOKUP(L757,'DINAMICA SOLICITADO - ENTREGADO'!$A$2:$B$2000,2,0),"-")</f>
        <v>18</v>
      </c>
      <c r="X757" s="87">
        <f>IFERROR(VLOOKUP(L757,'DINAMICA SOLICITADO - ENTREGADO'!$A$2:$C$2000,3,0),"-")</f>
        <v>18</v>
      </c>
      <c r="Y757" s="87" t="str">
        <f t="shared" si="206"/>
        <v>CLAVE SOLICITADA</v>
      </c>
      <c r="Z757" s="87">
        <f t="shared" si="207"/>
        <v>0</v>
      </c>
      <c r="AA757" s="87" t="str">
        <f t="shared" si="208"/>
        <v>MINIMO CUMPLIDO</v>
      </c>
      <c r="AB757" s="87">
        <f t="shared" si="209"/>
        <v>0</v>
      </c>
      <c r="AC757" s="87" t="str">
        <f t="shared" si="210"/>
        <v>RECIBIDO TOTAL</v>
      </c>
      <c r="AD757" s="6">
        <f t="shared" si="211"/>
        <v>1059.3</v>
      </c>
      <c r="AE757" s="87" t="s">
        <v>3574</v>
      </c>
      <c r="AF757" s="87"/>
      <c r="AG757" s="8"/>
      <c r="AH757" s="8"/>
      <c r="AI757" s="9">
        <v>0.02</v>
      </c>
      <c r="AJ757" s="9"/>
      <c r="AK757" s="8"/>
      <c r="AL757" s="20"/>
      <c r="AM757" s="8"/>
      <c r="AN757" s="8" t="str">
        <f t="shared" si="212"/>
        <v>MCSSA018786HRAEI-LPI-CC-024-202325301</v>
      </c>
      <c r="AO757" s="8" t="str">
        <f t="shared" si="213"/>
        <v>44COMERCIALIZADORA PENTAMED, S.A. DE C.V.58.85MCSSA018786010.000.4582.002024LA-12-M7B-012M7B997-I-1-2023RAMO 12</v>
      </c>
      <c r="AP757" s="8" t="str">
        <f t="shared" si="214"/>
        <v>HRAEI-LPI-CC-024-2023</v>
      </c>
      <c r="AQ757" s="1" t="str">
        <f t="shared" si="215"/>
        <v>HRAEI-MD1176</v>
      </c>
      <c r="AR757" s="1" t="str">
        <f t="shared" si="216"/>
        <v>COMERCIALIZADORA PENTAMED, S.A. DE C.V.</v>
      </c>
      <c r="AS757" s="1" t="str">
        <f t="shared" si="217"/>
        <v>LA-12-M7B-012M7B997-I-1-2023</v>
      </c>
      <c r="AT757" s="1" t="s">
        <v>48</v>
      </c>
      <c r="AU757" s="1" t="str">
        <f t="shared" si="218"/>
        <v>HRAEI-LPI-CC-024-2023HRAEI-MD1176</v>
      </c>
      <c r="AV757" s="1"/>
      <c r="AW757" s="1"/>
      <c r="AX757" s="1"/>
    </row>
    <row r="758" spans="1:50" s="70" customFormat="1" ht="24.75" hidden="1" customHeight="1" x14ac:dyDescent="0.25">
      <c r="A758" s="70" t="str">
        <f t="shared" si="201"/>
        <v>AA-12-512-012000991-T-176-2023  MCSSA018786ASTRAZENECA, S.A. DE C.V.2024010.000.6173.00</v>
      </c>
      <c r="B758" s="70" t="str">
        <f t="shared" si="202"/>
        <v>MCSSA01878625301HRAEI-AD-CC-233-2023HRAEI-MD22722024</v>
      </c>
      <c r="C758" s="71">
        <v>45239</v>
      </c>
      <c r="D758" s="72">
        <v>2024</v>
      </c>
      <c r="E758" s="73" t="s">
        <v>39</v>
      </c>
      <c r="F758" s="73" t="s">
        <v>2239</v>
      </c>
      <c r="G758" s="73" t="s">
        <v>41</v>
      </c>
      <c r="H758" s="73">
        <v>25301</v>
      </c>
      <c r="I758" s="73" t="s">
        <v>2243</v>
      </c>
      <c r="J758" s="73" t="s">
        <v>2244</v>
      </c>
      <c r="K758" s="73" t="s">
        <v>277</v>
      </c>
      <c r="L758" s="44" t="str">
        <f t="shared" si="203"/>
        <v>HRAEI-AD-CC-233-2023HRAEI-MD2272</v>
      </c>
      <c r="M758" s="73" t="s">
        <v>278</v>
      </c>
      <c r="N758" s="73">
        <v>25303406</v>
      </c>
      <c r="O758" s="73" t="s">
        <v>279</v>
      </c>
      <c r="P758" s="73" t="s">
        <v>280</v>
      </c>
      <c r="Q758" s="74">
        <v>110500</v>
      </c>
      <c r="R758" s="75">
        <v>10</v>
      </c>
      <c r="S758" s="75">
        <v>24</v>
      </c>
      <c r="T758" s="74">
        <f t="shared" si="204"/>
        <v>1105000</v>
      </c>
      <c r="U758" s="74">
        <f t="shared" si="205"/>
        <v>2652000</v>
      </c>
      <c r="V758" s="76">
        <v>0</v>
      </c>
      <c r="W758" s="87">
        <f>IFERROR(VLOOKUP(L758,'DINAMICA SOLICITADO - ENTREGADO'!$A$2:$B$2000,2,0),"-")</f>
        <v>10</v>
      </c>
      <c r="X758" s="87">
        <f>IFERROR(VLOOKUP(L758,'DINAMICA SOLICITADO - ENTREGADO'!$A$2:$C$2000,3,0),"-")</f>
        <v>10</v>
      </c>
      <c r="Y758" s="87" t="str">
        <f t="shared" si="206"/>
        <v>CLAVE SOLICITADA</v>
      </c>
      <c r="Z758" s="87">
        <f t="shared" si="207"/>
        <v>0</v>
      </c>
      <c r="AA758" s="87" t="str">
        <f t="shared" si="208"/>
        <v>MINIMO CUMPLIDO</v>
      </c>
      <c r="AB758" s="87">
        <f t="shared" si="209"/>
        <v>0</v>
      </c>
      <c r="AC758" s="87" t="str">
        <f t="shared" si="210"/>
        <v>RECIBIDO TOTAL</v>
      </c>
      <c r="AD758" s="6">
        <f t="shared" si="211"/>
        <v>1105000</v>
      </c>
      <c r="AE758" s="87" t="s">
        <v>3574</v>
      </c>
      <c r="AF758" s="87"/>
      <c r="AG758" s="77"/>
      <c r="AH758" s="77"/>
      <c r="AI758" s="78" t="s">
        <v>2216</v>
      </c>
      <c r="AJ758" s="78"/>
      <c r="AK758" s="77"/>
      <c r="AL758" s="77"/>
      <c r="AM758" s="77"/>
      <c r="AN758" s="77" t="str">
        <f t="shared" si="212"/>
        <v>MCSSA018786HRAEI-AD-CC-233-202325301</v>
      </c>
      <c r="AO758" s="77" t="str">
        <f t="shared" si="213"/>
        <v>24ASTRAZENECA, S.A. DE C.V.110500MCSSA018786010.000.6173.002024AA-12-512-012000991-T-176-2023  RAMO 12</v>
      </c>
      <c r="AP758" s="77" t="str">
        <f t="shared" si="214"/>
        <v>HRAEI-AD-CC-233-2023</v>
      </c>
      <c r="AQ758" s="70" t="str">
        <f t="shared" si="215"/>
        <v>HRAEI-MD2272</v>
      </c>
      <c r="AR758" s="70" t="str">
        <f t="shared" si="216"/>
        <v>ASTRAZENECA, S.A. DE C.V.</v>
      </c>
      <c r="AS758" s="70" t="str">
        <f t="shared" si="217"/>
        <v>AA-12-512-012000991-T-176-2023  </v>
      </c>
      <c r="AT758" s="70" t="s">
        <v>2218</v>
      </c>
      <c r="AU758" s="70" t="str">
        <f t="shared" si="218"/>
        <v>HRAEI-AD-CC-233-2023HRAEI-MD2272</v>
      </c>
    </row>
    <row r="759" spans="1:50" s="70" customFormat="1" ht="24.75" hidden="1" customHeight="1" x14ac:dyDescent="0.25">
      <c r="A759" s="1" t="str">
        <f t="shared" si="201"/>
        <v>AA-012M7B997-E133-2022MCSSA018786ASTRA ZENECA, S.A. DE C.V.2024010.000.6173.00</v>
      </c>
      <c r="B759" s="1" t="str">
        <f t="shared" si="202"/>
        <v>MCSSA01878625301HRAEI-AD-CC-350-2022HRAEI-MD22722024</v>
      </c>
      <c r="C759" s="42">
        <v>44950</v>
      </c>
      <c r="D759" s="43">
        <v>2024</v>
      </c>
      <c r="E759" s="44" t="s">
        <v>39</v>
      </c>
      <c r="F759" s="44" t="s">
        <v>40</v>
      </c>
      <c r="G759" s="44" t="s">
        <v>41</v>
      </c>
      <c r="H759" s="44">
        <v>25301</v>
      </c>
      <c r="I759" s="44" t="s">
        <v>166</v>
      </c>
      <c r="J759" s="44" t="s">
        <v>167</v>
      </c>
      <c r="K759" s="44" t="s">
        <v>277</v>
      </c>
      <c r="L759" s="44" t="str">
        <f t="shared" si="203"/>
        <v>HRAEI-AD-CC-350-2022HRAEI-MD2272</v>
      </c>
      <c r="M759" s="44" t="s">
        <v>278</v>
      </c>
      <c r="N759" s="44">
        <v>25303406</v>
      </c>
      <c r="O759" s="44" t="s">
        <v>279</v>
      </c>
      <c r="P759" s="44" t="s">
        <v>280</v>
      </c>
      <c r="Q759" s="45">
        <v>110500</v>
      </c>
      <c r="R759" s="46">
        <v>16</v>
      </c>
      <c r="S759" s="46">
        <v>39</v>
      </c>
      <c r="T759" s="45">
        <f t="shared" si="204"/>
        <v>1768000</v>
      </c>
      <c r="U759" s="45">
        <f t="shared" si="205"/>
        <v>4309500</v>
      </c>
      <c r="V759" s="47">
        <v>0</v>
      </c>
      <c r="W759" s="87" t="str">
        <f>IFERROR(VLOOKUP(L759,'DINAMICA SOLICITADO - ENTREGADO'!$A$2:$B$2000,2,0),"-")</f>
        <v>-</v>
      </c>
      <c r="X759" s="87" t="str">
        <f>IFERROR(VLOOKUP(L759,'DINAMICA SOLICITADO - ENTREGADO'!$A$2:$C$2000,3,0),"-")</f>
        <v>-</v>
      </c>
      <c r="Y759" s="87" t="str">
        <f t="shared" si="206"/>
        <v>SIN SOLICITUD</v>
      </c>
      <c r="Z759" s="87" t="str">
        <f t="shared" si="207"/>
        <v>-</v>
      </c>
      <c r="AA759" s="87" t="str">
        <f t="shared" si="208"/>
        <v>MINIMO SIN SOLICITUD</v>
      </c>
      <c r="AB759" s="87" t="str">
        <f t="shared" si="209"/>
        <v>-</v>
      </c>
      <c r="AC759" s="87" t="str">
        <f t="shared" si="210"/>
        <v>SIN SOLICITUD</v>
      </c>
      <c r="AD759" s="6" t="str">
        <f t="shared" si="211"/>
        <v>-</v>
      </c>
      <c r="AE759" s="87"/>
      <c r="AF759" s="87"/>
      <c r="AG759" s="8"/>
      <c r="AH759" s="8"/>
      <c r="AI759" s="9">
        <v>2.5000000000000001E-2</v>
      </c>
      <c r="AJ759" s="9"/>
      <c r="AK759" s="8"/>
      <c r="AL759" s="20"/>
      <c r="AM759" s="8"/>
      <c r="AN759" s="8" t="str">
        <f t="shared" si="212"/>
        <v>MCSSA018786HRAEI-AD-CC-350-202225301</v>
      </c>
      <c r="AO759" s="8" t="str">
        <f t="shared" si="213"/>
        <v>39ASTRA ZENECA, S.A. DE C.V.110500MCSSA018786010.000.6173.002024AA-012M7B997-E133-2022RAMO 12</v>
      </c>
      <c r="AP759" s="8" t="str">
        <f t="shared" si="214"/>
        <v>HRAEI-AD-CC-350-2022</v>
      </c>
      <c r="AQ759" s="1" t="str">
        <f t="shared" si="215"/>
        <v>HRAEI-MD2272</v>
      </c>
      <c r="AR759" s="1" t="str">
        <f t="shared" si="216"/>
        <v>ASTRA ZENECA, S.A. DE C.V.</v>
      </c>
      <c r="AS759" s="1" t="str">
        <f t="shared" si="217"/>
        <v>AA-012M7B997-E133-2022</v>
      </c>
      <c r="AT759" s="1" t="s">
        <v>48</v>
      </c>
      <c r="AU759" s="1" t="str">
        <f t="shared" si="218"/>
        <v>HRAEI-AD-CC-350-2022HRAEI-MD2272</v>
      </c>
      <c r="AV759" s="1"/>
      <c r="AW759" s="1"/>
      <c r="AX759" s="1"/>
    </row>
    <row r="760" spans="1:50" s="70" customFormat="1" ht="24.75" hidden="1" customHeight="1" x14ac:dyDescent="0.25">
      <c r="A760" s="1" t="str">
        <f t="shared" si="201"/>
        <v>AA-12-M7B-012M7B997-I-24-2023 MCSSA018786ABASTECEDORA DE INSUMOS PARA LA SALUD, S.A. DE C.V.2024010.000.2628.00</v>
      </c>
      <c r="B760" s="1" t="str">
        <f t="shared" si="202"/>
        <v>MCSSA01878625301HRAEI-AD-CC-101-2023HRAEI-MD11812024</v>
      </c>
      <c r="C760" s="42">
        <v>44980</v>
      </c>
      <c r="D760" s="43">
        <v>2024</v>
      </c>
      <c r="E760" s="44" t="s">
        <v>39</v>
      </c>
      <c r="F760" s="44" t="s">
        <v>2043</v>
      </c>
      <c r="G760" s="44" t="s">
        <v>41</v>
      </c>
      <c r="H760" s="44">
        <v>25301</v>
      </c>
      <c r="I760" s="44" t="s">
        <v>2082</v>
      </c>
      <c r="J760" s="44" t="s">
        <v>604</v>
      </c>
      <c r="K760" s="44" t="s">
        <v>2083</v>
      </c>
      <c r="L760" s="44" t="str">
        <f t="shared" si="203"/>
        <v>HRAEI-AD-CC-101-2023HRAEI-MD1181</v>
      </c>
      <c r="M760" s="44" t="s">
        <v>2084</v>
      </c>
      <c r="N760" s="44">
        <v>25301652</v>
      </c>
      <c r="O760" s="44" t="s">
        <v>2085</v>
      </c>
      <c r="P760" s="44" t="s">
        <v>896</v>
      </c>
      <c r="Q760" s="45">
        <v>149.13</v>
      </c>
      <c r="R760" s="46">
        <v>2</v>
      </c>
      <c r="S760" s="46">
        <v>3</v>
      </c>
      <c r="T760" s="45">
        <f t="shared" si="204"/>
        <v>298.26</v>
      </c>
      <c r="U760" s="45">
        <f t="shared" si="205"/>
        <v>447.39</v>
      </c>
      <c r="V760" s="47">
        <v>0</v>
      </c>
      <c r="W760" s="87">
        <f>IFERROR(VLOOKUP(L760,'DINAMICA SOLICITADO - ENTREGADO'!$A$2:$B$2000,2,0),"-")</f>
        <v>2</v>
      </c>
      <c r="X760" s="87">
        <f>IFERROR(VLOOKUP(L760,'DINAMICA SOLICITADO - ENTREGADO'!$A$2:$C$2000,3,0),"-")</f>
        <v>2</v>
      </c>
      <c r="Y760" s="87" t="str">
        <f t="shared" si="206"/>
        <v>CLAVE SOLICITADA</v>
      </c>
      <c r="Z760" s="87">
        <f t="shared" si="207"/>
        <v>0</v>
      </c>
      <c r="AA760" s="87" t="str">
        <f t="shared" si="208"/>
        <v>MINIMO CUMPLIDO</v>
      </c>
      <c r="AB760" s="87">
        <f t="shared" si="209"/>
        <v>0</v>
      </c>
      <c r="AC760" s="87" t="str">
        <f t="shared" si="210"/>
        <v>RECIBIDO TOTAL</v>
      </c>
      <c r="AD760" s="6">
        <f t="shared" si="211"/>
        <v>298.26</v>
      </c>
      <c r="AE760" s="87"/>
      <c r="AF760" s="87"/>
      <c r="AG760" s="8"/>
      <c r="AH760" s="8"/>
      <c r="AI760" s="9">
        <v>2.5000000000000001E-2</v>
      </c>
      <c r="AJ760" s="9"/>
      <c r="AK760" s="8"/>
      <c r="AL760" s="20"/>
      <c r="AM760" s="8"/>
      <c r="AN760" s="8" t="str">
        <f t="shared" si="212"/>
        <v>MCSSA018786HRAEI-AD-CC-101-202325301</v>
      </c>
      <c r="AO760" s="8" t="str">
        <f t="shared" si="213"/>
        <v>3ABASTECEDORA DE INSUMOS PARA LA SALUD, S.A. DE C.V.149.13MCSSA018786010.000.2628.002024AA-12-M7B-012M7B997-I-24-2023 RAMO 12</v>
      </c>
      <c r="AP760" s="8" t="str">
        <f t="shared" si="214"/>
        <v>HRAEI-AD-CC-101-2023</v>
      </c>
      <c r="AQ760" s="1" t="str">
        <f t="shared" si="215"/>
        <v>HRAEI-MD1181</v>
      </c>
      <c r="AR760" s="1" t="str">
        <f t="shared" si="216"/>
        <v>ABASTECEDORA DE INSUMOS PARA LA SALUD, S.A. DE C.V.</v>
      </c>
      <c r="AS760" s="1" t="str">
        <f t="shared" si="217"/>
        <v>AA-12-M7B-012M7B997-I-24-2023 </v>
      </c>
      <c r="AT760" s="1" t="s">
        <v>48</v>
      </c>
      <c r="AU760" s="1" t="str">
        <f t="shared" si="218"/>
        <v>HRAEI-AD-CC-101-2023HRAEI-MD1181</v>
      </c>
      <c r="AV760" s="1"/>
      <c r="AW760" s="1"/>
      <c r="AX760" s="1"/>
    </row>
    <row r="761" spans="1:50" s="70" customFormat="1" ht="24.75" hidden="1" customHeight="1" x14ac:dyDescent="0.25">
      <c r="A761" s="70" t="str">
        <f t="shared" si="201"/>
        <v>LA-12-512-012000991-I-174-2023MCSSA018786PRODIFAM, S.A. DE C.V.2024040.000.4032.00</v>
      </c>
      <c r="B761" s="70" t="str">
        <f t="shared" si="202"/>
        <v>MCSSA01878625301HRAEI-LPI-CC-353-1-2023HRAEI-MD11852024</v>
      </c>
      <c r="C761" s="71">
        <v>45253</v>
      </c>
      <c r="D761" s="72">
        <v>2024</v>
      </c>
      <c r="E761" s="73" t="s">
        <v>39</v>
      </c>
      <c r="F761" s="73" t="s">
        <v>2213</v>
      </c>
      <c r="G761" s="73" t="s">
        <v>41</v>
      </c>
      <c r="H761" s="73">
        <v>25301</v>
      </c>
      <c r="I761" s="73" t="s">
        <v>2273</v>
      </c>
      <c r="J761" s="73" t="s">
        <v>1476</v>
      </c>
      <c r="K761" s="73" t="s">
        <v>1989</v>
      </c>
      <c r="L761" s="44" t="str">
        <f t="shared" si="203"/>
        <v>HRAEI-LPI-CC-353-1-2023HRAEI-MD1185</v>
      </c>
      <c r="M761" s="73" t="s">
        <v>1990</v>
      </c>
      <c r="N761" s="73">
        <v>25302910</v>
      </c>
      <c r="O761" s="73" t="s">
        <v>1991</v>
      </c>
      <c r="P761" s="73" t="s">
        <v>1286</v>
      </c>
      <c r="Q761" s="74">
        <v>654.5</v>
      </c>
      <c r="R761" s="75">
        <v>12</v>
      </c>
      <c r="S761" s="75">
        <v>30</v>
      </c>
      <c r="T761" s="74">
        <f t="shared" si="204"/>
        <v>7854</v>
      </c>
      <c r="U761" s="74">
        <f t="shared" si="205"/>
        <v>19635</v>
      </c>
      <c r="V761" s="76">
        <v>0</v>
      </c>
      <c r="W761" s="87" t="str">
        <f>IFERROR(VLOOKUP(L761,'DINAMICA SOLICITADO - ENTREGADO'!$A$2:$B$2000,2,0),"-")</f>
        <v>-</v>
      </c>
      <c r="X761" s="87" t="str">
        <f>IFERROR(VLOOKUP(L761,'DINAMICA SOLICITADO - ENTREGADO'!$A$2:$C$2000,3,0),"-")</f>
        <v>-</v>
      </c>
      <c r="Y761" s="87" t="str">
        <f t="shared" si="206"/>
        <v>SIN SOLICITUD</v>
      </c>
      <c r="Z761" s="87" t="str">
        <f t="shared" si="207"/>
        <v>-</v>
      </c>
      <c r="AA761" s="87" t="str">
        <f t="shared" si="208"/>
        <v>MINIMO SIN SOLICITUD</v>
      </c>
      <c r="AB761" s="87" t="str">
        <f t="shared" si="209"/>
        <v>-</v>
      </c>
      <c r="AC761" s="87" t="str">
        <f t="shared" si="210"/>
        <v>SIN SOLICITUD</v>
      </c>
      <c r="AD761" s="6" t="str">
        <f t="shared" si="211"/>
        <v>-</v>
      </c>
      <c r="AE761" s="87"/>
      <c r="AF761" s="87"/>
      <c r="AG761" s="77"/>
      <c r="AH761" s="77"/>
      <c r="AI761" s="78" t="s">
        <v>2216</v>
      </c>
      <c r="AJ761" s="78"/>
      <c r="AK761" s="77"/>
      <c r="AL761" s="77"/>
      <c r="AM761" s="77"/>
      <c r="AN761" s="77" t="str">
        <f t="shared" si="212"/>
        <v>MCSSA018786HRAEI-LPI-CC-353-1-202325301</v>
      </c>
      <c r="AO761" s="77" t="str">
        <f t="shared" si="213"/>
        <v>30PRODIFAM, S.A. DE C.V.654.5MCSSA018786040.000.4032.002024LA-12-512-012000991-I-174-2023RAMO 12</v>
      </c>
      <c r="AP761" s="77" t="str">
        <f t="shared" si="214"/>
        <v>HRAEI-LPI-CC-353-1-2023</v>
      </c>
      <c r="AQ761" s="70" t="str">
        <f t="shared" si="215"/>
        <v>HRAEI-MD1185</v>
      </c>
      <c r="AR761" s="70" t="str">
        <f t="shared" si="216"/>
        <v>PRODIFAM, S.A. DE C.V.</v>
      </c>
      <c r="AS761" s="70" t="str">
        <f t="shared" si="217"/>
        <v>LA-12-512-012000991-I-174-2023</v>
      </c>
      <c r="AT761" s="70" t="s">
        <v>2218</v>
      </c>
      <c r="AU761" s="70" t="str">
        <f t="shared" si="218"/>
        <v>HRAEI-LPI-CC-353-1-2023HRAEI-MD1185</v>
      </c>
    </row>
    <row r="762" spans="1:50" s="70" customFormat="1" ht="24.75" hidden="1" customHeight="1" x14ac:dyDescent="0.25">
      <c r="A762" s="1" t="str">
        <f t="shared" si="201"/>
        <v>LA-12-M7B-012M7B997-I-1-2023MCSSA018786FARMACEUTICOS MAYPO, S.A. DE C.V.2024040.000.4032.00</v>
      </c>
      <c r="B762" s="1" t="str">
        <f t="shared" si="202"/>
        <v>MCSSA01878625301HRAEI-LPI-CC-052-2023HRAEI-MD11852024</v>
      </c>
      <c r="C762" s="42">
        <v>44971</v>
      </c>
      <c r="D762" s="43">
        <v>2024</v>
      </c>
      <c r="E762" s="44" t="s">
        <v>39</v>
      </c>
      <c r="F762" s="44" t="s">
        <v>1474</v>
      </c>
      <c r="G762" s="44" t="s">
        <v>41</v>
      </c>
      <c r="H762" s="44">
        <v>25301</v>
      </c>
      <c r="I762" s="44" t="s">
        <v>1972</v>
      </c>
      <c r="J762" s="44" t="s">
        <v>1188</v>
      </c>
      <c r="K762" s="44" t="s">
        <v>1989</v>
      </c>
      <c r="L762" s="44" t="str">
        <f t="shared" si="203"/>
        <v>HRAEI-LPI-CC-052-2023HRAEI-MD1185</v>
      </c>
      <c r="M762" s="44" t="s">
        <v>1990</v>
      </c>
      <c r="N762" s="44">
        <v>25302910</v>
      </c>
      <c r="O762" s="44" t="s">
        <v>1991</v>
      </c>
      <c r="P762" s="44" t="s">
        <v>1286</v>
      </c>
      <c r="Q762" s="45">
        <v>654.5</v>
      </c>
      <c r="R762" s="46">
        <v>20</v>
      </c>
      <c r="S762" s="46">
        <v>49</v>
      </c>
      <c r="T762" s="45">
        <f t="shared" si="204"/>
        <v>13090</v>
      </c>
      <c r="U762" s="45">
        <f t="shared" si="205"/>
        <v>32070.5</v>
      </c>
      <c r="V762" s="47">
        <v>0</v>
      </c>
      <c r="W762" s="87" t="str">
        <f>IFERROR(VLOOKUP(L762,'DINAMICA SOLICITADO - ENTREGADO'!$A$2:$B$2000,2,0),"-")</f>
        <v>-</v>
      </c>
      <c r="X762" s="87" t="str">
        <f>IFERROR(VLOOKUP(L762,'DINAMICA SOLICITADO - ENTREGADO'!$A$2:$C$2000,3,0),"-")</f>
        <v>-</v>
      </c>
      <c r="Y762" s="87" t="str">
        <f t="shared" si="206"/>
        <v>SIN SOLICITUD</v>
      </c>
      <c r="Z762" s="87" t="str">
        <f t="shared" si="207"/>
        <v>-</v>
      </c>
      <c r="AA762" s="87" t="str">
        <f t="shared" si="208"/>
        <v>MINIMO SIN SOLICITUD</v>
      </c>
      <c r="AB762" s="87" t="str">
        <f t="shared" si="209"/>
        <v>-</v>
      </c>
      <c r="AC762" s="87" t="str">
        <f t="shared" si="210"/>
        <v>SIN SOLICITUD</v>
      </c>
      <c r="AD762" s="6" t="str">
        <f t="shared" si="211"/>
        <v>-</v>
      </c>
      <c r="AE762" s="87"/>
      <c r="AF762" s="87"/>
      <c r="AG762" s="8"/>
      <c r="AH762" s="8"/>
      <c r="AI762" s="9">
        <v>0.02</v>
      </c>
      <c r="AJ762" s="9"/>
      <c r="AK762" s="8"/>
      <c r="AL762" s="20"/>
      <c r="AM762" s="8"/>
      <c r="AN762" s="8" t="str">
        <f t="shared" si="212"/>
        <v>MCSSA018786HRAEI-LPI-CC-052-202325301</v>
      </c>
      <c r="AO762" s="8" t="str">
        <f t="shared" si="213"/>
        <v>49FARMACEUTICOS MAYPO, S.A. DE C.V.654.5MCSSA018786040.000.4032.002024LA-12-M7B-012M7B997-I-1-2023RAMO 12</v>
      </c>
      <c r="AP762" s="8" t="str">
        <f t="shared" si="214"/>
        <v>HRAEI-LPI-CC-052-2023</v>
      </c>
      <c r="AQ762" s="1" t="str">
        <f t="shared" si="215"/>
        <v>HRAEI-MD1185</v>
      </c>
      <c r="AR762" s="1" t="str">
        <f t="shared" si="216"/>
        <v>FARMACEUTICOS MAYPO, S.A. DE C.V.</v>
      </c>
      <c r="AS762" s="1" t="str">
        <f t="shared" si="217"/>
        <v>LA-12-M7B-012M7B997-I-1-2023</v>
      </c>
      <c r="AT762" s="1" t="s">
        <v>48</v>
      </c>
      <c r="AU762" s="1" t="str">
        <f t="shared" si="218"/>
        <v>HRAEI-LPI-CC-052-2023HRAEI-MD1185</v>
      </c>
      <c r="AV762" s="1"/>
      <c r="AW762" s="1"/>
      <c r="AX762" s="1"/>
    </row>
    <row r="763" spans="1:50" s="70" customFormat="1" ht="24.75" hidden="1" customHeight="1" x14ac:dyDescent="0.25">
      <c r="A763" s="70" t="str">
        <f t="shared" si="201"/>
        <v>LA-12-512-012000991-I-174-2023MCSSA018786COMPAÑIA INTERNACIONAL MEDICA, S.A. DE C.V.2024010.000.0804.00</v>
      </c>
      <c r="B763" s="70" t="str">
        <f t="shared" si="202"/>
        <v>MCSSA01878625301HRAEI-LPI-CC-279-1-2023HRAEI-MD11892024</v>
      </c>
      <c r="C763" s="71">
        <v>45253</v>
      </c>
      <c r="D763" s="72">
        <v>2024</v>
      </c>
      <c r="E763" s="73" t="s">
        <v>39</v>
      </c>
      <c r="F763" s="73" t="s">
        <v>2213</v>
      </c>
      <c r="G763" s="73" t="s">
        <v>41</v>
      </c>
      <c r="H763" s="73">
        <v>25301</v>
      </c>
      <c r="I763" s="73" t="s">
        <v>2290</v>
      </c>
      <c r="J763" s="73" t="s">
        <v>2291</v>
      </c>
      <c r="K763" s="73" t="s">
        <v>1596</v>
      </c>
      <c r="L763" s="44" t="str">
        <f t="shared" si="203"/>
        <v>HRAEI-LPI-CC-279-1-2023HRAEI-MD1189</v>
      </c>
      <c r="M763" s="73" t="s">
        <v>1597</v>
      </c>
      <c r="N763" s="73">
        <v>25301659</v>
      </c>
      <c r="O763" s="73" t="s">
        <v>1598</v>
      </c>
      <c r="P763" s="73" t="s">
        <v>1291</v>
      </c>
      <c r="Q763" s="74">
        <v>10.46</v>
      </c>
      <c r="R763" s="75">
        <v>180</v>
      </c>
      <c r="S763" s="75">
        <v>449</v>
      </c>
      <c r="T763" s="74">
        <f t="shared" si="204"/>
        <v>1882.8000000000002</v>
      </c>
      <c r="U763" s="74">
        <f t="shared" si="205"/>
        <v>4696.54</v>
      </c>
      <c r="V763" s="76">
        <v>0</v>
      </c>
      <c r="W763" s="87" t="str">
        <f>IFERROR(VLOOKUP(L763,'DINAMICA SOLICITADO - ENTREGADO'!$A$2:$B$2000,2,0),"-")</f>
        <v>-</v>
      </c>
      <c r="X763" s="87" t="str">
        <f>IFERROR(VLOOKUP(L763,'DINAMICA SOLICITADO - ENTREGADO'!$A$2:$C$2000,3,0),"-")</f>
        <v>-</v>
      </c>
      <c r="Y763" s="87" t="str">
        <f t="shared" si="206"/>
        <v>SIN SOLICITUD</v>
      </c>
      <c r="Z763" s="87" t="str">
        <f t="shared" si="207"/>
        <v>-</v>
      </c>
      <c r="AA763" s="87" t="str">
        <f t="shared" si="208"/>
        <v>MINIMO SIN SOLICITUD</v>
      </c>
      <c r="AB763" s="87" t="str">
        <f t="shared" si="209"/>
        <v>-</v>
      </c>
      <c r="AC763" s="87" t="str">
        <f t="shared" si="210"/>
        <v>SIN SOLICITUD</v>
      </c>
      <c r="AD763" s="6" t="str">
        <f t="shared" si="211"/>
        <v>-</v>
      </c>
      <c r="AE763" s="87"/>
      <c r="AF763" s="87"/>
      <c r="AG763" s="77"/>
      <c r="AH763" s="77"/>
      <c r="AI763" s="78" t="s">
        <v>2216</v>
      </c>
      <c r="AJ763" s="78"/>
      <c r="AK763" s="77"/>
      <c r="AL763" s="77"/>
      <c r="AM763" s="77"/>
      <c r="AN763" s="77" t="str">
        <f t="shared" si="212"/>
        <v>MCSSA018786HRAEI-LPI-CC-279-1-202325301</v>
      </c>
      <c r="AO763" s="77" t="str">
        <f t="shared" si="213"/>
        <v>449COMPAÑIA INTERNACIONAL MEDICA, S.A. DE C.V.10.46MCSSA018786010.000.0804.002024LA-12-512-012000991-I-174-2023RAMO 12</v>
      </c>
      <c r="AP763" s="77" t="str">
        <f t="shared" si="214"/>
        <v>HRAEI-LPI-CC-279-1-2023</v>
      </c>
      <c r="AQ763" s="70" t="str">
        <f t="shared" si="215"/>
        <v>HRAEI-MD1189</v>
      </c>
      <c r="AR763" s="70" t="str">
        <f t="shared" si="216"/>
        <v>COMPAÑIA INTERNACIONAL MEDICA, S.A. DE C.V.</v>
      </c>
      <c r="AS763" s="70" t="str">
        <f t="shared" si="217"/>
        <v>LA-12-512-012000991-I-174-2023</v>
      </c>
      <c r="AT763" s="70" t="s">
        <v>2218</v>
      </c>
      <c r="AU763" s="70" t="str">
        <f t="shared" si="218"/>
        <v>HRAEI-LPI-CC-279-1-2023HRAEI-MD1189</v>
      </c>
    </row>
    <row r="764" spans="1:50" s="70" customFormat="1" ht="24.75" hidden="1" customHeight="1" x14ac:dyDescent="0.25">
      <c r="A764" s="1" t="str">
        <f t="shared" si="201"/>
        <v>LA-12-M7B-012M7B997-I-1-2023MCSSA018786COMPAÑIA INTERNACIONAL MÉDICA, S.A. DE C.V.2024010.000.0804.00</v>
      </c>
      <c r="B764" s="1" t="str">
        <f t="shared" si="202"/>
        <v>MCSSA01878625301HRAEI-LPI-CC-020-2023HRAEI-MD11892024</v>
      </c>
      <c r="C764" s="42">
        <v>44971</v>
      </c>
      <c r="D764" s="43">
        <v>2024</v>
      </c>
      <c r="E764" s="44" t="s">
        <v>39</v>
      </c>
      <c r="F764" s="44" t="s">
        <v>1474</v>
      </c>
      <c r="G764" s="44" t="s">
        <v>41</v>
      </c>
      <c r="H764" s="44">
        <v>25301</v>
      </c>
      <c r="I764" s="44" t="s">
        <v>1569</v>
      </c>
      <c r="J764" s="44" t="s">
        <v>563</v>
      </c>
      <c r="K764" s="44" t="s">
        <v>1596</v>
      </c>
      <c r="L764" s="44" t="str">
        <f t="shared" si="203"/>
        <v>HRAEI-LPI-CC-020-2023HRAEI-MD1189</v>
      </c>
      <c r="M764" s="44" t="s">
        <v>1597</v>
      </c>
      <c r="N764" s="44">
        <v>25301659</v>
      </c>
      <c r="O764" s="44" t="s">
        <v>1598</v>
      </c>
      <c r="P764" s="44" t="s">
        <v>1291</v>
      </c>
      <c r="Q764" s="45">
        <v>9.0999999999999908</v>
      </c>
      <c r="R764" s="46">
        <v>292</v>
      </c>
      <c r="S764" s="46">
        <v>729</v>
      </c>
      <c r="T764" s="45">
        <f t="shared" si="204"/>
        <v>2657.1999999999971</v>
      </c>
      <c r="U764" s="45">
        <f t="shared" si="205"/>
        <v>6633.8999999999933</v>
      </c>
      <c r="V764" s="47">
        <v>0</v>
      </c>
      <c r="W764" s="87" t="str">
        <f>IFERROR(VLOOKUP(L764,'DINAMICA SOLICITADO - ENTREGADO'!$A$2:$B$2000,2,0),"-")</f>
        <v>-</v>
      </c>
      <c r="X764" s="87" t="str">
        <f>IFERROR(VLOOKUP(L764,'DINAMICA SOLICITADO - ENTREGADO'!$A$2:$C$2000,3,0),"-")</f>
        <v>-</v>
      </c>
      <c r="Y764" s="87" t="str">
        <f t="shared" si="206"/>
        <v>SIN SOLICITUD</v>
      </c>
      <c r="Z764" s="87" t="str">
        <f t="shared" si="207"/>
        <v>-</v>
      </c>
      <c r="AA764" s="87" t="str">
        <f t="shared" si="208"/>
        <v>MINIMO SIN SOLICITUD</v>
      </c>
      <c r="AB764" s="87" t="str">
        <f t="shared" si="209"/>
        <v>-</v>
      </c>
      <c r="AC764" s="87" t="str">
        <f t="shared" si="210"/>
        <v>SIN SOLICITUD</v>
      </c>
      <c r="AD764" s="6" t="str">
        <f t="shared" si="211"/>
        <v>-</v>
      </c>
      <c r="AE764" s="87"/>
      <c r="AF764" s="87"/>
      <c r="AG764" s="8"/>
      <c r="AH764" s="8"/>
      <c r="AI764" s="9">
        <v>0.02</v>
      </c>
      <c r="AJ764" s="9"/>
      <c r="AK764" s="8"/>
      <c r="AL764" s="20"/>
      <c r="AM764" s="8"/>
      <c r="AN764" s="8" t="str">
        <f t="shared" si="212"/>
        <v>MCSSA018786HRAEI-LPI-CC-020-202325301</v>
      </c>
      <c r="AO764" s="8" t="str">
        <f t="shared" si="213"/>
        <v>729COMPAÑIA INTERNACIONAL MÉDICA, S.A. DE C.V.9.09999999999999MCSSA018786010.000.0804.002024LA-12-M7B-012M7B997-I-1-2023RAMO 12</v>
      </c>
      <c r="AP764" s="8" t="str">
        <f t="shared" si="214"/>
        <v>HRAEI-LPI-CC-020-2023</v>
      </c>
      <c r="AQ764" s="1" t="str">
        <f t="shared" si="215"/>
        <v>HRAEI-MD1189</v>
      </c>
      <c r="AR764" s="1" t="str">
        <f t="shared" si="216"/>
        <v>COMPAÑIA INTERNACIONAL MÉDICA, S.A. DE C.V.</v>
      </c>
      <c r="AS764" s="1" t="str">
        <f t="shared" si="217"/>
        <v>LA-12-M7B-012M7B997-I-1-2023</v>
      </c>
      <c r="AT764" s="1" t="s">
        <v>48</v>
      </c>
      <c r="AU764" s="1" t="str">
        <f t="shared" si="218"/>
        <v>HRAEI-LPI-CC-020-2023HRAEI-MD1189</v>
      </c>
      <c r="AV764" s="1"/>
      <c r="AW764" s="1"/>
      <c r="AX764" s="1"/>
    </row>
    <row r="765" spans="1:50" s="70" customFormat="1" ht="24.75" hidden="1" customHeight="1" x14ac:dyDescent="0.25">
      <c r="A765" s="1" t="str">
        <f t="shared" si="201"/>
        <v>LA-012M7B997-E115-2022MCSSA018786PRODUCTOS FARMACEUTICOS COLLINS, S.A. DE C.V.2024010.000.2199.00</v>
      </c>
      <c r="B765" s="1" t="str">
        <f t="shared" si="202"/>
        <v>MCSSA01878625301HRAEI-LPI-CC-456-2022HRAEI-MD11912024</v>
      </c>
      <c r="C765" s="42">
        <v>44950</v>
      </c>
      <c r="D765" s="43">
        <v>2024</v>
      </c>
      <c r="E765" s="44" t="s">
        <v>39</v>
      </c>
      <c r="F765" s="44" t="s">
        <v>390</v>
      </c>
      <c r="G765" s="44" t="s">
        <v>41</v>
      </c>
      <c r="H765" s="44">
        <v>25301</v>
      </c>
      <c r="I765" s="44" t="s">
        <v>739</v>
      </c>
      <c r="J765" s="44" t="s">
        <v>740</v>
      </c>
      <c r="K765" s="44" t="s">
        <v>745</v>
      </c>
      <c r="L765" s="44" t="str">
        <f t="shared" si="203"/>
        <v>HRAEI-LPI-CC-456-2022HRAEI-MD1191</v>
      </c>
      <c r="M765" s="44" t="s">
        <v>746</v>
      </c>
      <c r="N765" s="44">
        <v>25301661</v>
      </c>
      <c r="O765" s="44" t="s">
        <v>747</v>
      </c>
      <c r="P765" s="44" t="s">
        <v>744</v>
      </c>
      <c r="Q765" s="45">
        <v>16</v>
      </c>
      <c r="R765" s="46">
        <v>34</v>
      </c>
      <c r="S765" s="46">
        <v>85</v>
      </c>
      <c r="T765" s="45">
        <f t="shared" si="204"/>
        <v>544</v>
      </c>
      <c r="U765" s="45">
        <f t="shared" si="205"/>
        <v>1360</v>
      </c>
      <c r="V765" s="47">
        <v>0</v>
      </c>
      <c r="W765" s="87" t="str">
        <f>IFERROR(VLOOKUP(L765,'DINAMICA SOLICITADO - ENTREGADO'!$A$2:$B$2000,2,0),"-")</f>
        <v>-</v>
      </c>
      <c r="X765" s="87" t="str">
        <f>IFERROR(VLOOKUP(L765,'DINAMICA SOLICITADO - ENTREGADO'!$A$2:$C$2000,3,0),"-")</f>
        <v>-</v>
      </c>
      <c r="Y765" s="87" t="str">
        <f t="shared" si="206"/>
        <v>SIN SOLICITUD</v>
      </c>
      <c r="Z765" s="87" t="str">
        <f t="shared" si="207"/>
        <v>-</v>
      </c>
      <c r="AA765" s="87" t="str">
        <f t="shared" si="208"/>
        <v>MINIMO SIN SOLICITUD</v>
      </c>
      <c r="AB765" s="87" t="str">
        <f t="shared" si="209"/>
        <v>-</v>
      </c>
      <c r="AC765" s="87" t="str">
        <f t="shared" si="210"/>
        <v>SIN SOLICITUD</v>
      </c>
      <c r="AD765" s="6" t="str">
        <f t="shared" si="211"/>
        <v>-</v>
      </c>
      <c r="AE765" s="87"/>
      <c r="AF765" s="87"/>
      <c r="AG765" s="8"/>
      <c r="AH765" s="8"/>
      <c r="AI765" s="9">
        <v>2.5000000000000001E-2</v>
      </c>
      <c r="AJ765" s="9"/>
      <c r="AK765" s="8"/>
      <c r="AL765" s="20"/>
      <c r="AM765" s="8"/>
      <c r="AN765" s="8" t="str">
        <f t="shared" si="212"/>
        <v>MCSSA018786HRAEI-LPI-CC-456-202225301</v>
      </c>
      <c r="AO765" s="8" t="str">
        <f t="shared" si="213"/>
        <v>85PRODUCTOS FARMACEUTICOS COLLINS, S.A. DE C.V.16MCSSA018786010.000.2199.002024LA-012M7B997-E115-2022RAMO 12</v>
      </c>
      <c r="AP765" s="8" t="str">
        <f t="shared" si="214"/>
        <v>HRAEI-LPI-CC-456-2022</v>
      </c>
      <c r="AQ765" s="1" t="str">
        <f t="shared" si="215"/>
        <v>HRAEI-MD1191</v>
      </c>
      <c r="AR765" s="1" t="str">
        <f t="shared" si="216"/>
        <v>PRODUCTOS FARMACEUTICOS COLLINS, S.A. DE C.V.</v>
      </c>
      <c r="AS765" s="1" t="str">
        <f t="shared" si="217"/>
        <v>LA-012M7B997-E115-2022</v>
      </c>
      <c r="AT765" s="1" t="s">
        <v>48</v>
      </c>
      <c r="AU765" s="1" t="str">
        <f t="shared" si="218"/>
        <v>HRAEI-LPI-CC-456-2022HRAEI-MD1191</v>
      </c>
      <c r="AV765" s="1"/>
      <c r="AW765" s="1"/>
      <c r="AX765" s="1"/>
    </row>
    <row r="766" spans="1:50" s="70" customFormat="1" ht="24.75" hidden="1" customHeight="1" x14ac:dyDescent="0.25">
      <c r="A766" s="1" t="str">
        <f t="shared" si="201"/>
        <v>LA-012M7B997-E115-2022MCSSA018786PRODUCTOS FARMACEUTICOS COLLINS, S.A. DE C.V.2024010.000.2198.00</v>
      </c>
      <c r="B766" s="1" t="str">
        <f t="shared" si="202"/>
        <v>MCSSA01878625301HRAEI-LPI-CC-456-2022HRAEI-MD11902024</v>
      </c>
      <c r="C766" s="42">
        <v>44950</v>
      </c>
      <c r="D766" s="43">
        <v>2024</v>
      </c>
      <c r="E766" s="44" t="s">
        <v>39</v>
      </c>
      <c r="F766" s="44" t="s">
        <v>390</v>
      </c>
      <c r="G766" s="44" t="s">
        <v>41</v>
      </c>
      <c r="H766" s="44">
        <v>25301</v>
      </c>
      <c r="I766" s="44" t="s">
        <v>739</v>
      </c>
      <c r="J766" s="44" t="s">
        <v>740</v>
      </c>
      <c r="K766" s="44" t="s">
        <v>741</v>
      </c>
      <c r="L766" s="44" t="str">
        <f t="shared" si="203"/>
        <v>HRAEI-LPI-CC-456-2022HRAEI-MD1190</v>
      </c>
      <c r="M766" s="44" t="s">
        <v>742</v>
      </c>
      <c r="N766" s="44">
        <v>25301662</v>
      </c>
      <c r="O766" s="44" t="s">
        <v>743</v>
      </c>
      <c r="P766" s="44" t="s">
        <v>744</v>
      </c>
      <c r="Q766" s="45">
        <v>16.350000000000001</v>
      </c>
      <c r="R766" s="46">
        <v>17</v>
      </c>
      <c r="S766" s="46">
        <v>42</v>
      </c>
      <c r="T766" s="45">
        <f t="shared" si="204"/>
        <v>277.95000000000005</v>
      </c>
      <c r="U766" s="45">
        <f t="shared" si="205"/>
        <v>686.7</v>
      </c>
      <c r="V766" s="47">
        <v>0</v>
      </c>
      <c r="W766" s="87" t="str">
        <f>IFERROR(VLOOKUP(L766,'DINAMICA SOLICITADO - ENTREGADO'!$A$2:$B$2000,2,0),"-")</f>
        <v>-</v>
      </c>
      <c r="X766" s="87" t="str">
        <f>IFERROR(VLOOKUP(L766,'DINAMICA SOLICITADO - ENTREGADO'!$A$2:$C$2000,3,0),"-")</f>
        <v>-</v>
      </c>
      <c r="Y766" s="87" t="str">
        <f t="shared" si="206"/>
        <v>SIN SOLICITUD</v>
      </c>
      <c r="Z766" s="87" t="str">
        <f t="shared" si="207"/>
        <v>-</v>
      </c>
      <c r="AA766" s="87" t="str">
        <f t="shared" si="208"/>
        <v>MINIMO SIN SOLICITUD</v>
      </c>
      <c r="AB766" s="87" t="str">
        <f t="shared" si="209"/>
        <v>-</v>
      </c>
      <c r="AC766" s="87" t="str">
        <f t="shared" si="210"/>
        <v>SIN SOLICITUD</v>
      </c>
      <c r="AD766" s="6" t="str">
        <f t="shared" si="211"/>
        <v>-</v>
      </c>
      <c r="AE766" s="87"/>
      <c r="AF766" s="87"/>
      <c r="AG766" s="8"/>
      <c r="AH766" s="8"/>
      <c r="AI766" s="9">
        <v>2.5000000000000001E-2</v>
      </c>
      <c r="AJ766" s="9"/>
      <c r="AK766" s="8"/>
      <c r="AL766" s="20"/>
      <c r="AM766" s="8"/>
      <c r="AN766" s="8" t="str">
        <f t="shared" si="212"/>
        <v>MCSSA018786HRAEI-LPI-CC-456-202225301</v>
      </c>
      <c r="AO766" s="8" t="str">
        <f t="shared" si="213"/>
        <v>42PRODUCTOS FARMACEUTICOS COLLINS, S.A. DE C.V.16.35MCSSA018786010.000.2198.002024LA-012M7B997-E115-2022RAMO 12</v>
      </c>
      <c r="AP766" s="8" t="str">
        <f t="shared" si="214"/>
        <v>HRAEI-LPI-CC-456-2022</v>
      </c>
      <c r="AQ766" s="1" t="str">
        <f t="shared" si="215"/>
        <v>HRAEI-MD1190</v>
      </c>
      <c r="AR766" s="1" t="str">
        <f t="shared" si="216"/>
        <v>PRODUCTOS FARMACEUTICOS COLLINS, S.A. DE C.V.</v>
      </c>
      <c r="AS766" s="1" t="str">
        <f t="shared" si="217"/>
        <v>LA-012M7B997-E115-2022</v>
      </c>
      <c r="AT766" s="1" t="s">
        <v>48</v>
      </c>
      <c r="AU766" s="1" t="str">
        <f t="shared" si="218"/>
        <v>HRAEI-LPI-CC-456-2022HRAEI-MD1190</v>
      </c>
      <c r="AV766" s="1"/>
      <c r="AW766" s="1"/>
      <c r="AX766" s="1"/>
    </row>
    <row r="767" spans="1:50" s="70" customFormat="1" ht="24.75" hidden="1" customHeight="1" x14ac:dyDescent="0.25">
      <c r="A767" s="1" t="str">
        <f t="shared" si="201"/>
        <v>AA-12-M7B-012M7B997-I-24-2023 MCSSA018786PROFESSIONAL PHARMACY OCCIDENTE, S.A. DE C.V.2024010.000.1542.00</v>
      </c>
      <c r="B767" s="1" t="str">
        <f t="shared" si="202"/>
        <v>MCSSA01878625301HRAEI-AD-CC-099-2023-AHRAEI-MD11932024</v>
      </c>
      <c r="C767" s="42">
        <v>44980</v>
      </c>
      <c r="D767" s="43">
        <v>2024</v>
      </c>
      <c r="E767" s="44" t="s">
        <v>39</v>
      </c>
      <c r="F767" s="44" t="s">
        <v>2043</v>
      </c>
      <c r="G767" s="44" t="s">
        <v>41</v>
      </c>
      <c r="H767" s="44">
        <v>25301</v>
      </c>
      <c r="I767" s="44" t="s">
        <v>2049</v>
      </c>
      <c r="J767" s="44" t="s">
        <v>340</v>
      </c>
      <c r="K767" s="44" t="s">
        <v>2061</v>
      </c>
      <c r="L767" s="44" t="str">
        <f t="shared" si="203"/>
        <v>HRAEI-AD-CC-099-2023-AHRAEI-MD1193</v>
      </c>
      <c r="M767" s="44" t="s">
        <v>2062</v>
      </c>
      <c r="N767" s="44">
        <v>25301669</v>
      </c>
      <c r="O767" s="44" t="s">
        <v>2063</v>
      </c>
      <c r="P767" s="44" t="s">
        <v>410</v>
      </c>
      <c r="Q767" s="45">
        <v>125.85</v>
      </c>
      <c r="R767" s="46">
        <v>4</v>
      </c>
      <c r="S767" s="46">
        <v>8</v>
      </c>
      <c r="T767" s="45">
        <f t="shared" si="204"/>
        <v>503.4</v>
      </c>
      <c r="U767" s="45">
        <f t="shared" si="205"/>
        <v>1006.8</v>
      </c>
      <c r="V767" s="47">
        <v>0</v>
      </c>
      <c r="W767" s="87" t="str">
        <f>IFERROR(VLOOKUP(L767,'DINAMICA SOLICITADO - ENTREGADO'!$A$2:$B$2000,2,0),"-")</f>
        <v>-</v>
      </c>
      <c r="X767" s="87" t="str">
        <f>IFERROR(VLOOKUP(L767,'DINAMICA SOLICITADO - ENTREGADO'!$A$2:$C$2000,3,0),"-")</f>
        <v>-</v>
      </c>
      <c r="Y767" s="87" t="str">
        <f t="shared" si="206"/>
        <v>SIN SOLICITUD</v>
      </c>
      <c r="Z767" s="87" t="str">
        <f t="shared" si="207"/>
        <v>-</v>
      </c>
      <c r="AA767" s="87" t="str">
        <f t="shared" si="208"/>
        <v>MINIMO SIN SOLICITUD</v>
      </c>
      <c r="AB767" s="87" t="str">
        <f t="shared" si="209"/>
        <v>-</v>
      </c>
      <c r="AC767" s="87" t="str">
        <f t="shared" si="210"/>
        <v>SIN SOLICITUD</v>
      </c>
      <c r="AD767" s="6" t="str">
        <f t="shared" si="211"/>
        <v>-</v>
      </c>
      <c r="AE767" s="87"/>
      <c r="AF767" s="87"/>
      <c r="AG767" s="8" t="s">
        <v>2053</v>
      </c>
      <c r="AH767" s="8" t="s">
        <v>2053</v>
      </c>
      <c r="AI767" s="9">
        <v>2.5000000000000001E-2</v>
      </c>
      <c r="AJ767" s="9" t="s">
        <v>1426</v>
      </c>
      <c r="AK767" s="8"/>
      <c r="AL767" s="20"/>
      <c r="AM767" s="8"/>
      <c r="AN767" s="8" t="str">
        <f t="shared" si="212"/>
        <v>MCSSA018786HRAEI-AD-CC-099-2023-A25301</v>
      </c>
      <c r="AO767" s="8" t="str">
        <f t="shared" si="213"/>
        <v>8PROFESSIONAL PHARMACY OCCIDENTE, S.A. DE C.V.125.85MCSSA018786010.000.1542.002024AA-12-M7B-012M7B997-I-24-2023 RAMO 12</v>
      </c>
      <c r="AP767" s="8" t="str">
        <f t="shared" si="214"/>
        <v>HRAEI-AD-CC-099-2023-A</v>
      </c>
      <c r="AQ767" s="1" t="str">
        <f t="shared" si="215"/>
        <v>HRAEI-MD1193</v>
      </c>
      <c r="AR767" s="1" t="str">
        <f t="shared" si="216"/>
        <v>PROFESSIONAL PHARMACY OCCIDENTE, S.A. DE C.V.</v>
      </c>
      <c r="AS767" s="1" t="str">
        <f t="shared" si="217"/>
        <v>AA-12-M7B-012M7B997-I-24-2023 </v>
      </c>
      <c r="AT767" s="1" t="s">
        <v>48</v>
      </c>
      <c r="AU767" s="1" t="str">
        <f t="shared" si="218"/>
        <v>HRAEI-AD-CC-099-2023-AHRAEI-MD1193</v>
      </c>
      <c r="AV767" s="1"/>
      <c r="AW767" s="1"/>
      <c r="AX767" s="1"/>
    </row>
    <row r="768" spans="1:50" s="70" customFormat="1" ht="24.75" hidden="1" customHeight="1" x14ac:dyDescent="0.25">
      <c r="A768" s="70" t="str">
        <f t="shared" si="201"/>
        <v>LA-12-512-012000991-I-174-2023MCSSA018786GRUPO FARMACEUTICO TOTALFARMA,S.A DE C.V.2024010.000.4437.00</v>
      </c>
      <c r="B768" s="70" t="str">
        <f t="shared" si="202"/>
        <v>MCSSA01878625301HRAEI-LPI-CC-312-1-2023HRAEI-MD11982024</v>
      </c>
      <c r="C768" s="71">
        <v>45253</v>
      </c>
      <c r="D768" s="72">
        <v>2024</v>
      </c>
      <c r="E768" s="73" t="s">
        <v>39</v>
      </c>
      <c r="F768" s="73" t="s">
        <v>2213</v>
      </c>
      <c r="G768" s="73" t="s">
        <v>41</v>
      </c>
      <c r="H768" s="73">
        <v>25301</v>
      </c>
      <c r="I768" s="73" t="s">
        <v>2317</v>
      </c>
      <c r="J768" s="73" t="s">
        <v>2318</v>
      </c>
      <c r="K768" s="73" t="s">
        <v>1866</v>
      </c>
      <c r="L768" s="44" t="str">
        <f t="shared" si="203"/>
        <v>HRAEI-LPI-CC-312-1-2023HRAEI-MD1198</v>
      </c>
      <c r="M768" s="73" t="s">
        <v>1867</v>
      </c>
      <c r="N768" s="73">
        <v>25301678</v>
      </c>
      <c r="O768" s="73" t="s">
        <v>1868</v>
      </c>
      <c r="P768" s="73" t="s">
        <v>1050</v>
      </c>
      <c r="Q768" s="74">
        <v>44.69</v>
      </c>
      <c r="R768" s="75">
        <v>16</v>
      </c>
      <c r="S768" s="75">
        <v>40</v>
      </c>
      <c r="T768" s="74">
        <f t="shared" si="204"/>
        <v>715.04</v>
      </c>
      <c r="U768" s="74">
        <f t="shared" si="205"/>
        <v>1787.6</v>
      </c>
      <c r="V768" s="76">
        <v>0</v>
      </c>
      <c r="W768" s="87">
        <f>IFERROR(VLOOKUP(L768,'DINAMICA SOLICITADO - ENTREGADO'!$A$2:$B$2000,2,0),"-")</f>
        <v>16</v>
      </c>
      <c r="X768" s="87">
        <f>IFERROR(VLOOKUP(L768,'DINAMICA SOLICITADO - ENTREGADO'!$A$2:$C$2000,3,0),"-")</f>
        <v>0</v>
      </c>
      <c r="Y768" s="87" t="str">
        <f t="shared" si="206"/>
        <v>CLAVE SOLICITADA</v>
      </c>
      <c r="Z768" s="87">
        <f t="shared" si="207"/>
        <v>0</v>
      </c>
      <c r="AA768" s="87" t="str">
        <f t="shared" si="208"/>
        <v>MINIMO CUMPLIDO</v>
      </c>
      <c r="AB768" s="87">
        <f t="shared" si="209"/>
        <v>16</v>
      </c>
      <c r="AC768" s="87" t="str">
        <f t="shared" si="210"/>
        <v>SIN RECIBIR</v>
      </c>
      <c r="AD768" s="6">
        <f t="shared" si="211"/>
        <v>0</v>
      </c>
      <c r="AE768" s="87"/>
      <c r="AF768" s="87"/>
      <c r="AG768" s="77"/>
      <c r="AH768" s="77"/>
      <c r="AI768" s="78" t="s">
        <v>2216</v>
      </c>
      <c r="AJ768" s="78"/>
      <c r="AK768" s="77"/>
      <c r="AL768" s="77"/>
      <c r="AM768" s="77"/>
      <c r="AN768" s="77" t="str">
        <f t="shared" si="212"/>
        <v>MCSSA018786HRAEI-LPI-CC-312-1-202325301</v>
      </c>
      <c r="AO768" s="77" t="str">
        <f t="shared" si="213"/>
        <v>40GRUPO FARMACEUTICO TOTALFARMA,S.A DE C.V.44.69MCSSA018786010.000.4437.002024LA-12-512-012000991-I-174-2023RAMO 12</v>
      </c>
      <c r="AP768" s="77" t="str">
        <f t="shared" si="214"/>
        <v>HRAEI-LPI-CC-312-1-2023</v>
      </c>
      <c r="AQ768" s="70" t="str">
        <f t="shared" si="215"/>
        <v>HRAEI-MD1198</v>
      </c>
      <c r="AR768" s="70" t="str">
        <f t="shared" si="216"/>
        <v>GRUPO FARMACEUTICO TOTALFARMA,S.A DE C.V.</v>
      </c>
      <c r="AS768" s="70" t="str">
        <f t="shared" si="217"/>
        <v>LA-12-512-012000991-I-174-2023</v>
      </c>
      <c r="AT768" s="70" t="s">
        <v>2218</v>
      </c>
      <c r="AU768" s="70" t="str">
        <f t="shared" si="218"/>
        <v>HRAEI-LPI-CC-312-1-2023HRAEI-MD1198</v>
      </c>
    </row>
    <row r="769" spans="1:50" s="70" customFormat="1" ht="24.75" hidden="1" customHeight="1" x14ac:dyDescent="0.25">
      <c r="A769" s="70" t="str">
        <f t="shared" si="201"/>
        <v>LA-12-512-012000991-I-174-2023MCSSA018786PRODUCTOS E INSUMOS PARA LA SALUD, S.A. DE C.V.2024010.000.4437.00</v>
      </c>
      <c r="B769" s="70" t="str">
        <f t="shared" si="202"/>
        <v>MCSSA01878625301HRAEI-LPI-CC-354-1-2023HRAEI-MD11982024</v>
      </c>
      <c r="C769" s="71">
        <v>45253</v>
      </c>
      <c r="D769" s="72">
        <v>2024</v>
      </c>
      <c r="E769" s="73" t="s">
        <v>39</v>
      </c>
      <c r="F769" s="73" t="s">
        <v>2213</v>
      </c>
      <c r="G769" s="73" t="s">
        <v>41</v>
      </c>
      <c r="H769" s="73">
        <v>25301</v>
      </c>
      <c r="I769" s="73" t="s">
        <v>2330</v>
      </c>
      <c r="J769" s="73" t="s">
        <v>1290</v>
      </c>
      <c r="K769" s="73" t="s">
        <v>1866</v>
      </c>
      <c r="L769" s="44" t="str">
        <f t="shared" si="203"/>
        <v>HRAEI-LPI-CC-354-1-2023HRAEI-MD1198</v>
      </c>
      <c r="M769" s="73" t="s">
        <v>1867</v>
      </c>
      <c r="N769" s="73">
        <v>25301678</v>
      </c>
      <c r="O769" s="73" t="s">
        <v>1868</v>
      </c>
      <c r="P769" s="73" t="s">
        <v>1050</v>
      </c>
      <c r="Q769" s="74">
        <v>44.96</v>
      </c>
      <c r="R769" s="75">
        <v>11</v>
      </c>
      <c r="S769" s="75">
        <v>27</v>
      </c>
      <c r="T769" s="74">
        <f t="shared" si="204"/>
        <v>494.56</v>
      </c>
      <c r="U769" s="74">
        <f t="shared" si="205"/>
        <v>1213.92</v>
      </c>
      <c r="V769" s="76">
        <v>0</v>
      </c>
      <c r="W769" s="87">
        <f>IFERROR(VLOOKUP(L769,'DINAMICA SOLICITADO - ENTREGADO'!$A$2:$B$2000,2,0),"-")</f>
        <v>11</v>
      </c>
      <c r="X769" s="87">
        <f>IFERROR(VLOOKUP(L769,'DINAMICA SOLICITADO - ENTREGADO'!$A$2:$C$2000,3,0),"-")</f>
        <v>11</v>
      </c>
      <c r="Y769" s="87" t="str">
        <f t="shared" si="206"/>
        <v>CLAVE SOLICITADA</v>
      </c>
      <c r="Z769" s="87">
        <f t="shared" si="207"/>
        <v>0</v>
      </c>
      <c r="AA769" s="87" t="str">
        <f t="shared" si="208"/>
        <v>MINIMO CUMPLIDO</v>
      </c>
      <c r="AB769" s="87">
        <f t="shared" si="209"/>
        <v>0</v>
      </c>
      <c r="AC769" s="87" t="str">
        <f t="shared" si="210"/>
        <v>RECIBIDO TOTAL</v>
      </c>
      <c r="AD769" s="6">
        <f t="shared" si="211"/>
        <v>494.56</v>
      </c>
      <c r="AE769" s="87"/>
      <c r="AF769" s="87"/>
      <c r="AG769" s="77"/>
      <c r="AH769" s="77"/>
      <c r="AI769" s="78" t="s">
        <v>2216</v>
      </c>
      <c r="AJ769" s="78"/>
      <c r="AK769" s="77"/>
      <c r="AL769" s="77"/>
      <c r="AM769" s="77"/>
      <c r="AN769" s="77" t="str">
        <f t="shared" si="212"/>
        <v>MCSSA018786HRAEI-LPI-CC-354-1-202325301</v>
      </c>
      <c r="AO769" s="77" t="str">
        <f t="shared" si="213"/>
        <v>27PRODUCTOS E INSUMOS PARA LA SALUD, S.A. DE C.V.44.96MCSSA018786010.000.4437.002024LA-12-512-012000991-I-174-2023RAMO 12</v>
      </c>
      <c r="AP769" s="77" t="str">
        <f t="shared" si="214"/>
        <v>HRAEI-LPI-CC-354-1-2023</v>
      </c>
      <c r="AQ769" s="70" t="str">
        <f t="shared" si="215"/>
        <v>HRAEI-MD1198</v>
      </c>
      <c r="AR769" s="70" t="str">
        <f t="shared" si="216"/>
        <v>PRODUCTOS E INSUMOS PARA LA SALUD, S.A. DE C.V.</v>
      </c>
      <c r="AS769" s="70" t="str">
        <f t="shared" si="217"/>
        <v>LA-12-512-012000991-I-174-2023</v>
      </c>
      <c r="AT769" s="70" t="s">
        <v>2218</v>
      </c>
      <c r="AU769" s="70" t="str">
        <f t="shared" si="218"/>
        <v>HRAEI-LPI-CC-354-1-2023HRAEI-MD1198</v>
      </c>
    </row>
    <row r="770" spans="1:50" s="70" customFormat="1" ht="24.75" hidden="1" customHeight="1" x14ac:dyDescent="0.25">
      <c r="A770" s="1" t="str">
        <f t="shared" si="201"/>
        <v>LA-12-M7B-012M7B997-I-1-2023MCSSA018786DARFARMA, S.A. DE C.V.2024010.000.4437.00</v>
      </c>
      <c r="B770" s="1" t="str">
        <f t="shared" si="202"/>
        <v>MCSSA01878625301HRAEI-LPI-CC-019-2023HRAEI-MD11982024</v>
      </c>
      <c r="C770" s="42">
        <v>44971</v>
      </c>
      <c r="D770" s="43">
        <v>2024</v>
      </c>
      <c r="E770" s="44" t="s">
        <v>39</v>
      </c>
      <c r="F770" s="44" t="s">
        <v>1474</v>
      </c>
      <c r="G770" s="44" t="s">
        <v>41</v>
      </c>
      <c r="H770" s="44">
        <v>25301</v>
      </c>
      <c r="I770" s="44" t="s">
        <v>1546</v>
      </c>
      <c r="J770" s="44" t="s">
        <v>1547</v>
      </c>
      <c r="K770" s="44" t="s">
        <v>1866</v>
      </c>
      <c r="L770" s="44" t="str">
        <f t="shared" si="203"/>
        <v>HRAEI-LPI-CC-019-2023HRAEI-MD1198</v>
      </c>
      <c r="M770" s="44" t="s">
        <v>1867</v>
      </c>
      <c r="N770" s="44">
        <v>25301678</v>
      </c>
      <c r="O770" s="44" t="s">
        <v>1868</v>
      </c>
      <c r="P770" s="44" t="s">
        <v>1050</v>
      </c>
      <c r="Q770" s="45">
        <v>44.69</v>
      </c>
      <c r="R770" s="46">
        <v>219</v>
      </c>
      <c r="S770" s="46">
        <v>546</v>
      </c>
      <c r="T770" s="45">
        <f t="shared" si="204"/>
        <v>9787.1099999999988</v>
      </c>
      <c r="U770" s="45">
        <f t="shared" si="205"/>
        <v>24400.739999999998</v>
      </c>
      <c r="V770" s="47">
        <v>0</v>
      </c>
      <c r="W770" s="87" t="str">
        <f>IFERROR(VLOOKUP(L770,'DINAMICA SOLICITADO - ENTREGADO'!$A$2:$B$2000,2,0),"-")</f>
        <v>-</v>
      </c>
      <c r="X770" s="87" t="str">
        <f>IFERROR(VLOOKUP(L770,'DINAMICA SOLICITADO - ENTREGADO'!$A$2:$C$2000,3,0),"-")</f>
        <v>-</v>
      </c>
      <c r="Y770" s="87" t="str">
        <f t="shared" si="206"/>
        <v>SIN SOLICITUD</v>
      </c>
      <c r="Z770" s="87" t="str">
        <f t="shared" si="207"/>
        <v>-</v>
      </c>
      <c r="AA770" s="87" t="str">
        <f t="shared" si="208"/>
        <v>MINIMO SIN SOLICITUD</v>
      </c>
      <c r="AB770" s="87" t="str">
        <f t="shared" si="209"/>
        <v>-</v>
      </c>
      <c r="AC770" s="87" t="str">
        <f t="shared" si="210"/>
        <v>SIN SOLICITUD</v>
      </c>
      <c r="AD770" s="6" t="str">
        <f t="shared" si="211"/>
        <v>-</v>
      </c>
      <c r="AE770" s="87"/>
      <c r="AF770" s="87"/>
      <c r="AG770" s="8"/>
      <c r="AH770" s="8"/>
      <c r="AI770" s="9">
        <v>0.02</v>
      </c>
      <c r="AJ770" s="9"/>
      <c r="AK770" s="8"/>
      <c r="AL770" s="20"/>
      <c r="AM770" s="8"/>
      <c r="AN770" s="8" t="str">
        <f t="shared" si="212"/>
        <v>MCSSA018786HRAEI-LPI-CC-019-202325301</v>
      </c>
      <c r="AO770" s="8" t="str">
        <f t="shared" si="213"/>
        <v>546DARFARMA, S.A. DE C.V.44.69MCSSA018786010.000.4437.002024LA-12-M7B-012M7B997-I-1-2023RAMO 12</v>
      </c>
      <c r="AP770" s="8" t="str">
        <f t="shared" si="214"/>
        <v>HRAEI-LPI-CC-019-2023</v>
      </c>
      <c r="AQ770" s="1" t="str">
        <f t="shared" si="215"/>
        <v>HRAEI-MD1198</v>
      </c>
      <c r="AR770" s="1" t="str">
        <f t="shared" si="216"/>
        <v>DARFARMA, S.A. DE C.V.</v>
      </c>
      <c r="AS770" s="1" t="str">
        <f t="shared" si="217"/>
        <v>LA-12-M7B-012M7B997-I-1-2023</v>
      </c>
      <c r="AT770" s="1" t="s">
        <v>48</v>
      </c>
      <c r="AU770" s="1" t="str">
        <f t="shared" si="218"/>
        <v>HRAEI-LPI-CC-019-2023HRAEI-MD1198</v>
      </c>
      <c r="AV770" s="1"/>
      <c r="AW770" s="1"/>
      <c r="AX770" s="1"/>
    </row>
    <row r="771" spans="1:50" s="70" customFormat="1" ht="24.75" hidden="1" customHeight="1" x14ac:dyDescent="0.25">
      <c r="A771" s="70" t="str">
        <f t="shared" si="201"/>
        <v>LA-12-512-012000991-I-174-2023MCSSA018786ULTRA LABORATORIOS, S.A. DE C.V.2024010.000.5186.01</v>
      </c>
      <c r="B771" s="70" t="str">
        <f t="shared" si="202"/>
        <v>MCSSA01878625301HRAEI-LPI-CC-372-2023HRAEI-MD11652024</v>
      </c>
      <c r="C771" s="71">
        <v>45253</v>
      </c>
      <c r="D771" s="72">
        <v>2024</v>
      </c>
      <c r="E771" s="73" t="s">
        <v>39</v>
      </c>
      <c r="F771" s="73" t="s">
        <v>2213</v>
      </c>
      <c r="G771" s="73" t="s">
        <v>41</v>
      </c>
      <c r="H771" s="73">
        <v>25301</v>
      </c>
      <c r="I771" s="73" t="s">
        <v>2283</v>
      </c>
      <c r="J771" s="73" t="s">
        <v>1289</v>
      </c>
      <c r="K771" s="73" t="s">
        <v>2038</v>
      </c>
      <c r="L771" s="44" t="str">
        <f t="shared" si="203"/>
        <v>HRAEI-LPI-CC-372-2023HRAEI-MD1165</v>
      </c>
      <c r="M771" s="73" t="s">
        <v>2039</v>
      </c>
      <c r="N771" s="73">
        <v>25302921</v>
      </c>
      <c r="O771" s="138" t="s">
        <v>2040</v>
      </c>
      <c r="P771" s="73" t="s">
        <v>2041</v>
      </c>
      <c r="Q771" s="74">
        <v>9</v>
      </c>
      <c r="R771" s="75">
        <v>26</v>
      </c>
      <c r="S771" s="75">
        <v>63</v>
      </c>
      <c r="T771" s="74">
        <f t="shared" si="204"/>
        <v>234</v>
      </c>
      <c r="U771" s="74">
        <f t="shared" si="205"/>
        <v>567</v>
      </c>
      <c r="V771" s="76">
        <v>0</v>
      </c>
      <c r="W771" s="87">
        <f>IFERROR(VLOOKUP(L771,'DINAMICA SOLICITADO - ENTREGADO'!$A$2:$B$2000,2,0),"-")</f>
        <v>26</v>
      </c>
      <c r="X771" s="87">
        <f>IFERROR(VLOOKUP(L771,'DINAMICA SOLICITADO - ENTREGADO'!$A$2:$C$2000,3,0),"-")</f>
        <v>0</v>
      </c>
      <c r="Y771" s="87" t="str">
        <f t="shared" si="206"/>
        <v>CLAVE SOLICITADA</v>
      </c>
      <c r="Z771" s="87">
        <f t="shared" si="207"/>
        <v>0</v>
      </c>
      <c r="AA771" s="87" t="str">
        <f t="shared" si="208"/>
        <v>MINIMO CUMPLIDO</v>
      </c>
      <c r="AB771" s="87">
        <f t="shared" si="209"/>
        <v>26</v>
      </c>
      <c r="AC771" s="87" t="str">
        <f t="shared" si="210"/>
        <v>SIN RECIBIR</v>
      </c>
      <c r="AD771" s="6">
        <f t="shared" si="211"/>
        <v>0</v>
      </c>
      <c r="AE771" s="87"/>
      <c r="AF771" s="87"/>
      <c r="AG771" s="77"/>
      <c r="AH771" s="77"/>
      <c r="AI771" s="78" t="s">
        <v>2216</v>
      </c>
      <c r="AJ771" s="78"/>
      <c r="AK771" s="77"/>
      <c r="AL771" s="77"/>
      <c r="AM771" s="77"/>
      <c r="AN771" s="77" t="str">
        <f t="shared" si="212"/>
        <v>MCSSA018786HRAEI-LPI-CC-372-202325301</v>
      </c>
      <c r="AO771" s="77" t="str">
        <f t="shared" si="213"/>
        <v>63ULTRA LABORATORIOS, S.A. DE C.V.9MCSSA018786010.000.5186.012024LA-12-512-012000991-I-174-2023RAMO 12</v>
      </c>
      <c r="AP771" s="77" t="str">
        <f t="shared" si="214"/>
        <v>HRAEI-LPI-CC-372-2023</v>
      </c>
      <c r="AQ771" s="70" t="str">
        <f t="shared" si="215"/>
        <v>HRAEI-MD1165</v>
      </c>
      <c r="AR771" s="70" t="str">
        <f t="shared" si="216"/>
        <v>ULTRA LABORATORIOS, S.A. DE C.V.</v>
      </c>
      <c r="AS771" s="70" t="str">
        <f t="shared" si="217"/>
        <v>LA-12-512-012000991-I-174-2023</v>
      </c>
      <c r="AT771" s="70" t="s">
        <v>2218</v>
      </c>
      <c r="AU771" s="70" t="str">
        <f t="shared" si="218"/>
        <v>HRAEI-LPI-CC-372-2023HRAEI-MD1165</v>
      </c>
    </row>
    <row r="772" spans="1:50" s="70" customFormat="1" ht="24.75" hidden="1" customHeight="1" x14ac:dyDescent="0.25">
      <c r="A772" s="57" t="str">
        <f t="shared" si="201"/>
        <v>LA-012M7B997-E115-2022MCSSA018786ULTRA LABORATORIOS, S.A. DE C.V.2024010.000.5186.01</v>
      </c>
      <c r="B772" s="57" t="str">
        <f t="shared" si="202"/>
        <v>MCSSA01878625301HRAEI-LPI-CC-446-1-2022HRAEI-MD11652024</v>
      </c>
      <c r="C772" s="58">
        <v>44973</v>
      </c>
      <c r="D772" s="59">
        <v>2024</v>
      </c>
      <c r="E772" s="60" t="s">
        <v>39</v>
      </c>
      <c r="F772" s="60" t="s">
        <v>390</v>
      </c>
      <c r="G772" s="60" t="s">
        <v>41</v>
      </c>
      <c r="H772" s="60">
        <v>25301</v>
      </c>
      <c r="I772" s="44" t="s">
        <v>1288</v>
      </c>
      <c r="J772" s="60" t="s">
        <v>1289</v>
      </c>
      <c r="K772" s="60" t="s">
        <v>2038</v>
      </c>
      <c r="L772" s="44" t="str">
        <f t="shared" si="203"/>
        <v>HRAEI-LPI-CC-446-1-2022HRAEI-MD1165</v>
      </c>
      <c r="M772" s="60" t="s">
        <v>2039</v>
      </c>
      <c r="N772" s="60">
        <v>25302921</v>
      </c>
      <c r="O772" s="60" t="s">
        <v>2040</v>
      </c>
      <c r="P772" s="60" t="s">
        <v>2041</v>
      </c>
      <c r="Q772" s="61">
        <v>9</v>
      </c>
      <c r="R772" s="62">
        <v>42</v>
      </c>
      <c r="S772" s="62">
        <v>103</v>
      </c>
      <c r="T772" s="61">
        <f t="shared" si="204"/>
        <v>378</v>
      </c>
      <c r="U772" s="61">
        <f t="shared" si="205"/>
        <v>927</v>
      </c>
      <c r="V772" s="63">
        <v>0</v>
      </c>
      <c r="W772" s="87" t="str">
        <f>IFERROR(VLOOKUP(L772,'DINAMICA SOLICITADO - ENTREGADO'!$A$2:$B$2000,2,0),"-")</f>
        <v>-</v>
      </c>
      <c r="X772" s="87" t="str">
        <f>IFERROR(VLOOKUP(L772,'DINAMICA SOLICITADO - ENTREGADO'!$A$2:$C$2000,3,0),"-")</f>
        <v>-</v>
      </c>
      <c r="Y772" s="87" t="str">
        <f t="shared" si="206"/>
        <v>SIN SOLICITUD</v>
      </c>
      <c r="Z772" s="87" t="str">
        <f t="shared" si="207"/>
        <v>-</v>
      </c>
      <c r="AA772" s="87" t="str">
        <f t="shared" si="208"/>
        <v>MINIMO SIN SOLICITUD</v>
      </c>
      <c r="AB772" s="87" t="str">
        <f t="shared" si="209"/>
        <v>-</v>
      </c>
      <c r="AC772" s="87" t="str">
        <f t="shared" si="210"/>
        <v>SIN SOLICITUD</v>
      </c>
      <c r="AD772" s="6" t="str">
        <f t="shared" si="211"/>
        <v>-</v>
      </c>
      <c r="AE772" s="87"/>
      <c r="AF772" s="87"/>
      <c r="AG772" s="64" t="s">
        <v>426</v>
      </c>
      <c r="AH772" s="64" t="s">
        <v>426</v>
      </c>
      <c r="AI772" s="65">
        <v>2.5000000000000001E-2</v>
      </c>
      <c r="AJ772" s="65" t="s">
        <v>2042</v>
      </c>
      <c r="AK772" s="8"/>
      <c r="AL772" s="20"/>
      <c r="AM772" s="8"/>
      <c r="AN772" s="8" t="str">
        <f t="shared" si="212"/>
        <v>MCSSA018786HRAEI-LPI-CC-446-1-202225301</v>
      </c>
      <c r="AO772" s="8" t="str">
        <f t="shared" si="213"/>
        <v>103ULTRA LABORATORIOS, S.A. DE C.V.9MCSSA018786010.000.5186.012024LA-012M7B997-E115-2022RAMO 12</v>
      </c>
      <c r="AP772" s="8" t="str">
        <f t="shared" si="214"/>
        <v>HRAEI-LPI-CC-446-1-2022</v>
      </c>
      <c r="AQ772" s="1" t="str">
        <f t="shared" si="215"/>
        <v>HRAEI-MD1165</v>
      </c>
      <c r="AR772" s="1" t="str">
        <f t="shared" si="216"/>
        <v>ULTRA LABORATORIOS, S.A. DE C.V.</v>
      </c>
      <c r="AS772" s="1" t="str">
        <f t="shared" si="217"/>
        <v>LA-012M7B997-E115-2022</v>
      </c>
      <c r="AT772" s="1" t="s">
        <v>48</v>
      </c>
      <c r="AU772" s="1" t="str">
        <f t="shared" si="218"/>
        <v>HRAEI-LPI-CC-446-1-2022HRAEI-MD1165</v>
      </c>
      <c r="AV772" s="1"/>
      <c r="AW772" s="1"/>
      <c r="AX772" s="1"/>
    </row>
    <row r="773" spans="1:50" s="70" customFormat="1" ht="24.75" hidden="1" customHeight="1" x14ac:dyDescent="0.25">
      <c r="A773" s="1" t="str">
        <f t="shared" si="201"/>
        <v>LA-12-M7B-012M7B997-I-1-2023MCSSA018786AUROVIDA FARMACÉUTICA, S.A. DE C.V.2024010.000.5186.00</v>
      </c>
      <c r="B773" s="1" t="str">
        <f t="shared" si="202"/>
        <v>MCSSA01878625301HRAEI-LPI-CC-034-2023HRAEI-MD11642024</v>
      </c>
      <c r="C773" s="42">
        <v>44971</v>
      </c>
      <c r="D773" s="43">
        <v>2024</v>
      </c>
      <c r="E773" s="44" t="s">
        <v>39</v>
      </c>
      <c r="F773" s="44" t="s">
        <v>1474</v>
      </c>
      <c r="G773" s="44" t="s">
        <v>41</v>
      </c>
      <c r="H773" s="44">
        <v>25301</v>
      </c>
      <c r="I773" s="44" t="s">
        <v>1721</v>
      </c>
      <c r="J773" s="44" t="s">
        <v>1377</v>
      </c>
      <c r="K773" s="44" t="s">
        <v>1903</v>
      </c>
      <c r="L773" s="44" t="str">
        <f t="shared" si="203"/>
        <v>HRAEI-LPI-CC-034-2023HRAEI-MD1164</v>
      </c>
      <c r="M773" s="44" t="s">
        <v>1904</v>
      </c>
      <c r="N773" s="44">
        <v>25302923</v>
      </c>
      <c r="O773" s="44" t="s">
        <v>1905</v>
      </c>
      <c r="P773" s="44" t="s">
        <v>1906</v>
      </c>
      <c r="Q773" s="45">
        <v>4.9000000000000004</v>
      </c>
      <c r="R773" s="46">
        <v>2</v>
      </c>
      <c r="S773" s="46">
        <v>4</v>
      </c>
      <c r="T773" s="45">
        <f t="shared" si="204"/>
        <v>9.8000000000000007</v>
      </c>
      <c r="U773" s="45">
        <f t="shared" si="205"/>
        <v>19.600000000000001</v>
      </c>
      <c r="V773" s="47">
        <v>0</v>
      </c>
      <c r="W773" s="87">
        <f>IFERROR(VLOOKUP(L773,'DINAMICA SOLICITADO - ENTREGADO'!$A$2:$B$2000,2,0),"-")</f>
        <v>4</v>
      </c>
      <c r="X773" s="87">
        <f>IFERROR(VLOOKUP(L773,'DINAMICA SOLICITADO - ENTREGADO'!$A$2:$C$2000,3,0),"-")</f>
        <v>0</v>
      </c>
      <c r="Y773" s="87" t="str">
        <f t="shared" si="206"/>
        <v>CLAVE SOLICITADA</v>
      </c>
      <c r="Z773" s="87">
        <f t="shared" si="207"/>
        <v>2</v>
      </c>
      <c r="AA773" s="87" t="str">
        <f t="shared" si="208"/>
        <v>MINIMO SUPERADO</v>
      </c>
      <c r="AB773" s="87">
        <f t="shared" si="209"/>
        <v>4</v>
      </c>
      <c r="AC773" s="87" t="str">
        <f t="shared" si="210"/>
        <v>SIN RECIBIR</v>
      </c>
      <c r="AD773" s="6">
        <f t="shared" si="211"/>
        <v>0</v>
      </c>
      <c r="AE773" s="87" t="s">
        <v>3574</v>
      </c>
      <c r="AF773" s="87"/>
      <c r="AG773" s="8"/>
      <c r="AH773" s="8"/>
      <c r="AI773" s="9">
        <v>0.02</v>
      </c>
      <c r="AJ773" s="9"/>
      <c r="AK773" s="8"/>
      <c r="AL773" s="20"/>
      <c r="AM773" s="8"/>
      <c r="AN773" s="8" t="str">
        <f t="shared" si="212"/>
        <v>MCSSA018786HRAEI-LPI-CC-034-202325301</v>
      </c>
      <c r="AO773" s="8" t="str">
        <f t="shared" si="213"/>
        <v>4AUROVIDA FARMACÉUTICA, S.A. DE C.V.4.9MCSSA018786010.000.5186.002024LA-12-M7B-012M7B997-I-1-2023RAMO 12</v>
      </c>
      <c r="AP773" s="8" t="str">
        <f t="shared" si="214"/>
        <v>HRAEI-LPI-CC-034-2023</v>
      </c>
      <c r="AQ773" s="1" t="str">
        <f t="shared" si="215"/>
        <v>HRAEI-MD1164</v>
      </c>
      <c r="AR773" s="1" t="str">
        <f t="shared" si="216"/>
        <v>AUROVIDA FARMACÉUTICA, S.A. DE C.V.</v>
      </c>
      <c r="AS773" s="1" t="str">
        <f t="shared" si="217"/>
        <v>LA-12-M7B-012M7B997-I-1-2023</v>
      </c>
      <c r="AT773" s="1" t="s">
        <v>48</v>
      </c>
      <c r="AU773" s="1" t="str">
        <f t="shared" si="218"/>
        <v>HRAEI-LPI-CC-034-2023HRAEI-MD1164</v>
      </c>
      <c r="AV773" s="1"/>
      <c r="AW773" s="1"/>
      <c r="AX773" s="1"/>
    </row>
    <row r="774" spans="1:50" s="70" customFormat="1" ht="24.75" hidden="1" customHeight="1" x14ac:dyDescent="0.25">
      <c r="A774" s="1" t="str">
        <f t="shared" si="201"/>
        <v>LA-12-M7B-012M7B997-I-1-2023MCSSA018786LABORATORIOS JAYOR, S.A. DE C.V.2024010.000.5721.01</v>
      </c>
      <c r="B774" s="1" t="str">
        <f t="shared" si="202"/>
        <v>MCSSA01878625301HRAEI-LPI-CC-043-2-2023HRAEI-MD17492024</v>
      </c>
      <c r="C774" s="42">
        <v>44971</v>
      </c>
      <c r="D774" s="43">
        <v>2024</v>
      </c>
      <c r="E774" s="44" t="s">
        <v>39</v>
      </c>
      <c r="F774" s="44" t="s">
        <v>1474</v>
      </c>
      <c r="G774" s="44" t="s">
        <v>41</v>
      </c>
      <c r="H774" s="44">
        <v>25301</v>
      </c>
      <c r="I774" s="44" t="s">
        <v>1819</v>
      </c>
      <c r="J774" s="44" t="s">
        <v>1425</v>
      </c>
      <c r="K774" s="44" t="s">
        <v>1958</v>
      </c>
      <c r="L774" s="44" t="str">
        <f t="shared" si="203"/>
        <v>HRAEI-LPI-CC-043-2-2023HRAEI-MD1749</v>
      </c>
      <c r="M774" s="44" t="s">
        <v>1959</v>
      </c>
      <c r="N774" s="44">
        <v>25302927</v>
      </c>
      <c r="O774" s="44" t="s">
        <v>1960</v>
      </c>
      <c r="P774" s="44" t="s">
        <v>1961</v>
      </c>
      <c r="Q774" s="45">
        <v>79.349999999999994</v>
      </c>
      <c r="R774" s="46">
        <v>9360</v>
      </c>
      <c r="S774" s="46">
        <v>23400</v>
      </c>
      <c r="T774" s="45">
        <f t="shared" si="204"/>
        <v>742716</v>
      </c>
      <c r="U774" s="45">
        <f t="shared" si="205"/>
        <v>1856789.9999999998</v>
      </c>
      <c r="V774" s="47">
        <v>0</v>
      </c>
      <c r="W774" s="87">
        <f>IFERROR(VLOOKUP(L774,'DINAMICA SOLICITADO - ENTREGADO'!$A$2:$B$2000,2,0),"-")</f>
        <v>4680</v>
      </c>
      <c r="X774" s="87">
        <f>IFERROR(VLOOKUP(L774,'DINAMICA SOLICITADO - ENTREGADO'!$A$2:$C$2000,3,0),"-")</f>
        <v>4680</v>
      </c>
      <c r="Y774" s="87" t="str">
        <f t="shared" si="206"/>
        <v>CLAVE SOLICITADA</v>
      </c>
      <c r="Z774" s="87">
        <f t="shared" si="207"/>
        <v>-4680</v>
      </c>
      <c r="AA774" s="87" t="str">
        <f t="shared" si="208"/>
        <v>MINIMO NO CUMPLIDO</v>
      </c>
      <c r="AB774" s="87">
        <f t="shared" si="209"/>
        <v>0</v>
      </c>
      <c r="AC774" s="87" t="str">
        <f t="shared" si="210"/>
        <v>RECIBIDO TOTAL</v>
      </c>
      <c r="AD774" s="6">
        <f t="shared" si="211"/>
        <v>371358</v>
      </c>
      <c r="AE774" s="87"/>
      <c r="AF774" s="87"/>
      <c r="AG774" s="8"/>
      <c r="AH774" s="8"/>
      <c r="AI774" s="9">
        <v>0.02</v>
      </c>
      <c r="AJ774" s="9"/>
      <c r="AK774" s="8"/>
      <c r="AL774" s="20"/>
      <c r="AM774" s="8"/>
      <c r="AN774" s="8" t="str">
        <f t="shared" si="212"/>
        <v>MCSSA018786HRAEI-LPI-CC-043-2-202325301</v>
      </c>
      <c r="AO774" s="8" t="str">
        <f t="shared" si="213"/>
        <v>23400LABORATORIOS JAYOR, S.A. DE C.V.79.35MCSSA018786010.000.5721.012024LA-12-M7B-012M7B997-I-1-2023RAMO 12</v>
      </c>
      <c r="AP774" s="8" t="str">
        <f t="shared" si="214"/>
        <v>HRAEI-LPI-CC-043-2-2023</v>
      </c>
      <c r="AQ774" s="1" t="str">
        <f t="shared" si="215"/>
        <v>HRAEI-MD1749</v>
      </c>
      <c r="AR774" s="1" t="str">
        <f t="shared" si="216"/>
        <v>LABORATORIOS JAYOR, S.A. DE C.V.</v>
      </c>
      <c r="AS774" s="1" t="str">
        <f t="shared" si="217"/>
        <v>LA-12-M7B-012M7B997-I-1-2023</v>
      </c>
      <c r="AT774" s="1" t="s">
        <v>48</v>
      </c>
      <c r="AU774" s="1" t="str">
        <f t="shared" si="218"/>
        <v>HRAEI-LPI-CC-043-2-2023HRAEI-MD1749</v>
      </c>
      <c r="AV774" s="1"/>
      <c r="AW774" s="1"/>
      <c r="AX774" s="1"/>
    </row>
    <row r="775" spans="1:50" s="70" customFormat="1" ht="24.75" hidden="1" customHeight="1" x14ac:dyDescent="0.25">
      <c r="A775" s="70" t="str">
        <f t="shared" ref="A775:A838" si="219">CONCATENATE($F775,$E775,$J775,$D775,$M775)</f>
        <v>LA-12-512-012000991-I-174-2023MCSSA018786LABORATORIOS MECCH, S.A. DE C.V.2024010.000.5720.00</v>
      </c>
      <c r="B775" s="70" t="str">
        <f t="shared" ref="B775:B838" si="220">CONCATENATE($E775,$H775,$I775,$K775,$D775)</f>
        <v>MCSSA01878625301HRAEI-LPI-CC-323-2023HRAEI-MD17892024</v>
      </c>
      <c r="C775" s="71">
        <v>45253</v>
      </c>
      <c r="D775" s="72">
        <v>2024</v>
      </c>
      <c r="E775" s="73" t="s">
        <v>39</v>
      </c>
      <c r="F775" s="73" t="s">
        <v>2213</v>
      </c>
      <c r="G775" s="73" t="s">
        <v>41</v>
      </c>
      <c r="H775" s="73">
        <v>25301</v>
      </c>
      <c r="I775" s="73" t="s">
        <v>2276</v>
      </c>
      <c r="J775" s="73" t="s">
        <v>2277</v>
      </c>
      <c r="K775" s="73" t="s">
        <v>1156</v>
      </c>
      <c r="L775" s="44" t="str">
        <f t="shared" ref="L775:L838" si="221">CONCATENATE(I775,K775)</f>
        <v>HRAEI-LPI-CC-323-2023HRAEI-MD1789</v>
      </c>
      <c r="M775" s="73" t="s">
        <v>1157</v>
      </c>
      <c r="N775" s="73">
        <v>25302930</v>
      </c>
      <c r="O775" s="73" t="s">
        <v>1158</v>
      </c>
      <c r="P775" s="73" t="s">
        <v>1159</v>
      </c>
      <c r="Q775" s="74">
        <v>58.58</v>
      </c>
      <c r="R775" s="75">
        <v>201</v>
      </c>
      <c r="S775" s="75">
        <v>501</v>
      </c>
      <c r="T775" s="74">
        <f t="shared" ref="T775:T838" si="222">+$Q775*$R775</f>
        <v>11774.58</v>
      </c>
      <c r="U775" s="74">
        <f t="shared" ref="U775:U838" si="223">+$S775*$Q775</f>
        <v>29348.579999999998</v>
      </c>
      <c r="V775" s="76">
        <v>0</v>
      </c>
      <c r="W775" s="87">
        <f>IFERROR(VLOOKUP(L775,'DINAMICA SOLICITADO - ENTREGADO'!$A$2:$B$2000,2,0),"-")</f>
        <v>201</v>
      </c>
      <c r="X775" s="87">
        <f>IFERROR(VLOOKUP(L775,'DINAMICA SOLICITADO - ENTREGADO'!$A$2:$C$2000,3,0),"-")</f>
        <v>201</v>
      </c>
      <c r="Y775" s="87" t="str">
        <f t="shared" ref="Y775:Y838" si="224">IF(W775="-","SIN SOLICITUD","CLAVE SOLICITADA")</f>
        <v>CLAVE SOLICITADA</v>
      </c>
      <c r="Z775" s="87">
        <f t="shared" ref="Z775:Z838" si="225">IF(W775="-","-",(W775-R775))</f>
        <v>0</v>
      </c>
      <c r="AA775" s="87" t="str">
        <f t="shared" ref="AA775:AA838" si="226">IF(Z775&lt;0,"MINIMO NO CUMPLIDO",IF(Z775="-","MINIMO SIN SOLICITUD",IF(Z775=0,"MINIMO CUMPLIDO","MINIMO SUPERADO")))</f>
        <v>MINIMO CUMPLIDO</v>
      </c>
      <c r="AB775" s="87">
        <f t="shared" ref="AB775:AB838" si="227">IF(W775="-","-",(W775-X775))</f>
        <v>0</v>
      </c>
      <c r="AC775" s="87" t="str">
        <f t="shared" ref="AC775:AC838" si="228">IF(AND(X775="-",AB775="-"),"SIN SOLICITUD",IF(AND(X775&gt;0,AB775&gt;0),"RECIBIDO PARCIAL",IF(AND(X775&gt;0,AB775=0),"RECIBIDO TOTAL","SIN RECIBIR")))</f>
        <v>RECIBIDO TOTAL</v>
      </c>
      <c r="AD775" s="6">
        <f t="shared" ref="AD775:AD838" si="229">IFERROR(+Q775*X775,"-")</f>
        <v>11774.58</v>
      </c>
      <c r="AE775" s="87"/>
      <c r="AF775" s="87"/>
      <c r="AG775" s="77"/>
      <c r="AH775" s="77"/>
      <c r="AI775" s="78" t="s">
        <v>2216</v>
      </c>
      <c r="AJ775" s="78"/>
      <c r="AK775" s="77"/>
      <c r="AL775" s="77"/>
      <c r="AM775" s="77"/>
      <c r="AN775" s="77" t="str">
        <f t="shared" ref="AN775:AN838" si="230">CONCATENATE($E775,$I775,$H775)</f>
        <v>MCSSA018786HRAEI-LPI-CC-323-202325301</v>
      </c>
      <c r="AO775" s="77" t="str">
        <f t="shared" ref="AO775:AO838" si="231">CONCATENATE($S775,$J775,$Q775,$E775,$M775,$D775,$F775,$G775)</f>
        <v>501LABORATORIOS MECCH, S.A. DE C.V.58.58MCSSA018786010.000.5720.002024LA-12-512-012000991-I-174-2023RAMO 12</v>
      </c>
      <c r="AP775" s="77" t="str">
        <f t="shared" ref="AP775:AP838" si="232">+I775</f>
        <v>HRAEI-LPI-CC-323-2023</v>
      </c>
      <c r="AQ775" s="70" t="str">
        <f t="shared" ref="AQ775:AQ838" si="233">+$K775</f>
        <v>HRAEI-MD1789</v>
      </c>
      <c r="AR775" s="70" t="str">
        <f t="shared" ref="AR775:AR838" si="234">+J775</f>
        <v>LABORATORIOS MECCH, S.A. DE C.V.</v>
      </c>
      <c r="AS775" s="70" t="str">
        <f t="shared" ref="AS775:AS838" si="235">+F775</f>
        <v>LA-12-512-012000991-I-174-2023</v>
      </c>
      <c r="AT775" s="70" t="s">
        <v>2218</v>
      </c>
      <c r="AU775" s="70" t="str">
        <f t="shared" ref="AU775:AU838" si="236">CONCATENATE(I775,K775)</f>
        <v>HRAEI-LPI-CC-323-2023HRAEI-MD1789</v>
      </c>
    </row>
    <row r="776" spans="1:50" s="70" customFormat="1" ht="24.75" hidden="1" customHeight="1" x14ac:dyDescent="0.25">
      <c r="A776" s="1" t="str">
        <f t="shared" si="219"/>
        <v>LA-012M7B997-E115-2022MCSSA018786ASPEN LABS, S.A. DE C.V.2024010.000.5720.00</v>
      </c>
      <c r="B776" s="1" t="str">
        <f t="shared" si="220"/>
        <v>MCSSA01878625301HRAEI-LPI-CC-448-2022HRAEI-MD17892024</v>
      </c>
      <c r="C776" s="42">
        <v>44950</v>
      </c>
      <c r="D776" s="43">
        <v>2024</v>
      </c>
      <c r="E776" s="44" t="s">
        <v>39</v>
      </c>
      <c r="F776" s="44" t="s">
        <v>390</v>
      </c>
      <c r="G776" s="44" t="s">
        <v>41</v>
      </c>
      <c r="H776" s="44">
        <v>25301</v>
      </c>
      <c r="I776" s="44" t="s">
        <v>1154</v>
      </c>
      <c r="J776" s="44" t="s">
        <v>1155</v>
      </c>
      <c r="K776" s="44" t="s">
        <v>1156</v>
      </c>
      <c r="L776" s="44" t="str">
        <f t="shared" si="221"/>
        <v>HRAEI-LPI-CC-448-2022HRAEI-MD1789</v>
      </c>
      <c r="M776" s="44" t="s">
        <v>1157</v>
      </c>
      <c r="N776" s="44">
        <v>25302930</v>
      </c>
      <c r="O776" s="44" t="s">
        <v>1158</v>
      </c>
      <c r="P776" s="44" t="s">
        <v>1159</v>
      </c>
      <c r="Q776" s="45">
        <v>73.23</v>
      </c>
      <c r="R776" s="46">
        <v>326</v>
      </c>
      <c r="S776" s="46">
        <v>814</v>
      </c>
      <c r="T776" s="45">
        <f t="shared" si="222"/>
        <v>23872.98</v>
      </c>
      <c r="U776" s="45">
        <f t="shared" si="223"/>
        <v>59609.22</v>
      </c>
      <c r="V776" s="47">
        <v>0</v>
      </c>
      <c r="W776" s="87">
        <f>IFERROR(VLOOKUP(L776,'DINAMICA SOLICITADO - ENTREGADO'!$A$2:$B$2000,2,0),"-")</f>
        <v>326</v>
      </c>
      <c r="X776" s="87">
        <f>IFERROR(VLOOKUP(L776,'DINAMICA SOLICITADO - ENTREGADO'!$A$2:$C$2000,3,0),"-")</f>
        <v>0</v>
      </c>
      <c r="Y776" s="87" t="str">
        <f t="shared" si="224"/>
        <v>CLAVE SOLICITADA</v>
      </c>
      <c r="Z776" s="87">
        <f t="shared" si="225"/>
        <v>0</v>
      </c>
      <c r="AA776" s="87" t="str">
        <f t="shared" si="226"/>
        <v>MINIMO CUMPLIDO</v>
      </c>
      <c r="AB776" s="87">
        <f t="shared" si="227"/>
        <v>326</v>
      </c>
      <c r="AC776" s="87" t="str">
        <f t="shared" si="228"/>
        <v>SIN RECIBIR</v>
      </c>
      <c r="AD776" s="6">
        <f t="shared" si="229"/>
        <v>0</v>
      </c>
      <c r="AE776" s="87"/>
      <c r="AF776" s="87"/>
      <c r="AG776" s="8"/>
      <c r="AH776" s="8"/>
      <c r="AI776" s="9">
        <v>2.5000000000000001E-2</v>
      </c>
      <c r="AJ776" s="9"/>
      <c r="AK776" s="8"/>
      <c r="AL776" s="20"/>
      <c r="AM776" s="8"/>
      <c r="AN776" s="8" t="str">
        <f t="shared" si="230"/>
        <v>MCSSA018786HRAEI-LPI-CC-448-202225301</v>
      </c>
      <c r="AO776" s="8" t="str">
        <f t="shared" si="231"/>
        <v>814ASPEN LABS, S.A. DE C.V.73.23MCSSA018786010.000.5720.002024LA-012M7B997-E115-2022RAMO 12</v>
      </c>
      <c r="AP776" s="8" t="str">
        <f t="shared" si="232"/>
        <v>HRAEI-LPI-CC-448-2022</v>
      </c>
      <c r="AQ776" s="1" t="str">
        <f t="shared" si="233"/>
        <v>HRAEI-MD1789</v>
      </c>
      <c r="AR776" s="1" t="str">
        <f t="shared" si="234"/>
        <v>ASPEN LABS, S.A. DE C.V.</v>
      </c>
      <c r="AS776" s="1" t="str">
        <f t="shared" si="235"/>
        <v>LA-012M7B997-E115-2022</v>
      </c>
      <c r="AT776" s="1" t="s">
        <v>48</v>
      </c>
      <c r="AU776" s="1" t="str">
        <f t="shared" si="236"/>
        <v>HRAEI-LPI-CC-448-2022HRAEI-MD1789</v>
      </c>
      <c r="AV776" s="1"/>
      <c r="AW776" s="1"/>
      <c r="AX776" s="1"/>
    </row>
    <row r="777" spans="1:50" s="70" customFormat="1" ht="24.75" hidden="1" customHeight="1" x14ac:dyDescent="0.25">
      <c r="A777" s="1" t="str">
        <f t="shared" si="219"/>
        <v>LA-12-M7B-012M7B997-I-1-2023MCSSA018786ADMINISTRADORA DE MARCAS FARMACÉUTICAS, S.A. DE C.V.2024010.000.0106.00</v>
      </c>
      <c r="B777" s="1" t="str">
        <f t="shared" si="220"/>
        <v>MCSSA01878625301HRAEI-LPI-CC-009-2023HRAEI-MD12112024</v>
      </c>
      <c r="C777" s="42">
        <v>44971</v>
      </c>
      <c r="D777" s="43">
        <v>2024</v>
      </c>
      <c r="E777" s="44" t="s">
        <v>39</v>
      </c>
      <c r="F777" s="44" t="s">
        <v>1474</v>
      </c>
      <c r="G777" s="44" t="s">
        <v>41</v>
      </c>
      <c r="H777" s="44">
        <v>25301</v>
      </c>
      <c r="I777" s="44" t="s">
        <v>1480</v>
      </c>
      <c r="J777" s="44" t="s">
        <v>377</v>
      </c>
      <c r="K777" s="44" t="s">
        <v>1481</v>
      </c>
      <c r="L777" s="44" t="str">
        <f t="shared" si="221"/>
        <v>HRAEI-LPI-CC-009-2023HRAEI-MD1211</v>
      </c>
      <c r="M777" s="44" t="s">
        <v>1482</v>
      </c>
      <c r="N777" s="44">
        <v>25301685</v>
      </c>
      <c r="O777" s="44" t="s">
        <v>1483</v>
      </c>
      <c r="P777" s="44" t="s">
        <v>1484</v>
      </c>
      <c r="Q777" s="45">
        <v>4.9800000000000004</v>
      </c>
      <c r="R777" s="46">
        <v>76</v>
      </c>
      <c r="S777" s="46">
        <v>189</v>
      </c>
      <c r="T777" s="45">
        <f t="shared" si="222"/>
        <v>378.48</v>
      </c>
      <c r="U777" s="45">
        <f t="shared" si="223"/>
        <v>941.22</v>
      </c>
      <c r="V777" s="47">
        <v>0</v>
      </c>
      <c r="W777" s="87">
        <f>IFERROR(VLOOKUP(L777,'DINAMICA SOLICITADO - ENTREGADO'!$A$2:$B$2000,2,0),"-")</f>
        <v>76</v>
      </c>
      <c r="X777" s="87">
        <f>IFERROR(VLOOKUP(L777,'DINAMICA SOLICITADO - ENTREGADO'!$A$2:$C$2000,3,0),"-")</f>
        <v>76</v>
      </c>
      <c r="Y777" s="87" t="str">
        <f t="shared" si="224"/>
        <v>CLAVE SOLICITADA</v>
      </c>
      <c r="Z777" s="87">
        <f t="shared" si="225"/>
        <v>0</v>
      </c>
      <c r="AA777" s="87" t="str">
        <f t="shared" si="226"/>
        <v>MINIMO CUMPLIDO</v>
      </c>
      <c r="AB777" s="87">
        <f t="shared" si="227"/>
        <v>0</v>
      </c>
      <c r="AC777" s="87" t="str">
        <f t="shared" si="228"/>
        <v>RECIBIDO TOTAL</v>
      </c>
      <c r="AD777" s="6">
        <f t="shared" si="229"/>
        <v>378.48</v>
      </c>
      <c r="AE777" s="87" t="s">
        <v>3574</v>
      </c>
      <c r="AF777" s="87"/>
      <c r="AG777" s="8"/>
      <c r="AH777" s="8"/>
      <c r="AI777" s="9">
        <v>0.02</v>
      </c>
      <c r="AJ777" s="9"/>
      <c r="AK777" s="8"/>
      <c r="AL777" s="20"/>
      <c r="AM777" s="8"/>
      <c r="AN777" s="8" t="str">
        <f t="shared" si="230"/>
        <v>MCSSA018786HRAEI-LPI-CC-009-202325301</v>
      </c>
      <c r="AO777" s="8" t="str">
        <f t="shared" si="231"/>
        <v>189ADMINISTRADORA DE MARCAS FARMACÉUTICAS, S.A. DE C.V.4.98MCSSA018786010.000.0106.002024LA-12-M7B-012M7B997-I-1-2023RAMO 12</v>
      </c>
      <c r="AP777" s="8" t="str">
        <f t="shared" si="232"/>
        <v>HRAEI-LPI-CC-009-2023</v>
      </c>
      <c r="AQ777" s="1" t="str">
        <f t="shared" si="233"/>
        <v>HRAEI-MD1211</v>
      </c>
      <c r="AR777" s="1" t="str">
        <f t="shared" si="234"/>
        <v>ADMINISTRADORA DE MARCAS FARMACÉUTICAS, S.A. DE C.V.</v>
      </c>
      <c r="AS777" s="1" t="str">
        <f t="shared" si="235"/>
        <v>LA-12-M7B-012M7B997-I-1-2023</v>
      </c>
      <c r="AT777" s="1" t="s">
        <v>48</v>
      </c>
      <c r="AU777" s="1" t="str">
        <f t="shared" si="236"/>
        <v>HRAEI-LPI-CC-009-2023HRAEI-MD1211</v>
      </c>
      <c r="AV777" s="1"/>
      <c r="AW777" s="1"/>
      <c r="AX777" s="1"/>
    </row>
    <row r="778" spans="1:50" s="70" customFormat="1" ht="24.75" hidden="1" customHeight="1" x14ac:dyDescent="0.25">
      <c r="A778" s="70" t="str">
        <f t="shared" si="219"/>
        <v>LA-12-512-012000991-I-174-2023MCSSA018786SANOFI PASTEUR, S.A. DE C.V.2024010.000.0104.00</v>
      </c>
      <c r="B778" s="70" t="str">
        <f t="shared" si="220"/>
        <v>MCSSA01878625301HRAEI-LPI-CC-364-2023HRAEI-MD12092024</v>
      </c>
      <c r="C778" s="71">
        <v>45253</v>
      </c>
      <c r="D778" s="72">
        <v>2024</v>
      </c>
      <c r="E778" s="73" t="s">
        <v>39</v>
      </c>
      <c r="F778" s="73" t="s">
        <v>2213</v>
      </c>
      <c r="G778" s="73" t="s">
        <v>41</v>
      </c>
      <c r="H778" s="73">
        <v>25301</v>
      </c>
      <c r="I778" s="73" t="s">
        <v>2322</v>
      </c>
      <c r="J778" s="73" t="s">
        <v>2323</v>
      </c>
      <c r="K778" s="73" t="s">
        <v>393</v>
      </c>
      <c r="L778" s="44" t="str">
        <f t="shared" si="221"/>
        <v>HRAEI-LPI-CC-364-2023HRAEI-MD1209</v>
      </c>
      <c r="M778" s="73" t="s">
        <v>394</v>
      </c>
      <c r="N778" s="73">
        <v>25301688</v>
      </c>
      <c r="O778" s="73" t="s">
        <v>395</v>
      </c>
      <c r="P778" s="73" t="s">
        <v>396</v>
      </c>
      <c r="Q778" s="74">
        <v>3.03</v>
      </c>
      <c r="R778" s="75">
        <v>64</v>
      </c>
      <c r="S778" s="75">
        <v>160</v>
      </c>
      <c r="T778" s="74">
        <f t="shared" si="222"/>
        <v>193.92</v>
      </c>
      <c r="U778" s="74">
        <f t="shared" si="223"/>
        <v>484.79999999999995</v>
      </c>
      <c r="V778" s="76">
        <v>0</v>
      </c>
      <c r="W778" s="87">
        <f>IFERROR(VLOOKUP(L778,'DINAMICA SOLICITADO - ENTREGADO'!$A$2:$B$2000,2,0),"-")</f>
        <v>64</v>
      </c>
      <c r="X778" s="87">
        <f>IFERROR(VLOOKUP(L778,'DINAMICA SOLICITADO - ENTREGADO'!$A$2:$C$2000,3,0),"-")</f>
        <v>64</v>
      </c>
      <c r="Y778" s="87" t="str">
        <f t="shared" si="224"/>
        <v>CLAVE SOLICITADA</v>
      </c>
      <c r="Z778" s="87">
        <f t="shared" si="225"/>
        <v>0</v>
      </c>
      <c r="AA778" s="87" t="str">
        <f t="shared" si="226"/>
        <v>MINIMO CUMPLIDO</v>
      </c>
      <c r="AB778" s="87">
        <f t="shared" si="227"/>
        <v>0</v>
      </c>
      <c r="AC778" s="87" t="str">
        <f t="shared" si="228"/>
        <v>RECIBIDO TOTAL</v>
      </c>
      <c r="AD778" s="6">
        <f t="shared" si="229"/>
        <v>193.92</v>
      </c>
      <c r="AE778" s="87" t="s">
        <v>3574</v>
      </c>
      <c r="AF778" s="87"/>
      <c r="AG778" s="77"/>
      <c r="AH778" s="77"/>
      <c r="AI778" s="78" t="s">
        <v>2216</v>
      </c>
      <c r="AJ778" s="78"/>
      <c r="AK778" s="77"/>
      <c r="AL778" s="77"/>
      <c r="AM778" s="77"/>
      <c r="AN778" s="77" t="str">
        <f t="shared" si="230"/>
        <v>MCSSA018786HRAEI-LPI-CC-364-202325301</v>
      </c>
      <c r="AO778" s="77" t="str">
        <f t="shared" si="231"/>
        <v>160SANOFI PASTEUR, S.A. DE C.V.3.03MCSSA018786010.000.0104.002024LA-12-512-012000991-I-174-2023RAMO 12</v>
      </c>
      <c r="AP778" s="77" t="str">
        <f t="shared" si="232"/>
        <v>HRAEI-LPI-CC-364-2023</v>
      </c>
      <c r="AQ778" s="70" t="str">
        <f t="shared" si="233"/>
        <v>HRAEI-MD1209</v>
      </c>
      <c r="AR778" s="70" t="str">
        <f t="shared" si="234"/>
        <v>SANOFI PASTEUR, S.A. DE C.V.</v>
      </c>
      <c r="AS778" s="70" t="str">
        <f t="shared" si="235"/>
        <v>LA-12-512-012000991-I-174-2023</v>
      </c>
      <c r="AT778" s="70" t="s">
        <v>2218</v>
      </c>
      <c r="AU778" s="70" t="str">
        <f t="shared" si="236"/>
        <v>HRAEI-LPI-CC-364-2023HRAEI-MD1209</v>
      </c>
    </row>
    <row r="779" spans="1:50" s="70" customFormat="1" ht="24.75" hidden="1" customHeight="1" x14ac:dyDescent="0.25">
      <c r="A779" s="1" t="str">
        <f t="shared" si="219"/>
        <v>LA-12-M7B-012M7B997-I-1-2023MCSSA018786REPRESENTACIONES E INVESTIGACIONES MEDICAS, S.A. DE C.V.2024010.000.5452.00</v>
      </c>
      <c r="B779" s="1" t="str">
        <f t="shared" si="220"/>
        <v>MCSSA01878625301HRAEI-LPI-CC-050-2023HRAEI-MD12162024</v>
      </c>
      <c r="C779" s="42">
        <v>44971</v>
      </c>
      <c r="D779" s="43">
        <v>2024</v>
      </c>
      <c r="E779" s="44" t="s">
        <v>39</v>
      </c>
      <c r="F779" s="44" t="s">
        <v>1474</v>
      </c>
      <c r="G779" s="44" t="s">
        <v>41</v>
      </c>
      <c r="H779" s="44">
        <v>25301</v>
      </c>
      <c r="I779" s="44" t="s">
        <v>1949</v>
      </c>
      <c r="J779" s="44" t="s">
        <v>1950</v>
      </c>
      <c r="K779" s="44" t="s">
        <v>1951</v>
      </c>
      <c r="L779" s="44" t="str">
        <f t="shared" si="221"/>
        <v>HRAEI-LPI-CC-050-2023HRAEI-MD1216</v>
      </c>
      <c r="M779" s="44" t="s">
        <v>1952</v>
      </c>
      <c r="N779" s="44">
        <v>25301696</v>
      </c>
      <c r="O779" s="44" t="s">
        <v>1953</v>
      </c>
      <c r="P779" s="44" t="s">
        <v>1954</v>
      </c>
      <c r="Q779" s="45">
        <v>1999</v>
      </c>
      <c r="R779" s="46">
        <v>562</v>
      </c>
      <c r="S779" s="46">
        <v>1404</v>
      </c>
      <c r="T779" s="45">
        <f t="shared" si="222"/>
        <v>1123438</v>
      </c>
      <c r="U779" s="45">
        <f t="shared" si="223"/>
        <v>2806596</v>
      </c>
      <c r="V779" s="47">
        <v>0</v>
      </c>
      <c r="W779" s="87" t="str">
        <f>IFERROR(VLOOKUP(L779,'DINAMICA SOLICITADO - ENTREGADO'!$A$2:$B$2000,2,0),"-")</f>
        <v>-</v>
      </c>
      <c r="X779" s="87" t="str">
        <f>IFERROR(VLOOKUP(L779,'DINAMICA SOLICITADO - ENTREGADO'!$A$2:$C$2000,3,0),"-")</f>
        <v>-</v>
      </c>
      <c r="Y779" s="87" t="str">
        <f t="shared" si="224"/>
        <v>SIN SOLICITUD</v>
      </c>
      <c r="Z779" s="87" t="str">
        <f t="shared" si="225"/>
        <v>-</v>
      </c>
      <c r="AA779" s="87" t="str">
        <f t="shared" si="226"/>
        <v>MINIMO SIN SOLICITUD</v>
      </c>
      <c r="AB779" s="87" t="str">
        <f t="shared" si="227"/>
        <v>-</v>
      </c>
      <c r="AC779" s="87" t="str">
        <f t="shared" si="228"/>
        <v>SIN SOLICITUD</v>
      </c>
      <c r="AD779" s="6" t="str">
        <f t="shared" si="229"/>
        <v>-</v>
      </c>
      <c r="AE779" s="87"/>
      <c r="AF779" s="87"/>
      <c r="AG779" s="8"/>
      <c r="AH779" s="8"/>
      <c r="AI779" s="9">
        <v>0.02</v>
      </c>
      <c r="AJ779" s="9"/>
      <c r="AK779" s="8"/>
      <c r="AL779" s="20"/>
      <c r="AM779" s="8"/>
      <c r="AN779" s="8" t="str">
        <f t="shared" si="230"/>
        <v>MCSSA018786HRAEI-LPI-CC-050-202325301</v>
      </c>
      <c r="AO779" s="8" t="str">
        <f t="shared" si="231"/>
        <v>1404REPRESENTACIONES E INVESTIGACIONES MEDICAS, S.A. DE C.V.1999MCSSA018786010.000.5452.002024LA-12-M7B-012M7B997-I-1-2023RAMO 12</v>
      </c>
      <c r="AP779" s="8" t="str">
        <f t="shared" si="232"/>
        <v>HRAEI-LPI-CC-050-2023</v>
      </c>
      <c r="AQ779" s="1" t="str">
        <f t="shared" si="233"/>
        <v>HRAEI-MD1216</v>
      </c>
      <c r="AR779" s="1" t="str">
        <f t="shared" si="234"/>
        <v>REPRESENTACIONES E INVESTIGACIONES MEDICAS, S.A. DE C.V.</v>
      </c>
      <c r="AS779" s="1" t="str">
        <f t="shared" si="235"/>
        <v>LA-12-M7B-012M7B997-I-1-2023</v>
      </c>
      <c r="AT779" s="1" t="s">
        <v>48</v>
      </c>
      <c r="AU779" s="1" t="str">
        <f t="shared" si="236"/>
        <v>HRAEI-LPI-CC-050-2023HRAEI-MD1216</v>
      </c>
      <c r="AV779" s="1"/>
      <c r="AW779" s="1"/>
      <c r="AX779" s="1"/>
    </row>
    <row r="780" spans="1:50" s="70" customFormat="1" ht="24.75" hidden="1" customHeight="1" x14ac:dyDescent="0.25">
      <c r="A780" s="1" t="str">
        <f t="shared" si="219"/>
        <v>LA-12-M7B-012M7B997-I-1-2023MCSSA018786ALTERNAVIDA, S.A. DE C.V.2024010.000.5452.00</v>
      </c>
      <c r="B780" s="1" t="str">
        <f t="shared" si="220"/>
        <v>MCSSA01878625301HRAEI-LPI-CC-037-2023HRAEI-MD12162024</v>
      </c>
      <c r="C780" s="42">
        <v>44971</v>
      </c>
      <c r="D780" s="43">
        <v>2024</v>
      </c>
      <c r="E780" s="44" t="s">
        <v>39</v>
      </c>
      <c r="F780" s="44" t="s">
        <v>1474</v>
      </c>
      <c r="G780" s="44" t="s">
        <v>41</v>
      </c>
      <c r="H780" s="44">
        <v>25301</v>
      </c>
      <c r="I780" s="44" t="s">
        <v>2007</v>
      </c>
      <c r="J780" s="44" t="s">
        <v>800</v>
      </c>
      <c r="K780" s="44" t="s">
        <v>1951</v>
      </c>
      <c r="L780" s="44" t="str">
        <f t="shared" si="221"/>
        <v>HRAEI-LPI-CC-037-2023HRAEI-MD1216</v>
      </c>
      <c r="M780" s="44" t="s">
        <v>1952</v>
      </c>
      <c r="N780" s="44">
        <v>25301696</v>
      </c>
      <c r="O780" s="44" t="s">
        <v>1953</v>
      </c>
      <c r="P780" s="44" t="s">
        <v>1954</v>
      </c>
      <c r="Q780" s="45">
        <v>2175</v>
      </c>
      <c r="R780" s="46">
        <v>374</v>
      </c>
      <c r="S780" s="46">
        <v>936</v>
      </c>
      <c r="T780" s="45">
        <f t="shared" si="222"/>
        <v>813450</v>
      </c>
      <c r="U780" s="45">
        <f t="shared" si="223"/>
        <v>2035800</v>
      </c>
      <c r="V780" s="47">
        <v>0</v>
      </c>
      <c r="W780" s="87" t="str">
        <f>IFERROR(VLOOKUP(L780,'DINAMICA SOLICITADO - ENTREGADO'!$A$2:$B$2000,2,0),"-")</f>
        <v>-</v>
      </c>
      <c r="X780" s="87" t="str">
        <f>IFERROR(VLOOKUP(L780,'DINAMICA SOLICITADO - ENTREGADO'!$A$2:$C$2000,3,0),"-")</f>
        <v>-</v>
      </c>
      <c r="Y780" s="87" t="str">
        <f t="shared" si="224"/>
        <v>SIN SOLICITUD</v>
      </c>
      <c r="Z780" s="87" t="str">
        <f t="shared" si="225"/>
        <v>-</v>
      </c>
      <c r="AA780" s="87" t="str">
        <f t="shared" si="226"/>
        <v>MINIMO SIN SOLICITUD</v>
      </c>
      <c r="AB780" s="87" t="str">
        <f t="shared" si="227"/>
        <v>-</v>
      </c>
      <c r="AC780" s="87" t="str">
        <f t="shared" si="228"/>
        <v>SIN SOLICITUD</v>
      </c>
      <c r="AD780" s="6" t="str">
        <f t="shared" si="229"/>
        <v>-</v>
      </c>
      <c r="AE780" s="87"/>
      <c r="AF780" s="87"/>
      <c r="AG780" s="8"/>
      <c r="AH780" s="8"/>
      <c r="AI780" s="9">
        <v>0.02</v>
      </c>
      <c r="AJ780" s="9"/>
      <c r="AK780" s="8"/>
      <c r="AL780" s="20"/>
      <c r="AM780" s="8"/>
      <c r="AN780" s="8" t="str">
        <f t="shared" si="230"/>
        <v>MCSSA018786HRAEI-LPI-CC-037-202325301</v>
      </c>
      <c r="AO780" s="8" t="str">
        <f t="shared" si="231"/>
        <v>936ALTERNAVIDA, S.A. DE C.V.2175MCSSA018786010.000.5452.002024LA-12-M7B-012M7B997-I-1-2023RAMO 12</v>
      </c>
      <c r="AP780" s="8" t="str">
        <f t="shared" si="232"/>
        <v>HRAEI-LPI-CC-037-2023</v>
      </c>
      <c r="AQ780" s="1" t="str">
        <f t="shared" si="233"/>
        <v>HRAEI-MD1216</v>
      </c>
      <c r="AR780" s="1" t="str">
        <f t="shared" si="234"/>
        <v>ALTERNAVIDA, S.A. DE C.V.</v>
      </c>
      <c r="AS780" s="1" t="str">
        <f t="shared" si="235"/>
        <v>LA-12-M7B-012M7B997-I-1-2023</v>
      </c>
      <c r="AT780" s="1" t="s">
        <v>48</v>
      </c>
      <c r="AU780" s="1" t="str">
        <f t="shared" si="236"/>
        <v>HRAEI-LPI-CC-037-2023HRAEI-MD1216</v>
      </c>
      <c r="AV780" s="1"/>
      <c r="AW780" s="1"/>
      <c r="AX780" s="1"/>
    </row>
    <row r="781" spans="1:50" s="70" customFormat="1" ht="24.75" hidden="1" customHeight="1" x14ac:dyDescent="0.25">
      <c r="A781" s="70" t="str">
        <f t="shared" si="219"/>
        <v>AA-12-512-012000991-T-176-2023  MCSSA018786MERCK SHARP &amp; DOHME COMERCIALIZADORA S. DE R.L. DE C.V.2024010.000.6153.00</v>
      </c>
      <c r="B781" s="70" t="str">
        <f t="shared" si="220"/>
        <v>MCSSA01878625301HRAEI-AD-CC-240-2023HRAEI-MD20722024</v>
      </c>
      <c r="C781" s="71">
        <v>45239</v>
      </c>
      <c r="D781" s="72">
        <v>2024</v>
      </c>
      <c r="E781" s="73" t="s">
        <v>39</v>
      </c>
      <c r="F781" s="73" t="s">
        <v>2239</v>
      </c>
      <c r="G781" s="73" t="s">
        <v>41</v>
      </c>
      <c r="H781" s="73">
        <v>25301</v>
      </c>
      <c r="I781" s="73" t="s">
        <v>2254</v>
      </c>
      <c r="J781" s="73" t="s">
        <v>2255</v>
      </c>
      <c r="K781" s="73" t="s">
        <v>269</v>
      </c>
      <c r="L781" s="44" t="str">
        <f t="shared" si="221"/>
        <v>HRAEI-AD-CC-240-2023HRAEI-MD2072</v>
      </c>
      <c r="M781" s="73" t="s">
        <v>270</v>
      </c>
      <c r="N781" s="73">
        <v>25303342</v>
      </c>
      <c r="O781" s="73" t="s">
        <v>271</v>
      </c>
      <c r="P781" s="73" t="s">
        <v>272</v>
      </c>
      <c r="Q781" s="74">
        <v>52000</v>
      </c>
      <c r="R781" s="75">
        <v>8</v>
      </c>
      <c r="S781" s="75">
        <v>20</v>
      </c>
      <c r="T781" s="74">
        <f t="shared" si="222"/>
        <v>416000</v>
      </c>
      <c r="U781" s="74">
        <f t="shared" si="223"/>
        <v>1040000</v>
      </c>
      <c r="V781" s="76">
        <v>0</v>
      </c>
      <c r="W781" s="87">
        <f>IFERROR(VLOOKUP(L781,'DINAMICA SOLICITADO - ENTREGADO'!$A$2:$B$2000,2,0),"-")</f>
        <v>20</v>
      </c>
      <c r="X781" s="87">
        <f>IFERROR(VLOOKUP(L781,'DINAMICA SOLICITADO - ENTREGADO'!$A$2:$C$2000,3,0),"-")</f>
        <v>20</v>
      </c>
      <c r="Y781" s="87" t="str">
        <f t="shared" si="224"/>
        <v>CLAVE SOLICITADA</v>
      </c>
      <c r="Z781" s="87">
        <f t="shared" si="225"/>
        <v>12</v>
      </c>
      <c r="AA781" s="87" t="str">
        <f t="shared" si="226"/>
        <v>MINIMO SUPERADO</v>
      </c>
      <c r="AB781" s="87">
        <f t="shared" si="227"/>
        <v>0</v>
      </c>
      <c r="AC781" s="87" t="str">
        <f t="shared" si="228"/>
        <v>RECIBIDO TOTAL</v>
      </c>
      <c r="AD781" s="6">
        <f t="shared" si="229"/>
        <v>1040000</v>
      </c>
      <c r="AE781" s="87"/>
      <c r="AF781" s="87"/>
      <c r="AG781" s="77"/>
      <c r="AH781" s="77"/>
      <c r="AI781" s="78" t="s">
        <v>2216</v>
      </c>
      <c r="AJ781" s="78"/>
      <c r="AK781" s="77"/>
      <c r="AL781" s="77"/>
      <c r="AM781" s="77"/>
      <c r="AN781" s="77" t="str">
        <f t="shared" si="230"/>
        <v>MCSSA018786HRAEI-AD-CC-240-202325301</v>
      </c>
      <c r="AO781" s="77" t="str">
        <f t="shared" si="231"/>
        <v>20MERCK SHARP &amp; DOHME COMERCIALIZADORA S. DE R.L. DE C.V.52000MCSSA018786010.000.6153.002024AA-12-512-012000991-T-176-2023  RAMO 12</v>
      </c>
      <c r="AP781" s="77" t="str">
        <f t="shared" si="232"/>
        <v>HRAEI-AD-CC-240-2023</v>
      </c>
      <c r="AQ781" s="70" t="str">
        <f t="shared" si="233"/>
        <v>HRAEI-MD2072</v>
      </c>
      <c r="AR781" s="70" t="str">
        <f t="shared" si="234"/>
        <v>MERCK SHARP &amp; DOHME COMERCIALIZADORA S. DE R.L. DE C.V.</v>
      </c>
      <c r="AS781" s="70" t="str">
        <f t="shared" si="235"/>
        <v>AA-12-512-012000991-T-176-2023  </v>
      </c>
      <c r="AT781" s="70" t="s">
        <v>2218</v>
      </c>
      <c r="AU781" s="70" t="str">
        <f t="shared" si="236"/>
        <v>HRAEI-AD-CC-240-2023HRAEI-MD2072</v>
      </c>
    </row>
    <row r="782" spans="1:50" s="70" customFormat="1" ht="24.75" hidden="1" customHeight="1" x14ac:dyDescent="0.25">
      <c r="A782" s="1" t="str">
        <f t="shared" si="219"/>
        <v>AA-012M7B997-E133-2022MCSSA018786MERCK SHARP &amp; DOHME COMERCIALIZADORA, S. DE R.L. DE C.V.2024010.000.6153.00</v>
      </c>
      <c r="B782" s="1" t="str">
        <f t="shared" si="220"/>
        <v>MCSSA01878625301HRAEI-AD-CC-357-2022HRAEI-MD20722024</v>
      </c>
      <c r="C782" s="42">
        <v>44950</v>
      </c>
      <c r="D782" s="43">
        <v>2024</v>
      </c>
      <c r="E782" s="44" t="s">
        <v>39</v>
      </c>
      <c r="F782" s="44" t="s">
        <v>40</v>
      </c>
      <c r="G782" s="44" t="s">
        <v>41</v>
      </c>
      <c r="H782" s="44">
        <v>25301</v>
      </c>
      <c r="I782" s="44" t="s">
        <v>267</v>
      </c>
      <c r="J782" s="44" t="s">
        <v>268</v>
      </c>
      <c r="K782" s="44" t="s">
        <v>269</v>
      </c>
      <c r="L782" s="44" t="str">
        <f t="shared" si="221"/>
        <v>HRAEI-AD-CC-357-2022HRAEI-MD2072</v>
      </c>
      <c r="M782" s="44" t="s">
        <v>270</v>
      </c>
      <c r="N782" s="44">
        <v>25303342</v>
      </c>
      <c r="O782" s="44" t="s">
        <v>271</v>
      </c>
      <c r="P782" s="44" t="s">
        <v>272</v>
      </c>
      <c r="Q782" s="45">
        <v>52000</v>
      </c>
      <c r="R782" s="46">
        <v>47</v>
      </c>
      <c r="S782" s="46">
        <v>117</v>
      </c>
      <c r="T782" s="45">
        <f t="shared" si="222"/>
        <v>2444000</v>
      </c>
      <c r="U782" s="45">
        <f t="shared" si="223"/>
        <v>6084000</v>
      </c>
      <c r="V782" s="47">
        <v>0</v>
      </c>
      <c r="W782" s="87">
        <f>IFERROR(VLOOKUP(L782,'DINAMICA SOLICITADO - ENTREGADO'!$A$2:$B$2000,2,0),"-")</f>
        <v>117</v>
      </c>
      <c r="X782" s="87">
        <f>IFERROR(VLOOKUP(L782,'DINAMICA SOLICITADO - ENTREGADO'!$A$2:$C$2000,3,0),"-")</f>
        <v>117</v>
      </c>
      <c r="Y782" s="87" t="str">
        <f t="shared" si="224"/>
        <v>CLAVE SOLICITADA</v>
      </c>
      <c r="Z782" s="87">
        <f t="shared" si="225"/>
        <v>70</v>
      </c>
      <c r="AA782" s="87" t="str">
        <f t="shared" si="226"/>
        <v>MINIMO SUPERADO</v>
      </c>
      <c r="AB782" s="87">
        <f t="shared" si="227"/>
        <v>0</v>
      </c>
      <c r="AC782" s="87" t="str">
        <f t="shared" si="228"/>
        <v>RECIBIDO TOTAL</v>
      </c>
      <c r="AD782" s="6">
        <f t="shared" si="229"/>
        <v>6084000</v>
      </c>
      <c r="AE782" s="87"/>
      <c r="AF782" s="87"/>
      <c r="AG782" s="8"/>
      <c r="AH782" s="8"/>
      <c r="AI782" s="9">
        <v>2.5000000000000001E-2</v>
      </c>
      <c r="AJ782" s="9"/>
      <c r="AK782" s="8"/>
      <c r="AL782" s="20"/>
      <c r="AM782" s="8"/>
      <c r="AN782" s="8" t="str">
        <f t="shared" si="230"/>
        <v>MCSSA018786HRAEI-AD-CC-357-202225301</v>
      </c>
      <c r="AO782" s="8" t="str">
        <f t="shared" si="231"/>
        <v>117MERCK SHARP &amp; DOHME COMERCIALIZADORA, S. DE R.L. DE C.V.52000MCSSA018786010.000.6153.002024AA-012M7B997-E133-2022RAMO 12</v>
      </c>
      <c r="AP782" s="8" t="str">
        <f t="shared" si="232"/>
        <v>HRAEI-AD-CC-357-2022</v>
      </c>
      <c r="AQ782" s="1" t="str">
        <f t="shared" si="233"/>
        <v>HRAEI-MD2072</v>
      </c>
      <c r="AR782" s="1" t="str">
        <f t="shared" si="234"/>
        <v>MERCK SHARP &amp; DOHME COMERCIALIZADORA, S. DE R.L. DE C.V.</v>
      </c>
      <c r="AS782" s="1" t="str">
        <f t="shared" si="235"/>
        <v>AA-012M7B997-E133-2022</v>
      </c>
      <c r="AT782" s="1" t="s">
        <v>48</v>
      </c>
      <c r="AU782" s="1" t="str">
        <f t="shared" si="236"/>
        <v>HRAEI-AD-CC-357-2022HRAEI-MD2072</v>
      </c>
      <c r="AV782" s="1"/>
      <c r="AW782" s="1"/>
      <c r="AX782" s="1"/>
    </row>
    <row r="783" spans="1:50" s="70" customFormat="1" ht="24.75" hidden="1" customHeight="1" x14ac:dyDescent="0.25">
      <c r="A783" s="1" t="str">
        <f t="shared" si="219"/>
        <v>AA-012M7B997-E112-2022MCSSA018786BECKMAN LABORATORIES DE MÉXICO, S.A. DE C.V.2024010.000.6233.00</v>
      </c>
      <c r="B783" s="1" t="str">
        <f t="shared" si="220"/>
        <v>MCSSA01878625301HRAEI-AD-CC-328-2022HRAEI-MD21752024</v>
      </c>
      <c r="C783" s="42">
        <v>44950</v>
      </c>
      <c r="D783" s="43">
        <v>2024</v>
      </c>
      <c r="E783" s="48" t="s">
        <v>39</v>
      </c>
      <c r="F783" s="48" t="s">
        <v>95</v>
      </c>
      <c r="G783" s="48" t="s">
        <v>41</v>
      </c>
      <c r="H783" s="44">
        <v>25301</v>
      </c>
      <c r="I783" s="48" t="s">
        <v>315</v>
      </c>
      <c r="J783" s="48" t="s">
        <v>316</v>
      </c>
      <c r="K783" s="48" t="s">
        <v>317</v>
      </c>
      <c r="L783" s="44" t="str">
        <f t="shared" si="221"/>
        <v>HRAEI-AD-CC-328-2022HRAEI-MD2175</v>
      </c>
      <c r="M783" s="48" t="s">
        <v>318</v>
      </c>
      <c r="N783" s="48">
        <v>25303485</v>
      </c>
      <c r="O783" s="48" t="s">
        <v>319</v>
      </c>
      <c r="P783" s="44" t="s">
        <v>320</v>
      </c>
      <c r="Q783" s="49">
        <v>130.16</v>
      </c>
      <c r="R783" s="50">
        <v>2</v>
      </c>
      <c r="S783" s="50">
        <v>4</v>
      </c>
      <c r="T783" s="45">
        <f t="shared" si="222"/>
        <v>260.32</v>
      </c>
      <c r="U783" s="45">
        <f t="shared" si="223"/>
        <v>520.64</v>
      </c>
      <c r="V783" s="51">
        <v>0</v>
      </c>
      <c r="W783" s="87" t="str">
        <f>IFERROR(VLOOKUP(L783,'DINAMICA SOLICITADO - ENTREGADO'!$A$2:$B$2000,2,0),"-")</f>
        <v>-</v>
      </c>
      <c r="X783" s="87" t="str">
        <f>IFERROR(VLOOKUP(L783,'DINAMICA SOLICITADO - ENTREGADO'!$A$2:$C$2000,3,0),"-")</f>
        <v>-</v>
      </c>
      <c r="Y783" s="87" t="str">
        <f t="shared" si="224"/>
        <v>SIN SOLICITUD</v>
      </c>
      <c r="Z783" s="87" t="str">
        <f t="shared" si="225"/>
        <v>-</v>
      </c>
      <c r="AA783" s="87" t="str">
        <f t="shared" si="226"/>
        <v>MINIMO SIN SOLICITUD</v>
      </c>
      <c r="AB783" s="87" t="str">
        <f t="shared" si="227"/>
        <v>-</v>
      </c>
      <c r="AC783" s="87" t="str">
        <f t="shared" si="228"/>
        <v>SIN SOLICITUD</v>
      </c>
      <c r="AD783" s="6" t="str">
        <f t="shared" si="229"/>
        <v>-</v>
      </c>
      <c r="AE783" s="87"/>
      <c r="AF783" s="87"/>
      <c r="AG783" s="8"/>
      <c r="AH783" s="8"/>
      <c r="AI783" s="9">
        <v>0.01</v>
      </c>
      <c r="AJ783" s="9"/>
      <c r="AK783" s="8"/>
      <c r="AL783" s="20"/>
      <c r="AM783" s="8"/>
      <c r="AN783" s="8" t="str">
        <f t="shared" si="230"/>
        <v>MCSSA018786HRAEI-AD-CC-328-202225301</v>
      </c>
      <c r="AO783" s="8" t="str">
        <f t="shared" si="231"/>
        <v>4BECKMAN LABORATORIES DE MÉXICO, S.A. DE C.V.130.16MCSSA018786010.000.6233.002024AA-012M7B997-E112-2022RAMO 12</v>
      </c>
      <c r="AP783" s="8" t="str">
        <f t="shared" si="232"/>
        <v>HRAEI-AD-CC-328-2022</v>
      </c>
      <c r="AQ783" s="1" t="str">
        <f t="shared" si="233"/>
        <v>HRAEI-MD2175</v>
      </c>
      <c r="AR783" s="1" t="str">
        <f t="shared" si="234"/>
        <v>BECKMAN LABORATORIES DE MÉXICO, S.A. DE C.V.</v>
      </c>
      <c r="AS783" s="1" t="str">
        <f t="shared" si="235"/>
        <v>AA-012M7B997-E112-2022</v>
      </c>
      <c r="AT783" s="1" t="s">
        <v>48</v>
      </c>
      <c r="AU783" s="1" t="str">
        <f t="shared" si="236"/>
        <v>HRAEI-AD-CC-328-2022HRAEI-MD2175</v>
      </c>
      <c r="AV783" s="1"/>
      <c r="AW783" s="1"/>
      <c r="AX783" s="1"/>
    </row>
    <row r="784" spans="1:50" s="70" customFormat="1" ht="24.75" hidden="1" customHeight="1" x14ac:dyDescent="0.25">
      <c r="A784" s="70" t="str">
        <f t="shared" si="219"/>
        <v>LA-12-512-012000991-I-174-2023MCSSA018786COMERCIALIZADORA PENTAMED, S.A. DE C.V.2024010.000.0865.00</v>
      </c>
      <c r="B784" s="70" t="str">
        <f t="shared" si="220"/>
        <v>MCSSA01878625301HRAEI-LPI-CC-277-2023HRAEI-MD12282024</v>
      </c>
      <c r="C784" s="71">
        <v>45253</v>
      </c>
      <c r="D784" s="72">
        <v>2024</v>
      </c>
      <c r="E784" s="73" t="s">
        <v>39</v>
      </c>
      <c r="F784" s="73" t="s">
        <v>2213</v>
      </c>
      <c r="G784" s="73" t="s">
        <v>41</v>
      </c>
      <c r="H784" s="73">
        <v>25301</v>
      </c>
      <c r="I784" s="73" t="s">
        <v>2298</v>
      </c>
      <c r="J784" s="73" t="s">
        <v>494</v>
      </c>
      <c r="K784" s="73" t="s">
        <v>1327</v>
      </c>
      <c r="L784" s="44" t="str">
        <f t="shared" si="221"/>
        <v>HRAEI-LPI-CC-277-2023HRAEI-MD1228</v>
      </c>
      <c r="M784" s="73" t="s">
        <v>1328</v>
      </c>
      <c r="N784" s="73">
        <v>25302939</v>
      </c>
      <c r="O784" s="73" t="s">
        <v>1329</v>
      </c>
      <c r="P784" s="73" t="s">
        <v>1330</v>
      </c>
      <c r="Q784" s="74">
        <v>118.79</v>
      </c>
      <c r="R784" s="75">
        <v>6</v>
      </c>
      <c r="S784" s="75">
        <v>14</v>
      </c>
      <c r="T784" s="74">
        <f t="shared" si="222"/>
        <v>712.74</v>
      </c>
      <c r="U784" s="74">
        <f t="shared" si="223"/>
        <v>1663.0600000000002</v>
      </c>
      <c r="V784" s="76">
        <v>0</v>
      </c>
      <c r="W784" s="87">
        <f>IFERROR(VLOOKUP(L784,'DINAMICA SOLICITADO - ENTREGADO'!$A$2:$B$2000,2,0),"-")</f>
        <v>6</v>
      </c>
      <c r="X784" s="87">
        <f>IFERROR(VLOOKUP(L784,'DINAMICA SOLICITADO - ENTREGADO'!$A$2:$C$2000,3,0),"-")</f>
        <v>0</v>
      </c>
      <c r="Y784" s="87" t="str">
        <f t="shared" si="224"/>
        <v>CLAVE SOLICITADA</v>
      </c>
      <c r="Z784" s="87">
        <f t="shared" si="225"/>
        <v>0</v>
      </c>
      <c r="AA784" s="87" t="str">
        <f t="shared" si="226"/>
        <v>MINIMO CUMPLIDO</v>
      </c>
      <c r="AB784" s="87">
        <f t="shared" si="227"/>
        <v>6</v>
      </c>
      <c r="AC784" s="87" t="str">
        <f t="shared" si="228"/>
        <v>SIN RECIBIR</v>
      </c>
      <c r="AD784" s="6">
        <f t="shared" si="229"/>
        <v>0</v>
      </c>
      <c r="AE784" s="87" t="s">
        <v>3574</v>
      </c>
      <c r="AF784" s="87"/>
      <c r="AG784" s="77"/>
      <c r="AH784" s="77"/>
      <c r="AI784" s="78" t="s">
        <v>2216</v>
      </c>
      <c r="AJ784" s="78"/>
      <c r="AK784" s="77"/>
      <c r="AL784" s="77"/>
      <c r="AM784" s="77"/>
      <c r="AN784" s="77" t="str">
        <f t="shared" si="230"/>
        <v>MCSSA018786HRAEI-LPI-CC-277-202325301</v>
      </c>
      <c r="AO784" s="77" t="str">
        <f t="shared" si="231"/>
        <v>14COMERCIALIZADORA PENTAMED, S.A. DE C.V.118.79MCSSA018786010.000.0865.002024LA-12-512-012000991-I-174-2023RAMO 12</v>
      </c>
      <c r="AP784" s="77" t="str">
        <f t="shared" si="232"/>
        <v>HRAEI-LPI-CC-277-2023</v>
      </c>
      <c r="AQ784" s="70" t="str">
        <f t="shared" si="233"/>
        <v>HRAEI-MD1228</v>
      </c>
      <c r="AR784" s="70" t="str">
        <f t="shared" si="234"/>
        <v>COMERCIALIZADORA PENTAMED, S.A. DE C.V.</v>
      </c>
      <c r="AS784" s="70" t="str">
        <f t="shared" si="235"/>
        <v>LA-12-512-012000991-I-174-2023</v>
      </c>
      <c r="AT784" s="70" t="s">
        <v>2218</v>
      </c>
      <c r="AU784" s="70" t="str">
        <f t="shared" si="236"/>
        <v>HRAEI-LPI-CC-277-2023HRAEI-MD1228</v>
      </c>
    </row>
    <row r="785" spans="1:50" s="70" customFormat="1" ht="24.75" hidden="1" customHeight="1" x14ac:dyDescent="0.25">
      <c r="A785" s="1" t="str">
        <f t="shared" si="219"/>
        <v>AA-012M7B997-E158-2022MCSSA018786PRODUCTOS FARMACEUTICOS, S.A. DE C.V.2024010.000.0865.00</v>
      </c>
      <c r="B785" s="1" t="str">
        <f t="shared" si="220"/>
        <v>MCSSA01878625301HRAEI-AD-CC-525-2022HRAEI-MD12282024</v>
      </c>
      <c r="C785" s="42">
        <v>44950</v>
      </c>
      <c r="D785" s="43">
        <v>2024</v>
      </c>
      <c r="E785" s="44" t="s">
        <v>39</v>
      </c>
      <c r="F785" s="44" t="s">
        <v>1305</v>
      </c>
      <c r="G785" s="44" t="s">
        <v>41</v>
      </c>
      <c r="H785" s="44">
        <v>25301</v>
      </c>
      <c r="I785" s="44" t="s">
        <v>1322</v>
      </c>
      <c r="J785" s="44" t="s">
        <v>1323</v>
      </c>
      <c r="K785" s="44" t="s">
        <v>1327</v>
      </c>
      <c r="L785" s="44" t="str">
        <f t="shared" si="221"/>
        <v>HRAEI-AD-CC-525-2022HRAEI-MD1228</v>
      </c>
      <c r="M785" s="44" t="s">
        <v>1328</v>
      </c>
      <c r="N785" s="44">
        <v>25302939</v>
      </c>
      <c r="O785" s="44" t="s">
        <v>1329</v>
      </c>
      <c r="P785" s="44" t="s">
        <v>1330</v>
      </c>
      <c r="Q785" s="45">
        <v>119.79</v>
      </c>
      <c r="R785" s="46">
        <v>10</v>
      </c>
      <c r="S785" s="46">
        <v>23</v>
      </c>
      <c r="T785" s="45">
        <f t="shared" si="222"/>
        <v>1197.9000000000001</v>
      </c>
      <c r="U785" s="45">
        <f t="shared" si="223"/>
        <v>2755.17</v>
      </c>
      <c r="V785" s="47">
        <v>0</v>
      </c>
      <c r="W785" s="87">
        <f>IFERROR(VLOOKUP(L785,'DINAMICA SOLICITADO - ENTREGADO'!$A$2:$B$2000,2,0),"-")</f>
        <v>23</v>
      </c>
      <c r="X785" s="87">
        <f>IFERROR(VLOOKUP(L785,'DINAMICA SOLICITADO - ENTREGADO'!$A$2:$C$2000,3,0),"-")</f>
        <v>23</v>
      </c>
      <c r="Y785" s="87" t="str">
        <f t="shared" si="224"/>
        <v>CLAVE SOLICITADA</v>
      </c>
      <c r="Z785" s="87">
        <f t="shared" si="225"/>
        <v>13</v>
      </c>
      <c r="AA785" s="87" t="str">
        <f t="shared" si="226"/>
        <v>MINIMO SUPERADO</v>
      </c>
      <c r="AB785" s="87">
        <f t="shared" si="227"/>
        <v>0</v>
      </c>
      <c r="AC785" s="87" t="str">
        <f t="shared" si="228"/>
        <v>RECIBIDO TOTAL</v>
      </c>
      <c r="AD785" s="6">
        <f t="shared" si="229"/>
        <v>2755.17</v>
      </c>
      <c r="AE785" s="87"/>
      <c r="AF785" s="87"/>
      <c r="AG785" s="8"/>
      <c r="AH785" s="8"/>
      <c r="AI785" s="9">
        <v>2.5000000000000001E-2</v>
      </c>
      <c r="AJ785" s="9"/>
      <c r="AK785" s="8"/>
      <c r="AL785" s="20"/>
      <c r="AM785" s="8"/>
      <c r="AN785" s="8" t="str">
        <f t="shared" si="230"/>
        <v>MCSSA018786HRAEI-AD-CC-525-202225301</v>
      </c>
      <c r="AO785" s="8" t="str">
        <f t="shared" si="231"/>
        <v>23PRODUCTOS FARMACEUTICOS, S.A. DE C.V.119.79MCSSA018786010.000.0865.002024AA-012M7B997-E158-2022RAMO 12</v>
      </c>
      <c r="AP785" s="8" t="str">
        <f t="shared" si="232"/>
        <v>HRAEI-AD-CC-525-2022</v>
      </c>
      <c r="AQ785" s="1" t="str">
        <f t="shared" si="233"/>
        <v>HRAEI-MD1228</v>
      </c>
      <c r="AR785" s="1" t="str">
        <f t="shared" si="234"/>
        <v>PRODUCTOS FARMACEUTICOS, S.A. DE C.V.</v>
      </c>
      <c r="AS785" s="1" t="str">
        <f t="shared" si="235"/>
        <v>AA-012M7B997-E158-2022</v>
      </c>
      <c r="AT785" s="1" t="s">
        <v>48</v>
      </c>
      <c r="AU785" s="1" t="str">
        <f t="shared" si="236"/>
        <v>HRAEI-AD-CC-525-2022HRAEI-MD1228</v>
      </c>
      <c r="AV785" s="1"/>
      <c r="AW785" s="1"/>
      <c r="AX785" s="1"/>
    </row>
    <row r="786" spans="1:50" s="70" customFormat="1" ht="24.75" hidden="1" customHeight="1" x14ac:dyDescent="0.25">
      <c r="A786" s="70" t="str">
        <f t="shared" si="219"/>
        <v>LA-12-512-012000991-I-174-2023MCSSA018786GRUPO FARMACEUTICO TOTALFARMA,S.A DE C.V.2024010.000.2851.00</v>
      </c>
      <c r="B786" s="70" t="str">
        <f t="shared" si="220"/>
        <v>MCSSA01878625301HRAEI-LPI-CC-312-1-2023HRAEI-MD12292024</v>
      </c>
      <c r="C786" s="71">
        <v>45253</v>
      </c>
      <c r="D786" s="72">
        <v>2024</v>
      </c>
      <c r="E786" s="73" t="s">
        <v>39</v>
      </c>
      <c r="F786" s="73" t="s">
        <v>2213</v>
      </c>
      <c r="G786" s="73" t="s">
        <v>41</v>
      </c>
      <c r="H786" s="73">
        <v>25301</v>
      </c>
      <c r="I786" s="73" t="s">
        <v>2317</v>
      </c>
      <c r="J786" s="73" t="s">
        <v>2318</v>
      </c>
      <c r="K786" s="73" t="s">
        <v>1364</v>
      </c>
      <c r="L786" s="44" t="str">
        <f t="shared" si="221"/>
        <v>HRAEI-LPI-CC-312-1-2023HRAEI-MD1229</v>
      </c>
      <c r="M786" s="132" t="s">
        <v>1365</v>
      </c>
      <c r="N786" s="73">
        <v>25301716</v>
      </c>
      <c r="O786" s="73" t="s">
        <v>1366</v>
      </c>
      <c r="P786" s="73" t="s">
        <v>827</v>
      </c>
      <c r="Q786" s="74">
        <v>114.13</v>
      </c>
      <c r="R786" s="75">
        <v>8</v>
      </c>
      <c r="S786" s="75">
        <v>19</v>
      </c>
      <c r="T786" s="74">
        <f t="shared" si="222"/>
        <v>913.04</v>
      </c>
      <c r="U786" s="74">
        <f t="shared" si="223"/>
        <v>2168.4699999999998</v>
      </c>
      <c r="V786" s="76">
        <v>0</v>
      </c>
      <c r="W786" s="87" t="str">
        <f>IFERROR(VLOOKUP(L786,'DINAMICA SOLICITADO - ENTREGADO'!$A$2:$B$2000,2,0),"-")</f>
        <v>-</v>
      </c>
      <c r="X786" s="87" t="str">
        <f>IFERROR(VLOOKUP(L786,'DINAMICA SOLICITADO - ENTREGADO'!$A$2:$C$2000,3,0),"-")</f>
        <v>-</v>
      </c>
      <c r="Y786" s="87" t="str">
        <f t="shared" si="224"/>
        <v>SIN SOLICITUD</v>
      </c>
      <c r="Z786" s="87" t="str">
        <f t="shared" si="225"/>
        <v>-</v>
      </c>
      <c r="AA786" s="87" t="str">
        <f t="shared" si="226"/>
        <v>MINIMO SIN SOLICITUD</v>
      </c>
      <c r="AB786" s="87" t="str">
        <f t="shared" si="227"/>
        <v>-</v>
      </c>
      <c r="AC786" s="87" t="str">
        <f t="shared" si="228"/>
        <v>SIN SOLICITUD</v>
      </c>
      <c r="AD786" s="6" t="str">
        <f t="shared" si="229"/>
        <v>-</v>
      </c>
      <c r="AE786" s="87"/>
      <c r="AF786" s="87"/>
      <c r="AG786" s="77"/>
      <c r="AH786" s="77"/>
      <c r="AI786" s="78" t="s">
        <v>2216</v>
      </c>
      <c r="AJ786" s="78"/>
      <c r="AK786" s="77"/>
      <c r="AL786" s="77"/>
      <c r="AM786" s="77"/>
      <c r="AN786" s="77" t="str">
        <f t="shared" si="230"/>
        <v>MCSSA018786HRAEI-LPI-CC-312-1-202325301</v>
      </c>
      <c r="AO786" s="77" t="str">
        <f t="shared" si="231"/>
        <v>19GRUPO FARMACEUTICO TOTALFARMA,S.A DE C.V.114.13MCSSA018786010.000.2851.002024LA-12-512-012000991-I-174-2023RAMO 12</v>
      </c>
      <c r="AP786" s="77" t="str">
        <f t="shared" si="232"/>
        <v>HRAEI-LPI-CC-312-1-2023</v>
      </c>
      <c r="AQ786" s="70" t="str">
        <f t="shared" si="233"/>
        <v>HRAEI-MD1229</v>
      </c>
      <c r="AR786" s="70" t="str">
        <f t="shared" si="234"/>
        <v>GRUPO FARMACEUTICO TOTALFARMA,S.A DE C.V.</v>
      </c>
      <c r="AS786" s="70" t="str">
        <f t="shared" si="235"/>
        <v>LA-12-512-012000991-I-174-2023</v>
      </c>
      <c r="AT786" s="70" t="s">
        <v>2218</v>
      </c>
      <c r="AU786" s="70" t="str">
        <f t="shared" si="236"/>
        <v>HRAEI-LPI-CC-312-1-2023HRAEI-MD1229</v>
      </c>
    </row>
    <row r="787" spans="1:50" s="70" customFormat="1" ht="24.75" hidden="1" customHeight="1" x14ac:dyDescent="0.25">
      <c r="A787" s="53" t="str">
        <f t="shared" si="219"/>
        <v>AA-012M7B997-E158-2022MCSSA018786LABORATORIOS DE BIOLÓGICOS Y REACTIVOS DE MÉXICO, S.A. DE C.V.2024010.000.2851.00</v>
      </c>
      <c r="B787" s="1" t="str">
        <f t="shared" si="220"/>
        <v>MCSSA01878625301HRAEI-AD-CC-529-2022HRAEI-MD12292024</v>
      </c>
      <c r="C787" s="42">
        <v>44950</v>
      </c>
      <c r="D787" s="43">
        <v>2024</v>
      </c>
      <c r="E787" s="44" t="s">
        <v>39</v>
      </c>
      <c r="F787" s="44" t="s">
        <v>1305</v>
      </c>
      <c r="G787" s="44" t="s">
        <v>41</v>
      </c>
      <c r="H787" s="44">
        <v>25301</v>
      </c>
      <c r="I787" s="44" t="s">
        <v>1354</v>
      </c>
      <c r="J787" s="44" t="s">
        <v>1355</v>
      </c>
      <c r="K787" s="44" t="s">
        <v>1364</v>
      </c>
      <c r="L787" s="44" t="str">
        <f t="shared" si="221"/>
        <v>HRAEI-AD-CC-529-2022HRAEI-MD1229</v>
      </c>
      <c r="M787" s="44" t="s">
        <v>1365</v>
      </c>
      <c r="N787" s="44">
        <v>25301716</v>
      </c>
      <c r="O787" s="44" t="s">
        <v>1366</v>
      </c>
      <c r="P787" s="44" t="s">
        <v>827</v>
      </c>
      <c r="Q787" s="45">
        <v>105</v>
      </c>
      <c r="R787" s="46">
        <v>13</v>
      </c>
      <c r="S787" s="46">
        <v>31</v>
      </c>
      <c r="T787" s="45">
        <f t="shared" si="222"/>
        <v>1365</v>
      </c>
      <c r="U787" s="45">
        <f t="shared" si="223"/>
        <v>3255</v>
      </c>
      <c r="V787" s="47">
        <v>0</v>
      </c>
      <c r="W787" s="87" t="str">
        <f>IFERROR(VLOOKUP(L787,'DINAMICA SOLICITADO - ENTREGADO'!$A$2:$B$2000,2,0),"-")</f>
        <v>-</v>
      </c>
      <c r="X787" s="87" t="str">
        <f>IFERROR(VLOOKUP(L787,'DINAMICA SOLICITADO - ENTREGADO'!$A$2:$C$2000,3,0),"-")</f>
        <v>-</v>
      </c>
      <c r="Y787" s="87" t="str">
        <f t="shared" si="224"/>
        <v>SIN SOLICITUD</v>
      </c>
      <c r="Z787" s="87" t="str">
        <f t="shared" si="225"/>
        <v>-</v>
      </c>
      <c r="AA787" s="87" t="str">
        <f t="shared" si="226"/>
        <v>MINIMO SIN SOLICITUD</v>
      </c>
      <c r="AB787" s="87" t="str">
        <f t="shared" si="227"/>
        <v>-</v>
      </c>
      <c r="AC787" s="87" t="str">
        <f t="shared" si="228"/>
        <v>SIN SOLICITUD</v>
      </c>
      <c r="AD787" s="6" t="str">
        <f t="shared" si="229"/>
        <v>-</v>
      </c>
      <c r="AE787" s="87"/>
      <c r="AF787" s="87"/>
      <c r="AG787" s="8" t="s">
        <v>1367</v>
      </c>
      <c r="AH787" s="8" t="s">
        <v>1367</v>
      </c>
      <c r="AI787" s="9">
        <v>2.5000000000000001E-2</v>
      </c>
      <c r="AJ787" s="9" t="s">
        <v>1360</v>
      </c>
      <c r="AK787" s="8"/>
      <c r="AL787" s="20"/>
      <c r="AM787" s="8"/>
      <c r="AN787" s="8" t="str">
        <f t="shared" si="230"/>
        <v>MCSSA018786HRAEI-AD-CC-529-202225301</v>
      </c>
      <c r="AO787" s="8" t="str">
        <f t="shared" si="231"/>
        <v>31LABORATORIOS DE BIOLÓGICOS Y REACTIVOS DE MÉXICO, S.A. DE C.V.105MCSSA018786010.000.2851.002024AA-012M7B997-E158-2022RAMO 12</v>
      </c>
      <c r="AP787" s="8" t="str">
        <f t="shared" si="232"/>
        <v>HRAEI-AD-CC-529-2022</v>
      </c>
      <c r="AQ787" s="1" t="str">
        <f t="shared" si="233"/>
        <v>HRAEI-MD1229</v>
      </c>
      <c r="AR787" s="1" t="str">
        <f t="shared" si="234"/>
        <v>LABORATORIOS DE BIOLÓGICOS Y REACTIVOS DE MÉXICO, S.A. DE C.V.</v>
      </c>
      <c r="AS787" s="1" t="str">
        <f t="shared" si="235"/>
        <v>AA-012M7B997-E158-2022</v>
      </c>
      <c r="AT787" s="1" t="s">
        <v>48</v>
      </c>
      <c r="AU787" s="1" t="str">
        <f t="shared" si="236"/>
        <v>HRAEI-AD-CC-529-2022HRAEI-MD1229</v>
      </c>
      <c r="AV787" s="1"/>
      <c r="AW787" s="1"/>
      <c r="AX787" s="1"/>
    </row>
    <row r="788" spans="1:50" s="70" customFormat="1" ht="24.75" hidden="1" customHeight="1" x14ac:dyDescent="0.25">
      <c r="A788" s="70" t="str">
        <f t="shared" si="219"/>
        <v>LA-12-512-012000991-I-174-2023MCSSA018786MEDICAMENTOS INTERNACIONALES MEDINTER, S.A. DE C..V2024010.000.4592.00</v>
      </c>
      <c r="B788" s="70" t="str">
        <f t="shared" si="220"/>
        <v>MCSSA01878625301HRAEI-LPI-CC-333-2023HRAEI-MD12362024</v>
      </c>
      <c r="C788" s="71">
        <v>45253</v>
      </c>
      <c r="D788" s="72">
        <v>2024</v>
      </c>
      <c r="E788" s="73" t="s">
        <v>39</v>
      </c>
      <c r="F788" s="73" t="s">
        <v>2213</v>
      </c>
      <c r="G788" s="73" t="s">
        <v>41</v>
      </c>
      <c r="H788" s="73">
        <v>25301</v>
      </c>
      <c r="I788" s="73" t="s">
        <v>2377</v>
      </c>
      <c r="J788" s="73" t="s">
        <v>2378</v>
      </c>
      <c r="K788" s="73" t="s">
        <v>1023</v>
      </c>
      <c r="L788" s="44" t="str">
        <f t="shared" si="221"/>
        <v>HRAEI-LPI-CC-333-2023HRAEI-MD1236</v>
      </c>
      <c r="M788" s="73" t="s">
        <v>1024</v>
      </c>
      <c r="N788" s="73">
        <v>25301724</v>
      </c>
      <c r="O788" s="73" t="s">
        <v>1025</v>
      </c>
      <c r="P788" s="73" t="s">
        <v>1026</v>
      </c>
      <c r="Q788" s="74">
        <v>41.8</v>
      </c>
      <c r="R788" s="75">
        <v>873</v>
      </c>
      <c r="S788" s="75">
        <v>2182</v>
      </c>
      <c r="T788" s="74">
        <f t="shared" si="222"/>
        <v>36491.399999999994</v>
      </c>
      <c r="U788" s="74">
        <f t="shared" si="223"/>
        <v>91207.599999999991</v>
      </c>
      <c r="V788" s="76">
        <v>0</v>
      </c>
      <c r="W788" s="87">
        <f>IFERROR(VLOOKUP(L788,'DINAMICA SOLICITADO - ENTREGADO'!$A$2:$B$2000,2,0),"-")</f>
        <v>873</v>
      </c>
      <c r="X788" s="87">
        <f>IFERROR(VLOOKUP(L788,'DINAMICA SOLICITADO - ENTREGADO'!$A$2:$C$2000,3,0),"-")</f>
        <v>0</v>
      </c>
      <c r="Y788" s="87" t="str">
        <f t="shared" si="224"/>
        <v>CLAVE SOLICITADA</v>
      </c>
      <c r="Z788" s="87">
        <f t="shared" si="225"/>
        <v>0</v>
      </c>
      <c r="AA788" s="87" t="str">
        <f t="shared" si="226"/>
        <v>MINIMO CUMPLIDO</v>
      </c>
      <c r="AB788" s="87">
        <f t="shared" si="227"/>
        <v>873</v>
      </c>
      <c r="AC788" s="87" t="str">
        <f t="shared" si="228"/>
        <v>SIN RECIBIR</v>
      </c>
      <c r="AD788" s="6">
        <f t="shared" si="229"/>
        <v>0</v>
      </c>
      <c r="AE788" s="87"/>
      <c r="AF788" s="87"/>
      <c r="AG788" s="77"/>
      <c r="AH788" s="77"/>
      <c r="AI788" s="78" t="s">
        <v>2216</v>
      </c>
      <c r="AJ788" s="78"/>
      <c r="AK788" s="77"/>
      <c r="AL788" s="77"/>
      <c r="AM788" s="77"/>
      <c r="AN788" s="77" t="str">
        <f t="shared" si="230"/>
        <v>MCSSA018786HRAEI-LPI-CC-333-202325301</v>
      </c>
      <c r="AO788" s="77" t="str">
        <f t="shared" si="231"/>
        <v>2182MEDICAMENTOS INTERNACIONALES MEDINTER, S.A. DE C..V41.8MCSSA018786010.000.4592.002024LA-12-512-012000991-I-174-2023RAMO 12</v>
      </c>
      <c r="AP788" s="77" t="str">
        <f t="shared" si="232"/>
        <v>HRAEI-LPI-CC-333-2023</v>
      </c>
      <c r="AQ788" s="70" t="str">
        <f t="shared" si="233"/>
        <v>HRAEI-MD1236</v>
      </c>
      <c r="AR788" s="70" t="str">
        <f t="shared" si="234"/>
        <v>MEDICAMENTOS INTERNACIONALES MEDINTER, S.A. DE C..V</v>
      </c>
      <c r="AS788" s="70" t="str">
        <f t="shared" si="235"/>
        <v>LA-12-512-012000991-I-174-2023</v>
      </c>
      <c r="AT788" s="70" t="s">
        <v>2218</v>
      </c>
      <c r="AU788" s="70" t="str">
        <f t="shared" si="236"/>
        <v>HRAEI-LPI-CC-333-2023HRAEI-MD1236</v>
      </c>
    </row>
    <row r="789" spans="1:50" s="70" customFormat="1" ht="24.75" hidden="1" customHeight="1" x14ac:dyDescent="0.25">
      <c r="A789" s="70" t="str">
        <f t="shared" si="219"/>
        <v>LA-12-512-012000991-I-174-2023MCSSA018786GABAME, S.A. DE C.V.2024010.000.4592.00</v>
      </c>
      <c r="B789" s="70" t="str">
        <f t="shared" si="220"/>
        <v>MCSSA01878625301HRAEI-LPI-CC-304-1-2023HRAEI-MD12362024</v>
      </c>
      <c r="C789" s="71">
        <v>45253</v>
      </c>
      <c r="D789" s="72">
        <v>2024</v>
      </c>
      <c r="E789" s="73" t="s">
        <v>39</v>
      </c>
      <c r="F789" s="73" t="s">
        <v>2213</v>
      </c>
      <c r="G789" s="73" t="s">
        <v>41</v>
      </c>
      <c r="H789" s="73">
        <v>25301</v>
      </c>
      <c r="I789" s="73" t="s">
        <v>2288</v>
      </c>
      <c r="J789" s="73" t="s">
        <v>1338</v>
      </c>
      <c r="K789" s="73" t="s">
        <v>1023</v>
      </c>
      <c r="L789" s="44" t="str">
        <f t="shared" si="221"/>
        <v>HRAEI-LPI-CC-304-1-2023HRAEI-MD1236</v>
      </c>
      <c r="M789" s="73" t="s">
        <v>1024</v>
      </c>
      <c r="N789" s="73">
        <v>25301724</v>
      </c>
      <c r="O789" s="73" t="s">
        <v>1025</v>
      </c>
      <c r="P789" s="73" t="s">
        <v>1026</v>
      </c>
      <c r="Q789" s="74">
        <v>42</v>
      </c>
      <c r="R789" s="75">
        <v>582</v>
      </c>
      <c r="S789" s="75">
        <v>1455</v>
      </c>
      <c r="T789" s="74">
        <f t="shared" si="222"/>
        <v>24444</v>
      </c>
      <c r="U789" s="74">
        <f t="shared" si="223"/>
        <v>61110</v>
      </c>
      <c r="V789" s="76">
        <v>0</v>
      </c>
      <c r="W789" s="87">
        <f>IFERROR(VLOOKUP(L789,'DINAMICA SOLICITADO - ENTREGADO'!$A$2:$B$2000,2,0),"-")</f>
        <v>582</v>
      </c>
      <c r="X789" s="87">
        <f>IFERROR(VLOOKUP(L789,'DINAMICA SOLICITADO - ENTREGADO'!$A$2:$C$2000,3,0),"-")</f>
        <v>0</v>
      </c>
      <c r="Y789" s="87" t="str">
        <f t="shared" si="224"/>
        <v>CLAVE SOLICITADA</v>
      </c>
      <c r="Z789" s="87">
        <f t="shared" si="225"/>
        <v>0</v>
      </c>
      <c r="AA789" s="87" t="str">
        <f t="shared" si="226"/>
        <v>MINIMO CUMPLIDO</v>
      </c>
      <c r="AB789" s="87">
        <f t="shared" si="227"/>
        <v>582</v>
      </c>
      <c r="AC789" s="87" t="str">
        <f t="shared" si="228"/>
        <v>SIN RECIBIR</v>
      </c>
      <c r="AD789" s="6">
        <f t="shared" si="229"/>
        <v>0</v>
      </c>
      <c r="AE789" s="87"/>
      <c r="AF789" s="87"/>
      <c r="AG789" s="77"/>
      <c r="AH789" s="77"/>
      <c r="AI789" s="78" t="s">
        <v>2216</v>
      </c>
      <c r="AJ789" s="78"/>
      <c r="AK789" s="77"/>
      <c r="AL789" s="77"/>
      <c r="AM789" s="77"/>
      <c r="AN789" s="77" t="str">
        <f t="shared" si="230"/>
        <v>MCSSA018786HRAEI-LPI-CC-304-1-202325301</v>
      </c>
      <c r="AO789" s="77" t="str">
        <f t="shared" si="231"/>
        <v>1455GABAME, S.A. DE C.V.42MCSSA018786010.000.4592.002024LA-12-512-012000991-I-174-2023RAMO 12</v>
      </c>
      <c r="AP789" s="77" t="str">
        <f t="shared" si="232"/>
        <v>HRAEI-LPI-CC-304-1-2023</v>
      </c>
      <c r="AQ789" s="70" t="str">
        <f t="shared" si="233"/>
        <v>HRAEI-MD1236</v>
      </c>
      <c r="AR789" s="70" t="str">
        <f t="shared" si="234"/>
        <v>GABAME, S.A. DE C.V.</v>
      </c>
      <c r="AS789" s="70" t="str">
        <f t="shared" si="235"/>
        <v>LA-12-512-012000991-I-174-2023</v>
      </c>
      <c r="AT789" s="70" t="s">
        <v>2218</v>
      </c>
      <c r="AU789" s="70" t="str">
        <f t="shared" si="236"/>
        <v>HRAEI-LPI-CC-304-1-2023HRAEI-MD1236</v>
      </c>
    </row>
    <row r="790" spans="1:50" s="70" customFormat="1" ht="24.75" hidden="1" customHeight="1" x14ac:dyDescent="0.25">
      <c r="A790" s="1" t="str">
        <f t="shared" si="219"/>
        <v>LA-012M7B997-E115-2022MCSSA018786DISTRIBUIDOR MEDICO TECNOMED, S.A. DE C.V.2024010.000.4592.00</v>
      </c>
      <c r="B790" s="1" t="str">
        <f t="shared" si="220"/>
        <v>MCSSA01878625301HRAEI-LPI-CC-419-RA-2022HRAEI-MD12362024</v>
      </c>
      <c r="C790" s="42">
        <v>44973</v>
      </c>
      <c r="D790" s="43">
        <v>2024</v>
      </c>
      <c r="E790" s="44" t="s">
        <v>39</v>
      </c>
      <c r="F790" s="44" t="s">
        <v>390</v>
      </c>
      <c r="G790" s="44" t="s">
        <v>41</v>
      </c>
      <c r="H790" s="44">
        <v>25301</v>
      </c>
      <c r="I790" s="44" t="s">
        <v>399</v>
      </c>
      <c r="J790" s="44" t="s">
        <v>400</v>
      </c>
      <c r="K790" s="44" t="s">
        <v>1023</v>
      </c>
      <c r="L790" s="44" t="str">
        <f t="shared" si="221"/>
        <v>HRAEI-LPI-CC-419-RA-2022HRAEI-MD1236</v>
      </c>
      <c r="M790" s="69" t="s">
        <v>1024</v>
      </c>
      <c r="N790" s="44">
        <v>25301724</v>
      </c>
      <c r="O790" s="44" t="s">
        <v>1025</v>
      </c>
      <c r="P790" s="44" t="s">
        <v>1026</v>
      </c>
      <c r="Q790" s="45">
        <v>45.55</v>
      </c>
      <c r="R790" s="46">
        <v>946</v>
      </c>
      <c r="S790" s="46">
        <v>2364</v>
      </c>
      <c r="T790" s="45">
        <f t="shared" si="222"/>
        <v>43090.299999999996</v>
      </c>
      <c r="U790" s="45">
        <f t="shared" si="223"/>
        <v>107680.2</v>
      </c>
      <c r="V790" s="47">
        <v>0</v>
      </c>
      <c r="W790" s="87">
        <f>IFERROR(VLOOKUP(L790,'DINAMICA SOLICITADO - ENTREGADO'!$A$2:$B$2000,2,0),"-")</f>
        <v>946</v>
      </c>
      <c r="X790" s="87">
        <f>IFERROR(VLOOKUP(L790,'DINAMICA SOLICITADO - ENTREGADO'!$A$2:$C$2000,3,0),"-")</f>
        <v>1892</v>
      </c>
      <c r="Y790" s="87" t="str">
        <f t="shared" si="224"/>
        <v>CLAVE SOLICITADA</v>
      </c>
      <c r="Z790" s="87">
        <f t="shared" si="225"/>
        <v>0</v>
      </c>
      <c r="AA790" s="87" t="str">
        <f t="shared" si="226"/>
        <v>MINIMO CUMPLIDO</v>
      </c>
      <c r="AB790" s="87">
        <f t="shared" si="227"/>
        <v>-946</v>
      </c>
      <c r="AC790" s="87" t="str">
        <f t="shared" si="228"/>
        <v>SIN RECIBIR</v>
      </c>
      <c r="AD790" s="6">
        <f t="shared" si="229"/>
        <v>86180.599999999991</v>
      </c>
      <c r="AE790" s="87"/>
      <c r="AF790" s="87"/>
      <c r="AG790" s="8" t="s">
        <v>426</v>
      </c>
      <c r="AH790" s="8" t="s">
        <v>426</v>
      </c>
      <c r="AI790" s="9">
        <v>2.5000000000000001E-2</v>
      </c>
      <c r="AJ790" s="9" t="s">
        <v>1027</v>
      </c>
      <c r="AK790" s="8"/>
      <c r="AL790" s="20"/>
      <c r="AM790" s="8"/>
      <c r="AN790" s="8" t="str">
        <f t="shared" si="230"/>
        <v>MCSSA018786HRAEI-LPI-CC-419-RA-202225301</v>
      </c>
      <c r="AO790" s="8" t="str">
        <f t="shared" si="231"/>
        <v>2364DISTRIBUIDOR MEDICO TECNOMED, S.A. DE C.V.45.55MCSSA018786010.000.4592.002024LA-012M7B997-E115-2022RAMO 12</v>
      </c>
      <c r="AP790" s="8" t="str">
        <f t="shared" si="232"/>
        <v>HRAEI-LPI-CC-419-RA-2022</v>
      </c>
      <c r="AQ790" s="1" t="str">
        <f t="shared" si="233"/>
        <v>HRAEI-MD1236</v>
      </c>
      <c r="AR790" s="1" t="str">
        <f t="shared" si="234"/>
        <v>DISTRIBUIDOR MEDICO TECNOMED, S.A. DE C.V.</v>
      </c>
      <c r="AS790" s="1" t="str">
        <f t="shared" si="235"/>
        <v>LA-012M7B997-E115-2022</v>
      </c>
      <c r="AT790" s="1" t="s">
        <v>48</v>
      </c>
      <c r="AU790" s="1" t="str">
        <f t="shared" si="236"/>
        <v>HRAEI-LPI-CC-419-RA-2022HRAEI-MD1236</v>
      </c>
      <c r="AV790" s="1"/>
      <c r="AW790" s="1"/>
      <c r="AX790" s="1"/>
    </row>
    <row r="791" spans="1:50" s="70" customFormat="1" ht="24.75" hidden="1" customHeight="1" x14ac:dyDescent="0.25">
      <c r="A791" s="57" t="str">
        <f t="shared" si="219"/>
        <v>LA-012M7B997-E115-2022MCSSA018786GABAME, S.A. DE C.V.2024010.000.4592.00</v>
      </c>
      <c r="B791" s="57" t="str">
        <f t="shared" si="220"/>
        <v>MCSSA01878625301HRAEI-LPI-CC-093-2023HRAEI-MD12362024</v>
      </c>
      <c r="C791" s="58">
        <v>44973</v>
      </c>
      <c r="D791" s="59">
        <v>2024</v>
      </c>
      <c r="E791" s="60" t="s">
        <v>39</v>
      </c>
      <c r="F791" s="60" t="s">
        <v>390</v>
      </c>
      <c r="G791" s="60" t="s">
        <v>41</v>
      </c>
      <c r="H791" s="60">
        <v>25301</v>
      </c>
      <c r="I791" s="60" t="s">
        <v>2036</v>
      </c>
      <c r="J791" s="60" t="s">
        <v>1338</v>
      </c>
      <c r="K791" s="60" t="s">
        <v>1023</v>
      </c>
      <c r="L791" s="44" t="str">
        <f t="shared" si="221"/>
        <v>HRAEI-LPI-CC-093-2023HRAEI-MD1236</v>
      </c>
      <c r="M791" s="60" t="s">
        <v>1024</v>
      </c>
      <c r="N791" s="60">
        <v>25301724</v>
      </c>
      <c r="O791" s="60" t="s">
        <v>1025</v>
      </c>
      <c r="P791" s="60" t="s">
        <v>1026</v>
      </c>
      <c r="Q791" s="61">
        <v>42</v>
      </c>
      <c r="R791" s="62">
        <v>1418</v>
      </c>
      <c r="S791" s="62">
        <v>3546</v>
      </c>
      <c r="T791" s="61">
        <f t="shared" si="222"/>
        <v>59556</v>
      </c>
      <c r="U791" s="61">
        <f t="shared" si="223"/>
        <v>148932</v>
      </c>
      <c r="V791" s="63">
        <v>0</v>
      </c>
      <c r="W791" s="87">
        <f>IFERROR(VLOOKUP(L791,'DINAMICA SOLICITADO - ENTREGADO'!$A$2:$B$2000,2,0),"-")</f>
        <v>3546</v>
      </c>
      <c r="X791" s="87">
        <f>IFERROR(VLOOKUP(L791,'DINAMICA SOLICITADO - ENTREGADO'!$A$2:$C$2000,3,0),"-")</f>
        <v>0</v>
      </c>
      <c r="Y791" s="87" t="str">
        <f t="shared" si="224"/>
        <v>CLAVE SOLICITADA</v>
      </c>
      <c r="Z791" s="87">
        <f t="shared" si="225"/>
        <v>2128</v>
      </c>
      <c r="AA791" s="87" t="str">
        <f t="shared" si="226"/>
        <v>MINIMO SUPERADO</v>
      </c>
      <c r="AB791" s="87">
        <f t="shared" si="227"/>
        <v>3546</v>
      </c>
      <c r="AC791" s="87" t="str">
        <f t="shared" si="228"/>
        <v>SIN RECIBIR</v>
      </c>
      <c r="AD791" s="6">
        <f t="shared" si="229"/>
        <v>0</v>
      </c>
      <c r="AE791" s="87" t="s">
        <v>3574</v>
      </c>
      <c r="AF791" s="87"/>
      <c r="AG791" s="64" t="s">
        <v>426</v>
      </c>
      <c r="AH791" s="64" t="s">
        <v>426</v>
      </c>
      <c r="AI791" s="65">
        <v>2.5000000000000001E-2</v>
      </c>
      <c r="AJ791" s="65" t="s">
        <v>2037</v>
      </c>
      <c r="AK791" s="64"/>
      <c r="AL791" s="66"/>
      <c r="AM791" s="64"/>
      <c r="AN791" s="64" t="str">
        <f t="shared" si="230"/>
        <v>MCSSA018786HRAEI-LPI-CC-093-202325301</v>
      </c>
      <c r="AO791" s="64" t="str">
        <f t="shared" si="231"/>
        <v>3546GABAME, S.A. DE C.V.42MCSSA018786010.000.4592.002024LA-012M7B997-E115-2022RAMO 12</v>
      </c>
      <c r="AP791" s="64" t="str">
        <f t="shared" si="232"/>
        <v>HRAEI-LPI-CC-093-2023</v>
      </c>
      <c r="AQ791" s="57" t="str">
        <f t="shared" si="233"/>
        <v>HRAEI-MD1236</v>
      </c>
      <c r="AR791" s="57" t="str">
        <f t="shared" si="234"/>
        <v>GABAME, S.A. DE C.V.</v>
      </c>
      <c r="AS791" s="57" t="str">
        <f t="shared" si="235"/>
        <v>LA-012M7B997-E115-2022</v>
      </c>
      <c r="AT791" s="57" t="s">
        <v>48</v>
      </c>
      <c r="AU791" s="57" t="str">
        <f t="shared" si="236"/>
        <v>HRAEI-LPI-CC-093-2023HRAEI-MD1236</v>
      </c>
      <c r="AV791" s="57"/>
      <c r="AW791" s="57"/>
      <c r="AX791" s="57"/>
    </row>
    <row r="792" spans="1:50" s="70" customFormat="1" ht="24.75" hidden="1" customHeight="1" x14ac:dyDescent="0.25">
      <c r="A792" s="70" t="str">
        <f t="shared" si="219"/>
        <v>LA-12-512-012000991-I-174-2023MCSSA018786NUCITEC, S.A. DE C.V.2024010.000.4191.00</v>
      </c>
      <c r="B792" s="70" t="str">
        <f t="shared" si="220"/>
        <v>MCSSA01878625301HRAEI-LPI-CC-344-2023HRAEI-MD12482024</v>
      </c>
      <c r="C792" s="71">
        <v>45253</v>
      </c>
      <c r="D792" s="72">
        <v>2024</v>
      </c>
      <c r="E792" s="73" t="s">
        <v>39</v>
      </c>
      <c r="F792" s="73" t="s">
        <v>2213</v>
      </c>
      <c r="G792" s="73" t="s">
        <v>41</v>
      </c>
      <c r="H792" s="73">
        <v>25301</v>
      </c>
      <c r="I792" s="73" t="s">
        <v>2308</v>
      </c>
      <c r="J792" s="73" t="s">
        <v>592</v>
      </c>
      <c r="K792" s="73" t="s">
        <v>1794</v>
      </c>
      <c r="L792" s="44" t="str">
        <f t="shared" si="221"/>
        <v>HRAEI-LPI-CC-344-2023HRAEI-MD1248</v>
      </c>
      <c r="M792" s="73" t="s">
        <v>1795</v>
      </c>
      <c r="N792" s="73">
        <v>25301749</v>
      </c>
      <c r="O792" s="73" t="s">
        <v>1796</v>
      </c>
      <c r="P792" s="73" t="s">
        <v>1797</v>
      </c>
      <c r="Q792" s="74">
        <v>99.5</v>
      </c>
      <c r="R792" s="75">
        <v>39</v>
      </c>
      <c r="S792" s="75">
        <v>96</v>
      </c>
      <c r="T792" s="74">
        <f t="shared" si="222"/>
        <v>3880.5</v>
      </c>
      <c r="U792" s="74">
        <f t="shared" si="223"/>
        <v>9552</v>
      </c>
      <c r="V792" s="76">
        <v>0</v>
      </c>
      <c r="W792" s="87">
        <f>IFERROR(VLOOKUP(L792,'DINAMICA SOLICITADO - ENTREGADO'!$A$2:$B$2000,2,0),"-")</f>
        <v>39</v>
      </c>
      <c r="X792" s="87">
        <f>IFERROR(VLOOKUP(L792,'DINAMICA SOLICITADO - ENTREGADO'!$A$2:$C$2000,3,0),"-")</f>
        <v>39</v>
      </c>
      <c r="Y792" s="87" t="str">
        <f t="shared" si="224"/>
        <v>CLAVE SOLICITADA</v>
      </c>
      <c r="Z792" s="87">
        <f t="shared" si="225"/>
        <v>0</v>
      </c>
      <c r="AA792" s="87" t="str">
        <f t="shared" si="226"/>
        <v>MINIMO CUMPLIDO</v>
      </c>
      <c r="AB792" s="87">
        <f t="shared" si="227"/>
        <v>0</v>
      </c>
      <c r="AC792" s="87" t="str">
        <f t="shared" si="228"/>
        <v>RECIBIDO TOTAL</v>
      </c>
      <c r="AD792" s="6">
        <f t="shared" si="229"/>
        <v>3880.5</v>
      </c>
      <c r="AE792" s="87"/>
      <c r="AF792" s="87"/>
      <c r="AG792" s="77"/>
      <c r="AH792" s="77"/>
      <c r="AI792" s="78" t="s">
        <v>2216</v>
      </c>
      <c r="AJ792" s="78"/>
      <c r="AK792" s="77"/>
      <c r="AL792" s="77"/>
      <c r="AM792" s="77"/>
      <c r="AN792" s="77" t="str">
        <f t="shared" si="230"/>
        <v>MCSSA018786HRAEI-LPI-CC-344-202325301</v>
      </c>
      <c r="AO792" s="77" t="str">
        <f t="shared" si="231"/>
        <v>96NUCITEC, S.A. DE C.V.99.5MCSSA018786010.000.4191.002024LA-12-512-012000991-I-174-2023RAMO 12</v>
      </c>
      <c r="AP792" s="77" t="str">
        <f t="shared" si="232"/>
        <v>HRAEI-LPI-CC-344-2023</v>
      </c>
      <c r="AQ792" s="70" t="str">
        <f t="shared" si="233"/>
        <v>HRAEI-MD1248</v>
      </c>
      <c r="AR792" s="70" t="str">
        <f t="shared" si="234"/>
        <v>NUCITEC, S.A. DE C.V.</v>
      </c>
      <c r="AS792" s="70" t="str">
        <f t="shared" si="235"/>
        <v>LA-12-512-012000991-I-174-2023</v>
      </c>
      <c r="AT792" s="70" t="s">
        <v>2218</v>
      </c>
      <c r="AU792" s="70" t="str">
        <f t="shared" si="236"/>
        <v>HRAEI-LPI-CC-344-2023HRAEI-MD1248</v>
      </c>
    </row>
    <row r="793" spans="1:50" s="70" customFormat="1" ht="24.75" hidden="1" customHeight="1" x14ac:dyDescent="0.25">
      <c r="A793" s="70" t="str">
        <f t="shared" si="219"/>
        <v>LA-12-512-012000991-I-174-2023MCSSA018786PROQUIGAMA, S.A. DE C.V.2024010.000.4191.00</v>
      </c>
      <c r="B793" s="70" t="str">
        <f t="shared" si="220"/>
        <v>MCSSA01878625301HRAEI-LPI-CC-361-1-2023HRAEI-MD12482024</v>
      </c>
      <c r="C793" s="71">
        <v>45253</v>
      </c>
      <c r="D793" s="72">
        <v>2024</v>
      </c>
      <c r="E793" s="73" t="s">
        <v>39</v>
      </c>
      <c r="F793" s="73" t="s">
        <v>2213</v>
      </c>
      <c r="G793" s="73" t="s">
        <v>41</v>
      </c>
      <c r="H793" s="73">
        <v>25301</v>
      </c>
      <c r="I793" s="73" t="s">
        <v>2300</v>
      </c>
      <c r="J793" s="73" t="s">
        <v>374</v>
      </c>
      <c r="K793" s="73" t="s">
        <v>1794</v>
      </c>
      <c r="L793" s="44" t="str">
        <f t="shared" si="221"/>
        <v>HRAEI-LPI-CC-361-1-2023HRAEI-MD1248</v>
      </c>
      <c r="M793" s="73" t="s">
        <v>1795</v>
      </c>
      <c r="N793" s="73">
        <v>25301749</v>
      </c>
      <c r="O793" s="73" t="s">
        <v>1796</v>
      </c>
      <c r="P793" s="73" t="s">
        <v>1797</v>
      </c>
      <c r="Q793" s="74">
        <v>109</v>
      </c>
      <c r="R793" s="75">
        <v>25</v>
      </c>
      <c r="S793" s="75">
        <v>64</v>
      </c>
      <c r="T793" s="74">
        <f t="shared" si="222"/>
        <v>2725</v>
      </c>
      <c r="U793" s="74">
        <f t="shared" si="223"/>
        <v>6976</v>
      </c>
      <c r="V793" s="76">
        <v>0</v>
      </c>
      <c r="W793" s="87">
        <f>IFERROR(VLOOKUP(L793,'DINAMICA SOLICITADO - ENTREGADO'!$A$2:$B$2000,2,0),"-")</f>
        <v>25</v>
      </c>
      <c r="X793" s="87">
        <f>IFERROR(VLOOKUP(L793,'DINAMICA SOLICITADO - ENTREGADO'!$A$2:$C$2000,3,0),"-")</f>
        <v>0</v>
      </c>
      <c r="Y793" s="87" t="str">
        <f t="shared" si="224"/>
        <v>CLAVE SOLICITADA</v>
      </c>
      <c r="Z793" s="87">
        <f t="shared" si="225"/>
        <v>0</v>
      </c>
      <c r="AA793" s="87" t="str">
        <f t="shared" si="226"/>
        <v>MINIMO CUMPLIDO</v>
      </c>
      <c r="AB793" s="87">
        <f t="shared" si="227"/>
        <v>25</v>
      </c>
      <c r="AC793" s="87" t="str">
        <f t="shared" si="228"/>
        <v>SIN RECIBIR</v>
      </c>
      <c r="AD793" s="6">
        <f t="shared" si="229"/>
        <v>0</v>
      </c>
      <c r="AE793" s="87"/>
      <c r="AF793" s="87"/>
      <c r="AG793" s="77"/>
      <c r="AH793" s="77"/>
      <c r="AI793" s="78" t="s">
        <v>2216</v>
      </c>
      <c r="AJ793" s="78"/>
      <c r="AK793" s="77"/>
      <c r="AL793" s="77"/>
      <c r="AM793" s="77"/>
      <c r="AN793" s="77" t="str">
        <f t="shared" si="230"/>
        <v>MCSSA018786HRAEI-LPI-CC-361-1-202325301</v>
      </c>
      <c r="AO793" s="77" t="str">
        <f t="shared" si="231"/>
        <v>64PROQUIGAMA, S.A. DE C.V.109MCSSA018786010.000.4191.002024LA-12-512-012000991-I-174-2023RAMO 12</v>
      </c>
      <c r="AP793" s="77" t="str">
        <f t="shared" si="232"/>
        <v>HRAEI-LPI-CC-361-1-2023</v>
      </c>
      <c r="AQ793" s="70" t="str">
        <f t="shared" si="233"/>
        <v>HRAEI-MD1248</v>
      </c>
      <c r="AR793" s="70" t="str">
        <f t="shared" si="234"/>
        <v>PROQUIGAMA, S.A. DE C.V.</v>
      </c>
      <c r="AS793" s="70" t="str">
        <f t="shared" si="235"/>
        <v>LA-12-512-012000991-I-174-2023</v>
      </c>
      <c r="AT793" s="70" t="s">
        <v>2218</v>
      </c>
      <c r="AU793" s="70" t="str">
        <f t="shared" si="236"/>
        <v>HRAEI-LPI-CC-361-1-2023HRAEI-MD1248</v>
      </c>
    </row>
    <row r="794" spans="1:50" s="70" customFormat="1" ht="24.75" hidden="1" customHeight="1" x14ac:dyDescent="0.25">
      <c r="A794" s="1" t="str">
        <f t="shared" si="219"/>
        <v>LA-12-M7B-012M7B997-I-1-2023MCSSA018786DARFARMA, S.A. DE C.V.2024010.000.4191.00</v>
      </c>
      <c r="B794" s="1" t="str">
        <f t="shared" si="220"/>
        <v>MCSSA01878625301HRAEI-LPI-CC-019-2023HRAEI-MD12482024</v>
      </c>
      <c r="C794" s="42">
        <v>44971</v>
      </c>
      <c r="D794" s="43">
        <v>2024</v>
      </c>
      <c r="E794" s="44" t="s">
        <v>39</v>
      </c>
      <c r="F794" s="44" t="s">
        <v>1474</v>
      </c>
      <c r="G794" s="44" t="s">
        <v>41</v>
      </c>
      <c r="H794" s="44">
        <v>25301</v>
      </c>
      <c r="I794" s="44" t="s">
        <v>1546</v>
      </c>
      <c r="J794" s="44" t="s">
        <v>1547</v>
      </c>
      <c r="K794" s="44" t="s">
        <v>1794</v>
      </c>
      <c r="L794" s="44" t="str">
        <f t="shared" si="221"/>
        <v>HRAEI-LPI-CC-019-2023HRAEI-MD1248</v>
      </c>
      <c r="M794" s="44" t="s">
        <v>1795</v>
      </c>
      <c r="N794" s="44">
        <v>25301749</v>
      </c>
      <c r="O794" s="44" t="s">
        <v>1796</v>
      </c>
      <c r="P794" s="44" t="s">
        <v>1797</v>
      </c>
      <c r="Q794" s="45">
        <v>103.57</v>
      </c>
      <c r="R794" s="46">
        <v>10</v>
      </c>
      <c r="S794" s="46">
        <v>28</v>
      </c>
      <c r="T794" s="45">
        <f t="shared" si="222"/>
        <v>1035.6999999999998</v>
      </c>
      <c r="U794" s="45">
        <f t="shared" si="223"/>
        <v>2899.96</v>
      </c>
      <c r="V794" s="47">
        <v>0</v>
      </c>
      <c r="W794" s="87">
        <f>IFERROR(VLOOKUP(L794,'DINAMICA SOLICITADO - ENTREGADO'!$A$2:$B$2000,2,0),"-")</f>
        <v>28</v>
      </c>
      <c r="X794" s="87">
        <f>IFERROR(VLOOKUP(L794,'DINAMICA SOLICITADO - ENTREGADO'!$A$2:$C$2000,3,0),"-")</f>
        <v>0</v>
      </c>
      <c r="Y794" s="87" t="str">
        <f t="shared" si="224"/>
        <v>CLAVE SOLICITADA</v>
      </c>
      <c r="Z794" s="87">
        <f t="shared" si="225"/>
        <v>18</v>
      </c>
      <c r="AA794" s="87" t="str">
        <f t="shared" si="226"/>
        <v>MINIMO SUPERADO</v>
      </c>
      <c r="AB794" s="87">
        <f t="shared" si="227"/>
        <v>28</v>
      </c>
      <c r="AC794" s="87" t="str">
        <f t="shared" si="228"/>
        <v>SIN RECIBIR</v>
      </c>
      <c r="AD794" s="6">
        <f t="shared" si="229"/>
        <v>0</v>
      </c>
      <c r="AE794" s="87" t="s">
        <v>3574</v>
      </c>
      <c r="AF794" s="87"/>
      <c r="AG794" s="8"/>
      <c r="AH794" s="8"/>
      <c r="AI794" s="9">
        <v>0.02</v>
      </c>
      <c r="AJ794" s="9"/>
      <c r="AK794" s="8"/>
      <c r="AL794" s="20"/>
      <c r="AM794" s="8"/>
      <c r="AN794" s="8" t="str">
        <f t="shared" si="230"/>
        <v>MCSSA018786HRAEI-LPI-CC-019-202325301</v>
      </c>
      <c r="AO794" s="8" t="str">
        <f t="shared" si="231"/>
        <v>28DARFARMA, S.A. DE C.V.103.57MCSSA018786010.000.4191.002024LA-12-M7B-012M7B997-I-1-2023RAMO 12</v>
      </c>
      <c r="AP794" s="8" t="str">
        <f t="shared" si="232"/>
        <v>HRAEI-LPI-CC-019-2023</v>
      </c>
      <c r="AQ794" s="1" t="str">
        <f t="shared" si="233"/>
        <v>HRAEI-MD1248</v>
      </c>
      <c r="AR794" s="1" t="str">
        <f t="shared" si="234"/>
        <v>DARFARMA, S.A. DE C.V.</v>
      </c>
      <c r="AS794" s="1" t="str">
        <f t="shared" si="235"/>
        <v>LA-12-M7B-012M7B997-I-1-2023</v>
      </c>
      <c r="AT794" s="1" t="s">
        <v>48</v>
      </c>
      <c r="AU794" s="1" t="str">
        <f t="shared" si="236"/>
        <v>HRAEI-LPI-CC-019-2023HRAEI-MD1248</v>
      </c>
      <c r="AV794" s="1"/>
      <c r="AW794" s="1"/>
      <c r="AX794" s="1"/>
    </row>
    <row r="795" spans="1:50" s="70" customFormat="1" ht="24.75" hidden="1" customHeight="1" x14ac:dyDescent="0.25">
      <c r="A795" s="1" t="str">
        <f t="shared" si="219"/>
        <v>LA-12-M7B-012M7B997-I-1-2023MCSSA018786ADMINISTRADORA DE MARCAS FARMACÉUTICAS, S.A. DE C.V.2024010.000.4191.00</v>
      </c>
      <c r="B795" s="1" t="str">
        <f t="shared" si="220"/>
        <v>MCSSA01878625301HRAEI-LPI-CC-009-2023HRAEI-MD12482024</v>
      </c>
      <c r="C795" s="42">
        <v>44971</v>
      </c>
      <c r="D795" s="43">
        <v>2024</v>
      </c>
      <c r="E795" s="44" t="s">
        <v>39</v>
      </c>
      <c r="F795" s="44" t="s">
        <v>1474</v>
      </c>
      <c r="G795" s="44" t="s">
        <v>41</v>
      </c>
      <c r="H795" s="44">
        <v>25301</v>
      </c>
      <c r="I795" s="44" t="s">
        <v>1480</v>
      </c>
      <c r="J795" s="44" t="s">
        <v>377</v>
      </c>
      <c r="K795" s="44" t="s">
        <v>1794</v>
      </c>
      <c r="L795" s="44" t="str">
        <f t="shared" si="221"/>
        <v>HRAEI-LPI-CC-009-2023HRAEI-MD1248</v>
      </c>
      <c r="M795" s="44" t="s">
        <v>1795</v>
      </c>
      <c r="N795" s="44">
        <v>25301749</v>
      </c>
      <c r="O795" s="44" t="s">
        <v>1796</v>
      </c>
      <c r="P795" s="44" t="s">
        <v>1797</v>
      </c>
      <c r="Q795" s="45">
        <v>102.959999999999</v>
      </c>
      <c r="R795" s="46">
        <v>18</v>
      </c>
      <c r="S795" s="46">
        <v>43</v>
      </c>
      <c r="T795" s="45">
        <f t="shared" si="222"/>
        <v>1853.279999999982</v>
      </c>
      <c r="U795" s="45">
        <f t="shared" si="223"/>
        <v>4427.279999999957</v>
      </c>
      <c r="V795" s="47">
        <v>0</v>
      </c>
      <c r="W795" s="87">
        <f>IFERROR(VLOOKUP(L795,'DINAMICA SOLICITADO - ENTREGADO'!$A$2:$B$2000,2,0),"-")</f>
        <v>43</v>
      </c>
      <c r="X795" s="87">
        <f>IFERROR(VLOOKUP(L795,'DINAMICA SOLICITADO - ENTREGADO'!$A$2:$C$2000,3,0),"-")</f>
        <v>43</v>
      </c>
      <c r="Y795" s="87" t="str">
        <f t="shared" si="224"/>
        <v>CLAVE SOLICITADA</v>
      </c>
      <c r="Z795" s="87">
        <f t="shared" si="225"/>
        <v>25</v>
      </c>
      <c r="AA795" s="87" t="str">
        <f t="shared" si="226"/>
        <v>MINIMO SUPERADO</v>
      </c>
      <c r="AB795" s="87">
        <f t="shared" si="227"/>
        <v>0</v>
      </c>
      <c r="AC795" s="87" t="str">
        <f t="shared" si="228"/>
        <v>RECIBIDO TOTAL</v>
      </c>
      <c r="AD795" s="6">
        <f t="shared" si="229"/>
        <v>4427.279999999957</v>
      </c>
      <c r="AE795" s="87" t="s">
        <v>3574</v>
      </c>
      <c r="AF795" s="87"/>
      <c r="AG795" s="8"/>
      <c r="AH795" s="8"/>
      <c r="AI795" s="9">
        <v>0.02</v>
      </c>
      <c r="AJ795" s="9"/>
      <c r="AK795" s="8"/>
      <c r="AL795" s="20"/>
      <c r="AM795" s="8"/>
      <c r="AN795" s="8" t="str">
        <f t="shared" si="230"/>
        <v>MCSSA018786HRAEI-LPI-CC-009-202325301</v>
      </c>
      <c r="AO795" s="8" t="str">
        <f t="shared" si="231"/>
        <v>43ADMINISTRADORA DE MARCAS FARMACÉUTICAS, S.A. DE C.V.102.959999999999MCSSA018786010.000.4191.002024LA-12-M7B-012M7B997-I-1-2023RAMO 12</v>
      </c>
      <c r="AP795" s="8" t="str">
        <f t="shared" si="232"/>
        <v>HRAEI-LPI-CC-009-2023</v>
      </c>
      <c r="AQ795" s="1" t="str">
        <f t="shared" si="233"/>
        <v>HRAEI-MD1248</v>
      </c>
      <c r="AR795" s="1" t="str">
        <f t="shared" si="234"/>
        <v>ADMINISTRADORA DE MARCAS FARMACÉUTICAS, S.A. DE C.V.</v>
      </c>
      <c r="AS795" s="1" t="str">
        <f t="shared" si="235"/>
        <v>LA-12-M7B-012M7B997-I-1-2023</v>
      </c>
      <c r="AT795" s="1" t="s">
        <v>48</v>
      </c>
      <c r="AU795" s="1" t="str">
        <f t="shared" si="236"/>
        <v>HRAEI-LPI-CC-009-2023HRAEI-MD1248</v>
      </c>
      <c r="AV795" s="1"/>
      <c r="AW795" s="1"/>
      <c r="AX795" s="1"/>
    </row>
    <row r="796" spans="1:50" s="70" customFormat="1" ht="24.75" hidden="1" customHeight="1" x14ac:dyDescent="0.25">
      <c r="A796" s="1" t="str">
        <f t="shared" si="219"/>
        <v>LA-12-M7B-012M7B997-I-1-2023MCSSA018786RALCA, S.A. DE C.V.2024010.000.4191.00</v>
      </c>
      <c r="B796" s="1" t="str">
        <f t="shared" si="220"/>
        <v>MCSSA01878625301HRAEI-LPI-CC-039-2023HRAEI-MD12482024</v>
      </c>
      <c r="C796" s="42">
        <v>44971</v>
      </c>
      <c r="D796" s="43">
        <v>2024</v>
      </c>
      <c r="E796" s="44" t="s">
        <v>39</v>
      </c>
      <c r="F796" s="44" t="s">
        <v>1474</v>
      </c>
      <c r="G796" s="44" t="s">
        <v>41</v>
      </c>
      <c r="H796" s="44">
        <v>25301</v>
      </c>
      <c r="I796" s="44" t="s">
        <v>1792</v>
      </c>
      <c r="J796" s="44" t="s">
        <v>1793</v>
      </c>
      <c r="K796" s="44" t="s">
        <v>1794</v>
      </c>
      <c r="L796" s="44" t="str">
        <f t="shared" si="221"/>
        <v>HRAEI-LPI-CC-039-2023HRAEI-MD1248</v>
      </c>
      <c r="M796" s="44" t="s">
        <v>1795</v>
      </c>
      <c r="N796" s="44">
        <v>25301749</v>
      </c>
      <c r="O796" s="44" t="s">
        <v>1796</v>
      </c>
      <c r="P796" s="44" t="s">
        <v>1797</v>
      </c>
      <c r="Q796" s="45">
        <v>100</v>
      </c>
      <c r="R796" s="46">
        <v>29</v>
      </c>
      <c r="S796" s="46">
        <v>71</v>
      </c>
      <c r="T796" s="45">
        <f t="shared" si="222"/>
        <v>2900</v>
      </c>
      <c r="U796" s="45">
        <f t="shared" si="223"/>
        <v>7100</v>
      </c>
      <c r="V796" s="47">
        <v>0</v>
      </c>
      <c r="W796" s="87">
        <f>IFERROR(VLOOKUP(L796,'DINAMICA SOLICITADO - ENTREGADO'!$A$2:$B$2000,2,0),"-")</f>
        <v>71</v>
      </c>
      <c r="X796" s="87">
        <f>IFERROR(VLOOKUP(L796,'DINAMICA SOLICITADO - ENTREGADO'!$A$2:$C$2000,3,0),"-")</f>
        <v>71</v>
      </c>
      <c r="Y796" s="87" t="str">
        <f t="shared" si="224"/>
        <v>CLAVE SOLICITADA</v>
      </c>
      <c r="Z796" s="87">
        <f t="shared" si="225"/>
        <v>42</v>
      </c>
      <c r="AA796" s="87" t="str">
        <f t="shared" si="226"/>
        <v>MINIMO SUPERADO</v>
      </c>
      <c r="AB796" s="87">
        <f t="shared" si="227"/>
        <v>0</v>
      </c>
      <c r="AC796" s="87" t="str">
        <f t="shared" si="228"/>
        <v>RECIBIDO TOTAL</v>
      </c>
      <c r="AD796" s="6">
        <f t="shared" si="229"/>
        <v>7100</v>
      </c>
      <c r="AE796" s="87"/>
      <c r="AF796" s="87"/>
      <c r="AG796" s="8"/>
      <c r="AH796" s="8"/>
      <c r="AI796" s="9">
        <v>0.02</v>
      </c>
      <c r="AJ796" s="9"/>
      <c r="AK796" s="8"/>
      <c r="AL796" s="20"/>
      <c r="AM796" s="8"/>
      <c r="AN796" s="8" t="str">
        <f t="shared" si="230"/>
        <v>MCSSA018786HRAEI-LPI-CC-039-202325301</v>
      </c>
      <c r="AO796" s="8" t="str">
        <f t="shared" si="231"/>
        <v>71RALCA, S.A. DE C.V.100MCSSA018786010.000.4191.002024LA-12-M7B-012M7B997-I-1-2023RAMO 12</v>
      </c>
      <c r="AP796" s="8" t="str">
        <f t="shared" si="232"/>
        <v>HRAEI-LPI-CC-039-2023</v>
      </c>
      <c r="AQ796" s="1" t="str">
        <f t="shared" si="233"/>
        <v>HRAEI-MD1248</v>
      </c>
      <c r="AR796" s="1" t="str">
        <f t="shared" si="234"/>
        <v>RALCA, S.A. DE C.V.</v>
      </c>
      <c r="AS796" s="1" t="str">
        <f t="shared" si="235"/>
        <v>LA-12-M7B-012M7B997-I-1-2023</v>
      </c>
      <c r="AT796" s="1" t="s">
        <v>48</v>
      </c>
      <c r="AU796" s="1" t="str">
        <f t="shared" si="236"/>
        <v>HRAEI-LPI-CC-039-2023HRAEI-MD1248</v>
      </c>
      <c r="AV796" s="1"/>
      <c r="AW796" s="1"/>
      <c r="AX796" s="1"/>
    </row>
    <row r="797" spans="1:50" s="70" customFormat="1" ht="24.75" hidden="1" customHeight="1" x14ac:dyDescent="0.25">
      <c r="A797" s="1" t="str">
        <f t="shared" si="219"/>
        <v>LA-012M7B997-E115-2022MCSSA018786PROFESSIONAL PHARMACY OCCIDENTE, S.A. DE C.V.2024010.000.3664.00</v>
      </c>
      <c r="B797" s="1" t="str">
        <f t="shared" si="220"/>
        <v>MCSSA01878625301HRAEI-LPI-CC-423-2022HRAEI-MD12502024</v>
      </c>
      <c r="C797" s="42">
        <v>44950</v>
      </c>
      <c r="D797" s="43">
        <v>2024</v>
      </c>
      <c r="E797" s="44" t="s">
        <v>39</v>
      </c>
      <c r="F797" s="44" t="s">
        <v>390</v>
      </c>
      <c r="G797" s="44" t="s">
        <v>41</v>
      </c>
      <c r="H797" s="44">
        <v>25301</v>
      </c>
      <c r="I797" s="44" t="s">
        <v>432</v>
      </c>
      <c r="J797" s="44" t="s">
        <v>340</v>
      </c>
      <c r="K797" s="44" t="s">
        <v>906</v>
      </c>
      <c r="L797" s="44" t="str">
        <f t="shared" si="221"/>
        <v>HRAEI-LPI-CC-423-2022HRAEI-MD1250</v>
      </c>
      <c r="M797" s="44" t="s">
        <v>907</v>
      </c>
      <c r="N797" s="44">
        <v>25301752</v>
      </c>
      <c r="O797" s="44" t="s">
        <v>908</v>
      </c>
      <c r="P797" s="44" t="s">
        <v>369</v>
      </c>
      <c r="Q797" s="45">
        <v>172.34</v>
      </c>
      <c r="R797" s="46">
        <v>6</v>
      </c>
      <c r="S797" s="46">
        <v>14</v>
      </c>
      <c r="T797" s="45">
        <f t="shared" si="222"/>
        <v>1034.04</v>
      </c>
      <c r="U797" s="45">
        <f t="shared" si="223"/>
        <v>2412.7600000000002</v>
      </c>
      <c r="V797" s="47">
        <v>0</v>
      </c>
      <c r="W797" s="87" t="str">
        <f>IFERROR(VLOOKUP(L797,'DINAMICA SOLICITADO - ENTREGADO'!$A$2:$B$2000,2,0),"-")</f>
        <v>-</v>
      </c>
      <c r="X797" s="87" t="str">
        <f>IFERROR(VLOOKUP(L797,'DINAMICA SOLICITADO - ENTREGADO'!$A$2:$C$2000,3,0),"-")</f>
        <v>-</v>
      </c>
      <c r="Y797" s="87" t="str">
        <f t="shared" si="224"/>
        <v>SIN SOLICITUD</v>
      </c>
      <c r="Z797" s="87" t="str">
        <f t="shared" si="225"/>
        <v>-</v>
      </c>
      <c r="AA797" s="87" t="str">
        <f t="shared" si="226"/>
        <v>MINIMO SIN SOLICITUD</v>
      </c>
      <c r="AB797" s="87" t="str">
        <f t="shared" si="227"/>
        <v>-</v>
      </c>
      <c r="AC797" s="87" t="str">
        <f t="shared" si="228"/>
        <v>SIN SOLICITUD</v>
      </c>
      <c r="AD797" s="6" t="str">
        <f t="shared" si="229"/>
        <v>-</v>
      </c>
      <c r="AE797" s="87"/>
      <c r="AF797" s="87"/>
      <c r="AG797" s="8"/>
      <c r="AH797" s="8"/>
      <c r="AI797" s="9">
        <v>2.5000000000000001E-2</v>
      </c>
      <c r="AJ797" s="9"/>
      <c r="AK797" s="8"/>
      <c r="AL797" s="20"/>
      <c r="AM797" s="8"/>
      <c r="AN797" s="8" t="str">
        <f t="shared" si="230"/>
        <v>MCSSA018786HRAEI-LPI-CC-423-202225301</v>
      </c>
      <c r="AO797" s="8" t="str">
        <f t="shared" si="231"/>
        <v>14PROFESSIONAL PHARMACY OCCIDENTE, S.A. DE C.V.172.34MCSSA018786010.000.3664.002024LA-012M7B997-E115-2022RAMO 12</v>
      </c>
      <c r="AP797" s="8" t="str">
        <f t="shared" si="232"/>
        <v>HRAEI-LPI-CC-423-2022</v>
      </c>
      <c r="AQ797" s="1" t="str">
        <f t="shared" si="233"/>
        <v>HRAEI-MD1250</v>
      </c>
      <c r="AR797" s="1" t="str">
        <f t="shared" si="234"/>
        <v>PROFESSIONAL PHARMACY OCCIDENTE, S.A. DE C.V.</v>
      </c>
      <c r="AS797" s="1" t="str">
        <f t="shared" si="235"/>
        <v>LA-012M7B997-E115-2022</v>
      </c>
      <c r="AT797" s="1" t="s">
        <v>48</v>
      </c>
      <c r="AU797" s="1" t="str">
        <f t="shared" si="236"/>
        <v>HRAEI-LPI-CC-423-2022HRAEI-MD1250</v>
      </c>
      <c r="AV797" s="1"/>
      <c r="AW797" s="1"/>
      <c r="AX797" s="1"/>
    </row>
    <row r="798" spans="1:50" s="70" customFormat="1" ht="24.75" hidden="1" customHeight="1" x14ac:dyDescent="0.25">
      <c r="A798" s="70" t="str">
        <f t="shared" si="219"/>
        <v>AA-12-512-012000991-T-176-2023  MCSSA018786PINT PHARMA S.A. P.I. DE C.V.2024010.000.6302.00</v>
      </c>
      <c r="B798" s="70" t="str">
        <f t="shared" si="220"/>
        <v>MCSSA01878625301HRAEI-AD-CC-242-2023HRAEI-MD21222024</v>
      </c>
      <c r="C798" s="71">
        <v>45239</v>
      </c>
      <c r="D798" s="72">
        <v>2024</v>
      </c>
      <c r="E798" s="73" t="s">
        <v>39</v>
      </c>
      <c r="F798" s="73" t="s">
        <v>2239</v>
      </c>
      <c r="G798" s="73" t="s">
        <v>41</v>
      </c>
      <c r="H798" s="73">
        <v>25301</v>
      </c>
      <c r="I798" s="73" t="s">
        <v>2262</v>
      </c>
      <c r="J798" s="73" t="s">
        <v>2263</v>
      </c>
      <c r="K798" s="73" t="s">
        <v>327</v>
      </c>
      <c r="L798" s="44" t="str">
        <f t="shared" si="221"/>
        <v>HRAEI-AD-CC-242-2023HRAEI-MD2122</v>
      </c>
      <c r="M798" s="73" t="s">
        <v>328</v>
      </c>
      <c r="N798" s="73">
        <v>25303547</v>
      </c>
      <c r="O798" s="73" t="s">
        <v>2211</v>
      </c>
      <c r="P798" s="73" t="s">
        <v>280</v>
      </c>
      <c r="Q798" s="74">
        <v>160000</v>
      </c>
      <c r="R798" s="75">
        <v>20</v>
      </c>
      <c r="S798" s="75">
        <v>48</v>
      </c>
      <c r="T798" s="74">
        <f t="shared" si="222"/>
        <v>3200000</v>
      </c>
      <c r="U798" s="74">
        <f t="shared" si="223"/>
        <v>7680000</v>
      </c>
      <c r="V798" s="76">
        <v>0</v>
      </c>
      <c r="W798" s="87">
        <f>IFERROR(VLOOKUP(L798,'DINAMICA SOLICITADO - ENTREGADO'!$A$2:$B$2000,2,0),"-")</f>
        <v>20</v>
      </c>
      <c r="X798" s="87">
        <f>IFERROR(VLOOKUP(L798,'DINAMICA SOLICITADO - ENTREGADO'!$A$2:$C$2000,3,0),"-")</f>
        <v>0</v>
      </c>
      <c r="Y798" s="87" t="str">
        <f t="shared" si="224"/>
        <v>CLAVE SOLICITADA</v>
      </c>
      <c r="Z798" s="87">
        <f t="shared" si="225"/>
        <v>0</v>
      </c>
      <c r="AA798" s="87" t="str">
        <f t="shared" si="226"/>
        <v>MINIMO CUMPLIDO</v>
      </c>
      <c r="AB798" s="87">
        <f t="shared" si="227"/>
        <v>20</v>
      </c>
      <c r="AC798" s="87" t="str">
        <f t="shared" si="228"/>
        <v>SIN RECIBIR</v>
      </c>
      <c r="AD798" s="6">
        <f t="shared" si="229"/>
        <v>0</v>
      </c>
      <c r="AE798" s="87" t="s">
        <v>3574</v>
      </c>
      <c r="AF798" s="87"/>
      <c r="AG798" s="77"/>
      <c r="AH798" s="77"/>
      <c r="AI798" s="78" t="s">
        <v>2216</v>
      </c>
      <c r="AJ798" s="78"/>
      <c r="AK798" s="77"/>
      <c r="AL798" s="77"/>
      <c r="AM798" s="77"/>
      <c r="AN798" s="77" t="str">
        <f t="shared" si="230"/>
        <v>MCSSA018786HRAEI-AD-CC-242-202325301</v>
      </c>
      <c r="AO798" s="77" t="str">
        <f t="shared" si="231"/>
        <v>48PINT PHARMA S.A. P.I. DE C.V.160000MCSSA018786010.000.6302.002024AA-12-512-012000991-T-176-2023  RAMO 12</v>
      </c>
      <c r="AP798" s="77" t="str">
        <f t="shared" si="232"/>
        <v>HRAEI-AD-CC-242-2023</v>
      </c>
      <c r="AQ798" s="70" t="str">
        <f t="shared" si="233"/>
        <v>HRAEI-MD2122</v>
      </c>
      <c r="AR798" s="70" t="str">
        <f t="shared" si="234"/>
        <v>PINT PHARMA S.A. P.I. DE C.V.</v>
      </c>
      <c r="AS798" s="70" t="str">
        <f t="shared" si="235"/>
        <v>AA-12-512-012000991-T-176-2023  </v>
      </c>
      <c r="AT798" s="70" t="s">
        <v>2218</v>
      </c>
      <c r="AU798" s="70" t="str">
        <f t="shared" si="236"/>
        <v>HRAEI-AD-CC-242-2023HRAEI-MD2122</v>
      </c>
    </row>
    <row r="799" spans="1:50" s="70" customFormat="1" ht="24.75" hidden="1" customHeight="1" x14ac:dyDescent="0.25">
      <c r="A799" s="1" t="str">
        <f t="shared" si="219"/>
        <v>AA-012M7B997-E133-2022MCSSA018786PINT PHARMA, S.A.P.I. DE C.V.2024010.000.6302.00</v>
      </c>
      <c r="B799" s="1" t="str">
        <f t="shared" si="220"/>
        <v>MCSSA01878625301HRAEI-AD-CC-359-2022HRAEI-MD21222024</v>
      </c>
      <c r="C799" s="42">
        <v>44950</v>
      </c>
      <c r="D799" s="43">
        <v>2024</v>
      </c>
      <c r="E799" s="44" t="s">
        <v>39</v>
      </c>
      <c r="F799" s="44" t="s">
        <v>40</v>
      </c>
      <c r="G799" s="44" t="s">
        <v>41</v>
      </c>
      <c r="H799" s="44">
        <v>25301</v>
      </c>
      <c r="I799" s="44" t="s">
        <v>325</v>
      </c>
      <c r="J799" s="44" t="s">
        <v>326</v>
      </c>
      <c r="K799" s="44" t="s">
        <v>327</v>
      </c>
      <c r="L799" s="44" t="str">
        <f t="shared" si="221"/>
        <v>HRAEI-AD-CC-359-2022HRAEI-MD2122</v>
      </c>
      <c r="M799" s="44" t="s">
        <v>328</v>
      </c>
      <c r="N799" s="44">
        <v>25303547</v>
      </c>
      <c r="O799" s="44" t="s">
        <v>2211</v>
      </c>
      <c r="P799" s="44" t="s">
        <v>280</v>
      </c>
      <c r="Q799" s="45">
        <v>160000</v>
      </c>
      <c r="R799" s="46">
        <v>32</v>
      </c>
      <c r="S799" s="46">
        <v>78</v>
      </c>
      <c r="T799" s="45">
        <f t="shared" si="222"/>
        <v>5120000</v>
      </c>
      <c r="U799" s="45">
        <f t="shared" si="223"/>
        <v>12480000</v>
      </c>
      <c r="V799" s="47">
        <v>0</v>
      </c>
      <c r="W799" s="87">
        <f>IFERROR(VLOOKUP(L799,'DINAMICA SOLICITADO - ENTREGADO'!$A$2:$B$2000,2,0),"-")</f>
        <v>32</v>
      </c>
      <c r="X799" s="87">
        <f>IFERROR(VLOOKUP(L799,'DINAMICA SOLICITADO - ENTREGADO'!$A$2:$C$2000,3,0),"-")</f>
        <v>32</v>
      </c>
      <c r="Y799" s="87" t="str">
        <f t="shared" si="224"/>
        <v>CLAVE SOLICITADA</v>
      </c>
      <c r="Z799" s="87">
        <f t="shared" si="225"/>
        <v>0</v>
      </c>
      <c r="AA799" s="87" t="str">
        <f t="shared" si="226"/>
        <v>MINIMO CUMPLIDO</v>
      </c>
      <c r="AB799" s="87">
        <f t="shared" si="227"/>
        <v>0</v>
      </c>
      <c r="AC799" s="87" t="str">
        <f t="shared" si="228"/>
        <v>RECIBIDO TOTAL</v>
      </c>
      <c r="AD799" s="6">
        <f t="shared" si="229"/>
        <v>5120000</v>
      </c>
      <c r="AE799" s="87"/>
      <c r="AF799" s="87"/>
      <c r="AG799" s="8"/>
      <c r="AH799" s="8"/>
      <c r="AI799" s="9">
        <v>2.5000000000000001E-2</v>
      </c>
      <c r="AJ799" s="9"/>
      <c r="AK799" s="8"/>
      <c r="AL799" s="20"/>
      <c r="AM799" s="8"/>
      <c r="AN799" s="8" t="str">
        <f t="shared" si="230"/>
        <v>MCSSA018786HRAEI-AD-CC-359-202225301</v>
      </c>
      <c r="AO799" s="8" t="str">
        <f t="shared" si="231"/>
        <v>78PINT PHARMA, S.A.P.I. DE C.V.160000MCSSA018786010.000.6302.002024AA-012M7B997-E133-2022RAMO 12</v>
      </c>
      <c r="AP799" s="8" t="str">
        <f t="shared" si="232"/>
        <v>HRAEI-AD-CC-359-2022</v>
      </c>
      <c r="AQ799" s="1" t="str">
        <f t="shared" si="233"/>
        <v>HRAEI-MD2122</v>
      </c>
      <c r="AR799" s="1" t="str">
        <f t="shared" si="234"/>
        <v>PINT PHARMA, S.A.P.I. DE C.V.</v>
      </c>
      <c r="AS799" s="1" t="str">
        <f t="shared" si="235"/>
        <v>AA-012M7B997-E133-2022</v>
      </c>
      <c r="AT799" s="1" t="s">
        <v>48</v>
      </c>
      <c r="AU799" s="1" t="str">
        <f t="shared" si="236"/>
        <v>HRAEI-AD-CC-359-2022HRAEI-MD2122</v>
      </c>
      <c r="AV799" s="1"/>
      <c r="AW799" s="1"/>
      <c r="AX799" s="1"/>
    </row>
    <row r="800" spans="1:50" s="70" customFormat="1" ht="24.75" hidden="1" customHeight="1" x14ac:dyDescent="0.25">
      <c r="A800" s="1" t="str">
        <f t="shared" si="219"/>
        <v>LA-012M7B997-E115-2022MCSSA018786LABORATORIO BIOQUIMICO MEXICANO, S.A. DE C.V.2024010.000.0573.00</v>
      </c>
      <c r="B800" s="1" t="str">
        <f t="shared" si="220"/>
        <v>MCSSA01878625301HRAEI-LPI-CC-433-2022HRAEI-MD12612024</v>
      </c>
      <c r="C800" s="42">
        <v>44950</v>
      </c>
      <c r="D800" s="43">
        <v>2024</v>
      </c>
      <c r="E800" s="44" t="s">
        <v>39</v>
      </c>
      <c r="F800" s="44" t="s">
        <v>390</v>
      </c>
      <c r="G800" s="44" t="s">
        <v>41</v>
      </c>
      <c r="H800" s="44">
        <v>25301</v>
      </c>
      <c r="I800" s="44" t="s">
        <v>508</v>
      </c>
      <c r="J800" s="44" t="s">
        <v>509</v>
      </c>
      <c r="K800" s="44" t="s">
        <v>510</v>
      </c>
      <c r="L800" s="44" t="str">
        <f t="shared" si="221"/>
        <v>HRAEI-LPI-CC-433-2022HRAEI-MD1261</v>
      </c>
      <c r="M800" s="44" t="s">
        <v>511</v>
      </c>
      <c r="N800" s="44">
        <v>25301764</v>
      </c>
      <c r="O800" s="44" t="s">
        <v>512</v>
      </c>
      <c r="P800" s="44" t="s">
        <v>513</v>
      </c>
      <c r="Q800" s="45">
        <v>13.03</v>
      </c>
      <c r="R800" s="46">
        <v>60</v>
      </c>
      <c r="S800" s="46">
        <v>148</v>
      </c>
      <c r="T800" s="45">
        <f t="shared" si="222"/>
        <v>781.8</v>
      </c>
      <c r="U800" s="45">
        <f t="shared" si="223"/>
        <v>1928.4399999999998</v>
      </c>
      <c r="V800" s="47">
        <v>0</v>
      </c>
      <c r="W800" s="87">
        <f>IFERROR(VLOOKUP(L800,'DINAMICA SOLICITADO - ENTREGADO'!$A$2:$B$2000,2,0),"-")</f>
        <v>60</v>
      </c>
      <c r="X800" s="87">
        <f>IFERROR(VLOOKUP(L800,'DINAMICA SOLICITADO - ENTREGADO'!$A$2:$C$2000,3,0),"-")</f>
        <v>60</v>
      </c>
      <c r="Y800" s="87" t="str">
        <f t="shared" si="224"/>
        <v>CLAVE SOLICITADA</v>
      </c>
      <c r="Z800" s="87">
        <f t="shared" si="225"/>
        <v>0</v>
      </c>
      <c r="AA800" s="87" t="str">
        <f t="shared" si="226"/>
        <v>MINIMO CUMPLIDO</v>
      </c>
      <c r="AB800" s="87">
        <f t="shared" si="227"/>
        <v>0</v>
      </c>
      <c r="AC800" s="87" t="str">
        <f t="shared" si="228"/>
        <v>RECIBIDO TOTAL</v>
      </c>
      <c r="AD800" s="6">
        <f t="shared" si="229"/>
        <v>781.8</v>
      </c>
      <c r="AE800" s="87"/>
      <c r="AF800" s="87"/>
      <c r="AG800" s="8"/>
      <c r="AH800" s="8"/>
      <c r="AI800" s="9">
        <v>2.5000000000000001E-2</v>
      </c>
      <c r="AJ800" s="9"/>
      <c r="AK800" s="8"/>
      <c r="AL800" s="20"/>
      <c r="AM800" s="8"/>
      <c r="AN800" s="8" t="str">
        <f t="shared" si="230"/>
        <v>MCSSA018786HRAEI-LPI-CC-433-202225301</v>
      </c>
      <c r="AO800" s="8" t="str">
        <f t="shared" si="231"/>
        <v>148LABORATORIO BIOQUIMICO MEXICANO, S.A. DE C.V.13.03MCSSA018786010.000.0573.002024LA-012M7B997-E115-2022RAMO 12</v>
      </c>
      <c r="AP800" s="8" t="str">
        <f t="shared" si="232"/>
        <v>HRAEI-LPI-CC-433-2022</v>
      </c>
      <c r="AQ800" s="1" t="str">
        <f t="shared" si="233"/>
        <v>HRAEI-MD1261</v>
      </c>
      <c r="AR800" s="1" t="str">
        <f t="shared" si="234"/>
        <v>LABORATORIO BIOQUIMICO MEXICANO, S.A. DE C.V.</v>
      </c>
      <c r="AS800" s="1" t="str">
        <f t="shared" si="235"/>
        <v>LA-012M7B997-E115-2022</v>
      </c>
      <c r="AT800" s="1" t="s">
        <v>48</v>
      </c>
      <c r="AU800" s="1" t="str">
        <f t="shared" si="236"/>
        <v>HRAEI-LPI-CC-433-2022HRAEI-MD1261</v>
      </c>
      <c r="AV800" s="1"/>
      <c r="AW800" s="1"/>
      <c r="AX800" s="1"/>
    </row>
    <row r="801" spans="1:50" s="70" customFormat="1" ht="24.75" hidden="1" customHeight="1" x14ac:dyDescent="0.25">
      <c r="A801" s="70" t="str">
        <f t="shared" si="219"/>
        <v>LA-12-512-012000991-I-174-2023MCSSA018786LABORATORIOS MECCH, S.A. DE C.V.2024010.000.2841.00</v>
      </c>
      <c r="B801" s="70" t="str">
        <f t="shared" si="220"/>
        <v>MCSSA01878625301HRAEI-LPI-CC-323-2023HRAEI-MD12642024</v>
      </c>
      <c r="C801" s="71">
        <v>45253</v>
      </c>
      <c r="D801" s="72">
        <v>2024</v>
      </c>
      <c r="E801" s="73" t="s">
        <v>39</v>
      </c>
      <c r="F801" s="73" t="s">
        <v>2213</v>
      </c>
      <c r="G801" s="73" t="s">
        <v>41</v>
      </c>
      <c r="H801" s="73">
        <v>25301</v>
      </c>
      <c r="I801" s="73" t="s">
        <v>2276</v>
      </c>
      <c r="J801" s="73" t="s">
        <v>2277</v>
      </c>
      <c r="K801" s="73" t="s">
        <v>1361</v>
      </c>
      <c r="L801" s="44" t="str">
        <f t="shared" si="221"/>
        <v>HRAEI-LPI-CC-323-2023HRAEI-MD1264</v>
      </c>
      <c r="M801" s="73" t="s">
        <v>1362</v>
      </c>
      <c r="N801" s="73">
        <v>25301767</v>
      </c>
      <c r="O801" s="73" t="s">
        <v>1363</v>
      </c>
      <c r="P801" s="73" t="s">
        <v>388</v>
      </c>
      <c r="Q801" s="74">
        <v>27</v>
      </c>
      <c r="R801" s="75">
        <v>2</v>
      </c>
      <c r="S801" s="75">
        <v>5</v>
      </c>
      <c r="T801" s="74">
        <f t="shared" si="222"/>
        <v>54</v>
      </c>
      <c r="U801" s="74">
        <f t="shared" si="223"/>
        <v>135</v>
      </c>
      <c r="V801" s="76">
        <v>0</v>
      </c>
      <c r="W801" s="87">
        <f>IFERROR(VLOOKUP(L801,'DINAMICA SOLICITADO - ENTREGADO'!$A$2:$B$2000,2,0),"-")</f>
        <v>2</v>
      </c>
      <c r="X801" s="87">
        <f>IFERROR(VLOOKUP(L801,'DINAMICA SOLICITADO - ENTREGADO'!$A$2:$C$2000,3,0),"-")</f>
        <v>2</v>
      </c>
      <c r="Y801" s="87" t="str">
        <f t="shared" si="224"/>
        <v>CLAVE SOLICITADA</v>
      </c>
      <c r="Z801" s="87">
        <f t="shared" si="225"/>
        <v>0</v>
      </c>
      <c r="AA801" s="87" t="str">
        <f t="shared" si="226"/>
        <v>MINIMO CUMPLIDO</v>
      </c>
      <c r="AB801" s="87">
        <f t="shared" si="227"/>
        <v>0</v>
      </c>
      <c r="AC801" s="87" t="str">
        <f t="shared" si="228"/>
        <v>RECIBIDO TOTAL</v>
      </c>
      <c r="AD801" s="6">
        <f t="shared" si="229"/>
        <v>54</v>
      </c>
      <c r="AE801" s="87"/>
      <c r="AF801" s="87"/>
      <c r="AG801" s="77"/>
      <c r="AH801" s="77"/>
      <c r="AI801" s="78" t="s">
        <v>2216</v>
      </c>
      <c r="AJ801" s="78"/>
      <c r="AK801" s="77"/>
      <c r="AL801" s="77"/>
      <c r="AM801" s="77"/>
      <c r="AN801" s="77" t="str">
        <f t="shared" si="230"/>
        <v>MCSSA018786HRAEI-LPI-CC-323-202325301</v>
      </c>
      <c r="AO801" s="77" t="str">
        <f t="shared" si="231"/>
        <v>5LABORATORIOS MECCH, S.A. DE C.V.27MCSSA018786010.000.2841.002024LA-12-512-012000991-I-174-2023RAMO 12</v>
      </c>
      <c r="AP801" s="77" t="str">
        <f t="shared" si="232"/>
        <v>HRAEI-LPI-CC-323-2023</v>
      </c>
      <c r="AQ801" s="70" t="str">
        <f t="shared" si="233"/>
        <v>HRAEI-MD1264</v>
      </c>
      <c r="AR801" s="70" t="str">
        <f t="shared" si="234"/>
        <v>LABORATORIOS MECCH, S.A. DE C.V.</v>
      </c>
      <c r="AS801" s="70" t="str">
        <f t="shared" si="235"/>
        <v>LA-12-512-012000991-I-174-2023</v>
      </c>
      <c r="AT801" s="70" t="s">
        <v>2218</v>
      </c>
      <c r="AU801" s="70" t="str">
        <f t="shared" si="236"/>
        <v>HRAEI-LPI-CC-323-2023HRAEI-MD1264</v>
      </c>
    </row>
    <row r="802" spans="1:50" s="70" customFormat="1" ht="24.75" hidden="1" customHeight="1" x14ac:dyDescent="0.25">
      <c r="A802" s="1" t="str">
        <f t="shared" si="219"/>
        <v>AA-012M7B997-E158-2022MCSSA018786LABORATORIOS DE BIOLÓGICOS Y REACTIVOS DE MÉXICO, S.A. DE C.V.2024010.000.2841.00</v>
      </c>
      <c r="B802" s="1" t="str">
        <f t="shared" si="220"/>
        <v>MCSSA01878625301HRAEI-AD-CC-529-2022HRAEI-MD12642024</v>
      </c>
      <c r="C802" s="42">
        <v>44950</v>
      </c>
      <c r="D802" s="43">
        <v>2024</v>
      </c>
      <c r="E802" s="44" t="s">
        <v>39</v>
      </c>
      <c r="F802" s="44" t="s">
        <v>1305</v>
      </c>
      <c r="G802" s="44" t="s">
        <v>41</v>
      </c>
      <c r="H802" s="44">
        <v>25301</v>
      </c>
      <c r="I802" s="44" t="s">
        <v>1354</v>
      </c>
      <c r="J802" s="44" t="s">
        <v>1355</v>
      </c>
      <c r="K802" s="44" t="s">
        <v>1361</v>
      </c>
      <c r="L802" s="44" t="str">
        <f t="shared" si="221"/>
        <v>HRAEI-AD-CC-529-2022HRAEI-MD1264</v>
      </c>
      <c r="M802" s="44" t="s">
        <v>1362</v>
      </c>
      <c r="N802" s="44">
        <v>25301767</v>
      </c>
      <c r="O802" s="44" t="s">
        <v>1363</v>
      </c>
      <c r="P802" s="44" t="s">
        <v>388</v>
      </c>
      <c r="Q802" s="45">
        <v>30</v>
      </c>
      <c r="R802" s="46">
        <v>4</v>
      </c>
      <c r="S802" s="46">
        <v>8</v>
      </c>
      <c r="T802" s="45">
        <f t="shared" si="222"/>
        <v>120</v>
      </c>
      <c r="U802" s="45">
        <f t="shared" si="223"/>
        <v>240</v>
      </c>
      <c r="V802" s="47">
        <v>0</v>
      </c>
      <c r="W802" s="87" t="str">
        <f>IFERROR(VLOOKUP(L802,'DINAMICA SOLICITADO - ENTREGADO'!$A$2:$B$2000,2,0),"-")</f>
        <v>-</v>
      </c>
      <c r="X802" s="87" t="str">
        <f>IFERROR(VLOOKUP(L802,'DINAMICA SOLICITADO - ENTREGADO'!$A$2:$C$2000,3,0),"-")</f>
        <v>-</v>
      </c>
      <c r="Y802" s="87" t="str">
        <f t="shared" si="224"/>
        <v>SIN SOLICITUD</v>
      </c>
      <c r="Z802" s="87" t="str">
        <f t="shared" si="225"/>
        <v>-</v>
      </c>
      <c r="AA802" s="87" t="str">
        <f t="shared" si="226"/>
        <v>MINIMO SIN SOLICITUD</v>
      </c>
      <c r="AB802" s="87" t="str">
        <f t="shared" si="227"/>
        <v>-</v>
      </c>
      <c r="AC802" s="87" t="str">
        <f t="shared" si="228"/>
        <v>SIN SOLICITUD</v>
      </c>
      <c r="AD802" s="6" t="str">
        <f t="shared" si="229"/>
        <v>-</v>
      </c>
      <c r="AE802" s="87"/>
      <c r="AF802" s="87"/>
      <c r="AG802" s="8"/>
      <c r="AH802" s="8"/>
      <c r="AI802" s="9">
        <v>2.5000000000000001E-2</v>
      </c>
      <c r="AJ802" s="9"/>
      <c r="AK802" s="8"/>
      <c r="AL802" s="20"/>
      <c r="AM802" s="8"/>
      <c r="AN802" s="8" t="str">
        <f t="shared" si="230"/>
        <v>MCSSA018786HRAEI-AD-CC-529-202225301</v>
      </c>
      <c r="AO802" s="8" t="str">
        <f t="shared" si="231"/>
        <v>8LABORATORIOS DE BIOLÓGICOS Y REACTIVOS DE MÉXICO, S.A. DE C.V.30MCSSA018786010.000.2841.002024AA-012M7B997-E158-2022RAMO 12</v>
      </c>
      <c r="AP802" s="8" t="str">
        <f t="shared" si="232"/>
        <v>HRAEI-AD-CC-529-2022</v>
      </c>
      <c r="AQ802" s="1" t="str">
        <f t="shared" si="233"/>
        <v>HRAEI-MD1264</v>
      </c>
      <c r="AR802" s="1" t="str">
        <f t="shared" si="234"/>
        <v>LABORATORIOS DE BIOLÓGICOS Y REACTIVOS DE MÉXICO, S.A. DE C.V.</v>
      </c>
      <c r="AS802" s="1" t="str">
        <f t="shared" si="235"/>
        <v>AA-012M7B997-E158-2022</v>
      </c>
      <c r="AT802" s="1" t="s">
        <v>48</v>
      </c>
      <c r="AU802" s="1" t="str">
        <f t="shared" si="236"/>
        <v>HRAEI-AD-CC-529-2022HRAEI-MD1264</v>
      </c>
      <c r="AV802" s="1"/>
      <c r="AW802" s="1"/>
      <c r="AX802" s="1"/>
    </row>
    <row r="803" spans="1:50" s="70" customFormat="1" ht="24.75" hidden="1" customHeight="1" x14ac:dyDescent="0.25">
      <c r="A803" s="70" t="str">
        <f t="shared" si="219"/>
        <v>LA-12-512-012000991-I-174-2023MCSSA018786ALLEN LABORATORIOS, S.A. DE C.V.2024010.000.0472.00</v>
      </c>
      <c r="B803" s="70" t="str">
        <f t="shared" si="220"/>
        <v>MCSSA01878625301HRAEI-LPI-CC-251-2023HRAEI-MD12672024</v>
      </c>
      <c r="C803" s="71">
        <v>45253</v>
      </c>
      <c r="D803" s="72">
        <v>2024</v>
      </c>
      <c r="E803" s="73" t="s">
        <v>39</v>
      </c>
      <c r="F803" s="73" t="s">
        <v>2213</v>
      </c>
      <c r="G803" s="73" t="s">
        <v>41</v>
      </c>
      <c r="H803" s="73">
        <v>25301</v>
      </c>
      <c r="I803" s="73" t="s">
        <v>2299</v>
      </c>
      <c r="J803" s="73" t="s">
        <v>1294</v>
      </c>
      <c r="K803" s="73" t="s">
        <v>478</v>
      </c>
      <c r="L803" s="44" t="str">
        <f t="shared" si="221"/>
        <v>HRAEI-LPI-CC-251-2023HRAEI-MD1267</v>
      </c>
      <c r="M803" s="73" t="s">
        <v>479</v>
      </c>
      <c r="N803" s="73">
        <v>25301772</v>
      </c>
      <c r="O803" s="73" t="s">
        <v>480</v>
      </c>
      <c r="P803" s="73" t="s">
        <v>461</v>
      </c>
      <c r="Q803" s="74">
        <v>4.3</v>
      </c>
      <c r="R803" s="75">
        <v>68</v>
      </c>
      <c r="S803" s="75">
        <v>168</v>
      </c>
      <c r="T803" s="74">
        <f t="shared" si="222"/>
        <v>292.39999999999998</v>
      </c>
      <c r="U803" s="74">
        <f t="shared" si="223"/>
        <v>722.4</v>
      </c>
      <c r="V803" s="76">
        <v>0</v>
      </c>
      <c r="W803" s="87">
        <f>IFERROR(VLOOKUP(L803,'DINAMICA SOLICITADO - ENTREGADO'!$A$2:$B$2000,2,0),"-")</f>
        <v>168</v>
      </c>
      <c r="X803" s="87">
        <f>IFERROR(VLOOKUP(L803,'DINAMICA SOLICITADO - ENTREGADO'!$A$2:$C$2000,3,0),"-")</f>
        <v>0</v>
      </c>
      <c r="Y803" s="87" t="str">
        <f t="shared" si="224"/>
        <v>CLAVE SOLICITADA</v>
      </c>
      <c r="Z803" s="87">
        <f t="shared" si="225"/>
        <v>100</v>
      </c>
      <c r="AA803" s="87" t="str">
        <f t="shared" si="226"/>
        <v>MINIMO SUPERADO</v>
      </c>
      <c r="AB803" s="87">
        <f t="shared" si="227"/>
        <v>168</v>
      </c>
      <c r="AC803" s="87" t="str">
        <f t="shared" si="228"/>
        <v>SIN RECIBIR</v>
      </c>
      <c r="AD803" s="6">
        <f t="shared" si="229"/>
        <v>0</v>
      </c>
      <c r="AE803" s="87" t="s">
        <v>3574</v>
      </c>
      <c r="AF803" s="87"/>
      <c r="AG803" s="77"/>
      <c r="AH803" s="77"/>
      <c r="AI803" s="78" t="s">
        <v>2216</v>
      </c>
      <c r="AJ803" s="78"/>
      <c r="AK803" s="77"/>
      <c r="AL803" s="77"/>
      <c r="AM803" s="77"/>
      <c r="AN803" s="77" t="str">
        <f t="shared" si="230"/>
        <v>MCSSA018786HRAEI-LPI-CC-251-202325301</v>
      </c>
      <c r="AO803" s="77" t="str">
        <f t="shared" si="231"/>
        <v>168ALLEN LABORATORIOS, S.A. DE C.V.4.3MCSSA018786010.000.0472.002024LA-12-512-012000991-I-174-2023RAMO 12</v>
      </c>
      <c r="AP803" s="77" t="str">
        <f t="shared" si="232"/>
        <v>HRAEI-LPI-CC-251-2023</v>
      </c>
      <c r="AQ803" s="70" t="str">
        <f t="shared" si="233"/>
        <v>HRAEI-MD1267</v>
      </c>
      <c r="AR803" s="70" t="str">
        <f t="shared" si="234"/>
        <v>ALLEN LABORATORIOS, S.A. DE C.V.</v>
      </c>
      <c r="AS803" s="70" t="str">
        <f t="shared" si="235"/>
        <v>LA-12-512-012000991-I-174-2023</v>
      </c>
      <c r="AT803" s="70" t="s">
        <v>2218</v>
      </c>
      <c r="AU803" s="70" t="str">
        <f t="shared" si="236"/>
        <v>HRAEI-LPI-CC-251-2023HRAEI-MD1267</v>
      </c>
    </row>
    <row r="804" spans="1:50" s="70" customFormat="1" ht="24.75" hidden="1" customHeight="1" x14ac:dyDescent="0.25">
      <c r="A804" s="1" t="str">
        <f t="shared" si="219"/>
        <v>LA-012M7B997-E115-2022MCSSA018786SAGO MEDICAL SERVICE, S.A. DE C.V.2024010.000.0472.00</v>
      </c>
      <c r="B804" s="1" t="str">
        <f t="shared" si="220"/>
        <v>MCSSA01878625301HRAEI-LPI-CC-427-2022HRAEI-MD12672024</v>
      </c>
      <c r="C804" s="42">
        <v>44950</v>
      </c>
      <c r="D804" s="43">
        <v>2024</v>
      </c>
      <c r="E804" s="44" t="s">
        <v>39</v>
      </c>
      <c r="F804" s="44" t="s">
        <v>390</v>
      </c>
      <c r="G804" s="44" t="s">
        <v>41</v>
      </c>
      <c r="H804" s="44">
        <v>25301</v>
      </c>
      <c r="I804" s="44" t="s">
        <v>462</v>
      </c>
      <c r="J804" s="44" t="s">
        <v>463</v>
      </c>
      <c r="K804" s="44" t="s">
        <v>478</v>
      </c>
      <c r="L804" s="44" t="str">
        <f t="shared" si="221"/>
        <v>HRAEI-LPI-CC-427-2022HRAEI-MD1267</v>
      </c>
      <c r="M804" s="44" t="s">
        <v>479</v>
      </c>
      <c r="N804" s="44">
        <v>25301772</v>
      </c>
      <c r="O804" s="44" t="s">
        <v>480</v>
      </c>
      <c r="P804" s="44" t="s">
        <v>461</v>
      </c>
      <c r="Q804" s="45">
        <v>4.25</v>
      </c>
      <c r="R804" s="46">
        <v>66</v>
      </c>
      <c r="S804" s="46">
        <v>164</v>
      </c>
      <c r="T804" s="45">
        <f t="shared" si="222"/>
        <v>280.5</v>
      </c>
      <c r="U804" s="45">
        <f t="shared" si="223"/>
        <v>697</v>
      </c>
      <c r="V804" s="47">
        <v>0</v>
      </c>
      <c r="W804" s="87">
        <f>IFERROR(VLOOKUP(L804,'DINAMICA SOLICITADO - ENTREGADO'!$A$2:$B$2000,2,0),"-")</f>
        <v>66</v>
      </c>
      <c r="X804" s="87">
        <f>IFERROR(VLOOKUP(L804,'DINAMICA SOLICITADO - ENTREGADO'!$A$2:$C$2000,3,0),"-")</f>
        <v>66</v>
      </c>
      <c r="Y804" s="87" t="str">
        <f t="shared" si="224"/>
        <v>CLAVE SOLICITADA</v>
      </c>
      <c r="Z804" s="87">
        <f t="shared" si="225"/>
        <v>0</v>
      </c>
      <c r="AA804" s="87" t="str">
        <f t="shared" si="226"/>
        <v>MINIMO CUMPLIDO</v>
      </c>
      <c r="AB804" s="87">
        <f t="shared" si="227"/>
        <v>0</v>
      </c>
      <c r="AC804" s="87" t="str">
        <f t="shared" si="228"/>
        <v>RECIBIDO TOTAL</v>
      </c>
      <c r="AD804" s="6">
        <f t="shared" si="229"/>
        <v>280.5</v>
      </c>
      <c r="AE804" s="87" t="s">
        <v>3574</v>
      </c>
      <c r="AF804" s="87"/>
      <c r="AG804" s="8"/>
      <c r="AH804" s="8"/>
      <c r="AI804" s="9">
        <v>2.5000000000000001E-2</v>
      </c>
      <c r="AJ804" s="9"/>
      <c r="AK804" s="8"/>
      <c r="AL804" s="20"/>
      <c r="AM804" s="8"/>
      <c r="AN804" s="8" t="str">
        <f t="shared" si="230"/>
        <v>MCSSA018786HRAEI-LPI-CC-427-202225301</v>
      </c>
      <c r="AO804" s="8" t="str">
        <f t="shared" si="231"/>
        <v>164SAGO MEDICAL SERVICE, S.A. DE C.V.4.25MCSSA018786010.000.0472.002024LA-012M7B997-E115-2022RAMO 12</v>
      </c>
      <c r="AP804" s="8" t="str">
        <f t="shared" si="232"/>
        <v>HRAEI-LPI-CC-427-2022</v>
      </c>
      <c r="AQ804" s="1" t="str">
        <f t="shared" si="233"/>
        <v>HRAEI-MD1267</v>
      </c>
      <c r="AR804" s="1" t="str">
        <f t="shared" si="234"/>
        <v>SAGO MEDICAL SERVICE, S.A. DE C.V.</v>
      </c>
      <c r="AS804" s="1" t="str">
        <f t="shared" si="235"/>
        <v>LA-012M7B997-E115-2022</v>
      </c>
      <c r="AT804" s="1" t="s">
        <v>48</v>
      </c>
      <c r="AU804" s="1" t="str">
        <f t="shared" si="236"/>
        <v>HRAEI-LPI-CC-427-2022HRAEI-MD1267</v>
      </c>
      <c r="AV804" s="1"/>
      <c r="AW804" s="1"/>
      <c r="AX804" s="1"/>
    </row>
    <row r="805" spans="1:50" s="70" customFormat="1" ht="24.75" hidden="1" customHeight="1" x14ac:dyDescent="0.25">
      <c r="A805" s="1" t="str">
        <f t="shared" si="219"/>
        <v>LA-012M7B997-E115-2022MCSSA018786ALLEN LABORATORIOS, S.A. DE C.V.2024010.000.0472.00</v>
      </c>
      <c r="B805" s="1" t="str">
        <f t="shared" si="220"/>
        <v>MCSSA01878625301HRAEI-LPI-CC-493-2022HRAEI-MD12672024</v>
      </c>
      <c r="C805" s="42">
        <v>44950</v>
      </c>
      <c r="D805" s="43">
        <v>2024</v>
      </c>
      <c r="E805" s="44" t="s">
        <v>39</v>
      </c>
      <c r="F805" s="44" t="s">
        <v>390</v>
      </c>
      <c r="G805" s="44" t="s">
        <v>41</v>
      </c>
      <c r="H805" s="44">
        <v>25301</v>
      </c>
      <c r="I805" s="44" t="s">
        <v>1293</v>
      </c>
      <c r="J805" s="44" t="s">
        <v>1294</v>
      </c>
      <c r="K805" s="44" t="s">
        <v>478</v>
      </c>
      <c r="L805" s="44" t="str">
        <f t="shared" si="221"/>
        <v>HRAEI-LPI-CC-493-2022HRAEI-MD1267</v>
      </c>
      <c r="M805" s="44" t="s">
        <v>479</v>
      </c>
      <c r="N805" s="44">
        <v>25301772</v>
      </c>
      <c r="O805" s="44" t="s">
        <v>480</v>
      </c>
      <c r="P805" s="44" t="s">
        <v>461</v>
      </c>
      <c r="Q805" s="45">
        <v>4.3</v>
      </c>
      <c r="R805" s="46">
        <v>44</v>
      </c>
      <c r="S805" s="46">
        <v>109</v>
      </c>
      <c r="T805" s="45">
        <f t="shared" si="222"/>
        <v>189.2</v>
      </c>
      <c r="U805" s="45">
        <f t="shared" si="223"/>
        <v>468.7</v>
      </c>
      <c r="V805" s="47">
        <v>0</v>
      </c>
      <c r="W805" s="87">
        <f>IFERROR(VLOOKUP(L805,'DINAMICA SOLICITADO - ENTREGADO'!$A$2:$B$2000,2,0),"-")</f>
        <v>109</v>
      </c>
      <c r="X805" s="87">
        <f>IFERROR(VLOOKUP(L805,'DINAMICA SOLICITADO - ENTREGADO'!$A$2:$C$2000,3,0),"-")</f>
        <v>0</v>
      </c>
      <c r="Y805" s="87" t="str">
        <f t="shared" si="224"/>
        <v>CLAVE SOLICITADA</v>
      </c>
      <c r="Z805" s="87">
        <f t="shared" si="225"/>
        <v>65</v>
      </c>
      <c r="AA805" s="87" t="str">
        <f t="shared" si="226"/>
        <v>MINIMO SUPERADO</v>
      </c>
      <c r="AB805" s="87">
        <f t="shared" si="227"/>
        <v>109</v>
      </c>
      <c r="AC805" s="87" t="str">
        <f t="shared" si="228"/>
        <v>SIN RECIBIR</v>
      </c>
      <c r="AD805" s="6">
        <f t="shared" si="229"/>
        <v>0</v>
      </c>
      <c r="AE805" s="87" t="s">
        <v>3574</v>
      </c>
      <c r="AF805" s="87"/>
      <c r="AG805" s="8"/>
      <c r="AH805" s="8"/>
      <c r="AI805" s="9">
        <v>2.5000000000000001E-2</v>
      </c>
      <c r="AJ805" s="9"/>
      <c r="AK805" s="8"/>
      <c r="AL805" s="20"/>
      <c r="AM805" s="8"/>
      <c r="AN805" s="8" t="str">
        <f t="shared" si="230"/>
        <v>MCSSA018786HRAEI-LPI-CC-493-202225301</v>
      </c>
      <c r="AO805" s="8" t="str">
        <f t="shared" si="231"/>
        <v>109ALLEN LABORATORIOS, S.A. DE C.V.4.3MCSSA018786010.000.0472.002024LA-012M7B997-E115-2022RAMO 12</v>
      </c>
      <c r="AP805" s="8" t="str">
        <f t="shared" si="232"/>
        <v>HRAEI-LPI-CC-493-2022</v>
      </c>
      <c r="AQ805" s="1" t="str">
        <f t="shared" si="233"/>
        <v>HRAEI-MD1267</v>
      </c>
      <c r="AR805" s="1" t="str">
        <f t="shared" si="234"/>
        <v>ALLEN LABORATORIOS, S.A. DE C.V.</v>
      </c>
      <c r="AS805" s="1" t="str">
        <f t="shared" si="235"/>
        <v>LA-012M7B997-E115-2022</v>
      </c>
      <c r="AT805" s="1" t="s">
        <v>48</v>
      </c>
      <c r="AU805" s="1" t="str">
        <f t="shared" si="236"/>
        <v>HRAEI-LPI-CC-493-2022HRAEI-MD1267</v>
      </c>
      <c r="AV805" s="1"/>
      <c r="AW805" s="1"/>
      <c r="AX805" s="1"/>
    </row>
    <row r="806" spans="1:50" s="70" customFormat="1" ht="24.75" hidden="1" customHeight="1" x14ac:dyDescent="0.25">
      <c r="A806" s="70" t="str">
        <f t="shared" si="219"/>
        <v>LA-12-512-012000991-I-174-2023MCSSA018786COMPAÑIA INTERNACIONAL MEDICA, S.A. DE C.V.2024010.000.0473.00</v>
      </c>
      <c r="B806" s="70" t="str">
        <f t="shared" si="220"/>
        <v>MCSSA01878625301HRAEI-LPI-CC-279-1-2023HRAEI-MD12682024</v>
      </c>
      <c r="C806" s="71">
        <v>45253</v>
      </c>
      <c r="D806" s="72">
        <v>2024</v>
      </c>
      <c r="E806" s="73" t="s">
        <v>39</v>
      </c>
      <c r="F806" s="73" t="s">
        <v>2213</v>
      </c>
      <c r="G806" s="73" t="s">
        <v>41</v>
      </c>
      <c r="H806" s="73">
        <v>25301</v>
      </c>
      <c r="I806" s="73" t="s">
        <v>2290</v>
      </c>
      <c r="J806" s="73" t="s">
        <v>2291</v>
      </c>
      <c r="K806" s="73" t="s">
        <v>1539</v>
      </c>
      <c r="L806" s="44" t="str">
        <f t="shared" si="221"/>
        <v>HRAEI-LPI-CC-279-1-2023HRAEI-MD1268</v>
      </c>
      <c r="M806" s="73" t="s">
        <v>1540</v>
      </c>
      <c r="N806" s="73">
        <v>25301775</v>
      </c>
      <c r="O806" s="73" t="s">
        <v>1541</v>
      </c>
      <c r="P806" s="73" t="s">
        <v>461</v>
      </c>
      <c r="Q806" s="74">
        <v>29.5</v>
      </c>
      <c r="R806" s="75">
        <v>99</v>
      </c>
      <c r="S806" s="75">
        <v>249</v>
      </c>
      <c r="T806" s="74">
        <f t="shared" si="222"/>
        <v>2920.5</v>
      </c>
      <c r="U806" s="74">
        <f t="shared" si="223"/>
        <v>7345.5</v>
      </c>
      <c r="V806" s="76">
        <v>0</v>
      </c>
      <c r="W806" s="87" t="str">
        <f>IFERROR(VLOOKUP(L806,'DINAMICA SOLICITADO - ENTREGADO'!$A$2:$B$2000,2,0),"-")</f>
        <v>-</v>
      </c>
      <c r="X806" s="87" t="str">
        <f>IFERROR(VLOOKUP(L806,'DINAMICA SOLICITADO - ENTREGADO'!$A$2:$C$2000,3,0),"-")</f>
        <v>-</v>
      </c>
      <c r="Y806" s="87" t="str">
        <f t="shared" si="224"/>
        <v>SIN SOLICITUD</v>
      </c>
      <c r="Z806" s="87" t="str">
        <f t="shared" si="225"/>
        <v>-</v>
      </c>
      <c r="AA806" s="87" t="str">
        <f t="shared" si="226"/>
        <v>MINIMO SIN SOLICITUD</v>
      </c>
      <c r="AB806" s="87" t="str">
        <f t="shared" si="227"/>
        <v>-</v>
      </c>
      <c r="AC806" s="87" t="str">
        <f t="shared" si="228"/>
        <v>SIN SOLICITUD</v>
      </c>
      <c r="AD806" s="6" t="str">
        <f t="shared" si="229"/>
        <v>-</v>
      </c>
      <c r="AE806" s="87"/>
      <c r="AF806" s="87"/>
      <c r="AG806" s="77"/>
      <c r="AH806" s="77"/>
      <c r="AI806" s="78" t="s">
        <v>2216</v>
      </c>
      <c r="AJ806" s="78"/>
      <c r="AK806" s="77"/>
      <c r="AL806" s="77"/>
      <c r="AM806" s="77"/>
      <c r="AN806" s="77" t="str">
        <f t="shared" si="230"/>
        <v>MCSSA018786HRAEI-LPI-CC-279-1-202325301</v>
      </c>
      <c r="AO806" s="77" t="str">
        <f t="shared" si="231"/>
        <v>249COMPAÑIA INTERNACIONAL MEDICA, S.A. DE C.V.29.5MCSSA018786010.000.0473.002024LA-12-512-012000991-I-174-2023RAMO 12</v>
      </c>
      <c r="AP806" s="77" t="str">
        <f t="shared" si="232"/>
        <v>HRAEI-LPI-CC-279-1-2023</v>
      </c>
      <c r="AQ806" s="70" t="str">
        <f t="shared" si="233"/>
        <v>HRAEI-MD1268</v>
      </c>
      <c r="AR806" s="70" t="str">
        <f t="shared" si="234"/>
        <v>COMPAÑIA INTERNACIONAL MEDICA, S.A. DE C.V.</v>
      </c>
      <c r="AS806" s="70" t="str">
        <f t="shared" si="235"/>
        <v>LA-12-512-012000991-I-174-2023</v>
      </c>
      <c r="AT806" s="70" t="s">
        <v>2218</v>
      </c>
      <c r="AU806" s="70" t="str">
        <f t="shared" si="236"/>
        <v>HRAEI-LPI-CC-279-1-2023HRAEI-MD1268</v>
      </c>
    </row>
    <row r="807" spans="1:50" s="70" customFormat="1" ht="24.75" hidden="1" customHeight="1" x14ac:dyDescent="0.25">
      <c r="A807" s="1" t="str">
        <f t="shared" si="219"/>
        <v>LA-12-M7B-012M7B997-I-1-2023MCSSA018786DISTRIBUIDOR MEDICO TECNOMED, S.A. DE C.V.2024010.000.0473.00</v>
      </c>
      <c r="B807" s="1" t="str">
        <f t="shared" si="220"/>
        <v>MCSSA01878625301HRAEI-LPI-CC-014-2023HRAEI-MD12682024</v>
      </c>
      <c r="C807" s="42">
        <v>44971</v>
      </c>
      <c r="D807" s="43">
        <v>2024</v>
      </c>
      <c r="E807" s="44" t="s">
        <v>39</v>
      </c>
      <c r="F807" s="44" t="s">
        <v>1474</v>
      </c>
      <c r="G807" s="44" t="s">
        <v>41</v>
      </c>
      <c r="H807" s="44">
        <v>25301</v>
      </c>
      <c r="I807" s="44" t="s">
        <v>1506</v>
      </c>
      <c r="J807" s="44" t="s">
        <v>400</v>
      </c>
      <c r="K807" s="44" t="s">
        <v>1539</v>
      </c>
      <c r="L807" s="44" t="str">
        <f t="shared" si="221"/>
        <v>HRAEI-LPI-CC-014-2023HRAEI-MD1268</v>
      </c>
      <c r="M807" s="44" t="s">
        <v>1540</v>
      </c>
      <c r="N807" s="44">
        <v>25301775</v>
      </c>
      <c r="O807" s="44" t="s">
        <v>1541</v>
      </c>
      <c r="P807" s="44" t="s">
        <v>461</v>
      </c>
      <c r="Q807" s="45">
        <v>21.989999999999899</v>
      </c>
      <c r="R807" s="46">
        <v>810</v>
      </c>
      <c r="S807" s="46">
        <v>2023</v>
      </c>
      <c r="T807" s="45">
        <f t="shared" si="222"/>
        <v>17811.899999999918</v>
      </c>
      <c r="U807" s="45">
        <f t="shared" si="223"/>
        <v>44485.769999999793</v>
      </c>
      <c r="V807" s="47">
        <v>0</v>
      </c>
      <c r="W807" s="87" t="str">
        <f>IFERROR(VLOOKUP(L807,'DINAMICA SOLICITADO - ENTREGADO'!$A$2:$B$2000,2,0),"-")</f>
        <v>-</v>
      </c>
      <c r="X807" s="87" t="str">
        <f>IFERROR(VLOOKUP(L807,'DINAMICA SOLICITADO - ENTREGADO'!$A$2:$C$2000,3,0),"-")</f>
        <v>-</v>
      </c>
      <c r="Y807" s="87" t="str">
        <f t="shared" si="224"/>
        <v>SIN SOLICITUD</v>
      </c>
      <c r="Z807" s="87" t="str">
        <f t="shared" si="225"/>
        <v>-</v>
      </c>
      <c r="AA807" s="87" t="str">
        <f t="shared" si="226"/>
        <v>MINIMO SIN SOLICITUD</v>
      </c>
      <c r="AB807" s="87" t="str">
        <f t="shared" si="227"/>
        <v>-</v>
      </c>
      <c r="AC807" s="87" t="str">
        <f t="shared" si="228"/>
        <v>SIN SOLICITUD</v>
      </c>
      <c r="AD807" s="6" t="str">
        <f t="shared" si="229"/>
        <v>-</v>
      </c>
      <c r="AE807" s="87"/>
      <c r="AF807" s="87"/>
      <c r="AG807" s="8"/>
      <c r="AH807" s="8"/>
      <c r="AI807" s="9">
        <v>0.02</v>
      </c>
      <c r="AJ807" s="9"/>
      <c r="AK807" s="8"/>
      <c r="AL807" s="20"/>
      <c r="AM807" s="8"/>
      <c r="AN807" s="8" t="str">
        <f t="shared" si="230"/>
        <v>MCSSA018786HRAEI-LPI-CC-014-202325301</v>
      </c>
      <c r="AO807" s="8" t="str">
        <f t="shared" si="231"/>
        <v>2023DISTRIBUIDOR MEDICO TECNOMED, S.A. DE C.V.21.9899999999999MCSSA018786010.000.0473.002024LA-12-M7B-012M7B997-I-1-2023RAMO 12</v>
      </c>
      <c r="AP807" s="8" t="str">
        <f t="shared" si="232"/>
        <v>HRAEI-LPI-CC-014-2023</v>
      </c>
      <c r="AQ807" s="1" t="str">
        <f t="shared" si="233"/>
        <v>HRAEI-MD1268</v>
      </c>
      <c r="AR807" s="1" t="str">
        <f t="shared" si="234"/>
        <v>DISTRIBUIDOR MEDICO TECNOMED, S.A. DE C.V.</v>
      </c>
      <c r="AS807" s="1" t="str">
        <f t="shared" si="235"/>
        <v>LA-12-M7B-012M7B997-I-1-2023</v>
      </c>
      <c r="AT807" s="1" t="s">
        <v>48</v>
      </c>
      <c r="AU807" s="1" t="str">
        <f t="shared" si="236"/>
        <v>HRAEI-LPI-CC-014-2023HRAEI-MD1268</v>
      </c>
      <c r="AV807" s="1"/>
      <c r="AW807" s="1"/>
      <c r="AX807" s="1"/>
    </row>
    <row r="808" spans="1:50" s="70" customFormat="1" ht="24.75" hidden="1" customHeight="1" x14ac:dyDescent="0.25">
      <c r="A808" s="1" t="str">
        <f t="shared" si="219"/>
        <v>LA-012M7B997-E115-2022MCSSA018786PROFESSIONAL PHARMACY OCCIDENTE, S.A. DE C.V.2024010.000.4356.00</v>
      </c>
      <c r="B808" s="1" t="str">
        <f t="shared" si="220"/>
        <v>MCSSA01878625301HRAEI-LPI-CC-423-2022HRAEI-MD12692024</v>
      </c>
      <c r="C808" s="42">
        <v>44950</v>
      </c>
      <c r="D808" s="43">
        <v>2024</v>
      </c>
      <c r="E808" s="44" t="s">
        <v>39</v>
      </c>
      <c r="F808" s="44" t="s">
        <v>390</v>
      </c>
      <c r="G808" s="44" t="s">
        <v>41</v>
      </c>
      <c r="H808" s="44">
        <v>25301</v>
      </c>
      <c r="I808" s="44" t="s">
        <v>432</v>
      </c>
      <c r="J808" s="44" t="s">
        <v>340</v>
      </c>
      <c r="K808" s="44" t="s">
        <v>998</v>
      </c>
      <c r="L808" s="44" t="str">
        <f t="shared" si="221"/>
        <v>HRAEI-LPI-CC-423-2022HRAEI-MD1269</v>
      </c>
      <c r="M808" s="44" t="s">
        <v>999</v>
      </c>
      <c r="N808" s="44">
        <v>25302956</v>
      </c>
      <c r="O808" s="44" t="s">
        <v>1000</v>
      </c>
      <c r="P808" s="44" t="s">
        <v>1001</v>
      </c>
      <c r="Q808" s="45">
        <v>10.95</v>
      </c>
      <c r="R808" s="46">
        <v>23</v>
      </c>
      <c r="S808" s="46">
        <v>56</v>
      </c>
      <c r="T808" s="45">
        <f t="shared" si="222"/>
        <v>251.85</v>
      </c>
      <c r="U808" s="45">
        <f t="shared" si="223"/>
        <v>613.19999999999993</v>
      </c>
      <c r="V808" s="47">
        <v>0</v>
      </c>
      <c r="W808" s="87">
        <f>IFERROR(VLOOKUP(L808,'DINAMICA SOLICITADO - ENTREGADO'!$A$2:$B$2000,2,0),"-")</f>
        <v>56</v>
      </c>
      <c r="X808" s="87">
        <f>IFERROR(VLOOKUP(L808,'DINAMICA SOLICITADO - ENTREGADO'!$A$2:$C$2000,3,0),"-")</f>
        <v>56</v>
      </c>
      <c r="Y808" s="87" t="str">
        <f t="shared" si="224"/>
        <v>CLAVE SOLICITADA</v>
      </c>
      <c r="Z808" s="87">
        <f t="shared" si="225"/>
        <v>33</v>
      </c>
      <c r="AA808" s="87" t="str">
        <f t="shared" si="226"/>
        <v>MINIMO SUPERADO</v>
      </c>
      <c r="AB808" s="87">
        <f t="shared" si="227"/>
        <v>0</v>
      </c>
      <c r="AC808" s="87" t="str">
        <f t="shared" si="228"/>
        <v>RECIBIDO TOTAL</v>
      </c>
      <c r="AD808" s="6">
        <f t="shared" si="229"/>
        <v>613.19999999999993</v>
      </c>
      <c r="AE808" s="87" t="s">
        <v>3574</v>
      </c>
      <c r="AF808" s="87"/>
      <c r="AG808" s="8"/>
      <c r="AH808" s="8"/>
      <c r="AI808" s="9">
        <v>2.5000000000000001E-2</v>
      </c>
      <c r="AJ808" s="9"/>
      <c r="AK808" s="8"/>
      <c r="AL808" s="20"/>
      <c r="AM808" s="8"/>
      <c r="AN808" s="8" t="str">
        <f t="shared" si="230"/>
        <v>MCSSA018786HRAEI-LPI-CC-423-202225301</v>
      </c>
      <c r="AO808" s="8" t="str">
        <f t="shared" si="231"/>
        <v>56PROFESSIONAL PHARMACY OCCIDENTE, S.A. DE C.V.10.95MCSSA018786010.000.4356.002024LA-012M7B997-E115-2022RAMO 12</v>
      </c>
      <c r="AP808" s="8" t="str">
        <f t="shared" si="232"/>
        <v>HRAEI-LPI-CC-423-2022</v>
      </c>
      <c r="AQ808" s="1" t="str">
        <f t="shared" si="233"/>
        <v>HRAEI-MD1269</v>
      </c>
      <c r="AR808" s="1" t="str">
        <f t="shared" si="234"/>
        <v>PROFESSIONAL PHARMACY OCCIDENTE, S.A. DE C.V.</v>
      </c>
      <c r="AS808" s="1" t="str">
        <f t="shared" si="235"/>
        <v>LA-012M7B997-E115-2022</v>
      </c>
      <c r="AT808" s="1" t="s">
        <v>48</v>
      </c>
      <c r="AU808" s="1" t="str">
        <f t="shared" si="236"/>
        <v>HRAEI-LPI-CC-423-2022HRAEI-MD1269</v>
      </c>
      <c r="AV808" s="1"/>
      <c r="AW808" s="1"/>
      <c r="AX808" s="1"/>
    </row>
    <row r="809" spans="1:50" s="70" customFormat="1" ht="24.75" hidden="1" customHeight="1" x14ac:dyDescent="0.25">
      <c r="A809" s="70" t="str">
        <f t="shared" si="219"/>
        <v>LA-12-512-012000991-I-174-2023MCSSA018786LABORATORIOS MECCH, S.A. DE C.V.2024010.000.4356.01</v>
      </c>
      <c r="B809" s="70" t="str">
        <f t="shared" si="220"/>
        <v>MCSSA01878625301HRAEI-LPI-CC-323-2023HRAEI-MD12702024</v>
      </c>
      <c r="C809" s="71">
        <v>45253</v>
      </c>
      <c r="D809" s="72">
        <v>2024</v>
      </c>
      <c r="E809" s="73" t="s">
        <v>39</v>
      </c>
      <c r="F809" s="73" t="s">
        <v>2213</v>
      </c>
      <c r="G809" s="73" t="s">
        <v>41</v>
      </c>
      <c r="H809" s="73">
        <v>25301</v>
      </c>
      <c r="I809" s="73" t="s">
        <v>2276</v>
      </c>
      <c r="J809" s="73" t="s">
        <v>2277</v>
      </c>
      <c r="K809" s="73" t="s">
        <v>1002</v>
      </c>
      <c r="L809" s="44" t="str">
        <f t="shared" si="221"/>
        <v>HRAEI-LPI-CC-323-2023HRAEI-MD1270</v>
      </c>
      <c r="M809" s="73" t="s">
        <v>1003</v>
      </c>
      <c r="N809" s="73">
        <v>25302957</v>
      </c>
      <c r="O809" s="73" t="s">
        <v>1004</v>
      </c>
      <c r="P809" s="73" t="s">
        <v>159</v>
      </c>
      <c r="Q809" s="74">
        <v>19.850000000000001</v>
      </c>
      <c r="R809" s="75">
        <v>2</v>
      </c>
      <c r="S809" s="75">
        <v>5</v>
      </c>
      <c r="T809" s="74">
        <f t="shared" si="222"/>
        <v>39.700000000000003</v>
      </c>
      <c r="U809" s="74">
        <f t="shared" si="223"/>
        <v>99.25</v>
      </c>
      <c r="V809" s="76">
        <v>0</v>
      </c>
      <c r="W809" s="87">
        <f>IFERROR(VLOOKUP(L809,'DINAMICA SOLICITADO - ENTREGADO'!$A$2:$B$2000,2,0),"-")</f>
        <v>2</v>
      </c>
      <c r="X809" s="87">
        <f>IFERROR(VLOOKUP(L809,'DINAMICA SOLICITADO - ENTREGADO'!$A$2:$C$2000,3,0),"-")</f>
        <v>2</v>
      </c>
      <c r="Y809" s="87" t="str">
        <f t="shared" si="224"/>
        <v>CLAVE SOLICITADA</v>
      </c>
      <c r="Z809" s="87">
        <f t="shared" si="225"/>
        <v>0</v>
      </c>
      <c r="AA809" s="87" t="str">
        <f t="shared" si="226"/>
        <v>MINIMO CUMPLIDO</v>
      </c>
      <c r="AB809" s="87">
        <f t="shared" si="227"/>
        <v>0</v>
      </c>
      <c r="AC809" s="87" t="str">
        <f t="shared" si="228"/>
        <v>RECIBIDO TOTAL</v>
      </c>
      <c r="AD809" s="6">
        <f t="shared" si="229"/>
        <v>39.700000000000003</v>
      </c>
      <c r="AE809" s="87"/>
      <c r="AF809" s="87"/>
      <c r="AG809" s="77"/>
      <c r="AH809" s="77"/>
      <c r="AI809" s="78" t="s">
        <v>2216</v>
      </c>
      <c r="AJ809" s="91"/>
      <c r="AK809" s="77"/>
      <c r="AL809" s="77"/>
      <c r="AM809" s="77"/>
      <c r="AN809" s="77" t="str">
        <f t="shared" si="230"/>
        <v>MCSSA018786HRAEI-LPI-CC-323-202325301</v>
      </c>
      <c r="AO809" s="77" t="str">
        <f t="shared" si="231"/>
        <v>5LABORATORIOS MECCH, S.A. DE C.V.19.85MCSSA018786010.000.4356.012024LA-12-512-012000991-I-174-2023RAMO 12</v>
      </c>
      <c r="AP809" s="77" t="str">
        <f t="shared" si="232"/>
        <v>HRAEI-LPI-CC-323-2023</v>
      </c>
      <c r="AQ809" s="70" t="str">
        <f t="shared" si="233"/>
        <v>HRAEI-MD1270</v>
      </c>
      <c r="AR809" s="70" t="str">
        <f t="shared" si="234"/>
        <v>LABORATORIOS MECCH, S.A. DE C.V.</v>
      </c>
      <c r="AS809" s="70" t="str">
        <f t="shared" si="235"/>
        <v>LA-12-512-012000991-I-174-2023</v>
      </c>
      <c r="AT809" s="70" t="s">
        <v>2218</v>
      </c>
      <c r="AU809" s="70" t="str">
        <f t="shared" si="236"/>
        <v>HRAEI-LPI-CC-323-2023HRAEI-MD1270</v>
      </c>
    </row>
    <row r="810" spans="1:50" s="70" customFormat="1" ht="24.75" hidden="1" customHeight="1" x14ac:dyDescent="0.25">
      <c r="A810" s="70" t="str">
        <f t="shared" si="219"/>
        <v>LA-12-512-012000991-I-174-2023MCSSA018786GRUPO FARMACEUTICO TOTALFARMA,S.A DE C.V.2024010.000.4356.01</v>
      </c>
      <c r="B810" s="70" t="str">
        <f t="shared" si="220"/>
        <v>MCSSA01878625301HRAEI-LPI-CC-312-1-2023HRAEI-MD12702024</v>
      </c>
      <c r="C810" s="71">
        <v>45253</v>
      </c>
      <c r="D810" s="72">
        <v>2024</v>
      </c>
      <c r="E810" s="73" t="s">
        <v>39</v>
      </c>
      <c r="F810" s="73" t="s">
        <v>2213</v>
      </c>
      <c r="G810" s="73" t="s">
        <v>41</v>
      </c>
      <c r="H810" s="73">
        <v>25301</v>
      </c>
      <c r="I810" s="73" t="s">
        <v>2317</v>
      </c>
      <c r="J810" s="73" t="s">
        <v>2318</v>
      </c>
      <c r="K810" s="73" t="s">
        <v>1002</v>
      </c>
      <c r="L810" s="44" t="str">
        <f t="shared" si="221"/>
        <v>HRAEI-LPI-CC-312-1-2023HRAEI-MD1270</v>
      </c>
      <c r="M810" s="73" t="s">
        <v>1003</v>
      </c>
      <c r="N810" s="73">
        <v>25302957</v>
      </c>
      <c r="O810" s="73" t="s">
        <v>1004</v>
      </c>
      <c r="P810" s="73" t="s">
        <v>159</v>
      </c>
      <c r="Q810" s="74">
        <v>19.989999999999998</v>
      </c>
      <c r="R810" s="75">
        <v>2</v>
      </c>
      <c r="S810" s="75">
        <v>3</v>
      </c>
      <c r="T810" s="74">
        <f t="shared" si="222"/>
        <v>39.979999999999997</v>
      </c>
      <c r="U810" s="74">
        <f t="shared" si="223"/>
        <v>59.97</v>
      </c>
      <c r="V810" s="76">
        <v>0</v>
      </c>
      <c r="W810" s="87">
        <f>IFERROR(VLOOKUP(L810,'DINAMICA SOLICITADO - ENTREGADO'!$A$2:$B$2000,2,0),"-")</f>
        <v>2</v>
      </c>
      <c r="X810" s="87">
        <f>IFERROR(VLOOKUP(L810,'DINAMICA SOLICITADO - ENTREGADO'!$A$2:$C$2000,3,0),"-")</f>
        <v>0</v>
      </c>
      <c r="Y810" s="87" t="str">
        <f t="shared" si="224"/>
        <v>CLAVE SOLICITADA</v>
      </c>
      <c r="Z810" s="87">
        <f t="shared" si="225"/>
        <v>0</v>
      </c>
      <c r="AA810" s="87" t="str">
        <f t="shared" si="226"/>
        <v>MINIMO CUMPLIDO</v>
      </c>
      <c r="AB810" s="87">
        <f t="shared" si="227"/>
        <v>2</v>
      </c>
      <c r="AC810" s="87" t="str">
        <f t="shared" si="228"/>
        <v>SIN RECIBIR</v>
      </c>
      <c r="AD810" s="6">
        <f t="shared" si="229"/>
        <v>0</v>
      </c>
      <c r="AE810" s="87"/>
      <c r="AF810" s="87"/>
      <c r="AG810" s="77"/>
      <c r="AH810" s="77"/>
      <c r="AI810" s="78" t="s">
        <v>2216</v>
      </c>
      <c r="AJ810" s="78"/>
      <c r="AK810" s="77"/>
      <c r="AL810" s="77"/>
      <c r="AM810" s="77"/>
      <c r="AN810" s="77" t="str">
        <f t="shared" si="230"/>
        <v>MCSSA018786HRAEI-LPI-CC-312-1-202325301</v>
      </c>
      <c r="AO810" s="77" t="str">
        <f t="shared" si="231"/>
        <v>3GRUPO FARMACEUTICO TOTALFARMA,S.A DE C.V.19.99MCSSA018786010.000.4356.012024LA-12-512-012000991-I-174-2023RAMO 12</v>
      </c>
      <c r="AP810" s="77" t="str">
        <f t="shared" si="232"/>
        <v>HRAEI-LPI-CC-312-1-2023</v>
      </c>
      <c r="AQ810" s="70" t="str">
        <f t="shared" si="233"/>
        <v>HRAEI-MD1270</v>
      </c>
      <c r="AR810" s="70" t="str">
        <f t="shared" si="234"/>
        <v>GRUPO FARMACEUTICO TOTALFARMA,S.A DE C.V.</v>
      </c>
      <c r="AS810" s="70" t="str">
        <f t="shared" si="235"/>
        <v>LA-12-512-012000991-I-174-2023</v>
      </c>
      <c r="AT810" s="70" t="s">
        <v>2218</v>
      </c>
      <c r="AU810" s="70" t="str">
        <f t="shared" si="236"/>
        <v>HRAEI-LPI-CC-312-1-2023HRAEI-MD1270</v>
      </c>
    </row>
    <row r="811" spans="1:50" s="70" customFormat="1" ht="24.75" hidden="1" customHeight="1" x14ac:dyDescent="0.25">
      <c r="A811" s="1" t="str">
        <f t="shared" si="219"/>
        <v>LA-012M7B997-E115-2022MCSSA018786ABASTECEDORA DE INSUMOS PARA LA SALUD, S.A. DE C.V.2024010.000.4356.01</v>
      </c>
      <c r="B811" s="1" t="str">
        <f t="shared" si="220"/>
        <v>MCSSA01878625301HRAEI-LPI-CC-444-2022HRAEI-MD12702024</v>
      </c>
      <c r="C811" s="42">
        <v>44950</v>
      </c>
      <c r="D811" s="43">
        <v>2024</v>
      </c>
      <c r="E811" s="44" t="s">
        <v>39</v>
      </c>
      <c r="F811" s="44" t="s">
        <v>390</v>
      </c>
      <c r="G811" s="44" t="s">
        <v>41</v>
      </c>
      <c r="H811" s="44">
        <v>25301</v>
      </c>
      <c r="I811" s="44" t="s">
        <v>603</v>
      </c>
      <c r="J811" s="44" t="s">
        <v>604</v>
      </c>
      <c r="K811" s="44" t="s">
        <v>1002</v>
      </c>
      <c r="L811" s="44" t="str">
        <f t="shared" si="221"/>
        <v>HRAEI-LPI-CC-444-2022HRAEI-MD1270</v>
      </c>
      <c r="M811" s="44" t="s">
        <v>1003</v>
      </c>
      <c r="N811" s="44">
        <v>25302957</v>
      </c>
      <c r="O811" s="44" t="s">
        <v>1004</v>
      </c>
      <c r="P811" s="44" t="s">
        <v>159</v>
      </c>
      <c r="Q811" s="45">
        <v>20.79</v>
      </c>
      <c r="R811" s="46">
        <v>6</v>
      </c>
      <c r="S811" s="46">
        <v>13</v>
      </c>
      <c r="T811" s="45">
        <f t="shared" si="222"/>
        <v>124.74</v>
      </c>
      <c r="U811" s="45">
        <f t="shared" si="223"/>
        <v>270.27</v>
      </c>
      <c r="V811" s="47">
        <v>0</v>
      </c>
      <c r="W811" s="87">
        <f>IFERROR(VLOOKUP(L811,'DINAMICA SOLICITADO - ENTREGADO'!$A$2:$B$2000,2,0),"-")</f>
        <v>6</v>
      </c>
      <c r="X811" s="87">
        <f>IFERROR(VLOOKUP(L811,'DINAMICA SOLICITADO - ENTREGADO'!$A$2:$C$2000,3,0),"-")</f>
        <v>6</v>
      </c>
      <c r="Y811" s="87" t="str">
        <f t="shared" si="224"/>
        <v>CLAVE SOLICITADA</v>
      </c>
      <c r="Z811" s="87">
        <f t="shared" si="225"/>
        <v>0</v>
      </c>
      <c r="AA811" s="87" t="str">
        <f t="shared" si="226"/>
        <v>MINIMO CUMPLIDO</v>
      </c>
      <c r="AB811" s="87">
        <f t="shared" si="227"/>
        <v>0</v>
      </c>
      <c r="AC811" s="87" t="str">
        <f t="shared" si="228"/>
        <v>RECIBIDO TOTAL</v>
      </c>
      <c r="AD811" s="6">
        <f t="shared" si="229"/>
        <v>124.74</v>
      </c>
      <c r="AE811" s="87" t="s">
        <v>3574</v>
      </c>
      <c r="AF811" s="87"/>
      <c r="AG811" s="8"/>
      <c r="AH811" s="8"/>
      <c r="AI811" s="9">
        <v>2.5000000000000001E-2</v>
      </c>
      <c r="AJ811" s="9"/>
      <c r="AK811" s="8"/>
      <c r="AL811" s="20"/>
      <c r="AM811" s="8"/>
      <c r="AN811" s="8" t="str">
        <f t="shared" si="230"/>
        <v>MCSSA018786HRAEI-LPI-CC-444-202225301</v>
      </c>
      <c r="AO811" s="8" t="str">
        <f t="shared" si="231"/>
        <v>13ABASTECEDORA DE INSUMOS PARA LA SALUD, S.A. DE C.V.20.79MCSSA018786010.000.4356.012024LA-012M7B997-E115-2022RAMO 12</v>
      </c>
      <c r="AP811" s="8" t="str">
        <f t="shared" si="232"/>
        <v>HRAEI-LPI-CC-444-2022</v>
      </c>
      <c r="AQ811" s="1" t="str">
        <f t="shared" si="233"/>
        <v>HRAEI-MD1270</v>
      </c>
      <c r="AR811" s="1" t="str">
        <f t="shared" si="234"/>
        <v>ABASTECEDORA DE INSUMOS PARA LA SALUD, S.A. DE C.V.</v>
      </c>
      <c r="AS811" s="1" t="str">
        <f t="shared" si="235"/>
        <v>LA-012M7B997-E115-2022</v>
      </c>
      <c r="AT811" s="1" t="s">
        <v>48</v>
      </c>
      <c r="AU811" s="1" t="str">
        <f t="shared" si="236"/>
        <v>HRAEI-LPI-CC-444-2022HRAEI-MD1270</v>
      </c>
      <c r="AV811" s="1"/>
      <c r="AW811" s="1"/>
      <c r="AX811" s="1"/>
    </row>
    <row r="812" spans="1:50" s="70" customFormat="1" ht="24.75" hidden="1" customHeight="1" x14ac:dyDescent="0.25">
      <c r="A812" s="70" t="str">
        <f t="shared" si="219"/>
        <v>LA-12-512-012000991-I-174-2023MCSSA018786EXELTIS PHARMA MEXICO, S.A. DE C.V.2024010.000.4217.01</v>
      </c>
      <c r="B812" s="70" t="str">
        <f t="shared" si="220"/>
        <v>MCSSA01878625301HRAEI-LPI-CC-295-1-2023HRAEI-MD22772024</v>
      </c>
      <c r="C812" s="71">
        <v>45357</v>
      </c>
      <c r="D812" s="72">
        <v>2024</v>
      </c>
      <c r="E812" s="73" t="s">
        <v>39</v>
      </c>
      <c r="F812" s="73" t="s">
        <v>2213</v>
      </c>
      <c r="G812" s="73" t="s">
        <v>41</v>
      </c>
      <c r="H812" s="73">
        <v>25301</v>
      </c>
      <c r="I812" s="73" t="s">
        <v>2339</v>
      </c>
      <c r="J812" s="73" t="s">
        <v>2340</v>
      </c>
      <c r="K812" s="73" t="s">
        <v>955</v>
      </c>
      <c r="L812" s="44" t="str">
        <f t="shared" si="221"/>
        <v>HRAEI-LPI-CC-295-1-2023HRAEI-MD2277</v>
      </c>
      <c r="M812" s="73" t="s">
        <v>956</v>
      </c>
      <c r="N812" s="73">
        <v>25303399</v>
      </c>
      <c r="O812" s="73" t="s">
        <v>957</v>
      </c>
      <c r="P812" s="73" t="s">
        <v>958</v>
      </c>
      <c r="Q812" s="74">
        <v>137</v>
      </c>
      <c r="R812" s="75">
        <v>2</v>
      </c>
      <c r="S812" s="75">
        <v>5</v>
      </c>
      <c r="T812" s="74">
        <f t="shared" si="222"/>
        <v>274</v>
      </c>
      <c r="U812" s="74">
        <f t="shared" si="223"/>
        <v>685</v>
      </c>
      <c r="V812" s="76"/>
      <c r="W812" s="87" t="str">
        <f>IFERROR(VLOOKUP(L812,'DINAMICA SOLICITADO - ENTREGADO'!$A$2:$B$2000,2,0),"-")</f>
        <v>-</v>
      </c>
      <c r="X812" s="87" t="str">
        <f>IFERROR(VLOOKUP(L812,'DINAMICA SOLICITADO - ENTREGADO'!$A$2:$C$2000,3,0),"-")</f>
        <v>-</v>
      </c>
      <c r="Y812" s="87" t="str">
        <f t="shared" si="224"/>
        <v>SIN SOLICITUD</v>
      </c>
      <c r="Z812" s="87" t="str">
        <f t="shared" si="225"/>
        <v>-</v>
      </c>
      <c r="AA812" s="87" t="str">
        <f t="shared" si="226"/>
        <v>MINIMO SIN SOLICITUD</v>
      </c>
      <c r="AB812" s="87" t="str">
        <f t="shared" si="227"/>
        <v>-</v>
      </c>
      <c r="AC812" s="87" t="str">
        <f t="shared" si="228"/>
        <v>SIN SOLICITUD</v>
      </c>
      <c r="AD812" s="6" t="str">
        <f t="shared" si="229"/>
        <v>-</v>
      </c>
      <c r="AE812" s="87"/>
      <c r="AF812" s="87"/>
      <c r="AG812" s="77" t="s">
        <v>2482</v>
      </c>
      <c r="AH812" s="77" t="s">
        <v>2482</v>
      </c>
      <c r="AI812" s="78" t="s">
        <v>2216</v>
      </c>
      <c r="AJ812" s="78" t="s">
        <v>2486</v>
      </c>
      <c r="AK812" s="77" t="s">
        <v>2483</v>
      </c>
      <c r="AL812" s="77">
        <v>0</v>
      </c>
      <c r="AM812" s="77" t="s">
        <v>2479</v>
      </c>
      <c r="AN812" s="77" t="str">
        <f t="shared" si="230"/>
        <v>MCSSA018786HRAEI-LPI-CC-295-1-202325301</v>
      </c>
      <c r="AO812" s="77" t="str">
        <f t="shared" si="231"/>
        <v>5EXELTIS PHARMA MEXICO, S.A. DE C.V.137MCSSA018786010.000.4217.012024LA-12-512-012000991-I-174-2023RAMO 12</v>
      </c>
      <c r="AP812" s="77" t="str">
        <f t="shared" si="232"/>
        <v>HRAEI-LPI-CC-295-1-2023</v>
      </c>
      <c r="AQ812" s="70" t="str">
        <f t="shared" si="233"/>
        <v>HRAEI-MD2277</v>
      </c>
      <c r="AR812" s="70" t="str">
        <f t="shared" si="234"/>
        <v>EXELTIS PHARMA MEXICO, S.A. DE C.V.</v>
      </c>
      <c r="AS812" s="70" t="str">
        <f t="shared" si="235"/>
        <v>LA-12-512-012000991-I-174-2023</v>
      </c>
      <c r="AT812" s="70" t="s">
        <v>2218</v>
      </c>
      <c r="AU812" s="70" t="str">
        <f t="shared" si="236"/>
        <v>HRAEI-LPI-CC-295-1-2023HRAEI-MD2277</v>
      </c>
    </row>
    <row r="813" spans="1:50" s="70" customFormat="1" ht="24.75" hidden="1" customHeight="1" x14ac:dyDescent="0.25">
      <c r="A813" s="1" t="str">
        <f t="shared" si="219"/>
        <v>LA-012M7B997-E115-2022MCSSA018786EXELTIS PHARMA MÉXICO, S.A. DE C.V.2024010.000.4217.01</v>
      </c>
      <c r="B813" s="1" t="str">
        <f t="shared" si="220"/>
        <v>MCSSA01878625301HRAEI-LPI-CC-467-2022HRAEI-MD22772024</v>
      </c>
      <c r="C813" s="42">
        <v>44950</v>
      </c>
      <c r="D813" s="43">
        <v>2024</v>
      </c>
      <c r="E813" s="44" t="s">
        <v>39</v>
      </c>
      <c r="F813" s="44" t="s">
        <v>390</v>
      </c>
      <c r="G813" s="44" t="s">
        <v>41</v>
      </c>
      <c r="H813" s="44">
        <v>25301</v>
      </c>
      <c r="I813" s="44" t="s">
        <v>953</v>
      </c>
      <c r="J813" s="44" t="s">
        <v>954</v>
      </c>
      <c r="K813" s="44" t="s">
        <v>955</v>
      </c>
      <c r="L813" s="44" t="str">
        <f t="shared" si="221"/>
        <v>HRAEI-LPI-CC-467-2022HRAEI-MD2277</v>
      </c>
      <c r="M813" s="44" t="s">
        <v>956</v>
      </c>
      <c r="N813" s="44">
        <v>25303399</v>
      </c>
      <c r="O813" s="44" t="s">
        <v>957</v>
      </c>
      <c r="P813" s="44" t="s">
        <v>958</v>
      </c>
      <c r="Q813" s="45">
        <v>130</v>
      </c>
      <c r="R813" s="46">
        <v>4</v>
      </c>
      <c r="S813" s="46">
        <v>8</v>
      </c>
      <c r="T813" s="45">
        <f t="shared" si="222"/>
        <v>520</v>
      </c>
      <c r="U813" s="45">
        <f t="shared" si="223"/>
        <v>1040</v>
      </c>
      <c r="V813" s="47">
        <v>0</v>
      </c>
      <c r="W813" s="87" t="str">
        <f>IFERROR(VLOOKUP(L813,'DINAMICA SOLICITADO - ENTREGADO'!$A$2:$B$2000,2,0),"-")</f>
        <v>-</v>
      </c>
      <c r="X813" s="87" t="str">
        <f>IFERROR(VLOOKUP(L813,'DINAMICA SOLICITADO - ENTREGADO'!$A$2:$C$2000,3,0),"-")</f>
        <v>-</v>
      </c>
      <c r="Y813" s="87" t="str">
        <f t="shared" si="224"/>
        <v>SIN SOLICITUD</v>
      </c>
      <c r="Z813" s="87" t="str">
        <f t="shared" si="225"/>
        <v>-</v>
      </c>
      <c r="AA813" s="87" t="str">
        <f t="shared" si="226"/>
        <v>MINIMO SIN SOLICITUD</v>
      </c>
      <c r="AB813" s="87" t="str">
        <f t="shared" si="227"/>
        <v>-</v>
      </c>
      <c r="AC813" s="87" t="str">
        <f t="shared" si="228"/>
        <v>SIN SOLICITUD</v>
      </c>
      <c r="AD813" s="6" t="str">
        <f t="shared" si="229"/>
        <v>-</v>
      </c>
      <c r="AE813" s="87"/>
      <c r="AF813" s="87"/>
      <c r="AG813" s="8"/>
      <c r="AH813" s="8"/>
      <c r="AI813" s="9">
        <v>2.5000000000000001E-2</v>
      </c>
      <c r="AJ813" s="9"/>
      <c r="AK813" s="8"/>
      <c r="AL813" s="20"/>
      <c r="AM813" s="8"/>
      <c r="AN813" s="8" t="str">
        <f t="shared" si="230"/>
        <v>MCSSA018786HRAEI-LPI-CC-467-202225301</v>
      </c>
      <c r="AO813" s="8" t="str">
        <f t="shared" si="231"/>
        <v>8EXELTIS PHARMA MÉXICO, S.A. DE C.V.130MCSSA018786010.000.4217.012024LA-012M7B997-E115-2022RAMO 12</v>
      </c>
      <c r="AP813" s="8" t="str">
        <f t="shared" si="232"/>
        <v>HRAEI-LPI-CC-467-2022</v>
      </c>
      <c r="AQ813" s="1" t="str">
        <f t="shared" si="233"/>
        <v>HRAEI-MD2277</v>
      </c>
      <c r="AR813" s="1" t="str">
        <f t="shared" si="234"/>
        <v>EXELTIS PHARMA MÉXICO, S.A. DE C.V.</v>
      </c>
      <c r="AS813" s="1" t="str">
        <f t="shared" si="235"/>
        <v>LA-012M7B997-E115-2022</v>
      </c>
      <c r="AT813" s="1" t="s">
        <v>48</v>
      </c>
      <c r="AU813" s="1" t="str">
        <f t="shared" si="236"/>
        <v>HRAEI-LPI-CC-467-2022HRAEI-MD2277</v>
      </c>
      <c r="AV813" s="1"/>
      <c r="AW813" s="1"/>
      <c r="AX813" s="1"/>
    </row>
    <row r="814" spans="1:50" s="70" customFormat="1" ht="24.75" hidden="1" customHeight="1" x14ac:dyDescent="0.25">
      <c r="A814" s="70" t="str">
        <f t="shared" si="219"/>
        <v>LA-12-512-012000991-I-174-2023MCSSA018786EXELTIS PHARMA MEXICO, S.A. DE C.V.2024010.000.4217.00</v>
      </c>
      <c r="B814" s="70" t="str">
        <f t="shared" si="220"/>
        <v>MCSSA01878625301HRAEI-LPI-CC-295-1-2023HRAEI-MD12832024</v>
      </c>
      <c r="C814" s="71">
        <v>45253</v>
      </c>
      <c r="D814" s="72">
        <v>2024</v>
      </c>
      <c r="E814" s="73" t="s">
        <v>39</v>
      </c>
      <c r="F814" s="73" t="s">
        <v>2213</v>
      </c>
      <c r="G814" s="73" t="s">
        <v>41</v>
      </c>
      <c r="H814" s="73">
        <v>25301</v>
      </c>
      <c r="I814" s="73" t="s">
        <v>2339</v>
      </c>
      <c r="J814" s="73" t="s">
        <v>2340</v>
      </c>
      <c r="K814" s="73" t="s">
        <v>2341</v>
      </c>
      <c r="L814" s="44" t="str">
        <f t="shared" si="221"/>
        <v>HRAEI-LPI-CC-295-1-2023HRAEI-MD1283</v>
      </c>
      <c r="M814" s="73" t="s">
        <v>2342</v>
      </c>
      <c r="N814" s="73">
        <v>25301795</v>
      </c>
      <c r="O814" s="73" t="s">
        <v>2343</v>
      </c>
      <c r="P814" s="73" t="s">
        <v>2344</v>
      </c>
      <c r="Q814" s="74">
        <v>137</v>
      </c>
      <c r="R814" s="75">
        <v>2</v>
      </c>
      <c r="S814" s="75">
        <v>5</v>
      </c>
      <c r="T814" s="74">
        <f t="shared" si="222"/>
        <v>274</v>
      </c>
      <c r="U814" s="74">
        <f t="shared" si="223"/>
        <v>685</v>
      </c>
      <c r="V814" s="76">
        <v>0</v>
      </c>
      <c r="W814" s="87" t="str">
        <f>IFERROR(VLOOKUP(L814,'DINAMICA SOLICITADO - ENTREGADO'!$A$2:$B$2000,2,0),"-")</f>
        <v>-</v>
      </c>
      <c r="X814" s="87" t="str">
        <f>IFERROR(VLOOKUP(L814,'DINAMICA SOLICITADO - ENTREGADO'!$A$2:$C$2000,3,0),"-")</f>
        <v>-</v>
      </c>
      <c r="Y814" s="87" t="str">
        <f t="shared" si="224"/>
        <v>SIN SOLICITUD</v>
      </c>
      <c r="Z814" s="87" t="str">
        <f t="shared" si="225"/>
        <v>-</v>
      </c>
      <c r="AA814" s="87" t="str">
        <f t="shared" si="226"/>
        <v>MINIMO SIN SOLICITUD</v>
      </c>
      <c r="AB814" s="87" t="str">
        <f t="shared" si="227"/>
        <v>-</v>
      </c>
      <c r="AC814" s="87" t="str">
        <f t="shared" si="228"/>
        <v>SIN SOLICITUD</v>
      </c>
      <c r="AD814" s="6" t="str">
        <f t="shared" si="229"/>
        <v>-</v>
      </c>
      <c r="AE814" s="87"/>
      <c r="AF814" s="87"/>
      <c r="AG814" s="77"/>
      <c r="AH814" s="77"/>
      <c r="AI814" s="78" t="s">
        <v>2216</v>
      </c>
      <c r="AJ814" s="78"/>
      <c r="AK814" s="77"/>
      <c r="AL814" s="77"/>
      <c r="AM814" s="77"/>
      <c r="AN814" s="77" t="str">
        <f t="shared" si="230"/>
        <v>MCSSA018786HRAEI-LPI-CC-295-1-202325301</v>
      </c>
      <c r="AO814" s="77" t="str">
        <f t="shared" si="231"/>
        <v>5EXELTIS PHARMA MEXICO, S.A. DE C.V.137MCSSA018786010.000.4217.002024LA-12-512-012000991-I-174-2023RAMO 12</v>
      </c>
      <c r="AP814" s="77" t="str">
        <f t="shared" si="232"/>
        <v>HRAEI-LPI-CC-295-1-2023</v>
      </c>
      <c r="AQ814" s="70" t="str">
        <f t="shared" si="233"/>
        <v>HRAEI-MD1283</v>
      </c>
      <c r="AR814" s="70" t="str">
        <f t="shared" si="234"/>
        <v>EXELTIS PHARMA MEXICO, S.A. DE C.V.</v>
      </c>
      <c r="AS814" s="70" t="str">
        <f t="shared" si="235"/>
        <v>LA-12-512-012000991-I-174-2023</v>
      </c>
      <c r="AT814" s="70" t="s">
        <v>2218</v>
      </c>
      <c r="AU814" s="70" t="str">
        <f t="shared" si="236"/>
        <v>HRAEI-LPI-CC-295-1-2023HRAEI-MD1283</v>
      </c>
    </row>
    <row r="815" spans="1:50" s="70" customFormat="1" ht="24.75" hidden="1" customHeight="1" x14ac:dyDescent="0.25">
      <c r="A815" s="70" t="str">
        <f t="shared" si="219"/>
        <v>LA-12-512-012000991-I-174-2023MCSSA018786ALTERNAVIDA, S.A. DE C.V.2024010.000.0246.00</v>
      </c>
      <c r="B815" s="70" t="str">
        <f t="shared" si="220"/>
        <v>MCSSA01878625301HRAEI-LPI-CC-252-2023HRAEI-MD12882024</v>
      </c>
      <c r="C815" s="71">
        <v>45253</v>
      </c>
      <c r="D815" s="72">
        <v>2024</v>
      </c>
      <c r="E815" s="73" t="s">
        <v>39</v>
      </c>
      <c r="F815" s="73" t="s">
        <v>2213</v>
      </c>
      <c r="G815" s="73" t="s">
        <v>41</v>
      </c>
      <c r="H815" s="73">
        <v>25301</v>
      </c>
      <c r="I815" s="73" t="s">
        <v>2309</v>
      </c>
      <c r="J815" s="73" t="s">
        <v>800</v>
      </c>
      <c r="K815" s="73" t="s">
        <v>423</v>
      </c>
      <c r="L815" s="44" t="str">
        <f t="shared" si="221"/>
        <v>HRAEI-LPI-CC-252-2023HRAEI-MD1288</v>
      </c>
      <c r="M815" s="73" t="s">
        <v>424</v>
      </c>
      <c r="N815" s="73">
        <v>25301799</v>
      </c>
      <c r="O815" s="73" t="s">
        <v>425</v>
      </c>
      <c r="P815" s="73" t="s">
        <v>416</v>
      </c>
      <c r="Q815" s="74">
        <v>60</v>
      </c>
      <c r="R815" s="75">
        <v>1920</v>
      </c>
      <c r="S815" s="75">
        <v>4800</v>
      </c>
      <c r="T815" s="74">
        <f t="shared" si="222"/>
        <v>115200</v>
      </c>
      <c r="U815" s="74">
        <f t="shared" si="223"/>
        <v>288000</v>
      </c>
      <c r="V815" s="76">
        <v>0</v>
      </c>
      <c r="W815" s="87">
        <f>IFERROR(VLOOKUP(L815,'DINAMICA SOLICITADO - ENTREGADO'!$A$2:$B$2000,2,0),"-")</f>
        <v>1920</v>
      </c>
      <c r="X815" s="87">
        <f>IFERROR(VLOOKUP(L815,'DINAMICA SOLICITADO - ENTREGADO'!$A$2:$C$2000,3,0),"-")</f>
        <v>0</v>
      </c>
      <c r="Y815" s="87" t="str">
        <f t="shared" si="224"/>
        <v>CLAVE SOLICITADA</v>
      </c>
      <c r="Z815" s="87">
        <f t="shared" si="225"/>
        <v>0</v>
      </c>
      <c r="AA815" s="87" t="str">
        <f t="shared" si="226"/>
        <v>MINIMO CUMPLIDO</v>
      </c>
      <c r="AB815" s="87">
        <f t="shared" si="227"/>
        <v>1920</v>
      </c>
      <c r="AC815" s="87" t="str">
        <f t="shared" si="228"/>
        <v>SIN RECIBIR</v>
      </c>
      <c r="AD815" s="6">
        <f t="shared" si="229"/>
        <v>0</v>
      </c>
      <c r="AE815" s="87" t="s">
        <v>3574</v>
      </c>
      <c r="AF815" s="87"/>
      <c r="AG815" s="77"/>
      <c r="AH815" s="77"/>
      <c r="AI815" s="78" t="s">
        <v>2216</v>
      </c>
      <c r="AJ815" s="78"/>
      <c r="AK815" s="77"/>
      <c r="AL815" s="77"/>
      <c r="AM815" s="77"/>
      <c r="AN815" s="77" t="str">
        <f t="shared" si="230"/>
        <v>MCSSA018786HRAEI-LPI-CC-252-202325301</v>
      </c>
      <c r="AO815" s="77" t="str">
        <f t="shared" si="231"/>
        <v>4800ALTERNAVIDA, S.A. DE C.V.60MCSSA018786010.000.0246.002024LA-12-512-012000991-I-174-2023RAMO 12</v>
      </c>
      <c r="AP815" s="77" t="str">
        <f t="shared" si="232"/>
        <v>HRAEI-LPI-CC-252-2023</v>
      </c>
      <c r="AQ815" s="70" t="str">
        <f t="shared" si="233"/>
        <v>HRAEI-MD1288</v>
      </c>
      <c r="AR815" s="70" t="str">
        <f t="shared" si="234"/>
        <v>ALTERNAVIDA, S.A. DE C.V.</v>
      </c>
      <c r="AS815" s="70" t="str">
        <f t="shared" si="235"/>
        <v>LA-12-512-012000991-I-174-2023</v>
      </c>
      <c r="AT815" s="70" t="s">
        <v>2218</v>
      </c>
      <c r="AU815" s="70" t="str">
        <f t="shared" si="236"/>
        <v>HRAEI-LPI-CC-252-2023HRAEI-MD1288</v>
      </c>
    </row>
    <row r="816" spans="1:50" s="70" customFormat="1" ht="24.75" hidden="1" customHeight="1" x14ac:dyDescent="0.25">
      <c r="A816" s="1" t="str">
        <f t="shared" si="219"/>
        <v>LA-012M7B997-E115-2022MCSSA018786ALVARTIS PHARMA, S.A. DE C.V.2024010.000.0246.00</v>
      </c>
      <c r="B816" s="1" t="str">
        <f t="shared" si="220"/>
        <v>MCSSA01878625301HRAEI-LPI-CC-422-1-2022HRAEI-MD12882024</v>
      </c>
      <c r="C816" s="42">
        <v>44973</v>
      </c>
      <c r="D816" s="43">
        <v>2024</v>
      </c>
      <c r="E816" s="44" t="s">
        <v>39</v>
      </c>
      <c r="F816" s="44" t="s">
        <v>390</v>
      </c>
      <c r="G816" s="44" t="s">
        <v>41</v>
      </c>
      <c r="H816" s="44">
        <v>25301</v>
      </c>
      <c r="I816" s="44" t="s">
        <v>421</v>
      </c>
      <c r="J816" s="44" t="s">
        <v>422</v>
      </c>
      <c r="K816" s="44" t="s">
        <v>423</v>
      </c>
      <c r="L816" s="44" t="str">
        <f t="shared" si="221"/>
        <v>HRAEI-LPI-CC-422-1-2022HRAEI-MD1288</v>
      </c>
      <c r="M816" s="44" t="s">
        <v>424</v>
      </c>
      <c r="N816" s="44">
        <v>25301799</v>
      </c>
      <c r="O816" s="44" t="s">
        <v>425</v>
      </c>
      <c r="P816" s="44" t="s">
        <v>416</v>
      </c>
      <c r="Q816" s="45">
        <v>79.989999999999995</v>
      </c>
      <c r="R816" s="46">
        <v>1872</v>
      </c>
      <c r="S816" s="46">
        <v>4680</v>
      </c>
      <c r="T816" s="45">
        <f t="shared" si="222"/>
        <v>149741.28</v>
      </c>
      <c r="U816" s="45">
        <f t="shared" si="223"/>
        <v>374353.19999999995</v>
      </c>
      <c r="V816" s="47">
        <v>0</v>
      </c>
      <c r="W816" s="87">
        <f>IFERROR(VLOOKUP(L816,'DINAMICA SOLICITADO - ENTREGADO'!$A$2:$B$2000,2,0),"-")</f>
        <v>1872</v>
      </c>
      <c r="X816" s="87">
        <f>IFERROR(VLOOKUP(L816,'DINAMICA SOLICITADO - ENTREGADO'!$A$2:$C$2000,3,0),"-")</f>
        <v>1872</v>
      </c>
      <c r="Y816" s="87" t="str">
        <f t="shared" si="224"/>
        <v>CLAVE SOLICITADA</v>
      </c>
      <c r="Z816" s="87">
        <f t="shared" si="225"/>
        <v>0</v>
      </c>
      <c r="AA816" s="87" t="str">
        <f t="shared" si="226"/>
        <v>MINIMO CUMPLIDO</v>
      </c>
      <c r="AB816" s="87">
        <f t="shared" si="227"/>
        <v>0</v>
      </c>
      <c r="AC816" s="87" t="str">
        <f t="shared" si="228"/>
        <v>RECIBIDO TOTAL</v>
      </c>
      <c r="AD816" s="6">
        <f t="shared" si="229"/>
        <v>149741.28</v>
      </c>
      <c r="AE816" s="87"/>
      <c r="AF816" s="87"/>
      <c r="AG816" s="8" t="s">
        <v>426</v>
      </c>
      <c r="AH816" s="8" t="s">
        <v>426</v>
      </c>
      <c r="AI816" s="9">
        <v>2.5000000000000001E-2</v>
      </c>
      <c r="AJ816" s="9" t="s">
        <v>427</v>
      </c>
      <c r="AK816" s="8"/>
      <c r="AL816" s="20"/>
      <c r="AM816" s="8"/>
      <c r="AN816" s="8" t="str">
        <f t="shared" si="230"/>
        <v>MCSSA018786HRAEI-LPI-CC-422-1-202225301</v>
      </c>
      <c r="AO816" s="8" t="str">
        <f t="shared" si="231"/>
        <v>4680ALVARTIS PHARMA, S.A. DE C.V.79.99MCSSA018786010.000.0246.002024LA-012M7B997-E115-2022RAMO 12</v>
      </c>
      <c r="AP816" s="8" t="str">
        <f t="shared" si="232"/>
        <v>HRAEI-LPI-CC-422-1-2022</v>
      </c>
      <c r="AQ816" s="1" t="str">
        <f t="shared" si="233"/>
        <v>HRAEI-MD1288</v>
      </c>
      <c r="AR816" s="1" t="str">
        <f t="shared" si="234"/>
        <v>ALVARTIS PHARMA, S.A. DE C.V.</v>
      </c>
      <c r="AS816" s="1" t="str">
        <f t="shared" si="235"/>
        <v>LA-012M7B997-E115-2022</v>
      </c>
      <c r="AT816" s="1" t="s">
        <v>48</v>
      </c>
      <c r="AU816" s="1" t="str">
        <f t="shared" si="236"/>
        <v>HRAEI-LPI-CC-422-1-2022HRAEI-MD1288</v>
      </c>
      <c r="AV816" s="1"/>
      <c r="AW816" s="1"/>
      <c r="AX816" s="1"/>
    </row>
    <row r="817" spans="1:50" s="70" customFormat="1" ht="24.75" hidden="1" customHeight="1" x14ac:dyDescent="0.25">
      <c r="A817" s="57" t="str">
        <f t="shared" si="219"/>
        <v>LA-012M7B997-E115-2022MCSSA018786ESEOTRES PHARMA, S.A.P.I. DE C.V.2024010.000.0246.00</v>
      </c>
      <c r="B817" s="57" t="str">
        <f t="shared" si="220"/>
        <v>MCSSA01878625301HRAEI-LPI-CC-465-1-2022HRAEI-MD12882024</v>
      </c>
      <c r="C817" s="58">
        <v>44973</v>
      </c>
      <c r="D817" s="59">
        <v>2024</v>
      </c>
      <c r="E817" s="60" t="s">
        <v>39</v>
      </c>
      <c r="F817" s="60" t="s">
        <v>390</v>
      </c>
      <c r="G817" s="60" t="s">
        <v>41</v>
      </c>
      <c r="H817" s="60">
        <v>25301</v>
      </c>
      <c r="I817" s="44" t="s">
        <v>925</v>
      </c>
      <c r="J817" s="60" t="s">
        <v>926</v>
      </c>
      <c r="K817" s="60" t="s">
        <v>423</v>
      </c>
      <c r="L817" s="44" t="str">
        <f t="shared" si="221"/>
        <v>HRAEI-LPI-CC-465-1-2022HRAEI-MD1288</v>
      </c>
      <c r="M817" s="60" t="s">
        <v>424</v>
      </c>
      <c r="N817" s="60">
        <v>25301799</v>
      </c>
      <c r="O817" s="60" t="s">
        <v>425</v>
      </c>
      <c r="P817" s="60" t="s">
        <v>416</v>
      </c>
      <c r="Q817" s="61">
        <v>69</v>
      </c>
      <c r="R817" s="62">
        <v>1248</v>
      </c>
      <c r="S817" s="62">
        <v>3120</v>
      </c>
      <c r="T817" s="61">
        <f t="shared" si="222"/>
        <v>86112</v>
      </c>
      <c r="U817" s="61">
        <f t="shared" si="223"/>
        <v>215280</v>
      </c>
      <c r="V817" s="63">
        <v>0</v>
      </c>
      <c r="W817" s="87">
        <f>IFERROR(VLOOKUP(L817,'DINAMICA SOLICITADO - ENTREGADO'!$A$2:$B$2000,2,0),"-")</f>
        <v>1248</v>
      </c>
      <c r="X817" s="87">
        <f>IFERROR(VLOOKUP(L817,'DINAMICA SOLICITADO - ENTREGADO'!$A$2:$C$2000,3,0),"-")</f>
        <v>1248</v>
      </c>
      <c r="Y817" s="87" t="str">
        <f t="shared" si="224"/>
        <v>CLAVE SOLICITADA</v>
      </c>
      <c r="Z817" s="87">
        <f t="shared" si="225"/>
        <v>0</v>
      </c>
      <c r="AA817" s="87" t="str">
        <f t="shared" si="226"/>
        <v>MINIMO CUMPLIDO</v>
      </c>
      <c r="AB817" s="87">
        <f t="shared" si="227"/>
        <v>0</v>
      </c>
      <c r="AC817" s="87" t="str">
        <f t="shared" si="228"/>
        <v>RECIBIDO TOTAL</v>
      </c>
      <c r="AD817" s="6">
        <f t="shared" si="229"/>
        <v>86112</v>
      </c>
      <c r="AE817" s="87"/>
      <c r="AF817" s="87"/>
      <c r="AG817" s="64" t="s">
        <v>426</v>
      </c>
      <c r="AH817" s="64" t="s">
        <v>426</v>
      </c>
      <c r="AI817" s="65">
        <v>2.5000000000000001E-2</v>
      </c>
      <c r="AJ817" s="65" t="s">
        <v>2035</v>
      </c>
      <c r="AK817" s="8"/>
      <c r="AL817" s="20"/>
      <c r="AM817" s="8"/>
      <c r="AN817" s="8" t="str">
        <f t="shared" si="230"/>
        <v>MCSSA018786HRAEI-LPI-CC-465-1-202225301</v>
      </c>
      <c r="AO817" s="8" t="str">
        <f t="shared" si="231"/>
        <v>3120ESEOTRES PHARMA, S.A.P.I. DE C.V.69MCSSA018786010.000.0246.002024LA-012M7B997-E115-2022RAMO 12</v>
      </c>
      <c r="AP817" s="8" t="str">
        <f t="shared" si="232"/>
        <v>HRAEI-LPI-CC-465-1-2022</v>
      </c>
      <c r="AQ817" s="1" t="str">
        <f t="shared" si="233"/>
        <v>HRAEI-MD1288</v>
      </c>
      <c r="AR817" s="1" t="str">
        <f t="shared" si="234"/>
        <v>ESEOTRES PHARMA, S.A.P.I. DE C.V.</v>
      </c>
      <c r="AS817" s="1" t="str">
        <f t="shared" si="235"/>
        <v>LA-012M7B997-E115-2022</v>
      </c>
      <c r="AT817" s="1" t="s">
        <v>48</v>
      </c>
      <c r="AU817" s="1" t="str">
        <f t="shared" si="236"/>
        <v>HRAEI-LPI-CC-465-1-2022HRAEI-MD1288</v>
      </c>
      <c r="AV817" s="1"/>
      <c r="AW817" s="1"/>
      <c r="AX817" s="1"/>
    </row>
    <row r="818" spans="1:50" s="70" customFormat="1" ht="24.75" hidden="1" customHeight="1" x14ac:dyDescent="0.25">
      <c r="A818" s="70" t="str">
        <f t="shared" si="219"/>
        <v>LA-12-512-012000991-I-174-2023MCSSA018786ALTERNAVIDA, S.A. DE C.V.2024010.000.0244.00</v>
      </c>
      <c r="B818" s="70" t="str">
        <f t="shared" si="220"/>
        <v>MCSSA01878625301HRAEI-LPI-CC-252-2023HRAEI-MD12862024</v>
      </c>
      <c r="C818" s="71">
        <v>45253</v>
      </c>
      <c r="D818" s="72">
        <v>2024</v>
      </c>
      <c r="E818" s="73" t="s">
        <v>39</v>
      </c>
      <c r="F818" s="73" t="s">
        <v>2213</v>
      </c>
      <c r="G818" s="73" t="s">
        <v>41</v>
      </c>
      <c r="H818" s="73">
        <v>25301</v>
      </c>
      <c r="I818" s="73" t="s">
        <v>2309</v>
      </c>
      <c r="J818" s="73" t="s">
        <v>800</v>
      </c>
      <c r="K818" s="73" t="s">
        <v>413</v>
      </c>
      <c r="L818" s="44" t="str">
        <f t="shared" si="221"/>
        <v>HRAEI-LPI-CC-252-2023HRAEI-MD1286</v>
      </c>
      <c r="M818" s="73" t="s">
        <v>414</v>
      </c>
      <c r="N818" s="73">
        <v>25303344</v>
      </c>
      <c r="O818" s="73" t="s">
        <v>415</v>
      </c>
      <c r="P818" s="73" t="s">
        <v>416</v>
      </c>
      <c r="Q818" s="74">
        <v>60</v>
      </c>
      <c r="R818" s="75">
        <v>770</v>
      </c>
      <c r="S818" s="75">
        <v>1924</v>
      </c>
      <c r="T818" s="74">
        <f t="shared" si="222"/>
        <v>46200</v>
      </c>
      <c r="U818" s="74">
        <f t="shared" si="223"/>
        <v>115440</v>
      </c>
      <c r="V818" s="76">
        <v>0</v>
      </c>
      <c r="W818" s="87">
        <f>IFERROR(VLOOKUP(L818,'DINAMICA SOLICITADO - ENTREGADO'!$A$2:$B$2000,2,0),"-")</f>
        <v>770</v>
      </c>
      <c r="X818" s="87">
        <f>IFERROR(VLOOKUP(L818,'DINAMICA SOLICITADO - ENTREGADO'!$A$2:$C$2000,3,0),"-")</f>
        <v>0</v>
      </c>
      <c r="Y818" s="87" t="str">
        <f t="shared" si="224"/>
        <v>CLAVE SOLICITADA</v>
      </c>
      <c r="Z818" s="87">
        <f t="shared" si="225"/>
        <v>0</v>
      </c>
      <c r="AA818" s="87" t="str">
        <f t="shared" si="226"/>
        <v>MINIMO CUMPLIDO</v>
      </c>
      <c r="AB818" s="87">
        <f t="shared" si="227"/>
        <v>770</v>
      </c>
      <c r="AC818" s="87" t="str">
        <f t="shared" si="228"/>
        <v>SIN RECIBIR</v>
      </c>
      <c r="AD818" s="6">
        <f t="shared" si="229"/>
        <v>0</v>
      </c>
      <c r="AE818" s="87" t="s">
        <v>3574</v>
      </c>
      <c r="AF818" s="87"/>
      <c r="AG818" s="77"/>
      <c r="AH818" s="77"/>
      <c r="AI818" s="78" t="s">
        <v>2216</v>
      </c>
      <c r="AJ818" s="78"/>
      <c r="AK818" s="77"/>
      <c r="AL818" s="77"/>
      <c r="AM818" s="77"/>
      <c r="AN818" s="77" t="str">
        <f t="shared" si="230"/>
        <v>MCSSA018786HRAEI-LPI-CC-252-202325301</v>
      </c>
      <c r="AO818" s="77" t="str">
        <f t="shared" si="231"/>
        <v>1924ALTERNAVIDA, S.A. DE C.V.60MCSSA018786010.000.0244.002024LA-12-512-012000991-I-174-2023RAMO 12</v>
      </c>
      <c r="AP818" s="77" t="str">
        <f t="shared" si="232"/>
        <v>HRAEI-LPI-CC-252-2023</v>
      </c>
      <c r="AQ818" s="70" t="str">
        <f t="shared" si="233"/>
        <v>HRAEI-MD1286</v>
      </c>
      <c r="AR818" s="70" t="str">
        <f t="shared" si="234"/>
        <v>ALTERNAVIDA, S.A. DE C.V.</v>
      </c>
      <c r="AS818" s="70" t="str">
        <f t="shared" si="235"/>
        <v>LA-12-512-012000991-I-174-2023</v>
      </c>
      <c r="AT818" s="70" t="s">
        <v>2218</v>
      </c>
      <c r="AU818" s="70" t="str">
        <f t="shared" si="236"/>
        <v>HRAEI-LPI-CC-252-2023HRAEI-MD1286</v>
      </c>
    </row>
    <row r="819" spans="1:50" s="70" customFormat="1" ht="24.75" hidden="1" customHeight="1" x14ac:dyDescent="0.25">
      <c r="A819" s="1" t="str">
        <f t="shared" si="219"/>
        <v>LA-012M7B997-E115-2022MCSSA018786FRESENIUS KABI MÉXICO, S.A. DE C.V.2024010.000.0244.00</v>
      </c>
      <c r="B819" s="1" t="str">
        <f t="shared" si="220"/>
        <v>MCSSA01878625301HRAEI-LPI-CC-421-2022HRAEI-MD12862024</v>
      </c>
      <c r="C819" s="42">
        <v>44950</v>
      </c>
      <c r="D819" s="43">
        <v>2024</v>
      </c>
      <c r="E819" s="44" t="s">
        <v>39</v>
      </c>
      <c r="F819" s="44" t="s">
        <v>390</v>
      </c>
      <c r="G819" s="44" t="s">
        <v>41</v>
      </c>
      <c r="H819" s="44">
        <v>25301</v>
      </c>
      <c r="I819" s="44" t="s">
        <v>411</v>
      </c>
      <c r="J819" s="44" t="s">
        <v>412</v>
      </c>
      <c r="K819" s="44" t="s">
        <v>413</v>
      </c>
      <c r="L819" s="44" t="str">
        <f t="shared" si="221"/>
        <v>HRAEI-LPI-CC-421-2022HRAEI-MD1286</v>
      </c>
      <c r="M819" s="44" t="s">
        <v>414</v>
      </c>
      <c r="N819" s="44">
        <v>25303344</v>
      </c>
      <c r="O819" s="44" t="s">
        <v>415</v>
      </c>
      <c r="P819" s="44" t="s">
        <v>416</v>
      </c>
      <c r="Q819" s="45">
        <v>108.7</v>
      </c>
      <c r="R819" s="46">
        <v>350</v>
      </c>
      <c r="S819" s="46">
        <v>876</v>
      </c>
      <c r="T819" s="45">
        <f t="shared" si="222"/>
        <v>38045</v>
      </c>
      <c r="U819" s="45">
        <f t="shared" si="223"/>
        <v>95221.2</v>
      </c>
      <c r="V819" s="47">
        <v>0</v>
      </c>
      <c r="W819" s="87">
        <f>IFERROR(VLOOKUP(L819,'DINAMICA SOLICITADO - ENTREGADO'!$A$2:$B$2000,2,0),"-")</f>
        <v>350</v>
      </c>
      <c r="X819" s="87">
        <f>IFERROR(VLOOKUP(L819,'DINAMICA SOLICITADO - ENTREGADO'!$A$2:$C$2000,3,0),"-")</f>
        <v>350</v>
      </c>
      <c r="Y819" s="87" t="str">
        <f t="shared" si="224"/>
        <v>CLAVE SOLICITADA</v>
      </c>
      <c r="Z819" s="87">
        <f t="shared" si="225"/>
        <v>0</v>
      </c>
      <c r="AA819" s="87" t="str">
        <f t="shared" si="226"/>
        <v>MINIMO CUMPLIDO</v>
      </c>
      <c r="AB819" s="87">
        <f t="shared" si="227"/>
        <v>0</v>
      </c>
      <c r="AC819" s="87" t="str">
        <f t="shared" si="228"/>
        <v>RECIBIDO TOTAL</v>
      </c>
      <c r="AD819" s="6">
        <f t="shared" si="229"/>
        <v>38045</v>
      </c>
      <c r="AE819" s="87" t="s">
        <v>3574</v>
      </c>
      <c r="AF819" s="87"/>
      <c r="AG819" s="8"/>
      <c r="AH819" s="8"/>
      <c r="AI819" s="9">
        <v>2.5000000000000001E-2</v>
      </c>
      <c r="AJ819" s="9"/>
      <c r="AK819" s="8"/>
      <c r="AL819" s="20"/>
      <c r="AM819" s="8"/>
      <c r="AN819" s="8" t="str">
        <f t="shared" si="230"/>
        <v>MCSSA018786HRAEI-LPI-CC-421-202225301</v>
      </c>
      <c r="AO819" s="8" t="str">
        <f t="shared" si="231"/>
        <v>876FRESENIUS KABI MÉXICO, S.A. DE C.V.108.7MCSSA018786010.000.0244.002024LA-012M7B997-E115-2022RAMO 12</v>
      </c>
      <c r="AP819" s="8" t="str">
        <f t="shared" si="232"/>
        <v>HRAEI-LPI-CC-421-2022</v>
      </c>
      <c r="AQ819" s="1" t="str">
        <f t="shared" si="233"/>
        <v>HRAEI-MD1286</v>
      </c>
      <c r="AR819" s="1" t="str">
        <f t="shared" si="234"/>
        <v>FRESENIUS KABI MÉXICO, S.A. DE C.V.</v>
      </c>
      <c r="AS819" s="1" t="str">
        <f t="shared" si="235"/>
        <v>LA-012M7B997-E115-2022</v>
      </c>
      <c r="AT819" s="1" t="s">
        <v>48</v>
      </c>
      <c r="AU819" s="1" t="str">
        <f t="shared" si="236"/>
        <v>HRAEI-LPI-CC-421-2022HRAEI-MD1286</v>
      </c>
      <c r="AV819" s="1"/>
      <c r="AW819" s="1"/>
      <c r="AX819" s="1"/>
    </row>
    <row r="820" spans="1:50" s="70" customFormat="1" ht="24.75" hidden="1" customHeight="1" x14ac:dyDescent="0.25">
      <c r="A820" s="1" t="str">
        <f t="shared" si="219"/>
        <v>AA-012M7B997-E158-2022MCSSA018786LABORATORIOS VANQUISH, S.A. DE C.V.2024010.000.0244.00</v>
      </c>
      <c r="B820" s="1" t="str">
        <f t="shared" si="220"/>
        <v>MCSSA01878625301HRAEI-AD-CC-533-2022HRAEI-MD12862024</v>
      </c>
      <c r="C820" s="42">
        <v>44950</v>
      </c>
      <c r="D820" s="43">
        <v>2024</v>
      </c>
      <c r="E820" s="44" t="s">
        <v>39</v>
      </c>
      <c r="F820" s="44" t="s">
        <v>1305</v>
      </c>
      <c r="G820" s="44" t="s">
        <v>41</v>
      </c>
      <c r="H820" s="44">
        <v>25301</v>
      </c>
      <c r="I820" s="44" t="s">
        <v>1421</v>
      </c>
      <c r="J820" s="44" t="s">
        <v>853</v>
      </c>
      <c r="K820" s="44" t="s">
        <v>413</v>
      </c>
      <c r="L820" s="44" t="str">
        <f t="shared" si="221"/>
        <v>HRAEI-AD-CC-533-2022HRAEI-MD1286</v>
      </c>
      <c r="M820" s="44" t="s">
        <v>414</v>
      </c>
      <c r="N820" s="44">
        <v>25303344</v>
      </c>
      <c r="O820" s="44" t="s">
        <v>415</v>
      </c>
      <c r="P820" s="44" t="s">
        <v>416</v>
      </c>
      <c r="Q820" s="45">
        <v>119.5</v>
      </c>
      <c r="R820" s="46">
        <v>901</v>
      </c>
      <c r="S820" s="46">
        <v>2251</v>
      </c>
      <c r="T820" s="45">
        <f t="shared" si="222"/>
        <v>107669.5</v>
      </c>
      <c r="U820" s="45">
        <f t="shared" si="223"/>
        <v>268994.5</v>
      </c>
      <c r="V820" s="47">
        <v>0</v>
      </c>
      <c r="W820" s="87">
        <f>IFERROR(VLOOKUP(L820,'DINAMICA SOLICITADO - ENTREGADO'!$A$2:$B$2000,2,0),"-")</f>
        <v>901</v>
      </c>
      <c r="X820" s="87">
        <f>IFERROR(VLOOKUP(L820,'DINAMICA SOLICITADO - ENTREGADO'!$A$2:$C$2000,3,0),"-")</f>
        <v>901</v>
      </c>
      <c r="Y820" s="87" t="str">
        <f t="shared" si="224"/>
        <v>CLAVE SOLICITADA</v>
      </c>
      <c r="Z820" s="87">
        <f t="shared" si="225"/>
        <v>0</v>
      </c>
      <c r="AA820" s="87" t="str">
        <f t="shared" si="226"/>
        <v>MINIMO CUMPLIDO</v>
      </c>
      <c r="AB820" s="87">
        <f t="shared" si="227"/>
        <v>0</v>
      </c>
      <c r="AC820" s="87" t="str">
        <f t="shared" si="228"/>
        <v>RECIBIDO TOTAL</v>
      </c>
      <c r="AD820" s="6">
        <f t="shared" si="229"/>
        <v>107669.5</v>
      </c>
      <c r="AE820" s="87" t="s">
        <v>3574</v>
      </c>
      <c r="AF820" s="87"/>
      <c r="AG820" s="8"/>
      <c r="AH820" s="8"/>
      <c r="AI820" s="9">
        <v>2.5000000000000001E-2</v>
      </c>
      <c r="AJ820" s="9"/>
      <c r="AK820" s="8"/>
      <c r="AL820" s="20"/>
      <c r="AM820" s="8"/>
      <c r="AN820" s="8" t="str">
        <f t="shared" si="230"/>
        <v>MCSSA018786HRAEI-AD-CC-533-202225301</v>
      </c>
      <c r="AO820" s="8" t="str">
        <f t="shared" si="231"/>
        <v>2251LABORATORIOS VANQUISH, S.A. DE C.V.119.5MCSSA018786010.000.0244.002024AA-012M7B997-E158-2022RAMO 12</v>
      </c>
      <c r="AP820" s="8" t="str">
        <f t="shared" si="232"/>
        <v>HRAEI-AD-CC-533-2022</v>
      </c>
      <c r="AQ820" s="1" t="str">
        <f t="shared" si="233"/>
        <v>HRAEI-MD1286</v>
      </c>
      <c r="AR820" s="1" t="str">
        <f t="shared" si="234"/>
        <v>LABORATORIOS VANQUISH, S.A. DE C.V.</v>
      </c>
      <c r="AS820" s="1" t="str">
        <f t="shared" si="235"/>
        <v>AA-012M7B997-E158-2022</v>
      </c>
      <c r="AT820" s="1" t="s">
        <v>48</v>
      </c>
      <c r="AU820" s="1" t="str">
        <f t="shared" si="236"/>
        <v>HRAEI-AD-CC-533-2022HRAEI-MD1286</v>
      </c>
      <c r="AV820" s="1"/>
      <c r="AW820" s="1"/>
      <c r="AX820" s="1"/>
    </row>
    <row r="821" spans="1:50" s="70" customFormat="1" ht="24.75" hidden="1" customHeight="1" x14ac:dyDescent="0.25">
      <c r="A821" s="70" t="str">
        <f t="shared" si="219"/>
        <v>LA-12-512-012000991-I-174-2023MCSSA018786BIOMEDICO SLANEY, S.A. DE C.V.2024010.000.0245.00</v>
      </c>
      <c r="B821" s="70" t="str">
        <f t="shared" si="220"/>
        <v>MCSSA01878625301HRAEI-LPI-CC-265-2023HRAEI-MD12872024</v>
      </c>
      <c r="C821" s="71">
        <v>45253</v>
      </c>
      <c r="D821" s="72">
        <v>2024</v>
      </c>
      <c r="E821" s="73" t="s">
        <v>39</v>
      </c>
      <c r="F821" s="73" t="s">
        <v>2213</v>
      </c>
      <c r="G821" s="73" t="s">
        <v>41</v>
      </c>
      <c r="H821" s="73">
        <v>25301</v>
      </c>
      <c r="I821" s="73" t="s">
        <v>2350</v>
      </c>
      <c r="J821" s="73" t="s">
        <v>2351</v>
      </c>
      <c r="K821" s="73" t="s">
        <v>417</v>
      </c>
      <c r="L821" s="44" t="str">
        <f t="shared" si="221"/>
        <v>HRAEI-LPI-CC-265-2023HRAEI-MD1287</v>
      </c>
      <c r="M821" s="73" t="s">
        <v>418</v>
      </c>
      <c r="N821" s="73">
        <v>25301801</v>
      </c>
      <c r="O821" s="73" t="s">
        <v>419</v>
      </c>
      <c r="P821" s="73" t="s">
        <v>420</v>
      </c>
      <c r="Q821" s="74">
        <v>231.28</v>
      </c>
      <c r="R821" s="75">
        <v>1536</v>
      </c>
      <c r="S821" s="75">
        <v>3840</v>
      </c>
      <c r="T821" s="74">
        <f t="shared" si="222"/>
        <v>355246.08000000002</v>
      </c>
      <c r="U821" s="74">
        <f t="shared" si="223"/>
        <v>888115.19999999995</v>
      </c>
      <c r="V821" s="76">
        <v>0</v>
      </c>
      <c r="W821" s="87" t="str">
        <f>IFERROR(VLOOKUP(L821,'DINAMICA SOLICITADO - ENTREGADO'!$A$2:$B$2000,2,0),"-")</f>
        <v>-</v>
      </c>
      <c r="X821" s="87" t="str">
        <f>IFERROR(VLOOKUP(L821,'DINAMICA SOLICITADO - ENTREGADO'!$A$2:$C$2000,3,0),"-")</f>
        <v>-</v>
      </c>
      <c r="Y821" s="87" t="str">
        <f t="shared" si="224"/>
        <v>SIN SOLICITUD</v>
      </c>
      <c r="Z821" s="87" t="str">
        <f t="shared" si="225"/>
        <v>-</v>
      </c>
      <c r="AA821" s="87" t="str">
        <f t="shared" si="226"/>
        <v>MINIMO SIN SOLICITUD</v>
      </c>
      <c r="AB821" s="87" t="str">
        <f t="shared" si="227"/>
        <v>-</v>
      </c>
      <c r="AC821" s="87" t="str">
        <f t="shared" si="228"/>
        <v>SIN SOLICITUD</v>
      </c>
      <c r="AD821" s="6" t="str">
        <f t="shared" si="229"/>
        <v>-</v>
      </c>
      <c r="AE821" s="87"/>
      <c r="AF821" s="87"/>
      <c r="AG821" s="77"/>
      <c r="AH821" s="77"/>
      <c r="AI821" s="78" t="s">
        <v>2216</v>
      </c>
      <c r="AJ821" s="78"/>
      <c r="AK821" s="77"/>
      <c r="AL821" s="77"/>
      <c r="AM821" s="77"/>
      <c r="AN821" s="77" t="str">
        <f t="shared" si="230"/>
        <v>MCSSA018786HRAEI-LPI-CC-265-202325301</v>
      </c>
      <c r="AO821" s="77" t="str">
        <f t="shared" si="231"/>
        <v>3840BIOMEDICO SLANEY, S.A. DE C.V.231.28MCSSA018786010.000.0245.002024LA-12-512-012000991-I-174-2023RAMO 12</v>
      </c>
      <c r="AP821" s="77" t="str">
        <f t="shared" si="232"/>
        <v>HRAEI-LPI-CC-265-2023</v>
      </c>
      <c r="AQ821" s="70" t="str">
        <f t="shared" si="233"/>
        <v>HRAEI-MD1287</v>
      </c>
      <c r="AR821" s="70" t="str">
        <f t="shared" si="234"/>
        <v>BIOMEDICO SLANEY, S.A. DE C.V.</v>
      </c>
      <c r="AS821" s="70" t="str">
        <f t="shared" si="235"/>
        <v>LA-12-512-012000991-I-174-2023</v>
      </c>
      <c r="AT821" s="70" t="s">
        <v>2218</v>
      </c>
      <c r="AU821" s="70" t="str">
        <f t="shared" si="236"/>
        <v>HRAEI-LPI-CC-265-2023HRAEI-MD1287</v>
      </c>
    </row>
    <row r="822" spans="1:50" s="70" customFormat="1" ht="24.75" hidden="1" customHeight="1" x14ac:dyDescent="0.25">
      <c r="A822" s="1" t="str">
        <f t="shared" si="219"/>
        <v>LA-012M7B997-E115-2022MCSSA018786FRESENIUS KABI MÉXICO, S.A. DE C.V.2024010.000.0245.00</v>
      </c>
      <c r="B822" s="1" t="str">
        <f t="shared" si="220"/>
        <v>MCSSA01878625301HRAEI-LPI-CC-421-2022HRAEI-MD12872024</v>
      </c>
      <c r="C822" s="42">
        <v>44950</v>
      </c>
      <c r="D822" s="43">
        <v>2024</v>
      </c>
      <c r="E822" s="44" t="s">
        <v>39</v>
      </c>
      <c r="F822" s="44" t="s">
        <v>390</v>
      </c>
      <c r="G822" s="44" t="s">
        <v>41</v>
      </c>
      <c r="H822" s="44">
        <v>25301</v>
      </c>
      <c r="I822" s="44" t="s">
        <v>411</v>
      </c>
      <c r="J822" s="44" t="s">
        <v>412</v>
      </c>
      <c r="K822" s="44" t="s">
        <v>417</v>
      </c>
      <c r="L822" s="44" t="str">
        <f t="shared" si="221"/>
        <v>HRAEI-LPI-CC-421-2022HRAEI-MD1287</v>
      </c>
      <c r="M822" s="44" t="s">
        <v>418</v>
      </c>
      <c r="N822" s="44">
        <v>25301801</v>
      </c>
      <c r="O822" s="44" t="s">
        <v>419</v>
      </c>
      <c r="P822" s="44" t="s">
        <v>420</v>
      </c>
      <c r="Q822" s="45">
        <v>220</v>
      </c>
      <c r="R822" s="46">
        <v>2496</v>
      </c>
      <c r="S822" s="46">
        <v>6240</v>
      </c>
      <c r="T822" s="45">
        <f t="shared" si="222"/>
        <v>549120</v>
      </c>
      <c r="U822" s="45">
        <f t="shared" si="223"/>
        <v>1372800</v>
      </c>
      <c r="V822" s="47">
        <v>0</v>
      </c>
      <c r="W822" s="87">
        <f>IFERROR(VLOOKUP(L822,'DINAMICA SOLICITADO - ENTREGADO'!$A$2:$B$2000,2,0),"-")</f>
        <v>2496</v>
      </c>
      <c r="X822" s="87">
        <f>IFERROR(VLOOKUP(L822,'DINAMICA SOLICITADO - ENTREGADO'!$A$2:$C$2000,3,0),"-")</f>
        <v>2496</v>
      </c>
      <c r="Y822" s="87" t="str">
        <f t="shared" si="224"/>
        <v>CLAVE SOLICITADA</v>
      </c>
      <c r="Z822" s="87">
        <f t="shared" si="225"/>
        <v>0</v>
      </c>
      <c r="AA822" s="87" t="str">
        <f t="shared" si="226"/>
        <v>MINIMO CUMPLIDO</v>
      </c>
      <c r="AB822" s="87">
        <f t="shared" si="227"/>
        <v>0</v>
      </c>
      <c r="AC822" s="87" t="str">
        <f t="shared" si="228"/>
        <v>RECIBIDO TOTAL</v>
      </c>
      <c r="AD822" s="6">
        <f t="shared" si="229"/>
        <v>549120</v>
      </c>
      <c r="AE822" s="87" t="s">
        <v>3574</v>
      </c>
      <c r="AF822" s="87"/>
      <c r="AG822" s="8"/>
      <c r="AH822" s="8"/>
      <c r="AI822" s="9">
        <v>2.5000000000000001E-2</v>
      </c>
      <c r="AJ822" s="9"/>
      <c r="AK822" s="8"/>
      <c r="AL822" s="20"/>
      <c r="AM822" s="8"/>
      <c r="AN822" s="8" t="str">
        <f t="shared" si="230"/>
        <v>MCSSA018786HRAEI-LPI-CC-421-202225301</v>
      </c>
      <c r="AO822" s="8" t="str">
        <f t="shared" si="231"/>
        <v>6240FRESENIUS KABI MÉXICO, S.A. DE C.V.220MCSSA018786010.000.0245.002024LA-012M7B997-E115-2022RAMO 12</v>
      </c>
      <c r="AP822" s="8" t="str">
        <f t="shared" si="232"/>
        <v>HRAEI-LPI-CC-421-2022</v>
      </c>
      <c r="AQ822" s="1" t="str">
        <f t="shared" si="233"/>
        <v>HRAEI-MD1287</v>
      </c>
      <c r="AR822" s="1" t="str">
        <f t="shared" si="234"/>
        <v>FRESENIUS KABI MÉXICO, S.A. DE C.V.</v>
      </c>
      <c r="AS822" s="1" t="str">
        <f t="shared" si="235"/>
        <v>LA-012M7B997-E115-2022</v>
      </c>
      <c r="AT822" s="1" t="s">
        <v>48</v>
      </c>
      <c r="AU822" s="1" t="str">
        <f t="shared" si="236"/>
        <v>HRAEI-LPI-CC-421-2022HRAEI-MD1287</v>
      </c>
      <c r="AV822" s="1"/>
      <c r="AW822" s="1"/>
      <c r="AX822" s="1"/>
    </row>
    <row r="823" spans="1:50" s="70" customFormat="1" ht="24.75" hidden="1" customHeight="1" x14ac:dyDescent="0.25">
      <c r="A823" s="1" t="str">
        <f t="shared" si="219"/>
        <v>AA-12-M7B-012M7B997-I-45-2023MCSSA018786BIOSISTEMAS Y SEGURIDAD PRIVADA, S.A. DE C.V.2024010.000.0539.00</v>
      </c>
      <c r="B823" s="1" t="str">
        <f t="shared" si="220"/>
        <v>MCSSA01878625301HRAEI-AD-CC-151-2023HRAEI-MD12912024</v>
      </c>
      <c r="C823" s="42">
        <v>45037</v>
      </c>
      <c r="D823" s="43">
        <v>2024</v>
      </c>
      <c r="E823" s="44" t="s">
        <v>39</v>
      </c>
      <c r="F823" s="44" t="s">
        <v>2204</v>
      </c>
      <c r="G823" s="44" t="s">
        <v>41</v>
      </c>
      <c r="H823" s="44">
        <v>25301</v>
      </c>
      <c r="I823" s="67" t="s">
        <v>2205</v>
      </c>
      <c r="J823" s="44" t="s">
        <v>583</v>
      </c>
      <c r="K823" s="44" t="s">
        <v>2195</v>
      </c>
      <c r="L823" s="44" t="str">
        <f t="shared" si="221"/>
        <v>HRAEI-AD-CC-151-2023HRAEI-MD1291</v>
      </c>
      <c r="M823" s="44" t="s">
        <v>2196</v>
      </c>
      <c r="N823" s="44">
        <v>25301804</v>
      </c>
      <c r="O823" s="44" t="s">
        <v>2197</v>
      </c>
      <c r="P823" s="44" t="s">
        <v>280</v>
      </c>
      <c r="Q823" s="45">
        <v>35.700000000000003</v>
      </c>
      <c r="R823" s="46">
        <v>2</v>
      </c>
      <c r="S823" s="46">
        <v>5</v>
      </c>
      <c r="T823" s="45">
        <f t="shared" si="222"/>
        <v>71.400000000000006</v>
      </c>
      <c r="U823" s="45">
        <f t="shared" si="223"/>
        <v>178.5</v>
      </c>
      <c r="V823" s="47">
        <v>0</v>
      </c>
      <c r="W823" s="87">
        <f>IFERROR(VLOOKUP(L823,'DINAMICA SOLICITADO - ENTREGADO'!$A$2:$B$2000,2,0),"-")</f>
        <v>5</v>
      </c>
      <c r="X823" s="87">
        <f>IFERROR(VLOOKUP(L823,'DINAMICA SOLICITADO - ENTREGADO'!$A$2:$C$2000,3,0),"-")</f>
        <v>0</v>
      </c>
      <c r="Y823" s="87" t="str">
        <f t="shared" si="224"/>
        <v>CLAVE SOLICITADA</v>
      </c>
      <c r="Z823" s="87">
        <f t="shared" si="225"/>
        <v>3</v>
      </c>
      <c r="AA823" s="87" t="str">
        <f t="shared" si="226"/>
        <v>MINIMO SUPERADO</v>
      </c>
      <c r="AB823" s="87">
        <f t="shared" si="227"/>
        <v>5</v>
      </c>
      <c r="AC823" s="87" t="str">
        <f t="shared" si="228"/>
        <v>SIN RECIBIR</v>
      </c>
      <c r="AD823" s="6">
        <f t="shared" si="229"/>
        <v>0</v>
      </c>
      <c r="AE823" s="87" t="s">
        <v>3574</v>
      </c>
      <c r="AF823" s="87"/>
      <c r="AG823" s="8"/>
      <c r="AH823" s="8"/>
      <c r="AI823" s="9">
        <v>0.02</v>
      </c>
      <c r="AJ823" s="9"/>
      <c r="AK823" s="8"/>
      <c r="AL823" s="20"/>
      <c r="AM823" s="8"/>
      <c r="AN823" s="8" t="str">
        <f t="shared" si="230"/>
        <v>MCSSA018786HRAEI-AD-CC-151-202325301</v>
      </c>
      <c r="AO823" s="8" t="str">
        <f t="shared" si="231"/>
        <v>5BIOSISTEMAS Y SEGURIDAD PRIVADA, S.A. DE C.V.35.7MCSSA018786010.000.0539.002024AA-12-M7B-012M7B997-I-45-2023RAMO 12</v>
      </c>
      <c r="AP823" s="8" t="str">
        <f t="shared" si="232"/>
        <v>HRAEI-AD-CC-151-2023</v>
      </c>
      <c r="AQ823" s="1" t="str">
        <f t="shared" si="233"/>
        <v>HRAEI-MD1291</v>
      </c>
      <c r="AR823" s="1" t="str">
        <f t="shared" si="234"/>
        <v>BIOSISTEMAS Y SEGURIDAD PRIVADA, S.A. DE C.V.</v>
      </c>
      <c r="AS823" s="1" t="str">
        <f t="shared" si="235"/>
        <v>AA-12-M7B-012M7B997-I-45-2023</v>
      </c>
      <c r="AT823" s="1" t="s">
        <v>48</v>
      </c>
      <c r="AU823" s="1" t="str">
        <f t="shared" si="236"/>
        <v>HRAEI-AD-CC-151-2023HRAEI-MD1291</v>
      </c>
      <c r="AV823" s="1"/>
      <c r="AW823" s="1"/>
      <c r="AX823" s="1"/>
    </row>
    <row r="824" spans="1:50" s="70" customFormat="1" ht="24.75" hidden="1" customHeight="1" x14ac:dyDescent="0.25">
      <c r="A824" s="1" t="str">
        <f t="shared" si="219"/>
        <v>AA-12-M7B-012M7B997-I-44-2023MCSSA018786BIOSISTEMAS Y SEGURIDAD PRIVADA, S.A. DE C.V.2024010.000.0539.00</v>
      </c>
      <c r="B824" s="1" t="str">
        <f t="shared" si="220"/>
        <v>MCSSA01878625301HRAEI-AD-CC-148-2023HRAEI-MD12912024</v>
      </c>
      <c r="C824" s="42">
        <v>45037</v>
      </c>
      <c r="D824" s="43">
        <v>2024</v>
      </c>
      <c r="E824" s="44" t="s">
        <v>39</v>
      </c>
      <c r="F824" s="44" t="s">
        <v>2193</v>
      </c>
      <c r="G824" s="44" t="s">
        <v>41</v>
      </c>
      <c r="H824" s="44">
        <v>25301</v>
      </c>
      <c r="I824" s="67" t="s">
        <v>2194</v>
      </c>
      <c r="J824" s="44" t="s">
        <v>583</v>
      </c>
      <c r="K824" s="44" t="s">
        <v>2195</v>
      </c>
      <c r="L824" s="44" t="str">
        <f t="shared" si="221"/>
        <v>HRAEI-AD-CC-148-2023HRAEI-MD1291</v>
      </c>
      <c r="M824" s="44" t="s">
        <v>2196</v>
      </c>
      <c r="N824" s="44">
        <v>25301804</v>
      </c>
      <c r="O824" s="44" t="s">
        <v>2197</v>
      </c>
      <c r="P824" s="44" t="s">
        <v>280</v>
      </c>
      <c r="Q824" s="45">
        <v>35.700000000000003</v>
      </c>
      <c r="R824" s="46">
        <v>5</v>
      </c>
      <c r="S824" s="46">
        <v>12</v>
      </c>
      <c r="T824" s="45">
        <f t="shared" si="222"/>
        <v>178.5</v>
      </c>
      <c r="U824" s="45">
        <f t="shared" si="223"/>
        <v>428.40000000000003</v>
      </c>
      <c r="V824" s="47">
        <v>0</v>
      </c>
      <c r="W824" s="87">
        <f>IFERROR(VLOOKUP(L824,'DINAMICA SOLICITADO - ENTREGADO'!$A$2:$B$2000,2,0),"-")</f>
        <v>19</v>
      </c>
      <c r="X824" s="87">
        <f>IFERROR(VLOOKUP(L824,'DINAMICA SOLICITADO - ENTREGADO'!$A$2:$C$2000,3,0),"-")</f>
        <v>19</v>
      </c>
      <c r="Y824" s="87" t="str">
        <f t="shared" si="224"/>
        <v>CLAVE SOLICITADA</v>
      </c>
      <c r="Z824" s="87">
        <f t="shared" si="225"/>
        <v>14</v>
      </c>
      <c r="AA824" s="87" t="str">
        <f t="shared" si="226"/>
        <v>MINIMO SUPERADO</v>
      </c>
      <c r="AB824" s="87">
        <f t="shared" si="227"/>
        <v>0</v>
      </c>
      <c r="AC824" s="87" t="str">
        <f t="shared" si="228"/>
        <v>RECIBIDO TOTAL</v>
      </c>
      <c r="AD824" s="6">
        <f t="shared" si="229"/>
        <v>678.30000000000007</v>
      </c>
      <c r="AE824" s="87" t="s">
        <v>3574</v>
      </c>
      <c r="AF824" s="87"/>
      <c r="AG824" s="8"/>
      <c r="AH824" s="8"/>
      <c r="AI824" s="9">
        <v>0.02</v>
      </c>
      <c r="AJ824" s="9"/>
      <c r="AK824" s="8"/>
      <c r="AL824" s="20"/>
      <c r="AM824" s="8"/>
      <c r="AN824" s="8" t="str">
        <f t="shared" si="230"/>
        <v>MCSSA018786HRAEI-AD-CC-148-202325301</v>
      </c>
      <c r="AO824" s="8" t="str">
        <f t="shared" si="231"/>
        <v>12BIOSISTEMAS Y SEGURIDAD PRIVADA, S.A. DE C.V.35.7MCSSA018786010.000.0539.002024AA-12-M7B-012M7B997-I-44-2023RAMO 12</v>
      </c>
      <c r="AP824" s="8" t="str">
        <f t="shared" si="232"/>
        <v>HRAEI-AD-CC-148-2023</v>
      </c>
      <c r="AQ824" s="1" t="str">
        <f t="shared" si="233"/>
        <v>HRAEI-MD1291</v>
      </c>
      <c r="AR824" s="1" t="str">
        <f t="shared" si="234"/>
        <v>BIOSISTEMAS Y SEGURIDAD PRIVADA, S.A. DE C.V.</v>
      </c>
      <c r="AS824" s="1" t="str">
        <f t="shared" si="235"/>
        <v>AA-12-M7B-012M7B997-I-44-2023</v>
      </c>
      <c r="AT824" s="1" t="s">
        <v>48</v>
      </c>
      <c r="AU824" s="1" t="str">
        <f t="shared" si="236"/>
        <v>HRAEI-AD-CC-148-2023HRAEI-MD1291</v>
      </c>
      <c r="AV824" s="1"/>
      <c r="AW824" s="1"/>
      <c r="AX824" s="1"/>
    </row>
    <row r="825" spans="1:50" s="70" customFormat="1" ht="24.75" hidden="1" customHeight="1" x14ac:dyDescent="0.25">
      <c r="A825" s="70" t="str">
        <f t="shared" si="219"/>
        <v>LA-12-512-012000991-I-174-2023MCSSA018786COMERCIALIZADORA PENTAMED, S.A. DE C.V.2024010.000.0530.00</v>
      </c>
      <c r="B825" s="70" t="str">
        <f t="shared" si="220"/>
        <v>MCSSA01878625301HRAEI-LPI-CC-277-2023HRAEI-MD12892024</v>
      </c>
      <c r="C825" s="71">
        <v>45253</v>
      </c>
      <c r="D825" s="72">
        <v>2024</v>
      </c>
      <c r="E825" s="73" t="s">
        <v>39</v>
      </c>
      <c r="F825" s="73" t="s">
        <v>2213</v>
      </c>
      <c r="G825" s="73" t="s">
        <v>41</v>
      </c>
      <c r="H825" s="73">
        <v>25301</v>
      </c>
      <c r="I825" s="73" t="s">
        <v>2298</v>
      </c>
      <c r="J825" s="73" t="s">
        <v>494</v>
      </c>
      <c r="K825" s="73" t="s">
        <v>495</v>
      </c>
      <c r="L825" s="44" t="str">
        <f t="shared" si="221"/>
        <v>HRAEI-LPI-CC-277-2023HRAEI-MD1289</v>
      </c>
      <c r="M825" s="73" t="s">
        <v>496</v>
      </c>
      <c r="N825" s="73">
        <v>25301805</v>
      </c>
      <c r="O825" s="73" t="s">
        <v>497</v>
      </c>
      <c r="P825" s="73" t="s">
        <v>280</v>
      </c>
      <c r="Q825" s="74">
        <v>9.6199999999999992</v>
      </c>
      <c r="R825" s="75">
        <v>10</v>
      </c>
      <c r="S825" s="75">
        <v>24</v>
      </c>
      <c r="T825" s="74">
        <f t="shared" si="222"/>
        <v>96.199999999999989</v>
      </c>
      <c r="U825" s="74">
        <f t="shared" si="223"/>
        <v>230.88</v>
      </c>
      <c r="V825" s="76">
        <v>0</v>
      </c>
      <c r="W825" s="87">
        <f>IFERROR(VLOOKUP(L825,'DINAMICA SOLICITADO - ENTREGADO'!$A$2:$B$2000,2,0),"-")</f>
        <v>10</v>
      </c>
      <c r="X825" s="87">
        <f>IFERROR(VLOOKUP(L825,'DINAMICA SOLICITADO - ENTREGADO'!$A$2:$C$2000,3,0),"-")</f>
        <v>0</v>
      </c>
      <c r="Y825" s="87" t="str">
        <f t="shared" si="224"/>
        <v>CLAVE SOLICITADA</v>
      </c>
      <c r="Z825" s="87">
        <f t="shared" si="225"/>
        <v>0</v>
      </c>
      <c r="AA825" s="87" t="str">
        <f t="shared" si="226"/>
        <v>MINIMO CUMPLIDO</v>
      </c>
      <c r="AB825" s="87">
        <f t="shared" si="227"/>
        <v>10</v>
      </c>
      <c r="AC825" s="87" t="str">
        <f t="shared" si="228"/>
        <v>SIN RECIBIR</v>
      </c>
      <c r="AD825" s="6">
        <f t="shared" si="229"/>
        <v>0</v>
      </c>
      <c r="AE825" s="87" t="s">
        <v>3574</v>
      </c>
      <c r="AF825" s="87"/>
      <c r="AG825" s="77"/>
      <c r="AH825" s="77"/>
      <c r="AI825" s="78" t="s">
        <v>2216</v>
      </c>
      <c r="AJ825" s="78"/>
      <c r="AK825" s="77"/>
      <c r="AL825" s="77"/>
      <c r="AM825" s="77"/>
      <c r="AN825" s="77" t="str">
        <f t="shared" si="230"/>
        <v>MCSSA018786HRAEI-LPI-CC-277-202325301</v>
      </c>
      <c r="AO825" s="77" t="str">
        <f t="shared" si="231"/>
        <v>24COMERCIALIZADORA PENTAMED, S.A. DE C.V.9.62MCSSA018786010.000.0530.002024LA-12-512-012000991-I-174-2023RAMO 12</v>
      </c>
      <c r="AP825" s="77" t="str">
        <f t="shared" si="232"/>
        <v>HRAEI-LPI-CC-277-2023</v>
      </c>
      <c r="AQ825" s="70" t="str">
        <f t="shared" si="233"/>
        <v>HRAEI-MD1289</v>
      </c>
      <c r="AR825" s="70" t="str">
        <f t="shared" si="234"/>
        <v>COMERCIALIZADORA PENTAMED, S.A. DE C.V.</v>
      </c>
      <c r="AS825" s="70" t="str">
        <f t="shared" si="235"/>
        <v>LA-12-512-012000991-I-174-2023</v>
      </c>
      <c r="AT825" s="70" t="s">
        <v>2218</v>
      </c>
      <c r="AU825" s="70" t="str">
        <f t="shared" si="236"/>
        <v>HRAEI-LPI-CC-277-2023HRAEI-MD1289</v>
      </c>
    </row>
    <row r="826" spans="1:50" s="70" customFormat="1" ht="24.75" hidden="1" customHeight="1" x14ac:dyDescent="0.25">
      <c r="A826" s="1" t="str">
        <f t="shared" si="219"/>
        <v>LA-012M7B997-E115-2022MCSSA018786COMERCIALIZADORA PENTAMED, S.A. DE C.V.2024010.000.0530.00</v>
      </c>
      <c r="B826" s="1" t="str">
        <f t="shared" si="220"/>
        <v>MCSSA01878625301HRAEI-LPI-CC-430-2022HRAEI-MD12892024</v>
      </c>
      <c r="C826" s="42">
        <v>44950</v>
      </c>
      <c r="D826" s="43">
        <v>2024</v>
      </c>
      <c r="E826" s="44" t="s">
        <v>39</v>
      </c>
      <c r="F826" s="44" t="s">
        <v>390</v>
      </c>
      <c r="G826" s="44" t="s">
        <v>41</v>
      </c>
      <c r="H826" s="44">
        <v>25301</v>
      </c>
      <c r="I826" s="44" t="s">
        <v>493</v>
      </c>
      <c r="J826" s="44" t="s">
        <v>494</v>
      </c>
      <c r="K826" s="44" t="s">
        <v>495</v>
      </c>
      <c r="L826" s="44" t="str">
        <f t="shared" si="221"/>
        <v>HRAEI-LPI-CC-430-2022HRAEI-MD1289</v>
      </c>
      <c r="M826" s="44" t="s">
        <v>496</v>
      </c>
      <c r="N826" s="44">
        <v>25301805</v>
      </c>
      <c r="O826" s="44" t="s">
        <v>497</v>
      </c>
      <c r="P826" s="44" t="s">
        <v>280</v>
      </c>
      <c r="Q826" s="45">
        <v>9.15</v>
      </c>
      <c r="R826" s="46">
        <v>16</v>
      </c>
      <c r="S826" s="46">
        <v>39</v>
      </c>
      <c r="T826" s="45">
        <f t="shared" si="222"/>
        <v>146.4</v>
      </c>
      <c r="U826" s="45">
        <f t="shared" si="223"/>
        <v>356.85</v>
      </c>
      <c r="V826" s="47">
        <v>0</v>
      </c>
      <c r="W826" s="87">
        <f>IFERROR(VLOOKUP(L826,'DINAMICA SOLICITADO - ENTREGADO'!$A$2:$B$2000,2,0),"-")</f>
        <v>16</v>
      </c>
      <c r="X826" s="87">
        <f>IFERROR(VLOOKUP(L826,'DINAMICA SOLICITADO - ENTREGADO'!$A$2:$C$2000,3,0),"-")</f>
        <v>16</v>
      </c>
      <c r="Y826" s="87" t="str">
        <f t="shared" si="224"/>
        <v>CLAVE SOLICITADA</v>
      </c>
      <c r="Z826" s="87">
        <f t="shared" si="225"/>
        <v>0</v>
      </c>
      <c r="AA826" s="87" t="str">
        <f t="shared" si="226"/>
        <v>MINIMO CUMPLIDO</v>
      </c>
      <c r="AB826" s="87">
        <f t="shared" si="227"/>
        <v>0</v>
      </c>
      <c r="AC826" s="87" t="str">
        <f t="shared" si="228"/>
        <v>RECIBIDO TOTAL</v>
      </c>
      <c r="AD826" s="6">
        <f t="shared" si="229"/>
        <v>146.4</v>
      </c>
      <c r="AE826" s="87"/>
      <c r="AF826" s="87"/>
      <c r="AG826" s="8"/>
      <c r="AH826" s="8"/>
      <c r="AI826" s="9">
        <v>2.5000000000000001E-2</v>
      </c>
      <c r="AJ826" s="9"/>
      <c r="AK826" s="8"/>
      <c r="AL826" s="20"/>
      <c r="AM826" s="8"/>
      <c r="AN826" s="8" t="str">
        <f t="shared" si="230"/>
        <v>MCSSA018786HRAEI-LPI-CC-430-202225301</v>
      </c>
      <c r="AO826" s="8" t="str">
        <f t="shared" si="231"/>
        <v>39COMERCIALIZADORA PENTAMED, S.A. DE C.V.9.15MCSSA018786010.000.0530.002024LA-012M7B997-E115-2022RAMO 12</v>
      </c>
      <c r="AP826" s="8" t="str">
        <f t="shared" si="232"/>
        <v>HRAEI-LPI-CC-430-2022</v>
      </c>
      <c r="AQ826" s="1" t="str">
        <f t="shared" si="233"/>
        <v>HRAEI-MD1289</v>
      </c>
      <c r="AR826" s="1" t="str">
        <f t="shared" si="234"/>
        <v>COMERCIALIZADORA PENTAMED, S.A. DE C.V.</v>
      </c>
      <c r="AS826" s="1" t="str">
        <f t="shared" si="235"/>
        <v>LA-012M7B997-E115-2022</v>
      </c>
      <c r="AT826" s="1" t="s">
        <v>48</v>
      </c>
      <c r="AU826" s="1" t="str">
        <f t="shared" si="236"/>
        <v>HRAEI-LPI-CC-430-2022HRAEI-MD1289</v>
      </c>
      <c r="AV826" s="1"/>
      <c r="AW826" s="1"/>
      <c r="AX826" s="1"/>
    </row>
    <row r="827" spans="1:50" s="70" customFormat="1" ht="24.75" hidden="1" customHeight="1" x14ac:dyDescent="0.25">
      <c r="A827" s="1" t="str">
        <f t="shared" si="219"/>
        <v>LA-012M7B997-E115-2022MCSSA018786DISTRIBUIDOR MEDICO TECNOMED, S.A. DE C.V.2024010.000.0625.00</v>
      </c>
      <c r="B827" s="1" t="str">
        <f t="shared" si="220"/>
        <v>MCSSA01878625301HRAEI-LPI-CC-419-RA-2022HRAEI-MD12922024</v>
      </c>
      <c r="C827" s="42">
        <v>44950</v>
      </c>
      <c r="D827" s="43">
        <v>2024</v>
      </c>
      <c r="E827" s="44" t="s">
        <v>39</v>
      </c>
      <c r="F827" s="44" t="s">
        <v>390</v>
      </c>
      <c r="G827" s="44" t="s">
        <v>41</v>
      </c>
      <c r="H827" s="44">
        <v>25301</v>
      </c>
      <c r="I827" s="44" t="s">
        <v>399</v>
      </c>
      <c r="J827" s="44" t="s">
        <v>400</v>
      </c>
      <c r="K827" s="44" t="s">
        <v>541</v>
      </c>
      <c r="L827" s="44" t="str">
        <f t="shared" si="221"/>
        <v>HRAEI-LPI-CC-419-RA-2022HRAEI-MD1292</v>
      </c>
      <c r="M827" s="69" t="s">
        <v>542</v>
      </c>
      <c r="N827" s="44">
        <v>25301807</v>
      </c>
      <c r="O827" s="44" t="s">
        <v>543</v>
      </c>
      <c r="P827" s="44" t="s">
        <v>544</v>
      </c>
      <c r="Q827" s="45">
        <v>77.73</v>
      </c>
      <c r="R827" s="46">
        <v>30</v>
      </c>
      <c r="S827" s="46">
        <v>74</v>
      </c>
      <c r="T827" s="45">
        <f t="shared" si="222"/>
        <v>2331.9</v>
      </c>
      <c r="U827" s="45">
        <f t="shared" si="223"/>
        <v>5752.02</v>
      </c>
      <c r="V827" s="47">
        <v>0</v>
      </c>
      <c r="W827" s="87">
        <f>IFERROR(VLOOKUP(L827,'DINAMICA SOLICITADO - ENTREGADO'!$A$2:$B$2000,2,0),"-")</f>
        <v>30</v>
      </c>
      <c r="X827" s="87">
        <f>IFERROR(VLOOKUP(L827,'DINAMICA SOLICITADO - ENTREGADO'!$A$2:$C$2000,3,0),"-")</f>
        <v>0</v>
      </c>
      <c r="Y827" s="87" t="str">
        <f t="shared" si="224"/>
        <v>CLAVE SOLICITADA</v>
      </c>
      <c r="Z827" s="87">
        <f t="shared" si="225"/>
        <v>0</v>
      </c>
      <c r="AA827" s="87" t="str">
        <f t="shared" si="226"/>
        <v>MINIMO CUMPLIDO</v>
      </c>
      <c r="AB827" s="87">
        <f t="shared" si="227"/>
        <v>30</v>
      </c>
      <c r="AC827" s="87" t="str">
        <f t="shared" si="228"/>
        <v>SIN RECIBIR</v>
      </c>
      <c r="AD827" s="6">
        <f t="shared" si="229"/>
        <v>0</v>
      </c>
      <c r="AE827" s="87"/>
      <c r="AF827" s="87"/>
      <c r="AG827" s="8"/>
      <c r="AH827" s="8"/>
      <c r="AI827" s="9">
        <v>2.5000000000000001E-2</v>
      </c>
      <c r="AJ827" s="9"/>
      <c r="AK827" s="8"/>
      <c r="AL827" s="20"/>
      <c r="AM827" s="8"/>
      <c r="AN827" s="8" t="str">
        <f t="shared" si="230"/>
        <v>MCSSA018786HRAEI-LPI-CC-419-RA-202225301</v>
      </c>
      <c r="AO827" s="8" t="str">
        <f t="shared" si="231"/>
        <v>74DISTRIBUIDOR MEDICO TECNOMED, S.A. DE C.V.77.73MCSSA018786010.000.0625.002024LA-012M7B997-E115-2022RAMO 12</v>
      </c>
      <c r="AP827" s="8" t="str">
        <f t="shared" si="232"/>
        <v>HRAEI-LPI-CC-419-RA-2022</v>
      </c>
      <c r="AQ827" s="1" t="str">
        <f t="shared" si="233"/>
        <v>HRAEI-MD1292</v>
      </c>
      <c r="AR827" s="1" t="str">
        <f t="shared" si="234"/>
        <v>DISTRIBUIDOR MEDICO TECNOMED, S.A. DE C.V.</v>
      </c>
      <c r="AS827" s="1" t="str">
        <f t="shared" si="235"/>
        <v>LA-012M7B997-E115-2022</v>
      </c>
      <c r="AT827" s="1" t="s">
        <v>48</v>
      </c>
      <c r="AU827" s="1" t="str">
        <f t="shared" si="236"/>
        <v>HRAEI-LPI-CC-419-RA-2022HRAEI-MD1292</v>
      </c>
      <c r="AV827" s="1"/>
      <c r="AW827" s="1"/>
      <c r="AX827" s="1"/>
    </row>
    <row r="828" spans="1:50" s="70" customFormat="1" ht="24.75" hidden="1" customHeight="1" x14ac:dyDescent="0.25">
      <c r="A828" s="1" t="str">
        <f t="shared" si="219"/>
        <v>AA-12-M7B-012M7B997-I-36-2023MCSSA018786COMERCIALIZADORA PENTAMED, S.A. DE C.V.2024010.000.6129.00</v>
      </c>
      <c r="B828" s="1" t="str">
        <f t="shared" si="220"/>
        <v>MCSSA01878625301HRAEI-AD-CC-135-2023HRAEI-MD13022024</v>
      </c>
      <c r="C828" s="42">
        <v>45037</v>
      </c>
      <c r="D828" s="43">
        <v>2024</v>
      </c>
      <c r="E828" s="44" t="s">
        <v>39</v>
      </c>
      <c r="F828" s="44" t="s">
        <v>2157</v>
      </c>
      <c r="G828" s="44" t="s">
        <v>41</v>
      </c>
      <c r="H828" s="44">
        <v>25301</v>
      </c>
      <c r="I828" s="67" t="s">
        <v>2158</v>
      </c>
      <c r="J828" s="44" t="s">
        <v>494</v>
      </c>
      <c r="K828" s="44" t="s">
        <v>2159</v>
      </c>
      <c r="L828" s="44" t="str">
        <f t="shared" si="221"/>
        <v>HRAEI-AD-CC-135-2023HRAEI-MD1302</v>
      </c>
      <c r="M828" s="44" t="s">
        <v>2160</v>
      </c>
      <c r="N828" s="44">
        <v>25303286</v>
      </c>
      <c r="O828" s="44" t="s">
        <v>2161</v>
      </c>
      <c r="P828" s="44" t="s">
        <v>2162</v>
      </c>
      <c r="Q828" s="45">
        <v>140.08000000000001</v>
      </c>
      <c r="R828" s="46">
        <v>19</v>
      </c>
      <c r="S828" s="46">
        <v>46</v>
      </c>
      <c r="T828" s="45">
        <f t="shared" si="222"/>
        <v>2661.5200000000004</v>
      </c>
      <c r="U828" s="45">
        <f t="shared" si="223"/>
        <v>6443.68</v>
      </c>
      <c r="V828" s="47">
        <v>0</v>
      </c>
      <c r="W828" s="87">
        <f>IFERROR(VLOOKUP(L828,'DINAMICA SOLICITADO - ENTREGADO'!$A$2:$B$2000,2,0),"-")</f>
        <v>46</v>
      </c>
      <c r="X828" s="87">
        <f>IFERROR(VLOOKUP(L828,'DINAMICA SOLICITADO - ENTREGADO'!$A$2:$C$2000,3,0),"-")</f>
        <v>46</v>
      </c>
      <c r="Y828" s="87" t="str">
        <f t="shared" si="224"/>
        <v>CLAVE SOLICITADA</v>
      </c>
      <c r="Z828" s="87">
        <f t="shared" si="225"/>
        <v>27</v>
      </c>
      <c r="AA828" s="87" t="str">
        <f t="shared" si="226"/>
        <v>MINIMO SUPERADO</v>
      </c>
      <c r="AB828" s="87">
        <f t="shared" si="227"/>
        <v>0</v>
      </c>
      <c r="AC828" s="87" t="str">
        <f t="shared" si="228"/>
        <v>RECIBIDO TOTAL</v>
      </c>
      <c r="AD828" s="6">
        <f t="shared" si="229"/>
        <v>6443.68</v>
      </c>
      <c r="AE828" s="87"/>
      <c r="AF828" s="87"/>
      <c r="AG828" s="8"/>
      <c r="AH828" s="8"/>
      <c r="AI828" s="9">
        <v>0.02</v>
      </c>
      <c r="AJ828" s="9"/>
      <c r="AK828" s="8"/>
      <c r="AL828" s="20"/>
      <c r="AM828" s="8"/>
      <c r="AN828" s="8" t="str">
        <f t="shared" si="230"/>
        <v>MCSSA018786HRAEI-AD-CC-135-202325301</v>
      </c>
      <c r="AO828" s="8" t="str">
        <f t="shared" si="231"/>
        <v>46COMERCIALIZADORA PENTAMED, S.A. DE C.V.140.08MCSSA018786010.000.6129.002024AA-12-M7B-012M7B997-I-36-2023RAMO 12</v>
      </c>
      <c r="AP828" s="8" t="str">
        <f t="shared" si="232"/>
        <v>HRAEI-AD-CC-135-2023</v>
      </c>
      <c r="AQ828" s="1" t="str">
        <f t="shared" si="233"/>
        <v>HRAEI-MD1302</v>
      </c>
      <c r="AR828" s="1" t="str">
        <f t="shared" si="234"/>
        <v>COMERCIALIZADORA PENTAMED, S.A. DE C.V.</v>
      </c>
      <c r="AS828" s="1" t="str">
        <f t="shared" si="235"/>
        <v>AA-12-M7B-012M7B997-I-36-2023</v>
      </c>
      <c r="AT828" s="1" t="s">
        <v>48</v>
      </c>
      <c r="AU828" s="1" t="str">
        <f t="shared" si="236"/>
        <v>HRAEI-AD-CC-135-2023HRAEI-MD1302</v>
      </c>
      <c r="AV828" s="1"/>
      <c r="AW828" s="1"/>
      <c r="AX828" s="1"/>
    </row>
    <row r="829" spans="1:50" s="70" customFormat="1" ht="24.75" hidden="1" customHeight="1" x14ac:dyDescent="0.25">
      <c r="A829" s="1" t="str">
        <f t="shared" si="219"/>
        <v>AA-012M7B997-E133-2022MCSSA018786BAYER DE MÉXICO, S.A. DE C.V.2024010.000.6159.01</v>
      </c>
      <c r="B829" s="1" t="str">
        <f t="shared" si="220"/>
        <v>MCSSA01878625301HRAEI-AD-CC-343-2022HRAEI-MD22752024</v>
      </c>
      <c r="C829" s="42">
        <v>44950</v>
      </c>
      <c r="D829" s="43">
        <v>2024</v>
      </c>
      <c r="E829" s="44" t="s">
        <v>39</v>
      </c>
      <c r="F829" s="44" t="s">
        <v>40</v>
      </c>
      <c r="G829" s="44" t="s">
        <v>41</v>
      </c>
      <c r="H829" s="44">
        <v>25301</v>
      </c>
      <c r="I829" s="44" t="s">
        <v>89</v>
      </c>
      <c r="J829" s="44" t="s">
        <v>90</v>
      </c>
      <c r="K829" s="44" t="s">
        <v>273</v>
      </c>
      <c r="L829" s="44" t="str">
        <f t="shared" si="221"/>
        <v>HRAEI-AD-CC-343-2022HRAEI-MD2275</v>
      </c>
      <c r="M829" s="44" t="s">
        <v>274</v>
      </c>
      <c r="N829" s="44">
        <v>25303375</v>
      </c>
      <c r="O829" s="44" t="s">
        <v>275</v>
      </c>
      <c r="P829" s="44" t="s">
        <v>276</v>
      </c>
      <c r="Q829" s="45">
        <v>51871.35</v>
      </c>
      <c r="R829" s="46">
        <v>19</v>
      </c>
      <c r="S829" s="46">
        <v>47</v>
      </c>
      <c r="T829" s="45">
        <f t="shared" si="222"/>
        <v>985555.65</v>
      </c>
      <c r="U829" s="45">
        <f t="shared" si="223"/>
        <v>2437953.4499999997</v>
      </c>
      <c r="V829" s="47">
        <v>0</v>
      </c>
      <c r="W829" s="87" t="str">
        <f>IFERROR(VLOOKUP(L829,'DINAMICA SOLICITADO - ENTREGADO'!$A$2:$B$2000,2,0),"-")</f>
        <v>-</v>
      </c>
      <c r="X829" s="87" t="str">
        <f>IFERROR(VLOOKUP(L829,'DINAMICA SOLICITADO - ENTREGADO'!$A$2:$C$2000,3,0),"-")</f>
        <v>-</v>
      </c>
      <c r="Y829" s="87" t="str">
        <f t="shared" si="224"/>
        <v>SIN SOLICITUD</v>
      </c>
      <c r="Z829" s="87" t="str">
        <f t="shared" si="225"/>
        <v>-</v>
      </c>
      <c r="AA829" s="87" t="str">
        <f t="shared" si="226"/>
        <v>MINIMO SIN SOLICITUD</v>
      </c>
      <c r="AB829" s="87" t="str">
        <f t="shared" si="227"/>
        <v>-</v>
      </c>
      <c r="AC829" s="87" t="str">
        <f t="shared" si="228"/>
        <v>SIN SOLICITUD</v>
      </c>
      <c r="AD829" s="6" t="str">
        <f t="shared" si="229"/>
        <v>-</v>
      </c>
      <c r="AE829" s="87"/>
      <c r="AF829" s="87"/>
      <c r="AG829" s="8"/>
      <c r="AH829" s="8"/>
      <c r="AI829" s="9">
        <v>2.5000000000000001E-2</v>
      </c>
      <c r="AJ829" s="9"/>
      <c r="AK829" s="8"/>
      <c r="AL829" s="20"/>
      <c r="AM829" s="8"/>
      <c r="AN829" s="8" t="str">
        <f t="shared" si="230"/>
        <v>MCSSA018786HRAEI-AD-CC-343-202225301</v>
      </c>
      <c r="AO829" s="8" t="str">
        <f t="shared" si="231"/>
        <v>47BAYER DE MÉXICO, S.A. DE C.V.51871.35MCSSA018786010.000.6159.012024AA-012M7B997-E133-2022RAMO 12</v>
      </c>
      <c r="AP829" s="8" t="str">
        <f t="shared" si="232"/>
        <v>HRAEI-AD-CC-343-2022</v>
      </c>
      <c r="AQ829" s="1" t="str">
        <f t="shared" si="233"/>
        <v>HRAEI-MD2275</v>
      </c>
      <c r="AR829" s="1" t="str">
        <f t="shared" si="234"/>
        <v>BAYER DE MÉXICO, S.A. DE C.V.</v>
      </c>
      <c r="AS829" s="1" t="str">
        <f t="shared" si="235"/>
        <v>AA-012M7B997-E133-2022</v>
      </c>
      <c r="AT829" s="1" t="s">
        <v>48</v>
      </c>
      <c r="AU829" s="1" t="str">
        <f t="shared" si="236"/>
        <v>HRAEI-AD-CC-343-2022HRAEI-MD2275</v>
      </c>
      <c r="AV829" s="1"/>
      <c r="AW829" s="1"/>
      <c r="AX829" s="1"/>
    </row>
    <row r="830" spans="1:50" s="70" customFormat="1" ht="24.75" hidden="1" customHeight="1" x14ac:dyDescent="0.25">
      <c r="A830" s="1" t="str">
        <f t="shared" si="219"/>
        <v>LA-012M7B997-E115-2022MCSSA018786COMPAÑIA INTERNACIONAL MÉDICA, S.A. DE C.V.2024040.000.0248.00</v>
      </c>
      <c r="B830" s="1" t="str">
        <f t="shared" si="220"/>
        <v>MCSSA01878625301HRAEI-LPI-CC-437-2022HRAEI-MD13142024</v>
      </c>
      <c r="C830" s="42">
        <v>44950</v>
      </c>
      <c r="D830" s="43">
        <v>2024</v>
      </c>
      <c r="E830" s="44" t="s">
        <v>39</v>
      </c>
      <c r="F830" s="44" t="s">
        <v>390</v>
      </c>
      <c r="G830" s="44" t="s">
        <v>41</v>
      </c>
      <c r="H830" s="44">
        <v>25301</v>
      </c>
      <c r="I830" s="44" t="s">
        <v>562</v>
      </c>
      <c r="J830" s="44" t="s">
        <v>563</v>
      </c>
      <c r="K830" s="44" t="s">
        <v>1236</v>
      </c>
      <c r="L830" s="44" t="str">
        <f t="shared" si="221"/>
        <v>HRAEI-LPI-CC-437-2022HRAEI-MD1314</v>
      </c>
      <c r="M830" s="44" t="s">
        <v>1237</v>
      </c>
      <c r="N830" s="44">
        <v>25301840</v>
      </c>
      <c r="O830" s="44" t="s">
        <v>1238</v>
      </c>
      <c r="P830" s="44" t="s">
        <v>1239</v>
      </c>
      <c r="Q830" s="45">
        <v>786.69</v>
      </c>
      <c r="R830" s="46">
        <v>102</v>
      </c>
      <c r="S830" s="46">
        <v>253</v>
      </c>
      <c r="T830" s="45">
        <f t="shared" si="222"/>
        <v>80242.38</v>
      </c>
      <c r="U830" s="45">
        <f t="shared" si="223"/>
        <v>199032.57</v>
      </c>
      <c r="V830" s="47">
        <v>0</v>
      </c>
      <c r="W830" s="87" t="str">
        <f>IFERROR(VLOOKUP(L830,'DINAMICA SOLICITADO - ENTREGADO'!$A$2:$B$2000,2,0),"-")</f>
        <v>-</v>
      </c>
      <c r="X830" s="87" t="str">
        <f>IFERROR(VLOOKUP(L830,'DINAMICA SOLICITADO - ENTREGADO'!$A$2:$C$2000,3,0),"-")</f>
        <v>-</v>
      </c>
      <c r="Y830" s="87" t="str">
        <f t="shared" si="224"/>
        <v>SIN SOLICITUD</v>
      </c>
      <c r="Z830" s="87" t="str">
        <f t="shared" si="225"/>
        <v>-</v>
      </c>
      <c r="AA830" s="87" t="str">
        <f t="shared" si="226"/>
        <v>MINIMO SIN SOLICITUD</v>
      </c>
      <c r="AB830" s="87" t="str">
        <f t="shared" si="227"/>
        <v>-</v>
      </c>
      <c r="AC830" s="87" t="str">
        <f t="shared" si="228"/>
        <v>SIN SOLICITUD</v>
      </c>
      <c r="AD830" s="6" t="str">
        <f t="shared" si="229"/>
        <v>-</v>
      </c>
      <c r="AE830" s="87"/>
      <c r="AF830" s="87"/>
      <c r="AG830" s="8"/>
      <c r="AH830" s="8"/>
      <c r="AI830" s="9">
        <v>2.5000000000000001E-2</v>
      </c>
      <c r="AJ830" s="9"/>
      <c r="AK830" s="8"/>
      <c r="AL830" s="20"/>
      <c r="AM830" s="8"/>
      <c r="AN830" s="8" t="str">
        <f t="shared" si="230"/>
        <v>MCSSA018786HRAEI-LPI-CC-437-202225301</v>
      </c>
      <c r="AO830" s="8" t="str">
        <f t="shared" si="231"/>
        <v>253COMPAÑIA INTERNACIONAL MÉDICA, S.A. DE C.V.786.69MCSSA018786040.000.0248.002024LA-012M7B997-E115-2022RAMO 12</v>
      </c>
      <c r="AP830" s="8" t="str">
        <f t="shared" si="232"/>
        <v>HRAEI-LPI-CC-437-2022</v>
      </c>
      <c r="AQ830" s="1" t="str">
        <f t="shared" si="233"/>
        <v>HRAEI-MD1314</v>
      </c>
      <c r="AR830" s="1" t="str">
        <f t="shared" si="234"/>
        <v>COMPAÑIA INTERNACIONAL MÉDICA, S.A. DE C.V.</v>
      </c>
      <c r="AS830" s="1" t="str">
        <f t="shared" si="235"/>
        <v>LA-012M7B997-E115-2022</v>
      </c>
      <c r="AT830" s="1" t="s">
        <v>48</v>
      </c>
      <c r="AU830" s="1" t="str">
        <f t="shared" si="236"/>
        <v>HRAEI-LPI-CC-437-2022HRAEI-MD1314</v>
      </c>
      <c r="AV830" s="1"/>
      <c r="AW830" s="1"/>
      <c r="AX830" s="1"/>
    </row>
    <row r="831" spans="1:50" s="70" customFormat="1" ht="24.75" hidden="1" customHeight="1" x14ac:dyDescent="0.25">
      <c r="A831" s="70" t="str">
        <f t="shared" si="219"/>
        <v>AA-12-512-012000991-T-176-2023  MCSSA018786NOVARTIS FARMACEUTICA, S.A. DE C.V.2024010.000.6165.00</v>
      </c>
      <c r="B831" s="70" t="str">
        <f t="shared" si="220"/>
        <v>MCSSA01878625301HRAEI-AD-CC-241-2023HRAEI-MD22132024</v>
      </c>
      <c r="C831" s="71">
        <v>45239</v>
      </c>
      <c r="D831" s="72">
        <v>2024</v>
      </c>
      <c r="E831" s="73" t="s">
        <v>39</v>
      </c>
      <c r="F831" s="73" t="s">
        <v>2239</v>
      </c>
      <c r="G831" s="73" t="s">
        <v>41</v>
      </c>
      <c r="H831" s="73">
        <v>25301</v>
      </c>
      <c r="I831" s="73" t="s">
        <v>2256</v>
      </c>
      <c r="J831" s="73" t="s">
        <v>2257</v>
      </c>
      <c r="K831" s="73" t="s">
        <v>2258</v>
      </c>
      <c r="L831" s="44" t="str">
        <f t="shared" si="221"/>
        <v>HRAEI-AD-CC-241-2023HRAEI-MD2213</v>
      </c>
      <c r="M831" s="73" t="s">
        <v>2259</v>
      </c>
      <c r="N831" s="73">
        <v>25303381</v>
      </c>
      <c r="O831" s="73" t="s">
        <v>2260</v>
      </c>
      <c r="P831" s="73" t="s">
        <v>2261</v>
      </c>
      <c r="Q831" s="74">
        <v>22928.19</v>
      </c>
      <c r="R831" s="75">
        <v>24</v>
      </c>
      <c r="S831" s="75">
        <v>60</v>
      </c>
      <c r="T831" s="74">
        <f t="shared" si="222"/>
        <v>550276.55999999994</v>
      </c>
      <c r="U831" s="74">
        <f t="shared" si="223"/>
        <v>1375691.4</v>
      </c>
      <c r="V831" s="76">
        <v>0</v>
      </c>
      <c r="W831" s="87">
        <f>IFERROR(VLOOKUP(L831,'DINAMICA SOLICITADO - ENTREGADO'!$A$2:$B$2000,2,0),"-")</f>
        <v>60</v>
      </c>
      <c r="X831" s="87">
        <f>IFERROR(VLOOKUP(L831,'DINAMICA SOLICITADO - ENTREGADO'!$A$2:$C$2000,3,0),"-")</f>
        <v>60</v>
      </c>
      <c r="Y831" s="87" t="str">
        <f t="shared" si="224"/>
        <v>CLAVE SOLICITADA</v>
      </c>
      <c r="Z831" s="87">
        <f t="shared" si="225"/>
        <v>36</v>
      </c>
      <c r="AA831" s="87" t="str">
        <f t="shared" si="226"/>
        <v>MINIMO SUPERADO</v>
      </c>
      <c r="AB831" s="87">
        <f t="shared" si="227"/>
        <v>0</v>
      </c>
      <c r="AC831" s="87" t="str">
        <f t="shared" si="228"/>
        <v>RECIBIDO TOTAL</v>
      </c>
      <c r="AD831" s="6">
        <f t="shared" si="229"/>
        <v>1375691.4</v>
      </c>
      <c r="AE831" s="87"/>
      <c r="AF831" s="87"/>
      <c r="AG831" s="77"/>
      <c r="AH831" s="77"/>
      <c r="AI831" s="78" t="s">
        <v>2216</v>
      </c>
      <c r="AJ831" s="78"/>
      <c r="AK831" s="77"/>
      <c r="AL831" s="77"/>
      <c r="AM831" s="77"/>
      <c r="AN831" s="77" t="str">
        <f t="shared" si="230"/>
        <v>MCSSA018786HRAEI-AD-CC-241-202325301</v>
      </c>
      <c r="AO831" s="77" t="str">
        <f t="shared" si="231"/>
        <v>60NOVARTIS FARMACEUTICA, S.A. DE C.V.22928.19MCSSA018786010.000.6165.002024AA-12-512-012000991-T-176-2023  RAMO 12</v>
      </c>
      <c r="AP831" s="77" t="str">
        <f t="shared" si="232"/>
        <v>HRAEI-AD-CC-241-2023</v>
      </c>
      <c r="AQ831" s="70" t="str">
        <f t="shared" si="233"/>
        <v>HRAEI-MD2213</v>
      </c>
      <c r="AR831" s="70" t="str">
        <f t="shared" si="234"/>
        <v>NOVARTIS FARMACEUTICA, S.A. DE C.V.</v>
      </c>
      <c r="AS831" s="70" t="str">
        <f t="shared" si="235"/>
        <v>AA-12-512-012000991-T-176-2023  </v>
      </c>
      <c r="AT831" s="70" t="s">
        <v>2218</v>
      </c>
      <c r="AU831" s="70" t="str">
        <f t="shared" si="236"/>
        <v>HRAEI-AD-CC-241-2023HRAEI-MD2213</v>
      </c>
    </row>
    <row r="832" spans="1:50" s="70" customFormat="1" ht="24.75" hidden="1" customHeight="1" x14ac:dyDescent="0.25">
      <c r="A832" s="70" t="str">
        <f t="shared" si="219"/>
        <v>AA-12-512-012000991-T-176-2023  MCSSA018786LABORATORIOS ALFASIGMA MEXICO S.A. DE C.V.2024010.000.5671.00</v>
      </c>
      <c r="B832" s="70" t="str">
        <f t="shared" si="220"/>
        <v>MCSSA01878625301HRAEI-AD-CC-239-2023HRAEI-MD19612024</v>
      </c>
      <c r="C832" s="71">
        <v>45239</v>
      </c>
      <c r="D832" s="72">
        <v>2024</v>
      </c>
      <c r="E832" s="73" t="s">
        <v>39</v>
      </c>
      <c r="F832" s="73" t="s">
        <v>2239</v>
      </c>
      <c r="G832" s="73" t="s">
        <v>41</v>
      </c>
      <c r="H832" s="73">
        <v>25301</v>
      </c>
      <c r="I832" s="73" t="s">
        <v>2252</v>
      </c>
      <c r="J832" s="73" t="s">
        <v>2253</v>
      </c>
      <c r="K832" s="73" t="s">
        <v>150</v>
      </c>
      <c r="L832" s="44" t="str">
        <f t="shared" si="221"/>
        <v>HRAEI-AD-CC-239-2023HRAEI-MD1961</v>
      </c>
      <c r="M832" s="73" t="s">
        <v>151</v>
      </c>
      <c r="N832" s="73">
        <v>25302971</v>
      </c>
      <c r="O832" s="73" t="s">
        <v>152</v>
      </c>
      <c r="P832" s="73" t="s">
        <v>136</v>
      </c>
      <c r="Q832" s="74">
        <v>218</v>
      </c>
      <c r="R832" s="75">
        <v>18</v>
      </c>
      <c r="S832" s="75">
        <v>43</v>
      </c>
      <c r="T832" s="74">
        <f t="shared" si="222"/>
        <v>3924</v>
      </c>
      <c r="U832" s="74">
        <f t="shared" si="223"/>
        <v>9374</v>
      </c>
      <c r="V832" s="76">
        <v>0</v>
      </c>
      <c r="W832" s="87">
        <f>IFERROR(VLOOKUP(L832,'DINAMICA SOLICITADO - ENTREGADO'!$A$2:$B$2000,2,0),"-")</f>
        <v>43</v>
      </c>
      <c r="X832" s="87">
        <f>IFERROR(VLOOKUP(L832,'DINAMICA SOLICITADO - ENTREGADO'!$A$2:$C$2000,3,0),"-")</f>
        <v>43</v>
      </c>
      <c r="Y832" s="87" t="str">
        <f t="shared" si="224"/>
        <v>CLAVE SOLICITADA</v>
      </c>
      <c r="Z832" s="87">
        <f t="shared" si="225"/>
        <v>25</v>
      </c>
      <c r="AA832" s="87" t="str">
        <f t="shared" si="226"/>
        <v>MINIMO SUPERADO</v>
      </c>
      <c r="AB832" s="87">
        <f t="shared" si="227"/>
        <v>0</v>
      </c>
      <c r="AC832" s="87" t="str">
        <f t="shared" si="228"/>
        <v>RECIBIDO TOTAL</v>
      </c>
      <c r="AD832" s="6">
        <f t="shared" si="229"/>
        <v>9374</v>
      </c>
      <c r="AE832" s="87"/>
      <c r="AF832" s="87"/>
      <c r="AG832" s="77"/>
      <c r="AH832" s="77"/>
      <c r="AI832" s="78" t="s">
        <v>2216</v>
      </c>
      <c r="AJ832" s="78"/>
      <c r="AK832" s="77"/>
      <c r="AL832" s="77"/>
      <c r="AM832" s="77"/>
      <c r="AN832" s="77" t="str">
        <f t="shared" si="230"/>
        <v>MCSSA018786HRAEI-AD-CC-239-202325301</v>
      </c>
      <c r="AO832" s="77" t="str">
        <f t="shared" si="231"/>
        <v>43LABORATORIOS ALFASIGMA MEXICO S.A. DE C.V.218MCSSA018786010.000.5671.002024AA-12-512-012000991-T-176-2023  RAMO 12</v>
      </c>
      <c r="AP832" s="77" t="str">
        <f t="shared" si="232"/>
        <v>HRAEI-AD-CC-239-2023</v>
      </c>
      <c r="AQ832" s="70" t="str">
        <f t="shared" si="233"/>
        <v>HRAEI-MD1961</v>
      </c>
      <c r="AR832" s="70" t="str">
        <f t="shared" si="234"/>
        <v>LABORATORIOS ALFASIGMA MEXICO S.A. DE C.V.</v>
      </c>
      <c r="AS832" s="70" t="str">
        <f t="shared" si="235"/>
        <v>AA-12-512-012000991-T-176-2023  </v>
      </c>
      <c r="AT832" s="70" t="s">
        <v>2218</v>
      </c>
      <c r="AU832" s="70" t="str">
        <f t="shared" si="236"/>
        <v>HRAEI-AD-CC-239-2023HRAEI-MD1961</v>
      </c>
    </row>
    <row r="833" spans="1:50" s="70" customFormat="1" ht="24.75" hidden="1" customHeight="1" x14ac:dyDescent="0.25">
      <c r="A833" s="1" t="str">
        <f t="shared" si="219"/>
        <v>AA-012M7B997-E133-2022MCSSA018786LABORATORIOS ALFASIGMA MÉXICO S.A. DE C.V.2024010.000.5671.00</v>
      </c>
      <c r="B833" s="1" t="str">
        <f t="shared" si="220"/>
        <v>MCSSA01878625301HRAEI-AD-CC-348-2022HRAEI-MD19612024</v>
      </c>
      <c r="C833" s="42">
        <v>44950</v>
      </c>
      <c r="D833" s="43">
        <v>2024</v>
      </c>
      <c r="E833" s="44" t="s">
        <v>39</v>
      </c>
      <c r="F833" s="44" t="s">
        <v>40</v>
      </c>
      <c r="G833" s="44" t="s">
        <v>41</v>
      </c>
      <c r="H833" s="44">
        <v>25301</v>
      </c>
      <c r="I833" s="44" t="s">
        <v>148</v>
      </c>
      <c r="J833" s="44" t="s">
        <v>149</v>
      </c>
      <c r="K833" s="44" t="s">
        <v>150</v>
      </c>
      <c r="L833" s="44" t="str">
        <f t="shared" si="221"/>
        <v>HRAEI-AD-CC-348-2022HRAEI-MD1961</v>
      </c>
      <c r="M833" s="44" t="s">
        <v>151</v>
      </c>
      <c r="N833" s="44">
        <v>25302971</v>
      </c>
      <c r="O833" s="44" t="s">
        <v>152</v>
      </c>
      <c r="P833" s="44" t="s">
        <v>136</v>
      </c>
      <c r="Q833" s="45">
        <v>218</v>
      </c>
      <c r="R833" s="46">
        <v>28</v>
      </c>
      <c r="S833" s="46">
        <v>70</v>
      </c>
      <c r="T833" s="45">
        <f t="shared" si="222"/>
        <v>6104</v>
      </c>
      <c r="U833" s="45">
        <f t="shared" si="223"/>
        <v>15260</v>
      </c>
      <c r="V833" s="47">
        <v>0</v>
      </c>
      <c r="W833" s="87">
        <f>IFERROR(VLOOKUP(L833,'DINAMICA SOLICITADO - ENTREGADO'!$A$2:$B$2000,2,0),"-")</f>
        <v>70</v>
      </c>
      <c r="X833" s="87">
        <f>IFERROR(VLOOKUP(L833,'DINAMICA SOLICITADO - ENTREGADO'!$A$2:$C$2000,3,0),"-")</f>
        <v>50</v>
      </c>
      <c r="Y833" s="87" t="str">
        <f t="shared" si="224"/>
        <v>CLAVE SOLICITADA</v>
      </c>
      <c r="Z833" s="87">
        <f t="shared" si="225"/>
        <v>42</v>
      </c>
      <c r="AA833" s="87" t="str">
        <f t="shared" si="226"/>
        <v>MINIMO SUPERADO</v>
      </c>
      <c r="AB833" s="87">
        <f t="shared" si="227"/>
        <v>20</v>
      </c>
      <c r="AC833" s="87" t="str">
        <f t="shared" si="228"/>
        <v>RECIBIDO PARCIAL</v>
      </c>
      <c r="AD833" s="6">
        <f t="shared" si="229"/>
        <v>10900</v>
      </c>
      <c r="AE833" s="87" t="s">
        <v>3574</v>
      </c>
      <c r="AF833" s="87"/>
      <c r="AG833" s="8"/>
      <c r="AH833" s="8"/>
      <c r="AI833" s="9">
        <v>2.5000000000000001E-2</v>
      </c>
      <c r="AJ833" s="9"/>
      <c r="AK833" s="8"/>
      <c r="AL833" s="20"/>
      <c r="AM833" s="8"/>
      <c r="AN833" s="8" t="str">
        <f t="shared" si="230"/>
        <v>MCSSA018786HRAEI-AD-CC-348-202225301</v>
      </c>
      <c r="AO833" s="8" t="str">
        <f t="shared" si="231"/>
        <v>70LABORATORIOS ALFASIGMA MÉXICO S.A. DE C.V.218MCSSA018786010.000.5671.002024AA-012M7B997-E133-2022RAMO 12</v>
      </c>
      <c r="AP833" s="8" t="str">
        <f t="shared" si="232"/>
        <v>HRAEI-AD-CC-348-2022</v>
      </c>
      <c r="AQ833" s="1" t="str">
        <f t="shared" si="233"/>
        <v>HRAEI-MD1961</v>
      </c>
      <c r="AR833" s="1" t="str">
        <f t="shared" si="234"/>
        <v>LABORATORIOS ALFASIGMA MÉXICO S.A. DE C.V.</v>
      </c>
      <c r="AS833" s="1" t="str">
        <f t="shared" si="235"/>
        <v>AA-012M7B997-E133-2022</v>
      </c>
      <c r="AT833" s="1" t="s">
        <v>48</v>
      </c>
      <c r="AU833" s="1" t="str">
        <f t="shared" si="236"/>
        <v>HRAEI-AD-CC-348-2022HRAEI-MD1961</v>
      </c>
      <c r="AV833" s="1"/>
      <c r="AW833" s="1"/>
      <c r="AX833" s="1"/>
    </row>
    <row r="834" spans="1:50" s="70" customFormat="1" ht="24.75" hidden="1" customHeight="1" x14ac:dyDescent="0.25">
      <c r="A834" s="1" t="str">
        <f t="shared" si="219"/>
        <v>AA-012M7B997-E133-2022MCSSA018786BAYER DE MÉXICO, S.A. DE C.V.2024010.000.6104.00</v>
      </c>
      <c r="B834" s="1" t="str">
        <f t="shared" si="220"/>
        <v>MCSSA01878625301HRAEI-AD-CC-343-2022HRAEI-MD22422024</v>
      </c>
      <c r="C834" s="42">
        <v>44950</v>
      </c>
      <c r="D834" s="43">
        <v>2024</v>
      </c>
      <c r="E834" s="44" t="s">
        <v>39</v>
      </c>
      <c r="F834" s="44" t="s">
        <v>40</v>
      </c>
      <c r="G834" s="44" t="s">
        <v>41</v>
      </c>
      <c r="H834" s="44">
        <v>25301</v>
      </c>
      <c r="I834" s="44" t="s">
        <v>89</v>
      </c>
      <c r="J834" s="44" t="s">
        <v>90</v>
      </c>
      <c r="K834" s="44" t="s">
        <v>238</v>
      </c>
      <c r="L834" s="44" t="str">
        <f t="shared" si="221"/>
        <v>HRAEI-AD-CC-343-2022HRAEI-MD2242</v>
      </c>
      <c r="M834" s="44" t="s">
        <v>239</v>
      </c>
      <c r="N834" s="44">
        <v>25303234</v>
      </c>
      <c r="O834" s="44" t="s">
        <v>240</v>
      </c>
      <c r="P834" s="44" t="s">
        <v>241</v>
      </c>
      <c r="Q834" s="45">
        <v>22043.599999999999</v>
      </c>
      <c r="R834" s="46">
        <v>4</v>
      </c>
      <c r="S834" s="46">
        <v>8</v>
      </c>
      <c r="T834" s="45">
        <f t="shared" si="222"/>
        <v>88174.399999999994</v>
      </c>
      <c r="U834" s="45">
        <f t="shared" si="223"/>
        <v>176348.79999999999</v>
      </c>
      <c r="V834" s="47">
        <v>0</v>
      </c>
      <c r="W834" s="87">
        <f>IFERROR(VLOOKUP(L834,'DINAMICA SOLICITADO - ENTREGADO'!$A$2:$B$2000,2,0),"-")</f>
        <v>4</v>
      </c>
      <c r="X834" s="87">
        <f>IFERROR(VLOOKUP(L834,'DINAMICA SOLICITADO - ENTREGADO'!$A$2:$C$2000,3,0),"-")</f>
        <v>4</v>
      </c>
      <c r="Y834" s="87" t="str">
        <f t="shared" si="224"/>
        <v>CLAVE SOLICITADA</v>
      </c>
      <c r="Z834" s="87">
        <f t="shared" si="225"/>
        <v>0</v>
      </c>
      <c r="AA834" s="87" t="str">
        <f t="shared" si="226"/>
        <v>MINIMO CUMPLIDO</v>
      </c>
      <c r="AB834" s="87">
        <f t="shared" si="227"/>
        <v>0</v>
      </c>
      <c r="AC834" s="87" t="str">
        <f t="shared" si="228"/>
        <v>RECIBIDO TOTAL</v>
      </c>
      <c r="AD834" s="6">
        <f t="shared" si="229"/>
        <v>88174.399999999994</v>
      </c>
      <c r="AE834" s="87" t="s">
        <v>3574</v>
      </c>
      <c r="AF834" s="87"/>
      <c r="AG834" s="8"/>
      <c r="AH834" s="8"/>
      <c r="AI834" s="9">
        <v>2.5000000000000001E-2</v>
      </c>
      <c r="AJ834" s="9"/>
      <c r="AK834" s="8"/>
      <c r="AL834" s="20"/>
      <c r="AM834" s="8"/>
      <c r="AN834" s="8" t="str">
        <f t="shared" si="230"/>
        <v>MCSSA018786HRAEI-AD-CC-343-202225301</v>
      </c>
      <c r="AO834" s="8" t="str">
        <f t="shared" si="231"/>
        <v>8BAYER DE MÉXICO, S.A. DE C.V.22043.6MCSSA018786010.000.6104.002024AA-012M7B997-E133-2022RAMO 12</v>
      </c>
      <c r="AP834" s="8" t="str">
        <f t="shared" si="232"/>
        <v>HRAEI-AD-CC-343-2022</v>
      </c>
      <c r="AQ834" s="1" t="str">
        <f t="shared" si="233"/>
        <v>HRAEI-MD2242</v>
      </c>
      <c r="AR834" s="1" t="str">
        <f t="shared" si="234"/>
        <v>BAYER DE MÉXICO, S.A. DE C.V.</v>
      </c>
      <c r="AS834" s="1" t="str">
        <f t="shared" si="235"/>
        <v>AA-012M7B997-E133-2022</v>
      </c>
      <c r="AT834" s="1" t="s">
        <v>48</v>
      </c>
      <c r="AU834" s="1" t="str">
        <f t="shared" si="236"/>
        <v>HRAEI-AD-CC-343-2022HRAEI-MD2242</v>
      </c>
      <c r="AV834" s="1"/>
      <c r="AW834" s="1"/>
      <c r="AX834" s="1"/>
    </row>
    <row r="835" spans="1:50" s="70" customFormat="1" ht="24.75" hidden="1" customHeight="1" x14ac:dyDescent="0.25">
      <c r="A835" s="70" t="str">
        <f t="shared" si="219"/>
        <v>AA-12-512-012000991-T-176-2023  MCSSA018786BAYER DE MEXICO, S.A. DE C.V.2024010.000.6107.00</v>
      </c>
      <c r="B835" s="70" t="str">
        <f t="shared" si="220"/>
        <v>MCSSA01878625301HRAEI-AD-CC-234-2023HRAEI-MD20422024</v>
      </c>
      <c r="C835" s="71">
        <v>45239</v>
      </c>
      <c r="D835" s="72">
        <v>2024</v>
      </c>
      <c r="E835" s="73" t="s">
        <v>39</v>
      </c>
      <c r="F835" s="73" t="s">
        <v>2239</v>
      </c>
      <c r="G835" s="73" t="s">
        <v>41</v>
      </c>
      <c r="H835" s="73">
        <v>25301</v>
      </c>
      <c r="I835" s="73" t="s">
        <v>2245</v>
      </c>
      <c r="J835" s="73" t="s">
        <v>2246</v>
      </c>
      <c r="K835" s="73" t="s">
        <v>242</v>
      </c>
      <c r="L835" s="44" t="str">
        <f t="shared" si="221"/>
        <v>HRAEI-AD-CC-234-2023HRAEI-MD2042</v>
      </c>
      <c r="M835" s="73" t="s">
        <v>243</v>
      </c>
      <c r="N835" s="73">
        <v>25303237</v>
      </c>
      <c r="O835" s="73" t="s">
        <v>244</v>
      </c>
      <c r="P835" s="73" t="s">
        <v>245</v>
      </c>
      <c r="Q835" s="74">
        <v>22043.599999999999</v>
      </c>
      <c r="R835" s="75">
        <v>2</v>
      </c>
      <c r="S835" s="75">
        <v>5</v>
      </c>
      <c r="T835" s="74">
        <f t="shared" si="222"/>
        <v>44087.199999999997</v>
      </c>
      <c r="U835" s="74">
        <f t="shared" si="223"/>
        <v>110218</v>
      </c>
      <c r="V835" s="76">
        <v>0</v>
      </c>
      <c r="W835" s="87">
        <f>IFERROR(VLOOKUP(L835,'DINAMICA SOLICITADO - ENTREGADO'!$A$2:$B$2000,2,0),"-")</f>
        <v>5</v>
      </c>
      <c r="X835" s="87">
        <f>IFERROR(VLOOKUP(L835,'DINAMICA SOLICITADO - ENTREGADO'!$A$2:$C$2000,3,0),"-")</f>
        <v>5</v>
      </c>
      <c r="Y835" s="87" t="str">
        <f t="shared" si="224"/>
        <v>CLAVE SOLICITADA</v>
      </c>
      <c r="Z835" s="87">
        <f t="shared" si="225"/>
        <v>3</v>
      </c>
      <c r="AA835" s="87" t="str">
        <f t="shared" si="226"/>
        <v>MINIMO SUPERADO</v>
      </c>
      <c r="AB835" s="87">
        <f t="shared" si="227"/>
        <v>0</v>
      </c>
      <c r="AC835" s="87" t="str">
        <f t="shared" si="228"/>
        <v>RECIBIDO TOTAL</v>
      </c>
      <c r="AD835" s="6">
        <f t="shared" si="229"/>
        <v>110218</v>
      </c>
      <c r="AE835" s="87"/>
      <c r="AF835" s="87"/>
      <c r="AG835" s="77"/>
      <c r="AH835" s="77"/>
      <c r="AI835" s="78" t="s">
        <v>2216</v>
      </c>
      <c r="AJ835" s="78"/>
      <c r="AK835" s="77"/>
      <c r="AL835" s="77"/>
      <c r="AM835" s="77"/>
      <c r="AN835" s="77" t="str">
        <f t="shared" si="230"/>
        <v>MCSSA018786HRAEI-AD-CC-234-202325301</v>
      </c>
      <c r="AO835" s="77" t="str">
        <f t="shared" si="231"/>
        <v>5BAYER DE MEXICO, S.A. DE C.V.22043.6MCSSA018786010.000.6107.002024AA-12-512-012000991-T-176-2023  RAMO 12</v>
      </c>
      <c r="AP835" s="77" t="str">
        <f t="shared" si="232"/>
        <v>HRAEI-AD-CC-234-2023</v>
      </c>
      <c r="AQ835" s="70" t="str">
        <f t="shared" si="233"/>
        <v>HRAEI-MD2042</v>
      </c>
      <c r="AR835" s="70" t="str">
        <f t="shared" si="234"/>
        <v>BAYER DE MEXICO, S.A. DE C.V.</v>
      </c>
      <c r="AS835" s="70" t="str">
        <f t="shared" si="235"/>
        <v>AA-12-512-012000991-T-176-2023  </v>
      </c>
      <c r="AT835" s="70" t="s">
        <v>2218</v>
      </c>
      <c r="AU835" s="70" t="str">
        <f t="shared" si="236"/>
        <v>HRAEI-AD-CC-234-2023HRAEI-MD2042</v>
      </c>
    </row>
    <row r="836" spans="1:50" s="70" customFormat="1" ht="24.75" hidden="1" customHeight="1" x14ac:dyDescent="0.25">
      <c r="A836" s="1" t="str">
        <f t="shared" si="219"/>
        <v>AA-012M7B997-E133-2022MCSSA018786BAYER DE MÉXICO, S.A. DE C.V.2024010.000.6107.00</v>
      </c>
      <c r="B836" s="1" t="str">
        <f t="shared" si="220"/>
        <v>MCSSA01878625301HRAEI-AD-CC-343-2022HRAEI-MD20422024</v>
      </c>
      <c r="C836" s="42">
        <v>44950</v>
      </c>
      <c r="D836" s="43">
        <v>2024</v>
      </c>
      <c r="E836" s="44" t="s">
        <v>39</v>
      </c>
      <c r="F836" s="44" t="s">
        <v>40</v>
      </c>
      <c r="G836" s="44" t="s">
        <v>41</v>
      </c>
      <c r="H836" s="44">
        <v>25301</v>
      </c>
      <c r="I836" s="44" t="s">
        <v>89</v>
      </c>
      <c r="J836" s="44" t="s">
        <v>90</v>
      </c>
      <c r="K836" s="44" t="s">
        <v>242</v>
      </c>
      <c r="L836" s="44" t="str">
        <f t="shared" si="221"/>
        <v>HRAEI-AD-CC-343-2022HRAEI-MD2042</v>
      </c>
      <c r="M836" s="44" t="s">
        <v>243</v>
      </c>
      <c r="N836" s="44">
        <v>25303237</v>
      </c>
      <c r="O836" s="44" t="s">
        <v>244</v>
      </c>
      <c r="P836" s="44" t="s">
        <v>245</v>
      </c>
      <c r="Q836" s="45">
        <v>22043.599999999999</v>
      </c>
      <c r="R836" s="46">
        <v>4</v>
      </c>
      <c r="S836" s="46">
        <v>8</v>
      </c>
      <c r="T836" s="45">
        <f t="shared" si="222"/>
        <v>88174.399999999994</v>
      </c>
      <c r="U836" s="45">
        <f t="shared" si="223"/>
        <v>176348.79999999999</v>
      </c>
      <c r="V836" s="47">
        <v>0</v>
      </c>
      <c r="W836" s="87">
        <f>IFERROR(VLOOKUP(L836,'DINAMICA SOLICITADO - ENTREGADO'!$A$2:$B$2000,2,0),"-")</f>
        <v>4</v>
      </c>
      <c r="X836" s="87">
        <f>IFERROR(VLOOKUP(L836,'DINAMICA SOLICITADO - ENTREGADO'!$A$2:$C$2000,3,0),"-")</f>
        <v>4</v>
      </c>
      <c r="Y836" s="87" t="str">
        <f t="shared" si="224"/>
        <v>CLAVE SOLICITADA</v>
      </c>
      <c r="Z836" s="87">
        <f t="shared" si="225"/>
        <v>0</v>
      </c>
      <c r="AA836" s="87" t="str">
        <f t="shared" si="226"/>
        <v>MINIMO CUMPLIDO</v>
      </c>
      <c r="AB836" s="87">
        <f t="shared" si="227"/>
        <v>0</v>
      </c>
      <c r="AC836" s="87" t="str">
        <f t="shared" si="228"/>
        <v>RECIBIDO TOTAL</v>
      </c>
      <c r="AD836" s="6">
        <f t="shared" si="229"/>
        <v>88174.399999999994</v>
      </c>
      <c r="AE836" s="87" t="s">
        <v>3574</v>
      </c>
      <c r="AF836" s="87"/>
      <c r="AG836" s="8"/>
      <c r="AH836" s="8"/>
      <c r="AI836" s="9">
        <v>2.5000000000000001E-2</v>
      </c>
      <c r="AJ836" s="9"/>
      <c r="AK836" s="8"/>
      <c r="AL836" s="20"/>
      <c r="AM836" s="8"/>
      <c r="AN836" s="8" t="str">
        <f t="shared" si="230"/>
        <v>MCSSA018786HRAEI-AD-CC-343-202225301</v>
      </c>
      <c r="AO836" s="8" t="str">
        <f t="shared" si="231"/>
        <v>8BAYER DE MÉXICO, S.A. DE C.V.22043.6MCSSA018786010.000.6107.002024AA-012M7B997-E133-2022RAMO 12</v>
      </c>
      <c r="AP836" s="8" t="str">
        <f t="shared" si="232"/>
        <v>HRAEI-AD-CC-343-2022</v>
      </c>
      <c r="AQ836" s="1" t="str">
        <f t="shared" si="233"/>
        <v>HRAEI-MD2042</v>
      </c>
      <c r="AR836" s="1" t="str">
        <f t="shared" si="234"/>
        <v>BAYER DE MÉXICO, S.A. DE C.V.</v>
      </c>
      <c r="AS836" s="1" t="str">
        <f t="shared" si="235"/>
        <v>AA-012M7B997-E133-2022</v>
      </c>
      <c r="AT836" s="1" t="s">
        <v>48</v>
      </c>
      <c r="AU836" s="1" t="str">
        <f t="shared" si="236"/>
        <v>HRAEI-AD-CC-343-2022HRAEI-MD2042</v>
      </c>
      <c r="AV836" s="1"/>
      <c r="AW836" s="1"/>
      <c r="AX836" s="1"/>
    </row>
    <row r="837" spans="1:50" s="70" customFormat="1" ht="24.75" hidden="1" customHeight="1" x14ac:dyDescent="0.25">
      <c r="A837" s="1" t="str">
        <f t="shared" si="219"/>
        <v>AA-012M7B997-E158-2022MCSSA018786LABORATORIOS VANQUISH, S.A. DE C.V.2024040.000.3258.00</v>
      </c>
      <c r="B837" s="1" t="str">
        <f t="shared" si="220"/>
        <v>MCSSA01878625301HRAEI-AD-CC-533-2022HRAEI-MD13232024</v>
      </c>
      <c r="C837" s="42">
        <v>44950</v>
      </c>
      <c r="D837" s="43">
        <v>2024</v>
      </c>
      <c r="E837" s="44" t="s">
        <v>39</v>
      </c>
      <c r="F837" s="44" t="s">
        <v>1305</v>
      </c>
      <c r="G837" s="44" t="s">
        <v>41</v>
      </c>
      <c r="H837" s="44">
        <v>25301</v>
      </c>
      <c r="I837" s="44" t="s">
        <v>1421</v>
      </c>
      <c r="J837" s="44" t="s">
        <v>853</v>
      </c>
      <c r="K837" s="44" t="s">
        <v>1422</v>
      </c>
      <c r="L837" s="44" t="str">
        <f t="shared" si="221"/>
        <v>HRAEI-AD-CC-533-2022HRAEI-MD1323</v>
      </c>
      <c r="M837" s="44" t="s">
        <v>1423</v>
      </c>
      <c r="N837" s="44">
        <v>25301858</v>
      </c>
      <c r="O837" s="44" t="s">
        <v>1424</v>
      </c>
      <c r="P837" s="44" t="s">
        <v>807</v>
      </c>
      <c r="Q837" s="45">
        <v>56</v>
      </c>
      <c r="R837" s="46">
        <v>19</v>
      </c>
      <c r="S837" s="46">
        <v>47</v>
      </c>
      <c r="T837" s="45">
        <f t="shared" si="222"/>
        <v>1064</v>
      </c>
      <c r="U837" s="45">
        <f t="shared" si="223"/>
        <v>2632</v>
      </c>
      <c r="V837" s="47">
        <v>0</v>
      </c>
      <c r="W837" s="87">
        <f>IFERROR(VLOOKUP(L837,'DINAMICA SOLICITADO - ENTREGADO'!$A$2:$B$2000,2,0),"-")</f>
        <v>19</v>
      </c>
      <c r="X837" s="87">
        <f>IFERROR(VLOOKUP(L837,'DINAMICA SOLICITADO - ENTREGADO'!$A$2:$C$2000,3,0),"-")</f>
        <v>19</v>
      </c>
      <c r="Y837" s="87" t="str">
        <f t="shared" si="224"/>
        <v>CLAVE SOLICITADA</v>
      </c>
      <c r="Z837" s="87">
        <f t="shared" si="225"/>
        <v>0</v>
      </c>
      <c r="AA837" s="87" t="str">
        <f t="shared" si="226"/>
        <v>MINIMO CUMPLIDO</v>
      </c>
      <c r="AB837" s="87">
        <f t="shared" si="227"/>
        <v>0</v>
      </c>
      <c r="AC837" s="87" t="str">
        <f t="shared" si="228"/>
        <v>RECIBIDO TOTAL</v>
      </c>
      <c r="AD837" s="6">
        <f t="shared" si="229"/>
        <v>1064</v>
      </c>
      <c r="AE837" s="87" t="s">
        <v>3574</v>
      </c>
      <c r="AF837" s="87"/>
      <c r="AG837" s="8"/>
      <c r="AH837" s="8"/>
      <c r="AI837" s="9">
        <v>2.5000000000000001E-2</v>
      </c>
      <c r="AJ837" s="9"/>
      <c r="AK837" s="8"/>
      <c r="AL837" s="20"/>
      <c r="AM837" s="8"/>
      <c r="AN837" s="8" t="str">
        <f t="shared" si="230"/>
        <v>MCSSA018786HRAEI-AD-CC-533-202225301</v>
      </c>
      <c r="AO837" s="8" t="str">
        <f t="shared" si="231"/>
        <v>47LABORATORIOS VANQUISH, S.A. DE C.V.56MCSSA018786040.000.3258.002024AA-012M7B997-E158-2022RAMO 12</v>
      </c>
      <c r="AP837" s="8" t="str">
        <f t="shared" si="232"/>
        <v>HRAEI-AD-CC-533-2022</v>
      </c>
      <c r="AQ837" s="1" t="str">
        <f t="shared" si="233"/>
        <v>HRAEI-MD1323</v>
      </c>
      <c r="AR837" s="1" t="str">
        <f t="shared" si="234"/>
        <v>LABORATORIOS VANQUISH, S.A. DE C.V.</v>
      </c>
      <c r="AS837" s="1" t="str">
        <f t="shared" si="235"/>
        <v>AA-012M7B997-E158-2022</v>
      </c>
      <c r="AT837" s="1" t="s">
        <v>48</v>
      </c>
      <c r="AU837" s="1" t="str">
        <f t="shared" si="236"/>
        <v>HRAEI-AD-CC-533-2022HRAEI-MD1323</v>
      </c>
      <c r="AV837" s="1"/>
      <c r="AW837" s="1"/>
      <c r="AX837" s="1"/>
    </row>
    <row r="838" spans="1:50" s="70" customFormat="1" ht="24.75" hidden="1" customHeight="1" x14ac:dyDescent="0.25">
      <c r="A838" s="70" t="str">
        <f t="shared" si="219"/>
        <v>LA-12-512-012000991-I-174-2023MCSSA018786FARMACEUTICOS MAYPO, S.A. DE C.V.2024010.000.5544.00</v>
      </c>
      <c r="B838" s="70" t="str">
        <f t="shared" si="220"/>
        <v>MCSSA01878625301HRAEI-LPI-CC-299-2023HRAEI-MD13312024</v>
      </c>
      <c r="C838" s="71">
        <v>45253</v>
      </c>
      <c r="D838" s="72">
        <v>2024</v>
      </c>
      <c r="E838" s="73" t="s">
        <v>39</v>
      </c>
      <c r="F838" s="73" t="s">
        <v>2213</v>
      </c>
      <c r="G838" s="73" t="s">
        <v>41</v>
      </c>
      <c r="H838" s="73">
        <v>25301</v>
      </c>
      <c r="I838" s="73" t="s">
        <v>2289</v>
      </c>
      <c r="J838" s="73" t="s">
        <v>1188</v>
      </c>
      <c r="K838" s="73" t="s">
        <v>97</v>
      </c>
      <c r="L838" s="44" t="str">
        <f t="shared" si="221"/>
        <v>HRAEI-LPI-CC-299-2023HRAEI-MD1331</v>
      </c>
      <c r="M838" s="73" t="s">
        <v>98</v>
      </c>
      <c r="N838" s="73">
        <v>25302978</v>
      </c>
      <c r="O838" s="73" t="s">
        <v>99</v>
      </c>
      <c r="P838" s="73" t="s">
        <v>100</v>
      </c>
      <c r="Q838" s="74">
        <v>35.869999999999997</v>
      </c>
      <c r="R838" s="75">
        <v>12</v>
      </c>
      <c r="S838" s="75">
        <v>29</v>
      </c>
      <c r="T838" s="74">
        <f t="shared" si="222"/>
        <v>430.43999999999994</v>
      </c>
      <c r="U838" s="74">
        <f t="shared" si="223"/>
        <v>1040.23</v>
      </c>
      <c r="V838" s="76">
        <v>0</v>
      </c>
      <c r="W838" s="87">
        <f>IFERROR(VLOOKUP(L838,'DINAMICA SOLICITADO - ENTREGADO'!$A$2:$B$2000,2,0),"-")</f>
        <v>29</v>
      </c>
      <c r="X838" s="87">
        <f>IFERROR(VLOOKUP(L838,'DINAMICA SOLICITADO - ENTREGADO'!$A$2:$C$2000,3,0),"-")</f>
        <v>12</v>
      </c>
      <c r="Y838" s="87" t="str">
        <f t="shared" si="224"/>
        <v>CLAVE SOLICITADA</v>
      </c>
      <c r="Z838" s="87">
        <f t="shared" si="225"/>
        <v>17</v>
      </c>
      <c r="AA838" s="87" t="str">
        <f t="shared" si="226"/>
        <v>MINIMO SUPERADO</v>
      </c>
      <c r="AB838" s="87">
        <f t="shared" si="227"/>
        <v>17</v>
      </c>
      <c r="AC838" s="87" t="str">
        <f t="shared" si="228"/>
        <v>RECIBIDO PARCIAL</v>
      </c>
      <c r="AD838" s="6">
        <f t="shared" si="229"/>
        <v>430.43999999999994</v>
      </c>
      <c r="AE838" s="87"/>
      <c r="AF838" s="87"/>
      <c r="AG838" s="77"/>
      <c r="AH838" s="77"/>
      <c r="AI838" s="78" t="s">
        <v>2216</v>
      </c>
      <c r="AJ838" s="78"/>
      <c r="AK838" s="77"/>
      <c r="AL838" s="77"/>
      <c r="AM838" s="77"/>
      <c r="AN838" s="77" t="str">
        <f t="shared" si="230"/>
        <v>MCSSA018786HRAEI-LPI-CC-299-202325301</v>
      </c>
      <c r="AO838" s="77" t="str">
        <f t="shared" si="231"/>
        <v>29FARMACEUTICOS MAYPO, S.A. DE C.V.35.87MCSSA018786010.000.5544.002024LA-12-512-012000991-I-174-2023RAMO 12</v>
      </c>
      <c r="AP838" s="77" t="str">
        <f t="shared" si="232"/>
        <v>HRAEI-LPI-CC-299-2023</v>
      </c>
      <c r="AQ838" s="70" t="str">
        <f t="shared" si="233"/>
        <v>HRAEI-MD1331</v>
      </c>
      <c r="AR838" s="70" t="str">
        <f t="shared" si="234"/>
        <v>FARMACEUTICOS MAYPO, S.A. DE C.V.</v>
      </c>
      <c r="AS838" s="70" t="str">
        <f t="shared" si="235"/>
        <v>LA-12-512-012000991-I-174-2023</v>
      </c>
      <c r="AT838" s="70" t="s">
        <v>2218</v>
      </c>
      <c r="AU838" s="70" t="str">
        <f t="shared" si="236"/>
        <v>HRAEI-LPI-CC-299-2023HRAEI-MD1331</v>
      </c>
    </row>
    <row r="839" spans="1:50" s="70" customFormat="1" ht="24.75" hidden="1" customHeight="1" x14ac:dyDescent="0.25">
      <c r="A839" s="1" t="str">
        <f t="shared" ref="A839:A902" si="237">CONCATENATE($F839,$E839,$J839,$D839,$M839)</f>
        <v>LA-012M7B997-E115-2022MCSSA018786IARE DE OCCIDENTE, S.A. DE C.V.2024010.000.4059.00</v>
      </c>
      <c r="B839" s="1" t="str">
        <f t="shared" ref="B839:B902" si="238">CONCATENATE($E839,$H839,$I839,$K839,$D839)</f>
        <v>MCSSA01878625301HRAEI-LPI-CC-425-2022HRAEI-MD13362024</v>
      </c>
      <c r="C839" s="42">
        <v>44950</v>
      </c>
      <c r="D839" s="43">
        <v>2024</v>
      </c>
      <c r="E839" s="44" t="s">
        <v>39</v>
      </c>
      <c r="F839" s="44" t="s">
        <v>390</v>
      </c>
      <c r="G839" s="44" t="s">
        <v>41</v>
      </c>
      <c r="H839" s="44">
        <v>25301</v>
      </c>
      <c r="I839" s="44" t="s">
        <v>451</v>
      </c>
      <c r="J839" s="44" t="s">
        <v>373</v>
      </c>
      <c r="K839" s="44" t="s">
        <v>909</v>
      </c>
      <c r="L839" s="44" t="str">
        <f t="shared" ref="L839:L902" si="239">CONCATENATE(I839,K839)</f>
        <v>HRAEI-LPI-CC-425-2022HRAEI-MD1336</v>
      </c>
      <c r="M839" s="44" t="s">
        <v>910</v>
      </c>
      <c r="N839" s="44">
        <v>25301868</v>
      </c>
      <c r="O839" s="44" t="s">
        <v>911</v>
      </c>
      <c r="P839" s="44" t="s">
        <v>912</v>
      </c>
      <c r="Q839" s="45">
        <v>325.43</v>
      </c>
      <c r="R839" s="46">
        <v>125</v>
      </c>
      <c r="S839" s="46">
        <v>312</v>
      </c>
      <c r="T839" s="45">
        <f t="shared" ref="T839:T902" si="240">+$Q839*$R839</f>
        <v>40678.75</v>
      </c>
      <c r="U839" s="45">
        <f t="shared" ref="U839:U902" si="241">+$S839*$Q839</f>
        <v>101534.16</v>
      </c>
      <c r="V839" s="47">
        <v>0</v>
      </c>
      <c r="W839" s="87">
        <f>IFERROR(VLOOKUP(L839,'DINAMICA SOLICITADO - ENTREGADO'!$A$2:$B$2000,2,0),"-")</f>
        <v>437</v>
      </c>
      <c r="X839" s="87">
        <f>IFERROR(VLOOKUP(L839,'DINAMICA SOLICITADO - ENTREGADO'!$A$2:$C$2000,3,0),"-")</f>
        <v>52</v>
      </c>
      <c r="Y839" s="87" t="str">
        <f t="shared" ref="Y839:Y902" si="242">IF(W839="-","SIN SOLICITUD","CLAVE SOLICITADA")</f>
        <v>CLAVE SOLICITADA</v>
      </c>
      <c r="Z839" s="87">
        <f t="shared" ref="Z839:Z902" si="243">IF(W839="-","-",(W839-R839))</f>
        <v>312</v>
      </c>
      <c r="AA839" s="87" t="str">
        <f t="shared" ref="AA839:AA902" si="244">IF(Z839&lt;0,"MINIMO NO CUMPLIDO",IF(Z839="-","MINIMO SIN SOLICITUD",IF(Z839=0,"MINIMO CUMPLIDO","MINIMO SUPERADO")))</f>
        <v>MINIMO SUPERADO</v>
      </c>
      <c r="AB839" s="87">
        <f t="shared" ref="AB839:AB902" si="245">IF(W839="-","-",(W839-X839))</f>
        <v>385</v>
      </c>
      <c r="AC839" s="87" t="str">
        <f t="shared" ref="AC839:AC902" si="246">IF(AND(X839="-",AB839="-"),"SIN SOLICITUD",IF(AND(X839&gt;0,AB839&gt;0),"RECIBIDO PARCIAL",IF(AND(X839&gt;0,AB839=0),"RECIBIDO TOTAL","SIN RECIBIR")))</f>
        <v>RECIBIDO PARCIAL</v>
      </c>
      <c r="AD839" s="6">
        <f t="shared" ref="AD839:AD902" si="247">IFERROR(+Q839*X839,"-")</f>
        <v>16922.36</v>
      </c>
      <c r="AE839" s="87"/>
      <c r="AF839" s="87"/>
      <c r="AG839" s="8"/>
      <c r="AH839" s="8"/>
      <c r="AI839" s="9">
        <v>2.5000000000000001E-2</v>
      </c>
      <c r="AJ839" s="9"/>
      <c r="AK839" s="8"/>
      <c r="AL839" s="20"/>
      <c r="AM839" s="8"/>
      <c r="AN839" s="8" t="str">
        <f t="shared" ref="AN839:AN902" si="248">CONCATENATE($E839,$I839,$H839)</f>
        <v>MCSSA018786HRAEI-LPI-CC-425-202225301</v>
      </c>
      <c r="AO839" s="8" t="str">
        <f t="shared" ref="AO839:AO902" si="249">CONCATENATE($S839,$J839,$Q839,$E839,$M839,$D839,$F839,$G839)</f>
        <v>312IARE DE OCCIDENTE, S.A. DE C.V.325.43MCSSA018786010.000.4059.002024LA-012M7B997-E115-2022RAMO 12</v>
      </c>
      <c r="AP839" s="8" t="str">
        <f t="shared" ref="AP839:AP902" si="250">+I839</f>
        <v>HRAEI-LPI-CC-425-2022</v>
      </c>
      <c r="AQ839" s="1" t="str">
        <f t="shared" ref="AQ839:AQ902" si="251">+$K839</f>
        <v>HRAEI-MD1336</v>
      </c>
      <c r="AR839" s="1" t="str">
        <f t="shared" ref="AR839:AR902" si="252">+J839</f>
        <v>IARE DE OCCIDENTE, S.A. DE C.V.</v>
      </c>
      <c r="AS839" s="1" t="str">
        <f t="shared" ref="AS839:AS902" si="253">+F839</f>
        <v>LA-012M7B997-E115-2022</v>
      </c>
      <c r="AT839" s="1" t="s">
        <v>48</v>
      </c>
      <c r="AU839" s="1" t="str">
        <f t="shared" ref="AU839:AU902" si="254">CONCATENATE(I839,K839)</f>
        <v>HRAEI-LPI-CC-425-2022HRAEI-MD1336</v>
      </c>
      <c r="AV839" s="1"/>
      <c r="AW839" s="1"/>
      <c r="AX839" s="1"/>
    </row>
    <row r="840" spans="1:50" s="70" customFormat="1" ht="24.75" hidden="1" customHeight="1" x14ac:dyDescent="0.25">
      <c r="A840" s="70" t="str">
        <f t="shared" si="237"/>
        <v>AA-12-512-012000991-T-176-2023  MCSSA018786AMGEN MÉXICO, S.A. DE C.V.2024010.000.5624.00</v>
      </c>
      <c r="B840" s="70" t="str">
        <f t="shared" si="238"/>
        <v>MCSSA01878625301HRAEI-AD-CC-232-2023HRAEI-MD19932024</v>
      </c>
      <c r="C840" s="71">
        <v>45239</v>
      </c>
      <c r="D840" s="72">
        <v>2024</v>
      </c>
      <c r="E840" s="73" t="s">
        <v>39</v>
      </c>
      <c r="F840" s="73" t="s">
        <v>2239</v>
      </c>
      <c r="G840" s="73" t="s">
        <v>41</v>
      </c>
      <c r="H840" s="73">
        <v>25301</v>
      </c>
      <c r="I840" s="73" t="s">
        <v>2242</v>
      </c>
      <c r="J840" s="73" t="s">
        <v>128</v>
      </c>
      <c r="K840" s="73" t="s">
        <v>129</v>
      </c>
      <c r="L840" s="44" t="str">
        <f t="shared" si="239"/>
        <v>HRAEI-AD-CC-232-2023HRAEI-MD1993</v>
      </c>
      <c r="M840" s="73" t="s">
        <v>130</v>
      </c>
      <c r="N840" s="73">
        <v>25302986</v>
      </c>
      <c r="O840" s="73" t="s">
        <v>131</v>
      </c>
      <c r="P840" s="73" t="s">
        <v>132</v>
      </c>
      <c r="Q840" s="74">
        <v>6836.33</v>
      </c>
      <c r="R840" s="75">
        <v>61</v>
      </c>
      <c r="S840" s="75">
        <v>151</v>
      </c>
      <c r="T840" s="74">
        <f t="shared" si="240"/>
        <v>417016.13</v>
      </c>
      <c r="U840" s="74">
        <f t="shared" si="241"/>
        <v>1032285.83</v>
      </c>
      <c r="V840" s="76">
        <v>0</v>
      </c>
      <c r="W840" s="87">
        <f>IFERROR(VLOOKUP(L840,'DINAMICA SOLICITADO - ENTREGADO'!$A$2:$B$2000,2,0),"-")</f>
        <v>151</v>
      </c>
      <c r="X840" s="87">
        <f>IFERROR(VLOOKUP(L840,'DINAMICA SOLICITADO - ENTREGADO'!$A$2:$C$2000,3,0),"-")</f>
        <v>151</v>
      </c>
      <c r="Y840" s="87" t="str">
        <f t="shared" si="242"/>
        <v>CLAVE SOLICITADA</v>
      </c>
      <c r="Z840" s="87">
        <f t="shared" si="243"/>
        <v>90</v>
      </c>
      <c r="AA840" s="87" t="str">
        <f t="shared" si="244"/>
        <v>MINIMO SUPERADO</v>
      </c>
      <c r="AB840" s="87">
        <f t="shared" si="245"/>
        <v>0</v>
      </c>
      <c r="AC840" s="87" t="str">
        <f t="shared" si="246"/>
        <v>RECIBIDO TOTAL</v>
      </c>
      <c r="AD840" s="6">
        <f t="shared" si="247"/>
        <v>1032285.83</v>
      </c>
      <c r="AE840" s="87"/>
      <c r="AF840" s="87"/>
      <c r="AG840" s="77"/>
      <c r="AH840" s="77"/>
      <c r="AI840" s="78" t="s">
        <v>2216</v>
      </c>
      <c r="AJ840" s="78"/>
      <c r="AK840" s="77"/>
      <c r="AL840" s="77"/>
      <c r="AM840" s="77"/>
      <c r="AN840" s="77" t="str">
        <f t="shared" si="248"/>
        <v>MCSSA018786HRAEI-AD-CC-232-202325301</v>
      </c>
      <c r="AO840" s="77" t="str">
        <f t="shared" si="249"/>
        <v>151AMGEN MÉXICO, S.A. DE C.V.6836.33MCSSA018786010.000.5624.002024AA-12-512-012000991-T-176-2023  RAMO 12</v>
      </c>
      <c r="AP840" s="77" t="str">
        <f t="shared" si="250"/>
        <v>HRAEI-AD-CC-232-2023</v>
      </c>
      <c r="AQ840" s="70" t="str">
        <f t="shared" si="251"/>
        <v>HRAEI-MD1993</v>
      </c>
      <c r="AR840" s="70" t="str">
        <f t="shared" si="252"/>
        <v>AMGEN MÉXICO, S.A. DE C.V.</v>
      </c>
      <c r="AS840" s="70" t="str">
        <f t="shared" si="253"/>
        <v>AA-12-512-012000991-T-176-2023  </v>
      </c>
      <c r="AT840" s="70" t="s">
        <v>2218</v>
      </c>
      <c r="AU840" s="70" t="str">
        <f t="shared" si="254"/>
        <v>HRAEI-AD-CC-232-2023HRAEI-MD1993</v>
      </c>
    </row>
    <row r="841" spans="1:50" s="70" customFormat="1" ht="24.75" hidden="1" customHeight="1" x14ac:dyDescent="0.25">
      <c r="A841" s="1" t="str">
        <f t="shared" si="237"/>
        <v>AA-012M7B997-E133-2022MCSSA018786AMGEN MÉXICO, S.A. DE C.V.2024010.000.5624.00</v>
      </c>
      <c r="B841" s="1" t="str">
        <f t="shared" si="238"/>
        <v>MCSSA01878625301HRAEI-AD-CC-346-2022HRAEI-MD19932024</v>
      </c>
      <c r="C841" s="42">
        <v>44950</v>
      </c>
      <c r="D841" s="43">
        <v>2024</v>
      </c>
      <c r="E841" s="44" t="s">
        <v>39</v>
      </c>
      <c r="F841" s="44" t="s">
        <v>40</v>
      </c>
      <c r="G841" s="44" t="s">
        <v>41</v>
      </c>
      <c r="H841" s="44">
        <v>25301</v>
      </c>
      <c r="I841" s="44" t="s">
        <v>127</v>
      </c>
      <c r="J841" s="44" t="s">
        <v>128</v>
      </c>
      <c r="K841" s="44" t="s">
        <v>129</v>
      </c>
      <c r="L841" s="44" t="str">
        <f t="shared" si="239"/>
        <v>HRAEI-AD-CC-346-2022HRAEI-MD1993</v>
      </c>
      <c r="M841" s="44" t="s">
        <v>130</v>
      </c>
      <c r="N841" s="44">
        <v>25302986</v>
      </c>
      <c r="O841" s="44" t="s">
        <v>131</v>
      </c>
      <c r="P841" s="44" t="s">
        <v>132</v>
      </c>
      <c r="Q841" s="45">
        <v>6836.33</v>
      </c>
      <c r="R841" s="46">
        <v>99</v>
      </c>
      <c r="S841" s="46">
        <v>246</v>
      </c>
      <c r="T841" s="45">
        <f t="shared" si="240"/>
        <v>676796.67</v>
      </c>
      <c r="U841" s="45">
        <f t="shared" si="241"/>
        <v>1681737.18</v>
      </c>
      <c r="V841" s="47">
        <v>0</v>
      </c>
      <c r="W841" s="87">
        <f>IFERROR(VLOOKUP(L841,'DINAMICA SOLICITADO - ENTREGADO'!$A$2:$B$2000,2,0),"-")</f>
        <v>99</v>
      </c>
      <c r="X841" s="87">
        <f>IFERROR(VLOOKUP(L841,'DINAMICA SOLICITADO - ENTREGADO'!$A$2:$C$2000,3,0),"-")</f>
        <v>99</v>
      </c>
      <c r="Y841" s="87" t="str">
        <f t="shared" si="242"/>
        <v>CLAVE SOLICITADA</v>
      </c>
      <c r="Z841" s="87">
        <f t="shared" si="243"/>
        <v>0</v>
      </c>
      <c r="AA841" s="87" t="str">
        <f t="shared" si="244"/>
        <v>MINIMO CUMPLIDO</v>
      </c>
      <c r="AB841" s="87">
        <f t="shared" si="245"/>
        <v>0</v>
      </c>
      <c r="AC841" s="87" t="str">
        <f t="shared" si="246"/>
        <v>RECIBIDO TOTAL</v>
      </c>
      <c r="AD841" s="6">
        <f t="shared" si="247"/>
        <v>676796.67</v>
      </c>
      <c r="AE841" s="87" t="s">
        <v>3574</v>
      </c>
      <c r="AF841" s="87"/>
      <c r="AG841" s="8"/>
      <c r="AH841" s="8"/>
      <c r="AI841" s="9">
        <v>2.5000000000000001E-2</v>
      </c>
      <c r="AJ841" s="9"/>
      <c r="AK841" s="8"/>
      <c r="AL841" s="20"/>
      <c r="AM841" s="8"/>
      <c r="AN841" s="8" t="str">
        <f t="shared" si="248"/>
        <v>MCSSA018786HRAEI-AD-CC-346-202225301</v>
      </c>
      <c r="AO841" s="8" t="str">
        <f t="shared" si="249"/>
        <v>246AMGEN MÉXICO, S.A. DE C.V.6836.33MCSSA018786010.000.5624.002024AA-012M7B997-E133-2022RAMO 12</v>
      </c>
      <c r="AP841" s="8" t="str">
        <f t="shared" si="250"/>
        <v>HRAEI-AD-CC-346-2022</v>
      </c>
      <c r="AQ841" s="1" t="str">
        <f t="shared" si="251"/>
        <v>HRAEI-MD1993</v>
      </c>
      <c r="AR841" s="1" t="str">
        <f t="shared" si="252"/>
        <v>AMGEN MÉXICO, S.A. DE C.V.</v>
      </c>
      <c r="AS841" s="1" t="str">
        <f t="shared" si="253"/>
        <v>AA-012M7B997-E133-2022</v>
      </c>
      <c r="AT841" s="1" t="s">
        <v>48</v>
      </c>
      <c r="AU841" s="1" t="str">
        <f t="shared" si="254"/>
        <v>HRAEI-AD-CC-346-2022HRAEI-MD1993</v>
      </c>
      <c r="AV841" s="1"/>
      <c r="AW841" s="1"/>
      <c r="AX841" s="1"/>
    </row>
    <row r="842" spans="1:50" s="70" customFormat="1" ht="24.75" hidden="1" customHeight="1" x14ac:dyDescent="0.25">
      <c r="A842" s="70" t="str">
        <f t="shared" si="237"/>
        <v>LA-12-512-012000991-I-174-2023MCSSA018786ALVARTIS PHARMA, S.A. DE C.V.2024010.000.0270.00</v>
      </c>
      <c r="B842" s="70" t="str">
        <f t="shared" si="238"/>
        <v>MCSSA01878625301HRAEI-LPI-CC-254-2023HRAEI-MD13382024</v>
      </c>
      <c r="C842" s="71">
        <v>45253</v>
      </c>
      <c r="D842" s="72">
        <v>2024</v>
      </c>
      <c r="E842" s="73" t="s">
        <v>39</v>
      </c>
      <c r="F842" s="73" t="s">
        <v>2213</v>
      </c>
      <c r="G842" s="73" t="s">
        <v>41</v>
      </c>
      <c r="H842" s="73">
        <v>25301</v>
      </c>
      <c r="I842" s="73" t="s">
        <v>2282</v>
      </c>
      <c r="J842" s="73" t="s">
        <v>422</v>
      </c>
      <c r="K842" s="73" t="s">
        <v>1511</v>
      </c>
      <c r="L842" s="44" t="str">
        <f t="shared" si="239"/>
        <v>HRAEI-LPI-CC-254-2023HRAEI-MD1338</v>
      </c>
      <c r="M842" s="73" t="s">
        <v>1512</v>
      </c>
      <c r="N842" s="73">
        <v>25301870</v>
      </c>
      <c r="O842" s="73" t="s">
        <v>1513</v>
      </c>
      <c r="P842" s="73" t="s">
        <v>1510</v>
      </c>
      <c r="Q842" s="74">
        <v>95</v>
      </c>
      <c r="R842" s="75">
        <v>38</v>
      </c>
      <c r="S842" s="75">
        <v>93</v>
      </c>
      <c r="T842" s="74">
        <f t="shared" si="240"/>
        <v>3610</v>
      </c>
      <c r="U842" s="74">
        <f t="shared" si="241"/>
        <v>8835</v>
      </c>
      <c r="V842" s="76">
        <v>0</v>
      </c>
      <c r="W842" s="87">
        <f>IFERROR(VLOOKUP(L842,'DINAMICA SOLICITADO - ENTREGADO'!$A$2:$B$2000,2,0),"-")</f>
        <v>38</v>
      </c>
      <c r="X842" s="87">
        <f>IFERROR(VLOOKUP(L842,'DINAMICA SOLICITADO - ENTREGADO'!$A$2:$C$2000,3,0),"-")</f>
        <v>38</v>
      </c>
      <c r="Y842" s="87" t="str">
        <f t="shared" si="242"/>
        <v>CLAVE SOLICITADA</v>
      </c>
      <c r="Z842" s="87">
        <f t="shared" si="243"/>
        <v>0</v>
      </c>
      <c r="AA842" s="87" t="str">
        <f t="shared" si="244"/>
        <v>MINIMO CUMPLIDO</v>
      </c>
      <c r="AB842" s="87">
        <f t="shared" si="245"/>
        <v>0</v>
      </c>
      <c r="AC842" s="87" t="str">
        <f t="shared" si="246"/>
        <v>RECIBIDO TOTAL</v>
      </c>
      <c r="AD842" s="6">
        <f t="shared" si="247"/>
        <v>3610</v>
      </c>
      <c r="AE842" s="87"/>
      <c r="AF842" s="87"/>
      <c r="AG842" s="77"/>
      <c r="AH842" s="77"/>
      <c r="AI842" s="78" t="s">
        <v>2216</v>
      </c>
      <c r="AJ842" s="78"/>
      <c r="AK842" s="77"/>
      <c r="AL842" s="77"/>
      <c r="AM842" s="77"/>
      <c r="AN842" s="77" t="str">
        <f t="shared" si="248"/>
        <v>MCSSA018786HRAEI-LPI-CC-254-202325301</v>
      </c>
      <c r="AO842" s="77" t="str">
        <f t="shared" si="249"/>
        <v>93ALVARTIS PHARMA, S.A. DE C.V.95MCSSA018786010.000.0270.002024LA-12-512-012000991-I-174-2023RAMO 12</v>
      </c>
      <c r="AP842" s="77" t="str">
        <f t="shared" si="250"/>
        <v>HRAEI-LPI-CC-254-2023</v>
      </c>
      <c r="AQ842" s="70" t="str">
        <f t="shared" si="251"/>
        <v>HRAEI-MD1338</v>
      </c>
      <c r="AR842" s="70" t="str">
        <f t="shared" si="252"/>
        <v>ALVARTIS PHARMA, S.A. DE C.V.</v>
      </c>
      <c r="AS842" s="70" t="str">
        <f t="shared" si="253"/>
        <v>LA-12-512-012000991-I-174-2023</v>
      </c>
      <c r="AT842" s="70" t="s">
        <v>2218</v>
      </c>
      <c r="AU842" s="70" t="str">
        <f t="shared" si="254"/>
        <v>HRAEI-LPI-CC-254-2023HRAEI-MD1338</v>
      </c>
    </row>
    <row r="843" spans="1:50" s="70" customFormat="1" ht="24.75" hidden="1" customHeight="1" x14ac:dyDescent="0.25">
      <c r="A843" s="1" t="str">
        <f t="shared" si="237"/>
        <v>LA-12-M7B-012M7B997-I-1-2023MCSSA018786DISTRIBUIDOR MEDICO TECNOMED, S.A. DE C.V.2024010.000.0270.00</v>
      </c>
      <c r="B843" s="1" t="str">
        <f t="shared" si="238"/>
        <v>MCSSA01878625301HRAEI-LPI-CC-014-2023HRAEI-MD13382024</v>
      </c>
      <c r="C843" s="42">
        <v>44971</v>
      </c>
      <c r="D843" s="43">
        <v>2024</v>
      </c>
      <c r="E843" s="44" t="s">
        <v>39</v>
      </c>
      <c r="F843" s="44" t="s">
        <v>1474</v>
      </c>
      <c r="G843" s="44" t="s">
        <v>41</v>
      </c>
      <c r="H843" s="44">
        <v>25301</v>
      </c>
      <c r="I843" s="44" t="s">
        <v>1506</v>
      </c>
      <c r="J843" s="44" t="s">
        <v>400</v>
      </c>
      <c r="K843" s="44" t="s">
        <v>1511</v>
      </c>
      <c r="L843" s="44" t="str">
        <f t="shared" si="239"/>
        <v>HRAEI-LPI-CC-014-2023HRAEI-MD1338</v>
      </c>
      <c r="M843" s="44" t="s">
        <v>1512</v>
      </c>
      <c r="N843" s="44">
        <v>25301870</v>
      </c>
      <c r="O843" s="44" t="s">
        <v>1513</v>
      </c>
      <c r="P843" s="44" t="s">
        <v>1510</v>
      </c>
      <c r="Q843" s="45">
        <v>97.28</v>
      </c>
      <c r="R843" s="46">
        <v>37</v>
      </c>
      <c r="S843" s="46">
        <v>91</v>
      </c>
      <c r="T843" s="45">
        <f t="shared" si="240"/>
        <v>3599.36</v>
      </c>
      <c r="U843" s="45">
        <f t="shared" si="241"/>
        <v>8852.48</v>
      </c>
      <c r="V843" s="47">
        <v>0</v>
      </c>
      <c r="W843" s="87">
        <f>IFERROR(VLOOKUP(L843,'DINAMICA SOLICITADO - ENTREGADO'!$A$2:$B$2000,2,0),"-")</f>
        <v>37</v>
      </c>
      <c r="X843" s="87">
        <f>IFERROR(VLOOKUP(L843,'DINAMICA SOLICITADO - ENTREGADO'!$A$2:$C$2000,3,0),"-")</f>
        <v>37</v>
      </c>
      <c r="Y843" s="87" t="str">
        <f t="shared" si="242"/>
        <v>CLAVE SOLICITADA</v>
      </c>
      <c r="Z843" s="87">
        <f t="shared" si="243"/>
        <v>0</v>
      </c>
      <c r="AA843" s="87" t="str">
        <f t="shared" si="244"/>
        <v>MINIMO CUMPLIDO</v>
      </c>
      <c r="AB843" s="87">
        <f t="shared" si="245"/>
        <v>0</v>
      </c>
      <c r="AC843" s="87" t="str">
        <f t="shared" si="246"/>
        <v>RECIBIDO TOTAL</v>
      </c>
      <c r="AD843" s="6">
        <f t="shared" si="247"/>
        <v>3599.36</v>
      </c>
      <c r="AE843" s="87" t="s">
        <v>3574</v>
      </c>
      <c r="AF843" s="87"/>
      <c r="AG843" s="8"/>
      <c r="AH843" s="8"/>
      <c r="AI843" s="9">
        <v>0.02</v>
      </c>
      <c r="AJ843" s="9"/>
      <c r="AK843" s="8"/>
      <c r="AL843" s="20"/>
      <c r="AM843" s="8"/>
      <c r="AN843" s="8" t="str">
        <f t="shared" si="248"/>
        <v>MCSSA018786HRAEI-LPI-CC-014-202325301</v>
      </c>
      <c r="AO843" s="8" t="str">
        <f t="shared" si="249"/>
        <v>91DISTRIBUIDOR MEDICO TECNOMED, S.A. DE C.V.97.28MCSSA018786010.000.0270.002024LA-12-M7B-012M7B997-I-1-2023RAMO 12</v>
      </c>
      <c r="AP843" s="8" t="str">
        <f t="shared" si="250"/>
        <v>HRAEI-LPI-CC-014-2023</v>
      </c>
      <c r="AQ843" s="1" t="str">
        <f t="shared" si="251"/>
        <v>HRAEI-MD1338</v>
      </c>
      <c r="AR843" s="1" t="str">
        <f t="shared" si="252"/>
        <v>DISTRIBUIDOR MEDICO TECNOMED, S.A. DE C.V.</v>
      </c>
      <c r="AS843" s="1" t="str">
        <f t="shared" si="253"/>
        <v>LA-12-M7B-012M7B997-I-1-2023</v>
      </c>
      <c r="AT843" s="1" t="s">
        <v>48</v>
      </c>
      <c r="AU843" s="1" t="str">
        <f t="shared" si="254"/>
        <v>HRAEI-LPI-CC-014-2023HRAEI-MD1338</v>
      </c>
      <c r="AV843" s="1"/>
      <c r="AW843" s="1"/>
      <c r="AX843" s="1"/>
    </row>
    <row r="844" spans="1:50" s="70" customFormat="1" ht="24.75" hidden="1" customHeight="1" x14ac:dyDescent="0.25">
      <c r="A844" s="1" t="str">
        <f t="shared" si="237"/>
        <v>LA-12-M7B-012M7B997-I-1-2023MCSSA018786COMERCIALIZADORA PHARMACEUTICA COMPHARMA, S.A. DE C.V.2024010.000.0270.00</v>
      </c>
      <c r="B844" s="1" t="str">
        <f t="shared" si="238"/>
        <v>MCSSA01878625301HRAEI-LPI-CC-038-2023HRAEI-MD13382024</v>
      </c>
      <c r="C844" s="42">
        <v>44971</v>
      </c>
      <c r="D844" s="43">
        <v>2024</v>
      </c>
      <c r="E844" s="44" t="s">
        <v>39</v>
      </c>
      <c r="F844" s="44" t="s">
        <v>1474</v>
      </c>
      <c r="G844" s="44" t="s">
        <v>41</v>
      </c>
      <c r="H844" s="44">
        <v>25301</v>
      </c>
      <c r="I844" s="44" t="s">
        <v>1773</v>
      </c>
      <c r="J844" s="44" t="s">
        <v>598</v>
      </c>
      <c r="K844" s="44" t="s">
        <v>1511</v>
      </c>
      <c r="L844" s="44" t="str">
        <f t="shared" si="239"/>
        <v>HRAEI-LPI-CC-038-2023HRAEI-MD1338</v>
      </c>
      <c r="M844" s="44" t="s">
        <v>1512</v>
      </c>
      <c r="N844" s="44">
        <v>25301870</v>
      </c>
      <c r="O844" s="44" t="s">
        <v>1513</v>
      </c>
      <c r="P844" s="44" t="s">
        <v>1510</v>
      </c>
      <c r="Q844" s="45">
        <v>105</v>
      </c>
      <c r="R844" s="46">
        <v>24</v>
      </c>
      <c r="S844" s="46">
        <v>60</v>
      </c>
      <c r="T844" s="45">
        <f t="shared" si="240"/>
        <v>2520</v>
      </c>
      <c r="U844" s="45">
        <f t="shared" si="241"/>
        <v>6300</v>
      </c>
      <c r="V844" s="47">
        <v>0</v>
      </c>
      <c r="W844" s="87">
        <f>IFERROR(VLOOKUP(L844,'DINAMICA SOLICITADO - ENTREGADO'!$A$2:$B$2000,2,0),"-")</f>
        <v>24</v>
      </c>
      <c r="X844" s="87">
        <f>IFERROR(VLOOKUP(L844,'DINAMICA SOLICITADO - ENTREGADO'!$A$2:$C$2000,3,0),"-")</f>
        <v>0</v>
      </c>
      <c r="Y844" s="87" t="str">
        <f t="shared" si="242"/>
        <v>CLAVE SOLICITADA</v>
      </c>
      <c r="Z844" s="87">
        <f t="shared" si="243"/>
        <v>0</v>
      </c>
      <c r="AA844" s="87" t="str">
        <f t="shared" si="244"/>
        <v>MINIMO CUMPLIDO</v>
      </c>
      <c r="AB844" s="87">
        <f t="shared" si="245"/>
        <v>24</v>
      </c>
      <c r="AC844" s="87" t="str">
        <f t="shared" si="246"/>
        <v>SIN RECIBIR</v>
      </c>
      <c r="AD844" s="6">
        <f t="shared" si="247"/>
        <v>0</v>
      </c>
      <c r="AE844" s="87" t="s">
        <v>3574</v>
      </c>
      <c r="AF844" s="87"/>
      <c r="AG844" s="8"/>
      <c r="AH844" s="8"/>
      <c r="AI844" s="9">
        <v>0.02</v>
      </c>
      <c r="AJ844" s="9"/>
      <c r="AK844" s="8"/>
      <c r="AL844" s="20"/>
      <c r="AM844" s="8"/>
      <c r="AN844" s="8" t="str">
        <f t="shared" si="248"/>
        <v>MCSSA018786HRAEI-LPI-CC-038-202325301</v>
      </c>
      <c r="AO844" s="8" t="str">
        <f t="shared" si="249"/>
        <v>60COMERCIALIZADORA PHARMACEUTICA COMPHARMA, S.A. DE C.V.105MCSSA018786010.000.0270.002024LA-12-M7B-012M7B997-I-1-2023RAMO 12</v>
      </c>
      <c r="AP844" s="8" t="str">
        <f t="shared" si="250"/>
        <v>HRAEI-LPI-CC-038-2023</v>
      </c>
      <c r="AQ844" s="1" t="str">
        <f t="shared" si="251"/>
        <v>HRAEI-MD1338</v>
      </c>
      <c r="AR844" s="1" t="str">
        <f t="shared" si="252"/>
        <v>COMERCIALIZADORA PHARMACEUTICA COMPHARMA, S.A. DE C.V.</v>
      </c>
      <c r="AS844" s="1" t="str">
        <f t="shared" si="253"/>
        <v>LA-12-M7B-012M7B997-I-1-2023</v>
      </c>
      <c r="AT844" s="1" t="s">
        <v>48</v>
      </c>
      <c r="AU844" s="1" t="str">
        <f t="shared" si="254"/>
        <v>HRAEI-LPI-CC-038-2023HRAEI-MD1338</v>
      </c>
      <c r="AV844" s="1"/>
      <c r="AW844" s="1"/>
      <c r="AX844" s="1"/>
    </row>
    <row r="845" spans="1:50" s="70" customFormat="1" ht="24.75" hidden="1" customHeight="1" x14ac:dyDescent="0.25">
      <c r="A845" s="70" t="str">
        <f t="shared" si="237"/>
        <v>LA-12-512-012000991-I-174-2023MCSSA018786ALVARTIS PHARMA, S.A. DE C.V.2024010.000.0269.00</v>
      </c>
      <c r="B845" s="70" t="str">
        <f t="shared" si="238"/>
        <v>MCSSA01878625301HRAEI-LPI-CC-254-2023HRAEI-MD13372024</v>
      </c>
      <c r="C845" s="71">
        <v>45253</v>
      </c>
      <c r="D845" s="72">
        <v>2024</v>
      </c>
      <c r="E845" s="73" t="s">
        <v>39</v>
      </c>
      <c r="F845" s="73" t="s">
        <v>2213</v>
      </c>
      <c r="G845" s="73" t="s">
        <v>41</v>
      </c>
      <c r="H845" s="73">
        <v>25301</v>
      </c>
      <c r="I845" s="73" t="s">
        <v>2282</v>
      </c>
      <c r="J845" s="73" t="s">
        <v>422</v>
      </c>
      <c r="K845" s="73" t="s">
        <v>1507</v>
      </c>
      <c r="L845" s="44" t="str">
        <f t="shared" si="239"/>
        <v>HRAEI-LPI-CC-254-2023HRAEI-MD1337</v>
      </c>
      <c r="M845" s="73" t="s">
        <v>1508</v>
      </c>
      <c r="N845" s="73">
        <v>25301871</v>
      </c>
      <c r="O845" s="73" t="s">
        <v>1509</v>
      </c>
      <c r="P845" s="73" t="s">
        <v>1510</v>
      </c>
      <c r="Q845" s="74">
        <v>52.22</v>
      </c>
      <c r="R845" s="75">
        <v>29</v>
      </c>
      <c r="S845" s="75">
        <v>72</v>
      </c>
      <c r="T845" s="74">
        <f t="shared" si="240"/>
        <v>1514.3799999999999</v>
      </c>
      <c r="U845" s="74">
        <f t="shared" si="241"/>
        <v>3759.84</v>
      </c>
      <c r="V845" s="76">
        <v>0</v>
      </c>
      <c r="W845" s="87">
        <f>IFERROR(VLOOKUP(L845,'DINAMICA SOLICITADO - ENTREGADO'!$A$2:$B$2000,2,0),"-")</f>
        <v>29</v>
      </c>
      <c r="X845" s="87">
        <f>IFERROR(VLOOKUP(L845,'DINAMICA SOLICITADO - ENTREGADO'!$A$2:$C$2000,3,0),"-")</f>
        <v>29</v>
      </c>
      <c r="Y845" s="87" t="str">
        <f t="shared" si="242"/>
        <v>CLAVE SOLICITADA</v>
      </c>
      <c r="Z845" s="87">
        <f t="shared" si="243"/>
        <v>0</v>
      </c>
      <c r="AA845" s="87" t="str">
        <f t="shared" si="244"/>
        <v>MINIMO CUMPLIDO</v>
      </c>
      <c r="AB845" s="87">
        <f t="shared" si="245"/>
        <v>0</v>
      </c>
      <c r="AC845" s="87" t="str">
        <f t="shared" si="246"/>
        <v>RECIBIDO TOTAL</v>
      </c>
      <c r="AD845" s="6">
        <f t="shared" si="247"/>
        <v>1514.3799999999999</v>
      </c>
      <c r="AE845" s="87"/>
      <c r="AF845" s="87"/>
      <c r="AG845" s="77"/>
      <c r="AH845" s="77"/>
      <c r="AI845" s="78" t="s">
        <v>2216</v>
      </c>
      <c r="AJ845" s="91"/>
      <c r="AK845" s="77"/>
      <c r="AL845" s="77"/>
      <c r="AM845" s="77"/>
      <c r="AN845" s="77" t="str">
        <f t="shared" si="248"/>
        <v>MCSSA018786HRAEI-LPI-CC-254-202325301</v>
      </c>
      <c r="AO845" s="77" t="str">
        <f t="shared" si="249"/>
        <v>72ALVARTIS PHARMA, S.A. DE C.V.52.22MCSSA018786010.000.0269.002024LA-12-512-012000991-I-174-2023RAMO 12</v>
      </c>
      <c r="AP845" s="77" t="str">
        <f t="shared" si="250"/>
        <v>HRAEI-LPI-CC-254-2023</v>
      </c>
      <c r="AQ845" s="70" t="str">
        <f t="shared" si="251"/>
        <v>HRAEI-MD1337</v>
      </c>
      <c r="AR845" s="70" t="str">
        <f t="shared" si="252"/>
        <v>ALVARTIS PHARMA, S.A. DE C.V.</v>
      </c>
      <c r="AS845" s="70" t="str">
        <f t="shared" si="253"/>
        <v>LA-12-512-012000991-I-174-2023</v>
      </c>
      <c r="AT845" s="70" t="s">
        <v>2218</v>
      </c>
      <c r="AU845" s="70" t="str">
        <f t="shared" si="254"/>
        <v>HRAEI-LPI-CC-254-2023HRAEI-MD1337</v>
      </c>
    </row>
    <row r="846" spans="1:50" s="70" customFormat="1" ht="24.75" hidden="1" customHeight="1" x14ac:dyDescent="0.25">
      <c r="A846" s="1" t="str">
        <f t="shared" si="237"/>
        <v>LA-12-M7B-012M7B997-I-1-2023MCSSA018786DISTRIBUIDOR MEDICO TECNOMED, S.A. DE C.V.2024010.000.0269.00</v>
      </c>
      <c r="B846" s="1" t="str">
        <f t="shared" si="238"/>
        <v>MCSSA01878625301HRAEI-LPI-CC-014-2023HRAEI-MD13372024</v>
      </c>
      <c r="C846" s="42">
        <v>44971</v>
      </c>
      <c r="D846" s="43">
        <v>2024</v>
      </c>
      <c r="E846" s="44" t="s">
        <v>39</v>
      </c>
      <c r="F846" s="44" t="s">
        <v>1474</v>
      </c>
      <c r="G846" s="44" t="s">
        <v>41</v>
      </c>
      <c r="H846" s="44">
        <v>25301</v>
      </c>
      <c r="I846" s="44" t="s">
        <v>1506</v>
      </c>
      <c r="J846" s="44" t="s">
        <v>400</v>
      </c>
      <c r="K846" s="44" t="s">
        <v>1507</v>
      </c>
      <c r="L846" s="44" t="str">
        <f t="shared" si="239"/>
        <v>HRAEI-LPI-CC-014-2023HRAEI-MD1337</v>
      </c>
      <c r="M846" s="44" t="s">
        <v>1508</v>
      </c>
      <c r="N846" s="44">
        <v>25301871</v>
      </c>
      <c r="O846" s="44" t="s">
        <v>1509</v>
      </c>
      <c r="P846" s="44" t="s">
        <v>1510</v>
      </c>
      <c r="Q846" s="45">
        <v>52.229999999999897</v>
      </c>
      <c r="R846" s="46">
        <v>47</v>
      </c>
      <c r="S846" s="46">
        <v>117</v>
      </c>
      <c r="T846" s="45">
        <f t="shared" si="240"/>
        <v>2454.8099999999954</v>
      </c>
      <c r="U846" s="45">
        <f t="shared" si="241"/>
        <v>6110.909999999988</v>
      </c>
      <c r="V846" s="47">
        <v>0</v>
      </c>
      <c r="W846" s="87">
        <f>IFERROR(VLOOKUP(L846,'DINAMICA SOLICITADO - ENTREGADO'!$A$2:$B$2000,2,0),"-")</f>
        <v>47</v>
      </c>
      <c r="X846" s="87">
        <f>IFERROR(VLOOKUP(L846,'DINAMICA SOLICITADO - ENTREGADO'!$A$2:$C$2000,3,0),"-")</f>
        <v>47</v>
      </c>
      <c r="Y846" s="87" t="str">
        <f t="shared" si="242"/>
        <v>CLAVE SOLICITADA</v>
      </c>
      <c r="Z846" s="87">
        <f t="shared" si="243"/>
        <v>0</v>
      </c>
      <c r="AA846" s="87" t="str">
        <f t="shared" si="244"/>
        <v>MINIMO CUMPLIDO</v>
      </c>
      <c r="AB846" s="87">
        <f t="shared" si="245"/>
        <v>0</v>
      </c>
      <c r="AC846" s="87" t="str">
        <f t="shared" si="246"/>
        <v>RECIBIDO TOTAL</v>
      </c>
      <c r="AD846" s="6">
        <f t="shared" si="247"/>
        <v>2454.8099999999954</v>
      </c>
      <c r="AE846" s="87" t="s">
        <v>3574</v>
      </c>
      <c r="AF846" s="87"/>
      <c r="AG846" s="8"/>
      <c r="AH846" s="8"/>
      <c r="AI846" s="9">
        <v>0.02</v>
      </c>
      <c r="AJ846" s="9"/>
      <c r="AK846" s="8"/>
      <c r="AL846" s="20"/>
      <c r="AM846" s="8"/>
      <c r="AN846" s="8" t="str">
        <f t="shared" si="248"/>
        <v>MCSSA018786HRAEI-LPI-CC-014-202325301</v>
      </c>
      <c r="AO846" s="8" t="str">
        <f t="shared" si="249"/>
        <v>117DISTRIBUIDOR MEDICO TECNOMED, S.A. DE C.V.52.2299999999999MCSSA018786010.000.0269.002024LA-12-M7B-012M7B997-I-1-2023RAMO 12</v>
      </c>
      <c r="AP846" s="8" t="str">
        <f t="shared" si="250"/>
        <v>HRAEI-LPI-CC-014-2023</v>
      </c>
      <c r="AQ846" s="1" t="str">
        <f t="shared" si="251"/>
        <v>HRAEI-MD1337</v>
      </c>
      <c r="AR846" s="1" t="str">
        <f t="shared" si="252"/>
        <v>DISTRIBUIDOR MEDICO TECNOMED, S.A. DE C.V.</v>
      </c>
      <c r="AS846" s="1" t="str">
        <f t="shared" si="253"/>
        <v>LA-12-M7B-012M7B997-I-1-2023</v>
      </c>
      <c r="AT846" s="1" t="s">
        <v>48</v>
      </c>
      <c r="AU846" s="1" t="str">
        <f t="shared" si="254"/>
        <v>HRAEI-LPI-CC-014-2023HRAEI-MD1337</v>
      </c>
      <c r="AV846" s="1"/>
      <c r="AW846" s="1"/>
      <c r="AX846" s="1"/>
    </row>
    <row r="847" spans="1:50" s="70" customFormat="1" ht="24.75" hidden="1" customHeight="1" x14ac:dyDescent="0.25">
      <c r="A847" s="70" t="str">
        <f t="shared" si="237"/>
        <v>AA-12-512-012000991-T-176-2023  MCSSA018786NOVARTIS FARMACEUTICA, S.A. DE C.V.2024010.000.6094.00</v>
      </c>
      <c r="B847" s="70" t="str">
        <f t="shared" si="238"/>
        <v>MCSSA01878625301HRAEI-AD-CC-241-2023HRAEI-MD21002024</v>
      </c>
      <c r="C847" s="71">
        <v>45239</v>
      </c>
      <c r="D847" s="72">
        <v>2024</v>
      </c>
      <c r="E847" s="73" t="s">
        <v>39</v>
      </c>
      <c r="F847" s="73" t="s">
        <v>2239</v>
      </c>
      <c r="G847" s="73" t="s">
        <v>41</v>
      </c>
      <c r="H847" s="73">
        <v>25301</v>
      </c>
      <c r="I847" s="73" t="s">
        <v>2256</v>
      </c>
      <c r="J847" s="73" t="s">
        <v>2257</v>
      </c>
      <c r="K847" s="73" t="s">
        <v>231</v>
      </c>
      <c r="L847" s="44" t="str">
        <f t="shared" si="239"/>
        <v>HRAEI-AD-CC-241-2023HRAEI-MD2100</v>
      </c>
      <c r="M847" s="73" t="s">
        <v>232</v>
      </c>
      <c r="N847" s="73">
        <v>25303206</v>
      </c>
      <c r="O847" s="73" t="s">
        <v>233</v>
      </c>
      <c r="P847" s="73" t="s">
        <v>179</v>
      </c>
      <c r="Q847" s="74">
        <v>53896.08</v>
      </c>
      <c r="R847" s="75">
        <v>7</v>
      </c>
      <c r="S847" s="75">
        <v>17</v>
      </c>
      <c r="T847" s="74">
        <f t="shared" si="240"/>
        <v>377272.56</v>
      </c>
      <c r="U847" s="74">
        <f t="shared" si="241"/>
        <v>916233.36</v>
      </c>
      <c r="V847" s="76">
        <v>0</v>
      </c>
      <c r="W847" s="87">
        <f>IFERROR(VLOOKUP(L847,'DINAMICA SOLICITADO - ENTREGADO'!$A$2:$B$2000,2,0),"-")</f>
        <v>17</v>
      </c>
      <c r="X847" s="87">
        <f>IFERROR(VLOOKUP(L847,'DINAMICA SOLICITADO - ENTREGADO'!$A$2:$C$2000,3,0),"-")</f>
        <v>17</v>
      </c>
      <c r="Y847" s="87" t="str">
        <f t="shared" si="242"/>
        <v>CLAVE SOLICITADA</v>
      </c>
      <c r="Z847" s="87">
        <f t="shared" si="243"/>
        <v>10</v>
      </c>
      <c r="AA847" s="87" t="str">
        <f t="shared" si="244"/>
        <v>MINIMO SUPERADO</v>
      </c>
      <c r="AB847" s="87">
        <f t="shared" si="245"/>
        <v>0</v>
      </c>
      <c r="AC847" s="87" t="str">
        <f t="shared" si="246"/>
        <v>RECIBIDO TOTAL</v>
      </c>
      <c r="AD847" s="6">
        <f t="shared" si="247"/>
        <v>916233.36</v>
      </c>
      <c r="AE847" s="87"/>
      <c r="AF847" s="87"/>
      <c r="AG847" s="77"/>
      <c r="AH847" s="77"/>
      <c r="AI847" s="78" t="s">
        <v>2216</v>
      </c>
      <c r="AJ847" s="78"/>
      <c r="AK847" s="77"/>
      <c r="AL847" s="77"/>
      <c r="AM847" s="77"/>
      <c r="AN847" s="77" t="str">
        <f t="shared" si="248"/>
        <v>MCSSA018786HRAEI-AD-CC-241-202325301</v>
      </c>
      <c r="AO847" s="77" t="str">
        <f t="shared" si="249"/>
        <v>17NOVARTIS FARMACEUTICA, S.A. DE C.V.53896.08MCSSA018786010.000.6094.002024AA-12-512-012000991-T-176-2023  RAMO 12</v>
      </c>
      <c r="AP847" s="77" t="str">
        <f t="shared" si="250"/>
        <v>HRAEI-AD-CC-241-2023</v>
      </c>
      <c r="AQ847" s="70" t="str">
        <f t="shared" si="251"/>
        <v>HRAEI-MD2100</v>
      </c>
      <c r="AR847" s="70" t="str">
        <f t="shared" si="252"/>
        <v>NOVARTIS FARMACEUTICA, S.A. DE C.V.</v>
      </c>
      <c r="AS847" s="70" t="str">
        <f t="shared" si="253"/>
        <v>AA-12-512-012000991-T-176-2023  </v>
      </c>
      <c r="AT847" s="70" t="s">
        <v>2218</v>
      </c>
      <c r="AU847" s="70" t="str">
        <f t="shared" si="254"/>
        <v>HRAEI-AD-CC-241-2023HRAEI-MD2100</v>
      </c>
    </row>
    <row r="848" spans="1:50" s="70" customFormat="1" ht="24.75" hidden="1" customHeight="1" x14ac:dyDescent="0.25">
      <c r="A848" s="1" t="str">
        <f t="shared" si="237"/>
        <v>AA-012M7B997-E133-2022MCSSA018786NOVARTIS FARMACÉUTICA, S.A. DE C.V.2024010.000.6094.00</v>
      </c>
      <c r="B848" s="1" t="str">
        <f t="shared" si="238"/>
        <v>MCSSA01878625301HRAEI-AD-CC-341-2022HRAEI-MD21002024</v>
      </c>
      <c r="C848" s="42">
        <v>44950</v>
      </c>
      <c r="D848" s="43">
        <v>2024</v>
      </c>
      <c r="E848" s="44" t="s">
        <v>39</v>
      </c>
      <c r="F848" s="44" t="s">
        <v>40</v>
      </c>
      <c r="G848" s="44" t="s">
        <v>41</v>
      </c>
      <c r="H848" s="44">
        <v>25301</v>
      </c>
      <c r="I848" s="44" t="s">
        <v>69</v>
      </c>
      <c r="J848" s="44" t="s">
        <v>70</v>
      </c>
      <c r="K848" s="44" t="s">
        <v>231</v>
      </c>
      <c r="L848" s="44" t="str">
        <f t="shared" si="239"/>
        <v>HRAEI-AD-CC-341-2022HRAEI-MD2100</v>
      </c>
      <c r="M848" s="44" t="s">
        <v>232</v>
      </c>
      <c r="N848" s="44">
        <v>25303206</v>
      </c>
      <c r="O848" s="44" t="s">
        <v>233</v>
      </c>
      <c r="P848" s="44" t="s">
        <v>179</v>
      </c>
      <c r="Q848" s="45">
        <v>53896.08</v>
      </c>
      <c r="R848" s="46">
        <v>12</v>
      </c>
      <c r="S848" s="46">
        <v>29</v>
      </c>
      <c r="T848" s="45">
        <f t="shared" si="240"/>
        <v>646752.96</v>
      </c>
      <c r="U848" s="45">
        <f t="shared" si="241"/>
        <v>1562986.32</v>
      </c>
      <c r="V848" s="47">
        <v>0</v>
      </c>
      <c r="W848" s="87">
        <f>IFERROR(VLOOKUP(L848,'DINAMICA SOLICITADO - ENTREGADO'!$A$2:$B$2000,2,0),"-")</f>
        <v>29</v>
      </c>
      <c r="X848" s="87">
        <f>IFERROR(VLOOKUP(L848,'DINAMICA SOLICITADO - ENTREGADO'!$A$2:$C$2000,3,0),"-")</f>
        <v>29</v>
      </c>
      <c r="Y848" s="87" t="str">
        <f t="shared" si="242"/>
        <v>CLAVE SOLICITADA</v>
      </c>
      <c r="Z848" s="87">
        <f t="shared" si="243"/>
        <v>17</v>
      </c>
      <c r="AA848" s="87" t="str">
        <f t="shared" si="244"/>
        <v>MINIMO SUPERADO</v>
      </c>
      <c r="AB848" s="87">
        <f t="shared" si="245"/>
        <v>0</v>
      </c>
      <c r="AC848" s="87" t="str">
        <f t="shared" si="246"/>
        <v>RECIBIDO TOTAL</v>
      </c>
      <c r="AD848" s="6">
        <f t="shared" si="247"/>
        <v>1562986.32</v>
      </c>
      <c r="AE848" s="87"/>
      <c r="AF848" s="87"/>
      <c r="AG848" s="8"/>
      <c r="AH848" s="8"/>
      <c r="AI848" s="9">
        <v>2.5000000000000001E-2</v>
      </c>
      <c r="AJ848" s="9"/>
      <c r="AK848" s="8"/>
      <c r="AL848" s="20"/>
      <c r="AM848" s="8"/>
      <c r="AN848" s="8" t="str">
        <f t="shared" si="248"/>
        <v>MCSSA018786HRAEI-AD-CC-341-202225301</v>
      </c>
      <c r="AO848" s="8" t="str">
        <f t="shared" si="249"/>
        <v>29NOVARTIS FARMACÉUTICA, S.A. DE C.V.53896.08MCSSA018786010.000.6094.002024AA-012M7B997-E133-2022RAMO 12</v>
      </c>
      <c r="AP848" s="8" t="str">
        <f t="shared" si="250"/>
        <v>HRAEI-AD-CC-341-2022</v>
      </c>
      <c r="AQ848" s="1" t="str">
        <f t="shared" si="251"/>
        <v>HRAEI-MD2100</v>
      </c>
      <c r="AR848" s="1" t="str">
        <f t="shared" si="252"/>
        <v>NOVARTIS FARMACÉUTICA, S.A. DE C.V.</v>
      </c>
      <c r="AS848" s="1" t="str">
        <f t="shared" si="253"/>
        <v>AA-012M7B997-E133-2022</v>
      </c>
      <c r="AT848" s="1" t="s">
        <v>48</v>
      </c>
      <c r="AU848" s="1" t="str">
        <f t="shared" si="254"/>
        <v>HRAEI-AD-CC-341-2022HRAEI-MD2100</v>
      </c>
      <c r="AV848" s="1"/>
      <c r="AW848" s="1"/>
      <c r="AX848" s="1"/>
    </row>
    <row r="849" spans="1:50" s="70" customFormat="1" ht="24.75" hidden="1" customHeight="1" x14ac:dyDescent="0.25">
      <c r="A849" s="70" t="str">
        <f t="shared" si="237"/>
        <v>AA-12-512-012000991-T-176-2023  MCSSA018786NOVARTIS FARMACEUTICA, S.A. DE C.V.2024010.000.6093.00</v>
      </c>
      <c r="B849" s="70" t="str">
        <f t="shared" si="238"/>
        <v>MCSSA01878625301HRAEI-AD-CC-241-2023HRAEI-MD20992024</v>
      </c>
      <c r="C849" s="71">
        <v>45239</v>
      </c>
      <c r="D849" s="72">
        <v>2024</v>
      </c>
      <c r="E849" s="73" t="s">
        <v>39</v>
      </c>
      <c r="F849" s="73" t="s">
        <v>2239</v>
      </c>
      <c r="G849" s="73" t="s">
        <v>41</v>
      </c>
      <c r="H849" s="73">
        <v>25301</v>
      </c>
      <c r="I849" s="73" t="s">
        <v>2256</v>
      </c>
      <c r="J849" s="73" t="s">
        <v>2257</v>
      </c>
      <c r="K849" s="73" t="s">
        <v>228</v>
      </c>
      <c r="L849" s="44" t="str">
        <f t="shared" si="239"/>
        <v>HRAEI-AD-CC-241-2023HRAEI-MD2099</v>
      </c>
      <c r="M849" s="73" t="s">
        <v>229</v>
      </c>
      <c r="N849" s="73">
        <v>25303205</v>
      </c>
      <c r="O849" s="73" t="s">
        <v>230</v>
      </c>
      <c r="P849" s="73" t="s">
        <v>179</v>
      </c>
      <c r="Q849" s="74">
        <v>33666.92</v>
      </c>
      <c r="R849" s="75">
        <v>7</v>
      </c>
      <c r="S849" s="75">
        <v>16</v>
      </c>
      <c r="T849" s="74">
        <f t="shared" si="240"/>
        <v>235668.44</v>
      </c>
      <c r="U849" s="74">
        <f t="shared" si="241"/>
        <v>538670.72</v>
      </c>
      <c r="V849" s="76">
        <v>0</v>
      </c>
      <c r="W849" s="87">
        <f>IFERROR(VLOOKUP(L849,'DINAMICA SOLICITADO - ENTREGADO'!$A$2:$B$2000,2,0),"-")</f>
        <v>16</v>
      </c>
      <c r="X849" s="87">
        <f>IFERROR(VLOOKUP(L849,'DINAMICA SOLICITADO - ENTREGADO'!$A$2:$C$2000,3,0),"-")</f>
        <v>16</v>
      </c>
      <c r="Y849" s="87" t="str">
        <f t="shared" si="242"/>
        <v>CLAVE SOLICITADA</v>
      </c>
      <c r="Z849" s="87">
        <f t="shared" si="243"/>
        <v>9</v>
      </c>
      <c r="AA849" s="87" t="str">
        <f t="shared" si="244"/>
        <v>MINIMO SUPERADO</v>
      </c>
      <c r="AB849" s="87">
        <f t="shared" si="245"/>
        <v>0</v>
      </c>
      <c r="AC849" s="87" t="str">
        <f t="shared" si="246"/>
        <v>RECIBIDO TOTAL</v>
      </c>
      <c r="AD849" s="6">
        <f t="shared" si="247"/>
        <v>538670.72</v>
      </c>
      <c r="AE849" s="87"/>
      <c r="AF849" s="87"/>
      <c r="AG849" s="77"/>
      <c r="AH849" s="77"/>
      <c r="AI849" s="78" t="s">
        <v>2216</v>
      </c>
      <c r="AJ849" s="78"/>
      <c r="AK849" s="77"/>
      <c r="AL849" s="77"/>
      <c r="AM849" s="77"/>
      <c r="AN849" s="77" t="str">
        <f t="shared" si="248"/>
        <v>MCSSA018786HRAEI-AD-CC-241-202325301</v>
      </c>
      <c r="AO849" s="77" t="str">
        <f t="shared" si="249"/>
        <v>16NOVARTIS FARMACEUTICA, S.A. DE C.V.33666.92MCSSA018786010.000.6093.002024AA-12-512-012000991-T-176-2023  RAMO 12</v>
      </c>
      <c r="AP849" s="77" t="str">
        <f t="shared" si="250"/>
        <v>HRAEI-AD-CC-241-2023</v>
      </c>
      <c r="AQ849" s="70" t="str">
        <f t="shared" si="251"/>
        <v>HRAEI-MD2099</v>
      </c>
      <c r="AR849" s="70" t="str">
        <f t="shared" si="252"/>
        <v>NOVARTIS FARMACEUTICA, S.A. DE C.V.</v>
      </c>
      <c r="AS849" s="70" t="str">
        <f t="shared" si="253"/>
        <v>AA-12-512-012000991-T-176-2023  </v>
      </c>
      <c r="AT849" s="70" t="s">
        <v>2218</v>
      </c>
      <c r="AU849" s="70" t="str">
        <f t="shared" si="254"/>
        <v>HRAEI-AD-CC-241-2023HRAEI-MD2099</v>
      </c>
    </row>
    <row r="850" spans="1:50" s="70" customFormat="1" ht="24.75" hidden="1" customHeight="1" x14ac:dyDescent="0.25">
      <c r="A850" s="1" t="str">
        <f t="shared" si="237"/>
        <v>AA-012M7B997-E133-2022MCSSA018786NOVARTIS FARMACÉUTICA, S.A. DE C.V.2024010.000.6093.00</v>
      </c>
      <c r="B850" s="1" t="str">
        <f t="shared" si="238"/>
        <v>MCSSA01878625301HRAEI-AD-CC-341-2022HRAEI-MD20992024</v>
      </c>
      <c r="C850" s="42">
        <v>44950</v>
      </c>
      <c r="D850" s="43">
        <v>2024</v>
      </c>
      <c r="E850" s="44" t="s">
        <v>39</v>
      </c>
      <c r="F850" s="44" t="s">
        <v>40</v>
      </c>
      <c r="G850" s="44" t="s">
        <v>41</v>
      </c>
      <c r="H850" s="44">
        <v>25301</v>
      </c>
      <c r="I850" s="44" t="s">
        <v>69</v>
      </c>
      <c r="J850" s="44" t="s">
        <v>70</v>
      </c>
      <c r="K850" s="44" t="s">
        <v>228</v>
      </c>
      <c r="L850" s="44" t="str">
        <f t="shared" si="239"/>
        <v>HRAEI-AD-CC-341-2022HRAEI-MD2099</v>
      </c>
      <c r="M850" s="44" t="s">
        <v>229</v>
      </c>
      <c r="N850" s="44">
        <v>25303205</v>
      </c>
      <c r="O850" s="44" t="s">
        <v>230</v>
      </c>
      <c r="P850" s="44" t="s">
        <v>179</v>
      </c>
      <c r="Q850" s="45">
        <v>33666.92</v>
      </c>
      <c r="R850" s="46">
        <v>11</v>
      </c>
      <c r="S850" s="46">
        <v>27</v>
      </c>
      <c r="T850" s="45">
        <f t="shared" si="240"/>
        <v>370336.12</v>
      </c>
      <c r="U850" s="45">
        <f t="shared" si="241"/>
        <v>909006.84</v>
      </c>
      <c r="V850" s="47">
        <v>0</v>
      </c>
      <c r="W850" s="87">
        <f>IFERROR(VLOOKUP(L850,'DINAMICA SOLICITADO - ENTREGADO'!$A$2:$B$2000,2,0),"-")</f>
        <v>27</v>
      </c>
      <c r="X850" s="87">
        <f>IFERROR(VLOOKUP(L850,'DINAMICA SOLICITADO - ENTREGADO'!$A$2:$C$2000,3,0),"-")</f>
        <v>27</v>
      </c>
      <c r="Y850" s="87" t="str">
        <f t="shared" si="242"/>
        <v>CLAVE SOLICITADA</v>
      </c>
      <c r="Z850" s="87">
        <f t="shared" si="243"/>
        <v>16</v>
      </c>
      <c r="AA850" s="87" t="str">
        <f t="shared" si="244"/>
        <v>MINIMO SUPERADO</v>
      </c>
      <c r="AB850" s="87">
        <f t="shared" si="245"/>
        <v>0</v>
      </c>
      <c r="AC850" s="87" t="str">
        <f t="shared" si="246"/>
        <v>RECIBIDO TOTAL</v>
      </c>
      <c r="AD850" s="6">
        <f t="shared" si="247"/>
        <v>909006.84</v>
      </c>
      <c r="AE850" s="87"/>
      <c r="AF850" s="87"/>
      <c r="AG850" s="8"/>
      <c r="AH850" s="8"/>
      <c r="AI850" s="9">
        <v>2.5000000000000001E-2</v>
      </c>
      <c r="AJ850" s="9"/>
      <c r="AK850" s="8"/>
      <c r="AL850" s="20"/>
      <c r="AM850" s="8"/>
      <c r="AN850" s="8" t="str">
        <f t="shared" si="248"/>
        <v>MCSSA018786HRAEI-AD-CC-341-202225301</v>
      </c>
      <c r="AO850" s="8" t="str">
        <f t="shared" si="249"/>
        <v>27NOVARTIS FARMACÉUTICA, S.A. DE C.V.33666.92MCSSA018786010.000.6093.002024AA-012M7B997-E133-2022RAMO 12</v>
      </c>
      <c r="AP850" s="8" t="str">
        <f t="shared" si="250"/>
        <v>HRAEI-AD-CC-341-2022</v>
      </c>
      <c r="AQ850" s="1" t="str">
        <f t="shared" si="251"/>
        <v>HRAEI-MD2099</v>
      </c>
      <c r="AR850" s="1" t="str">
        <f t="shared" si="252"/>
        <v>NOVARTIS FARMACÉUTICA, S.A. DE C.V.</v>
      </c>
      <c r="AS850" s="1" t="str">
        <f t="shared" si="253"/>
        <v>AA-012M7B997-E133-2022</v>
      </c>
      <c r="AT850" s="1" t="s">
        <v>48</v>
      </c>
      <c r="AU850" s="1" t="str">
        <f t="shared" si="254"/>
        <v>HRAEI-AD-CC-341-2022HRAEI-MD2099</v>
      </c>
      <c r="AV850" s="1"/>
      <c r="AW850" s="1"/>
      <c r="AX850" s="1"/>
    </row>
    <row r="851" spans="1:50" s="70" customFormat="1" ht="24.75" hidden="1" customHeight="1" x14ac:dyDescent="0.25">
      <c r="A851" s="1" t="str">
        <f t="shared" si="237"/>
        <v>LA-012M7B997-E115-2022MCSSA018786COMPAÑIA INTERNACIONAL MÉDICA, S.A. DE C.V.2024010.000.1714.00</v>
      </c>
      <c r="B851" s="1" t="str">
        <f t="shared" si="238"/>
        <v>MCSSA01878625301HRAEI-LPI-CC-437-2022HRAEI-MD13482024</v>
      </c>
      <c r="C851" s="42">
        <v>44950</v>
      </c>
      <c r="D851" s="43">
        <v>2024</v>
      </c>
      <c r="E851" s="44" t="s">
        <v>39</v>
      </c>
      <c r="F851" s="44" t="s">
        <v>390</v>
      </c>
      <c r="G851" s="44" t="s">
        <v>41</v>
      </c>
      <c r="H851" s="44">
        <v>25301</v>
      </c>
      <c r="I851" s="44" t="s">
        <v>562</v>
      </c>
      <c r="J851" s="44" t="s">
        <v>563</v>
      </c>
      <c r="K851" s="44" t="s">
        <v>629</v>
      </c>
      <c r="L851" s="44" t="str">
        <f t="shared" si="239"/>
        <v>HRAEI-LPI-CC-437-2022HRAEI-MD1348</v>
      </c>
      <c r="M851" s="44" t="s">
        <v>630</v>
      </c>
      <c r="N851" s="44">
        <v>25301878</v>
      </c>
      <c r="O851" s="44" t="s">
        <v>631</v>
      </c>
      <c r="P851" s="44" t="s">
        <v>632</v>
      </c>
      <c r="Q851" s="45">
        <v>66.150000000000006</v>
      </c>
      <c r="R851" s="46">
        <v>780</v>
      </c>
      <c r="S851" s="46">
        <v>1950</v>
      </c>
      <c r="T851" s="45">
        <f t="shared" si="240"/>
        <v>51597.000000000007</v>
      </c>
      <c r="U851" s="45">
        <f t="shared" si="241"/>
        <v>128992.50000000001</v>
      </c>
      <c r="V851" s="47">
        <v>0</v>
      </c>
      <c r="W851" s="87">
        <f>IFERROR(VLOOKUP(L851,'DINAMICA SOLICITADO - ENTREGADO'!$A$2:$B$2000,2,0),"-")</f>
        <v>1950</v>
      </c>
      <c r="X851" s="87">
        <f>IFERROR(VLOOKUP(L851,'DINAMICA SOLICITADO - ENTREGADO'!$A$2:$C$2000,3,0),"-")</f>
        <v>1950</v>
      </c>
      <c r="Y851" s="87" t="str">
        <f t="shared" si="242"/>
        <v>CLAVE SOLICITADA</v>
      </c>
      <c r="Z851" s="87">
        <f t="shared" si="243"/>
        <v>1170</v>
      </c>
      <c r="AA851" s="87" t="str">
        <f t="shared" si="244"/>
        <v>MINIMO SUPERADO</v>
      </c>
      <c r="AB851" s="87">
        <f t="shared" si="245"/>
        <v>0</v>
      </c>
      <c r="AC851" s="87" t="str">
        <f t="shared" si="246"/>
        <v>RECIBIDO TOTAL</v>
      </c>
      <c r="AD851" s="6">
        <f t="shared" si="247"/>
        <v>128992.50000000001</v>
      </c>
      <c r="AE851" s="87"/>
      <c r="AF851" s="87"/>
      <c r="AG851" s="8"/>
      <c r="AH851" s="8"/>
      <c r="AI851" s="9">
        <v>2.5000000000000001E-2</v>
      </c>
      <c r="AJ851" s="9"/>
      <c r="AK851" s="8"/>
      <c r="AL851" s="20"/>
      <c r="AM851" s="8"/>
      <c r="AN851" s="8" t="str">
        <f t="shared" si="248"/>
        <v>MCSSA018786HRAEI-LPI-CC-437-202225301</v>
      </c>
      <c r="AO851" s="8" t="str">
        <f t="shared" si="249"/>
        <v>1950COMPAÑIA INTERNACIONAL MÉDICA, S.A. DE C.V.66.15MCSSA018786010.000.1714.002024LA-012M7B997-E115-2022RAMO 12</v>
      </c>
      <c r="AP851" s="8" t="str">
        <f t="shared" si="250"/>
        <v>HRAEI-LPI-CC-437-2022</v>
      </c>
      <c r="AQ851" s="1" t="str">
        <f t="shared" si="251"/>
        <v>HRAEI-MD1348</v>
      </c>
      <c r="AR851" s="1" t="str">
        <f t="shared" si="252"/>
        <v>COMPAÑIA INTERNACIONAL MÉDICA, S.A. DE C.V.</v>
      </c>
      <c r="AS851" s="1" t="str">
        <f t="shared" si="253"/>
        <v>LA-012M7B997-E115-2022</v>
      </c>
      <c r="AT851" s="1" t="s">
        <v>48</v>
      </c>
      <c r="AU851" s="1" t="str">
        <f t="shared" si="254"/>
        <v>HRAEI-LPI-CC-437-2022HRAEI-MD1348</v>
      </c>
      <c r="AV851" s="1"/>
      <c r="AW851" s="1"/>
      <c r="AX851" s="1"/>
    </row>
    <row r="852" spans="1:50" s="70" customFormat="1" ht="24.75" hidden="1" customHeight="1" x14ac:dyDescent="0.25">
      <c r="A852" s="1" t="str">
        <f t="shared" si="237"/>
        <v>AA-012M7B997-E112-2022MCSSA018786NOVARTIS FARMACÉUTICA, S.A. DE C.V.2024010.000.6114.00</v>
      </c>
      <c r="B852" s="1" t="str">
        <f t="shared" si="238"/>
        <v>MCSSA01878625301HRAEI-AD-CC-331-2022HRAEI-MD21732024</v>
      </c>
      <c r="C852" s="42">
        <v>44950</v>
      </c>
      <c r="D852" s="43">
        <v>2024</v>
      </c>
      <c r="E852" s="48" t="s">
        <v>39</v>
      </c>
      <c r="F852" s="48" t="s">
        <v>95</v>
      </c>
      <c r="G852" s="48" t="s">
        <v>41</v>
      </c>
      <c r="H852" s="44">
        <v>25301</v>
      </c>
      <c r="I852" s="48" t="s">
        <v>254</v>
      </c>
      <c r="J852" s="44" t="s">
        <v>70</v>
      </c>
      <c r="K852" s="48" t="s">
        <v>259</v>
      </c>
      <c r="L852" s="44" t="str">
        <f t="shared" si="239"/>
        <v>HRAEI-AD-CC-331-2022HRAEI-MD2173</v>
      </c>
      <c r="M852" s="48" t="s">
        <v>260</v>
      </c>
      <c r="N852" s="48">
        <v>25303256</v>
      </c>
      <c r="O852" s="48" t="s">
        <v>261</v>
      </c>
      <c r="P852" s="44" t="s">
        <v>262</v>
      </c>
      <c r="Q852" s="49">
        <v>973.77</v>
      </c>
      <c r="R852" s="50">
        <v>1</v>
      </c>
      <c r="S852" s="50">
        <v>1</v>
      </c>
      <c r="T852" s="45">
        <f t="shared" si="240"/>
        <v>973.77</v>
      </c>
      <c r="U852" s="45">
        <f t="shared" si="241"/>
        <v>973.77</v>
      </c>
      <c r="V852" s="51">
        <v>0</v>
      </c>
      <c r="W852" s="87" t="str">
        <f>IFERROR(VLOOKUP(L852,'DINAMICA SOLICITADO - ENTREGADO'!$A$2:$B$2000,2,0),"-")</f>
        <v>-</v>
      </c>
      <c r="X852" s="87" t="str">
        <f>IFERROR(VLOOKUP(L852,'DINAMICA SOLICITADO - ENTREGADO'!$A$2:$C$2000,3,0),"-")</f>
        <v>-</v>
      </c>
      <c r="Y852" s="87" t="str">
        <f t="shared" si="242"/>
        <v>SIN SOLICITUD</v>
      </c>
      <c r="Z852" s="87" t="str">
        <f t="shared" si="243"/>
        <v>-</v>
      </c>
      <c r="AA852" s="87" t="str">
        <f t="shared" si="244"/>
        <v>MINIMO SIN SOLICITUD</v>
      </c>
      <c r="AB852" s="87" t="str">
        <f t="shared" si="245"/>
        <v>-</v>
      </c>
      <c r="AC852" s="87" t="str">
        <f t="shared" si="246"/>
        <v>SIN SOLICITUD</v>
      </c>
      <c r="AD852" s="6" t="str">
        <f t="shared" si="247"/>
        <v>-</v>
      </c>
      <c r="AE852" s="87"/>
      <c r="AF852" s="87"/>
      <c r="AG852" s="8"/>
      <c r="AH852" s="8"/>
      <c r="AI852" s="9">
        <v>0.01</v>
      </c>
      <c r="AJ852" s="9"/>
      <c r="AK852" s="8"/>
      <c r="AL852" s="20"/>
      <c r="AM852" s="8"/>
      <c r="AN852" s="8" t="str">
        <f t="shared" si="248"/>
        <v>MCSSA018786HRAEI-AD-CC-331-202225301</v>
      </c>
      <c r="AO852" s="8" t="str">
        <f t="shared" si="249"/>
        <v>1NOVARTIS FARMACÉUTICA, S.A. DE C.V.973.77MCSSA018786010.000.6114.002024AA-012M7B997-E112-2022RAMO 12</v>
      </c>
      <c r="AP852" s="8" t="str">
        <f t="shared" si="250"/>
        <v>HRAEI-AD-CC-331-2022</v>
      </c>
      <c r="AQ852" s="1" t="str">
        <f t="shared" si="251"/>
        <v>HRAEI-MD2173</v>
      </c>
      <c r="AR852" s="1" t="str">
        <f t="shared" si="252"/>
        <v>NOVARTIS FARMACÉUTICA, S.A. DE C.V.</v>
      </c>
      <c r="AS852" s="1" t="str">
        <f t="shared" si="253"/>
        <v>AA-012M7B997-E112-2022</v>
      </c>
      <c r="AT852" s="1" t="s">
        <v>48</v>
      </c>
      <c r="AU852" s="1" t="str">
        <f t="shared" si="254"/>
        <v>HRAEI-AD-CC-331-2022HRAEI-MD2173</v>
      </c>
      <c r="AV852" s="1"/>
      <c r="AW852" s="1"/>
      <c r="AX852" s="1"/>
    </row>
    <row r="853" spans="1:50" s="70" customFormat="1" ht="24.75" hidden="1" customHeight="1" x14ac:dyDescent="0.25">
      <c r="A853" s="70" t="str">
        <f t="shared" si="237"/>
        <v>AA-12-512-012000991-T-176-2023  MCSSA018786NOVARTIS FARMACEUTICA, S.A. DE C.V.2024010.000.6112.00</v>
      </c>
      <c r="B853" s="70" t="str">
        <f t="shared" si="238"/>
        <v>MCSSA01878625301HRAEI-AD-CC-241-2023HRAEI-MD22192024</v>
      </c>
      <c r="C853" s="71">
        <v>45239</v>
      </c>
      <c r="D853" s="72">
        <v>2024</v>
      </c>
      <c r="E853" s="73" t="s">
        <v>39</v>
      </c>
      <c r="F853" s="73" t="s">
        <v>2239</v>
      </c>
      <c r="G853" s="73" t="s">
        <v>41</v>
      </c>
      <c r="H853" s="73">
        <v>25301</v>
      </c>
      <c r="I853" s="73" t="s">
        <v>2256</v>
      </c>
      <c r="J853" s="73" t="s">
        <v>2257</v>
      </c>
      <c r="K853" s="73" t="s">
        <v>255</v>
      </c>
      <c r="L853" s="44" t="str">
        <f t="shared" si="239"/>
        <v>HRAEI-AD-CC-241-2023HRAEI-MD2219</v>
      </c>
      <c r="M853" s="73" t="s">
        <v>256</v>
      </c>
      <c r="N853" s="73">
        <v>25303254</v>
      </c>
      <c r="O853" s="73" t="s">
        <v>257</v>
      </c>
      <c r="P853" s="73" t="s">
        <v>258</v>
      </c>
      <c r="Q853" s="74">
        <v>353.82</v>
      </c>
      <c r="R853" s="75">
        <v>1</v>
      </c>
      <c r="S853" s="75">
        <v>1</v>
      </c>
      <c r="T853" s="74">
        <f t="shared" si="240"/>
        <v>353.82</v>
      </c>
      <c r="U853" s="74">
        <f t="shared" si="241"/>
        <v>353.82</v>
      </c>
      <c r="V853" s="76">
        <v>0</v>
      </c>
      <c r="W853" s="87" t="str">
        <f>IFERROR(VLOOKUP(L853,'DINAMICA SOLICITADO - ENTREGADO'!$A$2:$B$2000,2,0),"-")</f>
        <v>-</v>
      </c>
      <c r="X853" s="87" t="str">
        <f>IFERROR(VLOOKUP(L853,'DINAMICA SOLICITADO - ENTREGADO'!$A$2:$C$2000,3,0),"-")</f>
        <v>-</v>
      </c>
      <c r="Y853" s="87" t="str">
        <f t="shared" si="242"/>
        <v>SIN SOLICITUD</v>
      </c>
      <c r="Z853" s="87" t="str">
        <f t="shared" si="243"/>
        <v>-</v>
      </c>
      <c r="AA853" s="87" t="str">
        <f t="shared" si="244"/>
        <v>MINIMO SIN SOLICITUD</v>
      </c>
      <c r="AB853" s="87" t="str">
        <f t="shared" si="245"/>
        <v>-</v>
      </c>
      <c r="AC853" s="87" t="str">
        <f t="shared" si="246"/>
        <v>SIN SOLICITUD</v>
      </c>
      <c r="AD853" s="6" t="str">
        <f t="shared" si="247"/>
        <v>-</v>
      </c>
      <c r="AE853" s="87"/>
      <c r="AF853" s="87"/>
      <c r="AG853" s="77"/>
      <c r="AH853" s="77"/>
      <c r="AI853" s="78" t="s">
        <v>2216</v>
      </c>
      <c r="AJ853" s="78"/>
      <c r="AK853" s="77"/>
      <c r="AL853" s="77"/>
      <c r="AM853" s="77"/>
      <c r="AN853" s="77" t="str">
        <f t="shared" si="248"/>
        <v>MCSSA018786HRAEI-AD-CC-241-202325301</v>
      </c>
      <c r="AO853" s="77" t="str">
        <f t="shared" si="249"/>
        <v>1NOVARTIS FARMACEUTICA, S.A. DE C.V.353.82MCSSA018786010.000.6112.002024AA-12-512-012000991-T-176-2023  RAMO 12</v>
      </c>
      <c r="AP853" s="77" t="str">
        <f t="shared" si="250"/>
        <v>HRAEI-AD-CC-241-2023</v>
      </c>
      <c r="AQ853" s="70" t="str">
        <f t="shared" si="251"/>
        <v>HRAEI-MD2219</v>
      </c>
      <c r="AR853" s="70" t="str">
        <f t="shared" si="252"/>
        <v>NOVARTIS FARMACEUTICA, S.A. DE C.V.</v>
      </c>
      <c r="AS853" s="70" t="str">
        <f t="shared" si="253"/>
        <v>AA-12-512-012000991-T-176-2023  </v>
      </c>
      <c r="AT853" s="70" t="s">
        <v>2218</v>
      </c>
      <c r="AU853" s="70" t="str">
        <f t="shared" si="254"/>
        <v>HRAEI-AD-CC-241-2023HRAEI-MD2219</v>
      </c>
    </row>
    <row r="854" spans="1:50" s="70" customFormat="1" ht="24.75" hidden="1" customHeight="1" x14ac:dyDescent="0.25">
      <c r="A854" s="1" t="str">
        <f t="shared" si="237"/>
        <v>AA-012M7B997-E112-2022MCSSA018786NOVARTIS FARMACÉUTICA, S.A. DE C.V.2024010.000.6112.00</v>
      </c>
      <c r="B854" s="1" t="str">
        <f t="shared" si="238"/>
        <v>MCSSA01878625301HRAEI-AD-CC-331-2022HRAEI-MD22192024</v>
      </c>
      <c r="C854" s="42">
        <v>44950</v>
      </c>
      <c r="D854" s="43">
        <v>2024</v>
      </c>
      <c r="E854" s="48" t="s">
        <v>39</v>
      </c>
      <c r="F854" s="48" t="s">
        <v>95</v>
      </c>
      <c r="G854" s="48" t="s">
        <v>41</v>
      </c>
      <c r="H854" s="44">
        <v>25301</v>
      </c>
      <c r="I854" s="48" t="s">
        <v>254</v>
      </c>
      <c r="J854" s="44" t="s">
        <v>70</v>
      </c>
      <c r="K854" s="48" t="s">
        <v>255</v>
      </c>
      <c r="L854" s="44" t="str">
        <f t="shared" si="239"/>
        <v>HRAEI-AD-CC-331-2022HRAEI-MD2219</v>
      </c>
      <c r="M854" s="48" t="s">
        <v>256</v>
      </c>
      <c r="N854" s="48">
        <v>25303254</v>
      </c>
      <c r="O854" s="48" t="s">
        <v>257</v>
      </c>
      <c r="P854" s="44" t="s">
        <v>258</v>
      </c>
      <c r="Q854" s="49">
        <v>353.82</v>
      </c>
      <c r="R854" s="50">
        <v>1</v>
      </c>
      <c r="S854" s="50">
        <v>2</v>
      </c>
      <c r="T854" s="45">
        <f t="shared" si="240"/>
        <v>353.82</v>
      </c>
      <c r="U854" s="45">
        <f t="shared" si="241"/>
        <v>707.64</v>
      </c>
      <c r="V854" s="51">
        <v>0</v>
      </c>
      <c r="W854" s="87" t="str">
        <f>IFERROR(VLOOKUP(L854,'DINAMICA SOLICITADO - ENTREGADO'!$A$2:$B$2000,2,0),"-")</f>
        <v>-</v>
      </c>
      <c r="X854" s="87" t="str">
        <f>IFERROR(VLOOKUP(L854,'DINAMICA SOLICITADO - ENTREGADO'!$A$2:$C$2000,3,0),"-")</f>
        <v>-</v>
      </c>
      <c r="Y854" s="87" t="str">
        <f t="shared" si="242"/>
        <v>SIN SOLICITUD</v>
      </c>
      <c r="Z854" s="87" t="str">
        <f t="shared" si="243"/>
        <v>-</v>
      </c>
      <c r="AA854" s="87" t="str">
        <f t="shared" si="244"/>
        <v>MINIMO SIN SOLICITUD</v>
      </c>
      <c r="AB854" s="87" t="str">
        <f t="shared" si="245"/>
        <v>-</v>
      </c>
      <c r="AC854" s="87" t="str">
        <f t="shared" si="246"/>
        <v>SIN SOLICITUD</v>
      </c>
      <c r="AD854" s="6" t="str">
        <f t="shared" si="247"/>
        <v>-</v>
      </c>
      <c r="AE854" s="87"/>
      <c r="AF854" s="87"/>
      <c r="AG854" s="8"/>
      <c r="AH854" s="8"/>
      <c r="AI854" s="9">
        <v>0.01</v>
      </c>
      <c r="AJ854" s="9"/>
      <c r="AK854" s="8"/>
      <c r="AL854" s="20"/>
      <c r="AM854" s="8"/>
      <c r="AN854" s="8" t="str">
        <f t="shared" si="248"/>
        <v>MCSSA018786HRAEI-AD-CC-331-202225301</v>
      </c>
      <c r="AO854" s="8" t="str">
        <f t="shared" si="249"/>
        <v>2NOVARTIS FARMACÉUTICA, S.A. DE C.V.353.82MCSSA018786010.000.6112.002024AA-012M7B997-E112-2022RAMO 12</v>
      </c>
      <c r="AP854" s="8" t="str">
        <f t="shared" si="250"/>
        <v>HRAEI-AD-CC-331-2022</v>
      </c>
      <c r="AQ854" s="1" t="str">
        <f t="shared" si="251"/>
        <v>HRAEI-MD2219</v>
      </c>
      <c r="AR854" s="1" t="str">
        <f t="shared" si="252"/>
        <v>NOVARTIS FARMACÉUTICA, S.A. DE C.V.</v>
      </c>
      <c r="AS854" s="1" t="str">
        <f t="shared" si="253"/>
        <v>AA-012M7B997-E112-2022</v>
      </c>
      <c r="AT854" s="1" t="s">
        <v>48</v>
      </c>
      <c r="AU854" s="1" t="str">
        <f t="shared" si="254"/>
        <v>HRAEI-AD-CC-331-2022HRAEI-MD2219</v>
      </c>
      <c r="AV854" s="1"/>
      <c r="AW854" s="1"/>
      <c r="AX854" s="1"/>
    </row>
    <row r="855" spans="1:50" s="70" customFormat="1" ht="24.75" hidden="1" customHeight="1" x14ac:dyDescent="0.25">
      <c r="A855" s="70" t="str">
        <f t="shared" si="237"/>
        <v>LA-12-512-012000991-I-174-2023MCSSA018786NUCITEC, S.A. DE C.V.2024010.000.0439.00</v>
      </c>
      <c r="B855" s="70" t="str">
        <f t="shared" si="238"/>
        <v>MCSSA01878625301HRAEI-LPI-CC-344-2023HRAEI-MD13512024</v>
      </c>
      <c r="C855" s="71">
        <v>45253</v>
      </c>
      <c r="D855" s="72">
        <v>2024</v>
      </c>
      <c r="E855" s="73" t="s">
        <v>39</v>
      </c>
      <c r="F855" s="73" t="s">
        <v>2213</v>
      </c>
      <c r="G855" s="73" t="s">
        <v>41</v>
      </c>
      <c r="H855" s="73">
        <v>25301</v>
      </c>
      <c r="I855" s="73" t="s">
        <v>2308</v>
      </c>
      <c r="J855" s="73" t="s">
        <v>592</v>
      </c>
      <c r="K855" s="73" t="s">
        <v>474</v>
      </c>
      <c r="L855" s="44" t="str">
        <f t="shared" si="239"/>
        <v>HRAEI-LPI-CC-344-2023HRAEI-MD1351</v>
      </c>
      <c r="M855" s="73" t="s">
        <v>475</v>
      </c>
      <c r="N855" s="73">
        <v>25301881</v>
      </c>
      <c r="O855" s="73" t="s">
        <v>476</v>
      </c>
      <c r="P855" s="73" t="s">
        <v>477</v>
      </c>
      <c r="Q855" s="74">
        <v>17.5</v>
      </c>
      <c r="R855" s="75">
        <v>10</v>
      </c>
      <c r="S855" s="75">
        <v>24</v>
      </c>
      <c r="T855" s="74">
        <f t="shared" si="240"/>
        <v>175</v>
      </c>
      <c r="U855" s="74">
        <f t="shared" si="241"/>
        <v>420</v>
      </c>
      <c r="V855" s="76">
        <v>0</v>
      </c>
      <c r="W855" s="87">
        <f>IFERROR(VLOOKUP(L855,'DINAMICA SOLICITADO - ENTREGADO'!$A$2:$B$2000,2,0),"-")</f>
        <v>10</v>
      </c>
      <c r="X855" s="87">
        <f>IFERROR(VLOOKUP(L855,'DINAMICA SOLICITADO - ENTREGADO'!$A$2:$C$2000,3,0),"-")</f>
        <v>10</v>
      </c>
      <c r="Y855" s="87" t="str">
        <f t="shared" si="242"/>
        <v>CLAVE SOLICITADA</v>
      </c>
      <c r="Z855" s="87">
        <f t="shared" si="243"/>
        <v>0</v>
      </c>
      <c r="AA855" s="87" t="str">
        <f t="shared" si="244"/>
        <v>MINIMO CUMPLIDO</v>
      </c>
      <c r="AB855" s="87">
        <f t="shared" si="245"/>
        <v>0</v>
      </c>
      <c r="AC855" s="87" t="str">
        <f t="shared" si="246"/>
        <v>RECIBIDO TOTAL</v>
      </c>
      <c r="AD855" s="6">
        <f t="shared" si="247"/>
        <v>175</v>
      </c>
      <c r="AE855" s="87"/>
      <c r="AF855" s="87"/>
      <c r="AG855" s="77"/>
      <c r="AH855" s="77"/>
      <c r="AI855" s="78" t="s">
        <v>2216</v>
      </c>
      <c r="AJ855" s="78"/>
      <c r="AK855" s="77"/>
      <c r="AL855" s="77"/>
      <c r="AM855" s="77"/>
      <c r="AN855" s="77" t="str">
        <f t="shared" si="248"/>
        <v>MCSSA018786HRAEI-LPI-CC-344-202325301</v>
      </c>
      <c r="AO855" s="77" t="str">
        <f t="shared" si="249"/>
        <v>24NUCITEC, S.A. DE C.V.17.5MCSSA018786010.000.0439.002024LA-12-512-012000991-I-174-2023RAMO 12</v>
      </c>
      <c r="AP855" s="77" t="str">
        <f t="shared" si="250"/>
        <v>HRAEI-LPI-CC-344-2023</v>
      </c>
      <c r="AQ855" s="70" t="str">
        <f t="shared" si="251"/>
        <v>HRAEI-MD1351</v>
      </c>
      <c r="AR855" s="70" t="str">
        <f t="shared" si="252"/>
        <v>NUCITEC, S.A. DE C.V.</v>
      </c>
      <c r="AS855" s="70" t="str">
        <f t="shared" si="253"/>
        <v>LA-12-512-012000991-I-174-2023</v>
      </c>
      <c r="AT855" s="70" t="s">
        <v>2218</v>
      </c>
      <c r="AU855" s="70" t="str">
        <f t="shared" si="254"/>
        <v>HRAEI-LPI-CC-344-2023HRAEI-MD1351</v>
      </c>
    </row>
    <row r="856" spans="1:50" s="70" customFormat="1" ht="24.75" hidden="1" customHeight="1" x14ac:dyDescent="0.25">
      <c r="A856" s="1" t="str">
        <f t="shared" si="237"/>
        <v>LA-012M7B997-E115-2022MCSSA018786PHARMA TYCSA, S.A. DE C.V.2024010.000.0439.00</v>
      </c>
      <c r="B856" s="1" t="str">
        <f t="shared" si="238"/>
        <v>MCSSA01878625301HRAEI-LPI-CC-428-2022HRAEI-MD13512024</v>
      </c>
      <c r="C856" s="42">
        <v>44950</v>
      </c>
      <c r="D856" s="43">
        <v>2024</v>
      </c>
      <c r="E856" s="44" t="s">
        <v>39</v>
      </c>
      <c r="F856" s="44" t="s">
        <v>390</v>
      </c>
      <c r="G856" s="44" t="s">
        <v>41</v>
      </c>
      <c r="H856" s="44">
        <v>25301</v>
      </c>
      <c r="I856" s="44" t="s">
        <v>472</v>
      </c>
      <c r="J856" s="44" t="s">
        <v>473</v>
      </c>
      <c r="K856" s="44" t="s">
        <v>474</v>
      </c>
      <c r="L856" s="44" t="str">
        <f t="shared" si="239"/>
        <v>HRAEI-LPI-CC-428-2022HRAEI-MD1351</v>
      </c>
      <c r="M856" s="44" t="s">
        <v>475</v>
      </c>
      <c r="N856" s="44">
        <v>25301881</v>
      </c>
      <c r="O856" s="44" t="s">
        <v>476</v>
      </c>
      <c r="P856" s="44" t="s">
        <v>477</v>
      </c>
      <c r="Q856" s="45">
        <v>18.05</v>
      </c>
      <c r="R856" s="46">
        <v>16</v>
      </c>
      <c r="S856" s="46">
        <v>39</v>
      </c>
      <c r="T856" s="45">
        <f t="shared" si="240"/>
        <v>288.8</v>
      </c>
      <c r="U856" s="45">
        <f t="shared" si="241"/>
        <v>703.95</v>
      </c>
      <c r="V856" s="47">
        <v>0</v>
      </c>
      <c r="W856" s="87">
        <f>IFERROR(VLOOKUP(L856,'DINAMICA SOLICITADO - ENTREGADO'!$A$2:$B$2000,2,0),"-")</f>
        <v>16</v>
      </c>
      <c r="X856" s="87">
        <f>IFERROR(VLOOKUP(L856,'DINAMICA SOLICITADO - ENTREGADO'!$A$2:$C$2000,3,0),"-")</f>
        <v>16</v>
      </c>
      <c r="Y856" s="87" t="str">
        <f t="shared" si="242"/>
        <v>CLAVE SOLICITADA</v>
      </c>
      <c r="Z856" s="87">
        <f t="shared" si="243"/>
        <v>0</v>
      </c>
      <c r="AA856" s="87" t="str">
        <f t="shared" si="244"/>
        <v>MINIMO CUMPLIDO</v>
      </c>
      <c r="AB856" s="87">
        <f t="shared" si="245"/>
        <v>0</v>
      </c>
      <c r="AC856" s="87" t="str">
        <f t="shared" si="246"/>
        <v>RECIBIDO TOTAL</v>
      </c>
      <c r="AD856" s="6">
        <f t="shared" si="247"/>
        <v>288.8</v>
      </c>
      <c r="AE856" s="87"/>
      <c r="AF856" s="87"/>
      <c r="AG856" s="8"/>
      <c r="AH856" s="8"/>
      <c r="AI856" s="9">
        <v>0.02</v>
      </c>
      <c r="AJ856" s="9"/>
      <c r="AK856" s="8"/>
      <c r="AL856" s="20"/>
      <c r="AM856" s="8"/>
      <c r="AN856" s="8" t="str">
        <f t="shared" si="248"/>
        <v>MCSSA018786HRAEI-LPI-CC-428-202225301</v>
      </c>
      <c r="AO856" s="8" t="str">
        <f t="shared" si="249"/>
        <v>39PHARMA TYCSA, S.A. DE C.V.18.05MCSSA018786010.000.0439.002024LA-012M7B997-E115-2022RAMO 12</v>
      </c>
      <c r="AP856" s="8" t="str">
        <f t="shared" si="250"/>
        <v>HRAEI-LPI-CC-428-2022</v>
      </c>
      <c r="AQ856" s="1" t="str">
        <f t="shared" si="251"/>
        <v>HRAEI-MD1351</v>
      </c>
      <c r="AR856" s="1" t="str">
        <f t="shared" si="252"/>
        <v>PHARMA TYCSA, S.A. DE C.V.</v>
      </c>
      <c r="AS856" s="1" t="str">
        <f t="shared" si="253"/>
        <v>LA-012M7B997-E115-2022</v>
      </c>
      <c r="AT856" s="1" t="s">
        <v>48</v>
      </c>
      <c r="AU856" s="1" t="str">
        <f t="shared" si="254"/>
        <v>HRAEI-LPI-CC-428-2022HRAEI-MD1351</v>
      </c>
      <c r="AV856" s="1"/>
      <c r="AW856" s="1"/>
      <c r="AX856" s="1"/>
    </row>
    <row r="857" spans="1:50" s="70" customFormat="1" ht="24.75" hidden="1" customHeight="1" x14ac:dyDescent="0.25">
      <c r="A857" s="70" t="str">
        <f t="shared" si="237"/>
        <v>LA-12-512-012000991-I-174-2023MCSSA018786COMERCIALIZADORA DE PRODUCTOS INSTITUCIONALES, S.A. DE C.V.2024010.000.0429.00</v>
      </c>
      <c r="B857" s="70" t="str">
        <f t="shared" si="238"/>
        <v>MCSSA01878625301HRAEI-LPI-CC-276-2023HRAEI-MD13492024</v>
      </c>
      <c r="C857" s="71">
        <v>45253</v>
      </c>
      <c r="D857" s="72">
        <v>2024</v>
      </c>
      <c r="E857" s="73" t="s">
        <v>39</v>
      </c>
      <c r="F857" s="73" t="s">
        <v>2213</v>
      </c>
      <c r="G857" s="73" t="s">
        <v>41</v>
      </c>
      <c r="H857" s="73">
        <v>25301</v>
      </c>
      <c r="I857" s="73" t="s">
        <v>2269</v>
      </c>
      <c r="J857" s="73" t="s">
        <v>406</v>
      </c>
      <c r="K857" s="73" t="s">
        <v>1520</v>
      </c>
      <c r="L857" s="44" t="str">
        <f t="shared" si="239"/>
        <v>HRAEI-LPI-CC-276-2023HRAEI-MD1349</v>
      </c>
      <c r="M857" s="73" t="s">
        <v>1521</v>
      </c>
      <c r="N857" s="73">
        <v>25301882</v>
      </c>
      <c r="O857" s="73" t="s">
        <v>1522</v>
      </c>
      <c r="P857" s="73" t="s">
        <v>1523</v>
      </c>
      <c r="Q857" s="74">
        <v>33</v>
      </c>
      <c r="R857" s="75">
        <v>4</v>
      </c>
      <c r="S857" s="75">
        <v>10</v>
      </c>
      <c r="T857" s="74">
        <f t="shared" si="240"/>
        <v>132</v>
      </c>
      <c r="U857" s="74">
        <f t="shared" si="241"/>
        <v>330</v>
      </c>
      <c r="V857" s="76">
        <v>0</v>
      </c>
      <c r="W857" s="87">
        <f>IFERROR(VLOOKUP(L857,'DINAMICA SOLICITADO - ENTREGADO'!$A$2:$B$2000,2,0),"-")</f>
        <v>10</v>
      </c>
      <c r="X857" s="87">
        <f>IFERROR(VLOOKUP(L857,'DINAMICA SOLICITADO - ENTREGADO'!$A$2:$C$2000,3,0),"-")</f>
        <v>10</v>
      </c>
      <c r="Y857" s="87" t="str">
        <f t="shared" si="242"/>
        <v>CLAVE SOLICITADA</v>
      </c>
      <c r="Z857" s="87">
        <f t="shared" si="243"/>
        <v>6</v>
      </c>
      <c r="AA857" s="87" t="str">
        <f t="shared" si="244"/>
        <v>MINIMO SUPERADO</v>
      </c>
      <c r="AB857" s="87">
        <f t="shared" si="245"/>
        <v>0</v>
      </c>
      <c r="AC857" s="87" t="str">
        <f t="shared" si="246"/>
        <v>RECIBIDO TOTAL</v>
      </c>
      <c r="AD857" s="6">
        <f t="shared" si="247"/>
        <v>330</v>
      </c>
      <c r="AE857" s="87"/>
      <c r="AF857" s="87"/>
      <c r="AG857" s="77"/>
      <c r="AH857" s="77"/>
      <c r="AI857" s="78" t="s">
        <v>2216</v>
      </c>
      <c r="AJ857" s="78"/>
      <c r="AK857" s="77"/>
      <c r="AL857" s="77"/>
      <c r="AM857" s="77"/>
      <c r="AN857" s="77" t="str">
        <f t="shared" si="248"/>
        <v>MCSSA018786HRAEI-LPI-CC-276-202325301</v>
      </c>
      <c r="AO857" s="77" t="str">
        <f t="shared" si="249"/>
        <v>10COMERCIALIZADORA DE PRODUCTOS INSTITUCIONALES, S.A. DE C.V.33MCSSA018786010.000.0429.002024LA-12-512-012000991-I-174-2023RAMO 12</v>
      </c>
      <c r="AP857" s="77" t="str">
        <f t="shared" si="250"/>
        <v>HRAEI-LPI-CC-276-2023</v>
      </c>
      <c r="AQ857" s="70" t="str">
        <f t="shared" si="251"/>
        <v>HRAEI-MD1349</v>
      </c>
      <c r="AR857" s="70" t="str">
        <f t="shared" si="252"/>
        <v>COMERCIALIZADORA DE PRODUCTOS INSTITUCIONALES, S.A. DE C.V.</v>
      </c>
      <c r="AS857" s="70" t="str">
        <f t="shared" si="253"/>
        <v>LA-12-512-012000991-I-174-2023</v>
      </c>
      <c r="AT857" s="70" t="s">
        <v>2218</v>
      </c>
      <c r="AU857" s="70" t="str">
        <f t="shared" si="254"/>
        <v>HRAEI-LPI-CC-276-2023HRAEI-MD1349</v>
      </c>
    </row>
    <row r="858" spans="1:50" s="70" customFormat="1" ht="24.75" hidden="1" customHeight="1" x14ac:dyDescent="0.25">
      <c r="A858" s="1" t="str">
        <f t="shared" si="237"/>
        <v>LA-12-M7B-012M7B997-I-1-2023MCSSA018786COMERCIALIZADORA DE PRODUCTOS INSTITUCIONALES, S.A. DE C.V.2024010.000.0429.00</v>
      </c>
      <c r="B858" s="1" t="str">
        <f t="shared" si="238"/>
        <v>MCSSA01878625301HRAEI-LPI-CC-016-2023HRAEI-MD13492024</v>
      </c>
      <c r="C858" s="42">
        <v>44971</v>
      </c>
      <c r="D858" s="43">
        <v>2024</v>
      </c>
      <c r="E858" s="44" t="s">
        <v>39</v>
      </c>
      <c r="F858" s="44" t="s">
        <v>1474</v>
      </c>
      <c r="G858" s="44" t="s">
        <v>41</v>
      </c>
      <c r="H858" s="44">
        <v>25301</v>
      </c>
      <c r="I858" s="44" t="s">
        <v>1519</v>
      </c>
      <c r="J858" s="44" t="s">
        <v>406</v>
      </c>
      <c r="K858" s="44" t="s">
        <v>1520</v>
      </c>
      <c r="L858" s="44" t="str">
        <f t="shared" si="239"/>
        <v>HRAEI-LPI-CC-016-2023HRAEI-MD1349</v>
      </c>
      <c r="M858" s="44" t="s">
        <v>1521</v>
      </c>
      <c r="N858" s="44">
        <v>25301882</v>
      </c>
      <c r="O858" s="44" t="s">
        <v>1522</v>
      </c>
      <c r="P858" s="44" t="s">
        <v>1523</v>
      </c>
      <c r="Q858" s="45">
        <v>26.5</v>
      </c>
      <c r="R858" s="46">
        <v>7</v>
      </c>
      <c r="S858" s="46">
        <v>16</v>
      </c>
      <c r="T858" s="45">
        <f t="shared" si="240"/>
        <v>185.5</v>
      </c>
      <c r="U858" s="45">
        <f t="shared" si="241"/>
        <v>424</v>
      </c>
      <c r="V858" s="47">
        <v>0</v>
      </c>
      <c r="W858" s="87">
        <f>IFERROR(VLOOKUP(L858,'DINAMICA SOLICITADO - ENTREGADO'!$A$2:$B$2000,2,0),"-")</f>
        <v>16</v>
      </c>
      <c r="X858" s="87">
        <f>IFERROR(VLOOKUP(L858,'DINAMICA SOLICITADO - ENTREGADO'!$A$2:$C$2000,3,0),"-")</f>
        <v>16</v>
      </c>
      <c r="Y858" s="87" t="str">
        <f t="shared" si="242"/>
        <v>CLAVE SOLICITADA</v>
      </c>
      <c r="Z858" s="87">
        <f t="shared" si="243"/>
        <v>9</v>
      </c>
      <c r="AA858" s="87" t="str">
        <f t="shared" si="244"/>
        <v>MINIMO SUPERADO</v>
      </c>
      <c r="AB858" s="87">
        <f t="shared" si="245"/>
        <v>0</v>
      </c>
      <c r="AC858" s="87" t="str">
        <f t="shared" si="246"/>
        <v>RECIBIDO TOTAL</v>
      </c>
      <c r="AD858" s="6">
        <f t="shared" si="247"/>
        <v>424</v>
      </c>
      <c r="AE858" s="87"/>
      <c r="AF858" s="87"/>
      <c r="AG858" s="8"/>
      <c r="AH858" s="8"/>
      <c r="AI858" s="9">
        <v>0.02</v>
      </c>
      <c r="AJ858" s="9"/>
      <c r="AK858" s="8"/>
      <c r="AL858" s="20"/>
      <c r="AM858" s="8"/>
      <c r="AN858" s="8" t="str">
        <f t="shared" si="248"/>
        <v>MCSSA018786HRAEI-LPI-CC-016-202325301</v>
      </c>
      <c r="AO858" s="8" t="str">
        <f t="shared" si="249"/>
        <v>16COMERCIALIZADORA DE PRODUCTOS INSTITUCIONALES, S.A. DE C.V.26.5MCSSA018786010.000.0429.002024LA-12-M7B-012M7B997-I-1-2023RAMO 12</v>
      </c>
      <c r="AP858" s="8" t="str">
        <f t="shared" si="250"/>
        <v>HRAEI-LPI-CC-016-2023</v>
      </c>
      <c r="AQ858" s="1" t="str">
        <f t="shared" si="251"/>
        <v>HRAEI-MD1349</v>
      </c>
      <c r="AR858" s="1" t="str">
        <f t="shared" si="252"/>
        <v>COMERCIALIZADORA DE PRODUCTOS INSTITUCIONALES, S.A. DE C.V.</v>
      </c>
      <c r="AS858" s="1" t="str">
        <f t="shared" si="253"/>
        <v>LA-12-M7B-012M7B997-I-1-2023</v>
      </c>
      <c r="AT858" s="1" t="s">
        <v>48</v>
      </c>
      <c r="AU858" s="1" t="str">
        <f t="shared" si="254"/>
        <v>HRAEI-LPI-CC-016-2023HRAEI-MD1349</v>
      </c>
      <c r="AV858" s="1"/>
      <c r="AW858" s="1"/>
      <c r="AX858" s="1"/>
    </row>
    <row r="859" spans="1:50" s="70" customFormat="1" ht="24.75" hidden="1" customHeight="1" x14ac:dyDescent="0.25">
      <c r="A859" s="70" t="str">
        <f t="shared" si="237"/>
        <v>LA-12-512-012000991-I-174-2023MCSSA018786BIORESEARCH DE MEXICO, S.A. DE C.V.2024010.000.0523.00</v>
      </c>
      <c r="B859" s="70" t="str">
        <f t="shared" si="238"/>
        <v>MCSSA01878625301HRAEI-LPI-CC-266-2023HRAEI-MD12512024</v>
      </c>
      <c r="C859" s="71">
        <v>45253</v>
      </c>
      <c r="D859" s="72">
        <v>2024</v>
      </c>
      <c r="E859" s="73" t="s">
        <v>39</v>
      </c>
      <c r="F859" s="73" t="s">
        <v>2213</v>
      </c>
      <c r="G859" s="73" t="s">
        <v>41</v>
      </c>
      <c r="H859" s="73">
        <v>25301</v>
      </c>
      <c r="I859" s="73" t="s">
        <v>2274</v>
      </c>
      <c r="J859" s="73" t="s">
        <v>2275</v>
      </c>
      <c r="K859" s="73" t="s">
        <v>1554</v>
      </c>
      <c r="L859" s="44" t="str">
        <f t="shared" si="239"/>
        <v>HRAEI-LPI-CC-266-2023HRAEI-MD1251</v>
      </c>
      <c r="M859" s="73" t="s">
        <v>1555</v>
      </c>
      <c r="N859" s="73">
        <v>25301753</v>
      </c>
      <c r="O859" s="73" t="s">
        <v>1556</v>
      </c>
      <c r="P859" s="73" t="s">
        <v>1557</v>
      </c>
      <c r="Q859" s="74">
        <v>43</v>
      </c>
      <c r="R859" s="75">
        <v>14</v>
      </c>
      <c r="S859" s="75">
        <v>34</v>
      </c>
      <c r="T859" s="74">
        <f t="shared" si="240"/>
        <v>602</v>
      </c>
      <c r="U859" s="74">
        <f t="shared" si="241"/>
        <v>1462</v>
      </c>
      <c r="V859" s="76">
        <v>0</v>
      </c>
      <c r="W859" s="87" t="str">
        <f>IFERROR(VLOOKUP(L859,'DINAMICA SOLICITADO - ENTREGADO'!$A$2:$B$2000,2,0),"-")</f>
        <v>-</v>
      </c>
      <c r="X859" s="87" t="str">
        <f>IFERROR(VLOOKUP(L859,'DINAMICA SOLICITADO - ENTREGADO'!$A$2:$C$2000,3,0),"-")</f>
        <v>-</v>
      </c>
      <c r="Y859" s="87" t="str">
        <f t="shared" si="242"/>
        <v>SIN SOLICITUD</v>
      </c>
      <c r="Z859" s="87" t="str">
        <f t="shared" si="243"/>
        <v>-</v>
      </c>
      <c r="AA859" s="87" t="str">
        <f t="shared" si="244"/>
        <v>MINIMO SIN SOLICITUD</v>
      </c>
      <c r="AB859" s="87" t="str">
        <f t="shared" si="245"/>
        <v>-</v>
      </c>
      <c r="AC859" s="87" t="str">
        <f t="shared" si="246"/>
        <v>SIN SOLICITUD</v>
      </c>
      <c r="AD859" s="6" t="str">
        <f t="shared" si="247"/>
        <v>-</v>
      </c>
      <c r="AE859" s="87"/>
      <c r="AF859" s="87"/>
      <c r="AG859" s="77"/>
      <c r="AH859" s="77"/>
      <c r="AI859" s="78" t="s">
        <v>2216</v>
      </c>
      <c r="AJ859" s="78"/>
      <c r="AK859" s="77"/>
      <c r="AL859" s="77"/>
      <c r="AM859" s="77"/>
      <c r="AN859" s="77" t="str">
        <f t="shared" si="248"/>
        <v>MCSSA018786HRAEI-LPI-CC-266-202325301</v>
      </c>
      <c r="AO859" s="77" t="str">
        <f t="shared" si="249"/>
        <v>34BIORESEARCH DE MEXICO, S.A. DE C.V.43MCSSA018786010.000.0523.002024LA-12-512-012000991-I-174-2023RAMO 12</v>
      </c>
      <c r="AP859" s="77" t="str">
        <f t="shared" si="250"/>
        <v>HRAEI-LPI-CC-266-2023</v>
      </c>
      <c r="AQ859" s="70" t="str">
        <f t="shared" si="251"/>
        <v>HRAEI-MD1251</v>
      </c>
      <c r="AR859" s="70" t="str">
        <f t="shared" si="252"/>
        <v>BIORESEARCH DE MEXICO, S.A. DE C.V.</v>
      </c>
      <c r="AS859" s="70" t="str">
        <f t="shared" si="253"/>
        <v>LA-12-512-012000991-I-174-2023</v>
      </c>
      <c r="AT859" s="70" t="s">
        <v>2218</v>
      </c>
      <c r="AU859" s="70" t="str">
        <f t="shared" si="254"/>
        <v>HRAEI-LPI-CC-266-2023HRAEI-MD1251</v>
      </c>
    </row>
    <row r="860" spans="1:50" s="70" customFormat="1" ht="24.75" hidden="1" customHeight="1" x14ac:dyDescent="0.25">
      <c r="A860" s="1" t="str">
        <f t="shared" si="237"/>
        <v>LA-12-M7B-012M7B997-I-1-2023MCSSA018786BIORESEARCH DE MÉXICO, S.A. DE C.V.2024010.000.0523.00</v>
      </c>
      <c r="B860" s="1" t="str">
        <f t="shared" si="238"/>
        <v>MCSSA01878625301HRAEI-LPI-CC-010-2023HRAEI-MD12512024</v>
      </c>
      <c r="C860" s="42">
        <v>44971</v>
      </c>
      <c r="D860" s="43">
        <v>2024</v>
      </c>
      <c r="E860" s="44" t="s">
        <v>39</v>
      </c>
      <c r="F860" s="44" t="s">
        <v>1474</v>
      </c>
      <c r="G860" s="44" t="s">
        <v>41</v>
      </c>
      <c r="H860" s="44">
        <v>25301</v>
      </c>
      <c r="I860" s="44" t="s">
        <v>1485</v>
      </c>
      <c r="J860" s="44" t="s">
        <v>504</v>
      </c>
      <c r="K860" s="44" t="s">
        <v>1554</v>
      </c>
      <c r="L860" s="44" t="str">
        <f t="shared" si="239"/>
        <v>HRAEI-LPI-CC-010-2023HRAEI-MD1251</v>
      </c>
      <c r="M860" s="44" t="s">
        <v>1555</v>
      </c>
      <c r="N860" s="44">
        <v>25301753</v>
      </c>
      <c r="O860" s="44" t="s">
        <v>1556</v>
      </c>
      <c r="P860" s="44" t="s">
        <v>1557</v>
      </c>
      <c r="Q860" s="45">
        <v>42.2</v>
      </c>
      <c r="R860" s="46">
        <v>23</v>
      </c>
      <c r="S860" s="46">
        <v>57</v>
      </c>
      <c r="T860" s="45">
        <f t="shared" si="240"/>
        <v>970.6</v>
      </c>
      <c r="U860" s="45">
        <f t="shared" si="241"/>
        <v>2405.4</v>
      </c>
      <c r="V860" s="47">
        <v>0</v>
      </c>
      <c r="W860" s="87">
        <f>IFERROR(VLOOKUP(L860,'DINAMICA SOLICITADO - ENTREGADO'!$A$2:$B$2000,2,0),"-")</f>
        <v>23</v>
      </c>
      <c r="X860" s="87">
        <f>IFERROR(VLOOKUP(L860,'DINAMICA SOLICITADO - ENTREGADO'!$A$2:$C$2000,3,0),"-")</f>
        <v>23</v>
      </c>
      <c r="Y860" s="87" t="str">
        <f t="shared" si="242"/>
        <v>CLAVE SOLICITADA</v>
      </c>
      <c r="Z860" s="87">
        <f t="shared" si="243"/>
        <v>0</v>
      </c>
      <c r="AA860" s="87" t="str">
        <f t="shared" si="244"/>
        <v>MINIMO CUMPLIDO</v>
      </c>
      <c r="AB860" s="87">
        <f t="shared" si="245"/>
        <v>0</v>
      </c>
      <c r="AC860" s="87" t="str">
        <f t="shared" si="246"/>
        <v>RECIBIDO TOTAL</v>
      </c>
      <c r="AD860" s="6">
        <f t="shared" si="247"/>
        <v>970.6</v>
      </c>
      <c r="AE860" s="87" t="s">
        <v>3574</v>
      </c>
      <c r="AF860" s="87"/>
      <c r="AG860" s="8"/>
      <c r="AH860" s="8"/>
      <c r="AI860" s="9">
        <v>0.02</v>
      </c>
      <c r="AJ860" s="9"/>
      <c r="AK860" s="8"/>
      <c r="AL860" s="20"/>
      <c r="AM860" s="8"/>
      <c r="AN860" s="8" t="str">
        <f t="shared" si="248"/>
        <v>MCSSA018786HRAEI-LPI-CC-010-202325301</v>
      </c>
      <c r="AO860" s="8" t="str">
        <f t="shared" si="249"/>
        <v>57BIORESEARCH DE MÉXICO, S.A. DE C.V.42.2MCSSA018786010.000.0523.002024LA-12-M7B-012M7B997-I-1-2023RAMO 12</v>
      </c>
      <c r="AP860" s="8" t="str">
        <f t="shared" si="250"/>
        <v>HRAEI-LPI-CC-010-2023</v>
      </c>
      <c r="AQ860" s="1" t="str">
        <f t="shared" si="251"/>
        <v>HRAEI-MD1251</v>
      </c>
      <c r="AR860" s="1" t="str">
        <f t="shared" si="252"/>
        <v>BIORESEARCH DE MÉXICO, S.A. DE C.V.</v>
      </c>
      <c r="AS860" s="1" t="str">
        <f t="shared" si="253"/>
        <v>LA-12-M7B-012M7B997-I-1-2023</v>
      </c>
      <c r="AT860" s="1" t="s">
        <v>48</v>
      </c>
      <c r="AU860" s="1" t="str">
        <f t="shared" si="254"/>
        <v>HRAEI-LPI-CC-010-2023HRAEI-MD1251</v>
      </c>
      <c r="AV860" s="1"/>
      <c r="AW860" s="1"/>
      <c r="AX860" s="1"/>
    </row>
    <row r="861" spans="1:50" s="70" customFormat="1" ht="24.75" hidden="1" customHeight="1" x14ac:dyDescent="0.25">
      <c r="A861" s="70" t="str">
        <f t="shared" si="237"/>
        <v>LA-12-512-012000991-I-174-2023MCSSA018786PRODIFAM, S.A. DE C.V.2024010.000.1272.00</v>
      </c>
      <c r="B861" s="70" t="str">
        <f t="shared" si="238"/>
        <v>MCSSA01878625301HRAEI-LPI-CC-353-1-2023HRAEI-MD13612024</v>
      </c>
      <c r="C861" s="71">
        <v>45253</v>
      </c>
      <c r="D861" s="72">
        <v>2024</v>
      </c>
      <c r="E861" s="73" t="s">
        <v>39</v>
      </c>
      <c r="F861" s="73" t="s">
        <v>2213</v>
      </c>
      <c r="G861" s="73" t="s">
        <v>41</v>
      </c>
      <c r="H861" s="73">
        <v>25301</v>
      </c>
      <c r="I861" s="73" t="s">
        <v>2273</v>
      </c>
      <c r="J861" s="73" t="s">
        <v>1476</v>
      </c>
      <c r="K861" s="73" t="s">
        <v>612</v>
      </c>
      <c r="L861" s="44" t="str">
        <f t="shared" si="239"/>
        <v>HRAEI-LPI-CC-353-1-2023HRAEI-MD1361</v>
      </c>
      <c r="M861" s="73" t="s">
        <v>613</v>
      </c>
      <c r="N861" s="73">
        <v>25301894</v>
      </c>
      <c r="O861" s="73" t="s">
        <v>614</v>
      </c>
      <c r="P861" s="73" t="s">
        <v>461</v>
      </c>
      <c r="Q861" s="74">
        <v>7.37</v>
      </c>
      <c r="R861" s="75">
        <v>135</v>
      </c>
      <c r="S861" s="75">
        <v>336</v>
      </c>
      <c r="T861" s="74">
        <f t="shared" si="240"/>
        <v>994.95</v>
      </c>
      <c r="U861" s="74">
        <f t="shared" si="241"/>
        <v>2476.3200000000002</v>
      </c>
      <c r="V861" s="76">
        <v>0</v>
      </c>
      <c r="W861" s="87">
        <f>IFERROR(VLOOKUP(L861,'DINAMICA SOLICITADO - ENTREGADO'!$A$2:$B$2000,2,0),"-")</f>
        <v>135</v>
      </c>
      <c r="X861" s="87">
        <f>IFERROR(VLOOKUP(L861,'DINAMICA SOLICITADO - ENTREGADO'!$A$2:$C$2000,3,0),"-")</f>
        <v>0</v>
      </c>
      <c r="Y861" s="87" t="str">
        <f t="shared" si="242"/>
        <v>CLAVE SOLICITADA</v>
      </c>
      <c r="Z861" s="87">
        <f t="shared" si="243"/>
        <v>0</v>
      </c>
      <c r="AA861" s="87" t="str">
        <f t="shared" si="244"/>
        <v>MINIMO CUMPLIDO</v>
      </c>
      <c r="AB861" s="87">
        <f t="shared" si="245"/>
        <v>135</v>
      </c>
      <c r="AC861" s="87" t="str">
        <f t="shared" si="246"/>
        <v>SIN RECIBIR</v>
      </c>
      <c r="AD861" s="6">
        <f t="shared" si="247"/>
        <v>0</v>
      </c>
      <c r="AE861" s="87"/>
      <c r="AF861" s="87"/>
      <c r="AG861" s="77"/>
      <c r="AH861" s="77"/>
      <c r="AI861" s="78" t="s">
        <v>2216</v>
      </c>
      <c r="AJ861" s="78"/>
      <c r="AK861" s="77"/>
      <c r="AL861" s="77"/>
      <c r="AM861" s="77"/>
      <c r="AN861" s="77" t="str">
        <f t="shared" si="248"/>
        <v>MCSSA018786HRAEI-LPI-CC-353-1-202325301</v>
      </c>
      <c r="AO861" s="77" t="str">
        <f t="shared" si="249"/>
        <v>336PRODIFAM, S.A. DE C.V.7.37MCSSA018786010.000.1272.002024LA-12-512-012000991-I-174-2023RAMO 12</v>
      </c>
      <c r="AP861" s="77" t="str">
        <f t="shared" si="250"/>
        <v>HRAEI-LPI-CC-353-1-2023</v>
      </c>
      <c r="AQ861" s="70" t="str">
        <f t="shared" si="251"/>
        <v>HRAEI-MD1361</v>
      </c>
      <c r="AR861" s="70" t="str">
        <f t="shared" si="252"/>
        <v>PRODIFAM, S.A. DE C.V.</v>
      </c>
      <c r="AS861" s="70" t="str">
        <f t="shared" si="253"/>
        <v>LA-12-512-012000991-I-174-2023</v>
      </c>
      <c r="AT861" s="70" t="s">
        <v>2218</v>
      </c>
      <c r="AU861" s="70" t="str">
        <f t="shared" si="254"/>
        <v>HRAEI-LPI-CC-353-1-2023HRAEI-MD1361</v>
      </c>
    </row>
    <row r="862" spans="1:50" s="70" customFormat="1" ht="24.75" hidden="1" customHeight="1" x14ac:dyDescent="0.25">
      <c r="A862" s="1" t="str">
        <f t="shared" si="237"/>
        <v>LA-012M7B997-E115-2022MCSSA018786SAGO MEDICAL SERVICE, S.A. DE C.V.2024010.000.1272.00</v>
      </c>
      <c r="B862" s="1" t="str">
        <f t="shared" si="238"/>
        <v>MCSSA01878625301HRAEI-LPI-CC-427-2022HRAEI-MD13612024</v>
      </c>
      <c r="C862" s="42">
        <v>44950</v>
      </c>
      <c r="D862" s="43">
        <v>2024</v>
      </c>
      <c r="E862" s="44" t="s">
        <v>39</v>
      </c>
      <c r="F862" s="44" t="s">
        <v>390</v>
      </c>
      <c r="G862" s="44" t="s">
        <v>41</v>
      </c>
      <c r="H862" s="44">
        <v>25301</v>
      </c>
      <c r="I862" s="44" t="s">
        <v>462</v>
      </c>
      <c r="J862" s="44" t="s">
        <v>463</v>
      </c>
      <c r="K862" s="44" t="s">
        <v>612</v>
      </c>
      <c r="L862" s="44" t="str">
        <f t="shared" si="239"/>
        <v>HRAEI-LPI-CC-427-2022HRAEI-MD1361</v>
      </c>
      <c r="M862" s="44" t="s">
        <v>613</v>
      </c>
      <c r="N862" s="44">
        <v>25301894</v>
      </c>
      <c r="O862" s="44" t="s">
        <v>614</v>
      </c>
      <c r="P862" s="44" t="s">
        <v>461</v>
      </c>
      <c r="Q862" s="45">
        <v>8.0500000000000007</v>
      </c>
      <c r="R862" s="46">
        <v>131</v>
      </c>
      <c r="S862" s="46">
        <v>328</v>
      </c>
      <c r="T862" s="45">
        <f t="shared" si="240"/>
        <v>1054.5500000000002</v>
      </c>
      <c r="U862" s="45">
        <f t="shared" si="241"/>
        <v>2640.4</v>
      </c>
      <c r="V862" s="47">
        <v>0</v>
      </c>
      <c r="W862" s="87">
        <f>IFERROR(VLOOKUP(L862,'DINAMICA SOLICITADO - ENTREGADO'!$A$2:$B$2000,2,0),"-")</f>
        <v>131</v>
      </c>
      <c r="X862" s="87">
        <f>IFERROR(VLOOKUP(L862,'DINAMICA SOLICITADO - ENTREGADO'!$A$2:$C$2000,3,0),"-")</f>
        <v>131</v>
      </c>
      <c r="Y862" s="87" t="str">
        <f t="shared" si="242"/>
        <v>CLAVE SOLICITADA</v>
      </c>
      <c r="Z862" s="87">
        <f t="shared" si="243"/>
        <v>0</v>
      </c>
      <c r="AA862" s="87" t="str">
        <f t="shared" si="244"/>
        <v>MINIMO CUMPLIDO</v>
      </c>
      <c r="AB862" s="87">
        <f t="shared" si="245"/>
        <v>0</v>
      </c>
      <c r="AC862" s="87" t="str">
        <f t="shared" si="246"/>
        <v>RECIBIDO TOTAL</v>
      </c>
      <c r="AD862" s="6">
        <f t="shared" si="247"/>
        <v>1054.5500000000002</v>
      </c>
      <c r="AE862" s="87" t="s">
        <v>3574</v>
      </c>
      <c r="AF862" s="87"/>
      <c r="AG862" s="8"/>
      <c r="AH862" s="8"/>
      <c r="AI862" s="9">
        <v>2.5000000000000001E-2</v>
      </c>
      <c r="AJ862" s="9"/>
      <c r="AK862" s="8"/>
      <c r="AL862" s="20"/>
      <c r="AM862" s="8"/>
      <c r="AN862" s="8" t="str">
        <f t="shared" si="248"/>
        <v>MCSSA018786HRAEI-LPI-CC-427-202225301</v>
      </c>
      <c r="AO862" s="8" t="str">
        <f t="shared" si="249"/>
        <v>328SAGO MEDICAL SERVICE, S.A. DE C.V.8.05MCSSA018786010.000.1272.002024LA-012M7B997-E115-2022RAMO 12</v>
      </c>
      <c r="AP862" s="8" t="str">
        <f t="shared" si="250"/>
        <v>HRAEI-LPI-CC-427-2022</v>
      </c>
      <c r="AQ862" s="1" t="str">
        <f t="shared" si="251"/>
        <v>HRAEI-MD1361</v>
      </c>
      <c r="AR862" s="1" t="str">
        <f t="shared" si="252"/>
        <v>SAGO MEDICAL SERVICE, S.A. DE C.V.</v>
      </c>
      <c r="AS862" s="1" t="str">
        <f t="shared" si="253"/>
        <v>LA-012M7B997-E115-2022</v>
      </c>
      <c r="AT862" s="1" t="s">
        <v>48</v>
      </c>
      <c r="AU862" s="1" t="str">
        <f t="shared" si="254"/>
        <v>HRAEI-LPI-CC-427-2022HRAEI-MD1361</v>
      </c>
      <c r="AV862" s="1"/>
      <c r="AW862" s="1"/>
      <c r="AX862" s="1"/>
    </row>
    <row r="863" spans="1:50" s="70" customFormat="1" ht="24.75" hidden="1" customHeight="1" x14ac:dyDescent="0.25">
      <c r="A863" s="1" t="str">
        <f t="shared" si="237"/>
        <v>LA-012M7B997-E115-2022MCSSA018786GAMS SOLUTIONS, S.A. DE C.V.2024010.000.1272.00</v>
      </c>
      <c r="B863" s="1" t="str">
        <f t="shared" si="238"/>
        <v>MCSSA01878625301HRAEI-LPI-CC-470-2022HRAEI-MD13612024</v>
      </c>
      <c r="C863" s="42">
        <v>44950</v>
      </c>
      <c r="D863" s="43">
        <v>2024</v>
      </c>
      <c r="E863" s="44" t="s">
        <v>39</v>
      </c>
      <c r="F863" s="44" t="s">
        <v>390</v>
      </c>
      <c r="G863" s="44" t="s">
        <v>41</v>
      </c>
      <c r="H863" s="44">
        <v>25301</v>
      </c>
      <c r="I863" s="44" t="s">
        <v>1134</v>
      </c>
      <c r="J863" s="44" t="s">
        <v>1135</v>
      </c>
      <c r="K863" s="44" t="s">
        <v>612</v>
      </c>
      <c r="L863" s="44" t="str">
        <f t="shared" si="239"/>
        <v>HRAEI-LPI-CC-470-2022HRAEI-MD1361</v>
      </c>
      <c r="M863" s="44" t="s">
        <v>613</v>
      </c>
      <c r="N863" s="44">
        <v>25301894</v>
      </c>
      <c r="O863" s="44" t="s">
        <v>614</v>
      </c>
      <c r="P863" s="44" t="s">
        <v>461</v>
      </c>
      <c r="Q863" s="45">
        <v>8.07</v>
      </c>
      <c r="R863" s="46">
        <v>88</v>
      </c>
      <c r="S863" s="46">
        <v>218</v>
      </c>
      <c r="T863" s="45">
        <f t="shared" si="240"/>
        <v>710.16000000000008</v>
      </c>
      <c r="U863" s="45">
        <f t="shared" si="241"/>
        <v>1759.26</v>
      </c>
      <c r="V863" s="47">
        <v>0</v>
      </c>
      <c r="W863" s="87">
        <f>IFERROR(VLOOKUP(L863,'DINAMICA SOLICITADO - ENTREGADO'!$A$2:$B$2000,2,0),"-")</f>
        <v>218</v>
      </c>
      <c r="X863" s="87">
        <f>IFERROR(VLOOKUP(L863,'DINAMICA SOLICITADO - ENTREGADO'!$A$2:$C$2000,3,0),"-")</f>
        <v>218</v>
      </c>
      <c r="Y863" s="87" t="str">
        <f t="shared" si="242"/>
        <v>CLAVE SOLICITADA</v>
      </c>
      <c r="Z863" s="87">
        <f t="shared" si="243"/>
        <v>130</v>
      </c>
      <c r="AA863" s="87" t="str">
        <f t="shared" si="244"/>
        <v>MINIMO SUPERADO</v>
      </c>
      <c r="AB863" s="87">
        <f t="shared" si="245"/>
        <v>0</v>
      </c>
      <c r="AC863" s="87" t="str">
        <f t="shared" si="246"/>
        <v>RECIBIDO TOTAL</v>
      </c>
      <c r="AD863" s="6">
        <f t="shared" si="247"/>
        <v>1759.26</v>
      </c>
      <c r="AE863" s="87" t="s">
        <v>3574</v>
      </c>
      <c r="AF863" s="87"/>
      <c r="AG863" s="8"/>
      <c r="AH863" s="8"/>
      <c r="AI863" s="9">
        <v>2.5000000000000001E-2</v>
      </c>
      <c r="AJ863" s="9"/>
      <c r="AK863" s="8"/>
      <c r="AL863" s="20"/>
      <c r="AM863" s="8"/>
      <c r="AN863" s="8" t="str">
        <f t="shared" si="248"/>
        <v>MCSSA018786HRAEI-LPI-CC-470-202225301</v>
      </c>
      <c r="AO863" s="8" t="str">
        <f t="shared" si="249"/>
        <v>218GAMS SOLUTIONS, S.A. DE C.V.8.07MCSSA018786010.000.1272.002024LA-012M7B997-E115-2022RAMO 12</v>
      </c>
      <c r="AP863" s="8" t="str">
        <f t="shared" si="250"/>
        <v>HRAEI-LPI-CC-470-2022</v>
      </c>
      <c r="AQ863" s="1" t="str">
        <f t="shared" si="251"/>
        <v>HRAEI-MD1361</v>
      </c>
      <c r="AR863" s="1" t="str">
        <f t="shared" si="252"/>
        <v>GAMS SOLUTIONS, S.A. DE C.V.</v>
      </c>
      <c r="AS863" s="1" t="str">
        <f t="shared" si="253"/>
        <v>LA-012M7B997-E115-2022</v>
      </c>
      <c r="AT863" s="1" t="s">
        <v>48</v>
      </c>
      <c r="AU863" s="1" t="str">
        <f t="shared" si="254"/>
        <v>HRAEI-LPI-CC-470-2022HRAEI-MD1361</v>
      </c>
      <c r="AV863" s="1"/>
      <c r="AW863" s="1"/>
      <c r="AX863" s="1"/>
    </row>
    <row r="864" spans="1:50" s="70" customFormat="1" ht="24.75" hidden="1" customHeight="1" x14ac:dyDescent="0.25">
      <c r="A864" s="70" t="str">
        <f t="shared" si="237"/>
        <v>LA-12-512-012000991-I-174-2023MCSSA018786VITASANITAS, S.A. DE C.V.2024010.000.4552.00</v>
      </c>
      <c r="B864" s="70" t="str">
        <f t="shared" si="238"/>
        <v>MCSSA01878625301HRAEI-LPI-CC-375-2023HRAEI-MD13632024</v>
      </c>
      <c r="C864" s="71">
        <v>45253</v>
      </c>
      <c r="D864" s="72">
        <v>2024</v>
      </c>
      <c r="E864" s="73" t="s">
        <v>39</v>
      </c>
      <c r="F864" s="73" t="s">
        <v>2213</v>
      </c>
      <c r="G864" s="73" t="s">
        <v>41</v>
      </c>
      <c r="H864" s="73">
        <v>25301</v>
      </c>
      <c r="I864" s="73" t="s">
        <v>2268</v>
      </c>
      <c r="J864" s="73" t="s">
        <v>901</v>
      </c>
      <c r="K864" s="73" t="s">
        <v>1020</v>
      </c>
      <c r="L864" s="44" t="str">
        <f t="shared" si="239"/>
        <v>HRAEI-LPI-CC-375-2023HRAEI-MD1363</v>
      </c>
      <c r="M864" s="73" t="s">
        <v>1021</v>
      </c>
      <c r="N864" s="73">
        <v>25301896</v>
      </c>
      <c r="O864" s="73" t="s">
        <v>1022</v>
      </c>
      <c r="P864" s="73" t="s">
        <v>905</v>
      </c>
      <c r="Q864" s="74">
        <v>687.2</v>
      </c>
      <c r="R864" s="75">
        <v>384</v>
      </c>
      <c r="S864" s="75">
        <v>960</v>
      </c>
      <c r="T864" s="74">
        <f t="shared" si="240"/>
        <v>263884.80000000005</v>
      </c>
      <c r="U864" s="74">
        <f t="shared" si="241"/>
        <v>659712</v>
      </c>
      <c r="V864" s="76">
        <v>0</v>
      </c>
      <c r="W864" s="87" t="str">
        <f>IFERROR(VLOOKUP(L864,'DINAMICA SOLICITADO - ENTREGADO'!$A$2:$B$2000,2,0),"-")</f>
        <v>-</v>
      </c>
      <c r="X864" s="87" t="str">
        <f>IFERROR(VLOOKUP(L864,'DINAMICA SOLICITADO - ENTREGADO'!$A$2:$C$2000,3,0),"-")</f>
        <v>-</v>
      </c>
      <c r="Y864" s="87" t="str">
        <f t="shared" si="242"/>
        <v>SIN SOLICITUD</v>
      </c>
      <c r="Z864" s="87" t="str">
        <f t="shared" si="243"/>
        <v>-</v>
      </c>
      <c r="AA864" s="87" t="str">
        <f t="shared" si="244"/>
        <v>MINIMO SIN SOLICITUD</v>
      </c>
      <c r="AB864" s="87" t="str">
        <f t="shared" si="245"/>
        <v>-</v>
      </c>
      <c r="AC864" s="87" t="str">
        <f t="shared" si="246"/>
        <v>SIN SOLICITUD</v>
      </c>
      <c r="AD864" s="6" t="str">
        <f t="shared" si="247"/>
        <v>-</v>
      </c>
      <c r="AE864" s="87"/>
      <c r="AF864" s="87"/>
      <c r="AG864" s="77"/>
      <c r="AH864" s="77"/>
      <c r="AI864" s="78" t="s">
        <v>2216</v>
      </c>
      <c r="AJ864" s="78"/>
      <c r="AK864" s="77"/>
      <c r="AL864" s="77"/>
      <c r="AM864" s="77"/>
      <c r="AN864" s="77" t="str">
        <f t="shared" si="248"/>
        <v>MCSSA018786HRAEI-LPI-CC-375-202325301</v>
      </c>
      <c r="AO864" s="77" t="str">
        <f t="shared" si="249"/>
        <v>960VITASANITAS, S.A. DE C.V.687.2MCSSA018786010.000.4552.002024LA-12-512-012000991-I-174-2023RAMO 12</v>
      </c>
      <c r="AP864" s="77" t="str">
        <f t="shared" si="250"/>
        <v>HRAEI-LPI-CC-375-2023</v>
      </c>
      <c r="AQ864" s="70" t="str">
        <f t="shared" si="251"/>
        <v>HRAEI-MD1363</v>
      </c>
      <c r="AR864" s="70" t="str">
        <f t="shared" si="252"/>
        <v>VITASANITAS, S.A. DE C.V.</v>
      </c>
      <c r="AS864" s="70" t="str">
        <f t="shared" si="253"/>
        <v>LA-12-512-012000991-I-174-2023</v>
      </c>
      <c r="AT864" s="70" t="s">
        <v>2218</v>
      </c>
      <c r="AU864" s="70" t="str">
        <f t="shared" si="254"/>
        <v>HRAEI-LPI-CC-375-2023HRAEI-MD1363</v>
      </c>
    </row>
    <row r="865" spans="1:50" s="70" customFormat="1" ht="24.75" hidden="1" customHeight="1" x14ac:dyDescent="0.25">
      <c r="A865" s="1" t="str">
        <f t="shared" si="237"/>
        <v>LA-012M7B997-E115-2022MCSSA018786VITASANITAS, S.A. DE C.V.2024010.000.4552.00</v>
      </c>
      <c r="B865" s="1" t="str">
        <f t="shared" si="238"/>
        <v>MCSSA01878625301HRAEI-LPI-CC-463-2022HRAEI-MD13632024</v>
      </c>
      <c r="C865" s="42">
        <v>44950</v>
      </c>
      <c r="D865" s="43">
        <v>2024</v>
      </c>
      <c r="E865" s="44" t="s">
        <v>39</v>
      </c>
      <c r="F865" s="44" t="s">
        <v>390</v>
      </c>
      <c r="G865" s="44" t="s">
        <v>41</v>
      </c>
      <c r="H865" s="44">
        <v>25301</v>
      </c>
      <c r="I865" s="44" t="s">
        <v>900</v>
      </c>
      <c r="J865" s="44" t="s">
        <v>901</v>
      </c>
      <c r="K865" s="44" t="s">
        <v>1020</v>
      </c>
      <c r="L865" s="44" t="str">
        <f t="shared" si="239"/>
        <v>HRAEI-LPI-CC-463-2022HRAEI-MD1363</v>
      </c>
      <c r="M865" s="44" t="s">
        <v>1021</v>
      </c>
      <c r="N865" s="44">
        <v>25301896</v>
      </c>
      <c r="O865" s="44" t="s">
        <v>1022</v>
      </c>
      <c r="P865" s="44" t="s">
        <v>905</v>
      </c>
      <c r="Q865" s="45">
        <v>687.2</v>
      </c>
      <c r="R865" s="46">
        <v>624</v>
      </c>
      <c r="S865" s="46">
        <v>1560</v>
      </c>
      <c r="T865" s="45">
        <f t="shared" si="240"/>
        <v>428812.80000000005</v>
      </c>
      <c r="U865" s="45">
        <f t="shared" si="241"/>
        <v>1072032</v>
      </c>
      <c r="V865" s="47">
        <v>0</v>
      </c>
      <c r="W865" s="87">
        <f>IFERROR(VLOOKUP(L865,'DINAMICA SOLICITADO - ENTREGADO'!$A$2:$B$2000,2,0),"-")</f>
        <v>1560</v>
      </c>
      <c r="X865" s="87">
        <f>IFERROR(VLOOKUP(L865,'DINAMICA SOLICITADO - ENTREGADO'!$A$2:$C$2000,3,0),"-")</f>
        <v>1560</v>
      </c>
      <c r="Y865" s="87" t="str">
        <f t="shared" si="242"/>
        <v>CLAVE SOLICITADA</v>
      </c>
      <c r="Z865" s="87">
        <f t="shared" si="243"/>
        <v>936</v>
      </c>
      <c r="AA865" s="87" t="str">
        <f t="shared" si="244"/>
        <v>MINIMO SUPERADO</v>
      </c>
      <c r="AB865" s="87">
        <f t="shared" si="245"/>
        <v>0</v>
      </c>
      <c r="AC865" s="87" t="str">
        <f t="shared" si="246"/>
        <v>RECIBIDO TOTAL</v>
      </c>
      <c r="AD865" s="6">
        <f t="shared" si="247"/>
        <v>1072032</v>
      </c>
      <c r="AE865" s="87"/>
      <c r="AF865" s="87"/>
      <c r="AG865" s="8"/>
      <c r="AH865" s="8"/>
      <c r="AI865" s="9">
        <v>2.5000000000000001E-2</v>
      </c>
      <c r="AJ865" s="9"/>
      <c r="AK865" s="8"/>
      <c r="AL865" s="20"/>
      <c r="AM865" s="8"/>
      <c r="AN865" s="8" t="str">
        <f t="shared" si="248"/>
        <v>MCSSA018786HRAEI-LPI-CC-463-202225301</v>
      </c>
      <c r="AO865" s="8" t="str">
        <f t="shared" si="249"/>
        <v>1560VITASANITAS, S.A. DE C.V.687.2MCSSA018786010.000.4552.002024LA-012M7B997-E115-2022RAMO 12</v>
      </c>
      <c r="AP865" s="8" t="str">
        <f t="shared" si="250"/>
        <v>HRAEI-LPI-CC-463-2022</v>
      </c>
      <c r="AQ865" s="1" t="str">
        <f t="shared" si="251"/>
        <v>HRAEI-MD1363</v>
      </c>
      <c r="AR865" s="1" t="str">
        <f t="shared" si="252"/>
        <v>VITASANITAS, S.A. DE C.V.</v>
      </c>
      <c r="AS865" s="1" t="str">
        <f t="shared" si="253"/>
        <v>LA-012M7B997-E115-2022</v>
      </c>
      <c r="AT865" s="1" t="s">
        <v>48</v>
      </c>
      <c r="AU865" s="1" t="str">
        <f t="shared" si="254"/>
        <v>HRAEI-LPI-CC-463-2022HRAEI-MD1363</v>
      </c>
      <c r="AV865" s="1"/>
      <c r="AW865" s="1"/>
      <c r="AX865" s="1"/>
    </row>
    <row r="866" spans="1:50" s="70" customFormat="1" ht="24.75" hidden="1" customHeight="1" x14ac:dyDescent="0.25">
      <c r="A866" s="70" t="str">
        <f t="shared" si="237"/>
        <v>LA-12-512-012000991-I-174-2023MCSSA018786VITASANITAS, S.A. DE C.V.2024010.000.3662.00</v>
      </c>
      <c r="B866" s="70" t="str">
        <f t="shared" si="238"/>
        <v>MCSSA01878625301HRAEI-LPI-CC-375-2023HRAEI-MD13622024</v>
      </c>
      <c r="C866" s="71">
        <v>45253</v>
      </c>
      <c r="D866" s="72">
        <v>2024</v>
      </c>
      <c r="E866" s="73" t="s">
        <v>39</v>
      </c>
      <c r="F866" s="73" t="s">
        <v>2213</v>
      </c>
      <c r="G866" s="73" t="s">
        <v>41</v>
      </c>
      <c r="H866" s="73">
        <v>25301</v>
      </c>
      <c r="I866" s="73" t="s">
        <v>2268</v>
      </c>
      <c r="J866" s="73" t="s">
        <v>901</v>
      </c>
      <c r="K866" s="73" t="s">
        <v>902</v>
      </c>
      <c r="L866" s="44" t="str">
        <f t="shared" si="239"/>
        <v>HRAEI-LPI-CC-375-2023HRAEI-MD1362</v>
      </c>
      <c r="M866" s="73" t="s">
        <v>903</v>
      </c>
      <c r="N866" s="73">
        <v>25301897</v>
      </c>
      <c r="O866" s="73" t="s">
        <v>904</v>
      </c>
      <c r="P866" s="73" t="s">
        <v>905</v>
      </c>
      <c r="Q866" s="74">
        <v>859</v>
      </c>
      <c r="R866" s="75">
        <v>1536</v>
      </c>
      <c r="S866" s="75">
        <v>3840</v>
      </c>
      <c r="T866" s="74">
        <f t="shared" si="240"/>
        <v>1319424</v>
      </c>
      <c r="U866" s="74">
        <f t="shared" si="241"/>
        <v>3298560</v>
      </c>
      <c r="V866" s="76">
        <v>0</v>
      </c>
      <c r="W866" s="87" t="str">
        <f>IFERROR(VLOOKUP(L866,'DINAMICA SOLICITADO - ENTREGADO'!$A$2:$B$2000,2,0),"-")</f>
        <v>-</v>
      </c>
      <c r="X866" s="87" t="str">
        <f>IFERROR(VLOOKUP(L866,'DINAMICA SOLICITADO - ENTREGADO'!$A$2:$C$2000,3,0),"-")</f>
        <v>-</v>
      </c>
      <c r="Y866" s="87" t="str">
        <f t="shared" si="242"/>
        <v>SIN SOLICITUD</v>
      </c>
      <c r="Z866" s="87" t="str">
        <f t="shared" si="243"/>
        <v>-</v>
      </c>
      <c r="AA866" s="87" t="str">
        <f t="shared" si="244"/>
        <v>MINIMO SIN SOLICITUD</v>
      </c>
      <c r="AB866" s="87" t="str">
        <f t="shared" si="245"/>
        <v>-</v>
      </c>
      <c r="AC866" s="87" t="str">
        <f t="shared" si="246"/>
        <v>SIN SOLICITUD</v>
      </c>
      <c r="AD866" s="6" t="str">
        <f t="shared" si="247"/>
        <v>-</v>
      </c>
      <c r="AE866" s="87"/>
      <c r="AF866" s="87"/>
      <c r="AG866" s="77"/>
      <c r="AH866" s="77"/>
      <c r="AI866" s="78" t="s">
        <v>2216</v>
      </c>
      <c r="AJ866" s="78"/>
      <c r="AK866" s="77"/>
      <c r="AL866" s="77"/>
      <c r="AM866" s="77"/>
      <c r="AN866" s="77" t="str">
        <f t="shared" si="248"/>
        <v>MCSSA018786HRAEI-LPI-CC-375-202325301</v>
      </c>
      <c r="AO866" s="77" t="str">
        <f t="shared" si="249"/>
        <v>3840VITASANITAS, S.A. DE C.V.859MCSSA018786010.000.3662.002024LA-12-512-012000991-I-174-2023RAMO 12</v>
      </c>
      <c r="AP866" s="77" t="str">
        <f t="shared" si="250"/>
        <v>HRAEI-LPI-CC-375-2023</v>
      </c>
      <c r="AQ866" s="70" t="str">
        <f t="shared" si="251"/>
        <v>HRAEI-MD1362</v>
      </c>
      <c r="AR866" s="70" t="str">
        <f t="shared" si="252"/>
        <v>VITASANITAS, S.A. DE C.V.</v>
      </c>
      <c r="AS866" s="70" t="str">
        <f t="shared" si="253"/>
        <v>LA-12-512-012000991-I-174-2023</v>
      </c>
      <c r="AT866" s="70" t="s">
        <v>2218</v>
      </c>
      <c r="AU866" s="70" t="str">
        <f t="shared" si="254"/>
        <v>HRAEI-LPI-CC-375-2023HRAEI-MD1362</v>
      </c>
    </row>
    <row r="867" spans="1:50" s="70" customFormat="1" ht="24.75" hidden="1" customHeight="1" x14ac:dyDescent="0.25">
      <c r="A867" s="1" t="str">
        <f t="shared" si="237"/>
        <v>LA-012M7B997-E115-2022MCSSA018786VITASANITAS, S.A. DE C.V.2024010.000.3662.00</v>
      </c>
      <c r="B867" s="1" t="str">
        <f t="shared" si="238"/>
        <v>MCSSA01878625301HRAEI-LPI-CC-463-2022HRAEI-MD13622024</v>
      </c>
      <c r="C867" s="42">
        <v>44950</v>
      </c>
      <c r="D867" s="43">
        <v>2024</v>
      </c>
      <c r="E867" s="44" t="s">
        <v>39</v>
      </c>
      <c r="F867" s="44" t="s">
        <v>390</v>
      </c>
      <c r="G867" s="44" t="s">
        <v>41</v>
      </c>
      <c r="H867" s="44">
        <v>25301</v>
      </c>
      <c r="I867" s="44" t="s">
        <v>900</v>
      </c>
      <c r="J867" s="44" t="s">
        <v>901</v>
      </c>
      <c r="K867" s="44" t="s">
        <v>902</v>
      </c>
      <c r="L867" s="44" t="str">
        <f t="shared" si="239"/>
        <v>HRAEI-LPI-CC-463-2022HRAEI-MD1362</v>
      </c>
      <c r="M867" s="44" t="s">
        <v>903</v>
      </c>
      <c r="N867" s="44">
        <v>25301897</v>
      </c>
      <c r="O867" s="44" t="s">
        <v>904</v>
      </c>
      <c r="P867" s="44" t="s">
        <v>905</v>
      </c>
      <c r="Q867" s="45">
        <v>859</v>
      </c>
      <c r="R867" s="46">
        <v>2496</v>
      </c>
      <c r="S867" s="46">
        <v>6240</v>
      </c>
      <c r="T867" s="45">
        <f t="shared" si="240"/>
        <v>2144064</v>
      </c>
      <c r="U867" s="45">
        <f t="shared" si="241"/>
        <v>5360160</v>
      </c>
      <c r="V867" s="47">
        <v>0</v>
      </c>
      <c r="W867" s="87">
        <f>IFERROR(VLOOKUP(L867,'DINAMICA SOLICITADO - ENTREGADO'!$A$2:$B$2000,2,0),"-")</f>
        <v>3000</v>
      </c>
      <c r="X867" s="87">
        <f>IFERROR(VLOOKUP(L867,'DINAMICA SOLICITADO - ENTREGADO'!$A$2:$C$2000,3,0),"-")</f>
        <v>3000</v>
      </c>
      <c r="Y867" s="87" t="str">
        <f t="shared" si="242"/>
        <v>CLAVE SOLICITADA</v>
      </c>
      <c r="Z867" s="87">
        <f t="shared" si="243"/>
        <v>504</v>
      </c>
      <c r="AA867" s="87" t="str">
        <f t="shared" si="244"/>
        <v>MINIMO SUPERADO</v>
      </c>
      <c r="AB867" s="87">
        <f t="shared" si="245"/>
        <v>0</v>
      </c>
      <c r="AC867" s="87" t="str">
        <f t="shared" si="246"/>
        <v>RECIBIDO TOTAL</v>
      </c>
      <c r="AD867" s="6">
        <f t="shared" si="247"/>
        <v>2577000</v>
      </c>
      <c r="AE867" s="87" t="s">
        <v>3574</v>
      </c>
      <c r="AF867" s="87"/>
      <c r="AG867" s="8"/>
      <c r="AH867" s="8"/>
      <c r="AI867" s="9">
        <v>2.5000000000000001E-2</v>
      </c>
      <c r="AJ867" s="9"/>
      <c r="AK867" s="8"/>
      <c r="AL867" s="20"/>
      <c r="AM867" s="8"/>
      <c r="AN867" s="8" t="str">
        <f t="shared" si="248"/>
        <v>MCSSA018786HRAEI-LPI-CC-463-202225301</v>
      </c>
      <c r="AO867" s="8" t="str">
        <f t="shared" si="249"/>
        <v>6240VITASANITAS, S.A. DE C.V.859MCSSA018786010.000.3662.002024LA-012M7B997-E115-2022RAMO 12</v>
      </c>
      <c r="AP867" s="8" t="str">
        <f t="shared" si="250"/>
        <v>HRAEI-LPI-CC-463-2022</v>
      </c>
      <c r="AQ867" s="1" t="str">
        <f t="shared" si="251"/>
        <v>HRAEI-MD1362</v>
      </c>
      <c r="AR867" s="1" t="str">
        <f t="shared" si="252"/>
        <v>VITASANITAS, S.A. DE C.V.</v>
      </c>
      <c r="AS867" s="1" t="str">
        <f t="shared" si="253"/>
        <v>LA-012M7B997-E115-2022</v>
      </c>
      <c r="AT867" s="1" t="s">
        <v>48</v>
      </c>
      <c r="AU867" s="1" t="str">
        <f t="shared" si="254"/>
        <v>HRAEI-LPI-CC-463-2022HRAEI-MD1362</v>
      </c>
      <c r="AV867" s="1"/>
      <c r="AW867" s="1"/>
      <c r="AX867" s="1"/>
    </row>
    <row r="868" spans="1:50" s="70" customFormat="1" ht="24.75" hidden="1" customHeight="1" x14ac:dyDescent="0.25">
      <c r="A868" s="70" t="str">
        <f t="shared" si="237"/>
        <v>LA-12-512-012000991-I-174-2023MCSSA018786MEDILIVER, S.A. DE C.V.2024040.000.4484.00</v>
      </c>
      <c r="B868" s="70" t="str">
        <f t="shared" si="238"/>
        <v>MCSSA01878625301HRAEI-LPI-CC-335-1-2023HRAEI-MD13662024</v>
      </c>
      <c r="C868" s="71">
        <v>45253</v>
      </c>
      <c r="D868" s="72">
        <v>2024</v>
      </c>
      <c r="E868" s="73" t="s">
        <v>39</v>
      </c>
      <c r="F868" s="73" t="s">
        <v>2213</v>
      </c>
      <c r="G868" s="73" t="s">
        <v>41</v>
      </c>
      <c r="H868" s="73">
        <v>25301</v>
      </c>
      <c r="I868" s="73" t="s">
        <v>2284</v>
      </c>
      <c r="J868" s="73" t="s">
        <v>1739</v>
      </c>
      <c r="K868" s="73" t="s">
        <v>1279</v>
      </c>
      <c r="L868" s="44" t="str">
        <f t="shared" si="239"/>
        <v>HRAEI-LPI-CC-335-1-2023HRAEI-MD1366</v>
      </c>
      <c r="M868" s="73" t="s">
        <v>1280</v>
      </c>
      <c r="N868" s="73">
        <v>25301899</v>
      </c>
      <c r="O868" s="73" t="s">
        <v>1281</v>
      </c>
      <c r="P868" s="73" t="s">
        <v>1282</v>
      </c>
      <c r="Q868" s="74">
        <v>8.4600000000000009</v>
      </c>
      <c r="R868" s="75">
        <v>5</v>
      </c>
      <c r="S868" s="75">
        <v>12</v>
      </c>
      <c r="T868" s="74">
        <f t="shared" si="240"/>
        <v>42.300000000000004</v>
      </c>
      <c r="U868" s="74">
        <f t="shared" si="241"/>
        <v>101.52000000000001</v>
      </c>
      <c r="V868" s="76">
        <v>0</v>
      </c>
      <c r="W868" s="87">
        <f>IFERROR(VLOOKUP(L868,'DINAMICA SOLICITADO - ENTREGADO'!$A$2:$B$2000,2,0),"-")</f>
        <v>5</v>
      </c>
      <c r="X868" s="87">
        <f>IFERROR(VLOOKUP(L868,'DINAMICA SOLICITADO - ENTREGADO'!$A$2:$C$2000,3,0),"-")</f>
        <v>0</v>
      </c>
      <c r="Y868" s="87" t="str">
        <f t="shared" si="242"/>
        <v>CLAVE SOLICITADA</v>
      </c>
      <c r="Z868" s="87">
        <f t="shared" si="243"/>
        <v>0</v>
      </c>
      <c r="AA868" s="87" t="str">
        <f t="shared" si="244"/>
        <v>MINIMO CUMPLIDO</v>
      </c>
      <c r="AB868" s="87">
        <f t="shared" si="245"/>
        <v>5</v>
      </c>
      <c r="AC868" s="87" t="str">
        <f t="shared" si="246"/>
        <v>SIN RECIBIR</v>
      </c>
      <c r="AD868" s="6">
        <f t="shared" si="247"/>
        <v>0</v>
      </c>
      <c r="AE868" s="87"/>
      <c r="AF868" s="87"/>
      <c r="AG868" s="77"/>
      <c r="AH868" s="77"/>
      <c r="AI868" s="78" t="s">
        <v>2216</v>
      </c>
      <c r="AJ868" s="78"/>
      <c r="AK868" s="77"/>
      <c r="AL868" s="77"/>
      <c r="AM868" s="77"/>
      <c r="AN868" s="77" t="str">
        <f t="shared" si="248"/>
        <v>MCSSA018786HRAEI-LPI-CC-335-1-202325301</v>
      </c>
      <c r="AO868" s="77" t="str">
        <f t="shared" si="249"/>
        <v>12MEDILIVER, S.A. DE C.V.8.46MCSSA018786040.000.4484.002024LA-12-512-012000991-I-174-2023RAMO 12</v>
      </c>
      <c r="AP868" s="77" t="str">
        <f t="shared" si="250"/>
        <v>HRAEI-LPI-CC-335-1-2023</v>
      </c>
      <c r="AQ868" s="70" t="str">
        <f t="shared" si="251"/>
        <v>HRAEI-MD1366</v>
      </c>
      <c r="AR868" s="70" t="str">
        <f t="shared" si="252"/>
        <v>MEDILIVER, S.A. DE C.V.</v>
      </c>
      <c r="AS868" s="70" t="str">
        <f t="shared" si="253"/>
        <v>LA-12-512-012000991-I-174-2023</v>
      </c>
      <c r="AT868" s="70" t="s">
        <v>2218</v>
      </c>
      <c r="AU868" s="70" t="str">
        <f t="shared" si="254"/>
        <v>HRAEI-LPI-CC-335-1-2023HRAEI-MD1366</v>
      </c>
    </row>
    <row r="869" spans="1:50" s="70" customFormat="1" ht="24.75" hidden="1" customHeight="1" x14ac:dyDescent="0.25">
      <c r="A869" s="70" t="str">
        <f t="shared" si="237"/>
        <v>LA-12-512-012000991-I-174-2023MCSSA018786CASA PLARRE, S.A. DE C.V.2024010.000.0233.00</v>
      </c>
      <c r="B869" s="70" t="str">
        <f t="shared" si="238"/>
        <v>MCSSA01878625301HRAEI-LPI-CC-273-2023HRAEI-MD13682024</v>
      </c>
      <c r="C869" s="71">
        <v>45253</v>
      </c>
      <c r="D869" s="72">
        <v>2024</v>
      </c>
      <c r="E869" s="73" t="s">
        <v>39</v>
      </c>
      <c r="F869" s="73" t="s">
        <v>2213</v>
      </c>
      <c r="G869" s="73" t="s">
        <v>41</v>
      </c>
      <c r="H869" s="73">
        <v>25301</v>
      </c>
      <c r="I869" s="73" t="s">
        <v>2293</v>
      </c>
      <c r="J869" s="73" t="s">
        <v>1490</v>
      </c>
      <c r="K869" s="73" t="s">
        <v>1491</v>
      </c>
      <c r="L869" s="44" t="str">
        <f t="shared" si="239"/>
        <v>HRAEI-LPI-CC-273-2023HRAEI-MD1368</v>
      </c>
      <c r="M869" s="73" t="s">
        <v>1492</v>
      </c>
      <c r="N869" s="73">
        <v>25302994</v>
      </c>
      <c r="O869" s="73" t="s">
        <v>1493</v>
      </c>
      <c r="P869" s="73" t="s">
        <v>1494</v>
      </c>
      <c r="Q869" s="74">
        <v>899</v>
      </c>
      <c r="R869" s="75">
        <v>72</v>
      </c>
      <c r="S869" s="75">
        <v>179</v>
      </c>
      <c r="T869" s="74">
        <f t="shared" si="240"/>
        <v>64728</v>
      </c>
      <c r="U869" s="74">
        <f t="shared" si="241"/>
        <v>160921</v>
      </c>
      <c r="V869" s="76">
        <v>0</v>
      </c>
      <c r="W869" s="87">
        <f>IFERROR(VLOOKUP(L869,'DINAMICA SOLICITADO - ENTREGADO'!$A$2:$B$2000,2,0),"-")</f>
        <v>72</v>
      </c>
      <c r="X869" s="87">
        <f>IFERROR(VLOOKUP(L869,'DINAMICA SOLICITADO - ENTREGADO'!$A$2:$C$2000,3,0),"-")</f>
        <v>72</v>
      </c>
      <c r="Y869" s="87" t="str">
        <f t="shared" si="242"/>
        <v>CLAVE SOLICITADA</v>
      </c>
      <c r="Z869" s="87">
        <f t="shared" si="243"/>
        <v>0</v>
      </c>
      <c r="AA869" s="87" t="str">
        <f t="shared" si="244"/>
        <v>MINIMO CUMPLIDO</v>
      </c>
      <c r="AB869" s="87">
        <f t="shared" si="245"/>
        <v>0</v>
      </c>
      <c r="AC869" s="87" t="str">
        <f t="shared" si="246"/>
        <v>RECIBIDO TOTAL</v>
      </c>
      <c r="AD869" s="6">
        <f t="shared" si="247"/>
        <v>64728</v>
      </c>
      <c r="AE869" s="87" t="s">
        <v>3574</v>
      </c>
      <c r="AF869" s="87"/>
      <c r="AG869" s="77"/>
      <c r="AH869" s="77"/>
      <c r="AI869" s="78" t="s">
        <v>2216</v>
      </c>
      <c r="AJ869" s="78"/>
      <c r="AK869" s="77"/>
      <c r="AL869" s="77"/>
      <c r="AM869" s="77"/>
      <c r="AN869" s="77" t="str">
        <f t="shared" si="248"/>
        <v>MCSSA018786HRAEI-LPI-CC-273-202325301</v>
      </c>
      <c r="AO869" s="77" t="str">
        <f t="shared" si="249"/>
        <v>179CASA PLARRE, S.A. DE C.V.899MCSSA018786010.000.0233.002024LA-12-512-012000991-I-174-2023RAMO 12</v>
      </c>
      <c r="AP869" s="77" t="str">
        <f t="shared" si="250"/>
        <v>HRAEI-LPI-CC-273-2023</v>
      </c>
      <c r="AQ869" s="70" t="str">
        <f t="shared" si="251"/>
        <v>HRAEI-MD1368</v>
      </c>
      <c r="AR869" s="70" t="str">
        <f t="shared" si="252"/>
        <v>CASA PLARRE, S.A. DE C.V.</v>
      </c>
      <c r="AS869" s="70" t="str">
        <f t="shared" si="253"/>
        <v>LA-12-512-012000991-I-174-2023</v>
      </c>
      <c r="AT869" s="70" t="s">
        <v>2218</v>
      </c>
      <c r="AU869" s="70" t="str">
        <f t="shared" si="254"/>
        <v>HRAEI-LPI-CC-273-2023HRAEI-MD1368</v>
      </c>
    </row>
    <row r="870" spans="1:50" s="70" customFormat="1" ht="24.75" hidden="1" customHeight="1" x14ac:dyDescent="0.25">
      <c r="A870" s="70" t="str">
        <f t="shared" si="237"/>
        <v>LA-12-512-012000991-I-174-2023MCSSA018786GHM DISTRIBUIDORA, S. DE R.L. DE C.V.2024010.000.0233.00</v>
      </c>
      <c r="B870" s="70" t="str">
        <f t="shared" si="238"/>
        <v>MCSSA01878625301HRAEI-LPI-CC-308-2023HRAEI-MD13682024</v>
      </c>
      <c r="C870" s="71">
        <v>45253</v>
      </c>
      <c r="D870" s="72">
        <v>2024</v>
      </c>
      <c r="E870" s="73" t="s">
        <v>39</v>
      </c>
      <c r="F870" s="73" t="s">
        <v>2213</v>
      </c>
      <c r="G870" s="73" t="s">
        <v>41</v>
      </c>
      <c r="H870" s="73">
        <v>25301</v>
      </c>
      <c r="I870" s="73" t="s">
        <v>2437</v>
      </c>
      <c r="J870" s="73" t="s">
        <v>2438</v>
      </c>
      <c r="K870" s="73" t="s">
        <v>1491</v>
      </c>
      <c r="L870" s="44" t="str">
        <f t="shared" si="239"/>
        <v>HRAEI-LPI-CC-308-2023HRAEI-MD1368</v>
      </c>
      <c r="M870" s="73" t="s">
        <v>1492</v>
      </c>
      <c r="N870" s="73">
        <v>25302994</v>
      </c>
      <c r="O870" s="73" t="s">
        <v>1493</v>
      </c>
      <c r="P870" s="73" t="s">
        <v>1494</v>
      </c>
      <c r="Q870" s="74">
        <v>982.87</v>
      </c>
      <c r="R870" s="75">
        <v>48</v>
      </c>
      <c r="S870" s="75">
        <v>119</v>
      </c>
      <c r="T870" s="74">
        <f t="shared" si="240"/>
        <v>47177.760000000002</v>
      </c>
      <c r="U870" s="74">
        <f t="shared" si="241"/>
        <v>116961.53</v>
      </c>
      <c r="V870" s="76">
        <v>0</v>
      </c>
      <c r="W870" s="87" t="str">
        <f>IFERROR(VLOOKUP(L870,'DINAMICA SOLICITADO - ENTREGADO'!$A$2:$B$2000,2,0),"-")</f>
        <v>-</v>
      </c>
      <c r="X870" s="87" t="str">
        <f>IFERROR(VLOOKUP(L870,'DINAMICA SOLICITADO - ENTREGADO'!$A$2:$C$2000,3,0),"-")</f>
        <v>-</v>
      </c>
      <c r="Y870" s="87" t="str">
        <f t="shared" si="242"/>
        <v>SIN SOLICITUD</v>
      </c>
      <c r="Z870" s="87" t="str">
        <f t="shared" si="243"/>
        <v>-</v>
      </c>
      <c r="AA870" s="87" t="str">
        <f t="shared" si="244"/>
        <v>MINIMO SIN SOLICITUD</v>
      </c>
      <c r="AB870" s="87" t="str">
        <f t="shared" si="245"/>
        <v>-</v>
      </c>
      <c r="AC870" s="87" t="str">
        <f t="shared" si="246"/>
        <v>SIN SOLICITUD</v>
      </c>
      <c r="AD870" s="6" t="str">
        <f t="shared" si="247"/>
        <v>-</v>
      </c>
      <c r="AE870" s="87"/>
      <c r="AF870" s="87"/>
      <c r="AG870" s="77"/>
      <c r="AH870" s="77"/>
      <c r="AI870" s="78" t="s">
        <v>2216</v>
      </c>
      <c r="AJ870" s="78"/>
      <c r="AK870" s="77"/>
      <c r="AL870" s="77"/>
      <c r="AM870" s="77"/>
      <c r="AN870" s="77" t="str">
        <f t="shared" si="248"/>
        <v>MCSSA018786HRAEI-LPI-CC-308-202325301</v>
      </c>
      <c r="AO870" s="77" t="str">
        <f t="shared" si="249"/>
        <v>119GHM DISTRIBUIDORA, S. DE R.L. DE C.V.982.87MCSSA018786010.000.0233.002024LA-12-512-012000991-I-174-2023RAMO 12</v>
      </c>
      <c r="AP870" s="77" t="str">
        <f t="shared" si="250"/>
        <v>HRAEI-LPI-CC-308-2023</v>
      </c>
      <c r="AQ870" s="70" t="str">
        <f t="shared" si="251"/>
        <v>HRAEI-MD1368</v>
      </c>
      <c r="AR870" s="70" t="str">
        <f t="shared" si="252"/>
        <v>GHM DISTRIBUIDORA, S. DE R.L. DE C.V.</v>
      </c>
      <c r="AS870" s="70" t="str">
        <f t="shared" si="253"/>
        <v>LA-12-512-012000991-I-174-2023</v>
      </c>
      <c r="AT870" s="70" t="s">
        <v>2218</v>
      </c>
      <c r="AU870" s="70" t="str">
        <f t="shared" si="254"/>
        <v>HRAEI-LPI-CC-308-2023HRAEI-MD1368</v>
      </c>
    </row>
    <row r="871" spans="1:50" s="70" customFormat="1" ht="24.75" hidden="1" customHeight="1" x14ac:dyDescent="0.25">
      <c r="A871" s="1" t="str">
        <f t="shared" si="237"/>
        <v>LA-12-M7B-012M7B997-I-1-2023MCSSA018786CBH+ ESPECIALISTAS EN INNOVACION MEDICA, S.A. DE C.V.2024010.000.0233.00</v>
      </c>
      <c r="B871" s="1" t="str">
        <f t="shared" si="238"/>
        <v>MCSSA01878625301HRAEI-LPI-CC-078-2023HRAEI-MD13682024</v>
      </c>
      <c r="C871" s="42">
        <v>44971</v>
      </c>
      <c r="D871" s="43">
        <v>2024</v>
      </c>
      <c r="E871" s="44" t="s">
        <v>39</v>
      </c>
      <c r="F871" s="44" t="s">
        <v>1474</v>
      </c>
      <c r="G871" s="44" t="s">
        <v>41</v>
      </c>
      <c r="H871" s="44">
        <v>25301</v>
      </c>
      <c r="I871" s="44" t="s">
        <v>2014</v>
      </c>
      <c r="J871" s="44" t="s">
        <v>2015</v>
      </c>
      <c r="K871" s="44" t="s">
        <v>1491</v>
      </c>
      <c r="L871" s="44" t="str">
        <f t="shared" si="239"/>
        <v>HRAEI-LPI-CC-078-2023HRAEI-MD1368</v>
      </c>
      <c r="M871" s="44" t="s">
        <v>1492</v>
      </c>
      <c r="N871" s="44">
        <v>25302994</v>
      </c>
      <c r="O871" s="44" t="s">
        <v>1493</v>
      </c>
      <c r="P871" s="44" t="s">
        <v>1494</v>
      </c>
      <c r="Q871" s="45">
        <v>1009.47</v>
      </c>
      <c r="R871" s="46">
        <v>78</v>
      </c>
      <c r="S871" s="46">
        <v>194</v>
      </c>
      <c r="T871" s="45">
        <f t="shared" si="240"/>
        <v>78738.66</v>
      </c>
      <c r="U871" s="45">
        <f t="shared" si="241"/>
        <v>195837.18</v>
      </c>
      <c r="V871" s="47">
        <v>0</v>
      </c>
      <c r="W871" s="87">
        <f>IFERROR(VLOOKUP(L871,'DINAMICA SOLICITADO - ENTREGADO'!$A$2:$B$2000,2,0),"-")</f>
        <v>78</v>
      </c>
      <c r="X871" s="87">
        <f>IFERROR(VLOOKUP(L871,'DINAMICA SOLICITADO - ENTREGADO'!$A$2:$C$2000,3,0),"-")</f>
        <v>0</v>
      </c>
      <c r="Y871" s="87" t="str">
        <f t="shared" si="242"/>
        <v>CLAVE SOLICITADA</v>
      </c>
      <c r="Z871" s="87">
        <f t="shared" si="243"/>
        <v>0</v>
      </c>
      <c r="AA871" s="87" t="str">
        <f t="shared" si="244"/>
        <v>MINIMO CUMPLIDO</v>
      </c>
      <c r="AB871" s="87">
        <f t="shared" si="245"/>
        <v>78</v>
      </c>
      <c r="AC871" s="87" t="str">
        <f t="shared" si="246"/>
        <v>SIN RECIBIR</v>
      </c>
      <c r="AD871" s="6">
        <f t="shared" si="247"/>
        <v>0</v>
      </c>
      <c r="AE871" s="87" t="s">
        <v>3574</v>
      </c>
      <c r="AF871" s="87"/>
      <c r="AG871" s="8"/>
      <c r="AH871" s="8"/>
      <c r="AI871" s="9">
        <v>0.02</v>
      </c>
      <c r="AJ871" s="9"/>
      <c r="AK871" s="8"/>
      <c r="AL871" s="20"/>
      <c r="AM871" s="8"/>
      <c r="AN871" s="8" t="str">
        <f t="shared" si="248"/>
        <v>MCSSA018786HRAEI-LPI-CC-078-202325301</v>
      </c>
      <c r="AO871" s="8" t="str">
        <f t="shared" si="249"/>
        <v>194CBH+ ESPECIALISTAS EN INNOVACION MEDICA, S.A. DE C.V.1009.47MCSSA018786010.000.0233.002024LA-12-M7B-012M7B997-I-1-2023RAMO 12</v>
      </c>
      <c r="AP871" s="8" t="str">
        <f t="shared" si="250"/>
        <v>HRAEI-LPI-CC-078-2023</v>
      </c>
      <c r="AQ871" s="1" t="str">
        <f t="shared" si="251"/>
        <v>HRAEI-MD1368</v>
      </c>
      <c r="AR871" s="1" t="str">
        <f t="shared" si="252"/>
        <v>CBH+ ESPECIALISTAS EN INNOVACION MEDICA, S.A. DE C.V.</v>
      </c>
      <c r="AS871" s="1" t="str">
        <f t="shared" si="253"/>
        <v>LA-12-M7B-012M7B997-I-1-2023</v>
      </c>
      <c r="AT871" s="1" t="s">
        <v>48</v>
      </c>
      <c r="AU871" s="1" t="str">
        <f t="shared" si="254"/>
        <v>HRAEI-LPI-CC-078-2023HRAEI-MD1368</v>
      </c>
      <c r="AV871" s="1"/>
      <c r="AW871" s="1"/>
      <c r="AX871" s="1"/>
    </row>
    <row r="872" spans="1:50" s="70" customFormat="1" ht="24.75" hidden="1" customHeight="1" x14ac:dyDescent="0.25">
      <c r="A872" s="1" t="str">
        <f t="shared" si="237"/>
        <v>LA-12-M7B-012M7B997-I-1-2023MCSSA018786CASA PLARRE, S.A. DE C.V.2024010.000.0233.00</v>
      </c>
      <c r="B872" s="1" t="str">
        <f t="shared" si="238"/>
        <v>MCSSA01878625301HRAEI-LPI-CC-011-2023HRAEI-MD13682024</v>
      </c>
      <c r="C872" s="42">
        <v>44971</v>
      </c>
      <c r="D872" s="43">
        <v>2024</v>
      </c>
      <c r="E872" s="44" t="s">
        <v>39</v>
      </c>
      <c r="F872" s="44" t="s">
        <v>1474</v>
      </c>
      <c r="G872" s="44" t="s">
        <v>41</v>
      </c>
      <c r="H872" s="44">
        <v>25301</v>
      </c>
      <c r="I872" s="44" t="s">
        <v>1489</v>
      </c>
      <c r="J872" s="44" t="s">
        <v>1490</v>
      </c>
      <c r="K872" s="44" t="s">
        <v>1491</v>
      </c>
      <c r="L872" s="44" t="str">
        <f t="shared" si="239"/>
        <v>HRAEI-LPI-CC-011-2023HRAEI-MD1368</v>
      </c>
      <c r="M872" s="44" t="s">
        <v>1492</v>
      </c>
      <c r="N872" s="44">
        <v>25302994</v>
      </c>
      <c r="O872" s="44" t="s">
        <v>1493</v>
      </c>
      <c r="P872" s="44" t="s">
        <v>1494</v>
      </c>
      <c r="Q872" s="45">
        <v>927.57</v>
      </c>
      <c r="R872" s="46">
        <v>117</v>
      </c>
      <c r="S872" s="46">
        <v>292</v>
      </c>
      <c r="T872" s="45">
        <f t="shared" si="240"/>
        <v>108525.69</v>
      </c>
      <c r="U872" s="45">
        <f t="shared" si="241"/>
        <v>270850.44</v>
      </c>
      <c r="V872" s="47">
        <v>0</v>
      </c>
      <c r="W872" s="87">
        <f>IFERROR(VLOOKUP(L872,'DINAMICA SOLICITADO - ENTREGADO'!$A$2:$B$2000,2,0),"-")</f>
        <v>292</v>
      </c>
      <c r="X872" s="87">
        <f>IFERROR(VLOOKUP(L872,'DINAMICA SOLICITADO - ENTREGADO'!$A$2:$C$2000,3,0),"-")</f>
        <v>292</v>
      </c>
      <c r="Y872" s="87" t="str">
        <f t="shared" si="242"/>
        <v>CLAVE SOLICITADA</v>
      </c>
      <c r="Z872" s="87">
        <f t="shared" si="243"/>
        <v>175</v>
      </c>
      <c r="AA872" s="87" t="str">
        <f t="shared" si="244"/>
        <v>MINIMO SUPERADO</v>
      </c>
      <c r="AB872" s="87">
        <f t="shared" si="245"/>
        <v>0</v>
      </c>
      <c r="AC872" s="87" t="str">
        <f t="shared" si="246"/>
        <v>RECIBIDO TOTAL</v>
      </c>
      <c r="AD872" s="6">
        <f t="shared" si="247"/>
        <v>270850.44</v>
      </c>
      <c r="AE872" s="87" t="s">
        <v>3574</v>
      </c>
      <c r="AF872" s="87"/>
      <c r="AG872" s="8"/>
      <c r="AH872" s="8"/>
      <c r="AI872" s="9">
        <v>0.02</v>
      </c>
      <c r="AJ872" s="9"/>
      <c r="AK872" s="8"/>
      <c r="AL872" s="20"/>
      <c r="AM872" s="8"/>
      <c r="AN872" s="8" t="str">
        <f t="shared" si="248"/>
        <v>MCSSA018786HRAEI-LPI-CC-011-202325301</v>
      </c>
      <c r="AO872" s="8" t="str">
        <f t="shared" si="249"/>
        <v>292CASA PLARRE, S.A. DE C.V.927.57MCSSA018786010.000.0233.002024LA-12-M7B-012M7B997-I-1-2023RAMO 12</v>
      </c>
      <c r="AP872" s="8" t="str">
        <f t="shared" si="250"/>
        <v>HRAEI-LPI-CC-011-2023</v>
      </c>
      <c r="AQ872" s="1" t="str">
        <f t="shared" si="251"/>
        <v>HRAEI-MD1368</v>
      </c>
      <c r="AR872" s="1" t="str">
        <f t="shared" si="252"/>
        <v>CASA PLARRE, S.A. DE C.V.</v>
      </c>
      <c r="AS872" s="1" t="str">
        <f t="shared" si="253"/>
        <v>LA-12-M7B-012M7B997-I-1-2023</v>
      </c>
      <c r="AT872" s="1" t="s">
        <v>48</v>
      </c>
      <c r="AU872" s="1" t="str">
        <f t="shared" si="254"/>
        <v>HRAEI-LPI-CC-011-2023HRAEI-MD1368</v>
      </c>
      <c r="AV872" s="1"/>
      <c r="AW872" s="1"/>
      <c r="AX872" s="1"/>
    </row>
    <row r="873" spans="1:50" s="70" customFormat="1" ht="24.75" hidden="1" customHeight="1" x14ac:dyDescent="0.25">
      <c r="A873" s="1" t="str">
        <f t="shared" si="237"/>
        <v>AA-012M7B997-E151-2022MCSSA018786GILEAD SCIENCES MÉXICO S. DE R.L. DE C.V.2024010.000.6131.00</v>
      </c>
      <c r="B873" s="1" t="str">
        <f t="shared" si="238"/>
        <v>MCSSA01878625301HRAEI-AD-CC-537-2022HRAEI-MD20352024</v>
      </c>
      <c r="C873" s="42">
        <v>44950</v>
      </c>
      <c r="D873" s="43">
        <v>2024</v>
      </c>
      <c r="E873" s="44" t="s">
        <v>39</v>
      </c>
      <c r="F873" s="44" t="s">
        <v>1427</v>
      </c>
      <c r="G873" s="44" t="s">
        <v>41</v>
      </c>
      <c r="H873" s="44">
        <v>25301</v>
      </c>
      <c r="I873" s="44" t="s">
        <v>1451</v>
      </c>
      <c r="J873" s="44" t="s">
        <v>1452</v>
      </c>
      <c r="K873" s="44" t="s">
        <v>1453</v>
      </c>
      <c r="L873" s="44" t="str">
        <f t="shared" si="239"/>
        <v>HRAEI-AD-CC-537-2022HRAEI-MD2035</v>
      </c>
      <c r="M873" s="44" t="s">
        <v>1454</v>
      </c>
      <c r="N873" s="44">
        <v>25303293</v>
      </c>
      <c r="O873" s="44" t="s">
        <v>1455</v>
      </c>
      <c r="P873" s="44" t="s">
        <v>136</v>
      </c>
      <c r="Q873" s="45">
        <v>49896</v>
      </c>
      <c r="R873" s="46">
        <v>10</v>
      </c>
      <c r="S873" s="46">
        <v>23</v>
      </c>
      <c r="T873" s="45">
        <f t="shared" si="240"/>
        <v>498960</v>
      </c>
      <c r="U873" s="45">
        <f t="shared" si="241"/>
        <v>1147608</v>
      </c>
      <c r="V873" s="47">
        <v>0</v>
      </c>
      <c r="W873" s="87" t="str">
        <f>IFERROR(VLOOKUP(L873,'DINAMICA SOLICITADO - ENTREGADO'!$A$2:$B$2000,2,0),"-")</f>
        <v>-</v>
      </c>
      <c r="X873" s="87" t="str">
        <f>IFERROR(VLOOKUP(L873,'DINAMICA SOLICITADO - ENTREGADO'!$A$2:$C$2000,3,0),"-")</f>
        <v>-</v>
      </c>
      <c r="Y873" s="87" t="str">
        <f t="shared" si="242"/>
        <v>SIN SOLICITUD</v>
      </c>
      <c r="Z873" s="87" t="str">
        <f t="shared" si="243"/>
        <v>-</v>
      </c>
      <c r="AA873" s="87" t="str">
        <f t="shared" si="244"/>
        <v>MINIMO SIN SOLICITUD</v>
      </c>
      <c r="AB873" s="87" t="str">
        <f t="shared" si="245"/>
        <v>-</v>
      </c>
      <c r="AC873" s="87" t="str">
        <f t="shared" si="246"/>
        <v>SIN SOLICITUD</v>
      </c>
      <c r="AD873" s="6" t="str">
        <f t="shared" si="247"/>
        <v>-</v>
      </c>
      <c r="AE873" s="87"/>
      <c r="AF873" s="87"/>
      <c r="AG873" s="8"/>
      <c r="AH873" s="8"/>
      <c r="AI873" s="9">
        <v>2.5000000000000001E-2</v>
      </c>
      <c r="AJ873" s="9"/>
      <c r="AK873" s="8"/>
      <c r="AL873" s="20"/>
      <c r="AM873" s="8"/>
      <c r="AN873" s="8" t="str">
        <f t="shared" si="248"/>
        <v>MCSSA018786HRAEI-AD-CC-537-202225301</v>
      </c>
      <c r="AO873" s="8" t="str">
        <f t="shared" si="249"/>
        <v>23GILEAD SCIENCES MÉXICO S. DE R.L. DE C.V.49896MCSSA018786010.000.6131.002024AA-012M7B997-E151-2022RAMO 12</v>
      </c>
      <c r="AP873" s="8" t="str">
        <f t="shared" si="250"/>
        <v>HRAEI-AD-CC-537-2022</v>
      </c>
      <c r="AQ873" s="1" t="str">
        <f t="shared" si="251"/>
        <v>HRAEI-MD2035</v>
      </c>
      <c r="AR873" s="1" t="str">
        <f t="shared" si="252"/>
        <v>GILEAD SCIENCES MÉXICO S. DE R.L. DE C.V.</v>
      </c>
      <c r="AS873" s="1" t="str">
        <f t="shared" si="253"/>
        <v>AA-012M7B997-E151-2022</v>
      </c>
      <c r="AT873" s="1" t="s">
        <v>48</v>
      </c>
      <c r="AU873" s="1" t="str">
        <f t="shared" si="254"/>
        <v>HRAEI-AD-CC-537-2022HRAEI-MD2035</v>
      </c>
      <c r="AV873" s="1"/>
      <c r="AW873" s="1"/>
      <c r="AX873" s="1"/>
    </row>
    <row r="874" spans="1:50" s="70" customFormat="1" ht="24.75" hidden="1" customHeight="1" x14ac:dyDescent="0.25">
      <c r="A874" s="70" t="str">
        <f t="shared" si="237"/>
        <v>LA-12-512-012000991-I-174-2023MCSSA018786BAXTER, S.A. DE C.V.2024010.000.3616.00</v>
      </c>
      <c r="B874" s="70" t="str">
        <f t="shared" si="238"/>
        <v>MCSSA01878625301HRAEI-LPI-CC-263-2023HRAEI-MD13872024</v>
      </c>
      <c r="C874" s="71">
        <v>45253</v>
      </c>
      <c r="D874" s="72">
        <v>2024</v>
      </c>
      <c r="E874" s="73" t="s">
        <v>39</v>
      </c>
      <c r="F874" s="73" t="s">
        <v>2213</v>
      </c>
      <c r="G874" s="73" t="s">
        <v>41</v>
      </c>
      <c r="H874" s="73">
        <v>25301</v>
      </c>
      <c r="I874" s="73" t="s">
        <v>2267</v>
      </c>
      <c r="J874" s="73" t="s">
        <v>1496</v>
      </c>
      <c r="K874" s="73" t="s">
        <v>889</v>
      </c>
      <c r="L874" s="44" t="str">
        <f t="shared" si="239"/>
        <v>HRAEI-LPI-CC-263-2023HRAEI-MD1387</v>
      </c>
      <c r="M874" s="73" t="s">
        <v>890</v>
      </c>
      <c r="N874" s="73">
        <v>25301924</v>
      </c>
      <c r="O874" s="73" t="s">
        <v>891</v>
      </c>
      <c r="P874" s="73" t="s">
        <v>892</v>
      </c>
      <c r="Q874" s="74">
        <v>9.8000000000000007</v>
      </c>
      <c r="R874" s="75">
        <v>4292</v>
      </c>
      <c r="S874" s="75">
        <v>10729</v>
      </c>
      <c r="T874" s="74">
        <f t="shared" si="240"/>
        <v>42061.600000000006</v>
      </c>
      <c r="U874" s="74">
        <f t="shared" si="241"/>
        <v>105144.20000000001</v>
      </c>
      <c r="V874" s="76">
        <v>0</v>
      </c>
      <c r="W874" s="87">
        <f>IFERROR(VLOOKUP(L874,'DINAMICA SOLICITADO - ENTREGADO'!$A$2:$B$2000,2,0),"-")</f>
        <v>4292</v>
      </c>
      <c r="X874" s="87">
        <f>IFERROR(VLOOKUP(L874,'DINAMICA SOLICITADO - ENTREGADO'!$A$2:$C$2000,3,0),"-")</f>
        <v>4292</v>
      </c>
      <c r="Y874" s="87" t="str">
        <f t="shared" si="242"/>
        <v>CLAVE SOLICITADA</v>
      </c>
      <c r="Z874" s="87">
        <f t="shared" si="243"/>
        <v>0</v>
      </c>
      <c r="AA874" s="87" t="str">
        <f t="shared" si="244"/>
        <v>MINIMO CUMPLIDO</v>
      </c>
      <c r="AB874" s="87">
        <f t="shared" si="245"/>
        <v>0</v>
      </c>
      <c r="AC874" s="87" t="str">
        <f t="shared" si="246"/>
        <v>RECIBIDO TOTAL</v>
      </c>
      <c r="AD874" s="6">
        <f t="shared" si="247"/>
        <v>42061.600000000006</v>
      </c>
      <c r="AE874" s="87"/>
      <c r="AF874" s="87"/>
      <c r="AG874" s="77"/>
      <c r="AH874" s="77"/>
      <c r="AI874" s="78" t="s">
        <v>2216</v>
      </c>
      <c r="AJ874" s="78"/>
      <c r="AK874" s="77"/>
      <c r="AL874" s="77"/>
      <c r="AM874" s="77"/>
      <c r="AN874" s="77" t="str">
        <f t="shared" si="248"/>
        <v>MCSSA018786HRAEI-LPI-CC-263-202325301</v>
      </c>
      <c r="AO874" s="77" t="str">
        <f t="shared" si="249"/>
        <v>10729BAXTER, S.A. DE C.V.9.8MCSSA018786010.000.3616.002024LA-12-512-012000991-I-174-2023RAMO 12</v>
      </c>
      <c r="AP874" s="77" t="str">
        <f t="shared" si="250"/>
        <v>HRAEI-LPI-CC-263-2023</v>
      </c>
      <c r="AQ874" s="70" t="str">
        <f t="shared" si="251"/>
        <v>HRAEI-MD1387</v>
      </c>
      <c r="AR874" s="70" t="str">
        <f t="shared" si="252"/>
        <v>BAXTER, S.A. DE C.V.</v>
      </c>
      <c r="AS874" s="70" t="str">
        <f t="shared" si="253"/>
        <v>LA-12-512-012000991-I-174-2023</v>
      </c>
      <c r="AT874" s="70" t="s">
        <v>2218</v>
      </c>
      <c r="AU874" s="70" t="str">
        <f t="shared" si="254"/>
        <v>HRAEI-LPI-CC-263-2023HRAEI-MD1387</v>
      </c>
    </row>
    <row r="875" spans="1:50" s="70" customFormat="1" ht="24.75" hidden="1" customHeight="1" x14ac:dyDescent="0.25">
      <c r="A875" s="70" t="str">
        <f t="shared" si="237"/>
        <v>LA-12-512-012000991-I-174-2023MCSSA018786MEDILIVER, S.A. DE C.V.2024010.000.3616.00</v>
      </c>
      <c r="B875" s="70" t="str">
        <f t="shared" si="238"/>
        <v>MCSSA01878625301HRAEI-LPI-CC-335-1-2023HRAEI-MD13872024</v>
      </c>
      <c r="C875" s="71">
        <v>45253</v>
      </c>
      <c r="D875" s="72">
        <v>2024</v>
      </c>
      <c r="E875" s="73" t="s">
        <v>39</v>
      </c>
      <c r="F875" s="73" t="s">
        <v>2213</v>
      </c>
      <c r="G875" s="73" t="s">
        <v>41</v>
      </c>
      <c r="H875" s="73">
        <v>25301</v>
      </c>
      <c r="I875" s="73" t="s">
        <v>2284</v>
      </c>
      <c r="J875" s="73" t="s">
        <v>1739</v>
      </c>
      <c r="K875" s="73" t="s">
        <v>889</v>
      </c>
      <c r="L875" s="44" t="str">
        <f t="shared" si="239"/>
        <v>HRAEI-LPI-CC-335-1-2023HRAEI-MD1387</v>
      </c>
      <c r="M875" s="73" t="s">
        <v>890</v>
      </c>
      <c r="N875" s="73">
        <v>25301924</v>
      </c>
      <c r="O875" s="73" t="s">
        <v>891</v>
      </c>
      <c r="P875" s="73" t="s">
        <v>892</v>
      </c>
      <c r="Q875" s="74">
        <v>10.23</v>
      </c>
      <c r="R875" s="75">
        <v>2861</v>
      </c>
      <c r="S875" s="75">
        <v>7153</v>
      </c>
      <c r="T875" s="74">
        <f t="shared" si="240"/>
        <v>29268.030000000002</v>
      </c>
      <c r="U875" s="74">
        <f t="shared" si="241"/>
        <v>73175.19</v>
      </c>
      <c r="V875" s="76">
        <v>0</v>
      </c>
      <c r="W875" s="87">
        <f>IFERROR(VLOOKUP(L875,'DINAMICA SOLICITADO - ENTREGADO'!$A$2:$B$2000,2,0),"-")</f>
        <v>2861</v>
      </c>
      <c r="X875" s="87">
        <f>IFERROR(VLOOKUP(L875,'DINAMICA SOLICITADO - ENTREGADO'!$A$2:$C$2000,3,0),"-")</f>
        <v>2861</v>
      </c>
      <c r="Y875" s="87" t="str">
        <f t="shared" si="242"/>
        <v>CLAVE SOLICITADA</v>
      </c>
      <c r="Z875" s="87">
        <f t="shared" si="243"/>
        <v>0</v>
      </c>
      <c r="AA875" s="87" t="str">
        <f t="shared" si="244"/>
        <v>MINIMO CUMPLIDO</v>
      </c>
      <c r="AB875" s="87">
        <f t="shared" si="245"/>
        <v>0</v>
      </c>
      <c r="AC875" s="87" t="str">
        <f t="shared" si="246"/>
        <v>RECIBIDO TOTAL</v>
      </c>
      <c r="AD875" s="6">
        <f t="shared" si="247"/>
        <v>29268.030000000002</v>
      </c>
      <c r="AE875" s="87"/>
      <c r="AF875" s="87"/>
      <c r="AG875" s="77"/>
      <c r="AH875" s="77"/>
      <c r="AI875" s="78" t="s">
        <v>2216</v>
      </c>
      <c r="AJ875" s="78"/>
      <c r="AK875" s="77"/>
      <c r="AL875" s="77"/>
      <c r="AM875" s="77"/>
      <c r="AN875" s="77" t="str">
        <f t="shared" si="248"/>
        <v>MCSSA018786HRAEI-LPI-CC-335-1-202325301</v>
      </c>
      <c r="AO875" s="77" t="str">
        <f t="shared" si="249"/>
        <v>7153MEDILIVER, S.A. DE C.V.10.23MCSSA018786010.000.3616.002024LA-12-512-012000991-I-174-2023RAMO 12</v>
      </c>
      <c r="AP875" s="77" t="str">
        <f t="shared" si="250"/>
        <v>HRAEI-LPI-CC-335-1-2023</v>
      </c>
      <c r="AQ875" s="70" t="str">
        <f t="shared" si="251"/>
        <v>HRAEI-MD1387</v>
      </c>
      <c r="AR875" s="70" t="str">
        <f t="shared" si="252"/>
        <v>MEDILIVER, S.A. DE C.V.</v>
      </c>
      <c r="AS875" s="70" t="str">
        <f t="shared" si="253"/>
        <v>LA-12-512-012000991-I-174-2023</v>
      </c>
      <c r="AT875" s="70" t="s">
        <v>2218</v>
      </c>
      <c r="AU875" s="70" t="str">
        <f t="shared" si="254"/>
        <v>HRAEI-LPI-CC-335-1-2023HRAEI-MD1387</v>
      </c>
    </row>
    <row r="876" spans="1:50" s="70" customFormat="1" ht="24.75" hidden="1" customHeight="1" x14ac:dyDescent="0.25">
      <c r="A876" s="1" t="str">
        <f t="shared" si="237"/>
        <v>LA-012M7B997-E115-2022MCSSA018786IARE DE OCCIDENTE, S.A. DE C.V.2024010.000.3616.00</v>
      </c>
      <c r="B876" s="1" t="str">
        <f t="shared" si="238"/>
        <v>MCSSA01878625301HRAEI-LPI-CC-425-2022HRAEI-MD13872024</v>
      </c>
      <c r="C876" s="42">
        <v>44950</v>
      </c>
      <c r="D876" s="43">
        <v>2024</v>
      </c>
      <c r="E876" s="44" t="s">
        <v>39</v>
      </c>
      <c r="F876" s="44" t="s">
        <v>390</v>
      </c>
      <c r="G876" s="44" t="s">
        <v>41</v>
      </c>
      <c r="H876" s="44">
        <v>25301</v>
      </c>
      <c r="I876" s="44" t="s">
        <v>451</v>
      </c>
      <c r="J876" s="44" t="s">
        <v>373</v>
      </c>
      <c r="K876" s="44" t="s">
        <v>889</v>
      </c>
      <c r="L876" s="44" t="str">
        <f t="shared" si="239"/>
        <v>HRAEI-LPI-CC-425-2022HRAEI-MD1387</v>
      </c>
      <c r="M876" s="44" t="s">
        <v>890</v>
      </c>
      <c r="N876" s="44">
        <v>25301924</v>
      </c>
      <c r="O876" s="44" t="s">
        <v>891</v>
      </c>
      <c r="P876" s="44" t="s">
        <v>892</v>
      </c>
      <c r="Q876" s="45">
        <v>9.98</v>
      </c>
      <c r="R876" s="46">
        <v>11624</v>
      </c>
      <c r="S876" s="46">
        <v>29058</v>
      </c>
      <c r="T876" s="45">
        <f t="shared" si="240"/>
        <v>116007.52</v>
      </c>
      <c r="U876" s="45">
        <f t="shared" si="241"/>
        <v>289998.84000000003</v>
      </c>
      <c r="V876" s="47">
        <v>0</v>
      </c>
      <c r="W876" s="87">
        <f>IFERROR(VLOOKUP(L876,'DINAMICA SOLICITADO - ENTREGADO'!$A$2:$B$2000,2,0),"-")</f>
        <v>12000</v>
      </c>
      <c r="X876" s="87">
        <f>IFERROR(VLOOKUP(L876,'DINAMICA SOLICITADO - ENTREGADO'!$A$2:$C$2000,3,0),"-")</f>
        <v>12000</v>
      </c>
      <c r="Y876" s="87" t="str">
        <f t="shared" si="242"/>
        <v>CLAVE SOLICITADA</v>
      </c>
      <c r="Z876" s="87">
        <f t="shared" si="243"/>
        <v>376</v>
      </c>
      <c r="AA876" s="87" t="str">
        <f t="shared" si="244"/>
        <v>MINIMO SUPERADO</v>
      </c>
      <c r="AB876" s="87">
        <f t="shared" si="245"/>
        <v>0</v>
      </c>
      <c r="AC876" s="87" t="str">
        <f t="shared" si="246"/>
        <v>RECIBIDO TOTAL</v>
      </c>
      <c r="AD876" s="6">
        <f t="shared" si="247"/>
        <v>119760</v>
      </c>
      <c r="AE876" s="87" t="s">
        <v>3574</v>
      </c>
      <c r="AF876" s="87"/>
      <c r="AG876" s="8"/>
      <c r="AH876" s="8"/>
      <c r="AI876" s="9">
        <v>2.5000000000000001E-2</v>
      </c>
      <c r="AJ876" s="9"/>
      <c r="AK876" s="8"/>
      <c r="AL876" s="20"/>
      <c r="AM876" s="8"/>
      <c r="AN876" s="8" t="str">
        <f t="shared" si="248"/>
        <v>MCSSA018786HRAEI-LPI-CC-425-202225301</v>
      </c>
      <c r="AO876" s="8" t="str">
        <f t="shared" si="249"/>
        <v>29058IARE DE OCCIDENTE, S.A. DE C.V.9.98MCSSA018786010.000.3616.002024LA-012M7B997-E115-2022RAMO 12</v>
      </c>
      <c r="AP876" s="8" t="str">
        <f t="shared" si="250"/>
        <v>HRAEI-LPI-CC-425-2022</v>
      </c>
      <c r="AQ876" s="1" t="str">
        <f t="shared" si="251"/>
        <v>HRAEI-MD1387</v>
      </c>
      <c r="AR876" s="1" t="str">
        <f t="shared" si="252"/>
        <v>IARE DE OCCIDENTE, S.A. DE C.V.</v>
      </c>
      <c r="AS876" s="1" t="str">
        <f t="shared" si="253"/>
        <v>LA-012M7B997-E115-2022</v>
      </c>
      <c r="AT876" s="1" t="s">
        <v>48</v>
      </c>
      <c r="AU876" s="1" t="str">
        <f t="shared" si="254"/>
        <v>HRAEI-LPI-CC-425-2022HRAEI-MD1387</v>
      </c>
      <c r="AV876" s="1"/>
      <c r="AW876" s="1"/>
      <c r="AX876" s="1"/>
    </row>
    <row r="877" spans="1:50" s="70" customFormat="1" ht="24.75" hidden="1" customHeight="1" x14ac:dyDescent="0.25">
      <c r="A877" s="70" t="str">
        <f t="shared" si="237"/>
        <v>LA-12-512-012000991-I-174-2023MCSSA018786MEDILIVER, S.A. DE C.V.2024010.000.3615.00</v>
      </c>
      <c r="B877" s="70" t="str">
        <f t="shared" si="238"/>
        <v>MCSSA01878625301HRAEI-LPI-CC-335-1-2023HRAEI-MD13862024</v>
      </c>
      <c r="C877" s="71">
        <v>45253</v>
      </c>
      <c r="D877" s="72">
        <v>2024</v>
      </c>
      <c r="E877" s="73" t="s">
        <v>39</v>
      </c>
      <c r="F877" s="73" t="s">
        <v>2213</v>
      </c>
      <c r="G877" s="73" t="s">
        <v>41</v>
      </c>
      <c r="H877" s="73">
        <v>25301</v>
      </c>
      <c r="I877" s="73" t="s">
        <v>2284</v>
      </c>
      <c r="J877" s="73" t="s">
        <v>1739</v>
      </c>
      <c r="K877" s="73" t="s">
        <v>886</v>
      </c>
      <c r="L877" s="44" t="str">
        <f t="shared" si="239"/>
        <v>HRAEI-LPI-CC-335-1-2023HRAEI-MD1386</v>
      </c>
      <c r="M877" s="73" t="s">
        <v>887</v>
      </c>
      <c r="N877" s="73">
        <v>25301926</v>
      </c>
      <c r="O877" s="73" t="s">
        <v>888</v>
      </c>
      <c r="P877" s="73" t="s">
        <v>369</v>
      </c>
      <c r="Q877" s="74">
        <v>8.0500000000000007</v>
      </c>
      <c r="R877" s="75">
        <v>4142</v>
      </c>
      <c r="S877" s="75">
        <v>10355</v>
      </c>
      <c r="T877" s="74">
        <f t="shared" si="240"/>
        <v>33343.100000000006</v>
      </c>
      <c r="U877" s="74">
        <f t="shared" si="241"/>
        <v>83357.750000000015</v>
      </c>
      <c r="V877" s="76">
        <v>0</v>
      </c>
      <c r="W877" s="87">
        <f>IFERROR(VLOOKUP(L877,'DINAMICA SOLICITADO - ENTREGADO'!$A$2:$B$2000,2,0),"-")</f>
        <v>4142</v>
      </c>
      <c r="X877" s="87">
        <f>IFERROR(VLOOKUP(L877,'DINAMICA SOLICITADO - ENTREGADO'!$A$2:$C$2000,3,0),"-")</f>
        <v>0</v>
      </c>
      <c r="Y877" s="87" t="str">
        <f t="shared" si="242"/>
        <v>CLAVE SOLICITADA</v>
      </c>
      <c r="Z877" s="87">
        <f t="shared" si="243"/>
        <v>0</v>
      </c>
      <c r="AA877" s="87" t="str">
        <f t="shared" si="244"/>
        <v>MINIMO CUMPLIDO</v>
      </c>
      <c r="AB877" s="87">
        <f t="shared" si="245"/>
        <v>4142</v>
      </c>
      <c r="AC877" s="87" t="str">
        <f t="shared" si="246"/>
        <v>SIN RECIBIR</v>
      </c>
      <c r="AD877" s="6">
        <f t="shared" si="247"/>
        <v>0</v>
      </c>
      <c r="AE877" s="87"/>
      <c r="AF877" s="87"/>
      <c r="AG877" s="77"/>
      <c r="AH877" s="77"/>
      <c r="AI877" s="78" t="s">
        <v>2216</v>
      </c>
      <c r="AJ877" s="78"/>
      <c r="AK877" s="77"/>
      <c r="AL877" s="77"/>
      <c r="AM877" s="77"/>
      <c r="AN877" s="77" t="str">
        <f t="shared" si="248"/>
        <v>MCSSA018786HRAEI-LPI-CC-335-1-202325301</v>
      </c>
      <c r="AO877" s="77" t="str">
        <f t="shared" si="249"/>
        <v>10355MEDILIVER, S.A. DE C.V.8.05MCSSA018786010.000.3615.002024LA-12-512-012000991-I-174-2023RAMO 12</v>
      </c>
      <c r="AP877" s="77" t="str">
        <f t="shared" si="250"/>
        <v>HRAEI-LPI-CC-335-1-2023</v>
      </c>
      <c r="AQ877" s="70" t="str">
        <f t="shared" si="251"/>
        <v>HRAEI-MD1386</v>
      </c>
      <c r="AR877" s="70" t="str">
        <f t="shared" si="252"/>
        <v>MEDILIVER, S.A. DE C.V.</v>
      </c>
      <c r="AS877" s="70" t="str">
        <f t="shared" si="253"/>
        <v>LA-12-512-012000991-I-174-2023</v>
      </c>
      <c r="AT877" s="70" t="s">
        <v>2218</v>
      </c>
      <c r="AU877" s="70" t="str">
        <f t="shared" si="254"/>
        <v>HRAEI-LPI-CC-335-1-2023HRAEI-MD1386</v>
      </c>
    </row>
    <row r="878" spans="1:50" s="70" customFormat="1" ht="24.75" hidden="1" customHeight="1" x14ac:dyDescent="0.25">
      <c r="A878" s="1" t="str">
        <f t="shared" si="237"/>
        <v>LA-012M7B997-E115-2022MCSSA018786IARE DE OCCIDENTE, S.A. DE C.V.2024010.000.3615.00</v>
      </c>
      <c r="B878" s="1" t="str">
        <f t="shared" si="238"/>
        <v>MCSSA01878625301HRAEI-LPI-CC-425-2022HRAEI-MD13862024</v>
      </c>
      <c r="C878" s="42">
        <v>44950</v>
      </c>
      <c r="D878" s="43">
        <v>2024</v>
      </c>
      <c r="E878" s="44" t="s">
        <v>39</v>
      </c>
      <c r="F878" s="44" t="s">
        <v>390</v>
      </c>
      <c r="G878" s="44" t="s">
        <v>41</v>
      </c>
      <c r="H878" s="44">
        <v>25301</v>
      </c>
      <c r="I878" s="44" t="s">
        <v>451</v>
      </c>
      <c r="J878" s="44" t="s">
        <v>373</v>
      </c>
      <c r="K878" s="44" t="s">
        <v>886</v>
      </c>
      <c r="L878" s="44" t="str">
        <f t="shared" si="239"/>
        <v>HRAEI-LPI-CC-425-2022HRAEI-MD1386</v>
      </c>
      <c r="M878" s="44" t="s">
        <v>887</v>
      </c>
      <c r="N878" s="44">
        <v>25301926</v>
      </c>
      <c r="O878" s="44" t="s">
        <v>888</v>
      </c>
      <c r="P878" s="44" t="s">
        <v>369</v>
      </c>
      <c r="Q878" s="45">
        <v>7.74</v>
      </c>
      <c r="R878" s="46">
        <v>6731</v>
      </c>
      <c r="S878" s="46">
        <v>16827</v>
      </c>
      <c r="T878" s="45">
        <f t="shared" si="240"/>
        <v>52097.94</v>
      </c>
      <c r="U878" s="45">
        <f t="shared" si="241"/>
        <v>130240.98000000001</v>
      </c>
      <c r="V878" s="47">
        <v>0</v>
      </c>
      <c r="W878" s="87">
        <f>IFERROR(VLOOKUP(L878,'DINAMICA SOLICITADO - ENTREGADO'!$A$2:$B$2000,2,0),"-")</f>
        <v>12405</v>
      </c>
      <c r="X878" s="87">
        <f>IFERROR(VLOOKUP(L878,'DINAMICA SOLICITADO - ENTREGADO'!$A$2:$C$2000,3,0),"-")</f>
        <v>9600</v>
      </c>
      <c r="Y878" s="87" t="str">
        <f t="shared" si="242"/>
        <v>CLAVE SOLICITADA</v>
      </c>
      <c r="Z878" s="87">
        <f t="shared" si="243"/>
        <v>5674</v>
      </c>
      <c r="AA878" s="87" t="str">
        <f t="shared" si="244"/>
        <v>MINIMO SUPERADO</v>
      </c>
      <c r="AB878" s="87">
        <f t="shared" si="245"/>
        <v>2805</v>
      </c>
      <c r="AC878" s="87" t="str">
        <f t="shared" si="246"/>
        <v>RECIBIDO PARCIAL</v>
      </c>
      <c r="AD878" s="6">
        <f t="shared" si="247"/>
        <v>74304</v>
      </c>
      <c r="AE878" s="87" t="s">
        <v>3574</v>
      </c>
      <c r="AF878" s="87"/>
      <c r="AG878" s="8"/>
      <c r="AH878" s="8"/>
      <c r="AI878" s="9">
        <v>2.5000000000000001E-2</v>
      </c>
      <c r="AJ878" s="9"/>
      <c r="AK878" s="8"/>
      <c r="AL878" s="20"/>
      <c r="AM878" s="8"/>
      <c r="AN878" s="8" t="str">
        <f t="shared" si="248"/>
        <v>MCSSA018786HRAEI-LPI-CC-425-202225301</v>
      </c>
      <c r="AO878" s="8" t="str">
        <f t="shared" si="249"/>
        <v>16827IARE DE OCCIDENTE, S.A. DE C.V.7.74MCSSA018786010.000.3615.002024LA-012M7B997-E115-2022RAMO 12</v>
      </c>
      <c r="AP878" s="8" t="str">
        <f t="shared" si="250"/>
        <v>HRAEI-LPI-CC-425-2022</v>
      </c>
      <c r="AQ878" s="1" t="str">
        <f t="shared" si="251"/>
        <v>HRAEI-MD1386</v>
      </c>
      <c r="AR878" s="1" t="str">
        <f t="shared" si="252"/>
        <v>IARE DE OCCIDENTE, S.A. DE C.V.</v>
      </c>
      <c r="AS878" s="1" t="str">
        <f t="shared" si="253"/>
        <v>LA-012M7B997-E115-2022</v>
      </c>
      <c r="AT878" s="1" t="s">
        <v>48</v>
      </c>
      <c r="AU878" s="1" t="str">
        <f t="shared" si="254"/>
        <v>HRAEI-LPI-CC-425-2022HRAEI-MD1386</v>
      </c>
      <c r="AV878" s="1"/>
      <c r="AW878" s="1"/>
      <c r="AX878" s="1"/>
    </row>
    <row r="879" spans="1:50" s="70" customFormat="1" ht="24.75" hidden="1" customHeight="1" x14ac:dyDescent="0.25">
      <c r="A879" s="70" t="str">
        <f t="shared" si="237"/>
        <v>LA-12-512-012000991-I-174-2023MCSSA018786LABORATORIOS MECCH, S.A. DE C.V.2024010.000.2356.00</v>
      </c>
      <c r="B879" s="70" t="str">
        <f t="shared" si="238"/>
        <v>MCSSA01878625301HRAEI-LPI-CC-323-2023HRAEI-MD14002024</v>
      </c>
      <c r="C879" s="71">
        <v>45253</v>
      </c>
      <c r="D879" s="72">
        <v>2024</v>
      </c>
      <c r="E879" s="73" t="s">
        <v>39</v>
      </c>
      <c r="F879" s="73" t="s">
        <v>2213</v>
      </c>
      <c r="G879" s="73" t="s">
        <v>41</v>
      </c>
      <c r="H879" s="73">
        <v>25301</v>
      </c>
      <c r="I879" s="73" t="s">
        <v>2276</v>
      </c>
      <c r="J879" s="73" t="s">
        <v>2277</v>
      </c>
      <c r="K879" s="73" t="s">
        <v>774</v>
      </c>
      <c r="L879" s="44" t="str">
        <f t="shared" si="239"/>
        <v>HRAEI-LPI-CC-323-2023HRAEI-MD1400</v>
      </c>
      <c r="M879" s="73" t="s">
        <v>775</v>
      </c>
      <c r="N879" s="73">
        <v>25301942</v>
      </c>
      <c r="O879" s="73" t="s">
        <v>776</v>
      </c>
      <c r="P879" s="73" t="s">
        <v>777</v>
      </c>
      <c r="Q879" s="74">
        <v>55.79</v>
      </c>
      <c r="R879" s="75">
        <v>96</v>
      </c>
      <c r="S879" s="75">
        <v>240</v>
      </c>
      <c r="T879" s="74">
        <f t="shared" si="240"/>
        <v>5355.84</v>
      </c>
      <c r="U879" s="74">
        <f t="shared" si="241"/>
        <v>13389.6</v>
      </c>
      <c r="V879" s="76">
        <v>0</v>
      </c>
      <c r="W879" s="87">
        <f>IFERROR(VLOOKUP(L879,'DINAMICA SOLICITADO - ENTREGADO'!$A$2:$B$2000,2,0),"-")</f>
        <v>96</v>
      </c>
      <c r="X879" s="87">
        <f>IFERROR(VLOOKUP(L879,'DINAMICA SOLICITADO - ENTREGADO'!$A$2:$C$2000,3,0),"-")</f>
        <v>96</v>
      </c>
      <c r="Y879" s="87" t="str">
        <f t="shared" si="242"/>
        <v>CLAVE SOLICITADA</v>
      </c>
      <c r="Z879" s="87">
        <f t="shared" si="243"/>
        <v>0</v>
      </c>
      <c r="AA879" s="87" t="str">
        <f t="shared" si="244"/>
        <v>MINIMO CUMPLIDO</v>
      </c>
      <c r="AB879" s="87">
        <f t="shared" si="245"/>
        <v>0</v>
      </c>
      <c r="AC879" s="87" t="str">
        <f t="shared" si="246"/>
        <v>RECIBIDO TOTAL</v>
      </c>
      <c r="AD879" s="6">
        <f t="shared" si="247"/>
        <v>5355.84</v>
      </c>
      <c r="AE879" s="87"/>
      <c r="AF879" s="87"/>
      <c r="AG879" s="77"/>
      <c r="AH879" s="77"/>
      <c r="AI879" s="78" t="s">
        <v>2216</v>
      </c>
      <c r="AJ879" s="78"/>
      <c r="AK879" s="77"/>
      <c r="AL879" s="77"/>
      <c r="AM879" s="77"/>
      <c r="AN879" s="77" t="str">
        <f t="shared" si="248"/>
        <v>MCSSA018786HRAEI-LPI-CC-323-202325301</v>
      </c>
      <c r="AO879" s="77" t="str">
        <f t="shared" si="249"/>
        <v>240LABORATORIOS MECCH, S.A. DE C.V.55.79MCSSA018786010.000.2356.002024LA-12-512-012000991-I-174-2023RAMO 12</v>
      </c>
      <c r="AP879" s="77" t="str">
        <f t="shared" si="250"/>
        <v>HRAEI-LPI-CC-323-2023</v>
      </c>
      <c r="AQ879" s="70" t="str">
        <f t="shared" si="251"/>
        <v>HRAEI-MD1400</v>
      </c>
      <c r="AR879" s="70" t="str">
        <f t="shared" si="252"/>
        <v>LABORATORIOS MECCH, S.A. DE C.V.</v>
      </c>
      <c r="AS879" s="70" t="str">
        <f t="shared" si="253"/>
        <v>LA-12-512-012000991-I-174-2023</v>
      </c>
      <c r="AT879" s="70" t="s">
        <v>2218</v>
      </c>
      <c r="AU879" s="70" t="str">
        <f t="shared" si="254"/>
        <v>HRAEI-LPI-CC-323-2023HRAEI-MD1400</v>
      </c>
    </row>
    <row r="880" spans="1:50" s="70" customFormat="1" ht="24.75" hidden="1" customHeight="1" x14ac:dyDescent="0.25">
      <c r="A880" s="1" t="str">
        <f t="shared" si="237"/>
        <v>LA-012M7B997-E115-2022MCSSA018786PROFESSIONAL PHARMACY OCCIDENTE, S.A. DE C.V.2024010.000.2356.00</v>
      </c>
      <c r="B880" s="1" t="str">
        <f t="shared" si="238"/>
        <v>MCSSA01878625301HRAEI-LPI-CC-423-2022HRAEI-MD14002024</v>
      </c>
      <c r="C880" s="42">
        <v>44950</v>
      </c>
      <c r="D880" s="43">
        <v>2024</v>
      </c>
      <c r="E880" s="44" t="s">
        <v>39</v>
      </c>
      <c r="F880" s="44" t="s">
        <v>390</v>
      </c>
      <c r="G880" s="44" t="s">
        <v>41</v>
      </c>
      <c r="H880" s="44">
        <v>25301</v>
      </c>
      <c r="I880" s="44" t="s">
        <v>432</v>
      </c>
      <c r="J880" s="44" t="s">
        <v>340</v>
      </c>
      <c r="K880" s="44" t="s">
        <v>774</v>
      </c>
      <c r="L880" s="44" t="str">
        <f t="shared" si="239"/>
        <v>HRAEI-LPI-CC-423-2022HRAEI-MD1400</v>
      </c>
      <c r="M880" s="44" t="s">
        <v>775</v>
      </c>
      <c r="N880" s="44">
        <v>25301942</v>
      </c>
      <c r="O880" s="44" t="s">
        <v>776</v>
      </c>
      <c r="P880" s="44" t="s">
        <v>777</v>
      </c>
      <c r="Q880" s="45">
        <v>53.64</v>
      </c>
      <c r="R880" s="46">
        <v>156</v>
      </c>
      <c r="S880" s="46">
        <v>390</v>
      </c>
      <c r="T880" s="45">
        <f t="shared" si="240"/>
        <v>8367.84</v>
      </c>
      <c r="U880" s="45">
        <f t="shared" si="241"/>
        <v>20919.599999999999</v>
      </c>
      <c r="V880" s="47">
        <v>0</v>
      </c>
      <c r="W880" s="87" t="str">
        <f>IFERROR(VLOOKUP(L880,'DINAMICA SOLICITADO - ENTREGADO'!$A$2:$B$2000,2,0),"-")</f>
        <v>-</v>
      </c>
      <c r="X880" s="87" t="str">
        <f>IFERROR(VLOOKUP(L880,'DINAMICA SOLICITADO - ENTREGADO'!$A$2:$C$2000,3,0),"-")</f>
        <v>-</v>
      </c>
      <c r="Y880" s="87" t="str">
        <f t="shared" si="242"/>
        <v>SIN SOLICITUD</v>
      </c>
      <c r="Z880" s="87" t="str">
        <f t="shared" si="243"/>
        <v>-</v>
      </c>
      <c r="AA880" s="87" t="str">
        <f t="shared" si="244"/>
        <v>MINIMO SIN SOLICITUD</v>
      </c>
      <c r="AB880" s="87" t="str">
        <f t="shared" si="245"/>
        <v>-</v>
      </c>
      <c r="AC880" s="87" t="str">
        <f t="shared" si="246"/>
        <v>SIN SOLICITUD</v>
      </c>
      <c r="AD880" s="6" t="str">
        <f t="shared" si="247"/>
        <v>-</v>
      </c>
      <c r="AE880" s="87"/>
      <c r="AF880" s="87"/>
      <c r="AG880" s="8"/>
      <c r="AH880" s="8"/>
      <c r="AI880" s="9">
        <v>2.5000000000000001E-2</v>
      </c>
      <c r="AJ880" s="9"/>
      <c r="AK880" s="8"/>
      <c r="AL880" s="20"/>
      <c r="AM880" s="8"/>
      <c r="AN880" s="8" t="str">
        <f t="shared" si="248"/>
        <v>MCSSA018786HRAEI-LPI-CC-423-202225301</v>
      </c>
      <c r="AO880" s="8" t="str">
        <f t="shared" si="249"/>
        <v>390PROFESSIONAL PHARMACY OCCIDENTE, S.A. DE C.V.53.64MCSSA018786010.000.2356.002024LA-012M7B997-E115-2022RAMO 12</v>
      </c>
      <c r="AP880" s="8" t="str">
        <f t="shared" si="250"/>
        <v>HRAEI-LPI-CC-423-2022</v>
      </c>
      <c r="AQ880" s="1" t="str">
        <f t="shared" si="251"/>
        <v>HRAEI-MD1400</v>
      </c>
      <c r="AR880" s="1" t="str">
        <f t="shared" si="252"/>
        <v>PROFESSIONAL PHARMACY OCCIDENTE, S.A. DE C.V.</v>
      </c>
      <c r="AS880" s="1" t="str">
        <f t="shared" si="253"/>
        <v>LA-012M7B997-E115-2022</v>
      </c>
      <c r="AT880" s="1" t="s">
        <v>48</v>
      </c>
      <c r="AU880" s="1" t="str">
        <f t="shared" si="254"/>
        <v>HRAEI-LPI-CC-423-2022HRAEI-MD1400</v>
      </c>
      <c r="AV880" s="1"/>
      <c r="AW880" s="1"/>
      <c r="AX880" s="1"/>
    </row>
    <row r="881" spans="1:50" s="70" customFormat="1" ht="24.75" hidden="1" customHeight="1" x14ac:dyDescent="0.25">
      <c r="A881" s="70" t="str">
        <f t="shared" si="237"/>
        <v>LA-12-512-012000991-I-174-2023MCSSA018786MEDILIVER, S.A. DE C.V.2024010.000.2352.00</v>
      </c>
      <c r="B881" s="70" t="str">
        <f t="shared" si="238"/>
        <v>MCSSA01878625301HRAEI-LPI-CC-335-1-2023HRAEI-MD14042024</v>
      </c>
      <c r="C881" s="71">
        <v>45253</v>
      </c>
      <c r="D881" s="72">
        <v>2024</v>
      </c>
      <c r="E881" s="73" t="s">
        <v>39</v>
      </c>
      <c r="F881" s="73" t="s">
        <v>2213</v>
      </c>
      <c r="G881" s="73" t="s">
        <v>41</v>
      </c>
      <c r="H881" s="73">
        <v>25301</v>
      </c>
      <c r="I881" s="73" t="s">
        <v>2284</v>
      </c>
      <c r="J881" s="73" t="s">
        <v>1739</v>
      </c>
      <c r="K881" s="73" t="s">
        <v>767</v>
      </c>
      <c r="L881" s="44" t="str">
        <f t="shared" si="239"/>
        <v>HRAEI-LPI-CC-335-1-2023HRAEI-MD1404</v>
      </c>
      <c r="M881" s="73" t="s">
        <v>768</v>
      </c>
      <c r="N881" s="73">
        <v>25301946</v>
      </c>
      <c r="O881" s="73" t="s">
        <v>769</v>
      </c>
      <c r="P881" s="73" t="s">
        <v>770</v>
      </c>
      <c r="Q881" s="74">
        <v>51.19</v>
      </c>
      <c r="R881" s="75">
        <v>49</v>
      </c>
      <c r="S881" s="75">
        <v>122</v>
      </c>
      <c r="T881" s="74">
        <f t="shared" si="240"/>
        <v>2508.31</v>
      </c>
      <c r="U881" s="74">
        <f t="shared" si="241"/>
        <v>6245.1799999999994</v>
      </c>
      <c r="V881" s="76">
        <v>0</v>
      </c>
      <c r="W881" s="87" t="str">
        <f>IFERROR(VLOOKUP(L881,'DINAMICA SOLICITADO - ENTREGADO'!$A$2:$B$2000,2,0),"-")</f>
        <v>-</v>
      </c>
      <c r="X881" s="87" t="str">
        <f>IFERROR(VLOOKUP(L881,'DINAMICA SOLICITADO - ENTREGADO'!$A$2:$C$2000,3,0),"-")</f>
        <v>-</v>
      </c>
      <c r="Y881" s="87" t="str">
        <f t="shared" si="242"/>
        <v>SIN SOLICITUD</v>
      </c>
      <c r="Z881" s="87" t="str">
        <f t="shared" si="243"/>
        <v>-</v>
      </c>
      <c r="AA881" s="87" t="str">
        <f t="shared" si="244"/>
        <v>MINIMO SIN SOLICITUD</v>
      </c>
      <c r="AB881" s="87" t="str">
        <f t="shared" si="245"/>
        <v>-</v>
      </c>
      <c r="AC881" s="87" t="str">
        <f t="shared" si="246"/>
        <v>SIN SOLICITUD</v>
      </c>
      <c r="AD881" s="6" t="str">
        <f t="shared" si="247"/>
        <v>-</v>
      </c>
      <c r="AE881" s="87"/>
      <c r="AF881" s="87"/>
      <c r="AG881" s="77"/>
      <c r="AH881" s="77"/>
      <c r="AI881" s="78" t="s">
        <v>2216</v>
      </c>
      <c r="AJ881" s="78"/>
      <c r="AK881" s="77"/>
      <c r="AL881" s="77"/>
      <c r="AM881" s="77"/>
      <c r="AN881" s="77" t="str">
        <f t="shared" si="248"/>
        <v>MCSSA018786HRAEI-LPI-CC-335-1-202325301</v>
      </c>
      <c r="AO881" s="77" t="str">
        <f t="shared" si="249"/>
        <v>122MEDILIVER, S.A. DE C.V.51.19MCSSA018786010.000.2352.002024LA-12-512-012000991-I-174-2023RAMO 12</v>
      </c>
      <c r="AP881" s="77" t="str">
        <f t="shared" si="250"/>
        <v>HRAEI-LPI-CC-335-1-2023</v>
      </c>
      <c r="AQ881" s="70" t="str">
        <f t="shared" si="251"/>
        <v>HRAEI-MD1404</v>
      </c>
      <c r="AR881" s="70" t="str">
        <f t="shared" si="252"/>
        <v>MEDILIVER, S.A. DE C.V.</v>
      </c>
      <c r="AS881" s="70" t="str">
        <f t="shared" si="253"/>
        <v>LA-12-512-012000991-I-174-2023</v>
      </c>
      <c r="AT881" s="70" t="s">
        <v>2218</v>
      </c>
      <c r="AU881" s="70" t="str">
        <f t="shared" si="254"/>
        <v>HRAEI-LPI-CC-335-1-2023HRAEI-MD1404</v>
      </c>
    </row>
    <row r="882" spans="1:50" s="70" customFormat="1" ht="24.75" hidden="1" customHeight="1" x14ac:dyDescent="0.25">
      <c r="A882" s="1" t="str">
        <f t="shared" si="237"/>
        <v>LA-012M7B997-E115-2022MCSSA018786IARE DE OCCIDENTE, S.A. DE C.V.2024010.000.2352.00</v>
      </c>
      <c r="B882" s="1" t="str">
        <f t="shared" si="238"/>
        <v>MCSSA01878625301HRAEI-LPI-CC-425-2022HRAEI-MD14042024</v>
      </c>
      <c r="C882" s="42">
        <v>44950</v>
      </c>
      <c r="D882" s="43">
        <v>2024</v>
      </c>
      <c r="E882" s="44" t="s">
        <v>39</v>
      </c>
      <c r="F882" s="44" t="s">
        <v>390</v>
      </c>
      <c r="G882" s="44" t="s">
        <v>41</v>
      </c>
      <c r="H882" s="44">
        <v>25301</v>
      </c>
      <c r="I882" s="44" t="s">
        <v>451</v>
      </c>
      <c r="J882" s="44" t="s">
        <v>373</v>
      </c>
      <c r="K882" s="44" t="s">
        <v>767</v>
      </c>
      <c r="L882" s="44" t="str">
        <f t="shared" si="239"/>
        <v>HRAEI-LPI-CC-425-2022HRAEI-MD1404</v>
      </c>
      <c r="M882" s="44" t="s">
        <v>768</v>
      </c>
      <c r="N882" s="44">
        <v>25301946</v>
      </c>
      <c r="O882" s="44" t="s">
        <v>769</v>
      </c>
      <c r="P882" s="44" t="s">
        <v>770</v>
      </c>
      <c r="Q882" s="45">
        <v>51.19</v>
      </c>
      <c r="R882" s="46">
        <v>80</v>
      </c>
      <c r="S882" s="46">
        <v>198</v>
      </c>
      <c r="T882" s="45">
        <f t="shared" si="240"/>
        <v>4095.2</v>
      </c>
      <c r="U882" s="45">
        <f t="shared" si="241"/>
        <v>10135.619999999999</v>
      </c>
      <c r="V882" s="47">
        <v>0</v>
      </c>
      <c r="W882" s="87" t="str">
        <f>IFERROR(VLOOKUP(L882,'DINAMICA SOLICITADO - ENTREGADO'!$A$2:$B$2000,2,0),"-")</f>
        <v>-</v>
      </c>
      <c r="X882" s="87" t="str">
        <f>IFERROR(VLOOKUP(L882,'DINAMICA SOLICITADO - ENTREGADO'!$A$2:$C$2000,3,0),"-")</f>
        <v>-</v>
      </c>
      <c r="Y882" s="87" t="str">
        <f t="shared" si="242"/>
        <v>SIN SOLICITUD</v>
      </c>
      <c r="Z882" s="87" t="str">
        <f t="shared" si="243"/>
        <v>-</v>
      </c>
      <c r="AA882" s="87" t="str">
        <f t="shared" si="244"/>
        <v>MINIMO SIN SOLICITUD</v>
      </c>
      <c r="AB882" s="87" t="str">
        <f t="shared" si="245"/>
        <v>-</v>
      </c>
      <c r="AC882" s="87" t="str">
        <f t="shared" si="246"/>
        <v>SIN SOLICITUD</v>
      </c>
      <c r="AD882" s="6" t="str">
        <f t="shared" si="247"/>
        <v>-</v>
      </c>
      <c r="AE882" s="87"/>
      <c r="AF882" s="87"/>
      <c r="AG882" s="8"/>
      <c r="AH882" s="8"/>
      <c r="AI882" s="9">
        <v>2.5000000000000001E-2</v>
      </c>
      <c r="AJ882" s="9"/>
      <c r="AK882" s="8"/>
      <c r="AL882" s="20"/>
      <c r="AM882" s="8"/>
      <c r="AN882" s="8" t="str">
        <f t="shared" si="248"/>
        <v>MCSSA018786HRAEI-LPI-CC-425-202225301</v>
      </c>
      <c r="AO882" s="8" t="str">
        <f t="shared" si="249"/>
        <v>198IARE DE OCCIDENTE, S.A. DE C.V.51.19MCSSA018786010.000.2352.002024LA-012M7B997-E115-2022RAMO 12</v>
      </c>
      <c r="AP882" s="8" t="str">
        <f t="shared" si="250"/>
        <v>HRAEI-LPI-CC-425-2022</v>
      </c>
      <c r="AQ882" s="1" t="str">
        <f t="shared" si="251"/>
        <v>HRAEI-MD1404</v>
      </c>
      <c r="AR882" s="1" t="str">
        <f t="shared" si="252"/>
        <v>IARE DE OCCIDENTE, S.A. DE C.V.</v>
      </c>
      <c r="AS882" s="1" t="str">
        <f t="shared" si="253"/>
        <v>LA-012M7B997-E115-2022</v>
      </c>
      <c r="AT882" s="1" t="s">
        <v>48</v>
      </c>
      <c r="AU882" s="1" t="str">
        <f t="shared" si="254"/>
        <v>HRAEI-LPI-CC-425-2022HRAEI-MD1404</v>
      </c>
      <c r="AV882" s="1"/>
      <c r="AW882" s="1"/>
      <c r="AX882" s="1"/>
    </row>
    <row r="883" spans="1:50" s="70" customFormat="1" ht="24.75" hidden="1" customHeight="1" x14ac:dyDescent="0.25">
      <c r="A883" s="1" t="str">
        <f t="shared" si="237"/>
        <v>LA-012M7B997-E115-2022MCSSA018786PROFESSIONAL PHARMACY OCCIDENTE, S.A. DE C.V.2024010.000.2354.00</v>
      </c>
      <c r="B883" s="1" t="str">
        <f t="shared" si="238"/>
        <v>MCSSA01878625301HRAEI-LPI-CC-423-2022HRAEI-MD14092024</v>
      </c>
      <c r="C883" s="42">
        <v>44950</v>
      </c>
      <c r="D883" s="43">
        <v>2024</v>
      </c>
      <c r="E883" s="44" t="s">
        <v>39</v>
      </c>
      <c r="F883" s="44" t="s">
        <v>390</v>
      </c>
      <c r="G883" s="44" t="s">
        <v>41</v>
      </c>
      <c r="H883" s="44">
        <v>25301</v>
      </c>
      <c r="I883" s="44" t="s">
        <v>432</v>
      </c>
      <c r="J883" s="44" t="s">
        <v>340</v>
      </c>
      <c r="K883" s="44" t="s">
        <v>771</v>
      </c>
      <c r="L883" s="44" t="str">
        <f t="shared" si="239"/>
        <v>HRAEI-LPI-CC-423-2022HRAEI-MD1409</v>
      </c>
      <c r="M883" s="44" t="s">
        <v>772</v>
      </c>
      <c r="N883" s="44">
        <v>25301949</v>
      </c>
      <c r="O883" s="44" t="s">
        <v>773</v>
      </c>
      <c r="P883" s="44" t="s">
        <v>770</v>
      </c>
      <c r="Q883" s="45">
        <v>53.64</v>
      </c>
      <c r="R883" s="46">
        <v>13</v>
      </c>
      <c r="S883" s="46">
        <v>31</v>
      </c>
      <c r="T883" s="45">
        <f t="shared" si="240"/>
        <v>697.32</v>
      </c>
      <c r="U883" s="45">
        <f t="shared" si="241"/>
        <v>1662.84</v>
      </c>
      <c r="V883" s="47">
        <v>0</v>
      </c>
      <c r="W883" s="87" t="str">
        <f>IFERROR(VLOOKUP(L883,'DINAMICA SOLICITADO - ENTREGADO'!$A$2:$B$2000,2,0),"-")</f>
        <v>-</v>
      </c>
      <c r="X883" s="87" t="str">
        <f>IFERROR(VLOOKUP(L883,'DINAMICA SOLICITADO - ENTREGADO'!$A$2:$C$2000,3,0),"-")</f>
        <v>-</v>
      </c>
      <c r="Y883" s="87" t="str">
        <f t="shared" si="242"/>
        <v>SIN SOLICITUD</v>
      </c>
      <c r="Z883" s="87" t="str">
        <f t="shared" si="243"/>
        <v>-</v>
      </c>
      <c r="AA883" s="87" t="str">
        <f t="shared" si="244"/>
        <v>MINIMO SIN SOLICITUD</v>
      </c>
      <c r="AB883" s="87" t="str">
        <f t="shared" si="245"/>
        <v>-</v>
      </c>
      <c r="AC883" s="87" t="str">
        <f t="shared" si="246"/>
        <v>SIN SOLICITUD</v>
      </c>
      <c r="AD883" s="6" t="str">
        <f t="shared" si="247"/>
        <v>-</v>
      </c>
      <c r="AE883" s="87"/>
      <c r="AF883" s="87"/>
      <c r="AG883" s="8"/>
      <c r="AH883" s="8"/>
      <c r="AI883" s="9">
        <v>2.5000000000000001E-2</v>
      </c>
      <c r="AJ883" s="9"/>
      <c r="AK883" s="8"/>
      <c r="AL883" s="20"/>
      <c r="AM883" s="8"/>
      <c r="AN883" s="8" t="str">
        <f t="shared" si="248"/>
        <v>MCSSA018786HRAEI-LPI-CC-423-202225301</v>
      </c>
      <c r="AO883" s="8" t="str">
        <f t="shared" si="249"/>
        <v>31PROFESSIONAL PHARMACY OCCIDENTE, S.A. DE C.V.53.64MCSSA018786010.000.2354.002024LA-012M7B997-E115-2022RAMO 12</v>
      </c>
      <c r="AP883" s="8" t="str">
        <f t="shared" si="250"/>
        <v>HRAEI-LPI-CC-423-2022</v>
      </c>
      <c r="AQ883" s="1" t="str">
        <f t="shared" si="251"/>
        <v>HRAEI-MD1409</v>
      </c>
      <c r="AR883" s="1" t="str">
        <f t="shared" si="252"/>
        <v>PROFESSIONAL PHARMACY OCCIDENTE, S.A. DE C.V.</v>
      </c>
      <c r="AS883" s="1" t="str">
        <f t="shared" si="253"/>
        <v>LA-012M7B997-E115-2022</v>
      </c>
      <c r="AT883" s="1" t="s">
        <v>48</v>
      </c>
      <c r="AU883" s="1" t="str">
        <f t="shared" si="254"/>
        <v>HRAEI-LPI-CC-423-2022HRAEI-MD1409</v>
      </c>
      <c r="AV883" s="1"/>
      <c r="AW883" s="1"/>
      <c r="AX883" s="1"/>
    </row>
    <row r="884" spans="1:50" s="70" customFormat="1" ht="24.75" hidden="1" customHeight="1" x14ac:dyDescent="0.25">
      <c r="A884" s="1" t="str">
        <f t="shared" si="237"/>
        <v>AA-012M7B997-E133-2022MCSSA018786BAYER DE MÉXICO, S.A. DE C.V.2024010.000.5480.00</v>
      </c>
      <c r="B884" s="1" t="str">
        <f t="shared" si="238"/>
        <v>MCSSA01878625301HRAEI-AD-CC-343-2022HRAEI-MD14182024</v>
      </c>
      <c r="C884" s="42">
        <v>44950</v>
      </c>
      <c r="D884" s="43">
        <v>2024</v>
      </c>
      <c r="E884" s="44" t="s">
        <v>39</v>
      </c>
      <c r="F884" s="44" t="s">
        <v>40</v>
      </c>
      <c r="G884" s="44" t="s">
        <v>41</v>
      </c>
      <c r="H884" s="44">
        <v>25301</v>
      </c>
      <c r="I884" s="44" t="s">
        <v>89</v>
      </c>
      <c r="J884" s="44" t="s">
        <v>90</v>
      </c>
      <c r="K884" s="44" t="s">
        <v>91</v>
      </c>
      <c r="L884" s="44" t="str">
        <f t="shared" si="239"/>
        <v>HRAEI-AD-CC-343-2022HRAEI-MD1418</v>
      </c>
      <c r="M884" s="44" t="s">
        <v>92</v>
      </c>
      <c r="N884" s="44">
        <v>25301965</v>
      </c>
      <c r="O884" s="44" t="s">
        <v>93</v>
      </c>
      <c r="P884" s="44" t="s">
        <v>94</v>
      </c>
      <c r="Q884" s="45">
        <v>40462.03</v>
      </c>
      <c r="R884" s="46">
        <v>32</v>
      </c>
      <c r="S884" s="46">
        <v>78</v>
      </c>
      <c r="T884" s="45">
        <f t="shared" si="240"/>
        <v>1294784.96</v>
      </c>
      <c r="U884" s="45">
        <f t="shared" si="241"/>
        <v>3156038.34</v>
      </c>
      <c r="V884" s="47">
        <v>0</v>
      </c>
      <c r="W884" s="87" t="str">
        <f>IFERROR(VLOOKUP(L884,'DINAMICA SOLICITADO - ENTREGADO'!$A$2:$B$2000,2,0),"-")</f>
        <v>-</v>
      </c>
      <c r="X884" s="87" t="str">
        <f>IFERROR(VLOOKUP(L884,'DINAMICA SOLICITADO - ENTREGADO'!$A$2:$C$2000,3,0),"-")</f>
        <v>-</v>
      </c>
      <c r="Y884" s="87" t="str">
        <f t="shared" si="242"/>
        <v>SIN SOLICITUD</v>
      </c>
      <c r="Z884" s="87" t="str">
        <f t="shared" si="243"/>
        <v>-</v>
      </c>
      <c r="AA884" s="87" t="str">
        <f t="shared" si="244"/>
        <v>MINIMO SIN SOLICITUD</v>
      </c>
      <c r="AB884" s="87" t="str">
        <f t="shared" si="245"/>
        <v>-</v>
      </c>
      <c r="AC884" s="87" t="str">
        <f t="shared" si="246"/>
        <v>SIN SOLICITUD</v>
      </c>
      <c r="AD884" s="6" t="str">
        <f t="shared" si="247"/>
        <v>-</v>
      </c>
      <c r="AE884" s="87"/>
      <c r="AF884" s="87"/>
      <c r="AG884" s="8"/>
      <c r="AH884" s="8"/>
      <c r="AI884" s="9">
        <v>2.5000000000000001E-2</v>
      </c>
      <c r="AJ884" s="9"/>
      <c r="AK884" s="8"/>
      <c r="AL884" s="20"/>
      <c r="AM884" s="8"/>
      <c r="AN884" s="8" t="str">
        <f t="shared" si="248"/>
        <v>MCSSA018786HRAEI-AD-CC-343-202225301</v>
      </c>
      <c r="AO884" s="8" t="str">
        <f t="shared" si="249"/>
        <v>78BAYER DE MÉXICO, S.A. DE C.V.40462.03MCSSA018786010.000.5480.002024AA-012M7B997-E133-2022RAMO 12</v>
      </c>
      <c r="AP884" s="8" t="str">
        <f t="shared" si="250"/>
        <v>HRAEI-AD-CC-343-2022</v>
      </c>
      <c r="AQ884" s="1" t="str">
        <f t="shared" si="251"/>
        <v>HRAEI-MD1418</v>
      </c>
      <c r="AR884" s="1" t="str">
        <f t="shared" si="252"/>
        <v>BAYER DE MÉXICO, S.A. DE C.V.</v>
      </c>
      <c r="AS884" s="1" t="str">
        <f t="shared" si="253"/>
        <v>AA-012M7B997-E133-2022</v>
      </c>
      <c r="AT884" s="1" t="s">
        <v>48</v>
      </c>
      <c r="AU884" s="1" t="str">
        <f t="shared" si="254"/>
        <v>HRAEI-AD-CC-343-2022HRAEI-MD1418</v>
      </c>
      <c r="AV884" s="1"/>
      <c r="AW884" s="1"/>
      <c r="AX884" s="1"/>
    </row>
    <row r="885" spans="1:50" s="70" customFormat="1" ht="24.75" hidden="1" customHeight="1" x14ac:dyDescent="0.25">
      <c r="A885" s="70" t="str">
        <f t="shared" si="237"/>
        <v>LA-12-512-012000991-I-174-2023MCSSA018786MARCAS NESTLE, S.A. DE C.V.2024030.000.0003.00</v>
      </c>
      <c r="B885" s="70" t="str">
        <f t="shared" si="238"/>
        <v>MCSSA01878625301HRAEI-LPI-CC-331-2023HRAEI-MD14192024</v>
      </c>
      <c r="C885" s="71">
        <v>45253</v>
      </c>
      <c r="D885" s="72">
        <v>2024</v>
      </c>
      <c r="E885" s="73" t="s">
        <v>39</v>
      </c>
      <c r="F885" s="73" t="s">
        <v>2213</v>
      </c>
      <c r="G885" s="73" t="s">
        <v>41</v>
      </c>
      <c r="H885" s="73">
        <v>25301</v>
      </c>
      <c r="I885" s="73" t="s">
        <v>2412</v>
      </c>
      <c r="J885" s="73" t="s">
        <v>1221</v>
      </c>
      <c r="K885" s="73" t="s">
        <v>1222</v>
      </c>
      <c r="L885" s="44" t="str">
        <f t="shared" si="239"/>
        <v>HRAEI-LPI-CC-331-2023HRAEI-MD1419</v>
      </c>
      <c r="M885" s="73" t="s">
        <v>1223</v>
      </c>
      <c r="N885" s="73">
        <v>25301967</v>
      </c>
      <c r="O885" s="73" t="s">
        <v>1224</v>
      </c>
      <c r="P885" s="73" t="s">
        <v>2413</v>
      </c>
      <c r="Q885" s="74">
        <v>107.3</v>
      </c>
      <c r="R885" s="75">
        <v>1</v>
      </c>
      <c r="S885" s="75">
        <v>1</v>
      </c>
      <c r="T885" s="74">
        <f t="shared" si="240"/>
        <v>107.3</v>
      </c>
      <c r="U885" s="74">
        <f t="shared" si="241"/>
        <v>107.3</v>
      </c>
      <c r="V885" s="76">
        <v>0</v>
      </c>
      <c r="W885" s="87" t="str">
        <f>IFERROR(VLOOKUP(L885,'DINAMICA SOLICITADO - ENTREGADO'!$A$2:$B$2000,2,0),"-")</f>
        <v>-</v>
      </c>
      <c r="X885" s="87" t="str">
        <f>IFERROR(VLOOKUP(L885,'DINAMICA SOLICITADO - ENTREGADO'!$A$2:$C$2000,3,0),"-")</f>
        <v>-</v>
      </c>
      <c r="Y885" s="87" t="str">
        <f t="shared" si="242"/>
        <v>SIN SOLICITUD</v>
      </c>
      <c r="Z885" s="87" t="str">
        <f t="shared" si="243"/>
        <v>-</v>
      </c>
      <c r="AA885" s="87" t="str">
        <f t="shared" si="244"/>
        <v>MINIMO SIN SOLICITUD</v>
      </c>
      <c r="AB885" s="87" t="str">
        <f t="shared" si="245"/>
        <v>-</v>
      </c>
      <c r="AC885" s="87" t="str">
        <f t="shared" si="246"/>
        <v>SIN SOLICITUD</v>
      </c>
      <c r="AD885" s="6" t="str">
        <f t="shared" si="247"/>
        <v>-</v>
      </c>
      <c r="AE885" s="87"/>
      <c r="AF885" s="87"/>
      <c r="AG885" s="77"/>
      <c r="AH885" s="77"/>
      <c r="AI885" s="78" t="s">
        <v>2216</v>
      </c>
      <c r="AJ885" s="78"/>
      <c r="AK885" s="77"/>
      <c r="AL885" s="77"/>
      <c r="AM885" s="77"/>
      <c r="AN885" s="77" t="str">
        <f t="shared" si="248"/>
        <v>MCSSA018786HRAEI-LPI-CC-331-202325301</v>
      </c>
      <c r="AO885" s="77" t="str">
        <f t="shared" si="249"/>
        <v>1MARCAS NESTLE, S.A. DE C.V.107.3MCSSA018786030.000.0003.002024LA-12-512-012000991-I-174-2023RAMO 12</v>
      </c>
      <c r="AP885" s="77" t="str">
        <f t="shared" si="250"/>
        <v>HRAEI-LPI-CC-331-2023</v>
      </c>
      <c r="AQ885" s="70" t="str">
        <f t="shared" si="251"/>
        <v>HRAEI-MD1419</v>
      </c>
      <c r="AR885" s="70" t="str">
        <f t="shared" si="252"/>
        <v>MARCAS NESTLE, S.A. DE C.V.</v>
      </c>
      <c r="AS885" s="70" t="str">
        <f t="shared" si="253"/>
        <v>LA-12-512-012000991-I-174-2023</v>
      </c>
      <c r="AT885" s="70" t="s">
        <v>2218</v>
      </c>
      <c r="AU885" s="70" t="str">
        <f t="shared" si="254"/>
        <v>HRAEI-LPI-CC-331-2023HRAEI-MD1419</v>
      </c>
    </row>
    <row r="886" spans="1:50" s="70" customFormat="1" ht="24.75" hidden="1" customHeight="1" x14ac:dyDescent="0.25">
      <c r="A886" s="1" t="str">
        <f t="shared" si="237"/>
        <v>LA-012M7B997-E115-2022MCSSA018786MARCAS NESTLE, S.A. DE C.V.2024030.000.0003.00</v>
      </c>
      <c r="B886" s="1" t="str">
        <f t="shared" si="238"/>
        <v>MCSSA01878625301HRAEI-LPI-CC-489-2022HRAEI-MD14192024</v>
      </c>
      <c r="C886" s="42">
        <v>44950</v>
      </c>
      <c r="D886" s="43">
        <v>2024</v>
      </c>
      <c r="E886" s="44" t="s">
        <v>39</v>
      </c>
      <c r="F886" s="44" t="s">
        <v>390</v>
      </c>
      <c r="G886" s="44" t="s">
        <v>41</v>
      </c>
      <c r="H886" s="44">
        <v>25301</v>
      </c>
      <c r="I886" s="44" t="s">
        <v>1220</v>
      </c>
      <c r="J886" s="44" t="s">
        <v>1221</v>
      </c>
      <c r="K886" s="44" t="s">
        <v>1222</v>
      </c>
      <c r="L886" s="44" t="str">
        <f t="shared" si="239"/>
        <v>HRAEI-LPI-CC-489-2022HRAEI-MD1419</v>
      </c>
      <c r="M886" s="44" t="s">
        <v>1223</v>
      </c>
      <c r="N886" s="44">
        <v>25301967</v>
      </c>
      <c r="O886" s="44" t="s">
        <v>1224</v>
      </c>
      <c r="P886" s="44" t="s">
        <v>1225</v>
      </c>
      <c r="Q886" s="45">
        <v>107.3</v>
      </c>
      <c r="R886" s="46">
        <v>1</v>
      </c>
      <c r="S886" s="46">
        <v>2</v>
      </c>
      <c r="T886" s="45">
        <f t="shared" si="240"/>
        <v>107.3</v>
      </c>
      <c r="U886" s="45">
        <f t="shared" si="241"/>
        <v>214.6</v>
      </c>
      <c r="V886" s="47">
        <v>0</v>
      </c>
      <c r="W886" s="87" t="str">
        <f>IFERROR(VLOOKUP(L886,'DINAMICA SOLICITADO - ENTREGADO'!$A$2:$B$2000,2,0),"-")</f>
        <v>-</v>
      </c>
      <c r="X886" s="87" t="str">
        <f>IFERROR(VLOOKUP(L886,'DINAMICA SOLICITADO - ENTREGADO'!$A$2:$C$2000,3,0),"-")</f>
        <v>-</v>
      </c>
      <c r="Y886" s="87" t="str">
        <f t="shared" si="242"/>
        <v>SIN SOLICITUD</v>
      </c>
      <c r="Z886" s="87" t="str">
        <f t="shared" si="243"/>
        <v>-</v>
      </c>
      <c r="AA886" s="87" t="str">
        <f t="shared" si="244"/>
        <v>MINIMO SIN SOLICITUD</v>
      </c>
      <c r="AB886" s="87" t="str">
        <f t="shared" si="245"/>
        <v>-</v>
      </c>
      <c r="AC886" s="87" t="str">
        <f t="shared" si="246"/>
        <v>SIN SOLICITUD</v>
      </c>
      <c r="AD886" s="6" t="str">
        <f t="shared" si="247"/>
        <v>-</v>
      </c>
      <c r="AE886" s="87"/>
      <c r="AF886" s="87"/>
      <c r="AG886" s="8" t="s">
        <v>1226</v>
      </c>
      <c r="AH886" s="8" t="s">
        <v>1226</v>
      </c>
      <c r="AI886" s="9">
        <v>2.5000000000000001E-2</v>
      </c>
      <c r="AJ886" s="9" t="s">
        <v>1227</v>
      </c>
      <c r="AK886" s="8"/>
      <c r="AL886" s="20"/>
      <c r="AM886" s="8"/>
      <c r="AN886" s="8" t="str">
        <f t="shared" si="248"/>
        <v>MCSSA018786HRAEI-LPI-CC-489-202225301</v>
      </c>
      <c r="AO886" s="8" t="str">
        <f t="shared" si="249"/>
        <v>2MARCAS NESTLE, S.A. DE C.V.107.3MCSSA018786030.000.0003.002024LA-012M7B997-E115-2022RAMO 12</v>
      </c>
      <c r="AP886" s="8" t="str">
        <f t="shared" si="250"/>
        <v>HRAEI-LPI-CC-489-2022</v>
      </c>
      <c r="AQ886" s="1" t="str">
        <f t="shared" si="251"/>
        <v>HRAEI-MD1419</v>
      </c>
      <c r="AR886" s="1" t="str">
        <f t="shared" si="252"/>
        <v>MARCAS NESTLE, S.A. DE C.V.</v>
      </c>
      <c r="AS886" s="1" t="str">
        <f t="shared" si="253"/>
        <v>LA-012M7B997-E115-2022</v>
      </c>
      <c r="AT886" s="1" t="s">
        <v>48</v>
      </c>
      <c r="AU886" s="1" t="str">
        <f t="shared" si="254"/>
        <v>HRAEI-LPI-CC-489-2022HRAEI-MD1419</v>
      </c>
      <c r="AV886" s="1"/>
      <c r="AW886" s="1"/>
      <c r="AX886" s="1"/>
    </row>
    <row r="887" spans="1:50" s="70" customFormat="1" ht="24.75" hidden="1" customHeight="1" x14ac:dyDescent="0.25">
      <c r="A887" s="70" t="str">
        <f t="shared" si="237"/>
        <v>LA-12-512-012000991-I-174-2023MCSSA018786EVOLUTION PROCES, S.A. DE C.V.2024010.000.5176.00</v>
      </c>
      <c r="B887" s="70" t="str">
        <f t="shared" si="238"/>
        <v>MCSSA01878625301HRAEI-LPI-CC-294-2023HRAEI-MD14222024</v>
      </c>
      <c r="C887" s="71">
        <v>45253</v>
      </c>
      <c r="D887" s="72">
        <v>2024</v>
      </c>
      <c r="E887" s="73" t="s">
        <v>39</v>
      </c>
      <c r="F887" s="73" t="s">
        <v>2213</v>
      </c>
      <c r="G887" s="73" t="s">
        <v>41</v>
      </c>
      <c r="H887" s="73">
        <v>25301</v>
      </c>
      <c r="I887" s="73" t="s">
        <v>2315</v>
      </c>
      <c r="J887" s="73" t="s">
        <v>2316</v>
      </c>
      <c r="K887" s="73" t="s">
        <v>2011</v>
      </c>
      <c r="L887" s="44" t="str">
        <f t="shared" si="239"/>
        <v>HRAEI-LPI-CC-294-2023HRAEI-MD1422</v>
      </c>
      <c r="M887" s="73" t="s">
        <v>2012</v>
      </c>
      <c r="N887" s="73">
        <v>25301973</v>
      </c>
      <c r="O887" s="73" t="s">
        <v>2013</v>
      </c>
      <c r="P887" s="73" t="s">
        <v>807</v>
      </c>
      <c r="Q887" s="74">
        <v>26</v>
      </c>
      <c r="R887" s="75">
        <v>1</v>
      </c>
      <c r="S887" s="75">
        <v>1</v>
      </c>
      <c r="T887" s="74">
        <f t="shared" si="240"/>
        <v>26</v>
      </c>
      <c r="U887" s="74">
        <f t="shared" si="241"/>
        <v>26</v>
      </c>
      <c r="V887" s="76">
        <v>0</v>
      </c>
      <c r="W887" s="87">
        <f>IFERROR(VLOOKUP(L887,'DINAMICA SOLICITADO - ENTREGADO'!$A$2:$B$2000,2,0),"-")</f>
        <v>1</v>
      </c>
      <c r="X887" s="87">
        <f>IFERROR(VLOOKUP(L887,'DINAMICA SOLICITADO - ENTREGADO'!$A$2:$C$2000,3,0),"-")</f>
        <v>0</v>
      </c>
      <c r="Y887" s="87" t="str">
        <f t="shared" si="242"/>
        <v>CLAVE SOLICITADA</v>
      </c>
      <c r="Z887" s="87">
        <f t="shared" si="243"/>
        <v>0</v>
      </c>
      <c r="AA887" s="87" t="str">
        <f t="shared" si="244"/>
        <v>MINIMO CUMPLIDO</v>
      </c>
      <c r="AB887" s="87">
        <f t="shared" si="245"/>
        <v>1</v>
      </c>
      <c r="AC887" s="87" t="str">
        <f t="shared" si="246"/>
        <v>SIN RECIBIR</v>
      </c>
      <c r="AD887" s="6">
        <f t="shared" si="247"/>
        <v>0</v>
      </c>
      <c r="AE887" s="87"/>
      <c r="AF887" s="87"/>
      <c r="AG887" s="77"/>
      <c r="AH887" s="77"/>
      <c r="AI887" s="78" t="s">
        <v>2216</v>
      </c>
      <c r="AJ887" s="78"/>
      <c r="AK887" s="77"/>
      <c r="AL887" s="77"/>
      <c r="AM887" s="77"/>
      <c r="AN887" s="77" t="str">
        <f t="shared" si="248"/>
        <v>MCSSA018786HRAEI-LPI-CC-294-202325301</v>
      </c>
      <c r="AO887" s="77" t="str">
        <f t="shared" si="249"/>
        <v>1EVOLUTION PROCES, S.A. DE C.V.26MCSSA018786010.000.5176.002024LA-12-512-012000991-I-174-2023RAMO 12</v>
      </c>
      <c r="AP887" s="77" t="str">
        <f t="shared" si="250"/>
        <v>HRAEI-LPI-CC-294-2023</v>
      </c>
      <c r="AQ887" s="70" t="str">
        <f t="shared" si="251"/>
        <v>HRAEI-MD1422</v>
      </c>
      <c r="AR887" s="70" t="str">
        <f t="shared" si="252"/>
        <v>EVOLUTION PROCES, S.A. DE C.V.</v>
      </c>
      <c r="AS887" s="70" t="str">
        <f t="shared" si="253"/>
        <v>LA-12-512-012000991-I-174-2023</v>
      </c>
      <c r="AT887" s="70" t="s">
        <v>2218</v>
      </c>
      <c r="AU887" s="70" t="str">
        <f t="shared" si="254"/>
        <v>HRAEI-LPI-CC-294-2023HRAEI-MD1422</v>
      </c>
    </row>
    <row r="888" spans="1:50" s="70" customFormat="1" ht="24.75" hidden="1" customHeight="1" x14ac:dyDescent="0.25">
      <c r="A888" s="1" t="str">
        <f t="shared" si="237"/>
        <v>LA-12-M7B-012M7B997-I-1-2023MCSSA018786ALTERNAVIDA, S.A. DE C.V.2024010.000.5176.00</v>
      </c>
      <c r="B888" s="1" t="str">
        <f t="shared" si="238"/>
        <v>MCSSA01878625301HRAEI-LPI-CC-037-2023HRAEI-MD14222024</v>
      </c>
      <c r="C888" s="42">
        <v>44971</v>
      </c>
      <c r="D888" s="43">
        <v>2024</v>
      </c>
      <c r="E888" s="44" t="s">
        <v>39</v>
      </c>
      <c r="F888" s="44" t="s">
        <v>1474</v>
      </c>
      <c r="G888" s="44" t="s">
        <v>41</v>
      </c>
      <c r="H888" s="44">
        <v>25301</v>
      </c>
      <c r="I888" s="44" t="s">
        <v>2007</v>
      </c>
      <c r="J888" s="44" t="s">
        <v>800</v>
      </c>
      <c r="K888" s="44" t="s">
        <v>2011</v>
      </c>
      <c r="L888" s="44" t="str">
        <f t="shared" si="239"/>
        <v>HRAEI-LPI-CC-037-2023HRAEI-MD1422</v>
      </c>
      <c r="M888" s="44" t="s">
        <v>2012</v>
      </c>
      <c r="N888" s="44">
        <v>25301973</v>
      </c>
      <c r="O888" s="44" t="s">
        <v>2013</v>
      </c>
      <c r="P888" s="44" t="s">
        <v>807</v>
      </c>
      <c r="Q888" s="45">
        <v>27.5</v>
      </c>
      <c r="R888" s="46">
        <v>1</v>
      </c>
      <c r="S888" s="46">
        <v>1</v>
      </c>
      <c r="T888" s="45">
        <f t="shared" si="240"/>
        <v>27.5</v>
      </c>
      <c r="U888" s="45">
        <f t="shared" si="241"/>
        <v>27.5</v>
      </c>
      <c r="V888" s="47">
        <v>0</v>
      </c>
      <c r="W888" s="87">
        <f>IFERROR(VLOOKUP(L888,'DINAMICA SOLICITADO - ENTREGADO'!$A$2:$B$2000,2,0),"-")</f>
        <v>1</v>
      </c>
      <c r="X888" s="87">
        <f>IFERROR(VLOOKUP(L888,'DINAMICA SOLICITADO - ENTREGADO'!$A$2:$C$2000,3,0),"-")</f>
        <v>1</v>
      </c>
      <c r="Y888" s="87" t="str">
        <f t="shared" si="242"/>
        <v>CLAVE SOLICITADA</v>
      </c>
      <c r="Z888" s="87">
        <f t="shared" si="243"/>
        <v>0</v>
      </c>
      <c r="AA888" s="87" t="str">
        <f t="shared" si="244"/>
        <v>MINIMO CUMPLIDO</v>
      </c>
      <c r="AB888" s="87">
        <f t="shared" si="245"/>
        <v>0</v>
      </c>
      <c r="AC888" s="87" t="str">
        <f t="shared" si="246"/>
        <v>RECIBIDO TOTAL</v>
      </c>
      <c r="AD888" s="6">
        <f t="shared" si="247"/>
        <v>27.5</v>
      </c>
      <c r="AE888" s="87"/>
      <c r="AF888" s="87"/>
      <c r="AG888" s="8"/>
      <c r="AH888" s="8"/>
      <c r="AI888" s="9">
        <v>0.02</v>
      </c>
      <c r="AJ888" s="9"/>
      <c r="AK888" s="8"/>
      <c r="AL888" s="20"/>
      <c r="AM888" s="8"/>
      <c r="AN888" s="8" t="str">
        <f t="shared" si="248"/>
        <v>MCSSA018786HRAEI-LPI-CC-037-202325301</v>
      </c>
      <c r="AO888" s="8" t="str">
        <f t="shared" si="249"/>
        <v>1ALTERNAVIDA, S.A. DE C.V.27.5MCSSA018786010.000.5176.002024LA-12-M7B-012M7B997-I-1-2023RAMO 12</v>
      </c>
      <c r="AP888" s="8" t="str">
        <f t="shared" si="250"/>
        <v>HRAEI-LPI-CC-037-2023</v>
      </c>
      <c r="AQ888" s="1" t="str">
        <f t="shared" si="251"/>
        <v>HRAEI-MD1422</v>
      </c>
      <c r="AR888" s="1" t="str">
        <f t="shared" si="252"/>
        <v>ALTERNAVIDA, S.A. DE C.V.</v>
      </c>
      <c r="AS888" s="1" t="str">
        <f t="shared" si="253"/>
        <v>LA-12-M7B-012M7B997-I-1-2023</v>
      </c>
      <c r="AT888" s="1" t="s">
        <v>48</v>
      </c>
      <c r="AU888" s="1" t="str">
        <f t="shared" si="254"/>
        <v>HRAEI-LPI-CC-037-2023HRAEI-MD1422</v>
      </c>
      <c r="AV888" s="1"/>
      <c r="AW888" s="1"/>
      <c r="AX888" s="1"/>
    </row>
    <row r="889" spans="1:50" s="70" customFormat="1" ht="24.75" hidden="1" customHeight="1" x14ac:dyDescent="0.25">
      <c r="A889" s="1" t="str">
        <f t="shared" si="237"/>
        <v>LA-12-M7B-012M7B997-I-1-2023MCSSA018786LABORATORIOS SYDENHAM, S.A. DE C.V.2024010.000.5176.00</v>
      </c>
      <c r="B889" s="1" t="str">
        <f t="shared" si="238"/>
        <v>MCSSA01878625301HRAEI-LPI-CC-089-2023HRAEI-MD14222024</v>
      </c>
      <c r="C889" s="42">
        <v>44971</v>
      </c>
      <c r="D889" s="43">
        <v>2024</v>
      </c>
      <c r="E889" s="44" t="s">
        <v>39</v>
      </c>
      <c r="F889" s="44" t="s">
        <v>1474</v>
      </c>
      <c r="G889" s="44" t="s">
        <v>41</v>
      </c>
      <c r="H889" s="44">
        <v>25301</v>
      </c>
      <c r="I889" s="44" t="s">
        <v>2032</v>
      </c>
      <c r="J889" s="44" t="s">
        <v>2033</v>
      </c>
      <c r="K889" s="44" t="s">
        <v>2011</v>
      </c>
      <c r="L889" s="44" t="str">
        <f t="shared" si="239"/>
        <v>HRAEI-LPI-CC-089-2023HRAEI-MD1422</v>
      </c>
      <c r="M889" s="44" t="s">
        <v>2012</v>
      </c>
      <c r="N889" s="44">
        <v>25301973</v>
      </c>
      <c r="O889" s="44" t="s">
        <v>2013</v>
      </c>
      <c r="P889" s="44" t="s">
        <v>807</v>
      </c>
      <c r="Q889" s="45">
        <v>29.989999999999899</v>
      </c>
      <c r="R889" s="46">
        <v>1</v>
      </c>
      <c r="S889" s="46">
        <v>1</v>
      </c>
      <c r="T889" s="45">
        <f t="shared" si="240"/>
        <v>29.989999999999899</v>
      </c>
      <c r="U889" s="45">
        <f t="shared" si="241"/>
        <v>29.989999999999899</v>
      </c>
      <c r="V889" s="47">
        <v>0</v>
      </c>
      <c r="W889" s="87">
        <f>IFERROR(VLOOKUP(L889,'DINAMICA SOLICITADO - ENTREGADO'!$A$2:$B$2000,2,0),"-")</f>
        <v>1</v>
      </c>
      <c r="X889" s="87">
        <f>IFERROR(VLOOKUP(L889,'DINAMICA SOLICITADO - ENTREGADO'!$A$2:$C$2000,3,0),"-")</f>
        <v>0</v>
      </c>
      <c r="Y889" s="87" t="str">
        <f t="shared" si="242"/>
        <v>CLAVE SOLICITADA</v>
      </c>
      <c r="Z889" s="87">
        <f t="shared" si="243"/>
        <v>0</v>
      </c>
      <c r="AA889" s="87" t="str">
        <f t="shared" si="244"/>
        <v>MINIMO CUMPLIDO</v>
      </c>
      <c r="AB889" s="87">
        <f t="shared" si="245"/>
        <v>1</v>
      </c>
      <c r="AC889" s="87" t="str">
        <f t="shared" si="246"/>
        <v>SIN RECIBIR</v>
      </c>
      <c r="AD889" s="6">
        <f t="shared" si="247"/>
        <v>0</v>
      </c>
      <c r="AE889" s="87"/>
      <c r="AF889" s="87"/>
      <c r="AG889" s="8"/>
      <c r="AH889" s="8"/>
      <c r="AI889" s="9">
        <v>0.02</v>
      </c>
      <c r="AJ889" s="9"/>
      <c r="AK889" s="8"/>
      <c r="AL889" s="20"/>
      <c r="AM889" s="8"/>
      <c r="AN889" s="8" t="str">
        <f t="shared" si="248"/>
        <v>MCSSA018786HRAEI-LPI-CC-089-202325301</v>
      </c>
      <c r="AO889" s="8" t="str">
        <f t="shared" si="249"/>
        <v>1LABORATORIOS SYDENHAM, S.A. DE C.V.29.9899999999999MCSSA018786010.000.5176.002024LA-12-M7B-012M7B997-I-1-2023RAMO 12</v>
      </c>
      <c r="AP889" s="8" t="str">
        <f t="shared" si="250"/>
        <v>HRAEI-LPI-CC-089-2023</v>
      </c>
      <c r="AQ889" s="1" t="str">
        <f t="shared" si="251"/>
        <v>HRAEI-MD1422</v>
      </c>
      <c r="AR889" s="1" t="str">
        <f t="shared" si="252"/>
        <v>LABORATORIOS SYDENHAM, S.A. DE C.V.</v>
      </c>
      <c r="AS889" s="1" t="str">
        <f t="shared" si="253"/>
        <v>LA-12-M7B-012M7B997-I-1-2023</v>
      </c>
      <c r="AT889" s="1" t="s">
        <v>48</v>
      </c>
      <c r="AU889" s="1" t="str">
        <f t="shared" si="254"/>
        <v>HRAEI-LPI-CC-089-2023HRAEI-MD1422</v>
      </c>
      <c r="AV889" s="1"/>
      <c r="AW889" s="1"/>
      <c r="AX889" s="1"/>
    </row>
    <row r="890" spans="1:50" s="70" customFormat="1" ht="24.75" hidden="1" customHeight="1" x14ac:dyDescent="0.25">
      <c r="A890" s="70" t="str">
        <f t="shared" si="237"/>
        <v>LA-12-512-012000991-I-174-2023MCSSA018786BIORESEARCH DE MEXICO, S.A. DE C.V.2024010.000.4126.00</v>
      </c>
      <c r="B890" s="70" t="str">
        <f t="shared" si="238"/>
        <v>MCSSA01878625301HRAEI-LPI-CC-266-2023HRAEI-MD14272024</v>
      </c>
      <c r="C890" s="71">
        <v>45253</v>
      </c>
      <c r="D890" s="72">
        <v>2024</v>
      </c>
      <c r="E890" s="73" t="s">
        <v>39</v>
      </c>
      <c r="F890" s="73" t="s">
        <v>2213</v>
      </c>
      <c r="G890" s="73" t="s">
        <v>41</v>
      </c>
      <c r="H890" s="73">
        <v>25301</v>
      </c>
      <c r="I890" s="73" t="s">
        <v>2274</v>
      </c>
      <c r="J890" s="73" t="s">
        <v>2275</v>
      </c>
      <c r="K890" s="73" t="s">
        <v>1785</v>
      </c>
      <c r="L890" s="44" t="str">
        <f t="shared" si="239"/>
        <v>HRAEI-LPI-CC-266-2023HRAEI-MD1427</v>
      </c>
      <c r="M890" s="73" t="s">
        <v>1786</v>
      </c>
      <c r="N890" s="73">
        <v>25301984</v>
      </c>
      <c r="O890" s="73" t="s">
        <v>1787</v>
      </c>
      <c r="P890" s="73" t="s">
        <v>1788</v>
      </c>
      <c r="Q890" s="74">
        <v>78.5</v>
      </c>
      <c r="R890" s="75">
        <v>21</v>
      </c>
      <c r="S890" s="75">
        <v>52</v>
      </c>
      <c r="T890" s="74">
        <f t="shared" si="240"/>
        <v>1648.5</v>
      </c>
      <c r="U890" s="74">
        <f t="shared" si="241"/>
        <v>4082</v>
      </c>
      <c r="V890" s="76">
        <v>0</v>
      </c>
      <c r="W890" s="87" t="str">
        <f>IFERROR(VLOOKUP(L890,'DINAMICA SOLICITADO - ENTREGADO'!$A$2:$B$2000,2,0),"-")</f>
        <v>-</v>
      </c>
      <c r="X890" s="87" t="str">
        <f>IFERROR(VLOOKUP(L890,'DINAMICA SOLICITADO - ENTREGADO'!$A$2:$C$2000,3,0),"-")</f>
        <v>-</v>
      </c>
      <c r="Y890" s="87" t="str">
        <f t="shared" si="242"/>
        <v>SIN SOLICITUD</v>
      </c>
      <c r="Z890" s="87" t="str">
        <f t="shared" si="243"/>
        <v>-</v>
      </c>
      <c r="AA890" s="87" t="str">
        <f t="shared" si="244"/>
        <v>MINIMO SIN SOLICITUD</v>
      </c>
      <c r="AB890" s="87" t="str">
        <f t="shared" si="245"/>
        <v>-</v>
      </c>
      <c r="AC890" s="87" t="str">
        <f t="shared" si="246"/>
        <v>SIN SOLICITUD</v>
      </c>
      <c r="AD890" s="6" t="str">
        <f t="shared" si="247"/>
        <v>-</v>
      </c>
      <c r="AE890" s="87"/>
      <c r="AF890" s="87"/>
      <c r="AG890" s="77"/>
      <c r="AH890" s="77"/>
      <c r="AI890" s="78" t="s">
        <v>2216</v>
      </c>
      <c r="AJ890" s="78"/>
      <c r="AK890" s="77"/>
      <c r="AL890" s="77"/>
      <c r="AM890" s="77"/>
      <c r="AN890" s="77" t="str">
        <f t="shared" si="248"/>
        <v>MCSSA018786HRAEI-LPI-CC-266-202325301</v>
      </c>
      <c r="AO890" s="77" t="str">
        <f t="shared" si="249"/>
        <v>52BIORESEARCH DE MEXICO, S.A. DE C.V.78.5MCSSA018786010.000.4126.002024LA-12-512-012000991-I-174-2023RAMO 12</v>
      </c>
      <c r="AP890" s="77" t="str">
        <f t="shared" si="250"/>
        <v>HRAEI-LPI-CC-266-2023</v>
      </c>
      <c r="AQ890" s="70" t="str">
        <f t="shared" si="251"/>
        <v>HRAEI-MD1427</v>
      </c>
      <c r="AR890" s="70" t="str">
        <f t="shared" si="252"/>
        <v>BIORESEARCH DE MEXICO, S.A. DE C.V.</v>
      </c>
      <c r="AS890" s="70" t="str">
        <f t="shared" si="253"/>
        <v>LA-12-512-012000991-I-174-2023</v>
      </c>
      <c r="AT890" s="70" t="s">
        <v>2218</v>
      </c>
      <c r="AU890" s="70" t="str">
        <f t="shared" si="254"/>
        <v>HRAEI-LPI-CC-266-2023HRAEI-MD1427</v>
      </c>
    </row>
    <row r="891" spans="1:50" s="70" customFormat="1" ht="24.75" hidden="1" customHeight="1" x14ac:dyDescent="0.25">
      <c r="A891" s="1" t="str">
        <f t="shared" si="237"/>
        <v>LA-12-M7B-012M7B997-I-1-2023MCSSA018786BIORESEARCH DE MÉXICO, S.A. DE C.V.2024010.000.4126.00</v>
      </c>
      <c r="B891" s="1" t="str">
        <f t="shared" si="238"/>
        <v>MCSSA01878625301HRAEI-LPI-CC-010-2023HRAEI-MD14272024</v>
      </c>
      <c r="C891" s="42">
        <v>44971</v>
      </c>
      <c r="D891" s="43">
        <v>2024</v>
      </c>
      <c r="E891" s="44" t="s">
        <v>39</v>
      </c>
      <c r="F891" s="44" t="s">
        <v>1474</v>
      </c>
      <c r="G891" s="44" t="s">
        <v>41</v>
      </c>
      <c r="H891" s="44">
        <v>25301</v>
      </c>
      <c r="I891" s="44" t="s">
        <v>1485</v>
      </c>
      <c r="J891" s="44" t="s">
        <v>504</v>
      </c>
      <c r="K891" s="44" t="s">
        <v>1785</v>
      </c>
      <c r="L891" s="44" t="str">
        <f t="shared" si="239"/>
        <v>HRAEI-LPI-CC-010-2023HRAEI-MD1427</v>
      </c>
      <c r="M891" s="44" t="s">
        <v>1786</v>
      </c>
      <c r="N891" s="44">
        <v>25301984</v>
      </c>
      <c r="O891" s="44" t="s">
        <v>1787</v>
      </c>
      <c r="P891" s="44" t="s">
        <v>1788</v>
      </c>
      <c r="Q891" s="45">
        <v>71.680000000000007</v>
      </c>
      <c r="R891" s="46">
        <v>34</v>
      </c>
      <c r="S891" s="46">
        <v>85</v>
      </c>
      <c r="T891" s="45">
        <f t="shared" si="240"/>
        <v>2437.1200000000003</v>
      </c>
      <c r="U891" s="45">
        <f t="shared" si="241"/>
        <v>6092.8</v>
      </c>
      <c r="V891" s="47">
        <v>0</v>
      </c>
      <c r="W891" s="87" t="str">
        <f>IFERROR(VLOOKUP(L891,'DINAMICA SOLICITADO - ENTREGADO'!$A$2:$B$2000,2,0),"-")</f>
        <v>-</v>
      </c>
      <c r="X891" s="87" t="str">
        <f>IFERROR(VLOOKUP(L891,'DINAMICA SOLICITADO - ENTREGADO'!$A$2:$C$2000,3,0),"-")</f>
        <v>-</v>
      </c>
      <c r="Y891" s="87" t="str">
        <f t="shared" si="242"/>
        <v>SIN SOLICITUD</v>
      </c>
      <c r="Z891" s="87" t="str">
        <f t="shared" si="243"/>
        <v>-</v>
      </c>
      <c r="AA891" s="87" t="str">
        <f t="shared" si="244"/>
        <v>MINIMO SIN SOLICITUD</v>
      </c>
      <c r="AB891" s="87" t="str">
        <f t="shared" si="245"/>
        <v>-</v>
      </c>
      <c r="AC891" s="87" t="str">
        <f t="shared" si="246"/>
        <v>SIN SOLICITUD</v>
      </c>
      <c r="AD891" s="6" t="str">
        <f t="shared" si="247"/>
        <v>-</v>
      </c>
      <c r="AE891" s="87"/>
      <c r="AF891" s="87"/>
      <c r="AG891" s="8"/>
      <c r="AH891" s="8"/>
      <c r="AI891" s="9">
        <v>0.02</v>
      </c>
      <c r="AJ891" s="9"/>
      <c r="AK891" s="8"/>
      <c r="AL891" s="20"/>
      <c r="AM891" s="8"/>
      <c r="AN891" s="8" t="str">
        <f t="shared" si="248"/>
        <v>MCSSA018786HRAEI-LPI-CC-010-202325301</v>
      </c>
      <c r="AO891" s="8" t="str">
        <f t="shared" si="249"/>
        <v>85BIORESEARCH DE MÉXICO, S.A. DE C.V.71.68MCSSA018786010.000.4126.002024LA-12-M7B-012M7B997-I-1-2023RAMO 12</v>
      </c>
      <c r="AP891" s="8" t="str">
        <f t="shared" si="250"/>
        <v>HRAEI-LPI-CC-010-2023</v>
      </c>
      <c r="AQ891" s="1" t="str">
        <f t="shared" si="251"/>
        <v>HRAEI-MD1427</v>
      </c>
      <c r="AR891" s="1" t="str">
        <f t="shared" si="252"/>
        <v>BIORESEARCH DE MÉXICO, S.A. DE C.V.</v>
      </c>
      <c r="AS891" s="1" t="str">
        <f t="shared" si="253"/>
        <v>LA-12-M7B-012M7B997-I-1-2023</v>
      </c>
      <c r="AT891" s="1" t="s">
        <v>48</v>
      </c>
      <c r="AU891" s="1" t="str">
        <f t="shared" si="254"/>
        <v>HRAEI-LPI-CC-010-2023HRAEI-MD1427</v>
      </c>
      <c r="AV891" s="1"/>
      <c r="AW891" s="1"/>
      <c r="AX891" s="1"/>
    </row>
    <row r="892" spans="1:50" s="70" customFormat="1" ht="24.75" hidden="1" customHeight="1" x14ac:dyDescent="0.25">
      <c r="A892" s="70" t="str">
        <f t="shared" si="237"/>
        <v>LA-12-512-012000991-I-174-2023MCSSA018786ULTRA LABORATORIOS, S.A. DE C.V.2024010.000.4504.00</v>
      </c>
      <c r="B892" s="70" t="str">
        <f t="shared" si="238"/>
        <v>MCSSA01878625301HRAEI-LPI-CC-372-2023HRAEI-MD14282024</v>
      </c>
      <c r="C892" s="71">
        <v>45253</v>
      </c>
      <c r="D892" s="72">
        <v>2024</v>
      </c>
      <c r="E892" s="73" t="s">
        <v>39</v>
      </c>
      <c r="F892" s="73" t="s">
        <v>2213</v>
      </c>
      <c r="G892" s="73" t="s">
        <v>41</v>
      </c>
      <c r="H892" s="73">
        <v>25301</v>
      </c>
      <c r="I892" s="73" t="s">
        <v>2283</v>
      </c>
      <c r="J892" s="73" t="s">
        <v>1289</v>
      </c>
      <c r="K892" s="73" t="s">
        <v>1873</v>
      </c>
      <c r="L892" s="44" t="str">
        <f t="shared" si="239"/>
        <v>HRAEI-LPI-CC-372-2023HRAEI-MD1428</v>
      </c>
      <c r="M892" s="73" t="s">
        <v>1874</v>
      </c>
      <c r="N892" s="73">
        <v>25301987</v>
      </c>
      <c r="O892" s="73" t="s">
        <v>1875</v>
      </c>
      <c r="P892" s="73" t="s">
        <v>179</v>
      </c>
      <c r="Q892" s="74">
        <v>110</v>
      </c>
      <c r="R892" s="75">
        <v>1</v>
      </c>
      <c r="S892" s="75">
        <v>1</v>
      </c>
      <c r="T892" s="74">
        <f t="shared" si="240"/>
        <v>110</v>
      </c>
      <c r="U892" s="74">
        <f t="shared" si="241"/>
        <v>110</v>
      </c>
      <c r="V892" s="76">
        <v>0</v>
      </c>
      <c r="W892" s="87" t="str">
        <f>IFERROR(VLOOKUP(L892,'DINAMICA SOLICITADO - ENTREGADO'!$A$2:$B$2000,2,0),"-")</f>
        <v>-</v>
      </c>
      <c r="X892" s="87" t="str">
        <f>IFERROR(VLOOKUP(L892,'DINAMICA SOLICITADO - ENTREGADO'!$A$2:$C$2000,3,0),"-")</f>
        <v>-</v>
      </c>
      <c r="Y892" s="87" t="str">
        <f t="shared" si="242"/>
        <v>SIN SOLICITUD</v>
      </c>
      <c r="Z892" s="87" t="str">
        <f t="shared" si="243"/>
        <v>-</v>
      </c>
      <c r="AA892" s="87" t="str">
        <f t="shared" si="244"/>
        <v>MINIMO SIN SOLICITUD</v>
      </c>
      <c r="AB892" s="87" t="str">
        <f t="shared" si="245"/>
        <v>-</v>
      </c>
      <c r="AC892" s="87" t="str">
        <f t="shared" si="246"/>
        <v>SIN SOLICITUD</v>
      </c>
      <c r="AD892" s="6" t="str">
        <f t="shared" si="247"/>
        <v>-</v>
      </c>
      <c r="AE892" s="87"/>
      <c r="AF892" s="87"/>
      <c r="AG892" s="77"/>
      <c r="AH892" s="77"/>
      <c r="AI892" s="78" t="s">
        <v>2216</v>
      </c>
      <c r="AJ892" s="78"/>
      <c r="AK892" s="77"/>
      <c r="AL892" s="77"/>
      <c r="AM892" s="77"/>
      <c r="AN892" s="77" t="str">
        <f t="shared" si="248"/>
        <v>MCSSA018786HRAEI-LPI-CC-372-202325301</v>
      </c>
      <c r="AO892" s="77" t="str">
        <f t="shared" si="249"/>
        <v>1ULTRA LABORATORIOS, S.A. DE C.V.110MCSSA018786010.000.4504.002024LA-12-512-012000991-I-174-2023RAMO 12</v>
      </c>
      <c r="AP892" s="77" t="str">
        <f t="shared" si="250"/>
        <v>HRAEI-LPI-CC-372-2023</v>
      </c>
      <c r="AQ892" s="70" t="str">
        <f t="shared" si="251"/>
        <v>HRAEI-MD1428</v>
      </c>
      <c r="AR892" s="70" t="str">
        <f t="shared" si="252"/>
        <v>ULTRA LABORATORIOS, S.A. DE C.V.</v>
      </c>
      <c r="AS892" s="70" t="str">
        <f t="shared" si="253"/>
        <v>LA-12-512-012000991-I-174-2023</v>
      </c>
      <c r="AT892" s="70" t="s">
        <v>2218</v>
      </c>
      <c r="AU892" s="70" t="str">
        <f t="shared" si="254"/>
        <v>HRAEI-LPI-CC-372-2023HRAEI-MD1428</v>
      </c>
    </row>
    <row r="893" spans="1:50" s="70" customFormat="1" ht="24.75" hidden="1" customHeight="1" x14ac:dyDescent="0.25">
      <c r="A893" s="1" t="str">
        <f t="shared" si="237"/>
        <v>LA-12-M7B-012M7B997-I-1-2023MCSSA018786ULTRA LABORATORIOS, S.A. DE C.V.2024010.000.4504.00</v>
      </c>
      <c r="B893" s="1" t="str">
        <f t="shared" si="238"/>
        <v>MCSSA01878625301HRAEI-LPI-CC-027-2023HRAEI-MD14282024</v>
      </c>
      <c r="C893" s="42">
        <v>44971</v>
      </c>
      <c r="D893" s="43">
        <v>2024</v>
      </c>
      <c r="E893" s="44" t="s">
        <v>39</v>
      </c>
      <c r="F893" s="44" t="s">
        <v>1474</v>
      </c>
      <c r="G893" s="44" t="s">
        <v>41</v>
      </c>
      <c r="H893" s="44">
        <v>25301</v>
      </c>
      <c r="I893" s="44" t="s">
        <v>1631</v>
      </c>
      <c r="J893" s="44" t="s">
        <v>1289</v>
      </c>
      <c r="K893" s="44" t="s">
        <v>1873</v>
      </c>
      <c r="L893" s="44" t="str">
        <f t="shared" si="239"/>
        <v>HRAEI-LPI-CC-027-2023HRAEI-MD1428</v>
      </c>
      <c r="M893" s="44" t="s">
        <v>1874</v>
      </c>
      <c r="N893" s="44">
        <v>25301987</v>
      </c>
      <c r="O893" s="44" t="s">
        <v>1875</v>
      </c>
      <c r="P893" s="44" t="s">
        <v>179</v>
      </c>
      <c r="Q893" s="45">
        <v>110</v>
      </c>
      <c r="R893" s="46">
        <v>1</v>
      </c>
      <c r="S893" s="46">
        <v>2</v>
      </c>
      <c r="T893" s="45">
        <f t="shared" si="240"/>
        <v>110</v>
      </c>
      <c r="U893" s="45">
        <f t="shared" si="241"/>
        <v>220</v>
      </c>
      <c r="V893" s="47">
        <v>0</v>
      </c>
      <c r="W893" s="87" t="str">
        <f>IFERROR(VLOOKUP(L893,'DINAMICA SOLICITADO - ENTREGADO'!$A$2:$B$2000,2,0),"-")</f>
        <v>-</v>
      </c>
      <c r="X893" s="87" t="str">
        <f>IFERROR(VLOOKUP(L893,'DINAMICA SOLICITADO - ENTREGADO'!$A$2:$C$2000,3,0),"-")</f>
        <v>-</v>
      </c>
      <c r="Y893" s="87" t="str">
        <f t="shared" si="242"/>
        <v>SIN SOLICITUD</v>
      </c>
      <c r="Z893" s="87" t="str">
        <f t="shared" si="243"/>
        <v>-</v>
      </c>
      <c r="AA893" s="87" t="str">
        <f t="shared" si="244"/>
        <v>MINIMO SIN SOLICITUD</v>
      </c>
      <c r="AB893" s="87" t="str">
        <f t="shared" si="245"/>
        <v>-</v>
      </c>
      <c r="AC893" s="87" t="str">
        <f t="shared" si="246"/>
        <v>SIN SOLICITUD</v>
      </c>
      <c r="AD893" s="6" t="str">
        <f t="shared" si="247"/>
        <v>-</v>
      </c>
      <c r="AE893" s="87"/>
      <c r="AF893" s="87"/>
      <c r="AG893" s="8"/>
      <c r="AH893" s="8"/>
      <c r="AI893" s="9">
        <v>0.02</v>
      </c>
      <c r="AJ893" s="9"/>
      <c r="AK893" s="8"/>
      <c r="AL893" s="20"/>
      <c r="AM893" s="8"/>
      <c r="AN893" s="8" t="str">
        <f t="shared" si="248"/>
        <v>MCSSA018786HRAEI-LPI-CC-027-202325301</v>
      </c>
      <c r="AO893" s="8" t="str">
        <f t="shared" si="249"/>
        <v>2ULTRA LABORATORIOS, S.A. DE C.V.110MCSSA018786010.000.4504.002024LA-12-M7B-012M7B997-I-1-2023RAMO 12</v>
      </c>
      <c r="AP893" s="8" t="str">
        <f t="shared" si="250"/>
        <v>HRAEI-LPI-CC-027-2023</v>
      </c>
      <c r="AQ893" s="1" t="str">
        <f t="shared" si="251"/>
        <v>HRAEI-MD1428</v>
      </c>
      <c r="AR893" s="1" t="str">
        <f t="shared" si="252"/>
        <v>ULTRA LABORATORIOS, S.A. DE C.V.</v>
      </c>
      <c r="AS893" s="1" t="str">
        <f t="shared" si="253"/>
        <v>LA-12-M7B-012M7B997-I-1-2023</v>
      </c>
      <c r="AT893" s="1" t="s">
        <v>48</v>
      </c>
      <c r="AU893" s="1" t="str">
        <f t="shared" si="254"/>
        <v>HRAEI-LPI-CC-027-2023HRAEI-MD1428</v>
      </c>
      <c r="AV893" s="1"/>
      <c r="AW893" s="1"/>
      <c r="AX893" s="1"/>
    </row>
    <row r="894" spans="1:50" s="70" customFormat="1" ht="24.75" hidden="1" customHeight="1" x14ac:dyDescent="0.25">
      <c r="A894" s="70" t="str">
        <f t="shared" si="237"/>
        <v>LA-12-512-012000991-I-174-2023MCSSA018786BIORESEARCH DE MEXICO, S.A. DE C.V.2024010.000.1703.00</v>
      </c>
      <c r="B894" s="70" t="str">
        <f t="shared" si="238"/>
        <v>MCSSA01878625301HRAEI-LPI-CC-266-2023HRAEI-MD14332024</v>
      </c>
      <c r="C894" s="71">
        <v>45253</v>
      </c>
      <c r="D894" s="72">
        <v>2024</v>
      </c>
      <c r="E894" s="73" t="s">
        <v>39</v>
      </c>
      <c r="F894" s="73" t="s">
        <v>2213</v>
      </c>
      <c r="G894" s="73" t="s">
        <v>41</v>
      </c>
      <c r="H894" s="73">
        <v>25301</v>
      </c>
      <c r="I894" s="73" t="s">
        <v>2274</v>
      </c>
      <c r="J894" s="73" t="s">
        <v>2275</v>
      </c>
      <c r="K894" s="73" t="s">
        <v>626</v>
      </c>
      <c r="L894" s="44" t="str">
        <f t="shared" si="239"/>
        <v>HRAEI-LPI-CC-266-2023HRAEI-MD1433</v>
      </c>
      <c r="M894" s="73" t="s">
        <v>627</v>
      </c>
      <c r="N894" s="73">
        <v>25301990</v>
      </c>
      <c r="O894" s="73" t="s">
        <v>628</v>
      </c>
      <c r="P894" s="73" t="s">
        <v>280</v>
      </c>
      <c r="Q894" s="74">
        <v>6.85</v>
      </c>
      <c r="R894" s="75">
        <v>2</v>
      </c>
      <c r="S894" s="75">
        <v>5</v>
      </c>
      <c r="T894" s="74">
        <f t="shared" si="240"/>
        <v>13.7</v>
      </c>
      <c r="U894" s="74">
        <f t="shared" si="241"/>
        <v>34.25</v>
      </c>
      <c r="V894" s="76">
        <v>0</v>
      </c>
      <c r="W894" s="87" t="str">
        <f>IFERROR(VLOOKUP(L894,'DINAMICA SOLICITADO - ENTREGADO'!$A$2:$B$2000,2,0),"-")</f>
        <v>-</v>
      </c>
      <c r="X894" s="87" t="str">
        <f>IFERROR(VLOOKUP(L894,'DINAMICA SOLICITADO - ENTREGADO'!$A$2:$C$2000,3,0),"-")</f>
        <v>-</v>
      </c>
      <c r="Y894" s="87" t="str">
        <f t="shared" si="242"/>
        <v>SIN SOLICITUD</v>
      </c>
      <c r="Z894" s="87" t="str">
        <f t="shared" si="243"/>
        <v>-</v>
      </c>
      <c r="AA894" s="87" t="str">
        <f t="shared" si="244"/>
        <v>MINIMO SIN SOLICITUD</v>
      </c>
      <c r="AB894" s="87" t="str">
        <f t="shared" si="245"/>
        <v>-</v>
      </c>
      <c r="AC894" s="87" t="str">
        <f t="shared" si="246"/>
        <v>SIN SOLICITUD</v>
      </c>
      <c r="AD894" s="6" t="str">
        <f t="shared" si="247"/>
        <v>-</v>
      </c>
      <c r="AE894" s="87"/>
      <c r="AF894" s="87"/>
      <c r="AG894" s="77"/>
      <c r="AH894" s="77"/>
      <c r="AI894" s="78" t="s">
        <v>2216</v>
      </c>
      <c r="AJ894" s="78"/>
      <c r="AK894" s="77"/>
      <c r="AL894" s="77"/>
      <c r="AM894" s="77"/>
      <c r="AN894" s="77" t="str">
        <f t="shared" si="248"/>
        <v>MCSSA018786HRAEI-LPI-CC-266-202325301</v>
      </c>
      <c r="AO894" s="77" t="str">
        <f t="shared" si="249"/>
        <v>5BIORESEARCH DE MEXICO, S.A. DE C.V.6.85MCSSA018786010.000.1703.002024LA-12-512-012000991-I-174-2023RAMO 12</v>
      </c>
      <c r="AP894" s="77" t="str">
        <f t="shared" si="250"/>
        <v>HRAEI-LPI-CC-266-2023</v>
      </c>
      <c r="AQ894" s="70" t="str">
        <f t="shared" si="251"/>
        <v>HRAEI-MD1433</v>
      </c>
      <c r="AR894" s="70" t="str">
        <f t="shared" si="252"/>
        <v>BIORESEARCH DE MEXICO, S.A. DE C.V.</v>
      </c>
      <c r="AS894" s="70" t="str">
        <f t="shared" si="253"/>
        <v>LA-12-512-012000991-I-174-2023</v>
      </c>
      <c r="AT894" s="70" t="s">
        <v>2218</v>
      </c>
      <c r="AU894" s="70" t="str">
        <f t="shared" si="254"/>
        <v>HRAEI-LPI-CC-266-2023HRAEI-MD1433</v>
      </c>
    </row>
    <row r="895" spans="1:50" s="70" customFormat="1" ht="24.75" hidden="1" customHeight="1" x14ac:dyDescent="0.25">
      <c r="A895" s="1" t="str">
        <f t="shared" si="237"/>
        <v>LA-012M7B997-E115-2022MCSSA018786BIORESEARCH DE MÉXICO, S.A. DE C.V.2024010.000.1703.00</v>
      </c>
      <c r="B895" s="1" t="str">
        <f t="shared" si="238"/>
        <v>MCSSA01878625301HRAEI-LPI-CC-431-2022HRAEI-MD14332024</v>
      </c>
      <c r="C895" s="42">
        <v>44950</v>
      </c>
      <c r="D895" s="43">
        <v>2024</v>
      </c>
      <c r="E895" s="44" t="s">
        <v>39</v>
      </c>
      <c r="F895" s="44" t="s">
        <v>390</v>
      </c>
      <c r="G895" s="44" t="s">
        <v>41</v>
      </c>
      <c r="H895" s="44">
        <v>25301</v>
      </c>
      <c r="I895" s="44" t="s">
        <v>503</v>
      </c>
      <c r="J895" s="44" t="s">
        <v>504</v>
      </c>
      <c r="K895" s="44" t="s">
        <v>626</v>
      </c>
      <c r="L895" s="44" t="str">
        <f t="shared" si="239"/>
        <v>HRAEI-LPI-CC-431-2022HRAEI-MD1433</v>
      </c>
      <c r="M895" s="44" t="s">
        <v>627</v>
      </c>
      <c r="N895" s="44">
        <v>25301990</v>
      </c>
      <c r="O895" s="44" t="s">
        <v>628</v>
      </c>
      <c r="P895" s="44" t="s">
        <v>280</v>
      </c>
      <c r="Q895" s="45">
        <v>6.85</v>
      </c>
      <c r="R895" s="46">
        <v>4</v>
      </c>
      <c r="S895" s="46">
        <v>8</v>
      </c>
      <c r="T895" s="45">
        <f t="shared" si="240"/>
        <v>27.4</v>
      </c>
      <c r="U895" s="45">
        <f t="shared" si="241"/>
        <v>54.8</v>
      </c>
      <c r="V895" s="47">
        <v>0</v>
      </c>
      <c r="W895" s="87">
        <f>IFERROR(VLOOKUP(L895,'DINAMICA SOLICITADO - ENTREGADO'!$A$2:$B$2000,2,0),"-")</f>
        <v>4</v>
      </c>
      <c r="X895" s="87">
        <f>IFERROR(VLOOKUP(L895,'DINAMICA SOLICITADO - ENTREGADO'!$A$2:$C$2000,3,0),"-")</f>
        <v>4</v>
      </c>
      <c r="Y895" s="87" t="str">
        <f t="shared" si="242"/>
        <v>CLAVE SOLICITADA</v>
      </c>
      <c r="Z895" s="87">
        <f t="shared" si="243"/>
        <v>0</v>
      </c>
      <c r="AA895" s="87" t="str">
        <f t="shared" si="244"/>
        <v>MINIMO CUMPLIDO</v>
      </c>
      <c r="AB895" s="87">
        <f t="shared" si="245"/>
        <v>0</v>
      </c>
      <c r="AC895" s="87" t="str">
        <f t="shared" si="246"/>
        <v>RECIBIDO TOTAL</v>
      </c>
      <c r="AD895" s="6">
        <f t="shared" si="247"/>
        <v>27.4</v>
      </c>
      <c r="AE895" s="87"/>
      <c r="AF895" s="87"/>
      <c r="AG895" s="8"/>
      <c r="AH895" s="8"/>
      <c r="AI895" s="9">
        <v>2.5000000000000001E-2</v>
      </c>
      <c r="AJ895" s="9"/>
      <c r="AK895" s="8"/>
      <c r="AL895" s="20"/>
      <c r="AM895" s="8"/>
      <c r="AN895" s="8" t="str">
        <f t="shared" si="248"/>
        <v>MCSSA018786HRAEI-LPI-CC-431-202225301</v>
      </c>
      <c r="AO895" s="8" t="str">
        <f t="shared" si="249"/>
        <v>8BIORESEARCH DE MÉXICO, S.A. DE C.V.6.85MCSSA018786010.000.1703.002024LA-012M7B997-E115-2022RAMO 12</v>
      </c>
      <c r="AP895" s="8" t="str">
        <f t="shared" si="250"/>
        <v>HRAEI-LPI-CC-431-2022</v>
      </c>
      <c r="AQ895" s="1" t="str">
        <f t="shared" si="251"/>
        <v>HRAEI-MD1433</v>
      </c>
      <c r="AR895" s="1" t="str">
        <f t="shared" si="252"/>
        <v>BIORESEARCH DE MÉXICO, S.A. DE C.V.</v>
      </c>
      <c r="AS895" s="1" t="str">
        <f t="shared" si="253"/>
        <v>LA-012M7B997-E115-2022</v>
      </c>
      <c r="AT895" s="1" t="s">
        <v>48</v>
      </c>
      <c r="AU895" s="1" t="str">
        <f t="shared" si="254"/>
        <v>HRAEI-LPI-CC-431-2022HRAEI-MD1433</v>
      </c>
      <c r="AV895" s="1"/>
      <c r="AW895" s="1"/>
      <c r="AX895" s="1"/>
    </row>
    <row r="896" spans="1:50" s="70" customFormat="1" ht="24.75" hidden="1" customHeight="1" x14ac:dyDescent="0.25">
      <c r="A896" s="1" t="str">
        <f t="shared" si="237"/>
        <v>LA-012M7B997-E115-2022MCSSA018786PROFESSIONAL PHARMACY OCCIDENTE, S.A. DE C.V.2024010.000.0252.00</v>
      </c>
      <c r="B896" s="1" t="str">
        <f t="shared" si="238"/>
        <v>MCSSA01878625301HRAEI-LPI-CC-423-2022HRAEI-MD14382024</v>
      </c>
      <c r="C896" s="42">
        <v>44950</v>
      </c>
      <c r="D896" s="43">
        <v>2024</v>
      </c>
      <c r="E896" s="44" t="s">
        <v>39</v>
      </c>
      <c r="F896" s="44" t="s">
        <v>390</v>
      </c>
      <c r="G896" s="44" t="s">
        <v>41</v>
      </c>
      <c r="H896" s="44">
        <v>25301</v>
      </c>
      <c r="I896" s="44" t="s">
        <v>432</v>
      </c>
      <c r="J896" s="44" t="s">
        <v>340</v>
      </c>
      <c r="K896" s="44" t="s">
        <v>433</v>
      </c>
      <c r="L896" s="44" t="str">
        <f t="shared" si="239"/>
        <v>HRAEI-LPI-CC-423-2022HRAEI-MD1438</v>
      </c>
      <c r="M896" s="44" t="s">
        <v>434</v>
      </c>
      <c r="N896" s="44">
        <v>25301998</v>
      </c>
      <c r="O896" s="44" t="s">
        <v>435</v>
      </c>
      <c r="P896" s="44" t="s">
        <v>436</v>
      </c>
      <c r="Q896" s="45">
        <v>160.37</v>
      </c>
      <c r="R896" s="46">
        <v>7</v>
      </c>
      <c r="S896" s="46">
        <v>16</v>
      </c>
      <c r="T896" s="45">
        <f t="shared" si="240"/>
        <v>1122.5900000000001</v>
      </c>
      <c r="U896" s="45">
        <f t="shared" si="241"/>
        <v>2565.92</v>
      </c>
      <c r="V896" s="47">
        <v>0</v>
      </c>
      <c r="W896" s="87" t="str">
        <f>IFERROR(VLOOKUP(L896,'DINAMICA SOLICITADO - ENTREGADO'!$A$2:$B$2000,2,0),"-")</f>
        <v>-</v>
      </c>
      <c r="X896" s="87" t="str">
        <f>IFERROR(VLOOKUP(L896,'DINAMICA SOLICITADO - ENTREGADO'!$A$2:$C$2000,3,0),"-")</f>
        <v>-</v>
      </c>
      <c r="Y896" s="87" t="str">
        <f t="shared" si="242"/>
        <v>SIN SOLICITUD</v>
      </c>
      <c r="Z896" s="87" t="str">
        <f t="shared" si="243"/>
        <v>-</v>
      </c>
      <c r="AA896" s="87" t="str">
        <f t="shared" si="244"/>
        <v>MINIMO SIN SOLICITUD</v>
      </c>
      <c r="AB896" s="87" t="str">
        <f t="shared" si="245"/>
        <v>-</v>
      </c>
      <c r="AC896" s="87" t="str">
        <f t="shared" si="246"/>
        <v>SIN SOLICITUD</v>
      </c>
      <c r="AD896" s="6" t="str">
        <f t="shared" si="247"/>
        <v>-</v>
      </c>
      <c r="AE896" s="87"/>
      <c r="AF896" s="87"/>
      <c r="AG896" s="8"/>
      <c r="AH896" s="8"/>
      <c r="AI896" s="9">
        <v>2.5000000000000001E-2</v>
      </c>
      <c r="AJ896" s="9"/>
      <c r="AK896" s="8"/>
      <c r="AL896" s="20"/>
      <c r="AM896" s="8"/>
      <c r="AN896" s="8" t="str">
        <f t="shared" si="248"/>
        <v>MCSSA018786HRAEI-LPI-CC-423-202225301</v>
      </c>
      <c r="AO896" s="8" t="str">
        <f t="shared" si="249"/>
        <v>16PROFESSIONAL PHARMACY OCCIDENTE, S.A. DE C.V.160.37MCSSA018786010.000.0252.002024LA-012M7B997-E115-2022RAMO 12</v>
      </c>
      <c r="AP896" s="8" t="str">
        <f t="shared" si="250"/>
        <v>HRAEI-LPI-CC-423-2022</v>
      </c>
      <c r="AQ896" s="1" t="str">
        <f t="shared" si="251"/>
        <v>HRAEI-MD1438</v>
      </c>
      <c r="AR896" s="1" t="str">
        <f t="shared" si="252"/>
        <v>PROFESSIONAL PHARMACY OCCIDENTE, S.A. DE C.V.</v>
      </c>
      <c r="AS896" s="1" t="str">
        <f t="shared" si="253"/>
        <v>LA-012M7B997-E115-2022</v>
      </c>
      <c r="AT896" s="1" t="s">
        <v>48</v>
      </c>
      <c r="AU896" s="1" t="str">
        <f t="shared" si="254"/>
        <v>HRAEI-LPI-CC-423-2022HRAEI-MD1438</v>
      </c>
      <c r="AV896" s="1"/>
      <c r="AW896" s="1"/>
      <c r="AX896" s="1"/>
    </row>
    <row r="897" spans="1:50" s="70" customFormat="1" ht="24.75" hidden="1" customHeight="1" x14ac:dyDescent="0.25">
      <c r="A897" s="1" t="str">
        <f t="shared" si="237"/>
        <v>LA-012M7B997-E115-2022MCSSA018786CARITAS PHARMA, S.A. DE C.V.2024010.000.5084.01</v>
      </c>
      <c r="B897" s="1" t="str">
        <f t="shared" si="238"/>
        <v>MCSSA01878625301HRAEI-LPI-CC-471-2022HRAEI-MD14452024</v>
      </c>
      <c r="C897" s="42">
        <v>44950</v>
      </c>
      <c r="D897" s="43">
        <v>2024</v>
      </c>
      <c r="E897" s="44" t="s">
        <v>39</v>
      </c>
      <c r="F897" s="44" t="s">
        <v>390</v>
      </c>
      <c r="G897" s="44" t="s">
        <v>41</v>
      </c>
      <c r="H897" s="44">
        <v>25301</v>
      </c>
      <c r="I897" s="44" t="s">
        <v>1084</v>
      </c>
      <c r="J897" s="44" t="s">
        <v>1085</v>
      </c>
      <c r="K897" s="44" t="s">
        <v>1031</v>
      </c>
      <c r="L897" s="44" t="str">
        <f t="shared" si="239"/>
        <v>HRAEI-LPI-CC-471-2022HRAEI-MD1445</v>
      </c>
      <c r="M897" s="44" t="s">
        <v>1032</v>
      </c>
      <c r="N897" s="44">
        <v>25303030</v>
      </c>
      <c r="O897" s="44" t="s">
        <v>1033</v>
      </c>
      <c r="P897" s="44" t="s">
        <v>1034</v>
      </c>
      <c r="Q897" s="45">
        <v>401</v>
      </c>
      <c r="R897" s="46">
        <v>3</v>
      </c>
      <c r="S897" s="46">
        <v>6</v>
      </c>
      <c r="T897" s="45">
        <f t="shared" si="240"/>
        <v>1203</v>
      </c>
      <c r="U897" s="45">
        <f t="shared" si="241"/>
        <v>2406</v>
      </c>
      <c r="V897" s="47">
        <v>0</v>
      </c>
      <c r="W897" s="87" t="str">
        <f>IFERROR(VLOOKUP(L897,'DINAMICA SOLICITADO - ENTREGADO'!$A$2:$B$2000,2,0),"-")</f>
        <v>-</v>
      </c>
      <c r="X897" s="87" t="str">
        <f>IFERROR(VLOOKUP(L897,'DINAMICA SOLICITADO - ENTREGADO'!$A$2:$C$2000,3,0),"-")</f>
        <v>-</v>
      </c>
      <c r="Y897" s="87" t="str">
        <f t="shared" si="242"/>
        <v>SIN SOLICITUD</v>
      </c>
      <c r="Z897" s="87" t="str">
        <f t="shared" si="243"/>
        <v>-</v>
      </c>
      <c r="AA897" s="87" t="str">
        <f t="shared" si="244"/>
        <v>MINIMO SIN SOLICITUD</v>
      </c>
      <c r="AB897" s="87" t="str">
        <f t="shared" si="245"/>
        <v>-</v>
      </c>
      <c r="AC897" s="87" t="str">
        <f t="shared" si="246"/>
        <v>SIN SOLICITUD</v>
      </c>
      <c r="AD897" s="6" t="str">
        <f t="shared" si="247"/>
        <v>-</v>
      </c>
      <c r="AE897" s="87"/>
      <c r="AF897" s="87"/>
      <c r="AG897" s="8"/>
      <c r="AH897" s="8"/>
      <c r="AI897" s="9">
        <v>2.5000000000000001E-2</v>
      </c>
      <c r="AJ897" s="9"/>
      <c r="AK897" s="8"/>
      <c r="AL897" s="20"/>
      <c r="AM897" s="8"/>
      <c r="AN897" s="8" t="str">
        <f t="shared" si="248"/>
        <v>MCSSA018786HRAEI-LPI-CC-471-202225301</v>
      </c>
      <c r="AO897" s="8" t="str">
        <f t="shared" si="249"/>
        <v>6CARITAS PHARMA, S.A. DE C.V.401MCSSA018786010.000.5084.012024LA-012M7B997-E115-2022RAMO 12</v>
      </c>
      <c r="AP897" s="8" t="str">
        <f t="shared" si="250"/>
        <v>HRAEI-LPI-CC-471-2022</v>
      </c>
      <c r="AQ897" s="1" t="str">
        <f t="shared" si="251"/>
        <v>HRAEI-MD1445</v>
      </c>
      <c r="AR897" s="1" t="str">
        <f t="shared" si="252"/>
        <v>CARITAS PHARMA, S.A. DE C.V.</v>
      </c>
      <c r="AS897" s="1" t="str">
        <f t="shared" si="253"/>
        <v>LA-012M7B997-E115-2022</v>
      </c>
      <c r="AT897" s="1" t="s">
        <v>48</v>
      </c>
      <c r="AU897" s="1" t="str">
        <f t="shared" si="254"/>
        <v>HRAEI-LPI-CC-471-2022HRAEI-MD1445</v>
      </c>
      <c r="AV897" s="1"/>
      <c r="AW897" s="1"/>
      <c r="AX897" s="1"/>
    </row>
    <row r="898" spans="1:50" s="70" customFormat="1" ht="24.75" hidden="1" customHeight="1" x14ac:dyDescent="0.25">
      <c r="A898" s="1" t="str">
        <f t="shared" si="237"/>
        <v>LA-012M7B997-E115-2022MCSSA018786LABORATORIOS VANQUISH, S.A. DE C.V.2024010.000.5084.01</v>
      </c>
      <c r="B898" s="1" t="str">
        <f t="shared" si="238"/>
        <v>MCSSA01878625301HRAEI-LPI-CC-452-2022HRAEI-MD14452024</v>
      </c>
      <c r="C898" s="42">
        <v>44950</v>
      </c>
      <c r="D898" s="43">
        <v>2024</v>
      </c>
      <c r="E898" s="44" t="s">
        <v>39</v>
      </c>
      <c r="F898" s="44" t="s">
        <v>390</v>
      </c>
      <c r="G898" s="44" t="s">
        <v>41</v>
      </c>
      <c r="H898" s="44">
        <v>25301</v>
      </c>
      <c r="I898" s="44" t="s">
        <v>852</v>
      </c>
      <c r="J898" s="44" t="s">
        <v>853</v>
      </c>
      <c r="K898" s="44" t="s">
        <v>1031</v>
      </c>
      <c r="L898" s="44" t="str">
        <f t="shared" si="239"/>
        <v>HRAEI-LPI-CC-452-2022HRAEI-MD1445</v>
      </c>
      <c r="M898" s="44" t="s">
        <v>1032</v>
      </c>
      <c r="N898" s="44">
        <v>25303030</v>
      </c>
      <c r="O898" s="44" t="s">
        <v>1033</v>
      </c>
      <c r="P898" s="44" t="s">
        <v>1034</v>
      </c>
      <c r="Q898" s="45">
        <v>399</v>
      </c>
      <c r="R898" s="46">
        <v>4</v>
      </c>
      <c r="S898" s="46">
        <v>10</v>
      </c>
      <c r="T898" s="45">
        <f t="shared" si="240"/>
        <v>1596</v>
      </c>
      <c r="U898" s="45">
        <f t="shared" si="241"/>
        <v>3990</v>
      </c>
      <c r="V898" s="47">
        <v>0</v>
      </c>
      <c r="W898" s="87">
        <f>IFERROR(VLOOKUP(L898,'DINAMICA SOLICITADO - ENTREGADO'!$A$2:$B$2000,2,0),"-")</f>
        <v>10</v>
      </c>
      <c r="X898" s="87">
        <f>IFERROR(VLOOKUP(L898,'DINAMICA SOLICITADO - ENTREGADO'!$A$2:$C$2000,3,0),"-")</f>
        <v>0</v>
      </c>
      <c r="Y898" s="87" t="str">
        <f t="shared" si="242"/>
        <v>CLAVE SOLICITADA</v>
      </c>
      <c r="Z898" s="87">
        <f t="shared" si="243"/>
        <v>6</v>
      </c>
      <c r="AA898" s="87" t="str">
        <f t="shared" si="244"/>
        <v>MINIMO SUPERADO</v>
      </c>
      <c r="AB898" s="87">
        <f t="shared" si="245"/>
        <v>10</v>
      </c>
      <c r="AC898" s="87" t="str">
        <f t="shared" si="246"/>
        <v>SIN RECIBIR</v>
      </c>
      <c r="AD898" s="6">
        <f t="shared" si="247"/>
        <v>0</v>
      </c>
      <c r="AE898" s="87" t="s">
        <v>3574</v>
      </c>
      <c r="AF898" s="87"/>
      <c r="AG898" s="8"/>
      <c r="AH898" s="8"/>
      <c r="AI898" s="9">
        <v>2.5000000000000001E-2</v>
      </c>
      <c r="AJ898" s="9"/>
      <c r="AK898" s="8"/>
      <c r="AL898" s="20"/>
      <c r="AM898" s="8"/>
      <c r="AN898" s="8" t="str">
        <f t="shared" si="248"/>
        <v>MCSSA018786HRAEI-LPI-CC-452-202225301</v>
      </c>
      <c r="AO898" s="8" t="str">
        <f t="shared" si="249"/>
        <v>10LABORATORIOS VANQUISH, S.A. DE C.V.399MCSSA018786010.000.5084.012024LA-012M7B997-E115-2022RAMO 12</v>
      </c>
      <c r="AP898" s="8" t="str">
        <f t="shared" si="250"/>
        <v>HRAEI-LPI-CC-452-2022</v>
      </c>
      <c r="AQ898" s="1" t="str">
        <f t="shared" si="251"/>
        <v>HRAEI-MD1445</v>
      </c>
      <c r="AR898" s="1" t="str">
        <f t="shared" si="252"/>
        <v>LABORATORIOS VANQUISH, S.A. DE C.V.</v>
      </c>
      <c r="AS898" s="1" t="str">
        <f t="shared" si="253"/>
        <v>LA-012M7B997-E115-2022</v>
      </c>
      <c r="AT898" s="1" t="s">
        <v>48</v>
      </c>
      <c r="AU898" s="1" t="str">
        <f t="shared" si="254"/>
        <v>HRAEI-LPI-CC-452-2022HRAEI-MD1445</v>
      </c>
      <c r="AV898" s="1"/>
      <c r="AW898" s="1"/>
      <c r="AX898" s="1"/>
    </row>
    <row r="899" spans="1:50" s="70" customFormat="1" ht="24.75" hidden="1" customHeight="1" x14ac:dyDescent="0.25">
      <c r="A899" s="70" t="str">
        <f t="shared" si="237"/>
        <v>LA-12-512-012000991-I-174-2023MCSSA018786PROQUIGAMA, S.A. DE C.V.2024010.000.5084.00</v>
      </c>
      <c r="B899" s="70" t="str">
        <f t="shared" si="238"/>
        <v>MCSSA01878625301HRAEI-LPI-CC-361-1-2023HRAEI-MD14422024</v>
      </c>
      <c r="C899" s="71">
        <v>45357</v>
      </c>
      <c r="D899" s="72">
        <v>2024</v>
      </c>
      <c r="E899" s="73" t="s">
        <v>39</v>
      </c>
      <c r="F899" s="73" t="s">
        <v>2213</v>
      </c>
      <c r="G899" s="73" t="s">
        <v>41</v>
      </c>
      <c r="H899" s="73">
        <v>25301</v>
      </c>
      <c r="I899" s="73" t="s">
        <v>2300</v>
      </c>
      <c r="J899" s="73" t="s">
        <v>374</v>
      </c>
      <c r="K899" s="73" t="s">
        <v>1028</v>
      </c>
      <c r="L899" s="44" t="str">
        <f t="shared" si="239"/>
        <v>HRAEI-LPI-CC-361-1-2023HRAEI-MD1442</v>
      </c>
      <c r="M899" s="73" t="s">
        <v>1029</v>
      </c>
      <c r="N899" s="73">
        <v>25303031</v>
      </c>
      <c r="O899" s="73" t="s">
        <v>1030</v>
      </c>
      <c r="P899" s="73" t="s">
        <v>590</v>
      </c>
      <c r="Q899" s="74">
        <v>250</v>
      </c>
      <c r="R899" s="75">
        <v>1</v>
      </c>
      <c r="S899" s="75">
        <v>4</v>
      </c>
      <c r="T899" s="74">
        <f t="shared" si="240"/>
        <v>250</v>
      </c>
      <c r="U899" s="74">
        <f t="shared" si="241"/>
        <v>1000</v>
      </c>
      <c r="V899" s="76">
        <v>0</v>
      </c>
      <c r="W899" s="87">
        <f>IFERROR(VLOOKUP(L899,'DINAMICA SOLICITADO - ENTREGADO'!$A$2:$B$2000,2,0),"-")</f>
        <v>1</v>
      </c>
      <c r="X899" s="87">
        <f>IFERROR(VLOOKUP(L899,'DINAMICA SOLICITADO - ENTREGADO'!$A$2:$C$2000,3,0),"-")</f>
        <v>0</v>
      </c>
      <c r="Y899" s="87" t="str">
        <f t="shared" si="242"/>
        <v>CLAVE SOLICITADA</v>
      </c>
      <c r="Z899" s="87">
        <f t="shared" si="243"/>
        <v>0</v>
      </c>
      <c r="AA899" s="87" t="str">
        <f t="shared" si="244"/>
        <v>MINIMO CUMPLIDO</v>
      </c>
      <c r="AB899" s="87">
        <f t="shared" si="245"/>
        <v>1</v>
      </c>
      <c r="AC899" s="87" t="str">
        <f t="shared" si="246"/>
        <v>SIN RECIBIR</v>
      </c>
      <c r="AD899" s="6">
        <f t="shared" si="247"/>
        <v>0</v>
      </c>
      <c r="AE899" s="87"/>
      <c r="AF899" s="87"/>
      <c r="AG899" s="77" t="s">
        <v>2455</v>
      </c>
      <c r="AH899" s="77" t="s">
        <v>2455</v>
      </c>
      <c r="AI899" s="78" t="s">
        <v>2216</v>
      </c>
      <c r="AJ899" s="78" t="s">
        <v>2456</v>
      </c>
      <c r="AK899" s="77"/>
      <c r="AL899" s="77">
        <v>0</v>
      </c>
      <c r="AM899" s="77" t="s">
        <v>2217</v>
      </c>
      <c r="AN899" s="77" t="str">
        <f t="shared" si="248"/>
        <v>MCSSA018786HRAEI-LPI-CC-361-1-202325301</v>
      </c>
      <c r="AO899" s="77" t="str">
        <f t="shared" si="249"/>
        <v>4PROQUIGAMA, S.A. DE C.V.250MCSSA018786010.000.5084.002024LA-12-512-012000991-I-174-2023RAMO 12</v>
      </c>
      <c r="AP899" s="77" t="str">
        <f t="shared" si="250"/>
        <v>HRAEI-LPI-CC-361-1-2023</v>
      </c>
      <c r="AQ899" s="70" t="str">
        <f t="shared" si="251"/>
        <v>HRAEI-MD1442</v>
      </c>
      <c r="AR899" s="70" t="str">
        <f t="shared" si="252"/>
        <v>PROQUIGAMA, S.A. DE C.V.</v>
      </c>
      <c r="AS899" s="70" t="str">
        <f t="shared" si="253"/>
        <v>LA-12-512-012000991-I-174-2023</v>
      </c>
      <c r="AT899" s="70" t="s">
        <v>2218</v>
      </c>
      <c r="AU899" s="70" t="str">
        <f t="shared" si="254"/>
        <v>HRAEI-LPI-CC-361-1-2023HRAEI-MD1442</v>
      </c>
    </row>
    <row r="900" spans="1:50" s="70" customFormat="1" ht="24.75" hidden="1" customHeight="1" x14ac:dyDescent="0.25">
      <c r="A900" s="70" t="str">
        <f t="shared" si="237"/>
        <v>LA-12-512-012000991-I-174-2023MCSSA018786CARITAS PHARMA, S.A. DE C.V.2024010.000.5084.00</v>
      </c>
      <c r="B900" s="70" t="str">
        <f t="shared" si="238"/>
        <v>MCSSA01878625301HRAEI-LPI-CC-272-2023HRAEI-MD14422024</v>
      </c>
      <c r="C900" s="71">
        <v>45253</v>
      </c>
      <c r="D900" s="72">
        <v>2024</v>
      </c>
      <c r="E900" s="73" t="s">
        <v>39</v>
      </c>
      <c r="F900" s="73" t="s">
        <v>2213</v>
      </c>
      <c r="G900" s="73" t="s">
        <v>41</v>
      </c>
      <c r="H900" s="73">
        <v>25301</v>
      </c>
      <c r="I900" s="73" t="s">
        <v>2379</v>
      </c>
      <c r="J900" s="73" t="s">
        <v>1085</v>
      </c>
      <c r="K900" s="73" t="s">
        <v>1028</v>
      </c>
      <c r="L900" s="44" t="str">
        <f t="shared" si="239"/>
        <v>HRAEI-LPI-CC-272-2023HRAEI-MD1442</v>
      </c>
      <c r="M900" s="73" t="s">
        <v>1029</v>
      </c>
      <c r="N900" s="73">
        <v>25303031</v>
      </c>
      <c r="O900" s="73" t="s">
        <v>1030</v>
      </c>
      <c r="P900" s="73" t="s">
        <v>590</v>
      </c>
      <c r="Q900" s="74">
        <v>250</v>
      </c>
      <c r="R900" s="75">
        <v>3</v>
      </c>
      <c r="S900" s="75">
        <v>6</v>
      </c>
      <c r="T900" s="74">
        <f t="shared" si="240"/>
        <v>750</v>
      </c>
      <c r="U900" s="74">
        <f t="shared" si="241"/>
        <v>1500</v>
      </c>
      <c r="V900" s="76">
        <v>0</v>
      </c>
      <c r="W900" s="87" t="str">
        <f>IFERROR(VLOOKUP(L900,'DINAMICA SOLICITADO - ENTREGADO'!$A$2:$B$2000,2,0),"-")</f>
        <v>-</v>
      </c>
      <c r="X900" s="87" t="str">
        <f>IFERROR(VLOOKUP(L900,'DINAMICA SOLICITADO - ENTREGADO'!$A$2:$C$2000,3,0),"-")</f>
        <v>-</v>
      </c>
      <c r="Y900" s="87" t="str">
        <f t="shared" si="242"/>
        <v>SIN SOLICITUD</v>
      </c>
      <c r="Z900" s="87" t="str">
        <f t="shared" si="243"/>
        <v>-</v>
      </c>
      <c r="AA900" s="87" t="str">
        <f t="shared" si="244"/>
        <v>MINIMO SIN SOLICITUD</v>
      </c>
      <c r="AB900" s="87" t="str">
        <f t="shared" si="245"/>
        <v>-</v>
      </c>
      <c r="AC900" s="87" t="str">
        <f t="shared" si="246"/>
        <v>SIN SOLICITUD</v>
      </c>
      <c r="AD900" s="6" t="str">
        <f t="shared" si="247"/>
        <v>-</v>
      </c>
      <c r="AE900" s="87"/>
      <c r="AF900" s="87"/>
      <c r="AG900" s="77"/>
      <c r="AH900" s="77"/>
      <c r="AI900" s="78" t="s">
        <v>2216</v>
      </c>
      <c r="AJ900" s="78"/>
      <c r="AK900" s="77"/>
      <c r="AL900" s="77"/>
      <c r="AM900" s="77"/>
      <c r="AN900" s="77" t="str">
        <f t="shared" si="248"/>
        <v>MCSSA018786HRAEI-LPI-CC-272-202325301</v>
      </c>
      <c r="AO900" s="77" t="str">
        <f t="shared" si="249"/>
        <v>6CARITAS PHARMA, S.A. DE C.V.250MCSSA018786010.000.5084.002024LA-12-512-012000991-I-174-2023RAMO 12</v>
      </c>
      <c r="AP900" s="77" t="str">
        <f t="shared" si="250"/>
        <v>HRAEI-LPI-CC-272-2023</v>
      </c>
      <c r="AQ900" s="70" t="str">
        <f t="shared" si="251"/>
        <v>HRAEI-MD1442</v>
      </c>
      <c r="AR900" s="70" t="str">
        <f t="shared" si="252"/>
        <v>CARITAS PHARMA, S.A. DE C.V.</v>
      </c>
      <c r="AS900" s="70" t="str">
        <f t="shared" si="253"/>
        <v>LA-12-512-012000991-I-174-2023</v>
      </c>
      <c r="AT900" s="70" t="s">
        <v>2218</v>
      </c>
      <c r="AU900" s="70" t="str">
        <f t="shared" si="254"/>
        <v>HRAEI-LPI-CC-272-2023HRAEI-MD1442</v>
      </c>
    </row>
    <row r="901" spans="1:50" s="70" customFormat="1" ht="24.75" hidden="1" customHeight="1" x14ac:dyDescent="0.25">
      <c r="A901" s="1" t="str">
        <f t="shared" si="237"/>
        <v>LA-012M7B997-E115-2022MCSSA018786LABORATORIOS VANQUISH, S.A. DE C.V.2024010.000.5084.00</v>
      </c>
      <c r="B901" s="1" t="str">
        <f t="shared" si="238"/>
        <v>MCSSA01878625301HRAEI-LPI-CC-452-2022HRAEI-MD14422024</v>
      </c>
      <c r="C901" s="42">
        <v>44950</v>
      </c>
      <c r="D901" s="43">
        <v>2024</v>
      </c>
      <c r="E901" s="44" t="s">
        <v>39</v>
      </c>
      <c r="F901" s="44" t="s">
        <v>390</v>
      </c>
      <c r="G901" s="44" t="s">
        <v>41</v>
      </c>
      <c r="H901" s="44">
        <v>25301</v>
      </c>
      <c r="I901" s="44" t="s">
        <v>852</v>
      </c>
      <c r="J901" s="44" t="s">
        <v>853</v>
      </c>
      <c r="K901" s="44" t="s">
        <v>1028</v>
      </c>
      <c r="L901" s="44" t="str">
        <f t="shared" si="239"/>
        <v>HRAEI-LPI-CC-452-2022HRAEI-MD1442</v>
      </c>
      <c r="M901" s="44" t="s">
        <v>1029</v>
      </c>
      <c r="N901" s="44">
        <v>25303031</v>
      </c>
      <c r="O901" s="44" t="s">
        <v>1030</v>
      </c>
      <c r="P901" s="44" t="s">
        <v>590</v>
      </c>
      <c r="Q901" s="45">
        <v>169</v>
      </c>
      <c r="R901" s="46">
        <v>7</v>
      </c>
      <c r="S901" s="46">
        <v>16</v>
      </c>
      <c r="T901" s="45">
        <f t="shared" si="240"/>
        <v>1183</v>
      </c>
      <c r="U901" s="45">
        <f t="shared" si="241"/>
        <v>2704</v>
      </c>
      <c r="V901" s="47">
        <v>0</v>
      </c>
      <c r="W901" s="87">
        <f>IFERROR(VLOOKUP(L901,'DINAMICA SOLICITADO - ENTREGADO'!$A$2:$B$2000,2,0),"-")</f>
        <v>16</v>
      </c>
      <c r="X901" s="87">
        <f>IFERROR(VLOOKUP(L901,'DINAMICA SOLICITADO - ENTREGADO'!$A$2:$C$2000,3,0),"-")</f>
        <v>16</v>
      </c>
      <c r="Y901" s="87" t="str">
        <f t="shared" si="242"/>
        <v>CLAVE SOLICITADA</v>
      </c>
      <c r="Z901" s="87">
        <f t="shared" si="243"/>
        <v>9</v>
      </c>
      <c r="AA901" s="87" t="str">
        <f t="shared" si="244"/>
        <v>MINIMO SUPERADO</v>
      </c>
      <c r="AB901" s="87">
        <f t="shared" si="245"/>
        <v>0</v>
      </c>
      <c r="AC901" s="87" t="str">
        <f t="shared" si="246"/>
        <v>RECIBIDO TOTAL</v>
      </c>
      <c r="AD901" s="6">
        <f t="shared" si="247"/>
        <v>2704</v>
      </c>
      <c r="AE901" s="87"/>
      <c r="AF901" s="87"/>
      <c r="AG901" s="8"/>
      <c r="AH901" s="8"/>
      <c r="AI901" s="9">
        <v>2.5000000000000001E-2</v>
      </c>
      <c r="AJ901" s="9"/>
      <c r="AK901" s="8"/>
      <c r="AL901" s="20"/>
      <c r="AM901" s="8"/>
      <c r="AN901" s="8" t="str">
        <f t="shared" si="248"/>
        <v>MCSSA018786HRAEI-LPI-CC-452-202225301</v>
      </c>
      <c r="AO901" s="8" t="str">
        <f t="shared" si="249"/>
        <v>16LABORATORIOS VANQUISH, S.A. DE C.V.169MCSSA018786010.000.5084.002024LA-012M7B997-E115-2022RAMO 12</v>
      </c>
      <c r="AP901" s="8" t="str">
        <f t="shared" si="250"/>
        <v>HRAEI-LPI-CC-452-2022</v>
      </c>
      <c r="AQ901" s="1" t="str">
        <f t="shared" si="251"/>
        <v>HRAEI-MD1442</v>
      </c>
      <c r="AR901" s="1" t="str">
        <f t="shared" si="252"/>
        <v>LABORATORIOS VANQUISH, S.A. DE C.V.</v>
      </c>
      <c r="AS901" s="1" t="str">
        <f t="shared" si="253"/>
        <v>LA-012M7B997-E115-2022</v>
      </c>
      <c r="AT901" s="1" t="s">
        <v>48</v>
      </c>
      <c r="AU901" s="1" t="str">
        <f t="shared" si="254"/>
        <v>HRAEI-LPI-CC-452-2022HRAEI-MD1442</v>
      </c>
      <c r="AV901" s="1"/>
      <c r="AW901" s="1"/>
      <c r="AX901" s="1"/>
    </row>
    <row r="902" spans="1:50" s="70" customFormat="1" ht="24.75" hidden="1" customHeight="1" x14ac:dyDescent="0.25">
      <c r="A902" s="70" t="str">
        <f t="shared" si="237"/>
        <v>LA-12-512-012000991-I-174-2023MCSSA018786COMERCIALIZADORA DE PRODUCTOS INSTITUCIONALES, S.A. DE C.V.2024010.000.5309.02</v>
      </c>
      <c r="B902" s="70" t="str">
        <f t="shared" si="238"/>
        <v>MCSSA01878625301HRAEI-LPI-CC-276-2023HRAEI-MD14522024</v>
      </c>
      <c r="C902" s="71">
        <v>45253</v>
      </c>
      <c r="D902" s="72">
        <v>2024</v>
      </c>
      <c r="E902" s="73" t="s">
        <v>39</v>
      </c>
      <c r="F902" s="73" t="s">
        <v>2213</v>
      </c>
      <c r="G902" s="73" t="s">
        <v>41</v>
      </c>
      <c r="H902" s="73">
        <v>25301</v>
      </c>
      <c r="I902" s="73" t="s">
        <v>2269</v>
      </c>
      <c r="J902" s="73" t="s">
        <v>406</v>
      </c>
      <c r="K902" s="73" t="s">
        <v>1927</v>
      </c>
      <c r="L902" s="44" t="str">
        <f t="shared" si="239"/>
        <v>HRAEI-LPI-CC-276-2023HRAEI-MD1452</v>
      </c>
      <c r="M902" s="73" t="s">
        <v>1928</v>
      </c>
      <c r="N902" s="73">
        <v>25303043</v>
      </c>
      <c r="O902" s="73" t="s">
        <v>1929</v>
      </c>
      <c r="P902" s="73" t="s">
        <v>1930</v>
      </c>
      <c r="Q902" s="74">
        <v>24.78</v>
      </c>
      <c r="R902" s="75">
        <v>2</v>
      </c>
      <c r="S902" s="75">
        <v>3</v>
      </c>
      <c r="T902" s="74">
        <f t="shared" si="240"/>
        <v>49.56</v>
      </c>
      <c r="U902" s="74">
        <f t="shared" si="241"/>
        <v>74.34</v>
      </c>
      <c r="V902" s="76">
        <v>0</v>
      </c>
      <c r="W902" s="87">
        <f>IFERROR(VLOOKUP(L902,'DINAMICA SOLICITADO - ENTREGADO'!$A$2:$B$2000,2,0),"-")</f>
        <v>2</v>
      </c>
      <c r="X902" s="87">
        <f>IFERROR(VLOOKUP(L902,'DINAMICA SOLICITADO - ENTREGADO'!$A$2:$C$2000,3,0),"-")</f>
        <v>2</v>
      </c>
      <c r="Y902" s="87" t="str">
        <f t="shared" si="242"/>
        <v>CLAVE SOLICITADA</v>
      </c>
      <c r="Z902" s="87">
        <f t="shared" si="243"/>
        <v>0</v>
      </c>
      <c r="AA902" s="87" t="str">
        <f t="shared" si="244"/>
        <v>MINIMO CUMPLIDO</v>
      </c>
      <c r="AB902" s="87">
        <f t="shared" si="245"/>
        <v>0</v>
      </c>
      <c r="AC902" s="87" t="str">
        <f t="shared" si="246"/>
        <v>RECIBIDO TOTAL</v>
      </c>
      <c r="AD902" s="6">
        <f t="shared" si="247"/>
        <v>49.56</v>
      </c>
      <c r="AE902" s="87"/>
      <c r="AF902" s="87"/>
      <c r="AG902" s="77"/>
      <c r="AH902" s="77"/>
      <c r="AI902" s="78" t="s">
        <v>2216</v>
      </c>
      <c r="AJ902" s="78"/>
      <c r="AK902" s="77"/>
      <c r="AL902" s="77"/>
      <c r="AM902" s="77"/>
      <c r="AN902" s="77" t="str">
        <f t="shared" si="248"/>
        <v>MCSSA018786HRAEI-LPI-CC-276-202325301</v>
      </c>
      <c r="AO902" s="77" t="str">
        <f t="shared" si="249"/>
        <v>3COMERCIALIZADORA DE PRODUCTOS INSTITUCIONALES, S.A. DE C.V.24.78MCSSA018786010.000.5309.022024LA-12-512-012000991-I-174-2023RAMO 12</v>
      </c>
      <c r="AP902" s="77" t="str">
        <f t="shared" si="250"/>
        <v>HRAEI-LPI-CC-276-2023</v>
      </c>
      <c r="AQ902" s="70" t="str">
        <f t="shared" si="251"/>
        <v>HRAEI-MD1452</v>
      </c>
      <c r="AR902" s="70" t="str">
        <f t="shared" si="252"/>
        <v>COMERCIALIZADORA DE PRODUCTOS INSTITUCIONALES, S.A. DE C.V.</v>
      </c>
      <c r="AS902" s="70" t="str">
        <f t="shared" si="253"/>
        <v>LA-12-512-012000991-I-174-2023</v>
      </c>
      <c r="AT902" s="70" t="s">
        <v>2218</v>
      </c>
      <c r="AU902" s="70" t="str">
        <f t="shared" si="254"/>
        <v>HRAEI-LPI-CC-276-2023HRAEI-MD1452</v>
      </c>
    </row>
    <row r="903" spans="1:50" s="70" customFormat="1" ht="24.75" hidden="1" customHeight="1" x14ac:dyDescent="0.25">
      <c r="A903" s="1" t="str">
        <f t="shared" ref="A903:A966" si="255">CONCATENATE($F903,$E903,$J903,$D903,$M903)</f>
        <v>LA-12-M7B-012M7B997-I-1-2023MCSSA018786SAGO MEDICAL SERVICE, S.A. DE C.V.2024010.000.5309.02</v>
      </c>
      <c r="B903" s="1" t="str">
        <f t="shared" ref="B903:B966" si="256">CONCATENATE($E903,$H903,$I903,$K903,$D903)</f>
        <v>MCSSA01878625301HRAEI-LPI-CC-022-2023HRAEI-MD14522024</v>
      </c>
      <c r="C903" s="42">
        <v>44971</v>
      </c>
      <c r="D903" s="43">
        <v>2024</v>
      </c>
      <c r="E903" s="44" t="s">
        <v>39</v>
      </c>
      <c r="F903" s="44" t="s">
        <v>1474</v>
      </c>
      <c r="G903" s="44" t="s">
        <v>41</v>
      </c>
      <c r="H903" s="44">
        <v>25301</v>
      </c>
      <c r="I903" s="44" t="s">
        <v>1578</v>
      </c>
      <c r="J903" s="44" t="s">
        <v>463</v>
      </c>
      <c r="K903" s="44" t="s">
        <v>1927</v>
      </c>
      <c r="L903" s="44" t="str">
        <f t="shared" ref="L903:L966" si="257">CONCATENATE(I903,K903)</f>
        <v>HRAEI-LPI-CC-022-2023HRAEI-MD1452</v>
      </c>
      <c r="M903" s="44" t="s">
        <v>1928</v>
      </c>
      <c r="N903" s="44">
        <v>25303043</v>
      </c>
      <c r="O903" s="44" t="s">
        <v>1929</v>
      </c>
      <c r="P903" s="44" t="s">
        <v>1930</v>
      </c>
      <c r="Q903" s="45">
        <v>23.9</v>
      </c>
      <c r="R903" s="46">
        <v>1</v>
      </c>
      <c r="S903" s="46">
        <v>1</v>
      </c>
      <c r="T903" s="45">
        <f t="shared" ref="T903:T966" si="258">+$Q903*$R903</f>
        <v>23.9</v>
      </c>
      <c r="U903" s="45">
        <f t="shared" ref="U903:U966" si="259">+$S903*$Q903</f>
        <v>23.9</v>
      </c>
      <c r="V903" s="47">
        <v>0</v>
      </c>
      <c r="W903" s="87" t="str">
        <f>IFERROR(VLOOKUP(L903,'DINAMICA SOLICITADO - ENTREGADO'!$A$2:$B$2000,2,0),"-")</f>
        <v>-</v>
      </c>
      <c r="X903" s="87" t="str">
        <f>IFERROR(VLOOKUP(L903,'DINAMICA SOLICITADO - ENTREGADO'!$A$2:$C$2000,3,0),"-")</f>
        <v>-</v>
      </c>
      <c r="Y903" s="87" t="str">
        <f t="shared" ref="Y903:Y966" si="260">IF(W903="-","SIN SOLICITUD","CLAVE SOLICITADA")</f>
        <v>SIN SOLICITUD</v>
      </c>
      <c r="Z903" s="87" t="str">
        <f t="shared" ref="Z903:Z966" si="261">IF(W903="-","-",(W903-R903))</f>
        <v>-</v>
      </c>
      <c r="AA903" s="87" t="str">
        <f t="shared" ref="AA903:AA966" si="262">IF(Z903&lt;0,"MINIMO NO CUMPLIDO",IF(Z903="-","MINIMO SIN SOLICITUD",IF(Z903=0,"MINIMO CUMPLIDO","MINIMO SUPERADO")))</f>
        <v>MINIMO SIN SOLICITUD</v>
      </c>
      <c r="AB903" s="87" t="str">
        <f t="shared" ref="AB903:AB966" si="263">IF(W903="-","-",(W903-X903))</f>
        <v>-</v>
      </c>
      <c r="AC903" s="87" t="str">
        <f t="shared" ref="AC903:AC966" si="264">IF(AND(X903="-",AB903="-"),"SIN SOLICITUD",IF(AND(X903&gt;0,AB903&gt;0),"RECIBIDO PARCIAL",IF(AND(X903&gt;0,AB903=0),"RECIBIDO TOTAL","SIN RECIBIR")))</f>
        <v>SIN SOLICITUD</v>
      </c>
      <c r="AD903" s="6" t="str">
        <f t="shared" ref="AD903:AD966" si="265">IFERROR(+Q903*X903,"-")</f>
        <v>-</v>
      </c>
      <c r="AE903" s="87"/>
      <c r="AF903" s="87"/>
      <c r="AG903" s="8"/>
      <c r="AH903" s="8"/>
      <c r="AI903" s="9">
        <v>0.02</v>
      </c>
      <c r="AJ903" s="9"/>
      <c r="AK903" s="8"/>
      <c r="AL903" s="20"/>
      <c r="AM903" s="8"/>
      <c r="AN903" s="8" t="str">
        <f t="shared" ref="AN903:AN966" si="266">CONCATENATE($E903,$I903,$H903)</f>
        <v>MCSSA018786HRAEI-LPI-CC-022-202325301</v>
      </c>
      <c r="AO903" s="8" t="str">
        <f t="shared" ref="AO903:AO966" si="267">CONCATENATE($S903,$J903,$Q903,$E903,$M903,$D903,$F903,$G903)</f>
        <v>1SAGO MEDICAL SERVICE, S.A. DE C.V.23.9MCSSA018786010.000.5309.022024LA-12-M7B-012M7B997-I-1-2023RAMO 12</v>
      </c>
      <c r="AP903" s="8" t="str">
        <f t="shared" ref="AP903:AP966" si="268">+I903</f>
        <v>HRAEI-LPI-CC-022-2023</v>
      </c>
      <c r="AQ903" s="1" t="str">
        <f t="shared" ref="AQ903:AQ966" si="269">+$K903</f>
        <v>HRAEI-MD1452</v>
      </c>
      <c r="AR903" s="1" t="str">
        <f t="shared" ref="AR903:AR966" si="270">+J903</f>
        <v>SAGO MEDICAL SERVICE, S.A. DE C.V.</v>
      </c>
      <c r="AS903" s="1" t="str">
        <f t="shared" ref="AS903:AS966" si="271">+F903</f>
        <v>LA-12-M7B-012M7B997-I-1-2023</v>
      </c>
      <c r="AT903" s="1" t="s">
        <v>48</v>
      </c>
      <c r="AU903" s="1" t="str">
        <f t="shared" ref="AU903:AU966" si="272">CONCATENATE(I903,K903)</f>
        <v>HRAEI-LPI-CC-022-2023HRAEI-MD1452</v>
      </c>
      <c r="AV903" s="1"/>
      <c r="AW903" s="1"/>
      <c r="AX903" s="1"/>
    </row>
    <row r="904" spans="1:50" s="70" customFormat="1" ht="24.75" hidden="1" customHeight="1" x14ac:dyDescent="0.25">
      <c r="A904" s="1" t="str">
        <f t="shared" si="255"/>
        <v>LA-12-M7B-012M7B997-I-1-2023MCSSA018786COMERCIALIZADORA DE PRODUCTOS INSTITUCIONALES, S.A. DE C.V.2024010.000.5309.02</v>
      </c>
      <c r="B904" s="1" t="str">
        <f t="shared" si="256"/>
        <v>MCSSA01878625301HRAEI-LPI-CC-016-2023HRAEI-MD14522024</v>
      </c>
      <c r="C904" s="42">
        <v>44971</v>
      </c>
      <c r="D904" s="43">
        <v>2024</v>
      </c>
      <c r="E904" s="44" t="s">
        <v>39</v>
      </c>
      <c r="F904" s="44" t="s">
        <v>1474</v>
      </c>
      <c r="G904" s="44" t="s">
        <v>41</v>
      </c>
      <c r="H904" s="44">
        <v>25301</v>
      </c>
      <c r="I904" s="44" t="s">
        <v>1519</v>
      </c>
      <c r="J904" s="44" t="s">
        <v>406</v>
      </c>
      <c r="K904" s="44" t="s">
        <v>1927</v>
      </c>
      <c r="L904" s="44" t="str">
        <f t="shared" si="257"/>
        <v>HRAEI-LPI-CC-016-2023HRAEI-MD1452</v>
      </c>
      <c r="M904" s="44" t="s">
        <v>1928</v>
      </c>
      <c r="N904" s="44">
        <v>25303043</v>
      </c>
      <c r="O904" s="44" t="s">
        <v>1929</v>
      </c>
      <c r="P904" s="44" t="s">
        <v>1930</v>
      </c>
      <c r="Q904" s="45">
        <v>22</v>
      </c>
      <c r="R904" s="46">
        <v>2</v>
      </c>
      <c r="S904" s="46">
        <v>3</v>
      </c>
      <c r="T904" s="45">
        <f t="shared" si="258"/>
        <v>44</v>
      </c>
      <c r="U904" s="45">
        <f t="shared" si="259"/>
        <v>66</v>
      </c>
      <c r="V904" s="47">
        <v>0</v>
      </c>
      <c r="W904" s="87">
        <f>IFERROR(VLOOKUP(L904,'DINAMICA SOLICITADO - ENTREGADO'!$A$2:$B$2000,2,0),"-")</f>
        <v>3</v>
      </c>
      <c r="X904" s="87">
        <f>IFERROR(VLOOKUP(L904,'DINAMICA SOLICITADO - ENTREGADO'!$A$2:$C$2000,3,0),"-")</f>
        <v>3</v>
      </c>
      <c r="Y904" s="87" t="str">
        <f t="shared" si="260"/>
        <v>CLAVE SOLICITADA</v>
      </c>
      <c r="Z904" s="87">
        <f t="shared" si="261"/>
        <v>1</v>
      </c>
      <c r="AA904" s="87" t="str">
        <f t="shared" si="262"/>
        <v>MINIMO SUPERADO</v>
      </c>
      <c r="AB904" s="87">
        <f t="shared" si="263"/>
        <v>0</v>
      </c>
      <c r="AC904" s="87" t="str">
        <f t="shared" si="264"/>
        <v>RECIBIDO TOTAL</v>
      </c>
      <c r="AD904" s="6">
        <f t="shared" si="265"/>
        <v>66</v>
      </c>
      <c r="AE904" s="87"/>
      <c r="AF904" s="87"/>
      <c r="AG904" s="8"/>
      <c r="AH904" s="8"/>
      <c r="AI904" s="9">
        <v>0.02</v>
      </c>
      <c r="AJ904" s="9"/>
      <c r="AK904" s="8"/>
      <c r="AL904" s="20"/>
      <c r="AM904" s="8"/>
      <c r="AN904" s="8" t="str">
        <f t="shared" si="266"/>
        <v>MCSSA018786HRAEI-LPI-CC-016-202325301</v>
      </c>
      <c r="AO904" s="8" t="str">
        <f t="shared" si="267"/>
        <v>3COMERCIALIZADORA DE PRODUCTOS INSTITUCIONALES, S.A. DE C.V.22MCSSA018786010.000.5309.022024LA-12-M7B-012M7B997-I-1-2023RAMO 12</v>
      </c>
      <c r="AP904" s="8" t="str">
        <f t="shared" si="268"/>
        <v>HRAEI-LPI-CC-016-2023</v>
      </c>
      <c r="AQ904" s="1" t="str">
        <f t="shared" si="269"/>
        <v>HRAEI-MD1452</v>
      </c>
      <c r="AR904" s="1" t="str">
        <f t="shared" si="270"/>
        <v>COMERCIALIZADORA DE PRODUCTOS INSTITUCIONALES, S.A. DE C.V.</v>
      </c>
      <c r="AS904" s="1" t="str">
        <f t="shared" si="271"/>
        <v>LA-12-M7B-012M7B997-I-1-2023</v>
      </c>
      <c r="AT904" s="1" t="s">
        <v>48</v>
      </c>
      <c r="AU904" s="1" t="str">
        <f t="shared" si="272"/>
        <v>HRAEI-LPI-CC-016-2023HRAEI-MD1452</v>
      </c>
      <c r="AV904" s="1"/>
      <c r="AW904" s="1"/>
      <c r="AX904" s="1"/>
    </row>
    <row r="905" spans="1:50" s="70" customFormat="1" ht="24.75" hidden="1" customHeight="1" x14ac:dyDescent="0.25">
      <c r="A905" s="1" t="str">
        <f t="shared" si="255"/>
        <v>LA-12-M7B-012M7B997-I-1-2023MCSSA018786AUROVIDA FARMACÉUTICA, S.A. DE C.V.2024010.000.5309.02</v>
      </c>
      <c r="B905" s="1" t="str">
        <f t="shared" si="256"/>
        <v>MCSSA01878625301HRAEI-LPI-CC-034-2023HRAEI-MD14522024</v>
      </c>
      <c r="C905" s="42">
        <v>44971</v>
      </c>
      <c r="D905" s="43">
        <v>2024</v>
      </c>
      <c r="E905" s="44" t="s">
        <v>39</v>
      </c>
      <c r="F905" s="44" t="s">
        <v>1474</v>
      </c>
      <c r="G905" s="44" t="s">
        <v>41</v>
      </c>
      <c r="H905" s="44">
        <v>25301</v>
      </c>
      <c r="I905" s="44" t="s">
        <v>1721</v>
      </c>
      <c r="J905" s="44" t="s">
        <v>1377</v>
      </c>
      <c r="K905" s="44" t="s">
        <v>1927</v>
      </c>
      <c r="L905" s="44" t="str">
        <f t="shared" si="257"/>
        <v>HRAEI-LPI-CC-034-2023HRAEI-MD1452</v>
      </c>
      <c r="M905" s="44" t="s">
        <v>1928</v>
      </c>
      <c r="N905" s="44">
        <v>25303043</v>
      </c>
      <c r="O905" s="44" t="s">
        <v>1929</v>
      </c>
      <c r="P905" s="44" t="s">
        <v>1930</v>
      </c>
      <c r="Q905" s="45">
        <v>22.399999999999899</v>
      </c>
      <c r="R905" s="46">
        <v>1</v>
      </c>
      <c r="S905" s="46">
        <v>2</v>
      </c>
      <c r="T905" s="45">
        <f t="shared" si="258"/>
        <v>22.399999999999899</v>
      </c>
      <c r="U905" s="45">
        <f t="shared" si="259"/>
        <v>44.799999999999798</v>
      </c>
      <c r="V905" s="47">
        <v>0</v>
      </c>
      <c r="W905" s="87">
        <f>IFERROR(VLOOKUP(L905,'DINAMICA SOLICITADO - ENTREGADO'!$A$2:$B$2000,2,0),"-")</f>
        <v>2</v>
      </c>
      <c r="X905" s="87">
        <f>IFERROR(VLOOKUP(L905,'DINAMICA SOLICITADO - ENTREGADO'!$A$2:$C$2000,3,0),"-")</f>
        <v>0</v>
      </c>
      <c r="Y905" s="87" t="str">
        <f t="shared" si="260"/>
        <v>CLAVE SOLICITADA</v>
      </c>
      <c r="Z905" s="87">
        <f t="shared" si="261"/>
        <v>1</v>
      </c>
      <c r="AA905" s="87" t="str">
        <f t="shared" si="262"/>
        <v>MINIMO SUPERADO</v>
      </c>
      <c r="AB905" s="87">
        <f t="shared" si="263"/>
        <v>2</v>
      </c>
      <c r="AC905" s="87" t="str">
        <f t="shared" si="264"/>
        <v>SIN RECIBIR</v>
      </c>
      <c r="AD905" s="6">
        <f t="shared" si="265"/>
        <v>0</v>
      </c>
      <c r="AE905" s="87" t="s">
        <v>3574</v>
      </c>
      <c r="AF905" s="87"/>
      <c r="AG905" s="8"/>
      <c r="AH905" s="8"/>
      <c r="AI905" s="9">
        <v>0.02</v>
      </c>
      <c r="AJ905" s="9"/>
      <c r="AK905" s="8"/>
      <c r="AL905" s="20"/>
      <c r="AM905" s="8"/>
      <c r="AN905" s="8" t="str">
        <f t="shared" si="266"/>
        <v>MCSSA018786HRAEI-LPI-CC-034-202325301</v>
      </c>
      <c r="AO905" s="8" t="str">
        <f t="shared" si="267"/>
        <v>2AUROVIDA FARMACÉUTICA, S.A. DE C.V.22.3999999999999MCSSA018786010.000.5309.022024LA-12-M7B-012M7B997-I-1-2023RAMO 12</v>
      </c>
      <c r="AP905" s="8" t="str">
        <f t="shared" si="268"/>
        <v>HRAEI-LPI-CC-034-2023</v>
      </c>
      <c r="AQ905" s="1" t="str">
        <f t="shared" si="269"/>
        <v>HRAEI-MD1452</v>
      </c>
      <c r="AR905" s="1" t="str">
        <f t="shared" si="270"/>
        <v>AUROVIDA FARMACÉUTICA, S.A. DE C.V.</v>
      </c>
      <c r="AS905" s="1" t="str">
        <f t="shared" si="271"/>
        <v>LA-12-M7B-012M7B997-I-1-2023</v>
      </c>
      <c r="AT905" s="1" t="s">
        <v>48</v>
      </c>
      <c r="AU905" s="1" t="str">
        <f t="shared" si="272"/>
        <v>HRAEI-LPI-CC-034-2023HRAEI-MD1452</v>
      </c>
      <c r="AV905" s="1"/>
      <c r="AW905" s="1"/>
      <c r="AX905" s="1"/>
    </row>
    <row r="906" spans="1:50" s="70" customFormat="1" ht="24.75" hidden="1" customHeight="1" x14ac:dyDescent="0.25">
      <c r="A906" s="1" t="str">
        <f t="shared" si="255"/>
        <v>LA-12-M7B-012M7B997-I-1-2023MCSSA018786PRODUCTOS E INSUMOS PARA LA SALUD, S.A. DE C.V.2024010.000.5278.00</v>
      </c>
      <c r="B906" s="1" t="str">
        <f t="shared" si="256"/>
        <v>MCSSA01878625301HRAEI-LPI-CC-015-2023HRAEI-MD14572024</v>
      </c>
      <c r="C906" s="42">
        <v>44971</v>
      </c>
      <c r="D906" s="43">
        <v>2024</v>
      </c>
      <c r="E906" s="44" t="s">
        <v>39</v>
      </c>
      <c r="F906" s="44" t="s">
        <v>1474</v>
      </c>
      <c r="G906" s="44" t="s">
        <v>41</v>
      </c>
      <c r="H906" s="44">
        <v>25301</v>
      </c>
      <c r="I906" s="44" t="s">
        <v>1514</v>
      </c>
      <c r="J906" s="44" t="s">
        <v>1290</v>
      </c>
      <c r="K906" s="44" t="s">
        <v>1919</v>
      </c>
      <c r="L906" s="44" t="str">
        <f t="shared" si="257"/>
        <v>HRAEI-LPI-CC-015-2023HRAEI-MD1457</v>
      </c>
      <c r="M906" s="44" t="s">
        <v>1920</v>
      </c>
      <c r="N906" s="44">
        <v>25302018</v>
      </c>
      <c r="O906" s="44" t="s">
        <v>1921</v>
      </c>
      <c r="P906" s="44" t="s">
        <v>1922</v>
      </c>
      <c r="Q906" s="45">
        <v>210.69</v>
      </c>
      <c r="R906" s="46">
        <v>47</v>
      </c>
      <c r="S906" s="46">
        <v>117</v>
      </c>
      <c r="T906" s="45">
        <f t="shared" si="258"/>
        <v>9902.43</v>
      </c>
      <c r="U906" s="45">
        <f t="shared" si="259"/>
        <v>24650.73</v>
      </c>
      <c r="V906" s="47">
        <v>0</v>
      </c>
      <c r="W906" s="87">
        <f>IFERROR(VLOOKUP(L906,'DINAMICA SOLICITADO - ENTREGADO'!$A$2:$B$2000,2,0),"-")</f>
        <v>117</v>
      </c>
      <c r="X906" s="87">
        <f>IFERROR(VLOOKUP(L906,'DINAMICA SOLICITADO - ENTREGADO'!$A$2:$C$2000,3,0),"-")</f>
        <v>117</v>
      </c>
      <c r="Y906" s="87" t="str">
        <f t="shared" si="260"/>
        <v>CLAVE SOLICITADA</v>
      </c>
      <c r="Z906" s="87">
        <f t="shared" si="261"/>
        <v>70</v>
      </c>
      <c r="AA906" s="87" t="str">
        <f t="shared" si="262"/>
        <v>MINIMO SUPERADO</v>
      </c>
      <c r="AB906" s="87">
        <f t="shared" si="263"/>
        <v>0</v>
      </c>
      <c r="AC906" s="87" t="str">
        <f t="shared" si="264"/>
        <v>RECIBIDO TOTAL</v>
      </c>
      <c r="AD906" s="6">
        <f t="shared" si="265"/>
        <v>24650.73</v>
      </c>
      <c r="AE906" s="87"/>
      <c r="AF906" s="87"/>
      <c r="AG906" s="8"/>
      <c r="AH906" s="8"/>
      <c r="AI906" s="9">
        <v>0.02</v>
      </c>
      <c r="AJ906" s="9"/>
      <c r="AK906" s="8"/>
      <c r="AL906" s="20"/>
      <c r="AM906" s="8"/>
      <c r="AN906" s="8" t="str">
        <f t="shared" si="266"/>
        <v>MCSSA018786HRAEI-LPI-CC-015-202325301</v>
      </c>
      <c r="AO906" s="8" t="str">
        <f t="shared" si="267"/>
        <v>117PRODUCTOS E INSUMOS PARA LA SALUD, S.A. DE C.V.210.69MCSSA018786010.000.5278.002024LA-12-M7B-012M7B997-I-1-2023RAMO 12</v>
      </c>
      <c r="AP906" s="8" t="str">
        <f t="shared" si="268"/>
        <v>HRAEI-LPI-CC-015-2023</v>
      </c>
      <c r="AQ906" s="1" t="str">
        <f t="shared" si="269"/>
        <v>HRAEI-MD1457</v>
      </c>
      <c r="AR906" s="1" t="str">
        <f t="shared" si="270"/>
        <v>PRODUCTOS E INSUMOS PARA LA SALUD, S.A. DE C.V.</v>
      </c>
      <c r="AS906" s="1" t="str">
        <f t="shared" si="271"/>
        <v>LA-12-M7B-012M7B997-I-1-2023</v>
      </c>
      <c r="AT906" s="1" t="s">
        <v>48</v>
      </c>
      <c r="AU906" s="1" t="str">
        <f t="shared" si="272"/>
        <v>HRAEI-LPI-CC-015-2023HRAEI-MD1457</v>
      </c>
      <c r="AV906" s="1"/>
      <c r="AW906" s="1"/>
      <c r="AX906" s="1"/>
    </row>
    <row r="907" spans="1:50" s="70" customFormat="1" ht="24.75" hidden="1" customHeight="1" x14ac:dyDescent="0.25">
      <c r="A907" s="70" t="str">
        <f t="shared" si="255"/>
        <v>LA-12-512-012000991-I-174-2023MCSSA018786MEDILIVER, S.A. DE C.V.2024010.000.2540.00</v>
      </c>
      <c r="B907" s="70" t="str">
        <f t="shared" si="256"/>
        <v>MCSSA01878625301HRAEI-LPI-CC-335-1-2023HRAEI-MD14582024</v>
      </c>
      <c r="C907" s="71">
        <v>45253</v>
      </c>
      <c r="D907" s="72">
        <v>2024</v>
      </c>
      <c r="E907" s="73" t="s">
        <v>39</v>
      </c>
      <c r="F907" s="73" t="s">
        <v>2213</v>
      </c>
      <c r="G907" s="73" t="s">
        <v>41</v>
      </c>
      <c r="H907" s="73">
        <v>25301</v>
      </c>
      <c r="I907" s="73" t="s">
        <v>2284</v>
      </c>
      <c r="J907" s="73" t="s">
        <v>1739</v>
      </c>
      <c r="K907" s="73" t="s">
        <v>1347</v>
      </c>
      <c r="L907" s="44" t="str">
        <f t="shared" si="257"/>
        <v>HRAEI-LPI-CC-335-1-2023HRAEI-MD1458</v>
      </c>
      <c r="M907" s="73" t="s">
        <v>1348</v>
      </c>
      <c r="N907" s="73">
        <v>25302022</v>
      </c>
      <c r="O907" s="73" t="s">
        <v>1349</v>
      </c>
      <c r="P907" s="73" t="s">
        <v>280</v>
      </c>
      <c r="Q907" s="74">
        <v>19.05</v>
      </c>
      <c r="R907" s="75">
        <v>3</v>
      </c>
      <c r="S907" s="75">
        <v>7</v>
      </c>
      <c r="T907" s="74">
        <f t="shared" si="258"/>
        <v>57.150000000000006</v>
      </c>
      <c r="U907" s="74">
        <f t="shared" si="259"/>
        <v>133.35</v>
      </c>
      <c r="V907" s="76">
        <v>0</v>
      </c>
      <c r="W907" s="87">
        <f>IFERROR(VLOOKUP(L907,'DINAMICA SOLICITADO - ENTREGADO'!$A$2:$B$2000,2,0),"-")</f>
        <v>3</v>
      </c>
      <c r="X907" s="87">
        <f>IFERROR(VLOOKUP(L907,'DINAMICA SOLICITADO - ENTREGADO'!$A$2:$C$2000,3,0),"-")</f>
        <v>0</v>
      </c>
      <c r="Y907" s="87" t="str">
        <f t="shared" si="260"/>
        <v>CLAVE SOLICITADA</v>
      </c>
      <c r="Z907" s="87">
        <f t="shared" si="261"/>
        <v>0</v>
      </c>
      <c r="AA907" s="87" t="str">
        <f t="shared" si="262"/>
        <v>MINIMO CUMPLIDO</v>
      </c>
      <c r="AB907" s="87">
        <f t="shared" si="263"/>
        <v>3</v>
      </c>
      <c r="AC907" s="87" t="str">
        <f t="shared" si="264"/>
        <v>SIN RECIBIR</v>
      </c>
      <c r="AD907" s="6">
        <f t="shared" si="265"/>
        <v>0</v>
      </c>
      <c r="AE907" s="87"/>
      <c r="AF907" s="87"/>
      <c r="AG907" s="77"/>
      <c r="AH907" s="77"/>
      <c r="AI907" s="78" t="s">
        <v>2216</v>
      </c>
      <c r="AJ907" s="78"/>
      <c r="AK907" s="77"/>
      <c r="AL907" s="77"/>
      <c r="AM907" s="77"/>
      <c r="AN907" s="77" t="str">
        <f t="shared" si="266"/>
        <v>MCSSA018786HRAEI-LPI-CC-335-1-202325301</v>
      </c>
      <c r="AO907" s="77" t="str">
        <f t="shared" si="267"/>
        <v>7MEDILIVER, S.A. DE C.V.19.05MCSSA018786010.000.2540.002024LA-12-512-012000991-I-174-2023RAMO 12</v>
      </c>
      <c r="AP907" s="77" t="str">
        <f t="shared" si="268"/>
        <v>HRAEI-LPI-CC-335-1-2023</v>
      </c>
      <c r="AQ907" s="70" t="str">
        <f t="shared" si="269"/>
        <v>HRAEI-MD1458</v>
      </c>
      <c r="AR907" s="70" t="str">
        <f t="shared" si="270"/>
        <v>MEDILIVER, S.A. DE C.V.</v>
      </c>
      <c r="AS907" s="70" t="str">
        <f t="shared" si="271"/>
        <v>LA-12-512-012000991-I-174-2023</v>
      </c>
      <c r="AT907" s="70" t="s">
        <v>2218</v>
      </c>
      <c r="AU907" s="70" t="str">
        <f t="shared" si="272"/>
        <v>HRAEI-LPI-CC-335-1-2023HRAEI-MD1458</v>
      </c>
    </row>
    <row r="908" spans="1:50" s="70" customFormat="1" ht="24.75" hidden="1" customHeight="1" x14ac:dyDescent="0.25">
      <c r="A908" s="1" t="str">
        <f t="shared" si="255"/>
        <v>AA-012M7B997-E158-2022MCSSA018786PROQUIGAMA, S.A. DE C.V.2024010.000.2540.00</v>
      </c>
      <c r="B908" s="1" t="str">
        <f t="shared" si="256"/>
        <v>MCSSA01878625301HRAEI-AD-CC-524-2022HRAEI-MD14582024</v>
      </c>
      <c r="C908" s="42">
        <v>44950</v>
      </c>
      <c r="D908" s="43">
        <v>2024</v>
      </c>
      <c r="E908" s="44" t="s">
        <v>39</v>
      </c>
      <c r="F908" s="44" t="s">
        <v>1305</v>
      </c>
      <c r="G908" s="44" t="s">
        <v>41</v>
      </c>
      <c r="H908" s="44">
        <v>25301</v>
      </c>
      <c r="I908" s="44" t="s">
        <v>1315</v>
      </c>
      <c r="J908" s="44" t="s">
        <v>374</v>
      </c>
      <c r="K908" s="44" t="s">
        <v>1347</v>
      </c>
      <c r="L908" s="44" t="str">
        <f t="shared" si="257"/>
        <v>HRAEI-AD-CC-524-2022HRAEI-MD1458</v>
      </c>
      <c r="M908" s="44" t="s">
        <v>1348</v>
      </c>
      <c r="N908" s="44">
        <v>25302022</v>
      </c>
      <c r="O908" s="44" t="s">
        <v>1349</v>
      </c>
      <c r="P908" s="44" t="s">
        <v>280</v>
      </c>
      <c r="Q908" s="45">
        <v>30</v>
      </c>
      <c r="R908" s="46">
        <v>5</v>
      </c>
      <c r="S908" s="46">
        <v>12</v>
      </c>
      <c r="T908" s="45">
        <f t="shared" si="258"/>
        <v>150</v>
      </c>
      <c r="U908" s="45">
        <f t="shared" si="259"/>
        <v>360</v>
      </c>
      <c r="V908" s="47">
        <v>0</v>
      </c>
      <c r="W908" s="87">
        <f>IFERROR(VLOOKUP(L908,'DINAMICA SOLICITADO - ENTREGADO'!$A$2:$B$2000,2,0),"-")</f>
        <v>12</v>
      </c>
      <c r="X908" s="87">
        <f>IFERROR(VLOOKUP(L908,'DINAMICA SOLICITADO - ENTREGADO'!$A$2:$C$2000,3,0),"-")</f>
        <v>12</v>
      </c>
      <c r="Y908" s="87" t="str">
        <f t="shared" si="260"/>
        <v>CLAVE SOLICITADA</v>
      </c>
      <c r="Z908" s="87">
        <f t="shared" si="261"/>
        <v>7</v>
      </c>
      <c r="AA908" s="87" t="str">
        <f t="shared" si="262"/>
        <v>MINIMO SUPERADO</v>
      </c>
      <c r="AB908" s="87">
        <f t="shared" si="263"/>
        <v>0</v>
      </c>
      <c r="AC908" s="87" t="str">
        <f t="shared" si="264"/>
        <v>RECIBIDO TOTAL</v>
      </c>
      <c r="AD908" s="6">
        <f t="shared" si="265"/>
        <v>360</v>
      </c>
      <c r="AE908" s="87"/>
      <c r="AF908" s="87"/>
      <c r="AG908" s="8"/>
      <c r="AH908" s="8"/>
      <c r="AI908" s="9">
        <v>2.5000000000000001E-2</v>
      </c>
      <c r="AJ908" s="9"/>
      <c r="AK908" s="8"/>
      <c r="AL908" s="20"/>
      <c r="AM908" s="8"/>
      <c r="AN908" s="8" t="str">
        <f t="shared" si="266"/>
        <v>MCSSA018786HRAEI-AD-CC-524-202225301</v>
      </c>
      <c r="AO908" s="8" t="str">
        <f t="shared" si="267"/>
        <v>12PROQUIGAMA, S.A. DE C.V.30MCSSA018786010.000.2540.002024AA-012M7B997-E158-2022RAMO 12</v>
      </c>
      <c r="AP908" s="8" t="str">
        <f t="shared" si="268"/>
        <v>HRAEI-AD-CC-524-2022</v>
      </c>
      <c r="AQ908" s="1" t="str">
        <f t="shared" si="269"/>
        <v>HRAEI-MD1458</v>
      </c>
      <c r="AR908" s="1" t="str">
        <f t="shared" si="270"/>
        <v>PROQUIGAMA, S.A. DE C.V.</v>
      </c>
      <c r="AS908" s="1" t="str">
        <f t="shared" si="271"/>
        <v>AA-012M7B997-E158-2022</v>
      </c>
      <c r="AT908" s="1" t="s">
        <v>48</v>
      </c>
      <c r="AU908" s="1" t="str">
        <f t="shared" si="272"/>
        <v>HRAEI-AD-CC-524-2022HRAEI-MD1458</v>
      </c>
      <c r="AV908" s="1"/>
      <c r="AW908" s="1"/>
      <c r="AX908" s="1"/>
    </row>
    <row r="909" spans="1:50" s="70" customFormat="1" ht="24.75" hidden="1" customHeight="1" x14ac:dyDescent="0.25">
      <c r="A909" s="70" t="str">
        <f t="shared" si="255"/>
        <v>LA-12-512-012000991-I-174-2023MCSSA018786FARMAHOME, S. A. P. I. DE C.V.2024010.000.5465.02</v>
      </c>
      <c r="B909" s="70" t="str">
        <f t="shared" si="256"/>
        <v>MCSSA01878625301HRAEI-LPI-CC-300-2023HRAEI-MD14652024</v>
      </c>
      <c r="C909" s="71">
        <v>45253</v>
      </c>
      <c r="D909" s="72">
        <v>2024</v>
      </c>
      <c r="E909" s="73" t="s">
        <v>39</v>
      </c>
      <c r="F909" s="73" t="s">
        <v>2213</v>
      </c>
      <c r="G909" s="73" t="s">
        <v>41</v>
      </c>
      <c r="H909" s="73">
        <v>25301</v>
      </c>
      <c r="I909" s="73" t="s">
        <v>2328</v>
      </c>
      <c r="J909" s="73" t="s">
        <v>2329</v>
      </c>
      <c r="K909" s="73" t="s">
        <v>1130</v>
      </c>
      <c r="L909" s="44" t="str">
        <f t="shared" si="257"/>
        <v>HRAEI-LPI-CC-300-2023HRAEI-MD1465</v>
      </c>
      <c r="M909" s="73" t="s">
        <v>1131</v>
      </c>
      <c r="N909" s="73">
        <v>25303051</v>
      </c>
      <c r="O909" s="73" t="s">
        <v>1132</v>
      </c>
      <c r="P909" s="73" t="s">
        <v>1133</v>
      </c>
      <c r="Q909" s="74">
        <v>703.8</v>
      </c>
      <c r="R909" s="75">
        <v>17</v>
      </c>
      <c r="S909" s="75">
        <v>41</v>
      </c>
      <c r="T909" s="74">
        <f t="shared" si="258"/>
        <v>11964.599999999999</v>
      </c>
      <c r="U909" s="74">
        <f t="shared" si="259"/>
        <v>28855.8</v>
      </c>
      <c r="V909" s="76">
        <v>0</v>
      </c>
      <c r="W909" s="87" t="str">
        <f>IFERROR(VLOOKUP(L909,'DINAMICA SOLICITADO - ENTREGADO'!$A$2:$B$2000,2,0),"-")</f>
        <v>-</v>
      </c>
      <c r="X909" s="87" t="str">
        <f>IFERROR(VLOOKUP(L909,'DINAMICA SOLICITADO - ENTREGADO'!$A$2:$C$2000,3,0),"-")</f>
        <v>-</v>
      </c>
      <c r="Y909" s="87" t="str">
        <f t="shared" si="260"/>
        <v>SIN SOLICITUD</v>
      </c>
      <c r="Z909" s="87" t="str">
        <f t="shared" si="261"/>
        <v>-</v>
      </c>
      <c r="AA909" s="87" t="str">
        <f t="shared" si="262"/>
        <v>MINIMO SIN SOLICITUD</v>
      </c>
      <c r="AB909" s="87" t="str">
        <f t="shared" si="263"/>
        <v>-</v>
      </c>
      <c r="AC909" s="87" t="str">
        <f t="shared" si="264"/>
        <v>SIN SOLICITUD</v>
      </c>
      <c r="AD909" s="6" t="str">
        <f t="shared" si="265"/>
        <v>-</v>
      </c>
      <c r="AE909" s="87"/>
      <c r="AF909" s="87"/>
      <c r="AG909" s="77"/>
      <c r="AH909" s="77"/>
      <c r="AI909" s="78" t="s">
        <v>2216</v>
      </c>
      <c r="AJ909" s="78"/>
      <c r="AK909" s="77"/>
      <c r="AL909" s="77"/>
      <c r="AM909" s="77"/>
      <c r="AN909" s="77" t="str">
        <f t="shared" si="266"/>
        <v>MCSSA018786HRAEI-LPI-CC-300-202325301</v>
      </c>
      <c r="AO909" s="77" t="str">
        <f t="shared" si="267"/>
        <v>41FARMAHOME, S. A. P. I. DE C.V.703.8MCSSA018786010.000.5465.022024LA-12-512-012000991-I-174-2023RAMO 12</v>
      </c>
      <c r="AP909" s="77" t="str">
        <f t="shared" si="268"/>
        <v>HRAEI-LPI-CC-300-2023</v>
      </c>
      <c r="AQ909" s="70" t="str">
        <f t="shared" si="269"/>
        <v>HRAEI-MD1465</v>
      </c>
      <c r="AR909" s="70" t="str">
        <f t="shared" si="270"/>
        <v>FARMAHOME, S. A. P. I. DE C.V.</v>
      </c>
      <c r="AS909" s="70" t="str">
        <f t="shared" si="271"/>
        <v>LA-12-512-012000991-I-174-2023</v>
      </c>
      <c r="AT909" s="70" t="s">
        <v>2218</v>
      </c>
      <c r="AU909" s="70" t="str">
        <f t="shared" si="272"/>
        <v>HRAEI-LPI-CC-300-2023HRAEI-MD1465</v>
      </c>
    </row>
    <row r="910" spans="1:50" s="70" customFormat="1" ht="24.75" hidden="1" customHeight="1" x14ac:dyDescent="0.25">
      <c r="A910" s="1" t="str">
        <f t="shared" si="255"/>
        <v>LA-012M7B997-E115-2022MCSSA018786AMAROX PHARMA, S.A. DE C.V.2024010.000.5465.02</v>
      </c>
      <c r="B910" s="1" t="str">
        <f t="shared" si="256"/>
        <v>MCSSA01878625301HRAEI-LPI-CC-464-2022HRAEI-MD14652024</v>
      </c>
      <c r="C910" s="42">
        <v>44950</v>
      </c>
      <c r="D910" s="43">
        <v>2024</v>
      </c>
      <c r="E910" s="44" t="s">
        <v>39</v>
      </c>
      <c r="F910" s="44" t="s">
        <v>390</v>
      </c>
      <c r="G910" s="44" t="s">
        <v>41</v>
      </c>
      <c r="H910" s="44">
        <v>25301</v>
      </c>
      <c r="I910" s="44" t="s">
        <v>1128</v>
      </c>
      <c r="J910" s="44" t="s">
        <v>1129</v>
      </c>
      <c r="K910" s="44" t="s">
        <v>1130</v>
      </c>
      <c r="L910" s="44" t="str">
        <f t="shared" si="257"/>
        <v>HRAEI-LPI-CC-464-2022HRAEI-MD1465</v>
      </c>
      <c r="M910" s="44" t="s">
        <v>1131</v>
      </c>
      <c r="N910" s="44">
        <v>25303051</v>
      </c>
      <c r="O910" s="44" t="s">
        <v>1132</v>
      </c>
      <c r="P910" s="44" t="s">
        <v>1133</v>
      </c>
      <c r="Q910" s="45">
        <v>879.75</v>
      </c>
      <c r="R910" s="46">
        <v>28</v>
      </c>
      <c r="S910" s="46">
        <v>68</v>
      </c>
      <c r="T910" s="45">
        <f t="shared" si="258"/>
        <v>24633</v>
      </c>
      <c r="U910" s="45">
        <f t="shared" si="259"/>
        <v>59823</v>
      </c>
      <c r="V910" s="47">
        <v>0</v>
      </c>
      <c r="W910" s="87" t="str">
        <f>IFERROR(VLOOKUP(L910,'DINAMICA SOLICITADO - ENTREGADO'!$A$2:$B$2000,2,0),"-")</f>
        <v>-</v>
      </c>
      <c r="X910" s="87" t="str">
        <f>IFERROR(VLOOKUP(L910,'DINAMICA SOLICITADO - ENTREGADO'!$A$2:$C$2000,3,0),"-")</f>
        <v>-</v>
      </c>
      <c r="Y910" s="87" t="str">
        <f t="shared" si="260"/>
        <v>SIN SOLICITUD</v>
      </c>
      <c r="Z910" s="87" t="str">
        <f t="shared" si="261"/>
        <v>-</v>
      </c>
      <c r="AA910" s="87" t="str">
        <f t="shared" si="262"/>
        <v>MINIMO SIN SOLICITUD</v>
      </c>
      <c r="AB910" s="87" t="str">
        <f t="shared" si="263"/>
        <v>-</v>
      </c>
      <c r="AC910" s="87" t="str">
        <f t="shared" si="264"/>
        <v>SIN SOLICITUD</v>
      </c>
      <c r="AD910" s="6" t="str">
        <f t="shared" si="265"/>
        <v>-</v>
      </c>
      <c r="AE910" s="87"/>
      <c r="AF910" s="87"/>
      <c r="AG910" s="8"/>
      <c r="AH910" s="8"/>
      <c r="AI910" s="9">
        <v>2.5000000000000001E-2</v>
      </c>
      <c r="AJ910" s="9"/>
      <c r="AK910" s="8"/>
      <c r="AL910" s="20"/>
      <c r="AM910" s="8"/>
      <c r="AN910" s="8" t="str">
        <f t="shared" si="266"/>
        <v>MCSSA018786HRAEI-LPI-CC-464-202225301</v>
      </c>
      <c r="AO910" s="8" t="str">
        <f t="shared" si="267"/>
        <v>68AMAROX PHARMA, S.A. DE C.V.879.75MCSSA018786010.000.5465.022024LA-012M7B997-E115-2022RAMO 12</v>
      </c>
      <c r="AP910" s="8" t="str">
        <f t="shared" si="268"/>
        <v>HRAEI-LPI-CC-464-2022</v>
      </c>
      <c r="AQ910" s="1" t="str">
        <f t="shared" si="269"/>
        <v>HRAEI-MD1465</v>
      </c>
      <c r="AR910" s="1" t="str">
        <f t="shared" si="270"/>
        <v>AMAROX PHARMA, S.A. DE C.V.</v>
      </c>
      <c r="AS910" s="1" t="str">
        <f t="shared" si="271"/>
        <v>LA-012M7B997-E115-2022</v>
      </c>
      <c r="AT910" s="1" t="s">
        <v>48</v>
      </c>
      <c r="AU910" s="1" t="str">
        <f t="shared" si="272"/>
        <v>HRAEI-LPI-CC-464-2022HRAEI-MD1465</v>
      </c>
      <c r="AV910" s="1"/>
      <c r="AW910" s="1"/>
      <c r="AX910" s="1"/>
    </row>
    <row r="911" spans="1:50" s="70" customFormat="1" ht="24.75" hidden="1" customHeight="1" x14ac:dyDescent="0.25">
      <c r="A911" s="70" t="str">
        <f t="shared" si="255"/>
        <v>LA-12-512-012000991-I-174-2023MCSSA018786BOEHRINGER INGELHEIM MEXICO, S.A. DE C.V.2024010.000.5117.00</v>
      </c>
      <c r="B911" s="70" t="str">
        <f t="shared" si="256"/>
        <v>MCSSA01878625301HRAEI-LPI-CC-268-2023HRAEI-MD14662024</v>
      </c>
      <c r="C911" s="71">
        <v>45253</v>
      </c>
      <c r="D911" s="72">
        <v>2024</v>
      </c>
      <c r="E911" s="73" t="s">
        <v>39</v>
      </c>
      <c r="F911" s="73" t="s">
        <v>2213</v>
      </c>
      <c r="G911" s="73" t="s">
        <v>41</v>
      </c>
      <c r="H911" s="73">
        <v>25301</v>
      </c>
      <c r="I911" s="73" t="s">
        <v>2331</v>
      </c>
      <c r="J911" s="73" t="s">
        <v>2332</v>
      </c>
      <c r="K911" s="73" t="s">
        <v>2380</v>
      </c>
      <c r="L911" s="44" t="str">
        <f t="shared" si="257"/>
        <v>HRAEI-LPI-CC-268-2023HRAEI-MD1466</v>
      </c>
      <c r="M911" s="73" t="s">
        <v>2381</v>
      </c>
      <c r="N911" s="73">
        <v>25302028</v>
      </c>
      <c r="O911" s="73" t="s">
        <v>2382</v>
      </c>
      <c r="P911" s="73" t="s">
        <v>2383</v>
      </c>
      <c r="Q911" s="74">
        <v>11711.66</v>
      </c>
      <c r="R911" s="75">
        <v>4</v>
      </c>
      <c r="S911" s="75">
        <v>8</v>
      </c>
      <c r="T911" s="74">
        <f t="shared" si="258"/>
        <v>46846.64</v>
      </c>
      <c r="U911" s="74">
        <f t="shared" si="259"/>
        <v>93693.28</v>
      </c>
      <c r="V911" s="76">
        <v>0</v>
      </c>
      <c r="W911" s="87">
        <f>IFERROR(VLOOKUP(L911,'DINAMICA SOLICITADO - ENTREGADO'!$A$2:$B$2000,2,0),"-")</f>
        <v>4</v>
      </c>
      <c r="X911" s="87">
        <f>IFERROR(VLOOKUP(L911,'DINAMICA SOLICITADO - ENTREGADO'!$A$2:$C$2000,3,0),"-")</f>
        <v>0</v>
      </c>
      <c r="Y911" s="87" t="str">
        <f t="shared" si="260"/>
        <v>CLAVE SOLICITADA</v>
      </c>
      <c r="Z911" s="87">
        <f t="shared" si="261"/>
        <v>0</v>
      </c>
      <c r="AA911" s="87" t="str">
        <f t="shared" si="262"/>
        <v>MINIMO CUMPLIDO</v>
      </c>
      <c r="AB911" s="87">
        <f t="shared" si="263"/>
        <v>4</v>
      </c>
      <c r="AC911" s="87" t="str">
        <f t="shared" si="264"/>
        <v>SIN RECIBIR</v>
      </c>
      <c r="AD911" s="6">
        <f t="shared" si="265"/>
        <v>0</v>
      </c>
      <c r="AE911" s="87"/>
      <c r="AF911" s="87"/>
      <c r="AG911" s="77"/>
      <c r="AH911" s="77"/>
      <c r="AI911" s="78" t="s">
        <v>2216</v>
      </c>
      <c r="AJ911" s="78"/>
      <c r="AK911" s="77"/>
      <c r="AL911" s="77"/>
      <c r="AM911" s="77"/>
      <c r="AN911" s="77" t="str">
        <f t="shared" si="266"/>
        <v>MCSSA018786HRAEI-LPI-CC-268-202325301</v>
      </c>
      <c r="AO911" s="77" t="str">
        <f t="shared" si="267"/>
        <v>8BOEHRINGER INGELHEIM MEXICO, S.A. DE C.V.11711.66MCSSA018786010.000.5117.002024LA-12-512-012000991-I-174-2023RAMO 12</v>
      </c>
      <c r="AP911" s="77" t="str">
        <f t="shared" si="268"/>
        <v>HRAEI-LPI-CC-268-2023</v>
      </c>
      <c r="AQ911" s="70" t="str">
        <f t="shared" si="269"/>
        <v>HRAEI-MD1466</v>
      </c>
      <c r="AR911" s="70" t="str">
        <f t="shared" si="270"/>
        <v>BOEHRINGER INGELHEIM MEXICO, S.A. DE C.V.</v>
      </c>
      <c r="AS911" s="70" t="str">
        <f t="shared" si="271"/>
        <v>LA-12-512-012000991-I-174-2023</v>
      </c>
      <c r="AT911" s="70" t="s">
        <v>2218</v>
      </c>
      <c r="AU911" s="70" t="str">
        <f t="shared" si="272"/>
        <v>HRAEI-LPI-CC-268-2023HRAEI-MD1466</v>
      </c>
    </row>
    <row r="912" spans="1:50" s="70" customFormat="1" ht="24.75" hidden="1" customHeight="1" x14ac:dyDescent="0.25">
      <c r="A912" s="70" t="str">
        <f t="shared" si="255"/>
        <v>LA-12-512-012000991-I-174-2023MCSSA018786ELEMENTCO, S. A. P. I. DE C.V.2024010.000.0437.00</v>
      </c>
      <c r="B912" s="70" t="str">
        <f t="shared" si="256"/>
        <v>MCSSA01878625301HRAEI-LPI-CC-288-2023HRAEI-MD14682024</v>
      </c>
      <c r="C912" s="71">
        <v>45253</v>
      </c>
      <c r="D912" s="72">
        <v>2024</v>
      </c>
      <c r="E912" s="73" t="s">
        <v>39</v>
      </c>
      <c r="F912" s="73" t="s">
        <v>2213</v>
      </c>
      <c r="G912" s="73" t="s">
        <v>41</v>
      </c>
      <c r="H912" s="73">
        <v>25301</v>
      </c>
      <c r="I912" s="73" t="s">
        <v>2310</v>
      </c>
      <c r="J912" s="73" t="s">
        <v>2311</v>
      </c>
      <c r="K912" s="73" t="s">
        <v>2165</v>
      </c>
      <c r="L912" s="44" t="str">
        <f t="shared" si="257"/>
        <v>HRAEI-LPI-CC-288-2023HRAEI-MD1468</v>
      </c>
      <c r="M912" s="73" t="s">
        <v>2166</v>
      </c>
      <c r="N912" s="73">
        <v>25302032</v>
      </c>
      <c r="O912" s="73" t="s">
        <v>2167</v>
      </c>
      <c r="P912" s="73" t="s">
        <v>2168</v>
      </c>
      <c r="Q912" s="74">
        <v>26.03</v>
      </c>
      <c r="R912" s="75">
        <v>13</v>
      </c>
      <c r="S912" s="75">
        <v>32</v>
      </c>
      <c r="T912" s="74">
        <f t="shared" si="258"/>
        <v>338.39</v>
      </c>
      <c r="U912" s="74">
        <f t="shared" si="259"/>
        <v>832.96</v>
      </c>
      <c r="V912" s="76">
        <v>0</v>
      </c>
      <c r="W912" s="87" t="str">
        <f>IFERROR(VLOOKUP(L912,'DINAMICA SOLICITADO - ENTREGADO'!$A$2:$B$2000,2,0),"-")</f>
        <v>-</v>
      </c>
      <c r="X912" s="87" t="str">
        <f>IFERROR(VLOOKUP(L912,'DINAMICA SOLICITADO - ENTREGADO'!$A$2:$C$2000,3,0),"-")</f>
        <v>-</v>
      </c>
      <c r="Y912" s="87" t="str">
        <f t="shared" si="260"/>
        <v>SIN SOLICITUD</v>
      </c>
      <c r="Z912" s="87" t="str">
        <f t="shared" si="261"/>
        <v>-</v>
      </c>
      <c r="AA912" s="87" t="str">
        <f t="shared" si="262"/>
        <v>MINIMO SIN SOLICITUD</v>
      </c>
      <c r="AB912" s="87" t="str">
        <f t="shared" si="263"/>
        <v>-</v>
      </c>
      <c r="AC912" s="87" t="str">
        <f t="shared" si="264"/>
        <v>SIN SOLICITUD</v>
      </c>
      <c r="AD912" s="6" t="str">
        <f t="shared" si="265"/>
        <v>-</v>
      </c>
      <c r="AE912" s="87"/>
      <c r="AF912" s="87"/>
      <c r="AG912" s="77"/>
      <c r="AH912" s="77"/>
      <c r="AI912" s="78" t="s">
        <v>2216</v>
      </c>
      <c r="AJ912" s="78"/>
      <c r="AK912" s="77"/>
      <c r="AL912" s="77"/>
      <c r="AM912" s="77"/>
      <c r="AN912" s="77" t="str">
        <f t="shared" si="266"/>
        <v>MCSSA018786HRAEI-LPI-CC-288-202325301</v>
      </c>
      <c r="AO912" s="77" t="str">
        <f t="shared" si="267"/>
        <v>32ELEMENTCO, S. A. P. I. DE C.V.26.03MCSSA018786010.000.0437.002024LA-12-512-012000991-I-174-2023RAMO 12</v>
      </c>
      <c r="AP912" s="77" t="str">
        <f t="shared" si="268"/>
        <v>HRAEI-LPI-CC-288-2023</v>
      </c>
      <c r="AQ912" s="70" t="str">
        <f t="shared" si="269"/>
        <v>HRAEI-MD1468</v>
      </c>
      <c r="AR912" s="70" t="str">
        <f t="shared" si="270"/>
        <v>ELEMENTCO, S. A. P. I. DE C.V.</v>
      </c>
      <c r="AS912" s="70" t="str">
        <f t="shared" si="271"/>
        <v>LA-12-512-012000991-I-174-2023</v>
      </c>
      <c r="AT912" s="70" t="s">
        <v>2218</v>
      </c>
      <c r="AU912" s="70" t="str">
        <f t="shared" si="272"/>
        <v>HRAEI-LPI-CC-288-2023HRAEI-MD1468</v>
      </c>
    </row>
    <row r="913" spans="1:52" s="70" customFormat="1" ht="24.75" hidden="1" customHeight="1" x14ac:dyDescent="0.25">
      <c r="A913" s="1" t="str">
        <f t="shared" si="255"/>
        <v>AA-12-M7B-012M7B997-I-36-2023MCSSA018786EF DESARROLLO E INVESTIGACIONES, S.A. DE C.V.2024010.000.0437.00</v>
      </c>
      <c r="B913" s="1" t="str">
        <f t="shared" si="256"/>
        <v>MCSSA01878625301HRAEI-AD-CC-138-2023HRAEI-MD14682024</v>
      </c>
      <c r="C913" s="42">
        <v>45037</v>
      </c>
      <c r="D913" s="43">
        <v>2024</v>
      </c>
      <c r="E913" s="44" t="s">
        <v>39</v>
      </c>
      <c r="F913" s="44" t="s">
        <v>2157</v>
      </c>
      <c r="G913" s="44" t="s">
        <v>41</v>
      </c>
      <c r="H913" s="44">
        <v>25301</v>
      </c>
      <c r="I913" s="67" t="s">
        <v>2163</v>
      </c>
      <c r="J913" s="44" t="s">
        <v>2164</v>
      </c>
      <c r="K913" s="44" t="s">
        <v>2165</v>
      </c>
      <c r="L913" s="44" t="str">
        <f t="shared" si="257"/>
        <v>HRAEI-AD-CC-138-2023HRAEI-MD1468</v>
      </c>
      <c r="M913" s="44" t="s">
        <v>2166</v>
      </c>
      <c r="N913" s="44">
        <v>25302032</v>
      </c>
      <c r="O913" s="44" t="s">
        <v>2167</v>
      </c>
      <c r="P913" s="44" t="s">
        <v>2168</v>
      </c>
      <c r="Q913" s="45">
        <v>25</v>
      </c>
      <c r="R913" s="46">
        <v>2</v>
      </c>
      <c r="S913" s="46">
        <v>4</v>
      </c>
      <c r="T913" s="45">
        <f t="shared" si="258"/>
        <v>50</v>
      </c>
      <c r="U913" s="45">
        <f t="shared" si="259"/>
        <v>100</v>
      </c>
      <c r="V913" s="47">
        <v>0</v>
      </c>
      <c r="W913" s="87" t="str">
        <f>IFERROR(VLOOKUP(L913,'DINAMICA SOLICITADO - ENTREGADO'!$A$2:$B$2000,2,0),"-")</f>
        <v>-</v>
      </c>
      <c r="X913" s="87" t="str">
        <f>IFERROR(VLOOKUP(L913,'DINAMICA SOLICITADO - ENTREGADO'!$A$2:$C$2000,3,0),"-")</f>
        <v>-</v>
      </c>
      <c r="Y913" s="87" t="str">
        <f t="shared" si="260"/>
        <v>SIN SOLICITUD</v>
      </c>
      <c r="Z913" s="87" t="str">
        <f t="shared" si="261"/>
        <v>-</v>
      </c>
      <c r="AA913" s="87" t="str">
        <f t="shared" si="262"/>
        <v>MINIMO SIN SOLICITUD</v>
      </c>
      <c r="AB913" s="87" t="str">
        <f t="shared" si="263"/>
        <v>-</v>
      </c>
      <c r="AC913" s="87" t="str">
        <f t="shared" si="264"/>
        <v>SIN SOLICITUD</v>
      </c>
      <c r="AD913" s="6" t="str">
        <f t="shared" si="265"/>
        <v>-</v>
      </c>
      <c r="AE913" s="87"/>
      <c r="AF913" s="87"/>
      <c r="AG913" s="8"/>
      <c r="AH913" s="8"/>
      <c r="AI913" s="9">
        <v>0.02</v>
      </c>
      <c r="AJ913" s="9"/>
      <c r="AK913" s="8"/>
      <c r="AL913" s="20"/>
      <c r="AM913" s="8"/>
      <c r="AN913" s="8" t="str">
        <f t="shared" si="266"/>
        <v>MCSSA018786HRAEI-AD-CC-138-202325301</v>
      </c>
      <c r="AO913" s="8" t="str">
        <f t="shared" si="267"/>
        <v>4EF DESARROLLO E INVESTIGACIONES, S.A. DE C.V.25MCSSA018786010.000.0437.002024AA-12-M7B-012M7B997-I-36-2023RAMO 12</v>
      </c>
      <c r="AP913" s="8" t="str">
        <f t="shared" si="268"/>
        <v>HRAEI-AD-CC-138-2023</v>
      </c>
      <c r="AQ913" s="1" t="str">
        <f t="shared" si="269"/>
        <v>HRAEI-MD1468</v>
      </c>
      <c r="AR913" s="1" t="str">
        <f t="shared" si="270"/>
        <v>EF DESARROLLO E INVESTIGACIONES, S.A. DE C.V.</v>
      </c>
      <c r="AS913" s="1" t="str">
        <f t="shared" si="271"/>
        <v>AA-12-M7B-012M7B997-I-36-2023</v>
      </c>
      <c r="AT913" s="1" t="s">
        <v>48</v>
      </c>
      <c r="AU913" s="1" t="str">
        <f t="shared" si="272"/>
        <v>HRAEI-AD-CC-138-2023HRAEI-MD1468</v>
      </c>
      <c r="AV913" s="1"/>
      <c r="AW913" s="1"/>
      <c r="AX913" s="1"/>
    </row>
    <row r="914" spans="1:52" s="70" customFormat="1" ht="24.75" hidden="1" customHeight="1" x14ac:dyDescent="0.25">
      <c r="A914" s="70" t="str">
        <f t="shared" si="255"/>
        <v>LA-12-512-012000991-I-174-2023MCSSA018786BIOSISTEMAS Y SEGURIDAD PRIVADA, S.A. DE C.V.2024010.000.5191.00</v>
      </c>
      <c r="B914" s="70" t="str">
        <f t="shared" si="256"/>
        <v>MCSSA01878625301HRAEI-LPI-CC-267-1-2023HRAEI-MD14752024</v>
      </c>
      <c r="C914" s="71">
        <v>45253</v>
      </c>
      <c r="D914" s="72">
        <v>2024</v>
      </c>
      <c r="E914" s="73" t="s">
        <v>39</v>
      </c>
      <c r="F914" s="73" t="s">
        <v>2213</v>
      </c>
      <c r="G914" s="73" t="s">
        <v>41</v>
      </c>
      <c r="H914" s="73">
        <v>25301</v>
      </c>
      <c r="I914" s="73" t="s">
        <v>2384</v>
      </c>
      <c r="J914" s="73" t="s">
        <v>583</v>
      </c>
      <c r="K914" s="73" t="s">
        <v>1910</v>
      </c>
      <c r="L914" s="44" t="str">
        <f t="shared" si="257"/>
        <v>HRAEI-LPI-CC-267-1-2023HRAEI-MD1475</v>
      </c>
      <c r="M914" s="73" t="s">
        <v>1911</v>
      </c>
      <c r="N914" s="73">
        <v>25302042</v>
      </c>
      <c r="O914" s="73" t="s">
        <v>1912</v>
      </c>
      <c r="P914" s="73" t="s">
        <v>145</v>
      </c>
      <c r="Q914" s="74">
        <v>193.55</v>
      </c>
      <c r="R914" s="75">
        <v>116</v>
      </c>
      <c r="S914" s="75">
        <v>288</v>
      </c>
      <c r="T914" s="74">
        <f t="shared" si="258"/>
        <v>22451.800000000003</v>
      </c>
      <c r="U914" s="74">
        <f t="shared" si="259"/>
        <v>55742.400000000001</v>
      </c>
      <c r="V914" s="76">
        <v>0</v>
      </c>
      <c r="W914" s="87">
        <f>IFERROR(VLOOKUP(L914,'DINAMICA SOLICITADO - ENTREGADO'!$A$2:$B$2000,2,0),"-")</f>
        <v>116</v>
      </c>
      <c r="X914" s="87">
        <f>IFERROR(VLOOKUP(L914,'DINAMICA SOLICITADO - ENTREGADO'!$A$2:$C$2000,3,0),"-")</f>
        <v>116</v>
      </c>
      <c r="Y914" s="87" t="str">
        <f t="shared" si="260"/>
        <v>CLAVE SOLICITADA</v>
      </c>
      <c r="Z914" s="87">
        <f t="shared" si="261"/>
        <v>0</v>
      </c>
      <c r="AA914" s="87" t="str">
        <f t="shared" si="262"/>
        <v>MINIMO CUMPLIDO</v>
      </c>
      <c r="AB914" s="87">
        <f t="shared" si="263"/>
        <v>0</v>
      </c>
      <c r="AC914" s="87" t="str">
        <f t="shared" si="264"/>
        <v>RECIBIDO TOTAL</v>
      </c>
      <c r="AD914" s="6">
        <f t="shared" si="265"/>
        <v>22451.800000000003</v>
      </c>
      <c r="AE914" s="87"/>
      <c r="AF914" s="87"/>
      <c r="AG914" s="77"/>
      <c r="AH914" s="77"/>
      <c r="AI914" s="78" t="s">
        <v>2216</v>
      </c>
      <c r="AJ914" s="78"/>
      <c r="AK914" s="77"/>
      <c r="AL914" s="77"/>
      <c r="AM914" s="77"/>
      <c r="AN914" s="77" t="str">
        <f t="shared" si="266"/>
        <v>MCSSA018786HRAEI-LPI-CC-267-1-202325301</v>
      </c>
      <c r="AO914" s="77" t="str">
        <f t="shared" si="267"/>
        <v>288BIOSISTEMAS Y SEGURIDAD PRIVADA, S.A. DE C.V.193.55MCSSA018786010.000.5191.002024LA-12-512-012000991-I-174-2023RAMO 12</v>
      </c>
      <c r="AP914" s="77" t="str">
        <f t="shared" si="268"/>
        <v>HRAEI-LPI-CC-267-1-2023</v>
      </c>
      <c r="AQ914" s="70" t="str">
        <f t="shared" si="269"/>
        <v>HRAEI-MD1475</v>
      </c>
      <c r="AR914" s="70" t="str">
        <f t="shared" si="270"/>
        <v>BIOSISTEMAS Y SEGURIDAD PRIVADA, S.A. DE C.V.</v>
      </c>
      <c r="AS914" s="70" t="str">
        <f t="shared" si="271"/>
        <v>LA-12-512-012000991-I-174-2023</v>
      </c>
      <c r="AT914" s="70" t="s">
        <v>2218</v>
      </c>
      <c r="AU914" s="70" t="str">
        <f t="shared" si="272"/>
        <v>HRAEI-LPI-CC-267-1-2023HRAEI-MD1475</v>
      </c>
    </row>
    <row r="915" spans="1:52" s="70" customFormat="1" ht="24.75" hidden="1" customHeight="1" x14ac:dyDescent="0.25">
      <c r="A915" s="1" t="str">
        <f t="shared" si="255"/>
        <v>LA-12-M7B-012M7B997-I-1-2023MCSSA018786COMPAÑIA INTERNACIONAL MÉDICA, S.A. DE C.V.2024010.000.5191.00</v>
      </c>
      <c r="B915" s="1" t="str">
        <f t="shared" si="256"/>
        <v>MCSSA01878625301HRAEI-LPI-CC-020-2023HRAEI-MD14752024</v>
      </c>
      <c r="C915" s="42">
        <v>44971</v>
      </c>
      <c r="D915" s="43">
        <v>2024</v>
      </c>
      <c r="E915" s="44" t="s">
        <v>39</v>
      </c>
      <c r="F915" s="44" t="s">
        <v>1474</v>
      </c>
      <c r="G915" s="44" t="s">
        <v>41</v>
      </c>
      <c r="H915" s="44">
        <v>25301</v>
      </c>
      <c r="I915" s="44" t="s">
        <v>1569</v>
      </c>
      <c r="J915" s="44" t="s">
        <v>563</v>
      </c>
      <c r="K915" s="44" t="s">
        <v>1910</v>
      </c>
      <c r="L915" s="44" t="str">
        <f t="shared" si="257"/>
        <v>HRAEI-LPI-CC-020-2023HRAEI-MD1475</v>
      </c>
      <c r="M915" s="44" t="s">
        <v>1911</v>
      </c>
      <c r="N915" s="44">
        <v>25302042</v>
      </c>
      <c r="O915" s="44" t="s">
        <v>1912</v>
      </c>
      <c r="P915" s="44" t="s">
        <v>145</v>
      </c>
      <c r="Q915" s="45">
        <v>220</v>
      </c>
      <c r="R915" s="46">
        <v>312</v>
      </c>
      <c r="S915" s="46">
        <v>780</v>
      </c>
      <c r="T915" s="45">
        <f t="shared" si="258"/>
        <v>68640</v>
      </c>
      <c r="U915" s="45">
        <f t="shared" si="259"/>
        <v>171600</v>
      </c>
      <c r="V915" s="47">
        <v>0</v>
      </c>
      <c r="W915" s="87">
        <f>IFERROR(VLOOKUP(L915,'DINAMICA SOLICITADO - ENTREGADO'!$A$2:$B$2000,2,0),"-")</f>
        <v>500</v>
      </c>
      <c r="X915" s="87">
        <f>IFERROR(VLOOKUP(L915,'DINAMICA SOLICITADO - ENTREGADO'!$A$2:$C$2000,3,0),"-")</f>
        <v>500</v>
      </c>
      <c r="Y915" s="87" t="str">
        <f t="shared" si="260"/>
        <v>CLAVE SOLICITADA</v>
      </c>
      <c r="Z915" s="87">
        <f t="shared" si="261"/>
        <v>188</v>
      </c>
      <c r="AA915" s="87" t="str">
        <f t="shared" si="262"/>
        <v>MINIMO SUPERADO</v>
      </c>
      <c r="AB915" s="87">
        <f t="shared" si="263"/>
        <v>0</v>
      </c>
      <c r="AC915" s="87" t="str">
        <f t="shared" si="264"/>
        <v>RECIBIDO TOTAL</v>
      </c>
      <c r="AD915" s="6">
        <f t="shared" si="265"/>
        <v>110000</v>
      </c>
      <c r="AE915" s="87" t="s">
        <v>3574</v>
      </c>
      <c r="AF915" s="87"/>
      <c r="AG915" s="8"/>
      <c r="AH915" s="8"/>
      <c r="AI915" s="9">
        <v>0.02</v>
      </c>
      <c r="AJ915" s="9"/>
      <c r="AK915" s="8"/>
      <c r="AL915" s="20"/>
      <c r="AM915" s="8"/>
      <c r="AN915" s="8" t="str">
        <f t="shared" si="266"/>
        <v>MCSSA018786HRAEI-LPI-CC-020-202325301</v>
      </c>
      <c r="AO915" s="8" t="str">
        <f t="shared" si="267"/>
        <v>780COMPAÑIA INTERNACIONAL MÉDICA, S.A. DE C.V.220MCSSA018786010.000.5191.002024LA-12-M7B-012M7B997-I-1-2023RAMO 12</v>
      </c>
      <c r="AP915" s="8" t="str">
        <f t="shared" si="268"/>
        <v>HRAEI-LPI-CC-020-2023</v>
      </c>
      <c r="AQ915" s="1" t="str">
        <f t="shared" si="269"/>
        <v>HRAEI-MD1475</v>
      </c>
      <c r="AR915" s="1" t="str">
        <f t="shared" si="270"/>
        <v>COMPAÑIA INTERNACIONAL MÉDICA, S.A. DE C.V.</v>
      </c>
      <c r="AS915" s="1" t="str">
        <f t="shared" si="271"/>
        <v>LA-12-M7B-012M7B997-I-1-2023</v>
      </c>
      <c r="AT915" s="1" t="s">
        <v>48</v>
      </c>
      <c r="AU915" s="1" t="str">
        <f t="shared" si="272"/>
        <v>HRAEI-LPI-CC-020-2023HRAEI-MD1475</v>
      </c>
      <c r="AV915" s="1"/>
      <c r="AW915" s="1"/>
      <c r="AX915" s="1"/>
    </row>
    <row r="916" spans="1:52" s="70" customFormat="1" ht="24.75" hidden="1" customHeight="1" x14ac:dyDescent="0.25">
      <c r="A916" s="70" t="str">
        <f t="shared" si="255"/>
        <v>LA-12-512-012000991-I-174-2023MCSSA018786GRUPO FARMACEUTICO TOTALFARMA,S.A DE C.V.2024010.000.4407.00</v>
      </c>
      <c r="B916" s="70" t="str">
        <f t="shared" si="256"/>
        <v>MCSSA01878625301HRAEI-LPI-CC-312-1-2023HRAEI-MD00102024</v>
      </c>
      <c r="C916" s="71">
        <v>45253</v>
      </c>
      <c r="D916" s="72">
        <v>2024</v>
      </c>
      <c r="E916" s="73" t="s">
        <v>39</v>
      </c>
      <c r="F916" s="73" t="s">
        <v>2213</v>
      </c>
      <c r="G916" s="73" t="s">
        <v>41</v>
      </c>
      <c r="H916" s="73">
        <v>25301</v>
      </c>
      <c r="I916" s="73" t="s">
        <v>2317</v>
      </c>
      <c r="J916" s="73" t="s">
        <v>2318</v>
      </c>
      <c r="K916" s="73" t="s">
        <v>1391</v>
      </c>
      <c r="L916" s="44" t="str">
        <f t="shared" si="257"/>
        <v>HRAEI-LPI-CC-312-1-2023HRAEI-MD0010</v>
      </c>
      <c r="M916" s="132" t="s">
        <v>1392</v>
      </c>
      <c r="N916" s="73">
        <v>25302047</v>
      </c>
      <c r="O916" s="73" t="s">
        <v>1393</v>
      </c>
      <c r="P916" s="73" t="s">
        <v>1394</v>
      </c>
      <c r="Q916" s="74">
        <v>44.71</v>
      </c>
      <c r="R916" s="75">
        <v>10</v>
      </c>
      <c r="S916" s="75">
        <v>24</v>
      </c>
      <c r="T916" s="74">
        <f t="shared" si="258"/>
        <v>447.1</v>
      </c>
      <c r="U916" s="74">
        <f t="shared" si="259"/>
        <v>1073.04</v>
      </c>
      <c r="V916" s="76">
        <v>0</v>
      </c>
      <c r="W916" s="87" t="str">
        <f>IFERROR(VLOOKUP(L916,'DINAMICA SOLICITADO - ENTREGADO'!$A$2:$B$2000,2,0),"-")</f>
        <v>-</v>
      </c>
      <c r="X916" s="87" t="str">
        <f>IFERROR(VLOOKUP(L916,'DINAMICA SOLICITADO - ENTREGADO'!$A$2:$C$2000,3,0),"-")</f>
        <v>-</v>
      </c>
      <c r="Y916" s="87" t="str">
        <f t="shared" si="260"/>
        <v>SIN SOLICITUD</v>
      </c>
      <c r="Z916" s="87" t="str">
        <f t="shared" si="261"/>
        <v>-</v>
      </c>
      <c r="AA916" s="87" t="str">
        <f t="shared" si="262"/>
        <v>MINIMO SIN SOLICITUD</v>
      </c>
      <c r="AB916" s="87" t="str">
        <f t="shared" si="263"/>
        <v>-</v>
      </c>
      <c r="AC916" s="87" t="str">
        <f t="shared" si="264"/>
        <v>SIN SOLICITUD</v>
      </c>
      <c r="AD916" s="6" t="str">
        <f t="shared" si="265"/>
        <v>-</v>
      </c>
      <c r="AE916" s="87"/>
      <c r="AF916" s="87"/>
      <c r="AG916" s="77"/>
      <c r="AH916" s="77"/>
      <c r="AI916" s="78" t="s">
        <v>2216</v>
      </c>
      <c r="AJ916" s="78"/>
      <c r="AK916" s="77"/>
      <c r="AL916" s="77"/>
      <c r="AM916" s="77"/>
      <c r="AN916" s="77" t="str">
        <f t="shared" si="266"/>
        <v>MCSSA018786HRAEI-LPI-CC-312-1-202325301</v>
      </c>
      <c r="AO916" s="77" t="str">
        <f t="shared" si="267"/>
        <v>24GRUPO FARMACEUTICO TOTALFARMA,S.A DE C.V.44.71MCSSA018786010.000.4407.002024LA-12-512-012000991-I-174-2023RAMO 12</v>
      </c>
      <c r="AP916" s="77" t="str">
        <f t="shared" si="268"/>
        <v>HRAEI-LPI-CC-312-1-2023</v>
      </c>
      <c r="AQ916" s="70" t="str">
        <f t="shared" si="269"/>
        <v>HRAEI-MD0010</v>
      </c>
      <c r="AR916" s="70" t="str">
        <f t="shared" si="270"/>
        <v>GRUPO FARMACEUTICO TOTALFARMA,S.A DE C.V.</v>
      </c>
      <c r="AS916" s="70" t="str">
        <f t="shared" si="271"/>
        <v>LA-12-512-012000991-I-174-2023</v>
      </c>
      <c r="AT916" s="70" t="s">
        <v>2218</v>
      </c>
      <c r="AU916" s="70" t="str">
        <f t="shared" si="272"/>
        <v>HRAEI-LPI-CC-312-1-2023HRAEI-MD0010</v>
      </c>
      <c r="AY916" s="1"/>
      <c r="AZ916" s="1"/>
    </row>
    <row r="917" spans="1:52" s="70" customFormat="1" ht="24.75" hidden="1" customHeight="1" x14ac:dyDescent="0.25">
      <c r="A917" s="1" t="str">
        <f t="shared" si="255"/>
        <v>AA-012M7B997-E158-2022MCSSA018786GRUPO FARMACEUTICO TOTALFARMA, S.A. DE C.V.2024010.000.4407.00</v>
      </c>
      <c r="B917" s="1" t="str">
        <f t="shared" si="256"/>
        <v>MCSSA01878625301HRAEI-AD-CC-528-2022HRAEI-MD00102024</v>
      </c>
      <c r="C917" s="42">
        <v>44950</v>
      </c>
      <c r="D917" s="43">
        <v>2024</v>
      </c>
      <c r="E917" s="44" t="s">
        <v>39</v>
      </c>
      <c r="F917" s="44" t="s">
        <v>1305</v>
      </c>
      <c r="G917" s="44" t="s">
        <v>41</v>
      </c>
      <c r="H917" s="44">
        <v>25301</v>
      </c>
      <c r="I917" s="44" t="s">
        <v>1350</v>
      </c>
      <c r="J917" s="44" t="s">
        <v>370</v>
      </c>
      <c r="K917" s="44" t="s">
        <v>1391</v>
      </c>
      <c r="L917" s="44" t="str">
        <f t="shared" si="257"/>
        <v>HRAEI-AD-CC-528-2022HRAEI-MD0010</v>
      </c>
      <c r="M917" s="44" t="s">
        <v>1392</v>
      </c>
      <c r="N917" s="44">
        <v>25302047</v>
      </c>
      <c r="O917" s="44" t="s">
        <v>1393</v>
      </c>
      <c r="P917" s="44" t="s">
        <v>1394</v>
      </c>
      <c r="Q917" s="45">
        <v>44.71</v>
      </c>
      <c r="R917" s="46">
        <v>16</v>
      </c>
      <c r="S917" s="46">
        <v>39</v>
      </c>
      <c r="T917" s="45">
        <f t="shared" si="258"/>
        <v>715.36</v>
      </c>
      <c r="U917" s="45">
        <f t="shared" si="259"/>
        <v>1743.69</v>
      </c>
      <c r="V917" s="47">
        <v>0</v>
      </c>
      <c r="W917" s="87">
        <f>IFERROR(VLOOKUP(L917,'DINAMICA SOLICITADO - ENTREGADO'!$A$2:$B$2000,2,0),"-")</f>
        <v>16</v>
      </c>
      <c r="X917" s="87">
        <f>IFERROR(VLOOKUP(L917,'DINAMICA SOLICITADO - ENTREGADO'!$A$2:$C$2000,3,0),"-")</f>
        <v>16</v>
      </c>
      <c r="Y917" s="87" t="str">
        <f t="shared" si="260"/>
        <v>CLAVE SOLICITADA</v>
      </c>
      <c r="Z917" s="87">
        <f t="shared" si="261"/>
        <v>0</v>
      </c>
      <c r="AA917" s="87" t="str">
        <f t="shared" si="262"/>
        <v>MINIMO CUMPLIDO</v>
      </c>
      <c r="AB917" s="87">
        <f t="shared" si="263"/>
        <v>0</v>
      </c>
      <c r="AC917" s="87" t="str">
        <f t="shared" si="264"/>
        <v>RECIBIDO TOTAL</v>
      </c>
      <c r="AD917" s="6">
        <f t="shared" si="265"/>
        <v>715.36</v>
      </c>
      <c r="AE917" s="87"/>
      <c r="AF917" s="87"/>
      <c r="AG917" s="8"/>
      <c r="AH917" s="8"/>
      <c r="AI917" s="9">
        <v>2.5000000000000001E-2</v>
      </c>
      <c r="AJ917" s="9"/>
      <c r="AK917" s="8"/>
      <c r="AL917" s="20"/>
      <c r="AM917" s="8"/>
      <c r="AN917" s="8" t="str">
        <f t="shared" si="266"/>
        <v>MCSSA018786HRAEI-AD-CC-528-202225301</v>
      </c>
      <c r="AO917" s="8" t="str">
        <f t="shared" si="267"/>
        <v>39GRUPO FARMACEUTICO TOTALFARMA, S.A. DE C.V.44.71MCSSA018786010.000.4407.002024AA-012M7B997-E158-2022RAMO 12</v>
      </c>
      <c r="AP917" s="8" t="str">
        <f t="shared" si="268"/>
        <v>HRAEI-AD-CC-528-2022</v>
      </c>
      <c r="AQ917" s="1" t="str">
        <f t="shared" si="269"/>
        <v>HRAEI-MD0010</v>
      </c>
      <c r="AR917" s="1" t="str">
        <f t="shared" si="270"/>
        <v>GRUPO FARMACEUTICO TOTALFARMA, S.A. DE C.V.</v>
      </c>
      <c r="AS917" s="1" t="str">
        <f t="shared" si="271"/>
        <v>AA-012M7B997-E158-2022</v>
      </c>
      <c r="AT917" s="1" t="s">
        <v>48</v>
      </c>
      <c r="AU917" s="1" t="str">
        <f t="shared" si="272"/>
        <v>HRAEI-AD-CC-528-2022HRAEI-MD0010</v>
      </c>
      <c r="AV917" s="1"/>
      <c r="AW917" s="1"/>
      <c r="AX917" s="1"/>
      <c r="AY917" s="1"/>
      <c r="AZ917" s="1"/>
    </row>
    <row r="918" spans="1:52" s="70" customFormat="1" ht="24.75" hidden="1" customHeight="1" x14ac:dyDescent="0.25">
      <c r="A918" s="70" t="str">
        <f t="shared" si="255"/>
        <v>LA-12-512-012000991-I-174-2023MCSSA018786ARMSTRONG LABORATORIOS DE MEXICO, S.A. DE C.V.2024010.000.1022.00</v>
      </c>
      <c r="B918" s="70" t="str">
        <f t="shared" si="256"/>
        <v>MCSSA01878625301HRAEI-LPI-CC-259-1-2023HRAEI-MD14802024</v>
      </c>
      <c r="C918" s="71">
        <v>45253</v>
      </c>
      <c r="D918" s="72">
        <v>2024</v>
      </c>
      <c r="E918" s="73" t="s">
        <v>39</v>
      </c>
      <c r="F918" s="73" t="s">
        <v>2213</v>
      </c>
      <c r="G918" s="73" t="s">
        <v>41</v>
      </c>
      <c r="H918" s="73">
        <v>25301</v>
      </c>
      <c r="I918" s="73" t="s">
        <v>2279</v>
      </c>
      <c r="J918" s="73" t="s">
        <v>2280</v>
      </c>
      <c r="K918" s="73" t="s">
        <v>570</v>
      </c>
      <c r="L918" s="44" t="str">
        <f t="shared" si="257"/>
        <v>HRAEI-LPI-CC-259-1-2023HRAEI-MD1480</v>
      </c>
      <c r="M918" s="73" t="s">
        <v>571</v>
      </c>
      <c r="N918" s="73">
        <v>25302051</v>
      </c>
      <c r="O918" s="73" t="s">
        <v>572</v>
      </c>
      <c r="P918" s="73" t="s">
        <v>461</v>
      </c>
      <c r="Q918" s="74">
        <v>20.5</v>
      </c>
      <c r="R918" s="75">
        <v>10</v>
      </c>
      <c r="S918" s="75">
        <v>23</v>
      </c>
      <c r="T918" s="74">
        <f t="shared" si="258"/>
        <v>205</v>
      </c>
      <c r="U918" s="74">
        <f t="shared" si="259"/>
        <v>471.5</v>
      </c>
      <c r="V918" s="76">
        <v>0</v>
      </c>
      <c r="W918" s="87">
        <f>IFERROR(VLOOKUP(L918,'DINAMICA SOLICITADO - ENTREGADO'!$A$2:$B$2000,2,0),"-")</f>
        <v>10</v>
      </c>
      <c r="X918" s="87">
        <f>IFERROR(VLOOKUP(L918,'DINAMICA SOLICITADO - ENTREGADO'!$A$2:$C$2000,3,0),"-")</f>
        <v>0</v>
      </c>
      <c r="Y918" s="87" t="str">
        <f t="shared" si="260"/>
        <v>CLAVE SOLICITADA</v>
      </c>
      <c r="Z918" s="87">
        <f t="shared" si="261"/>
        <v>0</v>
      </c>
      <c r="AA918" s="87" t="str">
        <f t="shared" si="262"/>
        <v>MINIMO CUMPLIDO</v>
      </c>
      <c r="AB918" s="87">
        <f t="shared" si="263"/>
        <v>10</v>
      </c>
      <c r="AC918" s="87" t="str">
        <f t="shared" si="264"/>
        <v>SIN RECIBIR</v>
      </c>
      <c r="AD918" s="6">
        <f t="shared" si="265"/>
        <v>0</v>
      </c>
      <c r="AE918" s="87"/>
      <c r="AF918" s="87"/>
      <c r="AG918" s="77"/>
      <c r="AH918" s="77"/>
      <c r="AI918" s="78" t="s">
        <v>2216</v>
      </c>
      <c r="AJ918" s="78"/>
      <c r="AK918" s="77"/>
      <c r="AL918" s="77"/>
      <c r="AM918" s="77"/>
      <c r="AN918" s="77" t="str">
        <f t="shared" si="266"/>
        <v>MCSSA018786HRAEI-LPI-CC-259-1-202325301</v>
      </c>
      <c r="AO918" s="77" t="str">
        <f t="shared" si="267"/>
        <v>23ARMSTRONG LABORATORIOS DE MEXICO, S.A. DE C.V.20.5MCSSA018786010.000.1022.002024LA-12-512-012000991-I-174-2023RAMO 12</v>
      </c>
      <c r="AP918" s="77" t="str">
        <f t="shared" si="268"/>
        <v>HRAEI-LPI-CC-259-1-2023</v>
      </c>
      <c r="AQ918" s="70" t="str">
        <f t="shared" si="269"/>
        <v>HRAEI-MD1480</v>
      </c>
      <c r="AR918" s="70" t="str">
        <f t="shared" si="270"/>
        <v>ARMSTRONG LABORATORIOS DE MEXICO, S.A. DE C.V.</v>
      </c>
      <c r="AS918" s="70" t="str">
        <f t="shared" si="271"/>
        <v>LA-12-512-012000991-I-174-2023</v>
      </c>
      <c r="AT918" s="70" t="s">
        <v>2218</v>
      </c>
      <c r="AU918" s="70" t="str">
        <f t="shared" si="272"/>
        <v>HRAEI-LPI-CC-259-1-2023HRAEI-MD1480</v>
      </c>
    </row>
    <row r="919" spans="1:52" s="70" customFormat="1" ht="24.75" hidden="1" customHeight="1" x14ac:dyDescent="0.25">
      <c r="A919" s="70" t="str">
        <f t="shared" si="255"/>
        <v>LA-12-512-012000991-I-174-2023MCSSA018786BERNA MEDICAMENTOS, S.A. DE C.V.2024010.000.1022.00</v>
      </c>
      <c r="B919" s="70" t="str">
        <f t="shared" si="256"/>
        <v>MCSSA01878625301HRAEI-LPI-CC-264-2023HRAEI-MD14802024</v>
      </c>
      <c r="C919" s="71">
        <v>45253</v>
      </c>
      <c r="D919" s="72">
        <v>2024</v>
      </c>
      <c r="E919" s="73" t="s">
        <v>39</v>
      </c>
      <c r="F919" s="73" t="s">
        <v>2213</v>
      </c>
      <c r="G919" s="73" t="s">
        <v>41</v>
      </c>
      <c r="H919" s="73">
        <v>25301</v>
      </c>
      <c r="I919" s="73" t="s">
        <v>2335</v>
      </c>
      <c r="J919" s="73" t="s">
        <v>2336</v>
      </c>
      <c r="K919" s="73" t="s">
        <v>570</v>
      </c>
      <c r="L919" s="44" t="str">
        <f t="shared" si="257"/>
        <v>HRAEI-LPI-CC-264-2023HRAEI-MD1480</v>
      </c>
      <c r="M919" s="73" t="s">
        <v>571</v>
      </c>
      <c r="N919" s="73">
        <v>25302051</v>
      </c>
      <c r="O919" s="73" t="s">
        <v>572</v>
      </c>
      <c r="P919" s="73" t="s">
        <v>461</v>
      </c>
      <c r="Q919" s="74">
        <v>20.56</v>
      </c>
      <c r="R919" s="75">
        <v>6</v>
      </c>
      <c r="S919" s="75">
        <v>15</v>
      </c>
      <c r="T919" s="74">
        <f t="shared" si="258"/>
        <v>123.35999999999999</v>
      </c>
      <c r="U919" s="74">
        <f t="shared" si="259"/>
        <v>308.39999999999998</v>
      </c>
      <c r="V919" s="76">
        <v>0</v>
      </c>
      <c r="W919" s="87">
        <f>IFERROR(VLOOKUP(L919,'DINAMICA SOLICITADO - ENTREGADO'!$A$2:$B$2000,2,0),"-")</f>
        <v>6</v>
      </c>
      <c r="X919" s="87">
        <f>IFERROR(VLOOKUP(L919,'DINAMICA SOLICITADO - ENTREGADO'!$A$2:$C$2000,3,0),"-")</f>
        <v>0</v>
      </c>
      <c r="Y919" s="87" t="str">
        <f t="shared" si="260"/>
        <v>CLAVE SOLICITADA</v>
      </c>
      <c r="Z919" s="87">
        <f t="shared" si="261"/>
        <v>0</v>
      </c>
      <c r="AA919" s="87" t="str">
        <f t="shared" si="262"/>
        <v>MINIMO CUMPLIDO</v>
      </c>
      <c r="AB919" s="87">
        <f t="shared" si="263"/>
        <v>6</v>
      </c>
      <c r="AC919" s="87" t="str">
        <f t="shared" si="264"/>
        <v>SIN RECIBIR</v>
      </c>
      <c r="AD919" s="6">
        <f t="shared" si="265"/>
        <v>0</v>
      </c>
      <c r="AE919" s="87"/>
      <c r="AF919" s="87"/>
      <c r="AG919" s="77"/>
      <c r="AH919" s="77"/>
      <c r="AI919" s="78" t="s">
        <v>2216</v>
      </c>
      <c r="AJ919" s="78"/>
      <c r="AK919" s="77"/>
      <c r="AL919" s="77"/>
      <c r="AM919" s="77"/>
      <c r="AN919" s="77" t="str">
        <f t="shared" si="266"/>
        <v>MCSSA018786HRAEI-LPI-CC-264-202325301</v>
      </c>
      <c r="AO919" s="77" t="str">
        <f t="shared" si="267"/>
        <v>15BERNA MEDICAMENTOS, S.A. DE C.V.20.56MCSSA018786010.000.1022.002024LA-12-512-012000991-I-174-2023RAMO 12</v>
      </c>
      <c r="AP919" s="77" t="str">
        <f t="shared" si="268"/>
        <v>HRAEI-LPI-CC-264-2023</v>
      </c>
      <c r="AQ919" s="70" t="str">
        <f t="shared" si="269"/>
        <v>HRAEI-MD1480</v>
      </c>
      <c r="AR919" s="70" t="str">
        <f t="shared" si="270"/>
        <v>BERNA MEDICAMENTOS, S.A. DE C.V.</v>
      </c>
      <c r="AS919" s="70" t="str">
        <f t="shared" si="271"/>
        <v>LA-12-512-012000991-I-174-2023</v>
      </c>
      <c r="AT919" s="70" t="s">
        <v>2218</v>
      </c>
      <c r="AU919" s="70" t="str">
        <f t="shared" si="272"/>
        <v>HRAEI-LPI-CC-264-2023HRAEI-MD1480</v>
      </c>
    </row>
    <row r="920" spans="1:52" s="70" customFormat="1" ht="24.75" hidden="1" customHeight="1" x14ac:dyDescent="0.25">
      <c r="A920" s="1" t="str">
        <f t="shared" si="255"/>
        <v>LA-012M7B997-E115-2022MCSSA018786TECNOFARMA, S.A. DE C.V.2024010.000.1022.00</v>
      </c>
      <c r="B920" s="1" t="str">
        <f t="shared" si="256"/>
        <v>MCSSA01878625301HRAEI-LPI-CC-438-2022HRAEI-MD14802024</v>
      </c>
      <c r="C920" s="42">
        <v>44950</v>
      </c>
      <c r="D920" s="43">
        <v>2024</v>
      </c>
      <c r="E920" s="44" t="s">
        <v>39</v>
      </c>
      <c r="F920" s="44" t="s">
        <v>390</v>
      </c>
      <c r="G920" s="44" t="s">
        <v>41</v>
      </c>
      <c r="H920" s="44">
        <v>25301</v>
      </c>
      <c r="I920" s="44" t="s">
        <v>568</v>
      </c>
      <c r="J920" s="44" t="s">
        <v>569</v>
      </c>
      <c r="K920" s="44" t="s">
        <v>570</v>
      </c>
      <c r="L920" s="44" t="str">
        <f t="shared" si="257"/>
        <v>HRAEI-LPI-CC-438-2022HRAEI-MD1480</v>
      </c>
      <c r="M920" s="44" t="s">
        <v>571</v>
      </c>
      <c r="N920" s="44">
        <v>25302051</v>
      </c>
      <c r="O920" s="44" t="s">
        <v>572</v>
      </c>
      <c r="P920" s="44" t="s">
        <v>461</v>
      </c>
      <c r="Q920" s="45">
        <v>21.6</v>
      </c>
      <c r="R920" s="46">
        <v>25</v>
      </c>
      <c r="S920" s="46">
        <v>62</v>
      </c>
      <c r="T920" s="45">
        <f t="shared" si="258"/>
        <v>540</v>
      </c>
      <c r="U920" s="45">
        <f t="shared" si="259"/>
        <v>1339.2</v>
      </c>
      <c r="V920" s="47">
        <v>0</v>
      </c>
      <c r="W920" s="87">
        <f>IFERROR(VLOOKUP(L920,'DINAMICA SOLICITADO - ENTREGADO'!$A$2:$B$2000,2,0),"-")</f>
        <v>25</v>
      </c>
      <c r="X920" s="87">
        <f>IFERROR(VLOOKUP(L920,'DINAMICA SOLICITADO - ENTREGADO'!$A$2:$C$2000,3,0),"-")</f>
        <v>25</v>
      </c>
      <c r="Y920" s="87" t="str">
        <f t="shared" si="260"/>
        <v>CLAVE SOLICITADA</v>
      </c>
      <c r="Z920" s="87">
        <f t="shared" si="261"/>
        <v>0</v>
      </c>
      <c r="AA920" s="87" t="str">
        <f t="shared" si="262"/>
        <v>MINIMO CUMPLIDO</v>
      </c>
      <c r="AB920" s="87">
        <f t="shared" si="263"/>
        <v>0</v>
      </c>
      <c r="AC920" s="87" t="str">
        <f t="shared" si="264"/>
        <v>RECIBIDO TOTAL</v>
      </c>
      <c r="AD920" s="6">
        <f t="shared" si="265"/>
        <v>540</v>
      </c>
      <c r="AE920" s="87"/>
      <c r="AF920" s="87"/>
      <c r="AG920" s="8"/>
      <c r="AH920" s="8"/>
      <c r="AI920" s="9">
        <v>2.5000000000000001E-2</v>
      </c>
      <c r="AJ920" s="9"/>
      <c r="AK920" s="8"/>
      <c r="AL920" s="20"/>
      <c r="AM920" s="8"/>
      <c r="AN920" s="8" t="str">
        <f t="shared" si="266"/>
        <v>MCSSA018786HRAEI-LPI-CC-438-202225301</v>
      </c>
      <c r="AO920" s="8" t="str">
        <f t="shared" si="267"/>
        <v>62TECNOFARMA, S.A. DE C.V.21.6MCSSA018786010.000.1022.002024LA-012M7B997-E115-2022RAMO 12</v>
      </c>
      <c r="AP920" s="8" t="str">
        <f t="shared" si="268"/>
        <v>HRAEI-LPI-CC-438-2022</v>
      </c>
      <c r="AQ920" s="1" t="str">
        <f t="shared" si="269"/>
        <v>HRAEI-MD1480</v>
      </c>
      <c r="AR920" s="1" t="str">
        <f t="shared" si="270"/>
        <v>TECNOFARMA, S.A. DE C.V.</v>
      </c>
      <c r="AS920" s="1" t="str">
        <f t="shared" si="271"/>
        <v>LA-012M7B997-E115-2022</v>
      </c>
      <c r="AT920" s="1" t="s">
        <v>48</v>
      </c>
      <c r="AU920" s="1" t="str">
        <f t="shared" si="272"/>
        <v>HRAEI-LPI-CC-438-2022HRAEI-MD1480</v>
      </c>
      <c r="AV920" s="1"/>
      <c r="AW920" s="1"/>
      <c r="AX920" s="1"/>
    </row>
    <row r="921" spans="1:52" s="70" customFormat="1" ht="24.75" hidden="1" customHeight="1" x14ac:dyDescent="0.25">
      <c r="A921" s="70" t="str">
        <f t="shared" si="255"/>
        <v>LA-12-512-012000991-I-174-2023MCSSA018786ALTERNAVIDA, S.A. DE C.V.2024010.000.4590.00</v>
      </c>
      <c r="B921" s="70" t="str">
        <f t="shared" si="256"/>
        <v>MCSSA01878625301HRAEI-LPI-CC-252-2023HRAEI-MD14852024</v>
      </c>
      <c r="C921" s="71">
        <v>45253</v>
      </c>
      <c r="D921" s="72">
        <v>2024</v>
      </c>
      <c r="E921" s="73" t="s">
        <v>39</v>
      </c>
      <c r="F921" s="73" t="s">
        <v>2213</v>
      </c>
      <c r="G921" s="73" t="s">
        <v>41</v>
      </c>
      <c r="H921" s="73">
        <v>25301</v>
      </c>
      <c r="I921" s="73" t="s">
        <v>2309</v>
      </c>
      <c r="J921" s="73" t="s">
        <v>800</v>
      </c>
      <c r="K921" s="73" t="s">
        <v>1884</v>
      </c>
      <c r="L921" s="44" t="str">
        <f t="shared" si="257"/>
        <v>HRAEI-LPI-CC-252-2023HRAEI-MD1485</v>
      </c>
      <c r="M921" s="73" t="s">
        <v>1885</v>
      </c>
      <c r="N921" s="73">
        <v>25302059</v>
      </c>
      <c r="O921" s="73" t="s">
        <v>1886</v>
      </c>
      <c r="P921" s="73" t="s">
        <v>145</v>
      </c>
      <c r="Q921" s="74">
        <v>185</v>
      </c>
      <c r="R921" s="75">
        <v>29</v>
      </c>
      <c r="S921" s="75">
        <v>72</v>
      </c>
      <c r="T921" s="74">
        <f t="shared" si="258"/>
        <v>5365</v>
      </c>
      <c r="U921" s="74">
        <f t="shared" si="259"/>
        <v>13320</v>
      </c>
      <c r="V921" s="76">
        <v>0</v>
      </c>
      <c r="W921" s="87">
        <f>IFERROR(VLOOKUP(L921,'DINAMICA SOLICITADO - ENTREGADO'!$A$2:$B$2000,2,0),"-")</f>
        <v>72</v>
      </c>
      <c r="X921" s="87">
        <f>IFERROR(VLOOKUP(L921,'DINAMICA SOLICITADO - ENTREGADO'!$A$2:$C$2000,3,0),"-")</f>
        <v>0</v>
      </c>
      <c r="Y921" s="87" t="str">
        <f t="shared" si="260"/>
        <v>CLAVE SOLICITADA</v>
      </c>
      <c r="Z921" s="87">
        <f t="shared" si="261"/>
        <v>43</v>
      </c>
      <c r="AA921" s="87" t="str">
        <f t="shared" si="262"/>
        <v>MINIMO SUPERADO</v>
      </c>
      <c r="AB921" s="87">
        <f t="shared" si="263"/>
        <v>72</v>
      </c>
      <c r="AC921" s="87" t="str">
        <f t="shared" si="264"/>
        <v>SIN RECIBIR</v>
      </c>
      <c r="AD921" s="6">
        <f t="shared" si="265"/>
        <v>0</v>
      </c>
      <c r="AE921" s="87" t="s">
        <v>3574</v>
      </c>
      <c r="AF921" s="87"/>
      <c r="AG921" s="77"/>
      <c r="AH921" s="77"/>
      <c r="AI921" s="78" t="s">
        <v>2216</v>
      </c>
      <c r="AJ921" s="78"/>
      <c r="AK921" s="77"/>
      <c r="AL921" s="77"/>
      <c r="AM921" s="77"/>
      <c r="AN921" s="77" t="str">
        <f t="shared" si="266"/>
        <v>MCSSA018786HRAEI-LPI-CC-252-202325301</v>
      </c>
      <c r="AO921" s="77" t="str">
        <f t="shared" si="267"/>
        <v>72ALTERNAVIDA, S.A. DE C.V.185MCSSA018786010.000.4590.002024LA-12-512-012000991-I-174-2023RAMO 12</v>
      </c>
      <c r="AP921" s="77" t="str">
        <f t="shared" si="268"/>
        <v>HRAEI-LPI-CC-252-2023</v>
      </c>
      <c r="AQ921" s="70" t="str">
        <f t="shared" si="269"/>
        <v>HRAEI-MD1485</v>
      </c>
      <c r="AR921" s="70" t="str">
        <f t="shared" si="270"/>
        <v>ALTERNAVIDA, S.A. DE C.V.</v>
      </c>
      <c r="AS921" s="70" t="str">
        <f t="shared" si="271"/>
        <v>LA-12-512-012000991-I-174-2023</v>
      </c>
      <c r="AT921" s="70" t="s">
        <v>2218</v>
      </c>
      <c r="AU921" s="70" t="str">
        <f t="shared" si="272"/>
        <v>HRAEI-LPI-CC-252-2023HRAEI-MD1485</v>
      </c>
    </row>
    <row r="922" spans="1:52" s="70" customFormat="1" ht="24.75" hidden="1" customHeight="1" x14ac:dyDescent="0.25">
      <c r="A922" s="1" t="str">
        <f t="shared" si="255"/>
        <v>LA-12-M7B-012M7B997-I-1-2023MCSSA018786ADMINISTRADORA DE MARCAS FARMACÉUTICAS, S.A. DE C.V.2024010.000.4590.00</v>
      </c>
      <c r="B922" s="1" t="str">
        <f t="shared" si="256"/>
        <v>MCSSA01878625301HRAEI-LPI-CC-009-2023HRAEI-MD14852024</v>
      </c>
      <c r="C922" s="42">
        <v>44971</v>
      </c>
      <c r="D922" s="43">
        <v>2024</v>
      </c>
      <c r="E922" s="44" t="s">
        <v>39</v>
      </c>
      <c r="F922" s="44" t="s">
        <v>1474</v>
      </c>
      <c r="G922" s="44" t="s">
        <v>41</v>
      </c>
      <c r="H922" s="44">
        <v>25301</v>
      </c>
      <c r="I922" s="44" t="s">
        <v>1480</v>
      </c>
      <c r="J922" s="44" t="s">
        <v>377</v>
      </c>
      <c r="K922" s="44" t="s">
        <v>1884</v>
      </c>
      <c r="L922" s="44" t="str">
        <f t="shared" si="257"/>
        <v>HRAEI-LPI-CC-009-2023HRAEI-MD1485</v>
      </c>
      <c r="M922" s="44" t="s">
        <v>1885</v>
      </c>
      <c r="N922" s="44">
        <v>25302059</v>
      </c>
      <c r="O922" s="44" t="s">
        <v>1886</v>
      </c>
      <c r="P922" s="44" t="s">
        <v>145</v>
      </c>
      <c r="Q922" s="45">
        <v>83.689999999999898</v>
      </c>
      <c r="R922" s="46">
        <v>47</v>
      </c>
      <c r="S922" s="46">
        <v>117</v>
      </c>
      <c r="T922" s="45">
        <f t="shared" si="258"/>
        <v>3933.4299999999953</v>
      </c>
      <c r="U922" s="45">
        <f t="shared" si="259"/>
        <v>9791.7299999999886</v>
      </c>
      <c r="V922" s="47">
        <v>0</v>
      </c>
      <c r="W922" s="87">
        <f>IFERROR(VLOOKUP(L922,'DINAMICA SOLICITADO - ENTREGADO'!$A$2:$B$2000,2,0),"-")</f>
        <v>117</v>
      </c>
      <c r="X922" s="87">
        <f>IFERROR(VLOOKUP(L922,'DINAMICA SOLICITADO - ENTREGADO'!$A$2:$C$2000,3,0),"-")</f>
        <v>117</v>
      </c>
      <c r="Y922" s="87" t="str">
        <f t="shared" si="260"/>
        <v>CLAVE SOLICITADA</v>
      </c>
      <c r="Z922" s="87">
        <f t="shared" si="261"/>
        <v>70</v>
      </c>
      <c r="AA922" s="87" t="str">
        <f t="shared" si="262"/>
        <v>MINIMO SUPERADO</v>
      </c>
      <c r="AB922" s="87">
        <f t="shared" si="263"/>
        <v>0</v>
      </c>
      <c r="AC922" s="87" t="str">
        <f t="shared" si="264"/>
        <v>RECIBIDO TOTAL</v>
      </c>
      <c r="AD922" s="6">
        <f t="shared" si="265"/>
        <v>9791.7299999999886</v>
      </c>
      <c r="AE922" s="87"/>
      <c r="AF922" s="87"/>
      <c r="AG922" s="8"/>
      <c r="AH922" s="8"/>
      <c r="AI922" s="9">
        <v>0.02</v>
      </c>
      <c r="AJ922" s="9"/>
      <c r="AK922" s="8"/>
      <c r="AL922" s="20"/>
      <c r="AM922" s="8"/>
      <c r="AN922" s="8" t="str">
        <f t="shared" si="266"/>
        <v>MCSSA018786HRAEI-LPI-CC-009-202325301</v>
      </c>
      <c r="AO922" s="8" t="str">
        <f t="shared" si="267"/>
        <v>117ADMINISTRADORA DE MARCAS FARMACÉUTICAS, S.A. DE C.V.83.6899999999999MCSSA018786010.000.4590.002024LA-12-M7B-012M7B997-I-1-2023RAMO 12</v>
      </c>
      <c r="AP922" s="8" t="str">
        <f t="shared" si="268"/>
        <v>HRAEI-LPI-CC-009-2023</v>
      </c>
      <c r="AQ922" s="1" t="str">
        <f t="shared" si="269"/>
        <v>HRAEI-MD1485</v>
      </c>
      <c r="AR922" s="1" t="str">
        <f t="shared" si="270"/>
        <v>ADMINISTRADORA DE MARCAS FARMACÉUTICAS, S.A. DE C.V.</v>
      </c>
      <c r="AS922" s="1" t="str">
        <f t="shared" si="271"/>
        <v>LA-12-M7B-012M7B997-I-1-2023</v>
      </c>
      <c r="AT922" s="1" t="s">
        <v>48</v>
      </c>
      <c r="AU922" s="1" t="str">
        <f t="shared" si="272"/>
        <v>HRAEI-LPI-CC-009-2023HRAEI-MD1485</v>
      </c>
      <c r="AV922" s="1"/>
      <c r="AW922" s="1"/>
      <c r="AX922" s="1"/>
    </row>
    <row r="923" spans="1:52" s="70" customFormat="1" ht="24.75" hidden="1" customHeight="1" x14ac:dyDescent="0.25">
      <c r="A923" s="1" t="str">
        <f t="shared" si="255"/>
        <v>LA-012M7B997-E115-2022MCSSA018786DARIER, S.A. DE C.V.2024010.000.2858.00</v>
      </c>
      <c r="B923" s="1" t="str">
        <f t="shared" si="256"/>
        <v>MCSSA01878625301HRAEI-LPI-CC-461-2022HRAEI-MD00112024</v>
      </c>
      <c r="C923" s="42">
        <v>44950</v>
      </c>
      <c r="D923" s="43">
        <v>2024</v>
      </c>
      <c r="E923" s="44" t="s">
        <v>39</v>
      </c>
      <c r="F923" s="44" t="s">
        <v>390</v>
      </c>
      <c r="G923" s="44" t="s">
        <v>41</v>
      </c>
      <c r="H923" s="44">
        <v>25301</v>
      </c>
      <c r="I923" s="44" t="s">
        <v>828</v>
      </c>
      <c r="J923" s="44" t="s">
        <v>829</v>
      </c>
      <c r="K923" s="44" t="s">
        <v>841</v>
      </c>
      <c r="L923" s="44" t="str">
        <f t="shared" si="257"/>
        <v>HRAEI-LPI-CC-461-2022HRAEI-MD0011</v>
      </c>
      <c r="M923" s="44" t="s">
        <v>842</v>
      </c>
      <c r="N923" s="44">
        <v>25302061</v>
      </c>
      <c r="O923" s="44" t="s">
        <v>843</v>
      </c>
      <c r="P923" s="44" t="s">
        <v>388</v>
      </c>
      <c r="Q923" s="45">
        <v>49</v>
      </c>
      <c r="R923" s="46">
        <v>7</v>
      </c>
      <c r="S923" s="46">
        <v>16</v>
      </c>
      <c r="T923" s="45">
        <f t="shared" si="258"/>
        <v>343</v>
      </c>
      <c r="U923" s="45">
        <f t="shared" si="259"/>
        <v>784</v>
      </c>
      <c r="V923" s="47">
        <v>0</v>
      </c>
      <c r="W923" s="87" t="str">
        <f>IFERROR(VLOOKUP(L923,'DINAMICA SOLICITADO - ENTREGADO'!$A$2:$B$2000,2,0),"-")</f>
        <v>-</v>
      </c>
      <c r="X923" s="87" t="str">
        <f>IFERROR(VLOOKUP(L923,'DINAMICA SOLICITADO - ENTREGADO'!$A$2:$C$2000,3,0),"-")</f>
        <v>-</v>
      </c>
      <c r="Y923" s="87" t="str">
        <f t="shared" si="260"/>
        <v>SIN SOLICITUD</v>
      </c>
      <c r="Z923" s="87" t="str">
        <f t="shared" si="261"/>
        <v>-</v>
      </c>
      <c r="AA923" s="87" t="str">
        <f t="shared" si="262"/>
        <v>MINIMO SIN SOLICITUD</v>
      </c>
      <c r="AB923" s="87" t="str">
        <f t="shared" si="263"/>
        <v>-</v>
      </c>
      <c r="AC923" s="87" t="str">
        <f t="shared" si="264"/>
        <v>SIN SOLICITUD</v>
      </c>
      <c r="AD923" s="6" t="str">
        <f t="shared" si="265"/>
        <v>-</v>
      </c>
      <c r="AE923" s="87"/>
      <c r="AF923" s="87"/>
      <c r="AG923" s="8"/>
      <c r="AH923" s="8"/>
      <c r="AI923" s="9">
        <v>2.5000000000000001E-2</v>
      </c>
      <c r="AJ923" s="9"/>
      <c r="AK923" s="8"/>
      <c r="AL923" s="20"/>
      <c r="AM923" s="8"/>
      <c r="AN923" s="8" t="str">
        <f t="shared" si="266"/>
        <v>MCSSA018786HRAEI-LPI-CC-461-202225301</v>
      </c>
      <c r="AO923" s="8" t="str">
        <f t="shared" si="267"/>
        <v>16DARIER, S.A. DE C.V.49MCSSA018786010.000.2858.002024LA-012M7B997-E115-2022RAMO 12</v>
      </c>
      <c r="AP923" s="8" t="str">
        <f t="shared" si="268"/>
        <v>HRAEI-LPI-CC-461-2022</v>
      </c>
      <c r="AQ923" s="1" t="str">
        <f t="shared" si="269"/>
        <v>HRAEI-MD0011</v>
      </c>
      <c r="AR923" s="1" t="str">
        <f t="shared" si="270"/>
        <v>DARIER, S.A. DE C.V.</v>
      </c>
      <c r="AS923" s="1" t="str">
        <f t="shared" si="271"/>
        <v>LA-012M7B997-E115-2022</v>
      </c>
      <c r="AT923" s="1" t="s">
        <v>48</v>
      </c>
      <c r="AU923" s="1" t="str">
        <f t="shared" si="272"/>
        <v>HRAEI-LPI-CC-461-2022HRAEI-MD0011</v>
      </c>
      <c r="AV923" s="1"/>
      <c r="AW923" s="1"/>
      <c r="AX923" s="1"/>
      <c r="AY923" s="1"/>
      <c r="AZ923" s="1"/>
    </row>
    <row r="924" spans="1:52" s="70" customFormat="1" ht="24.75" hidden="1" customHeight="1" x14ac:dyDescent="0.25">
      <c r="A924" s="1" t="str">
        <f t="shared" si="255"/>
        <v>AA-012M7B997-E158-2022MCSSA018786PHARMA TYCSA, S.A. DE C.V.2024040.000.0221.00</v>
      </c>
      <c r="B924" s="1" t="str">
        <f t="shared" si="256"/>
        <v>MCSSA01878625301HRAEI-AD-CC-532-2022HRAEI-MD14872024</v>
      </c>
      <c r="C924" s="42">
        <v>44950</v>
      </c>
      <c r="D924" s="43">
        <v>2024</v>
      </c>
      <c r="E924" s="44" t="s">
        <v>39</v>
      </c>
      <c r="F924" s="44" t="s">
        <v>1305</v>
      </c>
      <c r="G924" s="44" t="s">
        <v>41</v>
      </c>
      <c r="H924" s="44">
        <v>25301</v>
      </c>
      <c r="I924" s="44" t="s">
        <v>1405</v>
      </c>
      <c r="J924" s="44" t="s">
        <v>473</v>
      </c>
      <c r="K924" s="44" t="s">
        <v>1406</v>
      </c>
      <c r="L924" s="44" t="str">
        <f t="shared" si="257"/>
        <v>HRAEI-AD-CC-532-2022HRAEI-MD1487</v>
      </c>
      <c r="M924" s="44" t="s">
        <v>1407</v>
      </c>
      <c r="N924" s="44">
        <v>25302065</v>
      </c>
      <c r="O924" s="44" t="s">
        <v>1408</v>
      </c>
      <c r="P924" s="44" t="s">
        <v>1409</v>
      </c>
      <c r="Q924" s="45">
        <v>205</v>
      </c>
      <c r="R924" s="46">
        <v>312</v>
      </c>
      <c r="S924" s="46">
        <v>780</v>
      </c>
      <c r="T924" s="45">
        <f t="shared" si="258"/>
        <v>63960</v>
      </c>
      <c r="U924" s="45">
        <f t="shared" si="259"/>
        <v>159900</v>
      </c>
      <c r="V924" s="47">
        <v>0</v>
      </c>
      <c r="W924" s="87">
        <f>IFERROR(VLOOKUP(L924,'DINAMICA SOLICITADO - ENTREGADO'!$A$2:$B$2000,2,0),"-")</f>
        <v>312</v>
      </c>
      <c r="X924" s="87">
        <f>IFERROR(VLOOKUP(L924,'DINAMICA SOLICITADO - ENTREGADO'!$A$2:$C$2000,3,0),"-")</f>
        <v>0</v>
      </c>
      <c r="Y924" s="87" t="str">
        <f t="shared" si="260"/>
        <v>CLAVE SOLICITADA</v>
      </c>
      <c r="Z924" s="87">
        <f t="shared" si="261"/>
        <v>0</v>
      </c>
      <c r="AA924" s="87" t="str">
        <f t="shared" si="262"/>
        <v>MINIMO CUMPLIDO</v>
      </c>
      <c r="AB924" s="87">
        <f t="shared" si="263"/>
        <v>312</v>
      </c>
      <c r="AC924" s="87" t="str">
        <f t="shared" si="264"/>
        <v>SIN RECIBIR</v>
      </c>
      <c r="AD924" s="6">
        <f t="shared" si="265"/>
        <v>0</v>
      </c>
      <c r="AE924" s="87"/>
      <c r="AF924" s="87"/>
      <c r="AG924" s="8"/>
      <c r="AH924" s="8"/>
      <c r="AI924" s="9">
        <v>2.5000000000000001E-2</v>
      </c>
      <c r="AJ924" s="9"/>
      <c r="AK924" s="8"/>
      <c r="AL924" s="20"/>
      <c r="AM924" s="8"/>
      <c r="AN924" s="8" t="str">
        <f t="shared" si="266"/>
        <v>MCSSA018786HRAEI-AD-CC-532-202225301</v>
      </c>
      <c r="AO924" s="8" t="str">
        <f t="shared" si="267"/>
        <v>780PHARMA TYCSA, S.A. DE C.V.205MCSSA018786040.000.0221.002024AA-012M7B997-E158-2022RAMO 12</v>
      </c>
      <c r="AP924" s="8" t="str">
        <f t="shared" si="268"/>
        <v>HRAEI-AD-CC-532-2022</v>
      </c>
      <c r="AQ924" s="1" t="str">
        <f t="shared" si="269"/>
        <v>HRAEI-MD1487</v>
      </c>
      <c r="AR924" s="1" t="str">
        <f t="shared" si="270"/>
        <v>PHARMA TYCSA, S.A. DE C.V.</v>
      </c>
      <c r="AS924" s="1" t="str">
        <f t="shared" si="271"/>
        <v>AA-012M7B997-E158-2022</v>
      </c>
      <c r="AT924" s="1" t="s">
        <v>48</v>
      </c>
      <c r="AU924" s="1" t="str">
        <f t="shared" si="272"/>
        <v>HRAEI-AD-CC-532-2022HRAEI-MD1487</v>
      </c>
      <c r="AV924" s="1"/>
      <c r="AW924" s="1"/>
      <c r="AX924" s="1"/>
    </row>
    <row r="925" spans="1:52" s="70" customFormat="1" ht="24.75" hidden="1" customHeight="1" x14ac:dyDescent="0.25">
      <c r="A925" s="1" t="str">
        <f t="shared" si="255"/>
        <v>LA-012M7B997-E115-2022MCSSA018786COMERCIALIZADORA ARVIEN, S.A. DE C.V.2024010.000.1005.00</v>
      </c>
      <c r="B925" s="1" t="str">
        <f t="shared" si="256"/>
        <v>MCSSA01878625301HRAEI-LPI-CC-436-2022HRAEI-MD14942024</v>
      </c>
      <c r="C925" s="42">
        <v>44950</v>
      </c>
      <c r="D925" s="43">
        <v>2024</v>
      </c>
      <c r="E925" s="44" t="s">
        <v>39</v>
      </c>
      <c r="F925" s="44" t="s">
        <v>390</v>
      </c>
      <c r="G925" s="44" t="s">
        <v>41</v>
      </c>
      <c r="H925" s="44">
        <v>25301</v>
      </c>
      <c r="I925" s="44" t="s">
        <v>552</v>
      </c>
      <c r="J925" s="44" t="s">
        <v>553</v>
      </c>
      <c r="K925" s="44" t="s">
        <v>554</v>
      </c>
      <c r="L925" s="44" t="str">
        <f t="shared" si="257"/>
        <v>HRAEI-LPI-CC-436-2022HRAEI-MD1494</v>
      </c>
      <c r="M925" s="44" t="s">
        <v>555</v>
      </c>
      <c r="N925" s="44">
        <v>25302080</v>
      </c>
      <c r="O925" s="44" t="s">
        <v>556</v>
      </c>
      <c r="P925" s="44" t="s">
        <v>557</v>
      </c>
      <c r="Q925" s="45">
        <v>221.5</v>
      </c>
      <c r="R925" s="46">
        <v>1</v>
      </c>
      <c r="S925" s="46">
        <v>2</v>
      </c>
      <c r="T925" s="45">
        <f t="shared" si="258"/>
        <v>221.5</v>
      </c>
      <c r="U925" s="45">
        <f t="shared" si="259"/>
        <v>443</v>
      </c>
      <c r="V925" s="47">
        <v>0</v>
      </c>
      <c r="W925" s="87" t="str">
        <f>IFERROR(VLOOKUP(L925,'DINAMICA SOLICITADO - ENTREGADO'!$A$2:$B$2000,2,0),"-")</f>
        <v>-</v>
      </c>
      <c r="X925" s="87" t="str">
        <f>IFERROR(VLOOKUP(L925,'DINAMICA SOLICITADO - ENTREGADO'!$A$2:$C$2000,3,0),"-")</f>
        <v>-</v>
      </c>
      <c r="Y925" s="87" t="str">
        <f t="shared" si="260"/>
        <v>SIN SOLICITUD</v>
      </c>
      <c r="Z925" s="87" t="str">
        <f t="shared" si="261"/>
        <v>-</v>
      </c>
      <c r="AA925" s="87" t="str">
        <f t="shared" si="262"/>
        <v>MINIMO SIN SOLICITUD</v>
      </c>
      <c r="AB925" s="87" t="str">
        <f t="shared" si="263"/>
        <v>-</v>
      </c>
      <c r="AC925" s="87" t="str">
        <f t="shared" si="264"/>
        <v>SIN SOLICITUD</v>
      </c>
      <c r="AD925" s="6" t="str">
        <f t="shared" si="265"/>
        <v>-</v>
      </c>
      <c r="AE925" s="87"/>
      <c r="AF925" s="87"/>
      <c r="AG925" s="8"/>
      <c r="AH925" s="8"/>
      <c r="AI925" s="9">
        <v>2.5000000000000001E-2</v>
      </c>
      <c r="AJ925" s="9"/>
      <c r="AK925" s="8"/>
      <c r="AL925" s="20"/>
      <c r="AM925" s="8"/>
      <c r="AN925" s="8" t="str">
        <f t="shared" si="266"/>
        <v>MCSSA018786HRAEI-LPI-CC-436-202225301</v>
      </c>
      <c r="AO925" s="8" t="str">
        <f t="shared" si="267"/>
        <v>2COMERCIALIZADORA ARVIEN, S.A. DE C.V.221.5MCSSA018786010.000.1005.002024LA-012M7B997-E115-2022RAMO 12</v>
      </c>
      <c r="AP925" s="8" t="str">
        <f t="shared" si="268"/>
        <v>HRAEI-LPI-CC-436-2022</v>
      </c>
      <c r="AQ925" s="1" t="str">
        <f t="shared" si="269"/>
        <v>HRAEI-MD1494</v>
      </c>
      <c r="AR925" s="1" t="str">
        <f t="shared" si="270"/>
        <v>COMERCIALIZADORA ARVIEN, S.A. DE C.V.</v>
      </c>
      <c r="AS925" s="1" t="str">
        <f t="shared" si="271"/>
        <v>LA-012M7B997-E115-2022</v>
      </c>
      <c r="AT925" s="1" t="s">
        <v>48</v>
      </c>
      <c r="AU925" s="1" t="str">
        <f t="shared" si="272"/>
        <v>HRAEI-LPI-CC-436-2022HRAEI-MD1494</v>
      </c>
      <c r="AV925" s="1"/>
      <c r="AW925" s="1"/>
      <c r="AX925" s="1"/>
    </row>
    <row r="926" spans="1:52" s="70" customFormat="1" ht="24.75" hidden="1" customHeight="1" x14ac:dyDescent="0.25">
      <c r="A926" s="1" t="str">
        <f t="shared" si="255"/>
        <v>LA-012M7B997-E115-2022MCSSA018786COMPAÑIA INTERNACIONAL MÉDICA, S.A. DE C.V.2024010.000.1005.00</v>
      </c>
      <c r="B926" s="1" t="str">
        <f t="shared" si="256"/>
        <v>MCSSA01878625301HRAEI-LPI-CC-437-2022HRAEI-MD14942024</v>
      </c>
      <c r="C926" s="42">
        <v>44950</v>
      </c>
      <c r="D926" s="43">
        <v>2024</v>
      </c>
      <c r="E926" s="44" t="s">
        <v>39</v>
      </c>
      <c r="F926" s="44" t="s">
        <v>390</v>
      </c>
      <c r="G926" s="44" t="s">
        <v>41</v>
      </c>
      <c r="H926" s="44">
        <v>25301</v>
      </c>
      <c r="I926" s="44" t="s">
        <v>562</v>
      </c>
      <c r="J926" s="44" t="s">
        <v>563</v>
      </c>
      <c r="K926" s="44" t="s">
        <v>554</v>
      </c>
      <c r="L926" s="44" t="str">
        <f t="shared" si="257"/>
        <v>HRAEI-LPI-CC-437-2022HRAEI-MD1494</v>
      </c>
      <c r="M926" s="44" t="s">
        <v>555</v>
      </c>
      <c r="N926" s="44">
        <v>25302080</v>
      </c>
      <c r="O926" s="44" t="s">
        <v>556</v>
      </c>
      <c r="P926" s="44" t="s">
        <v>557</v>
      </c>
      <c r="Q926" s="45">
        <v>233.41</v>
      </c>
      <c r="R926" s="46">
        <v>1</v>
      </c>
      <c r="S926" s="46">
        <v>2</v>
      </c>
      <c r="T926" s="45">
        <f t="shared" si="258"/>
        <v>233.41</v>
      </c>
      <c r="U926" s="45">
        <f t="shared" si="259"/>
        <v>466.82</v>
      </c>
      <c r="V926" s="47">
        <v>0</v>
      </c>
      <c r="W926" s="87" t="str">
        <f>IFERROR(VLOOKUP(L926,'DINAMICA SOLICITADO - ENTREGADO'!$A$2:$B$2000,2,0),"-")</f>
        <v>-</v>
      </c>
      <c r="X926" s="87" t="str">
        <f>IFERROR(VLOOKUP(L926,'DINAMICA SOLICITADO - ENTREGADO'!$A$2:$C$2000,3,0),"-")</f>
        <v>-</v>
      </c>
      <c r="Y926" s="87" t="str">
        <f t="shared" si="260"/>
        <v>SIN SOLICITUD</v>
      </c>
      <c r="Z926" s="87" t="str">
        <f t="shared" si="261"/>
        <v>-</v>
      </c>
      <c r="AA926" s="87" t="str">
        <f t="shared" si="262"/>
        <v>MINIMO SIN SOLICITUD</v>
      </c>
      <c r="AB926" s="87" t="str">
        <f t="shared" si="263"/>
        <v>-</v>
      </c>
      <c r="AC926" s="87" t="str">
        <f t="shared" si="264"/>
        <v>SIN SOLICITUD</v>
      </c>
      <c r="AD926" s="6" t="str">
        <f t="shared" si="265"/>
        <v>-</v>
      </c>
      <c r="AE926" s="87"/>
      <c r="AF926" s="87"/>
      <c r="AG926" s="8"/>
      <c r="AH926" s="8"/>
      <c r="AI926" s="9">
        <v>2.5000000000000001E-2</v>
      </c>
      <c r="AJ926" s="9"/>
      <c r="AK926" s="8"/>
      <c r="AL926" s="20"/>
      <c r="AM926" s="8"/>
      <c r="AN926" s="8" t="str">
        <f t="shared" si="266"/>
        <v>MCSSA018786HRAEI-LPI-CC-437-202225301</v>
      </c>
      <c r="AO926" s="8" t="str">
        <f t="shared" si="267"/>
        <v>2COMPAÑIA INTERNACIONAL MÉDICA, S.A. DE C.V.233.41MCSSA018786010.000.1005.002024LA-012M7B997-E115-2022RAMO 12</v>
      </c>
      <c r="AP926" s="8" t="str">
        <f t="shared" si="268"/>
        <v>HRAEI-LPI-CC-437-2022</v>
      </c>
      <c r="AQ926" s="1" t="str">
        <f t="shared" si="269"/>
        <v>HRAEI-MD1494</v>
      </c>
      <c r="AR926" s="1" t="str">
        <f t="shared" si="270"/>
        <v>COMPAÑIA INTERNACIONAL MÉDICA, S.A. DE C.V.</v>
      </c>
      <c r="AS926" s="1" t="str">
        <f t="shared" si="271"/>
        <v>LA-012M7B997-E115-2022</v>
      </c>
      <c r="AT926" s="1" t="s">
        <v>48</v>
      </c>
      <c r="AU926" s="1" t="str">
        <f t="shared" si="272"/>
        <v>HRAEI-LPI-CC-437-2022HRAEI-MD1494</v>
      </c>
      <c r="AV926" s="1"/>
      <c r="AW926" s="1"/>
      <c r="AX926" s="1"/>
    </row>
    <row r="927" spans="1:52" s="70" customFormat="1" ht="24.75" hidden="1" customHeight="1" x14ac:dyDescent="0.25">
      <c r="A927" s="1" t="str">
        <f t="shared" si="255"/>
        <v>LA-012M7B997-E115-2022MCSSA018786PRODUCTOS CIENTIFICOS, S.A. DE C.V.2024010.000.5337.00</v>
      </c>
      <c r="B927" s="1" t="str">
        <f t="shared" si="256"/>
        <v>MCSSA01878625301HRAEI-LPI-CC-474-2022HRAEI-MD14952024</v>
      </c>
      <c r="C927" s="42">
        <v>44950</v>
      </c>
      <c r="D927" s="43">
        <v>2024</v>
      </c>
      <c r="E927" s="44" t="s">
        <v>39</v>
      </c>
      <c r="F927" s="44" t="s">
        <v>390</v>
      </c>
      <c r="G927" s="44" t="s">
        <v>41</v>
      </c>
      <c r="H927" s="44">
        <v>25301</v>
      </c>
      <c r="I927" s="44" t="s">
        <v>1098</v>
      </c>
      <c r="J927" s="44" t="s">
        <v>1099</v>
      </c>
      <c r="K927" s="44" t="s">
        <v>1100</v>
      </c>
      <c r="L927" s="44" t="str">
        <f t="shared" si="257"/>
        <v>HRAEI-LPI-CC-474-2022HRAEI-MD1495</v>
      </c>
      <c r="M927" s="44" t="s">
        <v>1101</v>
      </c>
      <c r="N927" s="44">
        <v>25303073</v>
      </c>
      <c r="O927" s="44" t="s">
        <v>1102</v>
      </c>
      <c r="P927" s="44" t="s">
        <v>1103</v>
      </c>
      <c r="Q927" s="45">
        <v>16500</v>
      </c>
      <c r="R927" s="46">
        <v>55</v>
      </c>
      <c r="S927" s="46">
        <v>136</v>
      </c>
      <c r="T927" s="45">
        <f t="shared" si="258"/>
        <v>907500</v>
      </c>
      <c r="U927" s="45">
        <f t="shared" si="259"/>
        <v>2244000</v>
      </c>
      <c r="V927" s="47">
        <v>0</v>
      </c>
      <c r="W927" s="87" t="str">
        <f>IFERROR(VLOOKUP(L927,'DINAMICA SOLICITADO - ENTREGADO'!$A$2:$B$2000,2,0),"-")</f>
        <v>-</v>
      </c>
      <c r="X927" s="87" t="str">
        <f>IFERROR(VLOOKUP(L927,'DINAMICA SOLICITADO - ENTREGADO'!$A$2:$C$2000,3,0),"-")</f>
        <v>-</v>
      </c>
      <c r="Y927" s="87" t="str">
        <f t="shared" si="260"/>
        <v>SIN SOLICITUD</v>
      </c>
      <c r="Z927" s="87" t="str">
        <f t="shared" si="261"/>
        <v>-</v>
      </c>
      <c r="AA927" s="87" t="str">
        <f t="shared" si="262"/>
        <v>MINIMO SIN SOLICITUD</v>
      </c>
      <c r="AB927" s="87" t="str">
        <f t="shared" si="263"/>
        <v>-</v>
      </c>
      <c r="AC927" s="87" t="str">
        <f t="shared" si="264"/>
        <v>SIN SOLICITUD</v>
      </c>
      <c r="AD927" s="6" t="str">
        <f t="shared" si="265"/>
        <v>-</v>
      </c>
      <c r="AE927" s="87"/>
      <c r="AF927" s="87"/>
      <c r="AG927" s="8"/>
      <c r="AH927" s="8"/>
      <c r="AI927" s="9">
        <v>2.5000000000000001E-2</v>
      </c>
      <c r="AJ927" s="9"/>
      <c r="AK927" s="8"/>
      <c r="AL927" s="20"/>
      <c r="AM927" s="8"/>
      <c r="AN927" s="8" t="str">
        <f t="shared" si="266"/>
        <v>MCSSA018786HRAEI-LPI-CC-474-202225301</v>
      </c>
      <c r="AO927" s="8" t="str">
        <f t="shared" si="267"/>
        <v>136PRODUCTOS CIENTIFICOS, S.A. DE C.V.16500MCSSA018786010.000.5337.002024LA-012M7B997-E115-2022RAMO 12</v>
      </c>
      <c r="AP927" s="8" t="str">
        <f t="shared" si="268"/>
        <v>HRAEI-LPI-CC-474-2022</v>
      </c>
      <c r="AQ927" s="1" t="str">
        <f t="shared" si="269"/>
        <v>HRAEI-MD1495</v>
      </c>
      <c r="AR927" s="1" t="str">
        <f t="shared" si="270"/>
        <v>PRODUCTOS CIENTIFICOS, S.A. DE C.V.</v>
      </c>
      <c r="AS927" s="1" t="str">
        <f t="shared" si="271"/>
        <v>LA-012M7B997-E115-2022</v>
      </c>
      <c r="AT927" s="1" t="s">
        <v>48</v>
      </c>
      <c r="AU927" s="1" t="str">
        <f t="shared" si="272"/>
        <v>HRAEI-LPI-CC-474-2022HRAEI-MD1495</v>
      </c>
      <c r="AV927" s="1"/>
      <c r="AW927" s="1"/>
      <c r="AX927" s="1"/>
    </row>
    <row r="928" spans="1:52" s="70" customFormat="1" ht="24.75" hidden="1" customHeight="1" x14ac:dyDescent="0.25">
      <c r="A928" s="1" t="str">
        <f t="shared" si="255"/>
        <v>LA-12-M7B-012M7B997-I-1-2023MCSSA018786ULTRA LABORATORIOS, S.A. DE C.V.2024010.000.5363.00</v>
      </c>
      <c r="B928" s="1" t="str">
        <f t="shared" si="256"/>
        <v>MCSSA01878625301HRAEI-LPI-CC-027-2023HRAEI-MD15022024</v>
      </c>
      <c r="C928" s="42">
        <v>44971</v>
      </c>
      <c r="D928" s="43">
        <v>2024</v>
      </c>
      <c r="E928" s="44" t="s">
        <v>39</v>
      </c>
      <c r="F928" s="44" t="s">
        <v>1474</v>
      </c>
      <c r="G928" s="44" t="s">
        <v>41</v>
      </c>
      <c r="H928" s="44">
        <v>25301</v>
      </c>
      <c r="I928" s="44" t="s">
        <v>1631</v>
      </c>
      <c r="J928" s="44" t="s">
        <v>1289</v>
      </c>
      <c r="K928" s="44" t="s">
        <v>1942</v>
      </c>
      <c r="L928" s="44" t="str">
        <f t="shared" si="257"/>
        <v>HRAEI-LPI-CC-027-2023HRAEI-MD1502</v>
      </c>
      <c r="M928" s="44" t="s">
        <v>1943</v>
      </c>
      <c r="N928" s="44">
        <v>25303077</v>
      </c>
      <c r="O928" s="44" t="s">
        <v>1944</v>
      </c>
      <c r="P928" s="44" t="s">
        <v>179</v>
      </c>
      <c r="Q928" s="45">
        <v>55</v>
      </c>
      <c r="R928" s="46">
        <v>4</v>
      </c>
      <c r="S928" s="46">
        <v>8</v>
      </c>
      <c r="T928" s="45">
        <f t="shared" si="258"/>
        <v>220</v>
      </c>
      <c r="U928" s="45">
        <f t="shared" si="259"/>
        <v>440</v>
      </c>
      <c r="V928" s="47">
        <v>0</v>
      </c>
      <c r="W928" s="87">
        <f>IFERROR(VLOOKUP(L928,'DINAMICA SOLICITADO - ENTREGADO'!$A$2:$B$2000,2,0),"-")</f>
        <v>4</v>
      </c>
      <c r="X928" s="87">
        <f>IFERROR(VLOOKUP(L928,'DINAMICA SOLICITADO - ENTREGADO'!$A$2:$C$2000,3,0),"-")</f>
        <v>0</v>
      </c>
      <c r="Y928" s="87" t="str">
        <f t="shared" si="260"/>
        <v>CLAVE SOLICITADA</v>
      </c>
      <c r="Z928" s="87">
        <f t="shared" si="261"/>
        <v>0</v>
      </c>
      <c r="AA928" s="87" t="str">
        <f t="shared" si="262"/>
        <v>MINIMO CUMPLIDO</v>
      </c>
      <c r="AB928" s="87">
        <f t="shared" si="263"/>
        <v>4</v>
      </c>
      <c r="AC928" s="87" t="str">
        <f t="shared" si="264"/>
        <v>SIN RECIBIR</v>
      </c>
      <c r="AD928" s="6">
        <f t="shared" si="265"/>
        <v>0</v>
      </c>
      <c r="AE928" s="87" t="s">
        <v>3574</v>
      </c>
      <c r="AF928" s="87"/>
      <c r="AG928" s="8"/>
      <c r="AH928" s="8"/>
      <c r="AI928" s="9">
        <v>0.02</v>
      </c>
      <c r="AJ928" s="9"/>
      <c r="AK928" s="8"/>
      <c r="AL928" s="20"/>
      <c r="AM928" s="8"/>
      <c r="AN928" s="8" t="str">
        <f t="shared" si="266"/>
        <v>MCSSA018786HRAEI-LPI-CC-027-202325301</v>
      </c>
      <c r="AO928" s="8" t="str">
        <f t="shared" si="267"/>
        <v>8ULTRA LABORATORIOS, S.A. DE C.V.55MCSSA018786010.000.5363.002024LA-12-M7B-012M7B997-I-1-2023RAMO 12</v>
      </c>
      <c r="AP928" s="8" t="str">
        <f t="shared" si="268"/>
        <v>HRAEI-LPI-CC-027-2023</v>
      </c>
      <c r="AQ928" s="1" t="str">
        <f t="shared" si="269"/>
        <v>HRAEI-MD1502</v>
      </c>
      <c r="AR928" s="1" t="str">
        <f t="shared" si="270"/>
        <v>ULTRA LABORATORIOS, S.A. DE C.V.</v>
      </c>
      <c r="AS928" s="1" t="str">
        <f t="shared" si="271"/>
        <v>LA-12-M7B-012M7B997-I-1-2023</v>
      </c>
      <c r="AT928" s="1" t="s">
        <v>48</v>
      </c>
      <c r="AU928" s="1" t="str">
        <f t="shared" si="272"/>
        <v>HRAEI-LPI-CC-027-2023HRAEI-MD1502</v>
      </c>
      <c r="AV928" s="1"/>
      <c r="AW928" s="1"/>
      <c r="AX928" s="1"/>
    </row>
    <row r="929" spans="1:50" s="70" customFormat="1" ht="24.75" hidden="1" customHeight="1" x14ac:dyDescent="0.25">
      <c r="A929" s="1" t="str">
        <f t="shared" si="255"/>
        <v>LA-12-M7B-012M7B997-I-1-2023MCSSA018786PROQUIGAMA, S.A. DE C.V.2024010.000.5363.00</v>
      </c>
      <c r="B929" s="1" t="str">
        <f t="shared" si="256"/>
        <v>MCSSA01878625301HRAEI-LPI-CC-021-2023HRAEI-MD15022024</v>
      </c>
      <c r="C929" s="42">
        <v>44971</v>
      </c>
      <c r="D929" s="43">
        <v>2024</v>
      </c>
      <c r="E929" s="44" t="s">
        <v>39</v>
      </c>
      <c r="F929" s="44" t="s">
        <v>1474</v>
      </c>
      <c r="G929" s="44" t="s">
        <v>41</v>
      </c>
      <c r="H929" s="44">
        <v>25301</v>
      </c>
      <c r="I929" s="44" t="s">
        <v>1574</v>
      </c>
      <c r="J929" s="44" t="s">
        <v>374</v>
      </c>
      <c r="K929" s="44" t="s">
        <v>1942</v>
      </c>
      <c r="L929" s="44" t="str">
        <f t="shared" si="257"/>
        <v>HRAEI-LPI-CC-021-2023HRAEI-MD1502</v>
      </c>
      <c r="M929" s="44" t="s">
        <v>1943</v>
      </c>
      <c r="N929" s="44">
        <v>25303077</v>
      </c>
      <c r="O929" s="44" t="s">
        <v>1944</v>
      </c>
      <c r="P929" s="44" t="s">
        <v>179</v>
      </c>
      <c r="Q929" s="45">
        <v>58.8</v>
      </c>
      <c r="R929" s="46">
        <v>1</v>
      </c>
      <c r="S929" s="46">
        <v>3</v>
      </c>
      <c r="T929" s="45">
        <f t="shared" si="258"/>
        <v>58.8</v>
      </c>
      <c r="U929" s="45">
        <f t="shared" si="259"/>
        <v>176.39999999999998</v>
      </c>
      <c r="V929" s="47">
        <v>0</v>
      </c>
      <c r="W929" s="87">
        <f>IFERROR(VLOOKUP(L929,'DINAMICA SOLICITADO - ENTREGADO'!$A$2:$B$2000,2,0),"-")</f>
        <v>3</v>
      </c>
      <c r="X929" s="87">
        <f>IFERROR(VLOOKUP(L929,'DINAMICA SOLICITADO - ENTREGADO'!$A$2:$C$2000,3,0),"-")</f>
        <v>3</v>
      </c>
      <c r="Y929" s="87" t="str">
        <f t="shared" si="260"/>
        <v>CLAVE SOLICITADA</v>
      </c>
      <c r="Z929" s="87">
        <f t="shared" si="261"/>
        <v>2</v>
      </c>
      <c r="AA929" s="87" t="str">
        <f t="shared" si="262"/>
        <v>MINIMO SUPERADO</v>
      </c>
      <c r="AB929" s="87">
        <f t="shared" si="263"/>
        <v>0</v>
      </c>
      <c r="AC929" s="87" t="str">
        <f t="shared" si="264"/>
        <v>RECIBIDO TOTAL</v>
      </c>
      <c r="AD929" s="6">
        <f t="shared" si="265"/>
        <v>176.39999999999998</v>
      </c>
      <c r="AE929" s="87"/>
      <c r="AF929" s="87"/>
      <c r="AG929" s="8"/>
      <c r="AH929" s="8"/>
      <c r="AI929" s="9">
        <v>0.02</v>
      </c>
      <c r="AJ929" s="9"/>
      <c r="AK929" s="8"/>
      <c r="AL929" s="20"/>
      <c r="AM929" s="8"/>
      <c r="AN929" s="8" t="str">
        <f t="shared" si="266"/>
        <v>MCSSA018786HRAEI-LPI-CC-021-202325301</v>
      </c>
      <c r="AO929" s="8" t="str">
        <f t="shared" si="267"/>
        <v>3PROQUIGAMA, S.A. DE C.V.58.8MCSSA018786010.000.5363.002024LA-12-M7B-012M7B997-I-1-2023RAMO 12</v>
      </c>
      <c r="AP929" s="8" t="str">
        <f t="shared" si="268"/>
        <v>HRAEI-LPI-CC-021-2023</v>
      </c>
      <c r="AQ929" s="1" t="str">
        <f t="shared" si="269"/>
        <v>HRAEI-MD1502</v>
      </c>
      <c r="AR929" s="1" t="str">
        <f t="shared" si="270"/>
        <v>PROQUIGAMA, S.A. DE C.V.</v>
      </c>
      <c r="AS929" s="1" t="str">
        <f t="shared" si="271"/>
        <v>LA-12-M7B-012M7B997-I-1-2023</v>
      </c>
      <c r="AT929" s="1" t="s">
        <v>48</v>
      </c>
      <c r="AU929" s="1" t="str">
        <f t="shared" si="272"/>
        <v>HRAEI-LPI-CC-021-2023HRAEI-MD1502</v>
      </c>
      <c r="AV929" s="1"/>
      <c r="AW929" s="1"/>
      <c r="AX929" s="1"/>
    </row>
    <row r="930" spans="1:50" s="70" customFormat="1" ht="24.75" hidden="1" customHeight="1" x14ac:dyDescent="0.25">
      <c r="A930" s="1" t="str">
        <f t="shared" si="255"/>
        <v>AA-012M7B997-E133-2022MCSSA018786ABBVIE FARMACÉUTICA, S.A. DE C.V. (ALLERGAN, S.A. DE C.V. FUSIÓN)2024010.000.5666.00</v>
      </c>
      <c r="B930" s="1" t="str">
        <f t="shared" si="256"/>
        <v>MCSSA01878625301HRAEI-AD-CC-347-1-2022HRAEI-MD22052024</v>
      </c>
      <c r="C930" s="42">
        <v>44950</v>
      </c>
      <c r="D930" s="43">
        <v>2024</v>
      </c>
      <c r="E930" s="44" t="s">
        <v>39</v>
      </c>
      <c r="F930" s="44" t="s">
        <v>40</v>
      </c>
      <c r="G930" s="44" t="s">
        <v>41</v>
      </c>
      <c r="H930" s="44">
        <v>25301</v>
      </c>
      <c r="I930" s="44" t="s">
        <v>140</v>
      </c>
      <c r="J930" s="44" t="s">
        <v>141</v>
      </c>
      <c r="K930" s="44" t="s">
        <v>142</v>
      </c>
      <c r="L930" s="44" t="str">
        <f t="shared" si="257"/>
        <v>HRAEI-AD-CC-347-1-2022HRAEI-MD2205</v>
      </c>
      <c r="M930" s="44" t="s">
        <v>143</v>
      </c>
      <c r="N930" s="44">
        <v>25303080</v>
      </c>
      <c r="O930" s="44" t="s">
        <v>144</v>
      </c>
      <c r="P930" s="44" t="s">
        <v>145</v>
      </c>
      <c r="Q930" s="45">
        <v>1989.1</v>
      </c>
      <c r="R930" s="46">
        <v>56</v>
      </c>
      <c r="S930" s="46">
        <v>140</v>
      </c>
      <c r="T930" s="45">
        <f t="shared" si="258"/>
        <v>111389.59999999999</v>
      </c>
      <c r="U930" s="45">
        <f t="shared" si="259"/>
        <v>278474</v>
      </c>
      <c r="V930" s="47">
        <v>0</v>
      </c>
      <c r="W930" s="87">
        <f>IFERROR(VLOOKUP(L930,'DINAMICA SOLICITADO - ENTREGADO'!$A$2:$B$2000,2,0),"-")</f>
        <v>140</v>
      </c>
      <c r="X930" s="87">
        <f>IFERROR(VLOOKUP(L930,'DINAMICA SOLICITADO - ENTREGADO'!$A$2:$C$2000,3,0),"-")</f>
        <v>140</v>
      </c>
      <c r="Y930" s="87" t="str">
        <f t="shared" si="260"/>
        <v>CLAVE SOLICITADA</v>
      </c>
      <c r="Z930" s="87">
        <f t="shared" si="261"/>
        <v>84</v>
      </c>
      <c r="AA930" s="87" t="str">
        <f t="shared" si="262"/>
        <v>MINIMO SUPERADO</v>
      </c>
      <c r="AB930" s="87">
        <f t="shared" si="263"/>
        <v>0</v>
      </c>
      <c r="AC930" s="87" t="str">
        <f t="shared" si="264"/>
        <v>RECIBIDO TOTAL</v>
      </c>
      <c r="AD930" s="6">
        <f t="shared" si="265"/>
        <v>278474</v>
      </c>
      <c r="AE930" s="87"/>
      <c r="AF930" s="87"/>
      <c r="AG930" s="8" t="s">
        <v>146</v>
      </c>
      <c r="AH930" s="8" t="s">
        <v>146</v>
      </c>
      <c r="AI930" s="9">
        <v>2.5000000000000001E-2</v>
      </c>
      <c r="AJ930" s="9" t="s">
        <v>147</v>
      </c>
      <c r="AK930" s="8"/>
      <c r="AL930" s="20"/>
      <c r="AM930" s="8"/>
      <c r="AN930" s="8" t="str">
        <f t="shared" si="266"/>
        <v>MCSSA018786HRAEI-AD-CC-347-1-202225301</v>
      </c>
      <c r="AO930" s="8" t="str">
        <f t="shared" si="267"/>
        <v>140ABBVIE FARMACÉUTICA, S.A. DE C.V. (ALLERGAN, S.A. DE C.V. FUSIÓN)1989.1MCSSA018786010.000.5666.002024AA-012M7B997-E133-2022RAMO 12</v>
      </c>
      <c r="AP930" s="8" t="str">
        <f t="shared" si="268"/>
        <v>HRAEI-AD-CC-347-1-2022</v>
      </c>
      <c r="AQ930" s="1" t="str">
        <f t="shared" si="269"/>
        <v>HRAEI-MD2205</v>
      </c>
      <c r="AR930" s="1" t="str">
        <f t="shared" si="270"/>
        <v>ABBVIE FARMACÉUTICA, S.A. DE C.V. (ALLERGAN, S.A. DE C.V. FUSIÓN)</v>
      </c>
      <c r="AS930" s="1" t="str">
        <f t="shared" si="271"/>
        <v>AA-012M7B997-E133-2022</v>
      </c>
      <c r="AT930" s="1" t="s">
        <v>48</v>
      </c>
      <c r="AU930" s="1" t="str">
        <f t="shared" si="272"/>
        <v>HRAEI-AD-CC-347-1-2022HRAEI-MD2205</v>
      </c>
      <c r="AV930" s="1"/>
      <c r="AW930" s="1"/>
      <c r="AX930" s="1"/>
    </row>
    <row r="931" spans="1:50" s="70" customFormat="1" ht="24.75" hidden="1" customHeight="1" x14ac:dyDescent="0.25">
      <c r="A931" s="70" t="str">
        <f t="shared" si="255"/>
        <v>LA-12-512-012000991-I-174-2023MCSSA018786DISTRIBUIDORA GAMRO, S.A. DE C.V.2024040.000.6140.00</v>
      </c>
      <c r="B931" s="70" t="str">
        <f t="shared" si="256"/>
        <v>MCSSA01878625301HRAEI-LPI-CC-284-2023HRAEI-MD21982024</v>
      </c>
      <c r="C931" s="71">
        <v>45253</v>
      </c>
      <c r="D931" s="72">
        <v>2024</v>
      </c>
      <c r="E931" s="73" t="s">
        <v>39</v>
      </c>
      <c r="F931" s="73" t="s">
        <v>2213</v>
      </c>
      <c r="G931" s="73" t="s">
        <v>41</v>
      </c>
      <c r="H931" s="73">
        <v>25301</v>
      </c>
      <c r="I931" s="73" t="s">
        <v>2296</v>
      </c>
      <c r="J931" s="73" t="s">
        <v>2297</v>
      </c>
      <c r="K931" s="73" t="s">
        <v>2002</v>
      </c>
      <c r="L931" s="44" t="str">
        <f t="shared" si="257"/>
        <v>HRAEI-LPI-CC-284-2023HRAEI-MD2198</v>
      </c>
      <c r="M931" s="73" t="s">
        <v>2003</v>
      </c>
      <c r="N931" s="73">
        <v>25303312</v>
      </c>
      <c r="O931" s="73" t="s">
        <v>2004</v>
      </c>
      <c r="P931" s="73" t="s">
        <v>396</v>
      </c>
      <c r="Q931" s="74">
        <v>156</v>
      </c>
      <c r="R931" s="75">
        <v>39</v>
      </c>
      <c r="S931" s="75">
        <v>96</v>
      </c>
      <c r="T931" s="74">
        <f t="shared" si="258"/>
        <v>6084</v>
      </c>
      <c r="U931" s="74">
        <f t="shared" si="259"/>
        <v>14976</v>
      </c>
      <c r="V931" s="76">
        <v>0</v>
      </c>
      <c r="W931" s="87" t="str">
        <f>IFERROR(VLOOKUP(L931,'DINAMICA SOLICITADO - ENTREGADO'!$A$2:$B$2000,2,0),"-")</f>
        <v>-</v>
      </c>
      <c r="X931" s="87" t="str">
        <f>IFERROR(VLOOKUP(L931,'DINAMICA SOLICITADO - ENTREGADO'!$A$2:$C$2000,3,0),"-")</f>
        <v>-</v>
      </c>
      <c r="Y931" s="87" t="str">
        <f t="shared" si="260"/>
        <v>SIN SOLICITUD</v>
      </c>
      <c r="Z931" s="87" t="str">
        <f t="shared" si="261"/>
        <v>-</v>
      </c>
      <c r="AA931" s="87" t="str">
        <f t="shared" si="262"/>
        <v>MINIMO SIN SOLICITUD</v>
      </c>
      <c r="AB931" s="87" t="str">
        <f t="shared" si="263"/>
        <v>-</v>
      </c>
      <c r="AC931" s="87" t="str">
        <f t="shared" si="264"/>
        <v>SIN SOLICITUD</v>
      </c>
      <c r="AD931" s="6" t="str">
        <f t="shared" si="265"/>
        <v>-</v>
      </c>
      <c r="AE931" s="87"/>
      <c r="AF931" s="87"/>
      <c r="AG931" s="77"/>
      <c r="AH931" s="77"/>
      <c r="AI931" s="78" t="s">
        <v>2216</v>
      </c>
      <c r="AJ931" s="78"/>
      <c r="AK931" s="77"/>
      <c r="AL931" s="77"/>
      <c r="AM931" s="77"/>
      <c r="AN931" s="77" t="str">
        <f t="shared" si="266"/>
        <v>MCSSA018786HRAEI-LPI-CC-284-202325301</v>
      </c>
      <c r="AO931" s="77" t="str">
        <f t="shared" si="267"/>
        <v>96DISTRIBUIDORA GAMRO, S.A. DE C.V.156MCSSA018786040.000.6140.002024LA-12-512-012000991-I-174-2023RAMO 12</v>
      </c>
      <c r="AP931" s="77" t="str">
        <f t="shared" si="268"/>
        <v>HRAEI-LPI-CC-284-2023</v>
      </c>
      <c r="AQ931" s="70" t="str">
        <f t="shared" si="269"/>
        <v>HRAEI-MD2198</v>
      </c>
      <c r="AR931" s="70" t="str">
        <f t="shared" si="270"/>
        <v>DISTRIBUIDORA GAMRO, S.A. DE C.V.</v>
      </c>
      <c r="AS931" s="70" t="str">
        <f t="shared" si="271"/>
        <v>LA-12-512-012000991-I-174-2023</v>
      </c>
      <c r="AT931" s="70" t="s">
        <v>2218</v>
      </c>
      <c r="AU931" s="70" t="str">
        <f t="shared" si="272"/>
        <v>HRAEI-LPI-CC-284-2023HRAEI-MD2198</v>
      </c>
    </row>
    <row r="932" spans="1:50" s="70" customFormat="1" ht="24.75" hidden="1" customHeight="1" x14ac:dyDescent="0.25">
      <c r="A932" s="1" t="str">
        <f t="shared" si="255"/>
        <v>LA-12-M7B-012M7B997-I-1-2023MCSSA018786FARMACEUTICOS MAYPO, S.A. DE C.V.2024040.000.6140.00</v>
      </c>
      <c r="B932" s="1" t="str">
        <f t="shared" si="256"/>
        <v>MCSSA01878625301HRAEI-LPI-CC-052-2023HRAEI-MD21982024</v>
      </c>
      <c r="C932" s="42">
        <v>44971</v>
      </c>
      <c r="D932" s="43">
        <v>2024</v>
      </c>
      <c r="E932" s="44" t="s">
        <v>39</v>
      </c>
      <c r="F932" s="44" t="s">
        <v>1474</v>
      </c>
      <c r="G932" s="44" t="s">
        <v>41</v>
      </c>
      <c r="H932" s="44">
        <v>25301</v>
      </c>
      <c r="I932" s="44" t="s">
        <v>1972</v>
      </c>
      <c r="J932" s="44" t="s">
        <v>1188</v>
      </c>
      <c r="K932" s="44" t="s">
        <v>2002</v>
      </c>
      <c r="L932" s="44" t="str">
        <f t="shared" si="257"/>
        <v>HRAEI-LPI-CC-052-2023HRAEI-MD2198</v>
      </c>
      <c r="M932" s="44" t="s">
        <v>2003</v>
      </c>
      <c r="N932" s="44">
        <v>25303312</v>
      </c>
      <c r="O932" s="44" t="s">
        <v>2004</v>
      </c>
      <c r="P932" s="44" t="s">
        <v>396</v>
      </c>
      <c r="Q932" s="45">
        <v>176</v>
      </c>
      <c r="R932" s="46">
        <v>63</v>
      </c>
      <c r="S932" s="46">
        <v>156</v>
      </c>
      <c r="T932" s="45">
        <f t="shared" si="258"/>
        <v>11088</v>
      </c>
      <c r="U932" s="45">
        <f t="shared" si="259"/>
        <v>27456</v>
      </c>
      <c r="V932" s="47">
        <v>0</v>
      </c>
      <c r="W932" s="87" t="str">
        <f>IFERROR(VLOOKUP(L932,'DINAMICA SOLICITADO - ENTREGADO'!$A$2:$B$2000,2,0),"-")</f>
        <v>-</v>
      </c>
      <c r="X932" s="87" t="str">
        <f>IFERROR(VLOOKUP(L932,'DINAMICA SOLICITADO - ENTREGADO'!$A$2:$C$2000,3,0),"-")</f>
        <v>-</v>
      </c>
      <c r="Y932" s="87" t="str">
        <f t="shared" si="260"/>
        <v>SIN SOLICITUD</v>
      </c>
      <c r="Z932" s="87" t="str">
        <f t="shared" si="261"/>
        <v>-</v>
      </c>
      <c r="AA932" s="87" t="str">
        <f t="shared" si="262"/>
        <v>MINIMO SIN SOLICITUD</v>
      </c>
      <c r="AB932" s="87" t="str">
        <f t="shared" si="263"/>
        <v>-</v>
      </c>
      <c r="AC932" s="87" t="str">
        <f t="shared" si="264"/>
        <v>SIN SOLICITUD</v>
      </c>
      <c r="AD932" s="6" t="str">
        <f t="shared" si="265"/>
        <v>-</v>
      </c>
      <c r="AE932" s="87"/>
      <c r="AF932" s="87"/>
      <c r="AG932" s="8"/>
      <c r="AH932" s="8"/>
      <c r="AI932" s="9">
        <v>0.02</v>
      </c>
      <c r="AJ932" s="9"/>
      <c r="AK932" s="8"/>
      <c r="AL932" s="20"/>
      <c r="AM932" s="8"/>
      <c r="AN932" s="8" t="str">
        <f t="shared" si="266"/>
        <v>MCSSA018786HRAEI-LPI-CC-052-202325301</v>
      </c>
      <c r="AO932" s="8" t="str">
        <f t="shared" si="267"/>
        <v>156FARMACEUTICOS MAYPO, S.A. DE C.V.176MCSSA018786040.000.6140.002024LA-12-M7B-012M7B997-I-1-2023RAMO 12</v>
      </c>
      <c r="AP932" s="8" t="str">
        <f t="shared" si="268"/>
        <v>HRAEI-LPI-CC-052-2023</v>
      </c>
      <c r="AQ932" s="1" t="str">
        <f t="shared" si="269"/>
        <v>HRAEI-MD2198</v>
      </c>
      <c r="AR932" s="1" t="str">
        <f t="shared" si="270"/>
        <v>FARMACEUTICOS MAYPO, S.A. DE C.V.</v>
      </c>
      <c r="AS932" s="1" t="str">
        <f t="shared" si="271"/>
        <v>LA-12-M7B-012M7B997-I-1-2023</v>
      </c>
      <c r="AT932" s="1" t="s">
        <v>48</v>
      </c>
      <c r="AU932" s="1" t="str">
        <f t="shared" si="272"/>
        <v>HRAEI-LPI-CC-052-2023HRAEI-MD2198</v>
      </c>
      <c r="AV932" s="1"/>
      <c r="AW932" s="1"/>
      <c r="AX932" s="1"/>
    </row>
    <row r="933" spans="1:50" s="70" customFormat="1" ht="24.75" hidden="1" customHeight="1" x14ac:dyDescent="0.25">
      <c r="A933" s="70" t="str">
        <f t="shared" si="255"/>
        <v>LA-12-512-012000991-I-174-2023MCSSA018786DISTRIBUIDORA GAMRO, S.A. DE C.V.2024040.000.6141.01</v>
      </c>
      <c r="B933" s="70" t="str">
        <f t="shared" si="256"/>
        <v>MCSSA01878625301HRAEI-LPI-CC-284-2023HRAEI-MD22002024</v>
      </c>
      <c r="C933" s="71">
        <v>45253</v>
      </c>
      <c r="D933" s="72">
        <v>2024</v>
      </c>
      <c r="E933" s="73" t="s">
        <v>39</v>
      </c>
      <c r="F933" s="73" t="s">
        <v>2213</v>
      </c>
      <c r="G933" s="73" t="s">
        <v>41</v>
      </c>
      <c r="H933" s="73">
        <v>25301</v>
      </c>
      <c r="I933" s="73" t="s">
        <v>2296</v>
      </c>
      <c r="J933" s="73" t="s">
        <v>2297</v>
      </c>
      <c r="K933" s="73" t="s">
        <v>1283</v>
      </c>
      <c r="L933" s="44" t="str">
        <f t="shared" si="257"/>
        <v>HRAEI-LPI-CC-284-2023HRAEI-MD2200</v>
      </c>
      <c r="M933" s="73" t="s">
        <v>1284</v>
      </c>
      <c r="N933" s="73">
        <v>25303315</v>
      </c>
      <c r="O933" s="73" t="s">
        <v>1285</v>
      </c>
      <c r="P933" s="73" t="s">
        <v>1286</v>
      </c>
      <c r="Q933" s="74">
        <v>671</v>
      </c>
      <c r="R933" s="75">
        <v>20</v>
      </c>
      <c r="S933" s="75">
        <v>48</v>
      </c>
      <c r="T933" s="74">
        <f t="shared" si="258"/>
        <v>13420</v>
      </c>
      <c r="U933" s="74">
        <f t="shared" si="259"/>
        <v>32208</v>
      </c>
      <c r="V933" s="76">
        <v>0</v>
      </c>
      <c r="W933" s="87" t="str">
        <f>IFERROR(VLOOKUP(L933,'DINAMICA SOLICITADO - ENTREGADO'!$A$2:$B$2000,2,0),"-")</f>
        <v>-</v>
      </c>
      <c r="X933" s="87" t="str">
        <f>IFERROR(VLOOKUP(L933,'DINAMICA SOLICITADO - ENTREGADO'!$A$2:$C$2000,3,0),"-")</f>
        <v>-</v>
      </c>
      <c r="Y933" s="87" t="str">
        <f t="shared" si="260"/>
        <v>SIN SOLICITUD</v>
      </c>
      <c r="Z933" s="87" t="str">
        <f t="shared" si="261"/>
        <v>-</v>
      </c>
      <c r="AA933" s="87" t="str">
        <f t="shared" si="262"/>
        <v>MINIMO SIN SOLICITUD</v>
      </c>
      <c r="AB933" s="87" t="str">
        <f t="shared" si="263"/>
        <v>-</v>
      </c>
      <c r="AC933" s="87" t="str">
        <f t="shared" si="264"/>
        <v>SIN SOLICITUD</v>
      </c>
      <c r="AD933" s="6" t="str">
        <f t="shared" si="265"/>
        <v>-</v>
      </c>
      <c r="AE933" s="87"/>
      <c r="AF933" s="87"/>
      <c r="AG933" s="77"/>
      <c r="AH933" s="77"/>
      <c r="AI933" s="78" t="s">
        <v>2216</v>
      </c>
      <c r="AJ933" s="78"/>
      <c r="AK933" s="77"/>
      <c r="AL933" s="77"/>
      <c r="AM933" s="77"/>
      <c r="AN933" s="77" t="str">
        <f t="shared" si="266"/>
        <v>MCSSA018786HRAEI-LPI-CC-284-202325301</v>
      </c>
      <c r="AO933" s="77" t="str">
        <f t="shared" si="267"/>
        <v>48DISTRIBUIDORA GAMRO, S.A. DE C.V.671MCSSA018786040.000.6141.012024LA-12-512-012000991-I-174-2023RAMO 12</v>
      </c>
      <c r="AP933" s="77" t="str">
        <f t="shared" si="268"/>
        <v>HRAEI-LPI-CC-284-2023</v>
      </c>
      <c r="AQ933" s="70" t="str">
        <f t="shared" si="269"/>
        <v>HRAEI-MD2200</v>
      </c>
      <c r="AR933" s="70" t="str">
        <f t="shared" si="270"/>
        <v>DISTRIBUIDORA GAMRO, S.A. DE C.V.</v>
      </c>
      <c r="AS933" s="70" t="str">
        <f t="shared" si="271"/>
        <v>LA-12-512-012000991-I-174-2023</v>
      </c>
      <c r="AT933" s="70" t="s">
        <v>2218</v>
      </c>
      <c r="AU933" s="70" t="str">
        <f t="shared" si="272"/>
        <v>HRAEI-LPI-CC-284-2023HRAEI-MD2200</v>
      </c>
    </row>
    <row r="934" spans="1:50" s="70" customFormat="1" ht="24.75" hidden="1" customHeight="1" x14ac:dyDescent="0.25">
      <c r="A934" s="1" t="str">
        <f t="shared" si="255"/>
        <v>LA-012M7B997-E115-2022MCSSA018786COMERCIALIZADORA PHARMACEUTICA COMPHARMA, S.A. DE C.V.2024040.000.6141.01</v>
      </c>
      <c r="B934" s="1" t="str">
        <f t="shared" si="256"/>
        <v>MCSSA01878625301HRAEI-LPI-CC-443-2022HRAEI-MD22002024</v>
      </c>
      <c r="C934" s="42">
        <v>44950</v>
      </c>
      <c r="D934" s="43">
        <v>2024</v>
      </c>
      <c r="E934" s="44" t="s">
        <v>39</v>
      </c>
      <c r="F934" s="44" t="s">
        <v>390</v>
      </c>
      <c r="G934" s="44" t="s">
        <v>41</v>
      </c>
      <c r="H934" s="44">
        <v>25301</v>
      </c>
      <c r="I934" s="44" t="s">
        <v>597</v>
      </c>
      <c r="J934" s="44" t="s">
        <v>598</v>
      </c>
      <c r="K934" s="44" t="s">
        <v>1283</v>
      </c>
      <c r="L934" s="44" t="str">
        <f t="shared" si="257"/>
        <v>HRAEI-LPI-CC-443-2022HRAEI-MD2200</v>
      </c>
      <c r="M934" s="44" t="s">
        <v>1284</v>
      </c>
      <c r="N934" s="44">
        <v>25303315</v>
      </c>
      <c r="O934" s="44" t="s">
        <v>1285</v>
      </c>
      <c r="P934" s="44" t="s">
        <v>1286</v>
      </c>
      <c r="Q934" s="45">
        <v>666</v>
      </c>
      <c r="R934" s="46">
        <v>19</v>
      </c>
      <c r="S934" s="46">
        <v>47</v>
      </c>
      <c r="T934" s="45">
        <f t="shared" si="258"/>
        <v>12654</v>
      </c>
      <c r="U934" s="45">
        <f t="shared" si="259"/>
        <v>31302</v>
      </c>
      <c r="V934" s="47">
        <v>0</v>
      </c>
      <c r="W934" s="87" t="str">
        <f>IFERROR(VLOOKUP(L934,'DINAMICA SOLICITADO - ENTREGADO'!$A$2:$B$2000,2,0),"-")</f>
        <v>-</v>
      </c>
      <c r="X934" s="87" t="str">
        <f>IFERROR(VLOOKUP(L934,'DINAMICA SOLICITADO - ENTREGADO'!$A$2:$C$2000,3,0),"-")</f>
        <v>-</v>
      </c>
      <c r="Y934" s="87" t="str">
        <f t="shared" si="260"/>
        <v>SIN SOLICITUD</v>
      </c>
      <c r="Z934" s="87" t="str">
        <f t="shared" si="261"/>
        <v>-</v>
      </c>
      <c r="AA934" s="87" t="str">
        <f t="shared" si="262"/>
        <v>MINIMO SIN SOLICITUD</v>
      </c>
      <c r="AB934" s="87" t="str">
        <f t="shared" si="263"/>
        <v>-</v>
      </c>
      <c r="AC934" s="87" t="str">
        <f t="shared" si="264"/>
        <v>SIN SOLICITUD</v>
      </c>
      <c r="AD934" s="6" t="str">
        <f t="shared" si="265"/>
        <v>-</v>
      </c>
      <c r="AE934" s="87"/>
      <c r="AF934" s="87"/>
      <c r="AG934" s="8"/>
      <c r="AH934" s="8"/>
      <c r="AI934" s="9">
        <v>2.5000000000000001E-2</v>
      </c>
      <c r="AJ934" s="9"/>
      <c r="AK934" s="8"/>
      <c r="AL934" s="20"/>
      <c r="AM934" s="8"/>
      <c r="AN934" s="8" t="str">
        <f t="shared" si="266"/>
        <v>MCSSA018786HRAEI-LPI-CC-443-202225301</v>
      </c>
      <c r="AO934" s="8" t="str">
        <f t="shared" si="267"/>
        <v>47COMERCIALIZADORA PHARMACEUTICA COMPHARMA, S.A. DE C.V.666MCSSA018786040.000.6141.012024LA-012M7B997-E115-2022RAMO 12</v>
      </c>
      <c r="AP934" s="8" t="str">
        <f t="shared" si="268"/>
        <v>HRAEI-LPI-CC-443-2022</v>
      </c>
      <c r="AQ934" s="1" t="str">
        <f t="shared" si="269"/>
        <v>HRAEI-MD2200</v>
      </c>
      <c r="AR934" s="1" t="str">
        <f t="shared" si="270"/>
        <v>COMERCIALIZADORA PHARMACEUTICA COMPHARMA, S.A. DE C.V.</v>
      </c>
      <c r="AS934" s="1" t="str">
        <f t="shared" si="271"/>
        <v>LA-012M7B997-E115-2022</v>
      </c>
      <c r="AT934" s="1" t="s">
        <v>48</v>
      </c>
      <c r="AU934" s="1" t="str">
        <f t="shared" si="272"/>
        <v>HRAEI-LPI-CC-443-2022HRAEI-MD2200</v>
      </c>
      <c r="AV934" s="1"/>
      <c r="AW934" s="1"/>
      <c r="AX934" s="1"/>
    </row>
    <row r="935" spans="1:50" s="70" customFormat="1" ht="24.75" hidden="1" customHeight="1" x14ac:dyDescent="0.25">
      <c r="A935" s="1" t="str">
        <f t="shared" si="255"/>
        <v>LA-012M7B997-E115-2022MCSSA018786FARMACEUTICOS MAYPO, S.A. DE C.V.2024040.000.6141.01</v>
      </c>
      <c r="B935" s="1" t="str">
        <f t="shared" si="256"/>
        <v>MCSSA01878625301HRAEI-LPI-CC-485-2022HRAEI-MD22002024</v>
      </c>
      <c r="C935" s="42">
        <v>44950</v>
      </c>
      <c r="D935" s="43">
        <v>2024</v>
      </c>
      <c r="E935" s="44" t="s">
        <v>39</v>
      </c>
      <c r="F935" s="44" t="s">
        <v>390</v>
      </c>
      <c r="G935" s="44" t="s">
        <v>41</v>
      </c>
      <c r="H935" s="44">
        <v>25301</v>
      </c>
      <c r="I935" s="44" t="s">
        <v>1187</v>
      </c>
      <c r="J935" s="44" t="s">
        <v>1188</v>
      </c>
      <c r="K935" s="44" t="s">
        <v>1283</v>
      </c>
      <c r="L935" s="44" t="str">
        <f t="shared" si="257"/>
        <v>HRAEI-LPI-CC-485-2022HRAEI-MD2200</v>
      </c>
      <c r="M935" s="44" t="s">
        <v>1284</v>
      </c>
      <c r="N935" s="44">
        <v>25303315</v>
      </c>
      <c r="O935" s="44" t="s">
        <v>1285</v>
      </c>
      <c r="P935" s="44" t="s">
        <v>1286</v>
      </c>
      <c r="Q935" s="45">
        <v>704.79</v>
      </c>
      <c r="R935" s="46">
        <v>13</v>
      </c>
      <c r="S935" s="46">
        <v>31</v>
      </c>
      <c r="T935" s="45">
        <f t="shared" si="258"/>
        <v>9162.27</v>
      </c>
      <c r="U935" s="45">
        <f t="shared" si="259"/>
        <v>21848.489999999998</v>
      </c>
      <c r="V935" s="47">
        <v>0</v>
      </c>
      <c r="W935" s="87" t="str">
        <f>IFERROR(VLOOKUP(L935,'DINAMICA SOLICITADO - ENTREGADO'!$A$2:$B$2000,2,0),"-")</f>
        <v>-</v>
      </c>
      <c r="X935" s="87" t="str">
        <f>IFERROR(VLOOKUP(L935,'DINAMICA SOLICITADO - ENTREGADO'!$A$2:$C$2000,3,0),"-")</f>
        <v>-</v>
      </c>
      <c r="Y935" s="87" t="str">
        <f t="shared" si="260"/>
        <v>SIN SOLICITUD</v>
      </c>
      <c r="Z935" s="87" t="str">
        <f t="shared" si="261"/>
        <v>-</v>
      </c>
      <c r="AA935" s="87" t="str">
        <f t="shared" si="262"/>
        <v>MINIMO SIN SOLICITUD</v>
      </c>
      <c r="AB935" s="87" t="str">
        <f t="shared" si="263"/>
        <v>-</v>
      </c>
      <c r="AC935" s="87" t="str">
        <f t="shared" si="264"/>
        <v>SIN SOLICITUD</v>
      </c>
      <c r="AD935" s="6" t="str">
        <f t="shared" si="265"/>
        <v>-</v>
      </c>
      <c r="AE935" s="87"/>
      <c r="AF935" s="87"/>
      <c r="AG935" s="8"/>
      <c r="AH935" s="8"/>
      <c r="AI935" s="9">
        <v>2.5000000000000001E-2</v>
      </c>
      <c r="AJ935" s="9"/>
      <c r="AK935" s="8"/>
      <c r="AL935" s="20"/>
      <c r="AM935" s="8"/>
      <c r="AN935" s="8" t="str">
        <f t="shared" si="266"/>
        <v>MCSSA018786HRAEI-LPI-CC-485-202225301</v>
      </c>
      <c r="AO935" s="8" t="str">
        <f t="shared" si="267"/>
        <v>31FARMACEUTICOS MAYPO, S.A. DE C.V.704.79MCSSA018786040.000.6141.012024LA-012M7B997-E115-2022RAMO 12</v>
      </c>
      <c r="AP935" s="8" t="str">
        <f t="shared" si="268"/>
        <v>HRAEI-LPI-CC-485-2022</v>
      </c>
      <c r="AQ935" s="1" t="str">
        <f t="shared" si="269"/>
        <v>HRAEI-MD2200</v>
      </c>
      <c r="AR935" s="1" t="str">
        <f t="shared" si="270"/>
        <v>FARMACEUTICOS MAYPO, S.A. DE C.V.</v>
      </c>
      <c r="AS935" s="1" t="str">
        <f t="shared" si="271"/>
        <v>LA-012M7B997-E115-2022</v>
      </c>
      <c r="AT935" s="1" t="s">
        <v>48</v>
      </c>
      <c r="AU935" s="1" t="str">
        <f t="shared" si="272"/>
        <v>HRAEI-LPI-CC-485-2022HRAEI-MD2200</v>
      </c>
      <c r="AV935" s="1"/>
      <c r="AW935" s="1"/>
      <c r="AX935" s="1"/>
    </row>
    <row r="936" spans="1:50" s="70" customFormat="1" ht="24.75" hidden="1" customHeight="1" x14ac:dyDescent="0.25">
      <c r="A936" s="70" t="str">
        <f t="shared" si="255"/>
        <v>LA-12-512-012000991-I-174-2023MCSSA018786ZAGAPHARM, S.A. DE C.V.2024040.000.2106.00</v>
      </c>
      <c r="B936" s="70" t="str">
        <f t="shared" si="256"/>
        <v>MCSSA01878625301HRAEI-LPI-CC-376-2023HRAEI-MD15112024</v>
      </c>
      <c r="C936" s="71">
        <v>45253</v>
      </c>
      <c r="D936" s="72">
        <v>2024</v>
      </c>
      <c r="E936" s="73" t="s">
        <v>39</v>
      </c>
      <c r="F936" s="73" t="s">
        <v>2213</v>
      </c>
      <c r="G936" s="73" t="s">
        <v>41</v>
      </c>
      <c r="H936" s="73">
        <v>25301</v>
      </c>
      <c r="I936" s="73" t="s">
        <v>2292</v>
      </c>
      <c r="J936" s="73" t="s">
        <v>2230</v>
      </c>
      <c r="K936" s="73" t="s">
        <v>1247</v>
      </c>
      <c r="L936" s="44" t="str">
        <f t="shared" si="257"/>
        <v>HRAEI-LPI-CC-376-2023HRAEI-MD1511</v>
      </c>
      <c r="M936" s="73" t="s">
        <v>1248</v>
      </c>
      <c r="N936" s="73">
        <v>25302097</v>
      </c>
      <c r="O936" s="73" t="s">
        <v>1249</v>
      </c>
      <c r="P936" s="73" t="s">
        <v>766</v>
      </c>
      <c r="Q936" s="74">
        <v>17.149999999999999</v>
      </c>
      <c r="R936" s="75">
        <v>1920</v>
      </c>
      <c r="S936" s="75">
        <v>4800</v>
      </c>
      <c r="T936" s="74">
        <f t="shared" si="258"/>
        <v>32928</v>
      </c>
      <c r="U936" s="74">
        <f t="shared" si="259"/>
        <v>82320</v>
      </c>
      <c r="V936" s="76">
        <v>0</v>
      </c>
      <c r="W936" s="87" t="str">
        <f>IFERROR(VLOOKUP(L936,'DINAMICA SOLICITADO - ENTREGADO'!$A$2:$B$2000,2,0),"-")</f>
        <v>-</v>
      </c>
      <c r="X936" s="87" t="str">
        <f>IFERROR(VLOOKUP(L936,'DINAMICA SOLICITADO - ENTREGADO'!$A$2:$C$2000,3,0),"-")</f>
        <v>-</v>
      </c>
      <c r="Y936" s="87" t="str">
        <f t="shared" si="260"/>
        <v>SIN SOLICITUD</v>
      </c>
      <c r="Z936" s="87" t="str">
        <f t="shared" si="261"/>
        <v>-</v>
      </c>
      <c r="AA936" s="87" t="str">
        <f t="shared" si="262"/>
        <v>MINIMO SIN SOLICITUD</v>
      </c>
      <c r="AB936" s="87" t="str">
        <f t="shared" si="263"/>
        <v>-</v>
      </c>
      <c r="AC936" s="87" t="str">
        <f t="shared" si="264"/>
        <v>SIN SOLICITUD</v>
      </c>
      <c r="AD936" s="6" t="str">
        <f t="shared" si="265"/>
        <v>-</v>
      </c>
      <c r="AE936" s="87"/>
      <c r="AF936" s="87"/>
      <c r="AG936" s="77"/>
      <c r="AH936" s="77"/>
      <c r="AI936" s="78" t="s">
        <v>2216</v>
      </c>
      <c r="AJ936" s="78"/>
      <c r="AK936" s="77"/>
      <c r="AL936" s="77"/>
      <c r="AM936" s="77"/>
      <c r="AN936" s="77" t="str">
        <f t="shared" si="266"/>
        <v>MCSSA018786HRAEI-LPI-CC-376-202325301</v>
      </c>
      <c r="AO936" s="77" t="str">
        <f t="shared" si="267"/>
        <v>4800ZAGAPHARM, S.A. DE C.V.17.15MCSSA018786040.000.2106.002024LA-12-512-012000991-I-174-2023RAMO 12</v>
      </c>
      <c r="AP936" s="77" t="str">
        <f t="shared" si="268"/>
        <v>HRAEI-LPI-CC-376-2023</v>
      </c>
      <c r="AQ936" s="70" t="str">
        <f t="shared" si="269"/>
        <v>HRAEI-MD1511</v>
      </c>
      <c r="AR936" s="70" t="str">
        <f t="shared" si="270"/>
        <v>ZAGAPHARM, S.A. DE C.V.</v>
      </c>
      <c r="AS936" s="70" t="str">
        <f t="shared" si="271"/>
        <v>LA-12-512-012000991-I-174-2023</v>
      </c>
      <c r="AT936" s="70" t="s">
        <v>2218</v>
      </c>
      <c r="AU936" s="70" t="str">
        <f t="shared" si="272"/>
        <v>HRAEI-LPI-CC-376-2023HRAEI-MD1511</v>
      </c>
    </row>
    <row r="937" spans="1:50" s="70" customFormat="1" ht="24.75" hidden="1" customHeight="1" x14ac:dyDescent="0.25">
      <c r="A937" s="1" t="str">
        <f t="shared" si="255"/>
        <v>LA-012M7B997-E115-2022MCSSA018786LABORATORIOS PISA, S.A. DE C.V.2024040.000.2106.00</v>
      </c>
      <c r="B937" s="1" t="str">
        <f t="shared" si="256"/>
        <v>MCSSA01878625301HRAEI-LPI-CC-440-2022HRAEI-MD15112024</v>
      </c>
      <c r="C937" s="42">
        <v>44950</v>
      </c>
      <c r="D937" s="43">
        <v>2024</v>
      </c>
      <c r="E937" s="44" t="s">
        <v>39</v>
      </c>
      <c r="F937" s="44" t="s">
        <v>390</v>
      </c>
      <c r="G937" s="44" t="s">
        <v>41</v>
      </c>
      <c r="H937" s="44">
        <v>25301</v>
      </c>
      <c r="I937" s="44" t="s">
        <v>578</v>
      </c>
      <c r="J937" s="44" t="s">
        <v>376</v>
      </c>
      <c r="K937" s="44" t="s">
        <v>1247</v>
      </c>
      <c r="L937" s="44" t="str">
        <f t="shared" si="257"/>
        <v>HRAEI-LPI-CC-440-2022HRAEI-MD1511</v>
      </c>
      <c r="M937" s="44" t="s">
        <v>1248</v>
      </c>
      <c r="N937" s="44">
        <v>25302097</v>
      </c>
      <c r="O937" s="44" t="s">
        <v>1249</v>
      </c>
      <c r="P937" s="44" t="s">
        <v>766</v>
      </c>
      <c r="Q937" s="45">
        <v>14.02</v>
      </c>
      <c r="R937" s="46">
        <v>3120</v>
      </c>
      <c r="S937" s="46">
        <v>7800</v>
      </c>
      <c r="T937" s="45">
        <f t="shared" si="258"/>
        <v>43742.400000000001</v>
      </c>
      <c r="U937" s="45">
        <f t="shared" si="259"/>
        <v>109356</v>
      </c>
      <c r="V937" s="47">
        <v>0</v>
      </c>
      <c r="W937" s="87">
        <f>IFERROR(VLOOKUP(L937,'DINAMICA SOLICITADO - ENTREGADO'!$A$2:$B$2000,2,0),"-")</f>
        <v>7800</v>
      </c>
      <c r="X937" s="87">
        <f>IFERROR(VLOOKUP(L937,'DINAMICA SOLICITADO - ENTREGADO'!$A$2:$C$2000,3,0),"-")</f>
        <v>7800</v>
      </c>
      <c r="Y937" s="87" t="str">
        <f t="shared" si="260"/>
        <v>CLAVE SOLICITADA</v>
      </c>
      <c r="Z937" s="87">
        <f t="shared" si="261"/>
        <v>4680</v>
      </c>
      <c r="AA937" s="87" t="str">
        <f t="shared" si="262"/>
        <v>MINIMO SUPERADO</v>
      </c>
      <c r="AB937" s="87">
        <f t="shared" si="263"/>
        <v>0</v>
      </c>
      <c r="AC937" s="87" t="str">
        <f t="shared" si="264"/>
        <v>RECIBIDO TOTAL</v>
      </c>
      <c r="AD937" s="6">
        <f t="shared" si="265"/>
        <v>109356</v>
      </c>
      <c r="AE937" s="87"/>
      <c r="AF937" s="87"/>
      <c r="AG937" s="8"/>
      <c r="AH937" s="8"/>
      <c r="AI937" s="9">
        <v>2.5000000000000001E-2</v>
      </c>
      <c r="AJ937" s="9"/>
      <c r="AK937" s="8"/>
      <c r="AL937" s="20"/>
      <c r="AM937" s="8"/>
      <c r="AN937" s="8" t="str">
        <f t="shared" si="266"/>
        <v>MCSSA018786HRAEI-LPI-CC-440-202225301</v>
      </c>
      <c r="AO937" s="8" t="str">
        <f t="shared" si="267"/>
        <v>7800LABORATORIOS PISA, S.A. DE C.V.14.02MCSSA018786040.000.2106.002024LA-012M7B997-E115-2022RAMO 12</v>
      </c>
      <c r="AP937" s="8" t="str">
        <f t="shared" si="268"/>
        <v>HRAEI-LPI-CC-440-2022</v>
      </c>
      <c r="AQ937" s="1" t="str">
        <f t="shared" si="269"/>
        <v>HRAEI-MD1511</v>
      </c>
      <c r="AR937" s="1" t="str">
        <f t="shared" si="270"/>
        <v>LABORATORIOS PISA, S.A. DE C.V.</v>
      </c>
      <c r="AS937" s="1" t="str">
        <f t="shared" si="271"/>
        <v>LA-012M7B997-E115-2022</v>
      </c>
      <c r="AT937" s="1" t="s">
        <v>48</v>
      </c>
      <c r="AU937" s="1" t="str">
        <f t="shared" si="272"/>
        <v>HRAEI-LPI-CC-440-2022HRAEI-MD1511</v>
      </c>
      <c r="AV937" s="1"/>
      <c r="AW937" s="1"/>
      <c r="AX937" s="1"/>
    </row>
    <row r="938" spans="1:50" s="70" customFormat="1" ht="24.75" hidden="1" customHeight="1" x14ac:dyDescent="0.25">
      <c r="A938" s="70" t="str">
        <f t="shared" si="255"/>
        <v>LA-12-512-012000991-I-174-2023MCSSA018786PROQUIGAMA, S.A. DE C.V.2024040.000.2096.00</v>
      </c>
      <c r="B938" s="70" t="str">
        <f t="shared" si="256"/>
        <v>MCSSA01878625301HRAEI-LPI-CC-361-1-2023HRAEI-MD15122024</v>
      </c>
      <c r="C938" s="71">
        <v>45253</v>
      </c>
      <c r="D938" s="72">
        <v>2024</v>
      </c>
      <c r="E938" s="73" t="s">
        <v>39</v>
      </c>
      <c r="F938" s="73" t="s">
        <v>2213</v>
      </c>
      <c r="G938" s="73" t="s">
        <v>41</v>
      </c>
      <c r="H938" s="73">
        <v>25301</v>
      </c>
      <c r="I938" s="73" t="s">
        <v>2300</v>
      </c>
      <c r="J938" s="73" t="s">
        <v>374</v>
      </c>
      <c r="K938" s="73" t="s">
        <v>1244</v>
      </c>
      <c r="L938" s="44" t="str">
        <f t="shared" si="257"/>
        <v>HRAEI-LPI-CC-361-1-2023HRAEI-MD1512</v>
      </c>
      <c r="M938" s="73" t="s">
        <v>1245</v>
      </c>
      <c r="N938" s="73">
        <v>25302099</v>
      </c>
      <c r="O938" s="73" t="s">
        <v>1246</v>
      </c>
      <c r="P938" s="73" t="s">
        <v>461</v>
      </c>
      <c r="Q938" s="74">
        <v>16.5</v>
      </c>
      <c r="R938" s="75">
        <v>8</v>
      </c>
      <c r="S938" s="75">
        <v>19</v>
      </c>
      <c r="T938" s="74">
        <f t="shared" si="258"/>
        <v>132</v>
      </c>
      <c r="U938" s="74">
        <f t="shared" si="259"/>
        <v>313.5</v>
      </c>
      <c r="V938" s="76">
        <v>0</v>
      </c>
      <c r="W938" s="87">
        <f>IFERROR(VLOOKUP(L938,'DINAMICA SOLICITADO - ENTREGADO'!$A$2:$B$2000,2,0),"-")</f>
        <v>8</v>
      </c>
      <c r="X938" s="87">
        <f>IFERROR(VLOOKUP(L938,'DINAMICA SOLICITADO - ENTREGADO'!$A$2:$C$2000,3,0),"-")</f>
        <v>0</v>
      </c>
      <c r="Y938" s="87" t="str">
        <f t="shared" si="260"/>
        <v>CLAVE SOLICITADA</v>
      </c>
      <c r="Z938" s="87">
        <f t="shared" si="261"/>
        <v>0</v>
      </c>
      <c r="AA938" s="87" t="str">
        <f t="shared" si="262"/>
        <v>MINIMO CUMPLIDO</v>
      </c>
      <c r="AB938" s="87">
        <f t="shared" si="263"/>
        <v>8</v>
      </c>
      <c r="AC938" s="87" t="str">
        <f t="shared" si="264"/>
        <v>SIN RECIBIR</v>
      </c>
      <c r="AD938" s="6">
        <f t="shared" si="265"/>
        <v>0</v>
      </c>
      <c r="AE938" s="87"/>
      <c r="AF938" s="87"/>
      <c r="AG938" s="77"/>
      <c r="AH938" s="77"/>
      <c r="AI938" s="78" t="s">
        <v>2216</v>
      </c>
      <c r="AJ938" s="78"/>
      <c r="AK938" s="77"/>
      <c r="AL938" s="77"/>
      <c r="AM938" s="77"/>
      <c r="AN938" s="77" t="str">
        <f t="shared" si="266"/>
        <v>MCSSA018786HRAEI-LPI-CC-361-1-202325301</v>
      </c>
      <c r="AO938" s="77" t="str">
        <f t="shared" si="267"/>
        <v>19PROQUIGAMA, S.A. DE C.V.16.5MCSSA018786040.000.2096.002024LA-12-512-012000991-I-174-2023RAMO 12</v>
      </c>
      <c r="AP938" s="77" t="str">
        <f t="shared" si="268"/>
        <v>HRAEI-LPI-CC-361-1-2023</v>
      </c>
      <c r="AQ938" s="70" t="str">
        <f t="shared" si="269"/>
        <v>HRAEI-MD1512</v>
      </c>
      <c r="AR938" s="70" t="str">
        <f t="shared" si="270"/>
        <v>PROQUIGAMA, S.A. DE C.V.</v>
      </c>
      <c r="AS938" s="70" t="str">
        <f t="shared" si="271"/>
        <v>LA-12-512-012000991-I-174-2023</v>
      </c>
      <c r="AT938" s="70" t="s">
        <v>2218</v>
      </c>
      <c r="AU938" s="70" t="str">
        <f t="shared" si="272"/>
        <v>HRAEI-LPI-CC-361-1-2023HRAEI-MD1512</v>
      </c>
    </row>
    <row r="939" spans="1:50" s="70" customFormat="1" ht="24.75" hidden="1" customHeight="1" x14ac:dyDescent="0.25">
      <c r="A939" s="1" t="str">
        <f t="shared" si="255"/>
        <v>LA-012M7B997-E115-2022MCSSA018786LABORATORIOS PISA, S.A. DE C.V.2024040.000.2096.00</v>
      </c>
      <c r="B939" s="1" t="str">
        <f t="shared" si="256"/>
        <v>MCSSA01878625301HRAEI-LPI-CC-440-2022HRAEI-MD15122024</v>
      </c>
      <c r="C939" s="42">
        <v>44950</v>
      </c>
      <c r="D939" s="43">
        <v>2024</v>
      </c>
      <c r="E939" s="44" t="s">
        <v>39</v>
      </c>
      <c r="F939" s="44" t="s">
        <v>390</v>
      </c>
      <c r="G939" s="44" t="s">
        <v>41</v>
      </c>
      <c r="H939" s="44">
        <v>25301</v>
      </c>
      <c r="I939" s="44" t="s">
        <v>578</v>
      </c>
      <c r="J939" s="44" t="s">
        <v>376</v>
      </c>
      <c r="K939" s="44" t="s">
        <v>1244</v>
      </c>
      <c r="L939" s="44" t="str">
        <f t="shared" si="257"/>
        <v>HRAEI-LPI-CC-440-2022HRAEI-MD1512</v>
      </c>
      <c r="M939" s="44" t="s">
        <v>1245</v>
      </c>
      <c r="N939" s="44">
        <v>25302099</v>
      </c>
      <c r="O939" s="44" t="s">
        <v>1246</v>
      </c>
      <c r="P939" s="44" t="s">
        <v>461</v>
      </c>
      <c r="Q939" s="45">
        <v>11.68</v>
      </c>
      <c r="R939" s="46">
        <v>32</v>
      </c>
      <c r="S939" s="46">
        <v>78</v>
      </c>
      <c r="T939" s="45">
        <f t="shared" si="258"/>
        <v>373.76</v>
      </c>
      <c r="U939" s="45">
        <f t="shared" si="259"/>
        <v>911.04</v>
      </c>
      <c r="V939" s="47">
        <v>0</v>
      </c>
      <c r="W939" s="87">
        <f>IFERROR(VLOOKUP(L939,'DINAMICA SOLICITADO - ENTREGADO'!$A$2:$B$2000,2,0),"-")</f>
        <v>32</v>
      </c>
      <c r="X939" s="87">
        <f>IFERROR(VLOOKUP(L939,'DINAMICA SOLICITADO - ENTREGADO'!$A$2:$C$2000,3,0),"-")</f>
        <v>32</v>
      </c>
      <c r="Y939" s="87" t="str">
        <f t="shared" si="260"/>
        <v>CLAVE SOLICITADA</v>
      </c>
      <c r="Z939" s="87">
        <f t="shared" si="261"/>
        <v>0</v>
      </c>
      <c r="AA939" s="87" t="str">
        <f t="shared" si="262"/>
        <v>MINIMO CUMPLIDO</v>
      </c>
      <c r="AB939" s="87">
        <f t="shared" si="263"/>
        <v>0</v>
      </c>
      <c r="AC939" s="87" t="str">
        <f t="shared" si="264"/>
        <v>RECIBIDO TOTAL</v>
      </c>
      <c r="AD939" s="6">
        <f t="shared" si="265"/>
        <v>373.76</v>
      </c>
      <c r="AE939" s="87" t="s">
        <v>3574</v>
      </c>
      <c r="AF939" s="87"/>
      <c r="AG939" s="8"/>
      <c r="AH939" s="8"/>
      <c r="AI939" s="9">
        <v>2.5000000000000001E-2</v>
      </c>
      <c r="AJ939" s="9"/>
      <c r="AK939" s="8"/>
      <c r="AL939" s="20"/>
      <c r="AM939" s="8"/>
      <c r="AN939" s="8" t="str">
        <f t="shared" si="266"/>
        <v>MCSSA018786HRAEI-LPI-CC-440-202225301</v>
      </c>
      <c r="AO939" s="8" t="str">
        <f t="shared" si="267"/>
        <v>78LABORATORIOS PISA, S.A. DE C.V.11.68MCSSA018786040.000.2096.002024LA-012M7B997-E115-2022RAMO 12</v>
      </c>
      <c r="AP939" s="8" t="str">
        <f t="shared" si="268"/>
        <v>HRAEI-LPI-CC-440-2022</v>
      </c>
      <c r="AQ939" s="1" t="str">
        <f t="shared" si="269"/>
        <v>HRAEI-MD1512</v>
      </c>
      <c r="AR939" s="1" t="str">
        <f t="shared" si="270"/>
        <v>LABORATORIOS PISA, S.A. DE C.V.</v>
      </c>
      <c r="AS939" s="1" t="str">
        <f t="shared" si="271"/>
        <v>LA-012M7B997-E115-2022</v>
      </c>
      <c r="AT939" s="1" t="s">
        <v>48</v>
      </c>
      <c r="AU939" s="1" t="str">
        <f t="shared" si="272"/>
        <v>HRAEI-LPI-CC-440-2022HRAEI-MD1512</v>
      </c>
      <c r="AV939" s="1"/>
      <c r="AW939" s="1"/>
      <c r="AX939" s="1"/>
    </row>
    <row r="940" spans="1:50" s="70" customFormat="1" ht="24.75" hidden="1" customHeight="1" x14ac:dyDescent="0.25">
      <c r="A940" s="70" t="str">
        <f t="shared" si="255"/>
        <v>LA-12-512-012000991-I-174-2023MCSSA018786COMERCIALIZADORA DE PRODUCTOS INSTITUCIONALES, S.A. DE C.V.2024010.000.4418.00</v>
      </c>
      <c r="B940" s="70" t="str">
        <f t="shared" si="256"/>
        <v>MCSSA01878625301HRAEI-LPI-CC-276-2023HRAEI-MD15152024</v>
      </c>
      <c r="C940" s="71">
        <v>45253</v>
      </c>
      <c r="D940" s="72">
        <v>2024</v>
      </c>
      <c r="E940" s="73" t="s">
        <v>39</v>
      </c>
      <c r="F940" s="73" t="s">
        <v>2213</v>
      </c>
      <c r="G940" s="73" t="s">
        <v>41</v>
      </c>
      <c r="H940" s="73">
        <v>25301</v>
      </c>
      <c r="I940" s="73" t="s">
        <v>2269</v>
      </c>
      <c r="J940" s="73" t="s">
        <v>406</v>
      </c>
      <c r="K940" s="73" t="s">
        <v>1011</v>
      </c>
      <c r="L940" s="44" t="str">
        <f t="shared" si="257"/>
        <v>HRAEI-LPI-CC-276-2023HRAEI-MD1515</v>
      </c>
      <c r="M940" s="73" t="s">
        <v>1012</v>
      </c>
      <c r="N940" s="73">
        <v>25302105</v>
      </c>
      <c r="O940" s="73" t="s">
        <v>1013</v>
      </c>
      <c r="P940" s="73" t="s">
        <v>1014</v>
      </c>
      <c r="Q940" s="74">
        <v>47.88</v>
      </c>
      <c r="R940" s="75">
        <v>2</v>
      </c>
      <c r="S940" s="75">
        <v>3</v>
      </c>
      <c r="T940" s="74">
        <f t="shared" si="258"/>
        <v>95.76</v>
      </c>
      <c r="U940" s="74">
        <f t="shared" si="259"/>
        <v>143.64000000000001</v>
      </c>
      <c r="V940" s="76">
        <v>0</v>
      </c>
      <c r="W940" s="87" t="str">
        <f>IFERROR(VLOOKUP(L940,'DINAMICA SOLICITADO - ENTREGADO'!$A$2:$B$2000,2,0),"-")</f>
        <v>-</v>
      </c>
      <c r="X940" s="87" t="str">
        <f>IFERROR(VLOOKUP(L940,'DINAMICA SOLICITADO - ENTREGADO'!$A$2:$C$2000,3,0),"-")</f>
        <v>-</v>
      </c>
      <c r="Y940" s="87" t="str">
        <f t="shared" si="260"/>
        <v>SIN SOLICITUD</v>
      </c>
      <c r="Z940" s="87" t="str">
        <f t="shared" si="261"/>
        <v>-</v>
      </c>
      <c r="AA940" s="87" t="str">
        <f t="shared" si="262"/>
        <v>MINIMO SIN SOLICITUD</v>
      </c>
      <c r="AB940" s="87" t="str">
        <f t="shared" si="263"/>
        <v>-</v>
      </c>
      <c r="AC940" s="87" t="str">
        <f t="shared" si="264"/>
        <v>SIN SOLICITUD</v>
      </c>
      <c r="AD940" s="6" t="str">
        <f t="shared" si="265"/>
        <v>-</v>
      </c>
      <c r="AE940" s="87"/>
      <c r="AF940" s="87"/>
      <c r="AG940" s="77"/>
      <c r="AH940" s="77"/>
      <c r="AI940" s="78" t="s">
        <v>2216</v>
      </c>
      <c r="AJ940" s="78"/>
      <c r="AK940" s="77"/>
      <c r="AL940" s="77"/>
      <c r="AM940" s="77"/>
      <c r="AN940" s="77" t="str">
        <f t="shared" si="266"/>
        <v>MCSSA018786HRAEI-LPI-CC-276-202325301</v>
      </c>
      <c r="AO940" s="77" t="str">
        <f t="shared" si="267"/>
        <v>3COMERCIALIZADORA DE PRODUCTOS INSTITUCIONALES, S.A. DE C.V.47.88MCSSA018786010.000.4418.002024LA-12-512-012000991-I-174-2023RAMO 12</v>
      </c>
      <c r="AP940" s="77" t="str">
        <f t="shared" si="268"/>
        <v>HRAEI-LPI-CC-276-2023</v>
      </c>
      <c r="AQ940" s="70" t="str">
        <f t="shared" si="269"/>
        <v>HRAEI-MD1515</v>
      </c>
      <c r="AR940" s="70" t="str">
        <f t="shared" si="270"/>
        <v>COMERCIALIZADORA DE PRODUCTOS INSTITUCIONALES, S.A. DE C.V.</v>
      </c>
      <c r="AS940" s="70" t="str">
        <f t="shared" si="271"/>
        <v>LA-12-512-012000991-I-174-2023</v>
      </c>
      <c r="AT940" s="70" t="s">
        <v>2218</v>
      </c>
      <c r="AU940" s="70" t="str">
        <f t="shared" si="272"/>
        <v>HRAEI-LPI-CC-276-2023HRAEI-MD1515</v>
      </c>
    </row>
    <row r="941" spans="1:50" s="70" customFormat="1" ht="24.75" hidden="1" customHeight="1" x14ac:dyDescent="0.25">
      <c r="A941" s="70" t="str">
        <f t="shared" si="255"/>
        <v>LA-12-512-012000991-I-174-2023MCSSA018786GRUPO FARMACEUTICO TOTALFARMA,S.A DE C.V.2024010.000.4418.00</v>
      </c>
      <c r="B941" s="70" t="str">
        <f t="shared" si="256"/>
        <v>MCSSA01878625301HRAEI-LPI-CC-312-1-2023HRAEI-MD15152024</v>
      </c>
      <c r="C941" s="71">
        <v>45253</v>
      </c>
      <c r="D941" s="72">
        <v>2024</v>
      </c>
      <c r="E941" s="73" t="s">
        <v>39</v>
      </c>
      <c r="F941" s="73" t="s">
        <v>2213</v>
      </c>
      <c r="G941" s="73" t="s">
        <v>41</v>
      </c>
      <c r="H941" s="73">
        <v>25301</v>
      </c>
      <c r="I941" s="73" t="s">
        <v>2317</v>
      </c>
      <c r="J941" s="73" t="s">
        <v>2318</v>
      </c>
      <c r="K941" s="73" t="s">
        <v>1011</v>
      </c>
      <c r="L941" s="44" t="str">
        <f t="shared" si="257"/>
        <v>HRAEI-LPI-CC-312-1-2023HRAEI-MD1515</v>
      </c>
      <c r="M941" s="73" t="s">
        <v>1012</v>
      </c>
      <c r="N941" s="73">
        <v>25302105</v>
      </c>
      <c r="O941" s="73" t="s">
        <v>1013</v>
      </c>
      <c r="P941" s="73" t="s">
        <v>1014</v>
      </c>
      <c r="Q941" s="74">
        <v>50</v>
      </c>
      <c r="R941" s="75">
        <v>1</v>
      </c>
      <c r="S941" s="75">
        <v>2</v>
      </c>
      <c r="T941" s="74">
        <f t="shared" si="258"/>
        <v>50</v>
      </c>
      <c r="U941" s="74">
        <f t="shared" si="259"/>
        <v>100</v>
      </c>
      <c r="V941" s="76">
        <v>0</v>
      </c>
      <c r="W941" s="87" t="str">
        <f>IFERROR(VLOOKUP(L941,'DINAMICA SOLICITADO - ENTREGADO'!$A$2:$B$2000,2,0),"-")</f>
        <v>-</v>
      </c>
      <c r="X941" s="87" t="str">
        <f>IFERROR(VLOOKUP(L941,'DINAMICA SOLICITADO - ENTREGADO'!$A$2:$C$2000,3,0),"-")</f>
        <v>-</v>
      </c>
      <c r="Y941" s="87" t="str">
        <f t="shared" si="260"/>
        <v>SIN SOLICITUD</v>
      </c>
      <c r="Z941" s="87" t="str">
        <f t="shared" si="261"/>
        <v>-</v>
      </c>
      <c r="AA941" s="87" t="str">
        <f t="shared" si="262"/>
        <v>MINIMO SIN SOLICITUD</v>
      </c>
      <c r="AB941" s="87" t="str">
        <f t="shared" si="263"/>
        <v>-</v>
      </c>
      <c r="AC941" s="87" t="str">
        <f t="shared" si="264"/>
        <v>SIN SOLICITUD</v>
      </c>
      <c r="AD941" s="6" t="str">
        <f t="shared" si="265"/>
        <v>-</v>
      </c>
      <c r="AE941" s="87"/>
      <c r="AF941" s="87"/>
      <c r="AG941" s="77"/>
      <c r="AH941" s="77"/>
      <c r="AI941" s="78" t="s">
        <v>2216</v>
      </c>
      <c r="AJ941" s="78"/>
      <c r="AK941" s="77"/>
      <c r="AL941" s="77"/>
      <c r="AM941" s="77"/>
      <c r="AN941" s="77" t="str">
        <f t="shared" si="266"/>
        <v>MCSSA018786HRAEI-LPI-CC-312-1-202325301</v>
      </c>
      <c r="AO941" s="77" t="str">
        <f t="shared" si="267"/>
        <v>2GRUPO FARMACEUTICO TOTALFARMA,S.A DE C.V.50MCSSA018786010.000.4418.002024LA-12-512-012000991-I-174-2023RAMO 12</v>
      </c>
      <c r="AP941" s="77" t="str">
        <f t="shared" si="268"/>
        <v>HRAEI-LPI-CC-312-1-2023</v>
      </c>
      <c r="AQ941" s="70" t="str">
        <f t="shared" si="269"/>
        <v>HRAEI-MD1515</v>
      </c>
      <c r="AR941" s="70" t="str">
        <f t="shared" si="270"/>
        <v>GRUPO FARMACEUTICO TOTALFARMA,S.A DE C.V.</v>
      </c>
      <c r="AS941" s="70" t="str">
        <f t="shared" si="271"/>
        <v>LA-12-512-012000991-I-174-2023</v>
      </c>
      <c r="AT941" s="70" t="s">
        <v>2218</v>
      </c>
      <c r="AU941" s="70" t="str">
        <f t="shared" si="272"/>
        <v>HRAEI-LPI-CC-312-1-2023HRAEI-MD1515</v>
      </c>
    </row>
    <row r="942" spans="1:50" s="70" customFormat="1" ht="24.75" hidden="1" customHeight="1" x14ac:dyDescent="0.25">
      <c r="A942" s="1" t="str">
        <f t="shared" si="255"/>
        <v>LA-012M7B997-E115-2022MCSSA018786COMERCIALIZADORA DE PRODUCTOS INSTITUCIONALES, S.A. DE C.V.2024010.000.4418.00</v>
      </c>
      <c r="B942" s="1" t="str">
        <f t="shared" si="256"/>
        <v>MCSSA01878625301HRAEI-LPI-CC-420-2022HRAEI-MD15152024</v>
      </c>
      <c r="C942" s="42">
        <v>44950</v>
      </c>
      <c r="D942" s="43">
        <v>2024</v>
      </c>
      <c r="E942" s="44" t="s">
        <v>39</v>
      </c>
      <c r="F942" s="44" t="s">
        <v>390</v>
      </c>
      <c r="G942" s="44" t="s">
        <v>41</v>
      </c>
      <c r="H942" s="44">
        <v>25301</v>
      </c>
      <c r="I942" s="44" t="s">
        <v>405</v>
      </c>
      <c r="J942" s="44" t="s">
        <v>406</v>
      </c>
      <c r="K942" s="44" t="s">
        <v>1011</v>
      </c>
      <c r="L942" s="44" t="str">
        <f t="shared" si="257"/>
        <v>HRAEI-LPI-CC-420-2022HRAEI-MD1515</v>
      </c>
      <c r="M942" s="44" t="s">
        <v>1012</v>
      </c>
      <c r="N942" s="44">
        <v>25302105</v>
      </c>
      <c r="O942" s="44" t="s">
        <v>1013</v>
      </c>
      <c r="P942" s="44" t="s">
        <v>1014</v>
      </c>
      <c r="Q942" s="45">
        <v>39.9</v>
      </c>
      <c r="R942" s="46">
        <v>4</v>
      </c>
      <c r="S942" s="46">
        <v>8</v>
      </c>
      <c r="T942" s="45">
        <f t="shared" si="258"/>
        <v>159.6</v>
      </c>
      <c r="U942" s="45">
        <f t="shared" si="259"/>
        <v>319.2</v>
      </c>
      <c r="V942" s="47">
        <v>0</v>
      </c>
      <c r="W942" s="87" t="str">
        <f>IFERROR(VLOOKUP(L942,'DINAMICA SOLICITADO - ENTREGADO'!$A$2:$B$2000,2,0),"-")</f>
        <v>-</v>
      </c>
      <c r="X942" s="87" t="str">
        <f>IFERROR(VLOOKUP(L942,'DINAMICA SOLICITADO - ENTREGADO'!$A$2:$C$2000,3,0),"-")</f>
        <v>-</v>
      </c>
      <c r="Y942" s="87" t="str">
        <f t="shared" si="260"/>
        <v>SIN SOLICITUD</v>
      </c>
      <c r="Z942" s="87" t="str">
        <f t="shared" si="261"/>
        <v>-</v>
      </c>
      <c r="AA942" s="87" t="str">
        <f t="shared" si="262"/>
        <v>MINIMO SIN SOLICITUD</v>
      </c>
      <c r="AB942" s="87" t="str">
        <f t="shared" si="263"/>
        <v>-</v>
      </c>
      <c r="AC942" s="87" t="str">
        <f t="shared" si="264"/>
        <v>SIN SOLICITUD</v>
      </c>
      <c r="AD942" s="6" t="str">
        <f t="shared" si="265"/>
        <v>-</v>
      </c>
      <c r="AE942" s="87"/>
      <c r="AF942" s="87"/>
      <c r="AG942" s="8"/>
      <c r="AH942" s="8"/>
      <c r="AI942" s="9">
        <v>2.5000000000000001E-2</v>
      </c>
      <c r="AJ942" s="9"/>
      <c r="AK942" s="8"/>
      <c r="AL942" s="20"/>
      <c r="AM942" s="8"/>
      <c r="AN942" s="8" t="str">
        <f t="shared" si="266"/>
        <v>MCSSA018786HRAEI-LPI-CC-420-202225301</v>
      </c>
      <c r="AO942" s="8" t="str">
        <f t="shared" si="267"/>
        <v>8COMERCIALIZADORA DE PRODUCTOS INSTITUCIONALES, S.A. DE C.V.39.9MCSSA018786010.000.4418.002024LA-012M7B997-E115-2022RAMO 12</v>
      </c>
      <c r="AP942" s="8" t="str">
        <f t="shared" si="268"/>
        <v>HRAEI-LPI-CC-420-2022</v>
      </c>
      <c r="AQ942" s="1" t="str">
        <f t="shared" si="269"/>
        <v>HRAEI-MD1515</v>
      </c>
      <c r="AR942" s="1" t="str">
        <f t="shared" si="270"/>
        <v>COMERCIALIZADORA DE PRODUCTOS INSTITUCIONALES, S.A. DE C.V.</v>
      </c>
      <c r="AS942" s="1" t="str">
        <f t="shared" si="271"/>
        <v>LA-012M7B997-E115-2022</v>
      </c>
      <c r="AT942" s="1" t="s">
        <v>48</v>
      </c>
      <c r="AU942" s="1" t="str">
        <f t="shared" si="272"/>
        <v>HRAEI-LPI-CC-420-2022HRAEI-MD1515</v>
      </c>
      <c r="AV942" s="1"/>
      <c r="AW942" s="1"/>
      <c r="AX942" s="1"/>
    </row>
    <row r="943" spans="1:50" s="70" customFormat="1" ht="24.75" hidden="1" customHeight="1" x14ac:dyDescent="0.25">
      <c r="A943" s="1" t="str">
        <f t="shared" si="255"/>
        <v>AA-12-M7B-012M7B997-I-24-2023 MCSSA018786PROFESSIONAL PHARMACY OCCIDENTE, S.A. DE C.V.2024010.000.5255.00</v>
      </c>
      <c r="B943" s="1" t="str">
        <f t="shared" si="256"/>
        <v>MCSSA01878625301HRAEI-AD-CC-099-2023-AHRAEI-MD15242024</v>
      </c>
      <c r="C943" s="42">
        <v>44980</v>
      </c>
      <c r="D943" s="43">
        <v>2024</v>
      </c>
      <c r="E943" s="44" t="s">
        <v>39</v>
      </c>
      <c r="F943" s="44" t="s">
        <v>2043</v>
      </c>
      <c r="G943" s="44" t="s">
        <v>41</v>
      </c>
      <c r="H943" s="44">
        <v>25301</v>
      </c>
      <c r="I943" s="44" t="s">
        <v>2049</v>
      </c>
      <c r="J943" s="44" t="s">
        <v>340</v>
      </c>
      <c r="K943" s="44" t="s">
        <v>2113</v>
      </c>
      <c r="L943" s="44" t="str">
        <f t="shared" si="257"/>
        <v>HRAEI-AD-CC-099-2023-AHRAEI-MD1524</v>
      </c>
      <c r="M943" s="44" t="s">
        <v>2114</v>
      </c>
      <c r="N943" s="44">
        <v>25302115</v>
      </c>
      <c r="O943" s="44" t="s">
        <v>2115</v>
      </c>
      <c r="P943" s="44" t="s">
        <v>2116</v>
      </c>
      <c r="Q943" s="45">
        <v>60.58</v>
      </c>
      <c r="R943" s="46">
        <v>156</v>
      </c>
      <c r="S943" s="46">
        <v>390</v>
      </c>
      <c r="T943" s="45">
        <f t="shared" si="258"/>
        <v>9450.48</v>
      </c>
      <c r="U943" s="45">
        <f t="shared" si="259"/>
        <v>23626.2</v>
      </c>
      <c r="V943" s="47">
        <v>0</v>
      </c>
      <c r="W943" s="87">
        <f>IFERROR(VLOOKUP(L943,'DINAMICA SOLICITADO - ENTREGADO'!$A$2:$B$2000,2,0),"-")</f>
        <v>390</v>
      </c>
      <c r="X943" s="87">
        <f>IFERROR(VLOOKUP(L943,'DINAMICA SOLICITADO - ENTREGADO'!$A$2:$C$2000,3,0),"-")</f>
        <v>390</v>
      </c>
      <c r="Y943" s="87" t="str">
        <f t="shared" si="260"/>
        <v>CLAVE SOLICITADA</v>
      </c>
      <c r="Z943" s="87">
        <f t="shared" si="261"/>
        <v>234</v>
      </c>
      <c r="AA943" s="87" t="str">
        <f t="shared" si="262"/>
        <v>MINIMO SUPERADO</v>
      </c>
      <c r="AB943" s="87">
        <f t="shared" si="263"/>
        <v>0</v>
      </c>
      <c r="AC943" s="87" t="str">
        <f t="shared" si="264"/>
        <v>RECIBIDO TOTAL</v>
      </c>
      <c r="AD943" s="6">
        <f t="shared" si="265"/>
        <v>23626.2</v>
      </c>
      <c r="AE943" s="87"/>
      <c r="AF943" s="87"/>
      <c r="AG943" s="8" t="s">
        <v>2053</v>
      </c>
      <c r="AH943" s="8" t="s">
        <v>2053</v>
      </c>
      <c r="AI943" s="9">
        <v>2.5000000000000001E-2</v>
      </c>
      <c r="AJ943" s="9" t="s">
        <v>1426</v>
      </c>
      <c r="AK943" s="8"/>
      <c r="AL943" s="20"/>
      <c r="AM943" s="8"/>
      <c r="AN943" s="8" t="str">
        <f t="shared" si="266"/>
        <v>MCSSA018786HRAEI-AD-CC-099-2023-A25301</v>
      </c>
      <c r="AO943" s="8" t="str">
        <f t="shared" si="267"/>
        <v>390PROFESSIONAL PHARMACY OCCIDENTE, S.A. DE C.V.60.58MCSSA018786010.000.5255.002024AA-12-M7B-012M7B997-I-24-2023 RAMO 12</v>
      </c>
      <c r="AP943" s="8" t="str">
        <f t="shared" si="268"/>
        <v>HRAEI-AD-CC-099-2023-A</v>
      </c>
      <c r="AQ943" s="1" t="str">
        <f t="shared" si="269"/>
        <v>HRAEI-MD1524</v>
      </c>
      <c r="AR943" s="1" t="str">
        <f t="shared" si="270"/>
        <v>PROFESSIONAL PHARMACY OCCIDENTE, S.A. DE C.V.</v>
      </c>
      <c r="AS943" s="1" t="str">
        <f t="shared" si="271"/>
        <v>AA-12-M7B-012M7B997-I-24-2023 </v>
      </c>
      <c r="AT943" s="1" t="s">
        <v>48</v>
      </c>
      <c r="AU943" s="1" t="str">
        <f t="shared" si="272"/>
        <v>HRAEI-AD-CC-099-2023-AHRAEI-MD1524</v>
      </c>
      <c r="AV943" s="1"/>
      <c r="AW943" s="1"/>
      <c r="AX943" s="1"/>
    </row>
    <row r="944" spans="1:50" s="70" customFormat="1" ht="24.75" hidden="1" customHeight="1" x14ac:dyDescent="0.25">
      <c r="A944" s="70" t="str">
        <f t="shared" si="255"/>
        <v>LA-12-512-012000991-I-174-2023MCSSA018786BIORESEARCH DE MEXICO, S.A. DE C.V.2024010.000.1903.00</v>
      </c>
      <c r="B944" s="70" t="str">
        <f t="shared" si="256"/>
        <v>MCSSA01878625301HRAEI-LPI-CC-266-2023HRAEI-MD15222024</v>
      </c>
      <c r="C944" s="71">
        <v>45253</v>
      </c>
      <c r="D944" s="72">
        <v>2024</v>
      </c>
      <c r="E944" s="73" t="s">
        <v>39</v>
      </c>
      <c r="F944" s="73" t="s">
        <v>2213</v>
      </c>
      <c r="G944" s="73" t="s">
        <v>41</v>
      </c>
      <c r="H944" s="73">
        <v>25301</v>
      </c>
      <c r="I944" s="73" t="s">
        <v>2274</v>
      </c>
      <c r="J944" s="73" t="s">
        <v>2275</v>
      </c>
      <c r="K944" s="73" t="s">
        <v>638</v>
      </c>
      <c r="L944" s="44" t="str">
        <f t="shared" si="257"/>
        <v>HRAEI-LPI-CC-266-2023HRAEI-MD1522</v>
      </c>
      <c r="M944" s="73" t="s">
        <v>639</v>
      </c>
      <c r="N944" s="73">
        <v>25302117</v>
      </c>
      <c r="O944" s="73" t="s">
        <v>640</v>
      </c>
      <c r="P944" s="73" t="s">
        <v>641</v>
      </c>
      <c r="Q944" s="74">
        <v>9.1</v>
      </c>
      <c r="R944" s="75">
        <v>96</v>
      </c>
      <c r="S944" s="75">
        <v>240</v>
      </c>
      <c r="T944" s="74">
        <f t="shared" si="258"/>
        <v>873.59999999999991</v>
      </c>
      <c r="U944" s="74">
        <f t="shared" si="259"/>
        <v>2184</v>
      </c>
      <c r="V944" s="76">
        <v>0</v>
      </c>
      <c r="W944" s="87" t="str">
        <f>IFERROR(VLOOKUP(L944,'DINAMICA SOLICITADO - ENTREGADO'!$A$2:$B$2000,2,0),"-")</f>
        <v>-</v>
      </c>
      <c r="X944" s="87" t="str">
        <f>IFERROR(VLOOKUP(L944,'DINAMICA SOLICITADO - ENTREGADO'!$A$2:$C$2000,3,0),"-")</f>
        <v>-</v>
      </c>
      <c r="Y944" s="87" t="str">
        <f t="shared" si="260"/>
        <v>SIN SOLICITUD</v>
      </c>
      <c r="Z944" s="87" t="str">
        <f t="shared" si="261"/>
        <v>-</v>
      </c>
      <c r="AA944" s="87" t="str">
        <f t="shared" si="262"/>
        <v>MINIMO SIN SOLICITUD</v>
      </c>
      <c r="AB944" s="87" t="str">
        <f t="shared" si="263"/>
        <v>-</v>
      </c>
      <c r="AC944" s="87" t="str">
        <f t="shared" si="264"/>
        <v>SIN SOLICITUD</v>
      </c>
      <c r="AD944" s="6" t="str">
        <f t="shared" si="265"/>
        <v>-</v>
      </c>
      <c r="AE944" s="87"/>
      <c r="AF944" s="87"/>
      <c r="AG944" s="77"/>
      <c r="AH944" s="77"/>
      <c r="AI944" s="78" t="s">
        <v>2216</v>
      </c>
      <c r="AJ944" s="78"/>
      <c r="AK944" s="77"/>
      <c r="AL944" s="77"/>
      <c r="AM944" s="77"/>
      <c r="AN944" s="77" t="str">
        <f t="shared" si="266"/>
        <v>MCSSA018786HRAEI-LPI-CC-266-202325301</v>
      </c>
      <c r="AO944" s="77" t="str">
        <f t="shared" si="267"/>
        <v>240BIORESEARCH DE MEXICO, S.A. DE C.V.9.1MCSSA018786010.000.1903.002024LA-12-512-012000991-I-174-2023RAMO 12</v>
      </c>
      <c r="AP944" s="77" t="str">
        <f t="shared" si="268"/>
        <v>HRAEI-LPI-CC-266-2023</v>
      </c>
      <c r="AQ944" s="70" t="str">
        <f t="shared" si="269"/>
        <v>HRAEI-MD1522</v>
      </c>
      <c r="AR944" s="70" t="str">
        <f t="shared" si="270"/>
        <v>BIORESEARCH DE MEXICO, S.A. DE C.V.</v>
      </c>
      <c r="AS944" s="70" t="str">
        <f t="shared" si="271"/>
        <v>LA-12-512-012000991-I-174-2023</v>
      </c>
      <c r="AT944" s="70" t="s">
        <v>2218</v>
      </c>
      <c r="AU944" s="70" t="str">
        <f t="shared" si="272"/>
        <v>HRAEI-LPI-CC-266-2023HRAEI-MD1522</v>
      </c>
    </row>
    <row r="945" spans="1:50" s="70" customFormat="1" ht="24.75" hidden="1" customHeight="1" x14ac:dyDescent="0.25">
      <c r="A945" s="1" t="str">
        <f t="shared" si="255"/>
        <v>LA-012M7B997-E115-2022MCSSA018786SAGO MEDICAL SERVICE, S.A. DE C.V.2024010.000.1903.00</v>
      </c>
      <c r="B945" s="1" t="str">
        <f t="shared" si="256"/>
        <v>MCSSA01878625301HRAEI-LPI-CC-427-2022HRAEI-MD15222024</v>
      </c>
      <c r="C945" s="42">
        <v>44950</v>
      </c>
      <c r="D945" s="43">
        <v>2024</v>
      </c>
      <c r="E945" s="44" t="s">
        <v>39</v>
      </c>
      <c r="F945" s="44" t="s">
        <v>390</v>
      </c>
      <c r="G945" s="44" t="s">
        <v>41</v>
      </c>
      <c r="H945" s="44">
        <v>25301</v>
      </c>
      <c r="I945" s="44" t="s">
        <v>462</v>
      </c>
      <c r="J945" s="44" t="s">
        <v>463</v>
      </c>
      <c r="K945" s="44" t="s">
        <v>638</v>
      </c>
      <c r="L945" s="44" t="str">
        <f t="shared" si="257"/>
        <v>HRAEI-LPI-CC-427-2022HRAEI-MD1522</v>
      </c>
      <c r="M945" s="44" t="s">
        <v>639</v>
      </c>
      <c r="N945" s="44">
        <v>25302117</v>
      </c>
      <c r="O945" s="44" t="s">
        <v>640</v>
      </c>
      <c r="P945" s="44" t="s">
        <v>641</v>
      </c>
      <c r="Q945" s="45">
        <v>9</v>
      </c>
      <c r="R945" s="46">
        <v>94</v>
      </c>
      <c r="S945" s="46">
        <v>234</v>
      </c>
      <c r="T945" s="45">
        <f t="shared" si="258"/>
        <v>846</v>
      </c>
      <c r="U945" s="45">
        <f t="shared" si="259"/>
        <v>2106</v>
      </c>
      <c r="V945" s="47">
        <v>0</v>
      </c>
      <c r="W945" s="87" t="str">
        <f>IFERROR(VLOOKUP(L945,'DINAMICA SOLICITADO - ENTREGADO'!$A$2:$B$2000,2,0),"-")</f>
        <v>-</v>
      </c>
      <c r="X945" s="87" t="str">
        <f>IFERROR(VLOOKUP(L945,'DINAMICA SOLICITADO - ENTREGADO'!$A$2:$C$2000,3,0),"-")</f>
        <v>-</v>
      </c>
      <c r="Y945" s="87" t="str">
        <f t="shared" si="260"/>
        <v>SIN SOLICITUD</v>
      </c>
      <c r="Z945" s="87" t="str">
        <f t="shared" si="261"/>
        <v>-</v>
      </c>
      <c r="AA945" s="87" t="str">
        <f t="shared" si="262"/>
        <v>MINIMO SIN SOLICITUD</v>
      </c>
      <c r="AB945" s="87" t="str">
        <f t="shared" si="263"/>
        <v>-</v>
      </c>
      <c r="AC945" s="87" t="str">
        <f t="shared" si="264"/>
        <v>SIN SOLICITUD</v>
      </c>
      <c r="AD945" s="6" t="str">
        <f t="shared" si="265"/>
        <v>-</v>
      </c>
      <c r="AE945" s="87"/>
      <c r="AF945" s="87"/>
      <c r="AG945" s="8"/>
      <c r="AH945" s="8"/>
      <c r="AI945" s="9">
        <v>2.5000000000000001E-2</v>
      </c>
      <c r="AJ945" s="9"/>
      <c r="AK945" s="8"/>
      <c r="AL945" s="20"/>
      <c r="AM945" s="8"/>
      <c r="AN945" s="8" t="str">
        <f t="shared" si="266"/>
        <v>MCSSA018786HRAEI-LPI-CC-427-202225301</v>
      </c>
      <c r="AO945" s="8" t="str">
        <f t="shared" si="267"/>
        <v>234SAGO MEDICAL SERVICE, S.A. DE C.V.9MCSSA018786010.000.1903.002024LA-012M7B997-E115-2022RAMO 12</v>
      </c>
      <c r="AP945" s="8" t="str">
        <f t="shared" si="268"/>
        <v>HRAEI-LPI-CC-427-2022</v>
      </c>
      <c r="AQ945" s="1" t="str">
        <f t="shared" si="269"/>
        <v>HRAEI-MD1522</v>
      </c>
      <c r="AR945" s="1" t="str">
        <f t="shared" si="270"/>
        <v>SAGO MEDICAL SERVICE, S.A. DE C.V.</v>
      </c>
      <c r="AS945" s="1" t="str">
        <f t="shared" si="271"/>
        <v>LA-012M7B997-E115-2022</v>
      </c>
      <c r="AT945" s="1" t="s">
        <v>48</v>
      </c>
      <c r="AU945" s="1" t="str">
        <f t="shared" si="272"/>
        <v>HRAEI-LPI-CC-427-2022HRAEI-MD1522</v>
      </c>
      <c r="AV945" s="1"/>
      <c r="AW945" s="1"/>
      <c r="AX945" s="1"/>
    </row>
    <row r="946" spans="1:50" s="70" customFormat="1" ht="24.75" hidden="1" customHeight="1" x14ac:dyDescent="0.25">
      <c r="A946" s="1" t="str">
        <f t="shared" si="255"/>
        <v>LA-012M7B997-E115-2022MCSSA018786IMPORTADORA Y MANUFACTURERA BRULUART, S.A.2024010.000.1903.00</v>
      </c>
      <c r="B946" s="1" t="str">
        <f t="shared" si="256"/>
        <v>MCSSA01878625301HRAEI-LPI-CC-459-2022HRAEI-MD15222024</v>
      </c>
      <c r="C946" s="42">
        <v>44950</v>
      </c>
      <c r="D946" s="43">
        <v>2024</v>
      </c>
      <c r="E946" s="44" t="s">
        <v>39</v>
      </c>
      <c r="F946" s="44" t="s">
        <v>390</v>
      </c>
      <c r="G946" s="44" t="s">
        <v>41</v>
      </c>
      <c r="H946" s="44">
        <v>25301</v>
      </c>
      <c r="I946" s="44" t="s">
        <v>812</v>
      </c>
      <c r="J946" s="44" t="s">
        <v>813</v>
      </c>
      <c r="K946" s="44" t="s">
        <v>638</v>
      </c>
      <c r="L946" s="44" t="str">
        <f t="shared" si="257"/>
        <v>HRAEI-LPI-CC-459-2022HRAEI-MD1522</v>
      </c>
      <c r="M946" s="44" t="s">
        <v>639</v>
      </c>
      <c r="N946" s="44">
        <v>25302117</v>
      </c>
      <c r="O946" s="44" t="s">
        <v>640</v>
      </c>
      <c r="P946" s="44" t="s">
        <v>641</v>
      </c>
      <c r="Q946" s="45">
        <v>9.1999999999999993</v>
      </c>
      <c r="R946" s="46">
        <v>62</v>
      </c>
      <c r="S946" s="46">
        <v>156</v>
      </c>
      <c r="T946" s="45">
        <f t="shared" si="258"/>
        <v>570.4</v>
      </c>
      <c r="U946" s="45">
        <f t="shared" si="259"/>
        <v>1435.1999999999998</v>
      </c>
      <c r="V946" s="47">
        <v>0</v>
      </c>
      <c r="W946" s="87" t="str">
        <f>IFERROR(VLOOKUP(L946,'DINAMICA SOLICITADO - ENTREGADO'!$A$2:$B$2000,2,0),"-")</f>
        <v>-</v>
      </c>
      <c r="X946" s="87" t="str">
        <f>IFERROR(VLOOKUP(L946,'DINAMICA SOLICITADO - ENTREGADO'!$A$2:$C$2000,3,0),"-")</f>
        <v>-</v>
      </c>
      <c r="Y946" s="87" t="str">
        <f t="shared" si="260"/>
        <v>SIN SOLICITUD</v>
      </c>
      <c r="Z946" s="87" t="str">
        <f t="shared" si="261"/>
        <v>-</v>
      </c>
      <c r="AA946" s="87" t="str">
        <f t="shared" si="262"/>
        <v>MINIMO SIN SOLICITUD</v>
      </c>
      <c r="AB946" s="87" t="str">
        <f t="shared" si="263"/>
        <v>-</v>
      </c>
      <c r="AC946" s="87" t="str">
        <f t="shared" si="264"/>
        <v>SIN SOLICITUD</v>
      </c>
      <c r="AD946" s="6" t="str">
        <f t="shared" si="265"/>
        <v>-</v>
      </c>
      <c r="AE946" s="87"/>
      <c r="AF946" s="87"/>
      <c r="AG946" s="8"/>
      <c r="AH946" s="8"/>
      <c r="AI946" s="9">
        <v>2.5000000000000001E-2</v>
      </c>
      <c r="AJ946" s="9"/>
      <c r="AK946" s="8"/>
      <c r="AL946" s="20"/>
      <c r="AM946" s="8"/>
      <c r="AN946" s="8" t="str">
        <f t="shared" si="266"/>
        <v>MCSSA018786HRAEI-LPI-CC-459-202225301</v>
      </c>
      <c r="AO946" s="8" t="str">
        <f t="shared" si="267"/>
        <v>156IMPORTADORA Y MANUFACTURERA BRULUART, S.A.9.2MCSSA018786010.000.1903.002024LA-012M7B997-E115-2022RAMO 12</v>
      </c>
      <c r="AP946" s="8" t="str">
        <f t="shared" si="268"/>
        <v>HRAEI-LPI-CC-459-2022</v>
      </c>
      <c r="AQ946" s="1" t="str">
        <f t="shared" si="269"/>
        <v>HRAEI-MD1522</v>
      </c>
      <c r="AR946" s="1" t="str">
        <f t="shared" si="270"/>
        <v>IMPORTADORA Y MANUFACTURERA BRULUART, S.A.</v>
      </c>
      <c r="AS946" s="1" t="str">
        <f t="shared" si="271"/>
        <v>LA-012M7B997-E115-2022</v>
      </c>
      <c r="AT946" s="1" t="s">
        <v>48</v>
      </c>
      <c r="AU946" s="1" t="str">
        <f t="shared" si="272"/>
        <v>HRAEI-LPI-CC-459-2022HRAEI-MD1522</v>
      </c>
      <c r="AV946" s="1"/>
      <c r="AW946" s="1"/>
      <c r="AX946" s="1"/>
    </row>
    <row r="947" spans="1:50" s="70" customFormat="1" ht="24.75" hidden="1" customHeight="1" x14ac:dyDescent="0.25">
      <c r="A947" s="70" t="str">
        <f t="shared" si="255"/>
        <v>LA-12-512-012000991-I-174-2023MCSSA018786BIORESEARCH DE MEXICO, S.A. DE C.V.2024010.000.1904.00</v>
      </c>
      <c r="B947" s="70" t="str">
        <f t="shared" si="256"/>
        <v>MCSSA01878625301HRAEI-LPI-CC-266-2023HRAEI-MD15232024</v>
      </c>
      <c r="C947" s="71">
        <v>45253</v>
      </c>
      <c r="D947" s="72">
        <v>2024</v>
      </c>
      <c r="E947" s="73" t="s">
        <v>39</v>
      </c>
      <c r="F947" s="73" t="s">
        <v>2213</v>
      </c>
      <c r="G947" s="73" t="s">
        <v>41</v>
      </c>
      <c r="H947" s="73">
        <v>25301</v>
      </c>
      <c r="I947" s="73" t="s">
        <v>2274</v>
      </c>
      <c r="J947" s="73" t="s">
        <v>2275</v>
      </c>
      <c r="K947" s="73" t="s">
        <v>1659</v>
      </c>
      <c r="L947" s="44" t="str">
        <f t="shared" si="257"/>
        <v>HRAEI-LPI-CC-266-2023HRAEI-MD1523</v>
      </c>
      <c r="M947" s="73" t="s">
        <v>1660</v>
      </c>
      <c r="N947" s="73">
        <v>25302116</v>
      </c>
      <c r="O947" s="73" t="s">
        <v>1661</v>
      </c>
      <c r="P947" s="73" t="s">
        <v>622</v>
      </c>
      <c r="Q947" s="74">
        <v>9.1999999999999993</v>
      </c>
      <c r="R947" s="75">
        <v>1</v>
      </c>
      <c r="S947" s="75">
        <v>2</v>
      </c>
      <c r="T947" s="74">
        <f t="shared" si="258"/>
        <v>9.1999999999999993</v>
      </c>
      <c r="U947" s="74">
        <f t="shared" si="259"/>
        <v>18.399999999999999</v>
      </c>
      <c r="V947" s="76">
        <v>0</v>
      </c>
      <c r="W947" s="87" t="str">
        <f>IFERROR(VLOOKUP(L947,'DINAMICA SOLICITADO - ENTREGADO'!$A$2:$B$2000,2,0),"-")</f>
        <v>-</v>
      </c>
      <c r="X947" s="87" t="str">
        <f>IFERROR(VLOOKUP(L947,'DINAMICA SOLICITADO - ENTREGADO'!$A$2:$C$2000,3,0),"-")</f>
        <v>-</v>
      </c>
      <c r="Y947" s="87" t="str">
        <f t="shared" si="260"/>
        <v>SIN SOLICITUD</v>
      </c>
      <c r="Z947" s="87" t="str">
        <f t="shared" si="261"/>
        <v>-</v>
      </c>
      <c r="AA947" s="87" t="str">
        <f t="shared" si="262"/>
        <v>MINIMO SIN SOLICITUD</v>
      </c>
      <c r="AB947" s="87" t="str">
        <f t="shared" si="263"/>
        <v>-</v>
      </c>
      <c r="AC947" s="87" t="str">
        <f t="shared" si="264"/>
        <v>SIN SOLICITUD</v>
      </c>
      <c r="AD947" s="6" t="str">
        <f t="shared" si="265"/>
        <v>-</v>
      </c>
      <c r="AE947" s="87"/>
      <c r="AF947" s="87"/>
      <c r="AG947" s="77"/>
      <c r="AH947" s="77"/>
      <c r="AI947" s="78" t="s">
        <v>2216</v>
      </c>
      <c r="AJ947" s="78"/>
      <c r="AK947" s="77"/>
      <c r="AL947" s="77"/>
      <c r="AM947" s="77"/>
      <c r="AN947" s="77" t="str">
        <f t="shared" si="266"/>
        <v>MCSSA018786HRAEI-LPI-CC-266-202325301</v>
      </c>
      <c r="AO947" s="77" t="str">
        <f t="shared" si="267"/>
        <v>2BIORESEARCH DE MEXICO, S.A. DE C.V.9.2MCSSA018786010.000.1904.002024LA-12-512-012000991-I-174-2023RAMO 12</v>
      </c>
      <c r="AP947" s="77" t="str">
        <f t="shared" si="268"/>
        <v>HRAEI-LPI-CC-266-2023</v>
      </c>
      <c r="AQ947" s="70" t="str">
        <f t="shared" si="269"/>
        <v>HRAEI-MD1523</v>
      </c>
      <c r="AR947" s="70" t="str">
        <f t="shared" si="270"/>
        <v>BIORESEARCH DE MEXICO, S.A. DE C.V.</v>
      </c>
      <c r="AS947" s="70" t="str">
        <f t="shared" si="271"/>
        <v>LA-12-512-012000991-I-174-2023</v>
      </c>
      <c r="AT947" s="70" t="s">
        <v>2218</v>
      </c>
      <c r="AU947" s="70" t="str">
        <f t="shared" si="272"/>
        <v>HRAEI-LPI-CC-266-2023HRAEI-MD1523</v>
      </c>
    </row>
    <row r="948" spans="1:50" s="70" customFormat="1" ht="24.75" hidden="1" customHeight="1" x14ac:dyDescent="0.25">
      <c r="A948" s="1" t="str">
        <f t="shared" si="255"/>
        <v>LA-12-M7B-012M7B997-I-1-2023MCSSA018786BIORESEARCH DE MÉXICO, S.A. DE C.V.2024010.000.1904.00</v>
      </c>
      <c r="B948" s="1" t="str">
        <f t="shared" si="256"/>
        <v>MCSSA01878625301HRAEI-LPI-CC-010-2023HRAEI-MD15232024</v>
      </c>
      <c r="C948" s="42">
        <v>44971</v>
      </c>
      <c r="D948" s="43">
        <v>2024</v>
      </c>
      <c r="E948" s="44" t="s">
        <v>39</v>
      </c>
      <c r="F948" s="44" t="s">
        <v>1474</v>
      </c>
      <c r="G948" s="44" t="s">
        <v>41</v>
      </c>
      <c r="H948" s="44">
        <v>25301</v>
      </c>
      <c r="I948" s="44" t="s">
        <v>1485</v>
      </c>
      <c r="J948" s="44" t="s">
        <v>504</v>
      </c>
      <c r="K948" s="44" t="s">
        <v>1659</v>
      </c>
      <c r="L948" s="44" t="str">
        <f t="shared" si="257"/>
        <v>HRAEI-LPI-CC-010-2023HRAEI-MD1523</v>
      </c>
      <c r="M948" s="44" t="s">
        <v>1660</v>
      </c>
      <c r="N948" s="44">
        <v>25302116</v>
      </c>
      <c r="O948" s="44" t="s">
        <v>1661</v>
      </c>
      <c r="P948" s="44" t="s">
        <v>622</v>
      </c>
      <c r="Q948" s="45">
        <v>9</v>
      </c>
      <c r="R948" s="46">
        <v>2</v>
      </c>
      <c r="S948" s="46">
        <v>3</v>
      </c>
      <c r="T948" s="45">
        <f t="shared" si="258"/>
        <v>18</v>
      </c>
      <c r="U948" s="45">
        <f t="shared" si="259"/>
        <v>27</v>
      </c>
      <c r="V948" s="47">
        <v>0</v>
      </c>
      <c r="W948" s="87">
        <f>IFERROR(VLOOKUP(L948,'DINAMICA SOLICITADO - ENTREGADO'!$A$2:$B$2000,2,0),"-")</f>
        <v>2</v>
      </c>
      <c r="X948" s="87">
        <f>IFERROR(VLOOKUP(L948,'DINAMICA SOLICITADO - ENTREGADO'!$A$2:$C$2000,3,0),"-")</f>
        <v>2</v>
      </c>
      <c r="Y948" s="87" t="str">
        <f t="shared" si="260"/>
        <v>CLAVE SOLICITADA</v>
      </c>
      <c r="Z948" s="87">
        <f t="shared" si="261"/>
        <v>0</v>
      </c>
      <c r="AA948" s="87" t="str">
        <f t="shared" si="262"/>
        <v>MINIMO CUMPLIDO</v>
      </c>
      <c r="AB948" s="87">
        <f t="shared" si="263"/>
        <v>0</v>
      </c>
      <c r="AC948" s="87" t="str">
        <f t="shared" si="264"/>
        <v>RECIBIDO TOTAL</v>
      </c>
      <c r="AD948" s="6">
        <f t="shared" si="265"/>
        <v>18</v>
      </c>
      <c r="AE948" s="87"/>
      <c r="AF948" s="87"/>
      <c r="AG948" s="8"/>
      <c r="AH948" s="8"/>
      <c r="AI948" s="9">
        <v>0.02</v>
      </c>
      <c r="AJ948" s="9"/>
      <c r="AK948" s="8"/>
      <c r="AL948" s="20"/>
      <c r="AM948" s="8"/>
      <c r="AN948" s="8" t="str">
        <f t="shared" si="266"/>
        <v>MCSSA018786HRAEI-LPI-CC-010-202325301</v>
      </c>
      <c r="AO948" s="8" t="str">
        <f t="shared" si="267"/>
        <v>3BIORESEARCH DE MÉXICO, S.A. DE C.V.9MCSSA018786010.000.1904.002024LA-12-M7B-012M7B997-I-1-2023RAMO 12</v>
      </c>
      <c r="AP948" s="8" t="str">
        <f t="shared" si="268"/>
        <v>HRAEI-LPI-CC-010-2023</v>
      </c>
      <c r="AQ948" s="1" t="str">
        <f t="shared" si="269"/>
        <v>HRAEI-MD1523</v>
      </c>
      <c r="AR948" s="1" t="str">
        <f t="shared" si="270"/>
        <v>BIORESEARCH DE MÉXICO, S.A. DE C.V.</v>
      </c>
      <c r="AS948" s="1" t="str">
        <f t="shared" si="271"/>
        <v>LA-12-M7B-012M7B997-I-1-2023</v>
      </c>
      <c r="AT948" s="1" t="s">
        <v>48</v>
      </c>
      <c r="AU948" s="1" t="str">
        <f t="shared" si="272"/>
        <v>HRAEI-LPI-CC-010-2023HRAEI-MD1523</v>
      </c>
      <c r="AV948" s="1"/>
      <c r="AW948" s="1"/>
      <c r="AX948" s="1"/>
    </row>
    <row r="949" spans="1:50" s="70" customFormat="1" ht="24.75" hidden="1" customHeight="1" x14ac:dyDescent="0.25">
      <c r="A949" s="70" t="str">
        <f t="shared" si="255"/>
        <v>LA-12-512-012000991-I-174-2023MCSSA018786GABAME, S.A. DE C.V.2024010.000.4114.00</v>
      </c>
      <c r="B949" s="70" t="str">
        <f t="shared" si="256"/>
        <v>MCSSA01878625301HRAEI-LPI-CC-304-1-2023HRAEI-MD15272024</v>
      </c>
      <c r="C949" s="71">
        <v>45253</v>
      </c>
      <c r="D949" s="72">
        <v>2024</v>
      </c>
      <c r="E949" s="73" t="s">
        <v>39</v>
      </c>
      <c r="F949" s="73" t="s">
        <v>2213</v>
      </c>
      <c r="G949" s="73" t="s">
        <v>41</v>
      </c>
      <c r="H949" s="73">
        <v>25301</v>
      </c>
      <c r="I949" s="73" t="s">
        <v>2288</v>
      </c>
      <c r="J949" s="73" t="s">
        <v>1338</v>
      </c>
      <c r="K949" s="73" t="s">
        <v>1782</v>
      </c>
      <c r="L949" s="44" t="str">
        <f t="shared" si="257"/>
        <v>HRAEI-LPI-CC-304-1-2023HRAEI-MD1527</v>
      </c>
      <c r="M949" s="73" t="s">
        <v>1783</v>
      </c>
      <c r="N949" s="73">
        <v>25302123</v>
      </c>
      <c r="O949" s="73" t="s">
        <v>1784</v>
      </c>
      <c r="P949" s="73" t="s">
        <v>1413</v>
      </c>
      <c r="Q949" s="74">
        <v>340.8</v>
      </c>
      <c r="R949" s="75">
        <v>8</v>
      </c>
      <c r="S949" s="75">
        <v>20</v>
      </c>
      <c r="T949" s="74">
        <f t="shared" si="258"/>
        <v>2726.4</v>
      </c>
      <c r="U949" s="74">
        <f t="shared" si="259"/>
        <v>6816</v>
      </c>
      <c r="V949" s="76">
        <v>0</v>
      </c>
      <c r="W949" s="87">
        <f>IFERROR(VLOOKUP(L949,'DINAMICA SOLICITADO - ENTREGADO'!$A$2:$B$2000,2,0),"-")</f>
        <v>8</v>
      </c>
      <c r="X949" s="87">
        <f>IFERROR(VLOOKUP(L949,'DINAMICA SOLICITADO - ENTREGADO'!$A$2:$C$2000,3,0),"-")</f>
        <v>0</v>
      </c>
      <c r="Y949" s="87" t="str">
        <f t="shared" si="260"/>
        <v>CLAVE SOLICITADA</v>
      </c>
      <c r="Z949" s="87">
        <f t="shared" si="261"/>
        <v>0</v>
      </c>
      <c r="AA949" s="87" t="str">
        <f t="shared" si="262"/>
        <v>MINIMO CUMPLIDO</v>
      </c>
      <c r="AB949" s="87">
        <f t="shared" si="263"/>
        <v>8</v>
      </c>
      <c r="AC949" s="87" t="str">
        <f t="shared" si="264"/>
        <v>SIN RECIBIR</v>
      </c>
      <c r="AD949" s="6">
        <f t="shared" si="265"/>
        <v>0</v>
      </c>
      <c r="AE949" s="87"/>
      <c r="AF949" s="87"/>
      <c r="AG949" s="77"/>
      <c r="AH949" s="77"/>
      <c r="AI949" s="78" t="s">
        <v>2216</v>
      </c>
      <c r="AJ949" s="78"/>
      <c r="AK949" s="77"/>
      <c r="AL949" s="77"/>
      <c r="AM949" s="77"/>
      <c r="AN949" s="77" t="str">
        <f t="shared" si="266"/>
        <v>MCSSA018786HRAEI-LPI-CC-304-1-202325301</v>
      </c>
      <c r="AO949" s="77" t="str">
        <f t="shared" si="267"/>
        <v>20GABAME, S.A. DE C.V.340.8MCSSA018786010.000.4114.002024LA-12-512-012000991-I-174-2023RAMO 12</v>
      </c>
      <c r="AP949" s="77" t="str">
        <f t="shared" si="268"/>
        <v>HRAEI-LPI-CC-304-1-2023</v>
      </c>
      <c r="AQ949" s="70" t="str">
        <f t="shared" si="269"/>
        <v>HRAEI-MD1527</v>
      </c>
      <c r="AR949" s="70" t="str">
        <f t="shared" si="270"/>
        <v>GABAME, S.A. DE C.V.</v>
      </c>
      <c r="AS949" s="70" t="str">
        <f t="shared" si="271"/>
        <v>LA-12-512-012000991-I-174-2023</v>
      </c>
      <c r="AT949" s="70" t="s">
        <v>2218</v>
      </c>
      <c r="AU949" s="70" t="str">
        <f t="shared" si="272"/>
        <v>HRAEI-LPI-CC-304-1-2023HRAEI-MD1527</v>
      </c>
    </row>
    <row r="950" spans="1:50" s="70" customFormat="1" ht="24.75" hidden="1" customHeight="1" x14ac:dyDescent="0.25">
      <c r="A950" s="1" t="str">
        <f t="shared" si="255"/>
        <v>LA-12-M7B-012M7B997-I-1-2023MCSSA018786FRESENIUS KABI MÉXICO, S.A. DE C.V.2024010.000.4114.00</v>
      </c>
      <c r="B950" s="1" t="str">
        <f t="shared" si="256"/>
        <v>MCSSA01878625301HRAEI-LPI-CC-026-2023HRAEI-MD15272024</v>
      </c>
      <c r="C950" s="42">
        <v>44971</v>
      </c>
      <c r="D950" s="43">
        <v>2024</v>
      </c>
      <c r="E950" s="44" t="s">
        <v>39</v>
      </c>
      <c r="F950" s="44" t="s">
        <v>1474</v>
      </c>
      <c r="G950" s="44" t="s">
        <v>41</v>
      </c>
      <c r="H950" s="44">
        <v>25301</v>
      </c>
      <c r="I950" s="44" t="s">
        <v>1627</v>
      </c>
      <c r="J950" s="44" t="s">
        <v>412</v>
      </c>
      <c r="K950" s="44" t="s">
        <v>1782</v>
      </c>
      <c r="L950" s="44" t="str">
        <f t="shared" si="257"/>
        <v>HRAEI-LPI-CC-026-2023HRAEI-MD1527</v>
      </c>
      <c r="M950" s="44" t="s">
        <v>1783</v>
      </c>
      <c r="N950" s="44">
        <v>25302123</v>
      </c>
      <c r="O950" s="44" t="s">
        <v>1784</v>
      </c>
      <c r="P950" s="44" t="s">
        <v>1413</v>
      </c>
      <c r="Q950" s="45">
        <v>347.44</v>
      </c>
      <c r="R950" s="46">
        <v>14</v>
      </c>
      <c r="S950" s="46">
        <v>33</v>
      </c>
      <c r="T950" s="45">
        <f t="shared" si="258"/>
        <v>4864.16</v>
      </c>
      <c r="U950" s="45">
        <f t="shared" si="259"/>
        <v>11465.52</v>
      </c>
      <c r="V950" s="47">
        <v>0</v>
      </c>
      <c r="W950" s="87">
        <f>IFERROR(VLOOKUP(L950,'DINAMICA SOLICITADO - ENTREGADO'!$A$2:$B$2000,2,0),"-")</f>
        <v>14</v>
      </c>
      <c r="X950" s="87">
        <f>IFERROR(VLOOKUP(L950,'DINAMICA SOLICITADO - ENTREGADO'!$A$2:$C$2000,3,0),"-")</f>
        <v>14</v>
      </c>
      <c r="Y950" s="87" t="str">
        <f t="shared" si="260"/>
        <v>CLAVE SOLICITADA</v>
      </c>
      <c r="Z950" s="87">
        <f t="shared" si="261"/>
        <v>0</v>
      </c>
      <c r="AA950" s="87" t="str">
        <f t="shared" si="262"/>
        <v>MINIMO CUMPLIDO</v>
      </c>
      <c r="AB950" s="87">
        <f t="shared" si="263"/>
        <v>0</v>
      </c>
      <c r="AC950" s="87" t="str">
        <f t="shared" si="264"/>
        <v>RECIBIDO TOTAL</v>
      </c>
      <c r="AD950" s="6">
        <f t="shared" si="265"/>
        <v>4864.16</v>
      </c>
      <c r="AE950" s="87" t="s">
        <v>3574</v>
      </c>
      <c r="AF950" s="87"/>
      <c r="AG950" s="8"/>
      <c r="AH950" s="8"/>
      <c r="AI950" s="9">
        <v>0.02</v>
      </c>
      <c r="AJ950" s="9"/>
      <c r="AK950" s="8"/>
      <c r="AL950" s="20"/>
      <c r="AM950" s="8"/>
      <c r="AN950" s="8" t="str">
        <f t="shared" si="266"/>
        <v>MCSSA018786HRAEI-LPI-CC-026-202325301</v>
      </c>
      <c r="AO950" s="8" t="str">
        <f t="shared" si="267"/>
        <v>33FRESENIUS KABI MÉXICO, S.A. DE C.V.347.44MCSSA018786010.000.4114.002024LA-12-M7B-012M7B997-I-1-2023RAMO 12</v>
      </c>
      <c r="AP950" s="8" t="str">
        <f t="shared" si="268"/>
        <v>HRAEI-LPI-CC-026-2023</v>
      </c>
      <c r="AQ950" s="1" t="str">
        <f t="shared" si="269"/>
        <v>HRAEI-MD1527</v>
      </c>
      <c r="AR950" s="1" t="str">
        <f t="shared" si="270"/>
        <v>FRESENIUS KABI MÉXICO, S.A. DE C.V.</v>
      </c>
      <c r="AS950" s="1" t="str">
        <f t="shared" si="271"/>
        <v>LA-12-M7B-012M7B997-I-1-2023</v>
      </c>
      <c r="AT950" s="1" t="s">
        <v>48</v>
      </c>
      <c r="AU950" s="1" t="str">
        <f t="shared" si="272"/>
        <v>HRAEI-LPI-CC-026-2023HRAEI-MD1527</v>
      </c>
      <c r="AV950" s="1"/>
      <c r="AW950" s="1"/>
      <c r="AX950" s="1"/>
    </row>
    <row r="951" spans="1:50" s="70" customFormat="1" ht="24.75" hidden="1" customHeight="1" x14ac:dyDescent="0.25">
      <c r="A951" s="1" t="str">
        <f t="shared" si="255"/>
        <v>LA-012M7B997-E115-2022MCSSA018786ABASTO Y SUMINISTRO EN FARMACOS GADEC, S.A. DE C.V.2024010.000.4409.00</v>
      </c>
      <c r="B951" s="1" t="str">
        <f t="shared" si="256"/>
        <v>MCSSA01878625301HRAEI-LPI-CC-432-2022HRAEI-MD22012024</v>
      </c>
      <c r="C951" s="42">
        <v>44950</v>
      </c>
      <c r="D951" s="43">
        <v>2024</v>
      </c>
      <c r="E951" s="44" t="s">
        <v>39</v>
      </c>
      <c r="F951" s="44" t="s">
        <v>390</v>
      </c>
      <c r="G951" s="44" t="s">
        <v>41</v>
      </c>
      <c r="H951" s="44">
        <v>25301</v>
      </c>
      <c r="I951" s="44" t="s">
        <v>498</v>
      </c>
      <c r="J951" s="44" t="s">
        <v>499</v>
      </c>
      <c r="K951" s="44" t="s">
        <v>1008</v>
      </c>
      <c r="L951" s="44" t="str">
        <f t="shared" si="257"/>
        <v>HRAEI-LPI-CC-432-2022HRAEI-MD2201</v>
      </c>
      <c r="M951" s="44" t="s">
        <v>1009</v>
      </c>
      <c r="N951" s="44">
        <v>25303091</v>
      </c>
      <c r="O951" s="44" t="s">
        <v>1010</v>
      </c>
      <c r="P951" s="44" t="s">
        <v>388</v>
      </c>
      <c r="Q951" s="45">
        <v>125.8</v>
      </c>
      <c r="R951" s="46">
        <v>19</v>
      </c>
      <c r="S951" s="46">
        <v>47</v>
      </c>
      <c r="T951" s="45">
        <f t="shared" si="258"/>
        <v>2390.1999999999998</v>
      </c>
      <c r="U951" s="45">
        <f t="shared" si="259"/>
        <v>5912.5999999999995</v>
      </c>
      <c r="V951" s="47">
        <v>0</v>
      </c>
      <c r="W951" s="87" t="str">
        <f>IFERROR(VLOOKUP(L951,'DINAMICA SOLICITADO - ENTREGADO'!$A$2:$B$2000,2,0),"-")</f>
        <v>-</v>
      </c>
      <c r="X951" s="87" t="str">
        <f>IFERROR(VLOOKUP(L951,'DINAMICA SOLICITADO - ENTREGADO'!$A$2:$C$2000,3,0),"-")</f>
        <v>-</v>
      </c>
      <c r="Y951" s="87" t="str">
        <f t="shared" si="260"/>
        <v>SIN SOLICITUD</v>
      </c>
      <c r="Z951" s="87" t="str">
        <f t="shared" si="261"/>
        <v>-</v>
      </c>
      <c r="AA951" s="87" t="str">
        <f t="shared" si="262"/>
        <v>MINIMO SIN SOLICITUD</v>
      </c>
      <c r="AB951" s="87" t="str">
        <f t="shared" si="263"/>
        <v>-</v>
      </c>
      <c r="AC951" s="87" t="str">
        <f t="shared" si="264"/>
        <v>SIN SOLICITUD</v>
      </c>
      <c r="AD951" s="6" t="str">
        <f t="shared" si="265"/>
        <v>-</v>
      </c>
      <c r="AE951" s="87"/>
      <c r="AF951" s="87"/>
      <c r="AG951" s="8"/>
      <c r="AH951" s="8"/>
      <c r="AI951" s="9">
        <v>2.5000000000000001E-2</v>
      </c>
      <c r="AJ951" s="9"/>
      <c r="AK951" s="8"/>
      <c r="AL951" s="20"/>
      <c r="AM951" s="8"/>
      <c r="AN951" s="8" t="str">
        <f t="shared" si="266"/>
        <v>MCSSA018786HRAEI-LPI-CC-432-202225301</v>
      </c>
      <c r="AO951" s="8" t="str">
        <f t="shared" si="267"/>
        <v>47ABASTO Y SUMINISTRO EN FARMACOS GADEC, S.A. DE C.V.125.8MCSSA018786010.000.4409.002024LA-012M7B997-E115-2022RAMO 12</v>
      </c>
      <c r="AP951" s="8" t="str">
        <f t="shared" si="268"/>
        <v>HRAEI-LPI-CC-432-2022</v>
      </c>
      <c r="AQ951" s="1" t="str">
        <f t="shared" si="269"/>
        <v>HRAEI-MD2201</v>
      </c>
      <c r="AR951" s="1" t="str">
        <f t="shared" si="270"/>
        <v>ABASTO Y SUMINISTRO EN FARMACOS GADEC, S.A. DE C.V.</v>
      </c>
      <c r="AS951" s="1" t="str">
        <f t="shared" si="271"/>
        <v>LA-012M7B997-E115-2022</v>
      </c>
      <c r="AT951" s="1" t="s">
        <v>48</v>
      </c>
      <c r="AU951" s="1" t="str">
        <f t="shared" si="272"/>
        <v>HRAEI-LPI-CC-432-2022HRAEI-MD2201</v>
      </c>
      <c r="AV951" s="1"/>
      <c r="AW951" s="1"/>
      <c r="AX951" s="1"/>
    </row>
    <row r="952" spans="1:50" s="70" customFormat="1" ht="24.75" hidden="1" customHeight="1" x14ac:dyDescent="0.25">
      <c r="A952" s="1" t="str">
        <f t="shared" si="255"/>
        <v>AA-012M7B997-E151-2022MCSSA018786NOVO NORDISK, S.A. DE C.V.2024010.000.6063.00</v>
      </c>
      <c r="B952" s="1" t="str">
        <f t="shared" si="256"/>
        <v>MCSSA01878625301HRAEI-AD-CC-538-2022HRAEI-MD22032024</v>
      </c>
      <c r="C952" s="42">
        <v>44950</v>
      </c>
      <c r="D952" s="43">
        <v>2024</v>
      </c>
      <c r="E952" s="44" t="s">
        <v>39</v>
      </c>
      <c r="F952" s="44" t="s">
        <v>1427</v>
      </c>
      <c r="G952" s="44" t="s">
        <v>41</v>
      </c>
      <c r="H952" s="44">
        <v>25301</v>
      </c>
      <c r="I952" s="44" t="s">
        <v>1440</v>
      </c>
      <c r="J952" s="44" t="s">
        <v>50</v>
      </c>
      <c r="K952" s="44" t="s">
        <v>1448</v>
      </c>
      <c r="L952" s="44" t="str">
        <f t="shared" si="257"/>
        <v>HRAEI-AD-CC-538-2022HRAEI-MD2203</v>
      </c>
      <c r="M952" s="44" t="s">
        <v>1449</v>
      </c>
      <c r="N952" s="44">
        <v>25303095</v>
      </c>
      <c r="O952" s="44" t="s">
        <v>1450</v>
      </c>
      <c r="P952" s="44" t="s">
        <v>1444</v>
      </c>
      <c r="Q952" s="45">
        <v>1528.8</v>
      </c>
      <c r="R952" s="46">
        <v>48</v>
      </c>
      <c r="S952" s="46">
        <v>118</v>
      </c>
      <c r="T952" s="45">
        <f t="shared" si="258"/>
        <v>73382.399999999994</v>
      </c>
      <c r="U952" s="45">
        <f t="shared" si="259"/>
        <v>180398.4</v>
      </c>
      <c r="V952" s="47">
        <v>0</v>
      </c>
      <c r="W952" s="87">
        <f>IFERROR(VLOOKUP(L952,'DINAMICA SOLICITADO - ENTREGADO'!$A$2:$B$2000,2,0),"-")</f>
        <v>118</v>
      </c>
      <c r="X952" s="87">
        <f>IFERROR(VLOOKUP(L952,'DINAMICA SOLICITADO - ENTREGADO'!$A$2:$C$2000,3,0),"-")</f>
        <v>0</v>
      </c>
      <c r="Y952" s="87" t="str">
        <f t="shared" si="260"/>
        <v>CLAVE SOLICITADA</v>
      </c>
      <c r="Z952" s="87">
        <f t="shared" si="261"/>
        <v>70</v>
      </c>
      <c r="AA952" s="87" t="str">
        <f t="shared" si="262"/>
        <v>MINIMO SUPERADO</v>
      </c>
      <c r="AB952" s="87">
        <f t="shared" si="263"/>
        <v>118</v>
      </c>
      <c r="AC952" s="87" t="str">
        <f t="shared" si="264"/>
        <v>SIN RECIBIR</v>
      </c>
      <c r="AD952" s="6">
        <f t="shared" si="265"/>
        <v>0</v>
      </c>
      <c r="AE952" s="87" t="s">
        <v>3574</v>
      </c>
      <c r="AF952" s="87"/>
      <c r="AG952" s="8"/>
      <c r="AH952" s="8"/>
      <c r="AI952" s="9">
        <v>2.5000000000000001E-2</v>
      </c>
      <c r="AJ952" s="9"/>
      <c r="AK952" s="8"/>
      <c r="AL952" s="20"/>
      <c r="AM952" s="8"/>
      <c r="AN952" s="8" t="str">
        <f t="shared" si="266"/>
        <v>MCSSA018786HRAEI-AD-CC-538-202225301</v>
      </c>
      <c r="AO952" s="8" t="str">
        <f t="shared" si="267"/>
        <v>118NOVO NORDISK, S.A. DE C.V.1528.8MCSSA018786010.000.6063.002024AA-012M7B997-E151-2022RAMO 12</v>
      </c>
      <c r="AP952" s="8" t="str">
        <f t="shared" si="268"/>
        <v>HRAEI-AD-CC-538-2022</v>
      </c>
      <c r="AQ952" s="1" t="str">
        <f t="shared" si="269"/>
        <v>HRAEI-MD2203</v>
      </c>
      <c r="AR952" s="1" t="str">
        <f t="shared" si="270"/>
        <v>NOVO NORDISK, S.A. DE C.V.</v>
      </c>
      <c r="AS952" s="1" t="str">
        <f t="shared" si="271"/>
        <v>AA-012M7B997-E151-2022</v>
      </c>
      <c r="AT952" s="1" t="s">
        <v>48</v>
      </c>
      <c r="AU952" s="1" t="str">
        <f t="shared" si="272"/>
        <v>HRAEI-AD-CC-538-2022HRAEI-MD2203</v>
      </c>
      <c r="AV952" s="1"/>
      <c r="AW952" s="1"/>
      <c r="AX952" s="1"/>
    </row>
    <row r="953" spans="1:50" s="70" customFormat="1" ht="24.75" hidden="1" customHeight="1" x14ac:dyDescent="0.25">
      <c r="A953" s="1" t="str">
        <f t="shared" si="255"/>
        <v>AA-012M7B997-E151-2022MCSSA018786NOVO NORDISK, S.A. DE C.V.2024010.000.6061.00</v>
      </c>
      <c r="B953" s="1" t="str">
        <f t="shared" si="256"/>
        <v>MCSSA01878625301HRAEI-AD-CC-538-2022HRAEI-MD22042024</v>
      </c>
      <c r="C953" s="42">
        <v>44950</v>
      </c>
      <c r="D953" s="43">
        <v>2024</v>
      </c>
      <c r="E953" s="44" t="s">
        <v>39</v>
      </c>
      <c r="F953" s="44" t="s">
        <v>1427</v>
      </c>
      <c r="G953" s="44" t="s">
        <v>41</v>
      </c>
      <c r="H953" s="44">
        <v>25301</v>
      </c>
      <c r="I953" s="44" t="s">
        <v>1440</v>
      </c>
      <c r="J953" s="44" t="s">
        <v>50</v>
      </c>
      <c r="K953" s="44" t="s">
        <v>1441</v>
      </c>
      <c r="L953" s="44" t="str">
        <f t="shared" si="257"/>
        <v>HRAEI-AD-CC-538-2022HRAEI-MD2204</v>
      </c>
      <c r="M953" s="44" t="s">
        <v>1442</v>
      </c>
      <c r="N953" s="44">
        <v>25303098</v>
      </c>
      <c r="O953" s="44" t="s">
        <v>1443</v>
      </c>
      <c r="P953" s="44" t="s">
        <v>1444</v>
      </c>
      <c r="Q953" s="45">
        <v>382.2</v>
      </c>
      <c r="R953" s="46">
        <v>156</v>
      </c>
      <c r="S953" s="46">
        <v>390</v>
      </c>
      <c r="T953" s="45">
        <f t="shared" si="258"/>
        <v>59623.199999999997</v>
      </c>
      <c r="U953" s="45">
        <f t="shared" si="259"/>
        <v>149058</v>
      </c>
      <c r="V953" s="47">
        <v>0</v>
      </c>
      <c r="W953" s="87">
        <f>IFERROR(VLOOKUP(L953,'DINAMICA SOLICITADO - ENTREGADO'!$A$2:$B$2000,2,0),"-")</f>
        <v>390</v>
      </c>
      <c r="X953" s="87">
        <f>IFERROR(VLOOKUP(L953,'DINAMICA SOLICITADO - ENTREGADO'!$A$2:$C$2000,3,0),"-")</f>
        <v>0</v>
      </c>
      <c r="Y953" s="87" t="str">
        <f t="shared" si="260"/>
        <v>CLAVE SOLICITADA</v>
      </c>
      <c r="Z953" s="87">
        <f t="shared" si="261"/>
        <v>234</v>
      </c>
      <c r="AA953" s="87" t="str">
        <f t="shared" si="262"/>
        <v>MINIMO SUPERADO</v>
      </c>
      <c r="AB953" s="87">
        <f t="shared" si="263"/>
        <v>390</v>
      </c>
      <c r="AC953" s="87" t="str">
        <f t="shared" si="264"/>
        <v>SIN RECIBIR</v>
      </c>
      <c r="AD953" s="6">
        <f t="shared" si="265"/>
        <v>0</v>
      </c>
      <c r="AE953" s="87" t="s">
        <v>3574</v>
      </c>
      <c r="AF953" s="87"/>
      <c r="AG953" s="8"/>
      <c r="AH953" s="8"/>
      <c r="AI953" s="9">
        <v>2.5000000000000001E-2</v>
      </c>
      <c r="AJ953" s="9"/>
      <c r="AK953" s="8"/>
      <c r="AL953" s="20"/>
      <c r="AM953" s="8"/>
      <c r="AN953" s="8" t="str">
        <f t="shared" si="266"/>
        <v>MCSSA018786HRAEI-AD-CC-538-202225301</v>
      </c>
      <c r="AO953" s="8" t="str">
        <f t="shared" si="267"/>
        <v>390NOVO NORDISK, S.A. DE C.V.382.2MCSSA018786010.000.6061.002024AA-012M7B997-E151-2022RAMO 12</v>
      </c>
      <c r="AP953" s="8" t="str">
        <f t="shared" si="268"/>
        <v>HRAEI-AD-CC-538-2022</v>
      </c>
      <c r="AQ953" s="1" t="str">
        <f t="shared" si="269"/>
        <v>HRAEI-MD2204</v>
      </c>
      <c r="AR953" s="1" t="str">
        <f t="shared" si="270"/>
        <v>NOVO NORDISK, S.A. DE C.V.</v>
      </c>
      <c r="AS953" s="1" t="str">
        <f t="shared" si="271"/>
        <v>AA-012M7B997-E151-2022</v>
      </c>
      <c r="AT953" s="1" t="s">
        <v>48</v>
      </c>
      <c r="AU953" s="1" t="str">
        <f t="shared" si="272"/>
        <v>HRAEI-AD-CC-538-2022HRAEI-MD2204</v>
      </c>
      <c r="AV953" s="1"/>
      <c r="AW953" s="1"/>
      <c r="AX953" s="1"/>
    </row>
    <row r="954" spans="1:50" s="70" customFormat="1" ht="24.75" hidden="1" customHeight="1" x14ac:dyDescent="0.25">
      <c r="A954" s="1" t="str">
        <f t="shared" si="255"/>
        <v>AA-012M7B997-E151-2022MCSSA018786NOVO NORDISK, S.A. DE C.V.2024010.000.6062.00</v>
      </c>
      <c r="B954" s="1" t="str">
        <f t="shared" si="256"/>
        <v>MCSSA01878625301HRAEI-AD-CC-538-2022HRAEI-MD22372024</v>
      </c>
      <c r="C954" s="42">
        <v>44950</v>
      </c>
      <c r="D954" s="43">
        <v>2024</v>
      </c>
      <c r="E954" s="44" t="s">
        <v>39</v>
      </c>
      <c r="F954" s="44" t="s">
        <v>1427</v>
      </c>
      <c r="G954" s="44" t="s">
        <v>41</v>
      </c>
      <c r="H954" s="44">
        <v>25301</v>
      </c>
      <c r="I954" s="44" t="s">
        <v>1440</v>
      </c>
      <c r="J954" s="44" t="s">
        <v>50</v>
      </c>
      <c r="K954" s="44" t="s">
        <v>1445</v>
      </c>
      <c r="L954" s="44" t="str">
        <f t="shared" si="257"/>
        <v>HRAEI-AD-CC-538-2022HRAEI-MD2237</v>
      </c>
      <c r="M954" s="44" t="s">
        <v>1446</v>
      </c>
      <c r="N954" s="44">
        <v>25303100</v>
      </c>
      <c r="O954" s="44" t="s">
        <v>1447</v>
      </c>
      <c r="P954" s="44" t="s">
        <v>1444</v>
      </c>
      <c r="Q954" s="45">
        <v>764.4</v>
      </c>
      <c r="R954" s="46">
        <v>437</v>
      </c>
      <c r="S954" s="46">
        <v>1092</v>
      </c>
      <c r="T954" s="45">
        <f t="shared" si="258"/>
        <v>334042.8</v>
      </c>
      <c r="U954" s="45">
        <f t="shared" si="259"/>
        <v>834724.79999999993</v>
      </c>
      <c r="V954" s="47">
        <v>0</v>
      </c>
      <c r="W954" s="87">
        <f>IFERROR(VLOOKUP(L954,'DINAMICA SOLICITADO - ENTREGADO'!$A$2:$B$2000,2,0),"-")</f>
        <v>1092</v>
      </c>
      <c r="X954" s="87">
        <f>IFERROR(VLOOKUP(L954,'DINAMICA SOLICITADO - ENTREGADO'!$A$2:$C$2000,3,0),"-")</f>
        <v>0</v>
      </c>
      <c r="Y954" s="87" t="str">
        <f t="shared" si="260"/>
        <v>CLAVE SOLICITADA</v>
      </c>
      <c r="Z954" s="87">
        <f t="shared" si="261"/>
        <v>655</v>
      </c>
      <c r="AA954" s="87" t="str">
        <f t="shared" si="262"/>
        <v>MINIMO SUPERADO</v>
      </c>
      <c r="AB954" s="87">
        <f t="shared" si="263"/>
        <v>1092</v>
      </c>
      <c r="AC954" s="87" t="str">
        <f t="shared" si="264"/>
        <v>SIN RECIBIR</v>
      </c>
      <c r="AD954" s="6">
        <f t="shared" si="265"/>
        <v>0</v>
      </c>
      <c r="AE954" s="87" t="s">
        <v>3574</v>
      </c>
      <c r="AF954" s="87"/>
      <c r="AG954" s="8"/>
      <c r="AH954" s="8"/>
      <c r="AI954" s="9">
        <v>2.5000000000000001E-2</v>
      </c>
      <c r="AJ954" s="9"/>
      <c r="AK954" s="8"/>
      <c r="AL954" s="20"/>
      <c r="AM954" s="8"/>
      <c r="AN954" s="8" t="str">
        <f t="shared" si="266"/>
        <v>MCSSA018786HRAEI-AD-CC-538-202225301</v>
      </c>
      <c r="AO954" s="8" t="str">
        <f t="shared" si="267"/>
        <v>1092NOVO NORDISK, S.A. DE C.V.764.4MCSSA018786010.000.6062.002024AA-012M7B997-E151-2022RAMO 12</v>
      </c>
      <c r="AP954" s="8" t="str">
        <f t="shared" si="268"/>
        <v>HRAEI-AD-CC-538-2022</v>
      </c>
      <c r="AQ954" s="1" t="str">
        <f t="shared" si="269"/>
        <v>HRAEI-MD2237</v>
      </c>
      <c r="AR954" s="1" t="str">
        <f t="shared" si="270"/>
        <v>NOVO NORDISK, S.A. DE C.V.</v>
      </c>
      <c r="AS954" s="1" t="str">
        <f t="shared" si="271"/>
        <v>AA-012M7B997-E151-2022</v>
      </c>
      <c r="AT954" s="1" t="s">
        <v>48</v>
      </c>
      <c r="AU954" s="1" t="str">
        <f t="shared" si="272"/>
        <v>HRAEI-AD-CC-538-2022HRAEI-MD2237</v>
      </c>
      <c r="AV954" s="1"/>
      <c r="AW954" s="1"/>
      <c r="AX954" s="1"/>
    </row>
    <row r="955" spans="1:50" s="70" customFormat="1" ht="24.75" hidden="1" customHeight="1" x14ac:dyDescent="0.25">
      <c r="A955" s="70" t="str">
        <f t="shared" si="255"/>
        <v>LA-12-512-012000991-I-174-2023MCSSA018786JANSSEN-CILAG DE MEXICO, S. DE R.L. DE C.V.2024010.000.5695.01</v>
      </c>
      <c r="B955" s="70" t="str">
        <f t="shared" si="256"/>
        <v>MCSSA01878625301HRAEI-LPI-CC-319-2023HRAEI-MD23082024</v>
      </c>
      <c r="C955" s="71">
        <v>45253</v>
      </c>
      <c r="D955" s="72">
        <v>2024</v>
      </c>
      <c r="E955" s="73" t="s">
        <v>39</v>
      </c>
      <c r="F955" s="73" t="s">
        <v>2213</v>
      </c>
      <c r="G955" s="73" t="s">
        <v>41</v>
      </c>
      <c r="H955" s="73">
        <v>25301</v>
      </c>
      <c r="I955" s="73" t="s">
        <v>2337</v>
      </c>
      <c r="J955" s="73" t="s">
        <v>2338</v>
      </c>
      <c r="K955" s="73" t="s">
        <v>2389</v>
      </c>
      <c r="L955" s="44" t="str">
        <f t="shared" si="257"/>
        <v>HRAEI-LPI-CC-319-2023HRAEI-MD2308</v>
      </c>
      <c r="M955" s="73" t="s">
        <v>2390</v>
      </c>
      <c r="N955" s="73">
        <v>25303102</v>
      </c>
      <c r="O955" s="73" t="s">
        <v>2391</v>
      </c>
      <c r="P955" s="73" t="s">
        <v>2392</v>
      </c>
      <c r="Q955" s="74">
        <v>34189</v>
      </c>
      <c r="R955" s="75">
        <v>8</v>
      </c>
      <c r="S955" s="75">
        <v>20</v>
      </c>
      <c r="T955" s="74">
        <f t="shared" si="258"/>
        <v>273512</v>
      </c>
      <c r="U955" s="74">
        <f t="shared" si="259"/>
        <v>683780</v>
      </c>
      <c r="V955" s="76">
        <v>0</v>
      </c>
      <c r="W955" s="87" t="str">
        <f>IFERROR(VLOOKUP(L955,'DINAMICA SOLICITADO - ENTREGADO'!$A$2:$B$2000,2,0),"-")</f>
        <v>-</v>
      </c>
      <c r="X955" s="87" t="str">
        <f>IFERROR(VLOOKUP(L955,'DINAMICA SOLICITADO - ENTREGADO'!$A$2:$C$2000,3,0),"-")</f>
        <v>-</v>
      </c>
      <c r="Y955" s="87" t="str">
        <f t="shared" si="260"/>
        <v>SIN SOLICITUD</v>
      </c>
      <c r="Z955" s="87" t="str">
        <f t="shared" si="261"/>
        <v>-</v>
      </c>
      <c r="AA955" s="87" t="str">
        <f t="shared" si="262"/>
        <v>MINIMO SIN SOLICITUD</v>
      </c>
      <c r="AB955" s="87" t="str">
        <f t="shared" si="263"/>
        <v>-</v>
      </c>
      <c r="AC955" s="87" t="str">
        <f t="shared" si="264"/>
        <v>SIN SOLICITUD</v>
      </c>
      <c r="AD955" s="6" t="str">
        <f t="shared" si="265"/>
        <v>-</v>
      </c>
      <c r="AE955" s="87"/>
      <c r="AF955" s="87"/>
      <c r="AG955" s="77"/>
      <c r="AH955" s="77"/>
      <c r="AI955" s="78" t="s">
        <v>2216</v>
      </c>
      <c r="AJ955" s="78"/>
      <c r="AK955" s="77"/>
      <c r="AL955" s="77"/>
      <c r="AM955" s="77"/>
      <c r="AN955" s="77" t="str">
        <f t="shared" si="266"/>
        <v>MCSSA018786HRAEI-LPI-CC-319-202325301</v>
      </c>
      <c r="AO955" s="77" t="str">
        <f t="shared" si="267"/>
        <v>20JANSSEN-CILAG DE MEXICO, S. DE R.L. DE C.V.34189MCSSA018786010.000.5695.012024LA-12-512-012000991-I-174-2023RAMO 12</v>
      </c>
      <c r="AP955" s="77" t="str">
        <f t="shared" si="268"/>
        <v>HRAEI-LPI-CC-319-2023</v>
      </c>
      <c r="AQ955" s="70" t="str">
        <f t="shared" si="269"/>
        <v>HRAEI-MD2308</v>
      </c>
      <c r="AR955" s="70" t="str">
        <f t="shared" si="270"/>
        <v>JANSSEN-CILAG DE MEXICO, S. DE R.L. DE C.V.</v>
      </c>
      <c r="AS955" s="70" t="str">
        <f t="shared" si="271"/>
        <v>LA-12-512-012000991-I-174-2023</v>
      </c>
      <c r="AT955" s="70" t="s">
        <v>2218</v>
      </c>
      <c r="AU955" s="70" t="str">
        <f t="shared" si="272"/>
        <v>HRAEI-LPI-CC-319-2023HRAEI-MD2308</v>
      </c>
    </row>
    <row r="956" spans="1:50" s="70" customFormat="1" ht="24.75" hidden="1" customHeight="1" x14ac:dyDescent="0.25">
      <c r="A956" s="70" t="str">
        <f t="shared" si="255"/>
        <v>LA-12-512-012000991-I-174-2023MCSSA018786ULTRA LABORATORIOS, S.A. DE C.V.2024010.000.4373.00</v>
      </c>
      <c r="B956" s="70" t="str">
        <f t="shared" si="256"/>
        <v>MCSSA01878625301HRAEI-LPI-CC-372-2023HRAEI-MD16022024</v>
      </c>
      <c r="C956" s="71">
        <v>45253</v>
      </c>
      <c r="D956" s="72">
        <v>2024</v>
      </c>
      <c r="E956" s="73" t="s">
        <v>39</v>
      </c>
      <c r="F956" s="73" t="s">
        <v>2213</v>
      </c>
      <c r="G956" s="73" t="s">
        <v>41</v>
      </c>
      <c r="H956" s="73">
        <v>25301</v>
      </c>
      <c r="I956" s="73" t="s">
        <v>2283</v>
      </c>
      <c r="J956" s="73" t="s">
        <v>1289</v>
      </c>
      <c r="K956" s="73" t="s">
        <v>1859</v>
      </c>
      <c r="L956" s="44" t="str">
        <f t="shared" si="257"/>
        <v>HRAEI-LPI-CC-372-2023HRAEI-MD1602</v>
      </c>
      <c r="M956" s="73" t="s">
        <v>1860</v>
      </c>
      <c r="N956" s="73">
        <v>25302192</v>
      </c>
      <c r="O956" s="138" t="s">
        <v>1861</v>
      </c>
      <c r="P956" s="73" t="s">
        <v>262</v>
      </c>
      <c r="Q956" s="74">
        <v>1400</v>
      </c>
      <c r="R956" s="75">
        <v>2</v>
      </c>
      <c r="S956" s="75">
        <v>5</v>
      </c>
      <c r="T956" s="74">
        <f t="shared" si="258"/>
        <v>2800</v>
      </c>
      <c r="U956" s="74">
        <f t="shared" si="259"/>
        <v>7000</v>
      </c>
      <c r="V956" s="76">
        <v>0</v>
      </c>
      <c r="W956" s="87">
        <f>IFERROR(VLOOKUP(L956,'DINAMICA SOLICITADO - ENTREGADO'!$A$2:$B$2000,2,0),"-")</f>
        <v>2</v>
      </c>
      <c r="X956" s="87">
        <f>IFERROR(VLOOKUP(L956,'DINAMICA SOLICITADO - ENTREGADO'!$A$2:$C$2000,3,0),"-")</f>
        <v>0</v>
      </c>
      <c r="Y956" s="87" t="str">
        <f t="shared" si="260"/>
        <v>CLAVE SOLICITADA</v>
      </c>
      <c r="Z956" s="87">
        <f t="shared" si="261"/>
        <v>0</v>
      </c>
      <c r="AA956" s="87" t="str">
        <f t="shared" si="262"/>
        <v>MINIMO CUMPLIDO</v>
      </c>
      <c r="AB956" s="87">
        <f t="shared" si="263"/>
        <v>2</v>
      </c>
      <c r="AC956" s="87" t="str">
        <f t="shared" si="264"/>
        <v>SIN RECIBIR</v>
      </c>
      <c r="AD956" s="6">
        <f t="shared" si="265"/>
        <v>0</v>
      </c>
      <c r="AE956" s="87"/>
      <c r="AF956" s="87"/>
      <c r="AG956" s="77"/>
      <c r="AH956" s="77"/>
      <c r="AI956" s="78" t="s">
        <v>2216</v>
      </c>
      <c r="AJ956" s="78"/>
      <c r="AK956" s="77"/>
      <c r="AL956" s="77"/>
      <c r="AM956" s="77"/>
      <c r="AN956" s="77" t="str">
        <f t="shared" si="266"/>
        <v>MCSSA018786HRAEI-LPI-CC-372-202325301</v>
      </c>
      <c r="AO956" s="77" t="str">
        <f t="shared" si="267"/>
        <v>5ULTRA LABORATORIOS, S.A. DE C.V.1400MCSSA018786010.000.4373.002024LA-12-512-012000991-I-174-2023RAMO 12</v>
      </c>
      <c r="AP956" s="77" t="str">
        <f t="shared" si="268"/>
        <v>HRAEI-LPI-CC-372-2023</v>
      </c>
      <c r="AQ956" s="70" t="str">
        <f t="shared" si="269"/>
        <v>HRAEI-MD1602</v>
      </c>
      <c r="AR956" s="70" t="str">
        <f t="shared" si="270"/>
        <v>ULTRA LABORATORIOS, S.A. DE C.V.</v>
      </c>
      <c r="AS956" s="70" t="str">
        <f t="shared" si="271"/>
        <v>LA-12-512-012000991-I-174-2023</v>
      </c>
      <c r="AT956" s="70" t="s">
        <v>2218</v>
      </c>
      <c r="AU956" s="70" t="str">
        <f t="shared" si="272"/>
        <v>HRAEI-LPI-CC-372-2023HRAEI-MD1602</v>
      </c>
    </row>
    <row r="957" spans="1:50" s="70" customFormat="1" ht="24.75" hidden="1" customHeight="1" x14ac:dyDescent="0.25">
      <c r="A957" s="1" t="str">
        <f t="shared" si="255"/>
        <v>LA-12-M7B-012M7B997-I-1-2023MCSSA018786AMAROX PHARMA, S.A. DE C.V.2024010.000.4373.00</v>
      </c>
      <c r="B957" s="1" t="str">
        <f t="shared" si="256"/>
        <v>MCSSA01878625301HRAEI-LPI-CC-042-2023HRAEI-MD16022024</v>
      </c>
      <c r="C957" s="42">
        <v>44971</v>
      </c>
      <c r="D957" s="43">
        <v>2024</v>
      </c>
      <c r="E957" s="44" t="s">
        <v>39</v>
      </c>
      <c r="F957" s="44" t="s">
        <v>1474</v>
      </c>
      <c r="G957" s="44" t="s">
        <v>41</v>
      </c>
      <c r="H957" s="44">
        <v>25301</v>
      </c>
      <c r="I957" s="44" t="s">
        <v>1814</v>
      </c>
      <c r="J957" s="44" t="s">
        <v>1129</v>
      </c>
      <c r="K957" s="44" t="s">
        <v>1859</v>
      </c>
      <c r="L957" s="44" t="str">
        <f t="shared" si="257"/>
        <v>HRAEI-LPI-CC-042-2023HRAEI-MD1602</v>
      </c>
      <c r="M957" s="44" t="s">
        <v>1860</v>
      </c>
      <c r="N957" s="44">
        <v>25302192</v>
      </c>
      <c r="O957" s="44" t="s">
        <v>1861</v>
      </c>
      <c r="P957" s="44" t="s">
        <v>262</v>
      </c>
      <c r="Q957" s="45">
        <v>893</v>
      </c>
      <c r="R957" s="46">
        <v>2</v>
      </c>
      <c r="S957" s="46">
        <v>4</v>
      </c>
      <c r="T957" s="45">
        <f t="shared" si="258"/>
        <v>1786</v>
      </c>
      <c r="U957" s="45">
        <f t="shared" si="259"/>
        <v>3572</v>
      </c>
      <c r="V957" s="47">
        <v>0</v>
      </c>
      <c r="W957" s="87" t="str">
        <f>IFERROR(VLOOKUP(L957,'DINAMICA SOLICITADO - ENTREGADO'!$A$2:$B$2000,2,0),"-")</f>
        <v>-</v>
      </c>
      <c r="X957" s="87" t="str">
        <f>IFERROR(VLOOKUP(L957,'DINAMICA SOLICITADO - ENTREGADO'!$A$2:$C$2000,3,0),"-")</f>
        <v>-</v>
      </c>
      <c r="Y957" s="87" t="str">
        <f t="shared" si="260"/>
        <v>SIN SOLICITUD</v>
      </c>
      <c r="Z957" s="87" t="str">
        <f t="shared" si="261"/>
        <v>-</v>
      </c>
      <c r="AA957" s="87" t="str">
        <f t="shared" si="262"/>
        <v>MINIMO SIN SOLICITUD</v>
      </c>
      <c r="AB957" s="87" t="str">
        <f t="shared" si="263"/>
        <v>-</v>
      </c>
      <c r="AC957" s="87" t="str">
        <f t="shared" si="264"/>
        <v>SIN SOLICITUD</v>
      </c>
      <c r="AD957" s="6" t="str">
        <f t="shared" si="265"/>
        <v>-</v>
      </c>
      <c r="AE957" s="87"/>
      <c r="AF957" s="87"/>
      <c r="AG957" s="8"/>
      <c r="AH957" s="8"/>
      <c r="AI957" s="9">
        <v>0.02</v>
      </c>
      <c r="AJ957" s="9"/>
      <c r="AK957" s="8"/>
      <c r="AL957" s="20"/>
      <c r="AM957" s="8"/>
      <c r="AN957" s="8" t="str">
        <f t="shared" si="266"/>
        <v>MCSSA018786HRAEI-LPI-CC-042-202325301</v>
      </c>
      <c r="AO957" s="8" t="str">
        <f t="shared" si="267"/>
        <v>4AMAROX PHARMA, S.A. DE C.V.893MCSSA018786010.000.4373.002024LA-12-M7B-012M7B997-I-1-2023RAMO 12</v>
      </c>
      <c r="AP957" s="8" t="str">
        <f t="shared" si="268"/>
        <v>HRAEI-LPI-CC-042-2023</v>
      </c>
      <c r="AQ957" s="1" t="str">
        <f t="shared" si="269"/>
        <v>HRAEI-MD1602</v>
      </c>
      <c r="AR957" s="1" t="str">
        <f t="shared" si="270"/>
        <v>AMAROX PHARMA, S.A. DE C.V.</v>
      </c>
      <c r="AS957" s="1" t="str">
        <f t="shared" si="271"/>
        <v>LA-12-M7B-012M7B997-I-1-2023</v>
      </c>
      <c r="AT957" s="1" t="s">
        <v>48</v>
      </c>
      <c r="AU957" s="1" t="str">
        <f t="shared" si="272"/>
        <v>HRAEI-LPI-CC-042-2023HRAEI-MD1602</v>
      </c>
      <c r="AV957" s="1"/>
      <c r="AW957" s="1"/>
      <c r="AX957" s="1"/>
    </row>
    <row r="958" spans="1:50" s="70" customFormat="1" ht="24.75" hidden="1" customHeight="1" x14ac:dyDescent="0.25">
      <c r="A958" s="1" t="str">
        <f t="shared" si="255"/>
        <v>LA-12-M7B-012M7B997-I-1-2023MCSSA018786SAGO MEDICAL SERVICE, S.A. DE C.V.2024010.000.4373.00</v>
      </c>
      <c r="B958" s="1" t="str">
        <f t="shared" si="256"/>
        <v>MCSSA01878625301HRAEI-LPI-CC-022-2023HRAEI-MD16022024</v>
      </c>
      <c r="C958" s="42">
        <v>44971</v>
      </c>
      <c r="D958" s="43">
        <v>2024</v>
      </c>
      <c r="E958" s="44" t="s">
        <v>39</v>
      </c>
      <c r="F958" s="44" t="s">
        <v>1474</v>
      </c>
      <c r="G958" s="44" t="s">
        <v>41</v>
      </c>
      <c r="H958" s="44">
        <v>25301</v>
      </c>
      <c r="I958" s="44" t="s">
        <v>1578</v>
      </c>
      <c r="J958" s="44" t="s">
        <v>463</v>
      </c>
      <c r="K958" s="44" t="s">
        <v>1859</v>
      </c>
      <c r="L958" s="44" t="str">
        <f t="shared" si="257"/>
        <v>HRAEI-LPI-CC-022-2023HRAEI-MD1602</v>
      </c>
      <c r="M958" s="44" t="s">
        <v>1860</v>
      </c>
      <c r="N958" s="44">
        <v>25302192</v>
      </c>
      <c r="O958" s="44" t="s">
        <v>1861</v>
      </c>
      <c r="P958" s="44" t="s">
        <v>262</v>
      </c>
      <c r="Q958" s="45">
        <v>1003</v>
      </c>
      <c r="R958" s="46">
        <v>2</v>
      </c>
      <c r="S958" s="46">
        <v>5</v>
      </c>
      <c r="T958" s="45">
        <f t="shared" si="258"/>
        <v>2006</v>
      </c>
      <c r="U958" s="45">
        <f t="shared" si="259"/>
        <v>5015</v>
      </c>
      <c r="V958" s="47">
        <v>0</v>
      </c>
      <c r="W958" s="87">
        <f>IFERROR(VLOOKUP(L958,'DINAMICA SOLICITADO - ENTREGADO'!$A$2:$B$2000,2,0),"-")</f>
        <v>2</v>
      </c>
      <c r="X958" s="87">
        <f>IFERROR(VLOOKUP(L958,'DINAMICA SOLICITADO - ENTREGADO'!$A$2:$C$2000,3,0),"-")</f>
        <v>0</v>
      </c>
      <c r="Y958" s="87" t="str">
        <f t="shared" si="260"/>
        <v>CLAVE SOLICITADA</v>
      </c>
      <c r="Z958" s="87">
        <f t="shared" si="261"/>
        <v>0</v>
      </c>
      <c r="AA958" s="87" t="str">
        <f t="shared" si="262"/>
        <v>MINIMO CUMPLIDO</v>
      </c>
      <c r="AB958" s="87">
        <f t="shared" si="263"/>
        <v>2</v>
      </c>
      <c r="AC958" s="87" t="str">
        <f t="shared" si="264"/>
        <v>SIN RECIBIR</v>
      </c>
      <c r="AD958" s="6">
        <f t="shared" si="265"/>
        <v>0</v>
      </c>
      <c r="AE958" s="87" t="s">
        <v>3574</v>
      </c>
      <c r="AF958" s="87"/>
      <c r="AG958" s="8"/>
      <c r="AH958" s="8"/>
      <c r="AI958" s="9">
        <v>0.02</v>
      </c>
      <c r="AJ958" s="9"/>
      <c r="AK958" s="8"/>
      <c r="AL958" s="20"/>
      <c r="AM958" s="8"/>
      <c r="AN958" s="8" t="str">
        <f t="shared" si="266"/>
        <v>MCSSA018786HRAEI-LPI-CC-022-202325301</v>
      </c>
      <c r="AO958" s="8" t="str">
        <f t="shared" si="267"/>
        <v>5SAGO MEDICAL SERVICE, S.A. DE C.V.1003MCSSA018786010.000.4373.002024LA-12-M7B-012M7B997-I-1-2023RAMO 12</v>
      </c>
      <c r="AP958" s="8" t="str">
        <f t="shared" si="268"/>
        <v>HRAEI-LPI-CC-022-2023</v>
      </c>
      <c r="AQ958" s="1" t="str">
        <f t="shared" si="269"/>
        <v>HRAEI-MD1602</v>
      </c>
      <c r="AR958" s="1" t="str">
        <f t="shared" si="270"/>
        <v>SAGO MEDICAL SERVICE, S.A. DE C.V.</v>
      </c>
      <c r="AS958" s="1" t="str">
        <f t="shared" si="271"/>
        <v>LA-12-M7B-012M7B997-I-1-2023</v>
      </c>
      <c r="AT958" s="1" t="s">
        <v>48</v>
      </c>
      <c r="AU958" s="1" t="str">
        <f t="shared" si="272"/>
        <v>HRAEI-LPI-CC-022-2023HRAEI-MD1602</v>
      </c>
      <c r="AV958" s="1"/>
      <c r="AW958" s="1"/>
      <c r="AX958" s="1"/>
    </row>
    <row r="959" spans="1:50" s="70" customFormat="1" ht="24.75" hidden="1" customHeight="1" x14ac:dyDescent="0.25">
      <c r="A959" s="70" t="str">
        <f t="shared" si="255"/>
        <v>LA-12-512-012000991-I-174-2023MCSSA018786GRUPO FARMACEUTICO TOTALFARMA,S.A DE C.V.2024010.000.2623.00</v>
      </c>
      <c r="B959" s="70" t="str">
        <f t="shared" si="256"/>
        <v>MCSSA01878625301HRAEI-LPI-CC-312-1-2023HRAEI-MD16042024</v>
      </c>
      <c r="C959" s="71">
        <v>45253</v>
      </c>
      <c r="D959" s="72">
        <v>2024</v>
      </c>
      <c r="E959" s="73" t="s">
        <v>39</v>
      </c>
      <c r="F959" s="73" t="s">
        <v>2213</v>
      </c>
      <c r="G959" s="73" t="s">
        <v>41</v>
      </c>
      <c r="H959" s="73">
        <v>25301</v>
      </c>
      <c r="I959" s="73" t="s">
        <v>2317</v>
      </c>
      <c r="J959" s="73" t="s">
        <v>2318</v>
      </c>
      <c r="K959" s="73" t="s">
        <v>808</v>
      </c>
      <c r="L959" s="44" t="str">
        <f t="shared" si="257"/>
        <v>HRAEI-LPI-CC-312-1-2023HRAEI-MD1604</v>
      </c>
      <c r="M959" s="138" t="s">
        <v>809</v>
      </c>
      <c r="N959" s="73">
        <v>25302194</v>
      </c>
      <c r="O959" s="73" t="s">
        <v>810</v>
      </c>
      <c r="P959" s="73" t="s">
        <v>811</v>
      </c>
      <c r="Q959" s="74">
        <v>46.2</v>
      </c>
      <c r="R959" s="75">
        <v>2</v>
      </c>
      <c r="S959" s="75">
        <v>6</v>
      </c>
      <c r="T959" s="74">
        <f t="shared" si="258"/>
        <v>92.4</v>
      </c>
      <c r="U959" s="74">
        <f t="shared" si="259"/>
        <v>277.20000000000005</v>
      </c>
      <c r="V959" s="76">
        <v>0</v>
      </c>
      <c r="W959" s="87">
        <f>IFERROR(VLOOKUP(L959,'DINAMICA SOLICITADO - ENTREGADO'!$A$2:$B$2000,2,0),"-")</f>
        <v>2</v>
      </c>
      <c r="X959" s="87">
        <f>IFERROR(VLOOKUP(L959,'DINAMICA SOLICITADO - ENTREGADO'!$A$2:$C$2000,3,0),"-")</f>
        <v>0</v>
      </c>
      <c r="Y959" s="87" t="str">
        <f t="shared" si="260"/>
        <v>CLAVE SOLICITADA</v>
      </c>
      <c r="Z959" s="87">
        <f t="shared" si="261"/>
        <v>0</v>
      </c>
      <c r="AA959" s="87" t="str">
        <f t="shared" si="262"/>
        <v>MINIMO CUMPLIDO</v>
      </c>
      <c r="AB959" s="87">
        <f t="shared" si="263"/>
        <v>2</v>
      </c>
      <c r="AC959" s="87" t="str">
        <f t="shared" si="264"/>
        <v>SIN RECIBIR</v>
      </c>
      <c r="AD959" s="6">
        <f t="shared" si="265"/>
        <v>0</v>
      </c>
      <c r="AE959" s="87"/>
      <c r="AF959" s="87"/>
      <c r="AG959" s="77"/>
      <c r="AH959" s="77"/>
      <c r="AI959" s="78" t="s">
        <v>2216</v>
      </c>
      <c r="AJ959" s="78"/>
      <c r="AK959" s="77"/>
      <c r="AL959" s="77"/>
      <c r="AM959" s="77"/>
      <c r="AN959" s="77" t="str">
        <f t="shared" si="266"/>
        <v>MCSSA018786HRAEI-LPI-CC-312-1-202325301</v>
      </c>
      <c r="AO959" s="77" t="str">
        <f t="shared" si="267"/>
        <v>6GRUPO FARMACEUTICO TOTALFARMA,S.A DE C.V.46.2MCSSA018786010.000.2623.002024LA-12-512-012000991-I-174-2023RAMO 12</v>
      </c>
      <c r="AP959" s="77" t="str">
        <f t="shared" si="268"/>
        <v>HRAEI-LPI-CC-312-1-2023</v>
      </c>
      <c r="AQ959" s="70" t="str">
        <f t="shared" si="269"/>
        <v>HRAEI-MD1604</v>
      </c>
      <c r="AR959" s="70" t="str">
        <f t="shared" si="270"/>
        <v>GRUPO FARMACEUTICO TOTALFARMA,S.A DE C.V.</v>
      </c>
      <c r="AS959" s="70" t="str">
        <f t="shared" si="271"/>
        <v>LA-12-512-012000991-I-174-2023</v>
      </c>
      <c r="AT959" s="70" t="s">
        <v>2218</v>
      </c>
      <c r="AU959" s="70" t="str">
        <f t="shared" si="272"/>
        <v>HRAEI-LPI-CC-312-1-2023HRAEI-MD1604</v>
      </c>
    </row>
    <row r="960" spans="1:50" s="70" customFormat="1" ht="24.75" hidden="1" customHeight="1" x14ac:dyDescent="0.25">
      <c r="A960" s="70" t="str">
        <f t="shared" si="255"/>
        <v>LA-12-512-012000991-I-174-2023MCSSA018786PRODIFAM, S.A. DE C.V.2024010.000.2622.00</v>
      </c>
      <c r="B960" s="70" t="str">
        <f t="shared" si="256"/>
        <v>MCSSA01878625301HRAEI-LPI-CC-353-1-2023HRAEI-MD16052024</v>
      </c>
      <c r="C960" s="71">
        <v>45253</v>
      </c>
      <c r="D960" s="72">
        <v>2024</v>
      </c>
      <c r="E960" s="73" t="s">
        <v>39</v>
      </c>
      <c r="F960" s="73" t="s">
        <v>2213</v>
      </c>
      <c r="G960" s="73" t="s">
        <v>41</v>
      </c>
      <c r="H960" s="73">
        <v>25301</v>
      </c>
      <c r="I960" s="73" t="s">
        <v>2273</v>
      </c>
      <c r="J960" s="73" t="s">
        <v>1476</v>
      </c>
      <c r="K960" s="73" t="s">
        <v>804</v>
      </c>
      <c r="L960" s="44" t="str">
        <f t="shared" si="257"/>
        <v>HRAEI-LPI-CC-353-1-2023HRAEI-MD1605</v>
      </c>
      <c r="M960" s="73" t="s">
        <v>805</v>
      </c>
      <c r="N960" s="73">
        <v>25302195</v>
      </c>
      <c r="O960" s="73" t="s">
        <v>806</v>
      </c>
      <c r="P960" s="73" t="s">
        <v>807</v>
      </c>
      <c r="Q960" s="74">
        <v>28.78</v>
      </c>
      <c r="R960" s="75">
        <v>4</v>
      </c>
      <c r="S960" s="75">
        <v>8</v>
      </c>
      <c r="T960" s="74">
        <f t="shared" si="258"/>
        <v>115.12</v>
      </c>
      <c r="U960" s="74">
        <f t="shared" si="259"/>
        <v>230.24</v>
      </c>
      <c r="V960" s="76">
        <v>0</v>
      </c>
      <c r="W960" s="87">
        <f>IFERROR(VLOOKUP(L960,'DINAMICA SOLICITADO - ENTREGADO'!$A$2:$B$2000,2,0),"-")</f>
        <v>4</v>
      </c>
      <c r="X960" s="87">
        <f>IFERROR(VLOOKUP(L960,'DINAMICA SOLICITADO - ENTREGADO'!$A$2:$C$2000,3,0),"-")</f>
        <v>0</v>
      </c>
      <c r="Y960" s="87" t="str">
        <f t="shared" si="260"/>
        <v>CLAVE SOLICITADA</v>
      </c>
      <c r="Z960" s="87">
        <f t="shared" si="261"/>
        <v>0</v>
      </c>
      <c r="AA960" s="87" t="str">
        <f t="shared" si="262"/>
        <v>MINIMO CUMPLIDO</v>
      </c>
      <c r="AB960" s="87">
        <f t="shared" si="263"/>
        <v>4</v>
      </c>
      <c r="AC960" s="87" t="str">
        <f t="shared" si="264"/>
        <v>SIN RECIBIR</v>
      </c>
      <c r="AD960" s="6">
        <f t="shared" si="265"/>
        <v>0</v>
      </c>
      <c r="AE960" s="87"/>
      <c r="AF960" s="87"/>
      <c r="AG960" s="77"/>
      <c r="AH960" s="77"/>
      <c r="AI960" s="78" t="s">
        <v>2216</v>
      </c>
      <c r="AJ960" s="78"/>
      <c r="AK960" s="77"/>
      <c r="AL960" s="77"/>
      <c r="AM960" s="77"/>
      <c r="AN960" s="77" t="str">
        <f t="shared" si="266"/>
        <v>MCSSA018786HRAEI-LPI-CC-353-1-202325301</v>
      </c>
      <c r="AO960" s="77" t="str">
        <f t="shared" si="267"/>
        <v>8PRODIFAM, S.A. DE C.V.28.78MCSSA018786010.000.2622.002024LA-12-512-012000991-I-174-2023RAMO 12</v>
      </c>
      <c r="AP960" s="77" t="str">
        <f t="shared" si="268"/>
        <v>HRAEI-LPI-CC-353-1-2023</v>
      </c>
      <c r="AQ960" s="70" t="str">
        <f t="shared" si="269"/>
        <v>HRAEI-MD1605</v>
      </c>
      <c r="AR960" s="70" t="str">
        <f t="shared" si="270"/>
        <v>PRODIFAM, S.A. DE C.V.</v>
      </c>
      <c r="AS960" s="70" t="str">
        <f t="shared" si="271"/>
        <v>LA-12-512-012000991-I-174-2023</v>
      </c>
      <c r="AT960" s="70" t="s">
        <v>2218</v>
      </c>
      <c r="AU960" s="70" t="str">
        <f t="shared" si="272"/>
        <v>HRAEI-LPI-CC-353-1-2023HRAEI-MD1605</v>
      </c>
    </row>
    <row r="961" spans="1:50" s="70" customFormat="1" ht="24.75" hidden="1" customHeight="1" x14ac:dyDescent="0.25">
      <c r="A961" s="70" t="str">
        <f t="shared" si="255"/>
        <v>LA-12-512-012000991-I-174-2023MCSSA018786ARMSTRONG LABORATORIOS DE MEXICO, S.A. DE C.V.2024010.000.2622.00</v>
      </c>
      <c r="B961" s="70" t="str">
        <f t="shared" si="256"/>
        <v>MCSSA01878625301HRAEI-LPI-CC-259-1-2023HRAEI-MD16052024</v>
      </c>
      <c r="C961" s="71">
        <v>45253</v>
      </c>
      <c r="D961" s="72">
        <v>2024</v>
      </c>
      <c r="E961" s="73" t="s">
        <v>39</v>
      </c>
      <c r="F961" s="73" t="s">
        <v>2213</v>
      </c>
      <c r="G961" s="73" t="s">
        <v>41</v>
      </c>
      <c r="H961" s="73">
        <v>25301</v>
      </c>
      <c r="I961" s="73" t="s">
        <v>2279</v>
      </c>
      <c r="J961" s="73" t="s">
        <v>2280</v>
      </c>
      <c r="K961" s="73" t="s">
        <v>804</v>
      </c>
      <c r="L961" s="44" t="str">
        <f t="shared" si="257"/>
        <v>HRAEI-LPI-CC-259-1-2023HRAEI-MD1605</v>
      </c>
      <c r="M961" s="73" t="s">
        <v>805</v>
      </c>
      <c r="N961" s="73">
        <v>25302195</v>
      </c>
      <c r="O961" s="73" t="s">
        <v>806</v>
      </c>
      <c r="P961" s="73" t="s">
        <v>807</v>
      </c>
      <c r="Q961" s="74">
        <v>29</v>
      </c>
      <c r="R961" s="75">
        <v>2</v>
      </c>
      <c r="S961" s="75">
        <v>6</v>
      </c>
      <c r="T961" s="74">
        <f t="shared" si="258"/>
        <v>58</v>
      </c>
      <c r="U961" s="74">
        <f t="shared" si="259"/>
        <v>174</v>
      </c>
      <c r="V961" s="76">
        <v>0</v>
      </c>
      <c r="W961" s="87">
        <f>IFERROR(VLOOKUP(L961,'DINAMICA SOLICITADO - ENTREGADO'!$A$2:$B$2000,2,0),"-")</f>
        <v>2</v>
      </c>
      <c r="X961" s="87">
        <f>IFERROR(VLOOKUP(L961,'DINAMICA SOLICITADO - ENTREGADO'!$A$2:$C$2000,3,0),"-")</f>
        <v>0</v>
      </c>
      <c r="Y961" s="87" t="str">
        <f t="shared" si="260"/>
        <v>CLAVE SOLICITADA</v>
      </c>
      <c r="Z961" s="87">
        <f t="shared" si="261"/>
        <v>0</v>
      </c>
      <c r="AA961" s="87" t="str">
        <f t="shared" si="262"/>
        <v>MINIMO CUMPLIDO</v>
      </c>
      <c r="AB961" s="87">
        <f t="shared" si="263"/>
        <v>2</v>
      </c>
      <c r="AC961" s="87" t="str">
        <f t="shared" si="264"/>
        <v>SIN RECIBIR</v>
      </c>
      <c r="AD961" s="6">
        <f t="shared" si="265"/>
        <v>0</v>
      </c>
      <c r="AE961" s="87"/>
      <c r="AF961" s="87"/>
      <c r="AG961" s="77"/>
      <c r="AH961" s="77"/>
      <c r="AI961" s="78" t="s">
        <v>2216</v>
      </c>
      <c r="AJ961" s="78"/>
      <c r="AK961" s="77"/>
      <c r="AL961" s="77"/>
      <c r="AM961" s="77"/>
      <c r="AN961" s="77" t="str">
        <f t="shared" si="266"/>
        <v>MCSSA018786HRAEI-LPI-CC-259-1-202325301</v>
      </c>
      <c r="AO961" s="77" t="str">
        <f t="shared" si="267"/>
        <v>6ARMSTRONG LABORATORIOS DE MEXICO, S.A. DE C.V.29MCSSA018786010.000.2622.002024LA-12-512-012000991-I-174-2023RAMO 12</v>
      </c>
      <c r="AP961" s="77" t="str">
        <f t="shared" si="268"/>
        <v>HRAEI-LPI-CC-259-1-2023</v>
      </c>
      <c r="AQ961" s="70" t="str">
        <f t="shared" si="269"/>
        <v>HRAEI-MD1605</v>
      </c>
      <c r="AR961" s="70" t="str">
        <f t="shared" si="270"/>
        <v>ARMSTRONG LABORATORIOS DE MEXICO, S.A. DE C.V.</v>
      </c>
      <c r="AS961" s="70" t="str">
        <f t="shared" si="271"/>
        <v>LA-12-512-012000991-I-174-2023</v>
      </c>
      <c r="AT961" s="70" t="s">
        <v>2218</v>
      </c>
      <c r="AU961" s="70" t="str">
        <f t="shared" si="272"/>
        <v>HRAEI-LPI-CC-259-1-2023HRAEI-MD1605</v>
      </c>
    </row>
    <row r="962" spans="1:50" s="70" customFormat="1" ht="24.75" hidden="1" customHeight="1" x14ac:dyDescent="0.25">
      <c r="A962" s="1" t="str">
        <f t="shared" si="255"/>
        <v>LA-012M7B997-E115-2022MCSSA018786ADMINISTRADORA DE MARCAS FARMACÉUTICAS, S.A. DE C.V.2024010.000.2622.00</v>
      </c>
      <c r="B962" s="1" t="str">
        <f t="shared" si="256"/>
        <v>MCSSA01878625301HRAEI-LPI-CC-435-2022HRAEI-MD16052024</v>
      </c>
      <c r="C962" s="42">
        <v>44950</v>
      </c>
      <c r="D962" s="43">
        <v>2024</v>
      </c>
      <c r="E962" s="44" t="s">
        <v>39</v>
      </c>
      <c r="F962" s="44" t="s">
        <v>390</v>
      </c>
      <c r="G962" s="44" t="s">
        <v>41</v>
      </c>
      <c r="H962" s="44">
        <v>25301</v>
      </c>
      <c r="I962" s="44" t="s">
        <v>532</v>
      </c>
      <c r="J962" s="44" t="s">
        <v>377</v>
      </c>
      <c r="K962" s="44" t="s">
        <v>804</v>
      </c>
      <c r="L962" s="44" t="str">
        <f t="shared" si="257"/>
        <v>HRAEI-LPI-CC-435-2022HRAEI-MD1605</v>
      </c>
      <c r="M962" s="44" t="s">
        <v>805</v>
      </c>
      <c r="N962" s="44">
        <v>25302195</v>
      </c>
      <c r="O962" s="44" t="s">
        <v>806</v>
      </c>
      <c r="P962" s="44" t="s">
        <v>807</v>
      </c>
      <c r="Q962" s="45">
        <v>33</v>
      </c>
      <c r="R962" s="46">
        <v>9</v>
      </c>
      <c r="S962" s="46">
        <v>22</v>
      </c>
      <c r="T962" s="45">
        <f t="shared" si="258"/>
        <v>297</v>
      </c>
      <c r="U962" s="45">
        <f t="shared" si="259"/>
        <v>726</v>
      </c>
      <c r="V962" s="47">
        <v>0</v>
      </c>
      <c r="W962" s="87">
        <f>IFERROR(VLOOKUP(L962,'DINAMICA SOLICITADO - ENTREGADO'!$A$2:$B$2000,2,0),"-")</f>
        <v>9</v>
      </c>
      <c r="X962" s="87">
        <f>IFERROR(VLOOKUP(L962,'DINAMICA SOLICITADO - ENTREGADO'!$A$2:$C$2000,3,0),"-")</f>
        <v>9</v>
      </c>
      <c r="Y962" s="87" t="str">
        <f t="shared" si="260"/>
        <v>CLAVE SOLICITADA</v>
      </c>
      <c r="Z962" s="87">
        <f t="shared" si="261"/>
        <v>0</v>
      </c>
      <c r="AA962" s="87" t="str">
        <f t="shared" si="262"/>
        <v>MINIMO CUMPLIDO</v>
      </c>
      <c r="AB962" s="87">
        <f t="shared" si="263"/>
        <v>0</v>
      </c>
      <c r="AC962" s="87" t="str">
        <f t="shared" si="264"/>
        <v>RECIBIDO TOTAL</v>
      </c>
      <c r="AD962" s="6">
        <f t="shared" si="265"/>
        <v>297</v>
      </c>
      <c r="AE962" s="87"/>
      <c r="AF962" s="87"/>
      <c r="AG962" s="8"/>
      <c r="AH962" s="8"/>
      <c r="AI962" s="9">
        <v>2.5000000000000001E-2</v>
      </c>
      <c r="AJ962" s="9"/>
      <c r="AK962" s="8"/>
      <c r="AL962" s="20"/>
      <c r="AM962" s="8"/>
      <c r="AN962" s="8" t="str">
        <f t="shared" si="266"/>
        <v>MCSSA018786HRAEI-LPI-CC-435-202225301</v>
      </c>
      <c r="AO962" s="8" t="str">
        <f t="shared" si="267"/>
        <v>22ADMINISTRADORA DE MARCAS FARMACÉUTICAS, S.A. DE C.V.33MCSSA018786010.000.2622.002024LA-012M7B997-E115-2022RAMO 12</v>
      </c>
      <c r="AP962" s="8" t="str">
        <f t="shared" si="268"/>
        <v>HRAEI-LPI-CC-435-2022</v>
      </c>
      <c r="AQ962" s="1" t="str">
        <f t="shared" si="269"/>
        <v>HRAEI-MD1605</v>
      </c>
      <c r="AR962" s="1" t="str">
        <f t="shared" si="270"/>
        <v>ADMINISTRADORA DE MARCAS FARMACÉUTICAS, S.A. DE C.V.</v>
      </c>
      <c r="AS962" s="1" t="str">
        <f t="shared" si="271"/>
        <v>LA-012M7B997-E115-2022</v>
      </c>
      <c r="AT962" s="1" t="s">
        <v>48</v>
      </c>
      <c r="AU962" s="1" t="str">
        <f t="shared" si="272"/>
        <v>HRAEI-LPI-CC-435-2022HRAEI-MD1605</v>
      </c>
      <c r="AV962" s="1"/>
      <c r="AW962" s="1"/>
      <c r="AX962" s="1"/>
    </row>
    <row r="963" spans="1:50" s="70" customFormat="1" ht="24.75" hidden="1" customHeight="1" x14ac:dyDescent="0.25">
      <c r="A963" s="70" t="str">
        <f t="shared" si="255"/>
        <v>LA-12-512-012000991-I-174-2023MCSSA018786ARMSTRONG LABORATORIOS DE MEXICO, S.A. DE C.V.2024010.000.5359.00</v>
      </c>
      <c r="B963" s="70" t="str">
        <f t="shared" si="256"/>
        <v>MCSSA01878625301HRAEI-LPI-CC-259-1-2023HRAEI-MD16062024</v>
      </c>
      <c r="C963" s="71">
        <v>45253</v>
      </c>
      <c r="D963" s="72">
        <v>2024</v>
      </c>
      <c r="E963" s="73" t="s">
        <v>39</v>
      </c>
      <c r="F963" s="73" t="s">
        <v>2213</v>
      </c>
      <c r="G963" s="73" t="s">
        <v>41</v>
      </c>
      <c r="H963" s="73">
        <v>25301</v>
      </c>
      <c r="I963" s="73" t="s">
        <v>2279</v>
      </c>
      <c r="J963" s="73" t="s">
        <v>2280</v>
      </c>
      <c r="K963" s="73" t="s">
        <v>1939</v>
      </c>
      <c r="L963" s="44" t="str">
        <f t="shared" si="257"/>
        <v>HRAEI-LPI-CC-259-1-2023HRAEI-MD1606</v>
      </c>
      <c r="M963" s="73" t="s">
        <v>1940</v>
      </c>
      <c r="N963" s="73">
        <v>25302196</v>
      </c>
      <c r="O963" s="73" t="s">
        <v>1941</v>
      </c>
      <c r="P963" s="73" t="s">
        <v>280</v>
      </c>
      <c r="Q963" s="74">
        <v>47</v>
      </c>
      <c r="R963" s="75">
        <v>11</v>
      </c>
      <c r="S963" s="75">
        <v>26</v>
      </c>
      <c r="T963" s="74">
        <f t="shared" si="258"/>
        <v>517</v>
      </c>
      <c r="U963" s="74">
        <f t="shared" si="259"/>
        <v>1222</v>
      </c>
      <c r="V963" s="76">
        <v>0</v>
      </c>
      <c r="W963" s="87">
        <f>IFERROR(VLOOKUP(L963,'DINAMICA SOLICITADO - ENTREGADO'!$A$2:$B$2000,2,0),"-")</f>
        <v>11</v>
      </c>
      <c r="X963" s="87">
        <f>IFERROR(VLOOKUP(L963,'DINAMICA SOLICITADO - ENTREGADO'!$A$2:$C$2000,3,0),"-")</f>
        <v>0</v>
      </c>
      <c r="Y963" s="87" t="str">
        <f t="shared" si="260"/>
        <v>CLAVE SOLICITADA</v>
      </c>
      <c r="Z963" s="87">
        <f t="shared" si="261"/>
        <v>0</v>
      </c>
      <c r="AA963" s="87" t="str">
        <f t="shared" si="262"/>
        <v>MINIMO CUMPLIDO</v>
      </c>
      <c r="AB963" s="87">
        <f t="shared" si="263"/>
        <v>11</v>
      </c>
      <c r="AC963" s="87" t="str">
        <f t="shared" si="264"/>
        <v>SIN RECIBIR</v>
      </c>
      <c r="AD963" s="6">
        <f t="shared" si="265"/>
        <v>0</v>
      </c>
      <c r="AE963" s="87"/>
      <c r="AF963" s="87"/>
      <c r="AG963" s="77"/>
      <c r="AH963" s="77"/>
      <c r="AI963" s="78" t="s">
        <v>2216</v>
      </c>
      <c r="AJ963" s="78"/>
      <c r="AK963" s="77"/>
      <c r="AL963" s="77"/>
      <c r="AM963" s="77"/>
      <c r="AN963" s="77" t="str">
        <f t="shared" si="266"/>
        <v>MCSSA018786HRAEI-LPI-CC-259-1-202325301</v>
      </c>
      <c r="AO963" s="77" t="str">
        <f t="shared" si="267"/>
        <v>26ARMSTRONG LABORATORIOS DE MEXICO, S.A. DE C.V.47MCSSA018786010.000.5359.002024LA-12-512-012000991-I-174-2023RAMO 12</v>
      </c>
      <c r="AP963" s="77" t="str">
        <f t="shared" si="268"/>
        <v>HRAEI-LPI-CC-259-1-2023</v>
      </c>
      <c r="AQ963" s="70" t="str">
        <f t="shared" si="269"/>
        <v>HRAEI-MD1606</v>
      </c>
      <c r="AR963" s="70" t="str">
        <f t="shared" si="270"/>
        <v>ARMSTRONG LABORATORIOS DE MEXICO, S.A. DE C.V.</v>
      </c>
      <c r="AS963" s="70" t="str">
        <f t="shared" si="271"/>
        <v>LA-12-512-012000991-I-174-2023</v>
      </c>
      <c r="AT963" s="70" t="s">
        <v>2218</v>
      </c>
      <c r="AU963" s="70" t="str">
        <f t="shared" si="272"/>
        <v>HRAEI-LPI-CC-259-1-2023HRAEI-MD1606</v>
      </c>
    </row>
    <row r="964" spans="1:50" s="70" customFormat="1" ht="24.75" hidden="1" customHeight="1" x14ac:dyDescent="0.25">
      <c r="A964" s="1" t="str">
        <f t="shared" si="255"/>
        <v>LA-12-M7B-012M7B997-I-1-2023MCSSA018786ARMSTRONG LABORATORIOS DE MÉXICO, S.A. DE C.V.2024010.000.5359.00</v>
      </c>
      <c r="B964" s="1" t="str">
        <f t="shared" si="256"/>
        <v>MCSSA01878625301HRAEI-LPI-CC-090-2023HRAEI-MD16062024</v>
      </c>
      <c r="C964" s="42">
        <v>45219</v>
      </c>
      <c r="D964" s="43">
        <v>2024</v>
      </c>
      <c r="E964" s="44" t="s">
        <v>39</v>
      </c>
      <c r="F964" s="44" t="s">
        <v>1474</v>
      </c>
      <c r="G964" s="44" t="s">
        <v>41</v>
      </c>
      <c r="H964" s="44">
        <v>25301</v>
      </c>
      <c r="I964" s="44" t="s">
        <v>2034</v>
      </c>
      <c r="J964" s="44" t="s">
        <v>1300</v>
      </c>
      <c r="K964" s="44" t="s">
        <v>1939</v>
      </c>
      <c r="L964" s="44" t="str">
        <f t="shared" si="257"/>
        <v>HRAEI-LPI-CC-090-2023HRAEI-MD1606</v>
      </c>
      <c r="M964" s="44" t="s">
        <v>1940</v>
      </c>
      <c r="N964" s="44">
        <v>25302196</v>
      </c>
      <c r="O964" s="44" t="s">
        <v>1941</v>
      </c>
      <c r="P964" s="44" t="s">
        <v>280</v>
      </c>
      <c r="Q964" s="45">
        <v>48.5</v>
      </c>
      <c r="R964" s="46">
        <v>7</v>
      </c>
      <c r="S964" s="46">
        <v>17</v>
      </c>
      <c r="T964" s="45">
        <f t="shared" si="258"/>
        <v>339.5</v>
      </c>
      <c r="U964" s="45">
        <f t="shared" si="259"/>
        <v>824.5</v>
      </c>
      <c r="V964" s="47">
        <v>0</v>
      </c>
      <c r="W964" s="87">
        <f>IFERROR(VLOOKUP(L964,'DINAMICA SOLICITADO - ENTREGADO'!$A$2:$B$2000,2,0),"-")</f>
        <v>7</v>
      </c>
      <c r="X964" s="87">
        <f>IFERROR(VLOOKUP(L964,'DINAMICA SOLICITADO - ENTREGADO'!$A$2:$C$2000,3,0),"-")</f>
        <v>0</v>
      </c>
      <c r="Y964" s="87" t="str">
        <f t="shared" si="260"/>
        <v>CLAVE SOLICITADA</v>
      </c>
      <c r="Z964" s="87">
        <f t="shared" si="261"/>
        <v>0</v>
      </c>
      <c r="AA964" s="87" t="str">
        <f t="shared" si="262"/>
        <v>MINIMO CUMPLIDO</v>
      </c>
      <c r="AB964" s="87">
        <f t="shared" si="263"/>
        <v>7</v>
      </c>
      <c r="AC964" s="87" t="str">
        <f t="shared" si="264"/>
        <v>SIN RECIBIR</v>
      </c>
      <c r="AD964" s="6">
        <f t="shared" si="265"/>
        <v>0</v>
      </c>
      <c r="AE964" s="87" t="s">
        <v>3574</v>
      </c>
      <c r="AF964" s="87"/>
      <c r="AG964" s="8"/>
      <c r="AH964" s="8"/>
      <c r="AI964" s="9" t="s">
        <v>2216</v>
      </c>
      <c r="AJ964" s="9"/>
      <c r="AK964" s="8" t="s">
        <v>2238</v>
      </c>
      <c r="AL964" s="8"/>
      <c r="AM964" s="8" t="s">
        <v>2</v>
      </c>
      <c r="AN964" s="8" t="str">
        <f t="shared" si="266"/>
        <v>MCSSA018786HRAEI-LPI-CC-090-202325301</v>
      </c>
      <c r="AO964" s="8" t="str">
        <f t="shared" si="267"/>
        <v>17ARMSTRONG LABORATORIOS DE MÉXICO, S.A. DE C.V.48.5MCSSA018786010.000.5359.002024LA-12-M7B-012M7B997-I-1-2023RAMO 12</v>
      </c>
      <c r="AP964" s="8" t="str">
        <f t="shared" si="268"/>
        <v>HRAEI-LPI-CC-090-2023</v>
      </c>
      <c r="AQ964" s="1" t="str">
        <f t="shared" si="269"/>
        <v>HRAEI-MD1606</v>
      </c>
      <c r="AR964" s="1" t="str">
        <f t="shared" si="270"/>
        <v>ARMSTRONG LABORATORIOS DE MÉXICO, S.A. DE C.V.</v>
      </c>
      <c r="AS964" s="1" t="str">
        <f t="shared" si="271"/>
        <v>LA-12-M7B-012M7B997-I-1-2023</v>
      </c>
      <c r="AT964" s="1" t="s">
        <v>48</v>
      </c>
      <c r="AU964" s="1" t="str">
        <f t="shared" si="272"/>
        <v>HRAEI-LPI-CC-090-2023HRAEI-MD1606</v>
      </c>
      <c r="AV964" s="1"/>
      <c r="AW964" s="1"/>
      <c r="AX964" s="1"/>
    </row>
    <row r="965" spans="1:50" s="70" customFormat="1" ht="24.75" hidden="1" customHeight="1" x14ac:dyDescent="0.25">
      <c r="A965" s="1" t="str">
        <f t="shared" si="255"/>
        <v>LA-12-M7B-012M7B997-I-1-2023MCSSA018786PRODIFAM, S.A. DE C.V.2024010.000.5359.00</v>
      </c>
      <c r="B965" s="1" t="str">
        <f t="shared" si="256"/>
        <v>MCSSA01878625301HRAEI-LPI-CC-008-2023HRAEI-MD16062024</v>
      </c>
      <c r="C965" s="42">
        <v>45219</v>
      </c>
      <c r="D965" s="43">
        <v>2024</v>
      </c>
      <c r="E965" s="44" t="s">
        <v>39</v>
      </c>
      <c r="F965" s="44" t="s">
        <v>1474</v>
      </c>
      <c r="G965" s="44" t="s">
        <v>41</v>
      </c>
      <c r="H965" s="44">
        <v>25301</v>
      </c>
      <c r="I965" s="44" t="s">
        <v>1475</v>
      </c>
      <c r="J965" s="44" t="s">
        <v>1476</v>
      </c>
      <c r="K965" s="44" t="s">
        <v>1939</v>
      </c>
      <c r="L965" s="44" t="str">
        <f t="shared" si="257"/>
        <v>HRAEI-LPI-CC-008-2023HRAEI-MD1606</v>
      </c>
      <c r="M965" s="44" t="s">
        <v>1940</v>
      </c>
      <c r="N965" s="44">
        <v>25302196</v>
      </c>
      <c r="O965" s="44" t="s">
        <v>1941</v>
      </c>
      <c r="P965" s="44" t="s">
        <v>280</v>
      </c>
      <c r="Q965" s="45">
        <v>47.4299999999999</v>
      </c>
      <c r="R965" s="46">
        <v>11</v>
      </c>
      <c r="S965" s="46">
        <v>26</v>
      </c>
      <c r="T965" s="45">
        <f t="shared" si="258"/>
        <v>521.72999999999888</v>
      </c>
      <c r="U965" s="45">
        <f t="shared" si="259"/>
        <v>1233.1799999999973</v>
      </c>
      <c r="V965" s="47">
        <v>0</v>
      </c>
      <c r="W965" s="87">
        <f>IFERROR(VLOOKUP(L965,'DINAMICA SOLICITADO - ENTREGADO'!$A$2:$B$2000,2,0),"-")</f>
        <v>26</v>
      </c>
      <c r="X965" s="87">
        <f>IFERROR(VLOOKUP(L965,'DINAMICA SOLICITADO - ENTREGADO'!$A$2:$C$2000,3,0),"-")</f>
        <v>26</v>
      </c>
      <c r="Y965" s="87" t="str">
        <f t="shared" si="260"/>
        <v>CLAVE SOLICITADA</v>
      </c>
      <c r="Z965" s="87">
        <f t="shared" si="261"/>
        <v>15</v>
      </c>
      <c r="AA965" s="87" t="str">
        <f t="shared" si="262"/>
        <v>MINIMO SUPERADO</v>
      </c>
      <c r="AB965" s="87">
        <f t="shared" si="263"/>
        <v>0</v>
      </c>
      <c r="AC965" s="87" t="str">
        <f t="shared" si="264"/>
        <v>RECIBIDO TOTAL</v>
      </c>
      <c r="AD965" s="6">
        <f t="shared" si="265"/>
        <v>1233.1799999999973</v>
      </c>
      <c r="AE965" s="87"/>
      <c r="AF965" s="87"/>
      <c r="AG965" s="8"/>
      <c r="AH965" s="8"/>
      <c r="AI965" s="9">
        <v>0.02</v>
      </c>
      <c r="AJ965" s="9"/>
      <c r="AK965" s="8" t="s">
        <v>1552</v>
      </c>
      <c r="AL965" s="20">
        <v>0</v>
      </c>
      <c r="AM965" s="8" t="s">
        <v>1553</v>
      </c>
      <c r="AN965" s="8" t="str">
        <f t="shared" si="266"/>
        <v>MCSSA018786HRAEI-LPI-CC-008-202325301</v>
      </c>
      <c r="AO965" s="8" t="str">
        <f t="shared" si="267"/>
        <v>26PRODIFAM, S.A. DE C.V.47.4299999999999MCSSA018786010.000.5359.002024LA-12-M7B-012M7B997-I-1-2023RAMO 12</v>
      </c>
      <c r="AP965" s="8" t="str">
        <f t="shared" si="268"/>
        <v>HRAEI-LPI-CC-008-2023</v>
      </c>
      <c r="AQ965" s="1" t="str">
        <f t="shared" si="269"/>
        <v>HRAEI-MD1606</v>
      </c>
      <c r="AR965" s="1" t="str">
        <f t="shared" si="270"/>
        <v>PRODIFAM, S.A. DE C.V.</v>
      </c>
      <c r="AS965" s="1" t="str">
        <f t="shared" si="271"/>
        <v>LA-12-M7B-012M7B997-I-1-2023</v>
      </c>
      <c r="AT965" s="1" t="s">
        <v>48</v>
      </c>
      <c r="AU965" s="1" t="str">
        <f t="shared" si="272"/>
        <v>HRAEI-LPI-CC-008-2023HRAEI-MD1606</v>
      </c>
      <c r="AV965" s="1"/>
      <c r="AW965" s="1"/>
      <c r="AX965" s="1"/>
    </row>
    <row r="966" spans="1:50" s="70" customFormat="1" ht="24.75" hidden="1" customHeight="1" x14ac:dyDescent="0.25">
      <c r="A966" s="1" t="str">
        <f t="shared" si="255"/>
        <v>LA-012M7B997-E115-2022MCSSA018786COMERCIALIZADORA PENTAMED, S.A. DE C.V.2024010.000.5471.00</v>
      </c>
      <c r="B966" s="1" t="str">
        <f t="shared" si="256"/>
        <v>MCSSA01878625301HRAEI-LPI-CC-430-2022HRAEI-MD16072024</v>
      </c>
      <c r="C966" s="42">
        <v>44950</v>
      </c>
      <c r="D966" s="43">
        <v>2024</v>
      </c>
      <c r="E966" s="44" t="s">
        <v>39</v>
      </c>
      <c r="F966" s="44" t="s">
        <v>390</v>
      </c>
      <c r="G966" s="44" t="s">
        <v>41</v>
      </c>
      <c r="H966" s="44">
        <v>25301</v>
      </c>
      <c r="I966" s="44" t="s">
        <v>493</v>
      </c>
      <c r="J966" s="44" t="s">
        <v>494</v>
      </c>
      <c r="K966" s="44" t="s">
        <v>1143</v>
      </c>
      <c r="L966" s="44" t="str">
        <f t="shared" si="257"/>
        <v>HRAEI-LPI-CC-430-2022HRAEI-MD1607</v>
      </c>
      <c r="M966" s="44" t="s">
        <v>1144</v>
      </c>
      <c r="N966" s="44">
        <v>25302198</v>
      </c>
      <c r="O966" s="44" t="s">
        <v>1145</v>
      </c>
      <c r="P966" s="44" t="s">
        <v>108</v>
      </c>
      <c r="Q966" s="45">
        <v>360.5</v>
      </c>
      <c r="R966" s="46">
        <v>2</v>
      </c>
      <c r="S966" s="46">
        <v>5</v>
      </c>
      <c r="T966" s="45">
        <f t="shared" si="258"/>
        <v>721</v>
      </c>
      <c r="U966" s="45">
        <f t="shared" si="259"/>
        <v>1802.5</v>
      </c>
      <c r="V966" s="47">
        <v>0</v>
      </c>
      <c r="W966" s="87">
        <f>IFERROR(VLOOKUP(L966,'DINAMICA SOLICITADO - ENTREGADO'!$A$2:$B$2000,2,0),"-")</f>
        <v>2</v>
      </c>
      <c r="X966" s="87">
        <f>IFERROR(VLOOKUP(L966,'DINAMICA SOLICITADO - ENTREGADO'!$A$2:$C$2000,3,0),"-")</f>
        <v>2</v>
      </c>
      <c r="Y966" s="87" t="str">
        <f t="shared" si="260"/>
        <v>CLAVE SOLICITADA</v>
      </c>
      <c r="Z966" s="87">
        <f t="shared" si="261"/>
        <v>0</v>
      </c>
      <c r="AA966" s="87" t="str">
        <f t="shared" si="262"/>
        <v>MINIMO CUMPLIDO</v>
      </c>
      <c r="AB966" s="87">
        <f t="shared" si="263"/>
        <v>0</v>
      </c>
      <c r="AC966" s="87" t="str">
        <f t="shared" si="264"/>
        <v>RECIBIDO TOTAL</v>
      </c>
      <c r="AD966" s="6">
        <f t="shared" si="265"/>
        <v>721</v>
      </c>
      <c r="AE966" s="87"/>
      <c r="AF966" s="87"/>
      <c r="AG966" s="8"/>
      <c r="AH966" s="8"/>
      <c r="AI966" s="9">
        <v>2.5000000000000001E-2</v>
      </c>
      <c r="AJ966" s="9"/>
      <c r="AK966" s="8"/>
      <c r="AL966" s="20"/>
      <c r="AM966" s="8"/>
      <c r="AN966" s="8" t="str">
        <f t="shared" si="266"/>
        <v>MCSSA018786HRAEI-LPI-CC-430-202225301</v>
      </c>
      <c r="AO966" s="8" t="str">
        <f t="shared" si="267"/>
        <v>5COMERCIALIZADORA PENTAMED, S.A. DE C.V.360.5MCSSA018786010.000.5471.002024LA-012M7B997-E115-2022RAMO 12</v>
      </c>
      <c r="AP966" s="8" t="str">
        <f t="shared" si="268"/>
        <v>HRAEI-LPI-CC-430-2022</v>
      </c>
      <c r="AQ966" s="1" t="str">
        <f t="shared" si="269"/>
        <v>HRAEI-MD1607</v>
      </c>
      <c r="AR966" s="1" t="str">
        <f t="shared" si="270"/>
        <v>COMERCIALIZADORA PENTAMED, S.A. DE C.V.</v>
      </c>
      <c r="AS966" s="1" t="str">
        <f t="shared" si="271"/>
        <v>LA-012M7B997-E115-2022</v>
      </c>
      <c r="AT966" s="1" t="s">
        <v>48</v>
      </c>
      <c r="AU966" s="1" t="str">
        <f t="shared" si="272"/>
        <v>HRAEI-LPI-CC-430-2022HRAEI-MD1607</v>
      </c>
      <c r="AV966" s="1"/>
      <c r="AW966" s="1"/>
      <c r="AX966" s="1"/>
    </row>
    <row r="967" spans="1:50" s="70" customFormat="1" ht="24.75" hidden="1" customHeight="1" x14ac:dyDescent="0.25">
      <c r="A967" s="70" t="str">
        <f t="shared" ref="A967:A993" si="273">CONCATENATE($F967,$E967,$J967,$D967,$M967)</f>
        <v>LA-12-512-012000991-I-174-2023MCSSA018786ARMSTRONG LABORATORIOS DE MEXICO, S.A. DE C.V.2024010.000.5488.00</v>
      </c>
      <c r="B967" s="70" t="str">
        <f t="shared" ref="B967:B993" si="274">CONCATENATE($E967,$H967,$I967,$K967,$D967)</f>
        <v>MCSSA01878625301HRAEI-LPI-CC-259-1-2023HRAEI-MD16082024</v>
      </c>
      <c r="C967" s="71">
        <v>45253</v>
      </c>
      <c r="D967" s="72">
        <v>2024</v>
      </c>
      <c r="E967" s="73" t="s">
        <v>39</v>
      </c>
      <c r="F967" s="73" t="s">
        <v>2213</v>
      </c>
      <c r="G967" s="73" t="s">
        <v>41</v>
      </c>
      <c r="H967" s="73">
        <v>25301</v>
      </c>
      <c r="I967" s="73" t="s">
        <v>2279</v>
      </c>
      <c r="J967" s="73" t="s">
        <v>2280</v>
      </c>
      <c r="K967" s="73" t="s">
        <v>1767</v>
      </c>
      <c r="L967" s="44" t="str">
        <f t="shared" ref="L967:L993" si="275">CONCATENATE(I967,K967)</f>
        <v>HRAEI-LPI-CC-259-1-2023HRAEI-MD1608</v>
      </c>
      <c r="M967" s="73" t="s">
        <v>1768</v>
      </c>
      <c r="N967" s="73">
        <v>25302199</v>
      </c>
      <c r="O967" s="73" t="s">
        <v>1769</v>
      </c>
      <c r="P967" s="73" t="s">
        <v>258</v>
      </c>
      <c r="Q967" s="74">
        <v>41.5</v>
      </c>
      <c r="R967" s="75">
        <v>6</v>
      </c>
      <c r="S967" s="75">
        <v>15</v>
      </c>
      <c r="T967" s="74">
        <f t="shared" ref="T967:T993" si="276">+$Q967*$R967</f>
        <v>249</v>
      </c>
      <c r="U967" s="74">
        <f t="shared" ref="U967:U993" si="277">+$S967*$Q967</f>
        <v>622.5</v>
      </c>
      <c r="V967" s="76">
        <v>0</v>
      </c>
      <c r="W967" s="87">
        <f>IFERROR(VLOOKUP(L967,'DINAMICA SOLICITADO - ENTREGADO'!$A$2:$B$2000,2,0),"-")</f>
        <v>6</v>
      </c>
      <c r="X967" s="87">
        <f>IFERROR(VLOOKUP(L967,'DINAMICA SOLICITADO - ENTREGADO'!$A$2:$C$2000,3,0),"-")</f>
        <v>0</v>
      </c>
      <c r="Y967" s="87" t="str">
        <f t="shared" ref="Y967:Y993" si="278">IF(W967="-","SIN SOLICITUD","CLAVE SOLICITADA")</f>
        <v>CLAVE SOLICITADA</v>
      </c>
      <c r="Z967" s="87">
        <f t="shared" ref="Z967:Z993" si="279">IF(W967="-","-",(W967-R967))</f>
        <v>0</v>
      </c>
      <c r="AA967" s="87" t="str">
        <f t="shared" ref="AA967:AA993" si="280">IF(Z967&lt;0,"MINIMO NO CUMPLIDO",IF(Z967="-","MINIMO SIN SOLICITUD",IF(Z967=0,"MINIMO CUMPLIDO","MINIMO SUPERADO")))</f>
        <v>MINIMO CUMPLIDO</v>
      </c>
      <c r="AB967" s="87">
        <f t="shared" ref="AB967:AB993" si="281">IF(W967="-","-",(W967-X967))</f>
        <v>6</v>
      </c>
      <c r="AC967" s="87" t="str">
        <f t="shared" ref="AC967:AC993" si="282">IF(AND(X967="-",AB967="-"),"SIN SOLICITUD",IF(AND(X967&gt;0,AB967&gt;0),"RECIBIDO PARCIAL",IF(AND(X967&gt;0,AB967=0),"RECIBIDO TOTAL","SIN RECIBIR")))</f>
        <v>SIN RECIBIR</v>
      </c>
      <c r="AD967" s="6">
        <f t="shared" ref="AD967:AD993" si="283">IFERROR(+Q967*X967,"-")</f>
        <v>0</v>
      </c>
      <c r="AE967" s="87"/>
      <c r="AF967" s="87"/>
      <c r="AG967" s="77"/>
      <c r="AH967" s="77"/>
      <c r="AI967" s="78" t="s">
        <v>2216</v>
      </c>
      <c r="AJ967" s="78"/>
      <c r="AK967" s="77"/>
      <c r="AL967" s="77"/>
      <c r="AM967" s="77"/>
      <c r="AN967" s="77" t="str">
        <f t="shared" ref="AN967:AN993" si="284">CONCATENATE($E967,$I967,$H967)</f>
        <v>MCSSA018786HRAEI-LPI-CC-259-1-202325301</v>
      </c>
      <c r="AO967" s="77" t="str">
        <f t="shared" ref="AO967:AO993" si="285">CONCATENATE($S967,$J967,$Q967,$E967,$M967,$D967,$F967,$G967)</f>
        <v>15ARMSTRONG LABORATORIOS DE MEXICO, S.A. DE C.V.41.5MCSSA018786010.000.5488.002024LA-12-512-012000991-I-174-2023RAMO 12</v>
      </c>
      <c r="AP967" s="77" t="str">
        <f t="shared" ref="AP967:AP993" si="286">+I967</f>
        <v>HRAEI-LPI-CC-259-1-2023</v>
      </c>
      <c r="AQ967" s="70" t="str">
        <f t="shared" ref="AQ967:AQ993" si="287">+$K967</f>
        <v>HRAEI-MD1608</v>
      </c>
      <c r="AR967" s="70" t="str">
        <f t="shared" ref="AR967:AR993" si="288">+J967</f>
        <v>ARMSTRONG LABORATORIOS DE MEXICO, S.A. DE C.V.</v>
      </c>
      <c r="AS967" s="70" t="str">
        <f t="shared" ref="AS967:AS993" si="289">+F967</f>
        <v>LA-12-512-012000991-I-174-2023</v>
      </c>
      <c r="AT967" s="70" t="s">
        <v>2218</v>
      </c>
      <c r="AU967" s="70" t="str">
        <f t="shared" ref="AU967:AU993" si="290">CONCATENATE(I967,K967)</f>
        <v>HRAEI-LPI-CC-259-1-2023HRAEI-MD1608</v>
      </c>
    </row>
    <row r="968" spans="1:50" s="70" customFormat="1" ht="24.75" hidden="1" customHeight="1" x14ac:dyDescent="0.25">
      <c r="A968" s="1" t="str">
        <f t="shared" si="273"/>
        <v>LA-12-M7B-012M7B997-I-1-2023MCSSA018786ALTERNAVIDA, S.A. DE C.V.2024010.000.5488.00</v>
      </c>
      <c r="B968" s="1" t="str">
        <f t="shared" si="274"/>
        <v>MCSSA01878625301HRAEI-LPI-CC-037-1-2023HRAEI-MD16082024</v>
      </c>
      <c r="C968" s="42">
        <v>44971</v>
      </c>
      <c r="D968" s="43">
        <v>2024</v>
      </c>
      <c r="E968" s="44" t="s">
        <v>39</v>
      </c>
      <c r="F968" s="44" t="s">
        <v>1474</v>
      </c>
      <c r="G968" s="44" t="s">
        <v>41</v>
      </c>
      <c r="H968" s="44">
        <v>25301</v>
      </c>
      <c r="I968" s="44" t="s">
        <v>1766</v>
      </c>
      <c r="J968" s="44" t="s">
        <v>800</v>
      </c>
      <c r="K968" s="44" t="s">
        <v>1767</v>
      </c>
      <c r="L968" s="44" t="str">
        <f t="shared" si="275"/>
        <v>HRAEI-LPI-CC-037-1-2023HRAEI-MD1608</v>
      </c>
      <c r="M968" s="44" t="s">
        <v>1768</v>
      </c>
      <c r="N968" s="44">
        <v>25302199</v>
      </c>
      <c r="O968" s="44" t="s">
        <v>1769</v>
      </c>
      <c r="P968" s="44" t="s">
        <v>258</v>
      </c>
      <c r="Q968" s="45">
        <v>41.799999999999898</v>
      </c>
      <c r="R968" s="46">
        <v>4</v>
      </c>
      <c r="S968" s="46">
        <v>10</v>
      </c>
      <c r="T968" s="45">
        <f t="shared" si="276"/>
        <v>167.19999999999959</v>
      </c>
      <c r="U968" s="45">
        <f t="shared" si="277"/>
        <v>417.99999999999898</v>
      </c>
      <c r="V968" s="47">
        <v>0</v>
      </c>
      <c r="W968" s="87">
        <f>IFERROR(VLOOKUP(L968,'DINAMICA SOLICITADO - ENTREGADO'!$A$2:$B$2000,2,0),"-")</f>
        <v>4</v>
      </c>
      <c r="X968" s="87">
        <f>IFERROR(VLOOKUP(L968,'DINAMICA SOLICITADO - ENTREGADO'!$A$2:$C$2000,3,0),"-")</f>
        <v>0</v>
      </c>
      <c r="Y968" s="87" t="str">
        <f t="shared" si="278"/>
        <v>CLAVE SOLICITADA</v>
      </c>
      <c r="Z968" s="87">
        <f t="shared" si="279"/>
        <v>0</v>
      </c>
      <c r="AA968" s="87" t="str">
        <f t="shared" si="280"/>
        <v>MINIMO CUMPLIDO</v>
      </c>
      <c r="AB968" s="87">
        <f t="shared" si="281"/>
        <v>4</v>
      </c>
      <c r="AC968" s="87" t="str">
        <f t="shared" si="282"/>
        <v>SIN RECIBIR</v>
      </c>
      <c r="AD968" s="6">
        <f t="shared" si="283"/>
        <v>0</v>
      </c>
      <c r="AE968" s="87"/>
      <c r="AF968" s="87"/>
      <c r="AG968" s="8" t="s">
        <v>1018</v>
      </c>
      <c r="AH968" s="8" t="s">
        <v>1018</v>
      </c>
      <c r="AI968" s="9">
        <v>0.02</v>
      </c>
      <c r="AJ968" s="9" t="s">
        <v>1019</v>
      </c>
      <c r="AK968" s="8"/>
      <c r="AL968" s="20"/>
      <c r="AM968" s="8"/>
      <c r="AN968" s="8" t="str">
        <f t="shared" si="284"/>
        <v>MCSSA018786HRAEI-LPI-CC-037-1-202325301</v>
      </c>
      <c r="AO968" s="8" t="str">
        <f t="shared" si="285"/>
        <v>10ALTERNAVIDA, S.A. DE C.V.41.7999999999999MCSSA018786010.000.5488.002024LA-12-M7B-012M7B997-I-1-2023RAMO 12</v>
      </c>
      <c r="AP968" s="8" t="str">
        <f t="shared" si="286"/>
        <v>HRAEI-LPI-CC-037-1-2023</v>
      </c>
      <c r="AQ968" s="1" t="str">
        <f t="shared" si="287"/>
        <v>HRAEI-MD1608</v>
      </c>
      <c r="AR968" s="1" t="str">
        <f t="shared" si="288"/>
        <v>ALTERNAVIDA, S.A. DE C.V.</v>
      </c>
      <c r="AS968" s="1" t="str">
        <f t="shared" si="289"/>
        <v>LA-12-M7B-012M7B997-I-1-2023</v>
      </c>
      <c r="AT968" s="1" t="s">
        <v>48</v>
      </c>
      <c r="AU968" s="1" t="str">
        <f t="shared" si="290"/>
        <v>HRAEI-LPI-CC-037-1-2023HRAEI-MD1608</v>
      </c>
      <c r="AV968" s="1"/>
      <c r="AW968" s="1"/>
      <c r="AX968" s="1"/>
    </row>
    <row r="969" spans="1:50" s="70" customFormat="1" ht="24.75" hidden="1" customHeight="1" x14ac:dyDescent="0.25">
      <c r="A969" s="1" t="str">
        <f t="shared" si="273"/>
        <v>LA-12-M7B-012M7B997-I-1-2023MCSSA018786PROQUIGAMA, S.A. DE C.V.2024010.000.5488.00</v>
      </c>
      <c r="B969" s="1" t="str">
        <f t="shared" si="274"/>
        <v>MCSSA01878625301HRAEI-LPI-CC-021-2023HRAEI-MD16082024</v>
      </c>
      <c r="C969" s="42">
        <v>44971</v>
      </c>
      <c r="D969" s="43">
        <v>2024</v>
      </c>
      <c r="E969" s="44" t="s">
        <v>39</v>
      </c>
      <c r="F969" s="44" t="s">
        <v>1474</v>
      </c>
      <c r="G969" s="44" t="s">
        <v>41</v>
      </c>
      <c r="H969" s="44">
        <v>25301</v>
      </c>
      <c r="I969" s="44" t="s">
        <v>1574</v>
      </c>
      <c r="J969" s="44" t="s">
        <v>374</v>
      </c>
      <c r="K969" s="44" t="s">
        <v>1767</v>
      </c>
      <c r="L969" s="44" t="str">
        <f t="shared" si="275"/>
        <v>HRAEI-LPI-CC-021-2023HRAEI-MD1608</v>
      </c>
      <c r="M969" s="44" t="s">
        <v>1768</v>
      </c>
      <c r="N969" s="44">
        <v>25302199</v>
      </c>
      <c r="O969" s="44" t="s">
        <v>1769</v>
      </c>
      <c r="P969" s="44" t="s">
        <v>258</v>
      </c>
      <c r="Q969" s="45">
        <v>45</v>
      </c>
      <c r="R969" s="46">
        <v>6</v>
      </c>
      <c r="S969" s="46">
        <v>15</v>
      </c>
      <c r="T969" s="45">
        <f t="shared" si="276"/>
        <v>270</v>
      </c>
      <c r="U969" s="45">
        <f t="shared" si="277"/>
        <v>675</v>
      </c>
      <c r="V969" s="47">
        <v>0</v>
      </c>
      <c r="W969" s="87">
        <f>IFERROR(VLOOKUP(L969,'DINAMICA SOLICITADO - ENTREGADO'!$A$2:$B$2000,2,0),"-")</f>
        <v>6</v>
      </c>
      <c r="X969" s="87">
        <f>IFERROR(VLOOKUP(L969,'DINAMICA SOLICITADO - ENTREGADO'!$A$2:$C$2000,3,0),"-")</f>
        <v>0</v>
      </c>
      <c r="Y969" s="87" t="str">
        <f t="shared" si="278"/>
        <v>CLAVE SOLICITADA</v>
      </c>
      <c r="Z969" s="87">
        <f t="shared" si="279"/>
        <v>0</v>
      </c>
      <c r="AA969" s="87" t="str">
        <f t="shared" si="280"/>
        <v>MINIMO CUMPLIDO</v>
      </c>
      <c r="AB969" s="87">
        <f t="shared" si="281"/>
        <v>6</v>
      </c>
      <c r="AC969" s="87" t="str">
        <f t="shared" si="282"/>
        <v>SIN RECIBIR</v>
      </c>
      <c r="AD969" s="6">
        <f t="shared" si="283"/>
        <v>0</v>
      </c>
      <c r="AE969" s="87" t="s">
        <v>3574</v>
      </c>
      <c r="AF969" s="87"/>
      <c r="AG969" s="8"/>
      <c r="AH969" s="8"/>
      <c r="AI969" s="9">
        <v>0.02</v>
      </c>
      <c r="AJ969" s="9"/>
      <c r="AK969" s="8"/>
      <c r="AL969" s="20"/>
      <c r="AM969" s="8"/>
      <c r="AN969" s="8" t="str">
        <f t="shared" si="284"/>
        <v>MCSSA018786HRAEI-LPI-CC-021-202325301</v>
      </c>
      <c r="AO969" s="8" t="str">
        <f t="shared" si="285"/>
        <v>15PROQUIGAMA, S.A. DE C.V.45MCSSA018786010.000.5488.002024LA-12-M7B-012M7B997-I-1-2023RAMO 12</v>
      </c>
      <c r="AP969" s="8" t="str">
        <f t="shared" si="286"/>
        <v>HRAEI-LPI-CC-021-2023</v>
      </c>
      <c r="AQ969" s="1" t="str">
        <f t="shared" si="287"/>
        <v>HRAEI-MD1608</v>
      </c>
      <c r="AR969" s="1" t="str">
        <f t="shared" si="288"/>
        <v>PROQUIGAMA, S.A. DE C.V.</v>
      </c>
      <c r="AS969" s="1" t="str">
        <f t="shared" si="289"/>
        <v>LA-12-M7B-012M7B997-I-1-2023</v>
      </c>
      <c r="AT969" s="1" t="s">
        <v>48</v>
      </c>
      <c r="AU969" s="1" t="str">
        <f t="shared" si="290"/>
        <v>HRAEI-LPI-CC-021-2023HRAEI-MD1608</v>
      </c>
      <c r="AV969" s="1"/>
      <c r="AW969" s="1"/>
      <c r="AX969" s="1"/>
    </row>
    <row r="970" spans="1:50" s="70" customFormat="1" ht="24.75" hidden="1" customHeight="1" x14ac:dyDescent="0.25">
      <c r="A970" s="70" t="str">
        <f t="shared" si="273"/>
        <v>LA-12-512-012000991-I-174-2023MCSSA018786PRODUCTOS E INSUMOS PARA LA SALUD, S.A. DE C.V.2024010.000.4251.00</v>
      </c>
      <c r="B970" s="70" t="str">
        <f t="shared" si="274"/>
        <v>MCSSA01878625301HRAEI-LPI-CC-354-1-2023HRAEI-MD16102024</v>
      </c>
      <c r="C970" s="71">
        <v>45357</v>
      </c>
      <c r="D970" s="72">
        <v>2024</v>
      </c>
      <c r="E970" s="73" t="s">
        <v>39</v>
      </c>
      <c r="F970" s="73" t="s">
        <v>2213</v>
      </c>
      <c r="G970" s="73" t="s">
        <v>41</v>
      </c>
      <c r="H970" s="73">
        <v>25301</v>
      </c>
      <c r="I970" s="73" t="s">
        <v>2330</v>
      </c>
      <c r="J970" s="73" t="s">
        <v>1290</v>
      </c>
      <c r="K970" s="73" t="s">
        <v>971</v>
      </c>
      <c r="L970" s="44" t="str">
        <f t="shared" si="275"/>
        <v>HRAEI-LPI-CC-354-1-2023HRAEI-MD1610</v>
      </c>
      <c r="M970" s="73" t="s">
        <v>972</v>
      </c>
      <c r="N970" s="73">
        <v>25302204</v>
      </c>
      <c r="O970" s="73" t="s">
        <v>973</v>
      </c>
      <c r="P970" s="73" t="s">
        <v>145</v>
      </c>
      <c r="Q970" s="74">
        <v>32</v>
      </c>
      <c r="R970" s="75">
        <v>576</v>
      </c>
      <c r="S970" s="75">
        <v>1440</v>
      </c>
      <c r="T970" s="74">
        <f t="shared" si="276"/>
        <v>18432</v>
      </c>
      <c r="U970" s="74">
        <f t="shared" si="277"/>
        <v>46080</v>
      </c>
      <c r="V970" s="76">
        <v>0</v>
      </c>
      <c r="W970" s="87">
        <f>IFERROR(VLOOKUP(L970,'DINAMICA SOLICITADO - ENTREGADO'!$A$2:$B$2000,2,0),"-")</f>
        <v>576</v>
      </c>
      <c r="X970" s="87">
        <f>IFERROR(VLOOKUP(L970,'DINAMICA SOLICITADO - ENTREGADO'!$A$2:$C$2000,3,0),"-")</f>
        <v>576</v>
      </c>
      <c r="Y970" s="87" t="str">
        <f t="shared" si="278"/>
        <v>CLAVE SOLICITADA</v>
      </c>
      <c r="Z970" s="87">
        <f t="shared" si="279"/>
        <v>0</v>
      </c>
      <c r="AA970" s="87" t="str">
        <f t="shared" si="280"/>
        <v>MINIMO CUMPLIDO</v>
      </c>
      <c r="AB970" s="87">
        <f t="shared" si="281"/>
        <v>0</v>
      </c>
      <c r="AC970" s="87" t="str">
        <f t="shared" si="282"/>
        <v>RECIBIDO TOTAL</v>
      </c>
      <c r="AD970" s="6">
        <f t="shared" si="283"/>
        <v>18432</v>
      </c>
      <c r="AE970" s="87"/>
      <c r="AF970" s="87"/>
      <c r="AG970" s="77" t="s">
        <v>2473</v>
      </c>
      <c r="AH970" s="77" t="s">
        <v>2473</v>
      </c>
      <c r="AI970" s="78" t="s">
        <v>2216</v>
      </c>
      <c r="AJ970" s="78" t="s">
        <v>2461</v>
      </c>
      <c r="AK970" s="77"/>
      <c r="AL970" s="77">
        <v>0</v>
      </c>
      <c r="AM970" s="77" t="s">
        <v>1553</v>
      </c>
      <c r="AN970" s="77" t="str">
        <f t="shared" si="284"/>
        <v>MCSSA018786HRAEI-LPI-CC-354-1-202325301</v>
      </c>
      <c r="AO970" s="77" t="str">
        <f t="shared" si="285"/>
        <v>1440PRODUCTOS E INSUMOS PARA LA SALUD, S.A. DE C.V.32MCSSA018786010.000.4251.002024LA-12-512-012000991-I-174-2023RAMO 12</v>
      </c>
      <c r="AP970" s="77" t="str">
        <f t="shared" si="286"/>
        <v>HRAEI-LPI-CC-354-1-2023</v>
      </c>
      <c r="AQ970" s="70" t="str">
        <f t="shared" si="287"/>
        <v>HRAEI-MD1610</v>
      </c>
      <c r="AR970" s="70" t="str">
        <f t="shared" si="288"/>
        <v>PRODUCTOS E INSUMOS PARA LA SALUD, S.A. DE C.V.</v>
      </c>
      <c r="AS970" s="70" t="str">
        <f t="shared" si="289"/>
        <v>LA-12-512-012000991-I-174-2023</v>
      </c>
      <c r="AT970" s="70" t="s">
        <v>2218</v>
      </c>
      <c r="AU970" s="70" t="str">
        <f t="shared" si="290"/>
        <v>HRAEI-LPI-CC-354-1-2023HRAEI-MD1610</v>
      </c>
    </row>
    <row r="971" spans="1:50" s="70" customFormat="1" ht="24.75" hidden="1" customHeight="1" x14ac:dyDescent="0.25">
      <c r="A971" s="70" t="str">
        <f t="shared" si="273"/>
        <v>LA-12-512-012000991-I-174-2023MCSSA018786AMAROX PHARMA, S.A. DE C.V.2024010.000.4251.00</v>
      </c>
      <c r="B971" s="70" t="str">
        <f t="shared" si="274"/>
        <v>MCSSA01878625301HRAEI-LPI-CC-255-1-2023HRAEI-MD16102024</v>
      </c>
      <c r="C971" s="71">
        <v>45253</v>
      </c>
      <c r="D971" s="72">
        <v>2024</v>
      </c>
      <c r="E971" s="73" t="s">
        <v>39</v>
      </c>
      <c r="F971" s="73" t="s">
        <v>2213</v>
      </c>
      <c r="G971" s="73" t="s">
        <v>41</v>
      </c>
      <c r="H971" s="73">
        <v>25301</v>
      </c>
      <c r="I971" s="73" t="s">
        <v>2286</v>
      </c>
      <c r="J971" s="73" t="s">
        <v>1129</v>
      </c>
      <c r="K971" s="73" t="s">
        <v>971</v>
      </c>
      <c r="L971" s="44" t="str">
        <f t="shared" si="275"/>
        <v>HRAEI-LPI-CC-255-1-2023HRAEI-MD1610</v>
      </c>
      <c r="M971" s="73" t="s">
        <v>972</v>
      </c>
      <c r="N971" s="73">
        <v>25302204</v>
      </c>
      <c r="O971" s="73" t="s">
        <v>973</v>
      </c>
      <c r="P971" s="73" t="s">
        <v>145</v>
      </c>
      <c r="Q971" s="74">
        <v>31.8</v>
      </c>
      <c r="R971" s="75">
        <v>2880</v>
      </c>
      <c r="S971" s="75">
        <v>7200</v>
      </c>
      <c r="T971" s="74">
        <f t="shared" si="276"/>
        <v>91584</v>
      </c>
      <c r="U971" s="74">
        <f t="shared" si="277"/>
        <v>228960</v>
      </c>
      <c r="V971" s="76">
        <v>0</v>
      </c>
      <c r="W971" s="87">
        <f>IFERROR(VLOOKUP(L971,'DINAMICA SOLICITADO - ENTREGADO'!$A$2:$B$2000,2,0),"-")</f>
        <v>7200</v>
      </c>
      <c r="X971" s="87">
        <f>IFERROR(VLOOKUP(L971,'DINAMICA SOLICITADO - ENTREGADO'!$A$2:$C$2000,3,0),"-")</f>
        <v>0</v>
      </c>
      <c r="Y971" s="87" t="str">
        <f t="shared" si="278"/>
        <v>CLAVE SOLICITADA</v>
      </c>
      <c r="Z971" s="87">
        <f t="shared" si="279"/>
        <v>4320</v>
      </c>
      <c r="AA971" s="87" t="str">
        <f t="shared" si="280"/>
        <v>MINIMO SUPERADO</v>
      </c>
      <c r="AB971" s="87">
        <f t="shared" si="281"/>
        <v>7200</v>
      </c>
      <c r="AC971" s="87" t="str">
        <f t="shared" si="282"/>
        <v>SIN RECIBIR</v>
      </c>
      <c r="AD971" s="6">
        <f t="shared" si="283"/>
        <v>0</v>
      </c>
      <c r="AE971" s="87"/>
      <c r="AF971" s="87"/>
      <c r="AG971" s="77"/>
      <c r="AH971" s="77"/>
      <c r="AI971" s="78" t="s">
        <v>2216</v>
      </c>
      <c r="AJ971" s="78"/>
      <c r="AK971" s="77"/>
      <c r="AL971" s="77"/>
      <c r="AM971" s="77"/>
      <c r="AN971" s="77" t="str">
        <f t="shared" si="284"/>
        <v>MCSSA018786HRAEI-LPI-CC-255-1-202325301</v>
      </c>
      <c r="AO971" s="77" t="str">
        <f t="shared" si="285"/>
        <v>7200AMAROX PHARMA, S.A. DE C.V.31.8MCSSA018786010.000.4251.002024LA-12-512-012000991-I-174-2023RAMO 12</v>
      </c>
      <c r="AP971" s="77" t="str">
        <f t="shared" si="286"/>
        <v>HRAEI-LPI-CC-255-1-2023</v>
      </c>
      <c r="AQ971" s="70" t="str">
        <f t="shared" si="287"/>
        <v>HRAEI-MD1610</v>
      </c>
      <c r="AR971" s="70" t="str">
        <f t="shared" si="288"/>
        <v>AMAROX PHARMA, S.A. DE C.V.</v>
      </c>
      <c r="AS971" s="70" t="str">
        <f t="shared" si="289"/>
        <v>LA-12-512-012000991-I-174-2023</v>
      </c>
      <c r="AT971" s="70" t="s">
        <v>2218</v>
      </c>
      <c r="AU971" s="70" t="str">
        <f t="shared" si="290"/>
        <v>HRAEI-LPI-CC-255-1-2023HRAEI-MD1610</v>
      </c>
    </row>
    <row r="972" spans="1:50" s="70" customFormat="1" ht="24.75" hidden="1" customHeight="1" x14ac:dyDescent="0.25">
      <c r="A972" s="1" t="str">
        <f t="shared" si="273"/>
        <v>LA-012M7B997-E115-2022MCSSA018786PHARMA TYCSA, S.A. DE C.V.2024010.000.4251.00</v>
      </c>
      <c r="B972" s="1" t="str">
        <f t="shared" si="274"/>
        <v>MCSSA01878625301HRAEI-LPI-CC-428-2022HRAEI-MD16102024</v>
      </c>
      <c r="C972" s="42">
        <v>44950</v>
      </c>
      <c r="D972" s="43">
        <v>2024</v>
      </c>
      <c r="E972" s="44" t="s">
        <v>39</v>
      </c>
      <c r="F972" s="44" t="s">
        <v>390</v>
      </c>
      <c r="G972" s="44" t="s">
        <v>41</v>
      </c>
      <c r="H972" s="44">
        <v>25301</v>
      </c>
      <c r="I972" s="44" t="s">
        <v>472</v>
      </c>
      <c r="J972" s="44" t="s">
        <v>473</v>
      </c>
      <c r="K972" s="44" t="s">
        <v>971</v>
      </c>
      <c r="L972" s="44" t="str">
        <f t="shared" si="275"/>
        <v>HRAEI-LPI-CC-428-2022HRAEI-MD1610</v>
      </c>
      <c r="M972" s="44" t="s">
        <v>972</v>
      </c>
      <c r="N972" s="44">
        <v>25302204</v>
      </c>
      <c r="O972" s="44" t="s">
        <v>973</v>
      </c>
      <c r="P972" s="44" t="s">
        <v>145</v>
      </c>
      <c r="Q972" s="45">
        <v>34.049999999999997</v>
      </c>
      <c r="R972" s="46">
        <v>3744</v>
      </c>
      <c r="S972" s="46">
        <v>9360</v>
      </c>
      <c r="T972" s="45">
        <f t="shared" si="276"/>
        <v>127483.19999999998</v>
      </c>
      <c r="U972" s="45">
        <f t="shared" si="277"/>
        <v>318708</v>
      </c>
      <c r="V972" s="47">
        <v>0</v>
      </c>
      <c r="W972" s="87">
        <f>IFERROR(VLOOKUP(L972,'DINAMICA SOLICITADO - ENTREGADO'!$A$2:$B$2000,2,0),"-")</f>
        <v>3744</v>
      </c>
      <c r="X972" s="87">
        <f>IFERROR(VLOOKUP(L972,'DINAMICA SOLICITADO - ENTREGADO'!$A$2:$C$2000,3,0),"-")</f>
        <v>3744</v>
      </c>
      <c r="Y972" s="87" t="str">
        <f t="shared" si="278"/>
        <v>CLAVE SOLICITADA</v>
      </c>
      <c r="Z972" s="87">
        <f t="shared" si="279"/>
        <v>0</v>
      </c>
      <c r="AA972" s="87" t="str">
        <f t="shared" si="280"/>
        <v>MINIMO CUMPLIDO</v>
      </c>
      <c r="AB972" s="87">
        <f t="shared" si="281"/>
        <v>0</v>
      </c>
      <c r="AC972" s="87" t="str">
        <f t="shared" si="282"/>
        <v>RECIBIDO TOTAL</v>
      </c>
      <c r="AD972" s="6">
        <f t="shared" si="283"/>
        <v>127483.19999999998</v>
      </c>
      <c r="AE972" s="87" t="s">
        <v>3574</v>
      </c>
      <c r="AF972" s="87"/>
      <c r="AG972" s="8"/>
      <c r="AH972" s="8"/>
      <c r="AI972" s="9">
        <v>0.02</v>
      </c>
      <c r="AJ972" s="9"/>
      <c r="AK972" s="8"/>
      <c r="AL972" s="20"/>
      <c r="AM972" s="8"/>
      <c r="AN972" s="8" t="str">
        <f t="shared" si="284"/>
        <v>MCSSA018786HRAEI-LPI-CC-428-202225301</v>
      </c>
      <c r="AO972" s="8" t="str">
        <f t="shared" si="285"/>
        <v>9360PHARMA TYCSA, S.A. DE C.V.34.05MCSSA018786010.000.4251.002024LA-012M7B997-E115-2022RAMO 12</v>
      </c>
      <c r="AP972" s="8" t="str">
        <f t="shared" si="286"/>
        <v>HRAEI-LPI-CC-428-2022</v>
      </c>
      <c r="AQ972" s="1" t="str">
        <f t="shared" si="287"/>
        <v>HRAEI-MD1610</v>
      </c>
      <c r="AR972" s="1" t="str">
        <f t="shared" si="288"/>
        <v>PHARMA TYCSA, S.A. DE C.V.</v>
      </c>
      <c r="AS972" s="1" t="str">
        <f t="shared" si="289"/>
        <v>LA-012M7B997-E115-2022</v>
      </c>
      <c r="AT972" s="1" t="s">
        <v>48</v>
      </c>
      <c r="AU972" s="1" t="str">
        <f t="shared" si="290"/>
        <v>HRAEI-LPI-CC-428-2022HRAEI-MD1610</v>
      </c>
      <c r="AV972" s="1"/>
      <c r="AW972" s="1"/>
      <c r="AX972" s="1"/>
    </row>
    <row r="973" spans="1:50" s="70" customFormat="1" ht="24.75" hidden="1" customHeight="1" x14ac:dyDescent="0.25">
      <c r="A973" s="1" t="str">
        <f t="shared" si="273"/>
        <v>LA-012M7B997-E115-2022MCSSA018786COMERCIALIZADORA DE PRODUCTOS INSTITUCIONALES, S.A. DE C.V.2024010.000.4251.00</v>
      </c>
      <c r="B973" s="1" t="str">
        <f t="shared" si="274"/>
        <v>MCSSA01878625301HRAEI-LPI-CC-420-2022HRAEI-MD16102024</v>
      </c>
      <c r="C973" s="42">
        <v>44950</v>
      </c>
      <c r="D973" s="43">
        <v>2024</v>
      </c>
      <c r="E973" s="44" t="s">
        <v>39</v>
      </c>
      <c r="F973" s="44" t="s">
        <v>390</v>
      </c>
      <c r="G973" s="44" t="s">
        <v>41</v>
      </c>
      <c r="H973" s="44">
        <v>25301</v>
      </c>
      <c r="I973" s="44" t="s">
        <v>405</v>
      </c>
      <c r="J973" s="44" t="s">
        <v>406</v>
      </c>
      <c r="K973" s="44" t="s">
        <v>971</v>
      </c>
      <c r="L973" s="44" t="str">
        <f t="shared" si="275"/>
        <v>HRAEI-LPI-CC-420-2022HRAEI-MD1610</v>
      </c>
      <c r="M973" s="44" t="s">
        <v>972</v>
      </c>
      <c r="N973" s="44">
        <v>25302204</v>
      </c>
      <c r="O973" s="44" t="s">
        <v>973</v>
      </c>
      <c r="P973" s="44" t="s">
        <v>145</v>
      </c>
      <c r="Q973" s="45">
        <v>33.81</v>
      </c>
      <c r="R973" s="46">
        <v>5616</v>
      </c>
      <c r="S973" s="46">
        <v>14040</v>
      </c>
      <c r="T973" s="45">
        <f t="shared" si="276"/>
        <v>189876.96000000002</v>
      </c>
      <c r="U973" s="45">
        <f t="shared" si="277"/>
        <v>474692.4</v>
      </c>
      <c r="V973" s="47">
        <v>0</v>
      </c>
      <c r="W973" s="87">
        <f>IFERROR(VLOOKUP(L973,'DINAMICA SOLICITADO - ENTREGADO'!$A$2:$B$2000,2,0),"-")</f>
        <v>6000</v>
      </c>
      <c r="X973" s="87">
        <f>IFERROR(VLOOKUP(L973,'DINAMICA SOLICITADO - ENTREGADO'!$A$2:$C$2000,3,0),"-")</f>
        <v>6000</v>
      </c>
      <c r="Y973" s="87" t="str">
        <f t="shared" si="278"/>
        <v>CLAVE SOLICITADA</v>
      </c>
      <c r="Z973" s="87">
        <f t="shared" si="279"/>
        <v>384</v>
      </c>
      <c r="AA973" s="87" t="str">
        <f t="shared" si="280"/>
        <v>MINIMO SUPERADO</v>
      </c>
      <c r="AB973" s="87">
        <f t="shared" si="281"/>
        <v>0</v>
      </c>
      <c r="AC973" s="87" t="str">
        <f t="shared" si="282"/>
        <v>RECIBIDO TOTAL</v>
      </c>
      <c r="AD973" s="6">
        <f t="shared" si="283"/>
        <v>202860</v>
      </c>
      <c r="AE973" s="87" t="s">
        <v>3574</v>
      </c>
      <c r="AF973" s="87"/>
      <c r="AG973" s="8"/>
      <c r="AH973" s="8"/>
      <c r="AI973" s="9">
        <v>2.5000000000000001E-2</v>
      </c>
      <c r="AJ973" s="9"/>
      <c r="AK973" s="8"/>
      <c r="AL973" s="20"/>
      <c r="AM973" s="8"/>
      <c r="AN973" s="8" t="str">
        <f t="shared" si="284"/>
        <v>MCSSA018786HRAEI-LPI-CC-420-202225301</v>
      </c>
      <c r="AO973" s="8" t="str">
        <f t="shared" si="285"/>
        <v>14040COMERCIALIZADORA DE PRODUCTOS INSTITUCIONALES, S.A. DE C.V.33.81MCSSA018786010.000.4251.002024LA-012M7B997-E115-2022RAMO 12</v>
      </c>
      <c r="AP973" s="8" t="str">
        <f t="shared" si="286"/>
        <v>HRAEI-LPI-CC-420-2022</v>
      </c>
      <c r="AQ973" s="1" t="str">
        <f t="shared" si="287"/>
        <v>HRAEI-MD1610</v>
      </c>
      <c r="AR973" s="1" t="str">
        <f t="shared" si="288"/>
        <v>COMERCIALIZADORA DE PRODUCTOS INSTITUCIONALES, S.A. DE C.V.</v>
      </c>
      <c r="AS973" s="1" t="str">
        <f t="shared" si="289"/>
        <v>LA-012M7B997-E115-2022</v>
      </c>
      <c r="AT973" s="1" t="s">
        <v>48</v>
      </c>
      <c r="AU973" s="1" t="str">
        <f t="shared" si="290"/>
        <v>HRAEI-LPI-CC-420-2022HRAEI-MD1610</v>
      </c>
      <c r="AV973" s="1"/>
      <c r="AW973" s="1"/>
      <c r="AX973" s="1"/>
    </row>
    <row r="974" spans="1:50" s="70" customFormat="1" ht="24.75" hidden="1" customHeight="1" x14ac:dyDescent="0.25">
      <c r="A974" s="1" t="str">
        <f t="shared" si="273"/>
        <v>LA-012M7B997-E115-2022MCSSA018786ESEOTRES PHARMA, S.A.P.I. DE C.V.2024010.000.4154.00</v>
      </c>
      <c r="B974" s="1" t="str">
        <f t="shared" si="274"/>
        <v>MCSSA01878625301HRAEI-LPI-CC-465-1-2022HRAEI-MD16182024</v>
      </c>
      <c r="C974" s="42">
        <v>44950</v>
      </c>
      <c r="D974" s="43">
        <v>2024</v>
      </c>
      <c r="E974" s="44" t="s">
        <v>39</v>
      </c>
      <c r="F974" s="44" t="s">
        <v>390</v>
      </c>
      <c r="G974" s="44" t="s">
        <v>41</v>
      </c>
      <c r="H974" s="44">
        <v>25301</v>
      </c>
      <c r="I974" s="44" t="s">
        <v>925</v>
      </c>
      <c r="J974" s="44" t="s">
        <v>926</v>
      </c>
      <c r="K974" s="44" t="s">
        <v>927</v>
      </c>
      <c r="L974" s="44" t="str">
        <f t="shared" si="275"/>
        <v>HRAEI-LPI-CC-465-1-2022HRAEI-MD1618</v>
      </c>
      <c r="M974" s="44" t="s">
        <v>928</v>
      </c>
      <c r="N974" s="44">
        <v>25302215</v>
      </c>
      <c r="O974" s="44" t="s">
        <v>929</v>
      </c>
      <c r="P974" s="44" t="s">
        <v>930</v>
      </c>
      <c r="Q974" s="45">
        <v>207</v>
      </c>
      <c r="R974" s="46">
        <v>625</v>
      </c>
      <c r="S974" s="46">
        <v>1562</v>
      </c>
      <c r="T974" s="45">
        <f t="shared" si="276"/>
        <v>129375</v>
      </c>
      <c r="U974" s="45">
        <f t="shared" si="277"/>
        <v>323334</v>
      </c>
      <c r="V974" s="47">
        <v>0</v>
      </c>
      <c r="W974" s="87">
        <f>IFERROR(VLOOKUP(L974,'DINAMICA SOLICITADO - ENTREGADO'!$A$2:$B$2000,2,0),"-")</f>
        <v>1562</v>
      </c>
      <c r="X974" s="87">
        <f>IFERROR(VLOOKUP(L974,'DINAMICA SOLICITADO - ENTREGADO'!$A$2:$C$2000,3,0),"-")</f>
        <v>1562</v>
      </c>
      <c r="Y974" s="87" t="str">
        <f t="shared" si="278"/>
        <v>CLAVE SOLICITADA</v>
      </c>
      <c r="Z974" s="87">
        <f t="shared" si="279"/>
        <v>937</v>
      </c>
      <c r="AA974" s="87" t="str">
        <f t="shared" si="280"/>
        <v>MINIMO SUPERADO</v>
      </c>
      <c r="AB974" s="87">
        <f t="shared" si="281"/>
        <v>0</v>
      </c>
      <c r="AC974" s="87" t="str">
        <f t="shared" si="282"/>
        <v>RECIBIDO TOTAL</v>
      </c>
      <c r="AD974" s="6">
        <f t="shared" si="283"/>
        <v>323334</v>
      </c>
      <c r="AE974" s="87"/>
      <c r="AF974" s="87"/>
      <c r="AG974" s="8"/>
      <c r="AH974" s="8"/>
      <c r="AI974" s="9">
        <v>2.5000000000000001E-2</v>
      </c>
      <c r="AJ974" s="9"/>
      <c r="AK974" s="8"/>
      <c r="AL974" s="20"/>
      <c r="AM974" s="8"/>
      <c r="AN974" s="8" t="str">
        <f t="shared" si="284"/>
        <v>MCSSA018786HRAEI-LPI-CC-465-1-202225301</v>
      </c>
      <c r="AO974" s="8" t="str">
        <f t="shared" si="285"/>
        <v>1562ESEOTRES PHARMA, S.A.P.I. DE C.V.207MCSSA018786010.000.4154.002024LA-012M7B997-E115-2022RAMO 12</v>
      </c>
      <c r="AP974" s="8" t="str">
        <f t="shared" si="286"/>
        <v>HRAEI-LPI-CC-465-1-2022</v>
      </c>
      <c r="AQ974" s="1" t="str">
        <f t="shared" si="287"/>
        <v>HRAEI-MD1618</v>
      </c>
      <c r="AR974" s="1" t="str">
        <f t="shared" si="288"/>
        <v>ESEOTRES PHARMA, S.A.P.I. DE C.V.</v>
      </c>
      <c r="AS974" s="1" t="str">
        <f t="shared" si="289"/>
        <v>LA-012M7B997-E115-2022</v>
      </c>
      <c r="AT974" s="1" t="s">
        <v>48</v>
      </c>
      <c r="AU974" s="1" t="str">
        <f t="shared" si="290"/>
        <v>HRAEI-LPI-CC-465-1-2022HRAEI-MD1618</v>
      </c>
      <c r="AV974" s="1"/>
      <c r="AW974" s="1"/>
      <c r="AX974" s="1"/>
    </row>
    <row r="975" spans="1:50" s="70" customFormat="1" ht="24.75" hidden="1" customHeight="1" x14ac:dyDescent="0.25">
      <c r="A975" s="70" t="str">
        <f t="shared" si="273"/>
        <v>LA-12-512-012000991-I-174-2023MCSSA018786GRUPO FARMACEUTICO TOTALFARMA,S.A DE C.V.2024010.000.0254.00</v>
      </c>
      <c r="B975" s="70" t="str">
        <f t="shared" si="274"/>
        <v>MCSSA01878625301HRAEI-LPI-CC-312-1-2023HRAEI-MD16192024</v>
      </c>
      <c r="C975" s="71">
        <v>45303</v>
      </c>
      <c r="D975" s="72">
        <v>2024</v>
      </c>
      <c r="E975" s="73" t="s">
        <v>39</v>
      </c>
      <c r="F975" s="73" t="s">
        <v>2213</v>
      </c>
      <c r="G975" s="73" t="s">
        <v>41</v>
      </c>
      <c r="H975" s="73">
        <v>25301</v>
      </c>
      <c r="I975" s="73" t="s">
        <v>2317</v>
      </c>
      <c r="J975" s="73" t="s">
        <v>2318</v>
      </c>
      <c r="K975" s="73" t="s">
        <v>1307</v>
      </c>
      <c r="L975" s="44" t="str">
        <f t="shared" si="275"/>
        <v>HRAEI-LPI-CC-312-1-2023HRAEI-MD1619</v>
      </c>
      <c r="M975" s="138" t="s">
        <v>1308</v>
      </c>
      <c r="N975" s="73">
        <v>25302220</v>
      </c>
      <c r="O975" s="73" t="s">
        <v>1309</v>
      </c>
      <c r="P975" s="73" t="s">
        <v>1310</v>
      </c>
      <c r="Q975" s="74">
        <v>1260</v>
      </c>
      <c r="R975" s="75">
        <v>58</v>
      </c>
      <c r="S975" s="75">
        <v>144</v>
      </c>
      <c r="T975" s="74">
        <f t="shared" si="276"/>
        <v>73080</v>
      </c>
      <c r="U975" s="74">
        <f t="shared" si="277"/>
        <v>181440</v>
      </c>
      <c r="V975" s="76">
        <v>0</v>
      </c>
      <c r="W975" s="87">
        <f>IFERROR(VLOOKUP(L975,'DINAMICA SOLICITADO - ENTREGADO'!$A$2:$B$2000,2,0),"-")</f>
        <v>58</v>
      </c>
      <c r="X975" s="87">
        <f>IFERROR(VLOOKUP(L975,'DINAMICA SOLICITADO - ENTREGADO'!$A$2:$C$2000,3,0),"-")</f>
        <v>0</v>
      </c>
      <c r="Y975" s="87" t="str">
        <f t="shared" si="278"/>
        <v>CLAVE SOLICITADA</v>
      </c>
      <c r="Z975" s="87">
        <f t="shared" si="279"/>
        <v>0</v>
      </c>
      <c r="AA975" s="87" t="str">
        <f t="shared" si="280"/>
        <v>MINIMO CUMPLIDO</v>
      </c>
      <c r="AB975" s="87">
        <f t="shared" si="281"/>
        <v>58</v>
      </c>
      <c r="AC975" s="87" t="str">
        <f t="shared" si="282"/>
        <v>SIN RECIBIR</v>
      </c>
      <c r="AD975" s="6">
        <f t="shared" si="283"/>
        <v>0</v>
      </c>
      <c r="AE975" s="87"/>
      <c r="AF975" s="87"/>
      <c r="AG975" s="77" t="s">
        <v>2215</v>
      </c>
      <c r="AH975" s="77" t="s">
        <v>2215</v>
      </c>
      <c r="AI975" s="78" t="s">
        <v>2216</v>
      </c>
      <c r="AJ975" s="78" t="s">
        <v>2352</v>
      </c>
      <c r="AK975" s="77"/>
      <c r="AL975" s="77"/>
      <c r="AM975" s="77" t="s">
        <v>2217</v>
      </c>
      <c r="AN975" s="77" t="str">
        <f t="shared" si="284"/>
        <v>MCSSA018786HRAEI-LPI-CC-312-1-202325301</v>
      </c>
      <c r="AO975" s="77" t="str">
        <f t="shared" si="285"/>
        <v>144GRUPO FARMACEUTICO TOTALFARMA,S.A DE C.V.1260MCSSA018786010.000.0254.002024LA-12-512-012000991-I-174-2023RAMO 12</v>
      </c>
      <c r="AP975" s="77" t="str">
        <f t="shared" si="286"/>
        <v>HRAEI-LPI-CC-312-1-2023</v>
      </c>
      <c r="AQ975" s="70" t="str">
        <f t="shared" si="287"/>
        <v>HRAEI-MD1619</v>
      </c>
      <c r="AR975" s="70" t="str">
        <f t="shared" si="288"/>
        <v>GRUPO FARMACEUTICO TOTALFARMA,S.A DE C.V.</v>
      </c>
      <c r="AS975" s="70" t="str">
        <f t="shared" si="289"/>
        <v>LA-12-512-012000991-I-174-2023</v>
      </c>
      <c r="AT975" s="70" t="s">
        <v>2218</v>
      </c>
      <c r="AU975" s="70" t="str">
        <f t="shared" si="290"/>
        <v>HRAEI-LPI-CC-312-1-2023HRAEI-MD1619</v>
      </c>
    </row>
    <row r="976" spans="1:50" s="70" customFormat="1" ht="24.75" hidden="1" customHeight="1" x14ac:dyDescent="0.25">
      <c r="A976" s="70" t="str">
        <f t="shared" si="273"/>
        <v>LA-12-512-012000991-I-174-2023MCSSA018786BIOSISTEMAS Y SEGURIDAD PRIVADA, S.A. DE C.V.2024010.000.0254.00</v>
      </c>
      <c r="B976" s="70" t="str">
        <f t="shared" si="274"/>
        <v>MCSSA01878625301HRAEI-LPI-CC-267-1-2023HRAEI-MD16192024</v>
      </c>
      <c r="C976" s="71">
        <v>45253</v>
      </c>
      <c r="D976" s="72">
        <v>2024</v>
      </c>
      <c r="E976" s="73" t="s">
        <v>39</v>
      </c>
      <c r="F976" s="73" t="s">
        <v>2213</v>
      </c>
      <c r="G976" s="73" t="s">
        <v>41</v>
      </c>
      <c r="H976" s="73">
        <v>25301</v>
      </c>
      <c r="I976" s="73" t="s">
        <v>2384</v>
      </c>
      <c r="J976" s="73" t="s">
        <v>583</v>
      </c>
      <c r="K976" s="73" t="s">
        <v>1307</v>
      </c>
      <c r="L976" s="44" t="str">
        <f t="shared" si="275"/>
        <v>HRAEI-LPI-CC-267-1-2023HRAEI-MD1619</v>
      </c>
      <c r="M976" s="73" t="s">
        <v>1308</v>
      </c>
      <c r="N976" s="73">
        <v>25302220</v>
      </c>
      <c r="O976" s="73" t="s">
        <v>1309</v>
      </c>
      <c r="P976" s="73" t="s">
        <v>1310</v>
      </c>
      <c r="Q976" s="74">
        <v>1176.1099999999999</v>
      </c>
      <c r="R976" s="75">
        <v>38</v>
      </c>
      <c r="S976" s="75">
        <v>96</v>
      </c>
      <c r="T976" s="74">
        <f t="shared" si="276"/>
        <v>44692.179999999993</v>
      </c>
      <c r="U976" s="74">
        <f t="shared" si="277"/>
        <v>112906.56</v>
      </c>
      <c r="V976" s="76">
        <v>0</v>
      </c>
      <c r="W976" s="87">
        <f>IFERROR(VLOOKUP(L976,'DINAMICA SOLICITADO - ENTREGADO'!$A$2:$B$2000,2,0),"-")</f>
        <v>38</v>
      </c>
      <c r="X976" s="87">
        <f>IFERROR(VLOOKUP(L976,'DINAMICA SOLICITADO - ENTREGADO'!$A$2:$C$2000,3,0),"-")</f>
        <v>38</v>
      </c>
      <c r="Y976" s="87" t="str">
        <f t="shared" si="278"/>
        <v>CLAVE SOLICITADA</v>
      </c>
      <c r="Z976" s="87">
        <f t="shared" si="279"/>
        <v>0</v>
      </c>
      <c r="AA976" s="87" t="str">
        <f t="shared" si="280"/>
        <v>MINIMO CUMPLIDO</v>
      </c>
      <c r="AB976" s="87">
        <f t="shared" si="281"/>
        <v>0</v>
      </c>
      <c r="AC976" s="87" t="str">
        <f t="shared" si="282"/>
        <v>RECIBIDO TOTAL</v>
      </c>
      <c r="AD976" s="6">
        <f t="shared" si="283"/>
        <v>44692.179999999993</v>
      </c>
      <c r="AE976" s="87"/>
      <c r="AF976" s="87"/>
      <c r="AG976" s="77"/>
      <c r="AH976" s="77"/>
      <c r="AI976" s="78" t="s">
        <v>2216</v>
      </c>
      <c r="AJ976" s="78"/>
      <c r="AK976" s="77"/>
      <c r="AL976" s="77"/>
      <c r="AM976" s="77"/>
      <c r="AN976" s="77" t="str">
        <f t="shared" si="284"/>
        <v>MCSSA018786HRAEI-LPI-CC-267-1-202325301</v>
      </c>
      <c r="AO976" s="77" t="str">
        <f t="shared" si="285"/>
        <v>96BIOSISTEMAS Y SEGURIDAD PRIVADA, S.A. DE C.V.1176.11MCSSA018786010.000.0254.002024LA-12-512-012000991-I-174-2023RAMO 12</v>
      </c>
      <c r="AP976" s="77" t="str">
        <f t="shared" si="286"/>
        <v>HRAEI-LPI-CC-267-1-2023</v>
      </c>
      <c r="AQ976" s="70" t="str">
        <f t="shared" si="287"/>
        <v>HRAEI-MD1619</v>
      </c>
      <c r="AR976" s="70" t="str">
        <f t="shared" si="288"/>
        <v>BIOSISTEMAS Y SEGURIDAD PRIVADA, S.A. DE C.V.</v>
      </c>
      <c r="AS976" s="70" t="str">
        <f t="shared" si="289"/>
        <v>LA-12-512-012000991-I-174-2023</v>
      </c>
      <c r="AT976" s="70" t="s">
        <v>2218</v>
      </c>
      <c r="AU976" s="70" t="str">
        <f t="shared" si="290"/>
        <v>HRAEI-LPI-CC-267-1-2023HRAEI-MD1619</v>
      </c>
    </row>
    <row r="977" spans="1:52" s="70" customFormat="1" ht="24.75" hidden="1" customHeight="1" x14ac:dyDescent="0.25">
      <c r="A977" s="1" t="str">
        <f t="shared" si="273"/>
        <v>AA-012M7B997-E158-2022MCSSA018786BIOSISTEMAS Y SEGURIDAD PRIVADA, S.A. DE C.V.2024010.000.0254.00</v>
      </c>
      <c r="B977" s="1" t="str">
        <f t="shared" si="274"/>
        <v>MCSSA01878625301HRAEI-AD-CC-523-2022HRAEI-MD16192024</v>
      </c>
      <c r="C977" s="42">
        <v>44950</v>
      </c>
      <c r="D977" s="43">
        <v>2024</v>
      </c>
      <c r="E977" s="44" t="s">
        <v>39</v>
      </c>
      <c r="F977" s="44" t="s">
        <v>1305</v>
      </c>
      <c r="G977" s="44" t="s">
        <v>41</v>
      </c>
      <c r="H977" s="44">
        <v>25301</v>
      </c>
      <c r="I977" s="44" t="s">
        <v>1306</v>
      </c>
      <c r="J977" s="44" t="s">
        <v>583</v>
      </c>
      <c r="K977" s="44" t="s">
        <v>1307</v>
      </c>
      <c r="L977" s="44" t="str">
        <f t="shared" si="275"/>
        <v>HRAEI-AD-CC-523-2022HRAEI-MD1619</v>
      </c>
      <c r="M977" s="44" t="s">
        <v>1308</v>
      </c>
      <c r="N977" s="44">
        <v>25302220</v>
      </c>
      <c r="O977" s="44" t="s">
        <v>1309</v>
      </c>
      <c r="P977" s="44" t="s">
        <v>1310</v>
      </c>
      <c r="Q977" s="45">
        <v>1079</v>
      </c>
      <c r="R977" s="46">
        <v>156</v>
      </c>
      <c r="S977" s="46">
        <v>390</v>
      </c>
      <c r="T977" s="45">
        <f t="shared" si="276"/>
        <v>168324</v>
      </c>
      <c r="U977" s="45">
        <f t="shared" si="277"/>
        <v>420810</v>
      </c>
      <c r="V977" s="47">
        <v>0</v>
      </c>
      <c r="W977" s="87">
        <f>IFERROR(VLOOKUP(L977,'DINAMICA SOLICITADO - ENTREGADO'!$A$2:$B$2000,2,0),"-")</f>
        <v>50</v>
      </c>
      <c r="X977" s="87">
        <f>IFERROR(VLOOKUP(L977,'DINAMICA SOLICITADO - ENTREGADO'!$A$2:$C$2000,3,0),"-")</f>
        <v>50</v>
      </c>
      <c r="Y977" s="87" t="str">
        <f t="shared" si="278"/>
        <v>CLAVE SOLICITADA</v>
      </c>
      <c r="Z977" s="87">
        <f t="shared" si="279"/>
        <v>-106</v>
      </c>
      <c r="AA977" s="87" t="str">
        <f t="shared" si="280"/>
        <v>MINIMO NO CUMPLIDO</v>
      </c>
      <c r="AB977" s="87">
        <f t="shared" si="281"/>
        <v>0</v>
      </c>
      <c r="AC977" s="87" t="str">
        <f t="shared" si="282"/>
        <v>RECIBIDO TOTAL</v>
      </c>
      <c r="AD977" s="6">
        <f t="shared" si="283"/>
        <v>53950</v>
      </c>
      <c r="AE977" s="87"/>
      <c r="AF977" s="87"/>
      <c r="AG977" s="8"/>
      <c r="AH977" s="8"/>
      <c r="AI977" s="9">
        <v>2.5000000000000001E-2</v>
      </c>
      <c r="AJ977" s="9"/>
      <c r="AK977" s="8"/>
      <c r="AL977" s="20"/>
      <c r="AM977" s="8"/>
      <c r="AN977" s="8" t="str">
        <f t="shared" si="284"/>
        <v>MCSSA018786HRAEI-AD-CC-523-202225301</v>
      </c>
      <c r="AO977" s="8" t="str">
        <f t="shared" si="285"/>
        <v>390BIOSISTEMAS Y SEGURIDAD PRIVADA, S.A. DE C.V.1079MCSSA018786010.000.0254.002024AA-012M7B997-E158-2022RAMO 12</v>
      </c>
      <c r="AP977" s="8" t="str">
        <f t="shared" si="286"/>
        <v>HRAEI-AD-CC-523-2022</v>
      </c>
      <c r="AQ977" s="1" t="str">
        <f t="shared" si="287"/>
        <v>HRAEI-MD1619</v>
      </c>
      <c r="AR977" s="1" t="str">
        <f t="shared" si="288"/>
        <v>BIOSISTEMAS Y SEGURIDAD PRIVADA, S.A. DE C.V.</v>
      </c>
      <c r="AS977" s="1" t="str">
        <f t="shared" si="289"/>
        <v>AA-012M7B997-E158-2022</v>
      </c>
      <c r="AT977" s="1" t="s">
        <v>48</v>
      </c>
      <c r="AU977" s="1" t="str">
        <f t="shared" si="290"/>
        <v>HRAEI-AD-CC-523-2022HRAEI-MD1619</v>
      </c>
      <c r="AV977" s="1"/>
      <c r="AW977" s="1"/>
      <c r="AX977" s="1"/>
    </row>
    <row r="978" spans="1:52" ht="24.75" hidden="1" customHeight="1" x14ac:dyDescent="0.25">
      <c r="A978" s="70" t="str">
        <f t="shared" si="273"/>
        <v>AA-12-512-012000991-T-176-2023  MCSSA018786ABBVIE FARMACEUTICOS, S.A. DE C.V.2024010.000.6226.00</v>
      </c>
      <c r="B978" s="70" t="str">
        <f t="shared" si="274"/>
        <v>MCSSA01878625301HRAEI-AD-CC-231-2023HRAEI-MD21172024</v>
      </c>
      <c r="C978" s="71">
        <v>45239</v>
      </c>
      <c r="D978" s="72">
        <v>2024</v>
      </c>
      <c r="E978" s="73" t="s">
        <v>39</v>
      </c>
      <c r="F978" s="73" t="s">
        <v>2239</v>
      </c>
      <c r="G978" s="73" t="s">
        <v>41</v>
      </c>
      <c r="H978" s="73">
        <v>25301</v>
      </c>
      <c r="I978" s="73" t="s">
        <v>2240</v>
      </c>
      <c r="J978" s="73" t="s">
        <v>2241</v>
      </c>
      <c r="K978" s="73" t="s">
        <v>311</v>
      </c>
      <c r="L978" s="44" t="str">
        <f t="shared" si="275"/>
        <v>HRAEI-AD-CC-231-2023HRAEI-MD2117</v>
      </c>
      <c r="M978" s="73" t="s">
        <v>312</v>
      </c>
      <c r="N978" s="73">
        <v>25303477</v>
      </c>
      <c r="O978" s="73" t="s">
        <v>313</v>
      </c>
      <c r="P978" s="73" t="s">
        <v>314</v>
      </c>
      <c r="Q978" s="74">
        <v>116268.6</v>
      </c>
      <c r="R978" s="75">
        <v>2</v>
      </c>
      <c r="S978" s="75">
        <v>5</v>
      </c>
      <c r="T978" s="74">
        <f t="shared" si="276"/>
        <v>232537.2</v>
      </c>
      <c r="U978" s="74">
        <f t="shared" si="277"/>
        <v>581343</v>
      </c>
      <c r="V978" s="76">
        <v>0</v>
      </c>
      <c r="W978" s="87">
        <f>IFERROR(VLOOKUP(L978,'DINAMICA SOLICITADO - ENTREGADO'!$A$2:$B$2000,2,0),"-")</f>
        <v>5</v>
      </c>
      <c r="X978" s="87">
        <f>IFERROR(VLOOKUP(L978,'DINAMICA SOLICITADO - ENTREGADO'!$A$2:$C$2000,3,0),"-")</f>
        <v>5</v>
      </c>
      <c r="Y978" s="87" t="str">
        <f t="shared" si="278"/>
        <v>CLAVE SOLICITADA</v>
      </c>
      <c r="Z978" s="87">
        <f t="shared" si="279"/>
        <v>3</v>
      </c>
      <c r="AA978" s="87" t="str">
        <f t="shared" si="280"/>
        <v>MINIMO SUPERADO</v>
      </c>
      <c r="AB978" s="87">
        <f t="shared" si="281"/>
        <v>0</v>
      </c>
      <c r="AC978" s="87" t="str">
        <f t="shared" si="282"/>
        <v>RECIBIDO TOTAL</v>
      </c>
      <c r="AD978" s="6">
        <f t="shared" si="283"/>
        <v>581343</v>
      </c>
      <c r="AE978" s="87"/>
      <c r="AF978" s="87"/>
      <c r="AG978" s="77"/>
      <c r="AH978" s="77"/>
      <c r="AI978" s="78" t="s">
        <v>2216</v>
      </c>
      <c r="AJ978" s="78"/>
      <c r="AK978" s="77"/>
      <c r="AL978" s="77"/>
      <c r="AM978" s="77"/>
      <c r="AN978" s="77" t="str">
        <f t="shared" si="284"/>
        <v>MCSSA018786HRAEI-AD-CC-231-202325301</v>
      </c>
      <c r="AO978" s="77" t="str">
        <f t="shared" si="285"/>
        <v>5ABBVIE FARMACEUTICOS, S.A. DE C.V.116268.6MCSSA018786010.000.6226.002024AA-12-512-012000991-T-176-2023  RAMO 12</v>
      </c>
      <c r="AP978" s="77" t="str">
        <f t="shared" si="286"/>
        <v>HRAEI-AD-CC-231-2023</v>
      </c>
      <c r="AQ978" s="70" t="str">
        <f t="shared" si="287"/>
        <v>HRAEI-MD2117</v>
      </c>
      <c r="AR978" s="70" t="str">
        <f t="shared" si="288"/>
        <v>ABBVIE FARMACEUTICOS, S.A. DE C.V.</v>
      </c>
      <c r="AS978" s="70" t="str">
        <f t="shared" si="289"/>
        <v>AA-12-512-012000991-T-176-2023  </v>
      </c>
      <c r="AT978" s="70" t="s">
        <v>2218</v>
      </c>
      <c r="AU978" s="70" t="str">
        <f t="shared" si="290"/>
        <v>HRAEI-AD-CC-231-2023HRAEI-MD2117</v>
      </c>
      <c r="AV978" s="70"/>
      <c r="AW978" s="70"/>
      <c r="AX978" s="70"/>
      <c r="AY978" s="70"/>
      <c r="AZ978" s="70"/>
    </row>
    <row r="979" spans="1:52" s="70" customFormat="1" ht="24.75" hidden="1" customHeight="1" x14ac:dyDescent="0.25">
      <c r="A979" s="1" t="str">
        <f t="shared" si="273"/>
        <v>AA-012M7B997-E133-2022MCSSA018786ABBVIE FARMACÉUTICOS, S.A. DE C.V.2024010.000.6226.00</v>
      </c>
      <c r="B979" s="1" t="str">
        <f t="shared" si="274"/>
        <v>MCSSA01878625301HRAEI-AD-CC-358-2022HRAEI-MD21172024</v>
      </c>
      <c r="C979" s="42">
        <v>44950</v>
      </c>
      <c r="D979" s="43">
        <v>2024</v>
      </c>
      <c r="E979" s="44" t="s">
        <v>39</v>
      </c>
      <c r="F979" s="44" t="s">
        <v>40</v>
      </c>
      <c r="G979" s="44" t="s">
        <v>41</v>
      </c>
      <c r="H979" s="44">
        <v>25301</v>
      </c>
      <c r="I979" s="44" t="s">
        <v>309</v>
      </c>
      <c r="J979" s="44" t="s">
        <v>310</v>
      </c>
      <c r="K979" s="44" t="s">
        <v>311</v>
      </c>
      <c r="L979" s="44" t="str">
        <f t="shared" si="275"/>
        <v>HRAEI-AD-CC-358-2022HRAEI-MD2117</v>
      </c>
      <c r="M979" s="44" t="s">
        <v>312</v>
      </c>
      <c r="N979" s="44">
        <v>25303477</v>
      </c>
      <c r="O979" s="44" t="s">
        <v>313</v>
      </c>
      <c r="P979" s="44" t="s">
        <v>314</v>
      </c>
      <c r="Q979" s="45">
        <v>116268.6</v>
      </c>
      <c r="R979" s="46">
        <v>10</v>
      </c>
      <c r="S979" s="46">
        <v>23</v>
      </c>
      <c r="T979" s="45">
        <f t="shared" si="276"/>
        <v>1162686</v>
      </c>
      <c r="U979" s="45">
        <f t="shared" si="277"/>
        <v>2674177.8000000003</v>
      </c>
      <c r="V979" s="47">
        <v>0</v>
      </c>
      <c r="W979" s="87">
        <f>IFERROR(VLOOKUP(L979,'DINAMICA SOLICITADO - ENTREGADO'!$A$2:$B$2000,2,0),"-")</f>
        <v>23</v>
      </c>
      <c r="X979" s="87">
        <f>IFERROR(VLOOKUP(L979,'DINAMICA SOLICITADO - ENTREGADO'!$A$2:$C$2000,3,0),"-")</f>
        <v>23</v>
      </c>
      <c r="Y979" s="87" t="str">
        <f t="shared" si="278"/>
        <v>CLAVE SOLICITADA</v>
      </c>
      <c r="Z979" s="87">
        <f t="shared" si="279"/>
        <v>13</v>
      </c>
      <c r="AA979" s="87" t="str">
        <f t="shared" si="280"/>
        <v>MINIMO SUPERADO</v>
      </c>
      <c r="AB979" s="87">
        <f t="shared" si="281"/>
        <v>0</v>
      </c>
      <c r="AC979" s="87" t="str">
        <f t="shared" si="282"/>
        <v>RECIBIDO TOTAL</v>
      </c>
      <c r="AD979" s="6">
        <f t="shared" si="283"/>
        <v>2674177.8000000003</v>
      </c>
      <c r="AE979" s="87"/>
      <c r="AF979" s="87"/>
      <c r="AG979" s="8"/>
      <c r="AH979" s="8"/>
      <c r="AI979" s="9">
        <v>2.5000000000000001E-2</v>
      </c>
      <c r="AJ979" s="9"/>
      <c r="AK979" s="8"/>
      <c r="AL979" s="20"/>
      <c r="AM979" s="8"/>
      <c r="AN979" s="8" t="str">
        <f t="shared" si="284"/>
        <v>MCSSA018786HRAEI-AD-CC-358-202225301</v>
      </c>
      <c r="AO979" s="8" t="str">
        <f t="shared" si="285"/>
        <v>23ABBVIE FARMACÉUTICOS, S.A. DE C.V.116268.6MCSSA018786010.000.6226.002024AA-012M7B997-E133-2022RAMO 12</v>
      </c>
      <c r="AP979" s="8" t="str">
        <f t="shared" si="286"/>
        <v>HRAEI-AD-CC-358-2022</v>
      </c>
      <c r="AQ979" s="1" t="str">
        <f t="shared" si="287"/>
        <v>HRAEI-MD2117</v>
      </c>
      <c r="AR979" s="1" t="str">
        <f t="shared" si="288"/>
        <v>ABBVIE FARMACÉUTICOS, S.A. DE C.V.</v>
      </c>
      <c r="AS979" s="1" t="str">
        <f t="shared" si="289"/>
        <v>AA-012M7B997-E133-2022</v>
      </c>
      <c r="AT979" s="1" t="s">
        <v>48</v>
      </c>
      <c r="AU979" s="1" t="str">
        <f t="shared" si="290"/>
        <v>HRAEI-AD-CC-358-2022HRAEI-MD2117</v>
      </c>
      <c r="AV979" s="1"/>
      <c r="AW979" s="1"/>
      <c r="AX979" s="1"/>
    </row>
    <row r="980" spans="1:52" s="70" customFormat="1" ht="24.75" hidden="1" customHeight="1" x14ac:dyDescent="0.25">
      <c r="A980" s="1" t="str">
        <f t="shared" si="273"/>
        <v>LA-12-M7B-012M7B997-I-1-2023MCSSA018786AUROVIDA FARMACÉUTICA, S.A. DE C.V.2024010.000.4488.00</v>
      </c>
      <c r="B980" s="1" t="str">
        <f t="shared" si="274"/>
        <v>MCSSA01878625301HRAEI-LPI-CC-034-2023HRAEI-MD16212024</v>
      </c>
      <c r="C980" s="42">
        <v>44971</v>
      </c>
      <c r="D980" s="43">
        <v>2024</v>
      </c>
      <c r="E980" s="44" t="s">
        <v>39</v>
      </c>
      <c r="F980" s="44" t="s">
        <v>1474</v>
      </c>
      <c r="G980" s="44" t="s">
        <v>41</v>
      </c>
      <c r="H980" s="44">
        <v>25301</v>
      </c>
      <c r="I980" s="44" t="s">
        <v>1721</v>
      </c>
      <c r="J980" s="44" t="s">
        <v>1377</v>
      </c>
      <c r="K980" s="44" t="s">
        <v>1869</v>
      </c>
      <c r="L980" s="44" t="str">
        <f t="shared" si="275"/>
        <v>HRAEI-LPI-CC-034-2023HRAEI-MD1621</v>
      </c>
      <c r="M980" s="44" t="s">
        <v>1870</v>
      </c>
      <c r="N980" s="44">
        <v>25302222</v>
      </c>
      <c r="O980" s="44" t="s">
        <v>1871</v>
      </c>
      <c r="P980" s="44" t="s">
        <v>1872</v>
      </c>
      <c r="Q980" s="45">
        <v>8.58</v>
      </c>
      <c r="R980" s="46">
        <v>7</v>
      </c>
      <c r="S980" s="46">
        <v>16</v>
      </c>
      <c r="T980" s="45">
        <f t="shared" si="276"/>
        <v>60.06</v>
      </c>
      <c r="U980" s="45">
        <f t="shared" si="277"/>
        <v>137.28</v>
      </c>
      <c r="V980" s="47">
        <v>0</v>
      </c>
      <c r="W980" s="87">
        <f>IFERROR(VLOOKUP(L980,'DINAMICA SOLICITADO - ENTREGADO'!$A$2:$B$2000,2,0),"-")</f>
        <v>7</v>
      </c>
      <c r="X980" s="87">
        <f>IFERROR(VLOOKUP(L980,'DINAMICA SOLICITADO - ENTREGADO'!$A$2:$C$2000,3,0),"-")</f>
        <v>0</v>
      </c>
      <c r="Y980" s="87" t="str">
        <f t="shared" si="278"/>
        <v>CLAVE SOLICITADA</v>
      </c>
      <c r="Z980" s="87">
        <f t="shared" si="279"/>
        <v>0</v>
      </c>
      <c r="AA980" s="87" t="str">
        <f t="shared" si="280"/>
        <v>MINIMO CUMPLIDO</v>
      </c>
      <c r="AB980" s="87">
        <f t="shared" si="281"/>
        <v>7</v>
      </c>
      <c r="AC980" s="87" t="str">
        <f t="shared" si="282"/>
        <v>SIN RECIBIR</v>
      </c>
      <c r="AD980" s="6">
        <f t="shared" si="283"/>
        <v>0</v>
      </c>
      <c r="AE980" s="87" t="s">
        <v>3574</v>
      </c>
      <c r="AF980" s="87"/>
      <c r="AG980" s="8"/>
      <c r="AH980" s="8"/>
      <c r="AI980" s="9">
        <v>0.02</v>
      </c>
      <c r="AJ980" s="9"/>
      <c r="AK980" s="8"/>
      <c r="AL980" s="20"/>
      <c r="AM980" s="8"/>
      <c r="AN980" s="8" t="str">
        <f t="shared" si="284"/>
        <v>MCSSA018786HRAEI-LPI-CC-034-202325301</v>
      </c>
      <c r="AO980" s="8" t="str">
        <f t="shared" si="285"/>
        <v>16AUROVIDA FARMACÉUTICA, S.A. DE C.V.8.58MCSSA018786010.000.4488.002024LA-12-M7B-012M7B997-I-1-2023RAMO 12</v>
      </c>
      <c r="AP980" s="8" t="str">
        <f t="shared" si="286"/>
        <v>HRAEI-LPI-CC-034-2023</v>
      </c>
      <c r="AQ980" s="1" t="str">
        <f t="shared" si="287"/>
        <v>HRAEI-MD1621</v>
      </c>
      <c r="AR980" s="1" t="str">
        <f t="shared" si="288"/>
        <v>AUROVIDA FARMACÉUTICA, S.A. DE C.V.</v>
      </c>
      <c r="AS980" s="1" t="str">
        <f t="shared" si="289"/>
        <v>LA-12-M7B-012M7B997-I-1-2023</v>
      </c>
      <c r="AT980" s="1" t="s">
        <v>48</v>
      </c>
      <c r="AU980" s="1" t="str">
        <f t="shared" si="290"/>
        <v>HRAEI-LPI-CC-034-2023HRAEI-MD1621</v>
      </c>
      <c r="AV980" s="1"/>
      <c r="AW980" s="1"/>
      <c r="AX980" s="1"/>
    </row>
    <row r="981" spans="1:52" s="70" customFormat="1" ht="24.75" hidden="1" customHeight="1" x14ac:dyDescent="0.25">
      <c r="A981" s="1" t="str">
        <f t="shared" si="273"/>
        <v>LA-12-M7B-012M7B997-I-1-2023MCSSA018786TECNOFARMA, S.A. DE C.V.2024010.000.0596.00</v>
      </c>
      <c r="B981" s="1" t="str">
        <f t="shared" si="274"/>
        <v>MCSSA01878625301HRAEI-LPI-CC-023-2023HRAEI-MD16222024</v>
      </c>
      <c r="C981" s="42">
        <v>44971</v>
      </c>
      <c r="D981" s="43">
        <v>2024</v>
      </c>
      <c r="E981" s="44" t="s">
        <v>39</v>
      </c>
      <c r="F981" s="44" t="s">
        <v>1474</v>
      </c>
      <c r="G981" s="44" t="s">
        <v>41</v>
      </c>
      <c r="H981" s="44">
        <v>25301</v>
      </c>
      <c r="I981" s="44" t="s">
        <v>1583</v>
      </c>
      <c r="J981" s="44" t="s">
        <v>569</v>
      </c>
      <c r="K981" s="44" t="s">
        <v>1584</v>
      </c>
      <c r="L981" s="44" t="str">
        <f t="shared" si="275"/>
        <v>HRAEI-LPI-CC-023-2023HRAEI-MD1622</v>
      </c>
      <c r="M981" s="44" t="s">
        <v>1585</v>
      </c>
      <c r="N981" s="44">
        <v>25302224</v>
      </c>
      <c r="O981" s="44" t="s">
        <v>1586</v>
      </c>
      <c r="P981" s="44" t="s">
        <v>1587</v>
      </c>
      <c r="Q981" s="45">
        <v>8.0299999999999994</v>
      </c>
      <c r="R981" s="46">
        <v>29</v>
      </c>
      <c r="S981" s="46">
        <v>72</v>
      </c>
      <c r="T981" s="45">
        <f t="shared" si="276"/>
        <v>232.86999999999998</v>
      </c>
      <c r="U981" s="45">
        <f t="shared" si="277"/>
        <v>578.16</v>
      </c>
      <c r="V981" s="47">
        <v>0</v>
      </c>
      <c r="W981" s="87" t="str">
        <f>IFERROR(VLOOKUP(L981,'DINAMICA SOLICITADO - ENTREGADO'!$A$2:$B$2000,2,0),"-")</f>
        <v>-</v>
      </c>
      <c r="X981" s="87" t="str">
        <f>IFERROR(VLOOKUP(L981,'DINAMICA SOLICITADO - ENTREGADO'!$A$2:$C$2000,3,0),"-")</f>
        <v>-</v>
      </c>
      <c r="Y981" s="87" t="str">
        <f t="shared" si="278"/>
        <v>SIN SOLICITUD</v>
      </c>
      <c r="Z981" s="87" t="str">
        <f t="shared" si="279"/>
        <v>-</v>
      </c>
      <c r="AA981" s="87" t="str">
        <f t="shared" si="280"/>
        <v>MINIMO SIN SOLICITUD</v>
      </c>
      <c r="AB981" s="87" t="str">
        <f t="shared" si="281"/>
        <v>-</v>
      </c>
      <c r="AC981" s="87" t="str">
        <f t="shared" si="282"/>
        <v>SIN SOLICITUD</v>
      </c>
      <c r="AD981" s="6" t="str">
        <f t="shared" si="283"/>
        <v>-</v>
      </c>
      <c r="AE981" s="87"/>
      <c r="AF981" s="87"/>
      <c r="AG981" s="8"/>
      <c r="AH981" s="8"/>
      <c r="AI981" s="9">
        <v>0.02</v>
      </c>
      <c r="AJ981" s="9"/>
      <c r="AK981" s="8"/>
      <c r="AL981" s="20"/>
      <c r="AM981" s="8"/>
      <c r="AN981" s="8" t="str">
        <f t="shared" si="284"/>
        <v>MCSSA018786HRAEI-LPI-CC-023-202325301</v>
      </c>
      <c r="AO981" s="8" t="str">
        <f t="shared" si="285"/>
        <v>72TECNOFARMA, S.A. DE C.V.8.03MCSSA018786010.000.0596.002024LA-12-M7B-012M7B997-I-1-2023RAMO 12</v>
      </c>
      <c r="AP981" s="8" t="str">
        <f t="shared" si="286"/>
        <v>HRAEI-LPI-CC-023-2023</v>
      </c>
      <c r="AQ981" s="1" t="str">
        <f t="shared" si="287"/>
        <v>HRAEI-MD1622</v>
      </c>
      <c r="AR981" s="1" t="str">
        <f t="shared" si="288"/>
        <v>TECNOFARMA, S.A. DE C.V.</v>
      </c>
      <c r="AS981" s="1" t="str">
        <f t="shared" si="289"/>
        <v>LA-12-M7B-012M7B997-I-1-2023</v>
      </c>
      <c r="AT981" s="1" t="s">
        <v>48</v>
      </c>
      <c r="AU981" s="1" t="str">
        <f t="shared" si="290"/>
        <v>HRAEI-LPI-CC-023-2023HRAEI-MD1622</v>
      </c>
      <c r="AV981" s="1"/>
      <c r="AW981" s="1"/>
      <c r="AX981" s="1"/>
    </row>
    <row r="982" spans="1:52" s="70" customFormat="1" ht="24.75" hidden="1" customHeight="1" x14ac:dyDescent="0.25">
      <c r="A982" s="70" t="str">
        <f t="shared" si="273"/>
        <v>LA-12-512-012000991-I-174-2023MCSSA018786GRUPO FARMACEUTICO TOTALFARMA,S.A DE C.V.2024010.000.0598.00</v>
      </c>
      <c r="B982" s="70" t="str">
        <f t="shared" si="274"/>
        <v>MCSSA01878625301HRAEI-LPI-CC-312-1-2023HRAEI-MD16232024</v>
      </c>
      <c r="C982" s="71">
        <v>45253</v>
      </c>
      <c r="D982" s="72">
        <v>2024</v>
      </c>
      <c r="E982" s="73" t="s">
        <v>39</v>
      </c>
      <c r="F982" s="73" t="s">
        <v>2213</v>
      </c>
      <c r="G982" s="73" t="s">
        <v>41</v>
      </c>
      <c r="H982" s="73">
        <v>25301</v>
      </c>
      <c r="I982" s="73" t="s">
        <v>2317</v>
      </c>
      <c r="J982" s="73" t="s">
        <v>2318</v>
      </c>
      <c r="K982" s="73" t="s">
        <v>1588</v>
      </c>
      <c r="L982" s="44" t="str">
        <f t="shared" si="275"/>
        <v>HRAEI-LPI-CC-312-1-2023HRAEI-MD1623</v>
      </c>
      <c r="M982" s="138" t="s">
        <v>1589</v>
      </c>
      <c r="N982" s="73">
        <v>25302225</v>
      </c>
      <c r="O982" s="73" t="s">
        <v>1590</v>
      </c>
      <c r="P982" s="73" t="s">
        <v>1591</v>
      </c>
      <c r="Q982" s="74">
        <v>105</v>
      </c>
      <c r="R982" s="75">
        <v>15</v>
      </c>
      <c r="S982" s="75">
        <v>37</v>
      </c>
      <c r="T982" s="74">
        <f t="shared" si="276"/>
        <v>1575</v>
      </c>
      <c r="U982" s="74">
        <f t="shared" si="277"/>
        <v>3885</v>
      </c>
      <c r="V982" s="76">
        <v>0</v>
      </c>
      <c r="W982" s="87">
        <f>IFERROR(VLOOKUP(L982,'DINAMICA SOLICITADO - ENTREGADO'!$A$2:$B$2000,2,0),"-")</f>
        <v>15</v>
      </c>
      <c r="X982" s="87">
        <f>IFERROR(VLOOKUP(L982,'DINAMICA SOLICITADO - ENTREGADO'!$A$2:$C$2000,3,0),"-")</f>
        <v>0</v>
      </c>
      <c r="Y982" s="87" t="str">
        <f t="shared" si="278"/>
        <v>CLAVE SOLICITADA</v>
      </c>
      <c r="Z982" s="87">
        <f t="shared" si="279"/>
        <v>0</v>
      </c>
      <c r="AA982" s="87" t="str">
        <f t="shared" si="280"/>
        <v>MINIMO CUMPLIDO</v>
      </c>
      <c r="AB982" s="87">
        <f t="shared" si="281"/>
        <v>15</v>
      </c>
      <c r="AC982" s="87" t="str">
        <f t="shared" si="282"/>
        <v>SIN RECIBIR</v>
      </c>
      <c r="AD982" s="6">
        <f t="shared" si="283"/>
        <v>0</v>
      </c>
      <c r="AE982" s="87"/>
      <c r="AF982" s="87"/>
      <c r="AG982" s="77"/>
      <c r="AH982" s="77"/>
      <c r="AI982" s="78" t="s">
        <v>2216</v>
      </c>
      <c r="AJ982" s="78"/>
      <c r="AK982" s="77"/>
      <c r="AL982" s="77"/>
      <c r="AM982" s="77"/>
      <c r="AN982" s="77" t="str">
        <f t="shared" si="284"/>
        <v>MCSSA018786HRAEI-LPI-CC-312-1-202325301</v>
      </c>
      <c r="AO982" s="77" t="str">
        <f t="shared" si="285"/>
        <v>37GRUPO FARMACEUTICO TOTALFARMA,S.A DE C.V.105MCSSA018786010.000.0598.002024LA-12-512-012000991-I-174-2023RAMO 12</v>
      </c>
      <c r="AP982" s="77" t="str">
        <f t="shared" si="286"/>
        <v>HRAEI-LPI-CC-312-1-2023</v>
      </c>
      <c r="AQ982" s="70" t="str">
        <f t="shared" si="287"/>
        <v>HRAEI-MD1623</v>
      </c>
      <c r="AR982" s="70" t="str">
        <f t="shared" si="288"/>
        <v>GRUPO FARMACEUTICO TOTALFARMA,S.A DE C.V.</v>
      </c>
      <c r="AS982" s="70" t="str">
        <f t="shared" si="289"/>
        <v>LA-12-512-012000991-I-174-2023</v>
      </c>
      <c r="AT982" s="70" t="s">
        <v>2218</v>
      </c>
      <c r="AU982" s="70" t="str">
        <f t="shared" si="290"/>
        <v>HRAEI-LPI-CC-312-1-2023HRAEI-MD1623</v>
      </c>
    </row>
    <row r="983" spans="1:52" s="70" customFormat="1" ht="24.75" hidden="1" customHeight="1" x14ac:dyDescent="0.25">
      <c r="A983" s="70" t="str">
        <f t="shared" si="273"/>
        <v>LA-12-512-012000991-I-174-2023MCSSA018786ALTERNAVIDA, S.A. DE C.V.2024010.000.0598.00</v>
      </c>
      <c r="B983" s="70" t="str">
        <f t="shared" si="274"/>
        <v>MCSSA01878625301HRAEI-LPI-CC-252-2023HRAEI-MD16232024</v>
      </c>
      <c r="C983" s="71">
        <v>45253</v>
      </c>
      <c r="D983" s="72">
        <v>2024</v>
      </c>
      <c r="E983" s="73" t="s">
        <v>39</v>
      </c>
      <c r="F983" s="73" t="s">
        <v>2213</v>
      </c>
      <c r="G983" s="73" t="s">
        <v>41</v>
      </c>
      <c r="H983" s="73">
        <v>25301</v>
      </c>
      <c r="I983" s="73" t="s">
        <v>2309</v>
      </c>
      <c r="J983" s="73" t="s">
        <v>800</v>
      </c>
      <c r="K983" s="73" t="s">
        <v>1588</v>
      </c>
      <c r="L983" s="44" t="str">
        <f t="shared" si="275"/>
        <v>HRAEI-LPI-CC-252-2023HRAEI-MD1623</v>
      </c>
      <c r="M983" s="73" t="s">
        <v>1589</v>
      </c>
      <c r="N983" s="73">
        <v>25302225</v>
      </c>
      <c r="O983" s="73" t="s">
        <v>1590</v>
      </c>
      <c r="P983" s="73" t="s">
        <v>1591</v>
      </c>
      <c r="Q983" s="74">
        <v>110</v>
      </c>
      <c r="R983" s="75">
        <v>10</v>
      </c>
      <c r="S983" s="75">
        <v>24</v>
      </c>
      <c r="T983" s="74">
        <f t="shared" si="276"/>
        <v>1100</v>
      </c>
      <c r="U983" s="74">
        <f t="shared" si="277"/>
        <v>2640</v>
      </c>
      <c r="V983" s="76">
        <v>0</v>
      </c>
      <c r="W983" s="87">
        <f>IFERROR(VLOOKUP(L983,'DINAMICA SOLICITADO - ENTREGADO'!$A$2:$B$2000,2,0),"-")</f>
        <v>10</v>
      </c>
      <c r="X983" s="87">
        <f>IFERROR(VLOOKUP(L983,'DINAMICA SOLICITADO - ENTREGADO'!$A$2:$C$2000,3,0),"-")</f>
        <v>10</v>
      </c>
      <c r="Y983" s="87" t="str">
        <f t="shared" si="278"/>
        <v>CLAVE SOLICITADA</v>
      </c>
      <c r="Z983" s="87">
        <f t="shared" si="279"/>
        <v>0</v>
      </c>
      <c r="AA983" s="87" t="str">
        <f t="shared" si="280"/>
        <v>MINIMO CUMPLIDO</v>
      </c>
      <c r="AB983" s="87">
        <f t="shared" si="281"/>
        <v>0</v>
      </c>
      <c r="AC983" s="87" t="str">
        <f t="shared" si="282"/>
        <v>RECIBIDO TOTAL</v>
      </c>
      <c r="AD983" s="6">
        <f t="shared" si="283"/>
        <v>1100</v>
      </c>
      <c r="AE983" s="87" t="s">
        <v>3574</v>
      </c>
      <c r="AF983" s="87"/>
      <c r="AG983" s="77"/>
      <c r="AH983" s="77"/>
      <c r="AI983" s="78" t="s">
        <v>2216</v>
      </c>
      <c r="AJ983" s="78"/>
      <c r="AK983" s="77"/>
      <c r="AL983" s="77"/>
      <c r="AM983" s="77"/>
      <c r="AN983" s="77" t="str">
        <f t="shared" si="284"/>
        <v>MCSSA018786HRAEI-LPI-CC-252-202325301</v>
      </c>
      <c r="AO983" s="77" t="str">
        <f t="shared" si="285"/>
        <v>24ALTERNAVIDA, S.A. DE C.V.110MCSSA018786010.000.0598.002024LA-12-512-012000991-I-174-2023RAMO 12</v>
      </c>
      <c r="AP983" s="77" t="str">
        <f t="shared" si="286"/>
        <v>HRAEI-LPI-CC-252-2023</v>
      </c>
      <c r="AQ983" s="70" t="str">
        <f t="shared" si="287"/>
        <v>HRAEI-MD1623</v>
      </c>
      <c r="AR983" s="70" t="str">
        <f t="shared" si="288"/>
        <v>ALTERNAVIDA, S.A. DE C.V.</v>
      </c>
      <c r="AS983" s="70" t="str">
        <f t="shared" si="289"/>
        <v>LA-12-512-012000991-I-174-2023</v>
      </c>
      <c r="AT983" s="70" t="s">
        <v>2218</v>
      </c>
      <c r="AU983" s="70" t="str">
        <f t="shared" si="290"/>
        <v>HRAEI-LPI-CC-252-2023HRAEI-MD1623</v>
      </c>
    </row>
    <row r="984" spans="1:52" s="70" customFormat="1" ht="24.75" hidden="1" customHeight="1" x14ac:dyDescent="0.25">
      <c r="A984" s="1" t="str">
        <f t="shared" si="273"/>
        <v>LA-12-M7B-012M7B997-I-1-2023MCSSA018786ALTERNAVIDA, S.A. DE C.V.2024010.000.0598.00</v>
      </c>
      <c r="B984" s="1" t="str">
        <f t="shared" si="274"/>
        <v>MCSSA01878625301HRAEI-LPI-CC-037-2023HRAEI-MD16232024</v>
      </c>
      <c r="C984" s="42">
        <v>44971</v>
      </c>
      <c r="D984" s="43">
        <v>2024</v>
      </c>
      <c r="E984" s="44" t="s">
        <v>39</v>
      </c>
      <c r="F984" s="44" t="s">
        <v>1474</v>
      </c>
      <c r="G984" s="44" t="s">
        <v>41</v>
      </c>
      <c r="H984" s="44">
        <v>25301</v>
      </c>
      <c r="I984" s="44" t="s">
        <v>2007</v>
      </c>
      <c r="J984" s="44" t="s">
        <v>800</v>
      </c>
      <c r="K984" s="44" t="s">
        <v>1588</v>
      </c>
      <c r="L984" s="44" t="str">
        <f t="shared" si="275"/>
        <v>HRAEI-LPI-CC-037-2023HRAEI-MD1623</v>
      </c>
      <c r="M984" s="44" t="s">
        <v>1589</v>
      </c>
      <c r="N984" s="44">
        <v>25302225</v>
      </c>
      <c r="O984" s="44" t="s">
        <v>1590</v>
      </c>
      <c r="P984" s="44" t="s">
        <v>1591</v>
      </c>
      <c r="Q984" s="45">
        <v>110</v>
      </c>
      <c r="R984" s="46">
        <v>16</v>
      </c>
      <c r="S984" s="46">
        <v>40</v>
      </c>
      <c r="T984" s="45">
        <f t="shared" si="276"/>
        <v>1760</v>
      </c>
      <c r="U984" s="45">
        <f t="shared" si="277"/>
        <v>4400</v>
      </c>
      <c r="V984" s="47">
        <v>0</v>
      </c>
      <c r="W984" s="87">
        <f>IFERROR(VLOOKUP(L984,'DINAMICA SOLICITADO - ENTREGADO'!$A$2:$B$2000,2,0),"-")</f>
        <v>16</v>
      </c>
      <c r="X984" s="87">
        <f>IFERROR(VLOOKUP(L984,'DINAMICA SOLICITADO - ENTREGADO'!$A$2:$C$2000,3,0),"-")</f>
        <v>0</v>
      </c>
      <c r="Y984" s="87" t="str">
        <f t="shared" si="278"/>
        <v>CLAVE SOLICITADA</v>
      </c>
      <c r="Z984" s="87">
        <f t="shared" si="279"/>
        <v>0</v>
      </c>
      <c r="AA984" s="87" t="str">
        <f t="shared" si="280"/>
        <v>MINIMO CUMPLIDO</v>
      </c>
      <c r="AB984" s="87">
        <f t="shared" si="281"/>
        <v>16</v>
      </c>
      <c r="AC984" s="87" t="str">
        <f t="shared" si="282"/>
        <v>SIN RECIBIR</v>
      </c>
      <c r="AD984" s="6">
        <f t="shared" si="283"/>
        <v>0</v>
      </c>
      <c r="AE984" s="87" t="s">
        <v>3574</v>
      </c>
      <c r="AF984" s="87"/>
      <c r="AG984" s="8"/>
      <c r="AH984" s="8"/>
      <c r="AI984" s="9">
        <v>0.02</v>
      </c>
      <c r="AJ984" s="9"/>
      <c r="AK984" s="8"/>
      <c r="AL984" s="20"/>
      <c r="AM984" s="8"/>
      <c r="AN984" s="8" t="str">
        <f t="shared" si="284"/>
        <v>MCSSA018786HRAEI-LPI-CC-037-202325301</v>
      </c>
      <c r="AO984" s="8" t="str">
        <f t="shared" si="285"/>
        <v>40ALTERNAVIDA, S.A. DE C.V.110MCSSA018786010.000.0598.002024LA-12-M7B-012M7B997-I-1-2023RAMO 12</v>
      </c>
      <c r="AP984" s="8" t="str">
        <f t="shared" si="286"/>
        <v>HRAEI-LPI-CC-037-2023</v>
      </c>
      <c r="AQ984" s="1" t="str">
        <f t="shared" si="287"/>
        <v>HRAEI-MD1623</v>
      </c>
      <c r="AR984" s="1" t="str">
        <f t="shared" si="288"/>
        <v>ALTERNAVIDA, S.A. DE C.V.</v>
      </c>
      <c r="AS984" s="1" t="str">
        <f t="shared" si="289"/>
        <v>LA-12-M7B-012M7B997-I-1-2023</v>
      </c>
      <c r="AT984" s="1" t="s">
        <v>48</v>
      </c>
      <c r="AU984" s="1" t="str">
        <f t="shared" si="290"/>
        <v>HRAEI-LPI-CC-037-2023HRAEI-MD1623</v>
      </c>
      <c r="AV984" s="1"/>
      <c r="AW984" s="1"/>
      <c r="AX984" s="1"/>
    </row>
    <row r="985" spans="1:52" s="70" customFormat="1" ht="24.75" hidden="1" customHeight="1" x14ac:dyDescent="0.25">
      <c r="A985" s="1" t="str">
        <f t="shared" si="273"/>
        <v>LA-12-M7B-012M7B997-I-1-2023MCSSA018786DARFARMA, S.A. DE C.V.2024010.000.0598.00</v>
      </c>
      <c r="B985" s="1" t="str">
        <f t="shared" si="274"/>
        <v>MCSSA01878625301HRAEI-LPI-CC-019-2023HRAEI-MD16232024</v>
      </c>
      <c r="C985" s="42">
        <v>44971</v>
      </c>
      <c r="D985" s="43">
        <v>2024</v>
      </c>
      <c r="E985" s="44" t="s">
        <v>39</v>
      </c>
      <c r="F985" s="44" t="s">
        <v>1474</v>
      </c>
      <c r="G985" s="44" t="s">
        <v>41</v>
      </c>
      <c r="H985" s="44">
        <v>25301</v>
      </c>
      <c r="I985" s="44" t="s">
        <v>1546</v>
      </c>
      <c r="J985" s="44" t="s">
        <v>1547</v>
      </c>
      <c r="K985" s="44" t="s">
        <v>1588</v>
      </c>
      <c r="L985" s="44" t="str">
        <f t="shared" si="275"/>
        <v>HRAEI-LPI-CC-019-2023HRAEI-MD1623</v>
      </c>
      <c r="M985" s="44" t="s">
        <v>1589</v>
      </c>
      <c r="N985" s="44">
        <v>25302225</v>
      </c>
      <c r="O985" s="44" t="s">
        <v>1590</v>
      </c>
      <c r="P985" s="44" t="s">
        <v>1591</v>
      </c>
      <c r="Q985" s="45">
        <v>105</v>
      </c>
      <c r="R985" s="46">
        <v>24</v>
      </c>
      <c r="S985" s="46">
        <v>59</v>
      </c>
      <c r="T985" s="45">
        <f t="shared" si="276"/>
        <v>2520</v>
      </c>
      <c r="U985" s="45">
        <f t="shared" si="277"/>
        <v>6195</v>
      </c>
      <c r="V985" s="47">
        <v>0</v>
      </c>
      <c r="W985" s="87">
        <f>IFERROR(VLOOKUP(L985,'DINAMICA SOLICITADO - ENTREGADO'!$A$2:$B$2000,2,0),"-")</f>
        <v>59</v>
      </c>
      <c r="X985" s="87">
        <f>IFERROR(VLOOKUP(L985,'DINAMICA SOLICITADO - ENTREGADO'!$A$2:$C$2000,3,0),"-")</f>
        <v>0</v>
      </c>
      <c r="Y985" s="87" t="str">
        <f t="shared" si="278"/>
        <v>CLAVE SOLICITADA</v>
      </c>
      <c r="Z985" s="87">
        <f t="shared" si="279"/>
        <v>35</v>
      </c>
      <c r="AA985" s="87" t="str">
        <f t="shared" si="280"/>
        <v>MINIMO SUPERADO</v>
      </c>
      <c r="AB985" s="87">
        <f t="shared" si="281"/>
        <v>59</v>
      </c>
      <c r="AC985" s="87" t="str">
        <f t="shared" si="282"/>
        <v>SIN RECIBIR</v>
      </c>
      <c r="AD985" s="6">
        <f t="shared" si="283"/>
        <v>0</v>
      </c>
      <c r="AE985" s="87" t="s">
        <v>3574</v>
      </c>
      <c r="AF985" s="87"/>
      <c r="AG985" s="8"/>
      <c r="AH985" s="8"/>
      <c r="AI985" s="9">
        <v>0.02</v>
      </c>
      <c r="AJ985" s="9"/>
      <c r="AK985" s="8"/>
      <c r="AL985" s="20"/>
      <c r="AM985" s="8"/>
      <c r="AN985" s="8" t="str">
        <f t="shared" si="284"/>
        <v>MCSSA018786HRAEI-LPI-CC-019-202325301</v>
      </c>
      <c r="AO985" s="8" t="str">
        <f t="shared" si="285"/>
        <v>59DARFARMA, S.A. DE C.V.105MCSSA018786010.000.0598.002024LA-12-M7B-012M7B997-I-1-2023RAMO 12</v>
      </c>
      <c r="AP985" s="8" t="str">
        <f t="shared" si="286"/>
        <v>HRAEI-LPI-CC-019-2023</v>
      </c>
      <c r="AQ985" s="1" t="str">
        <f t="shared" si="287"/>
        <v>HRAEI-MD1623</v>
      </c>
      <c r="AR985" s="1" t="str">
        <f t="shared" si="288"/>
        <v>DARFARMA, S.A. DE C.V.</v>
      </c>
      <c r="AS985" s="1" t="str">
        <f t="shared" si="289"/>
        <v>LA-12-M7B-012M7B997-I-1-2023</v>
      </c>
      <c r="AT985" s="1" t="s">
        <v>48</v>
      </c>
      <c r="AU985" s="1" t="str">
        <f t="shared" si="290"/>
        <v>HRAEI-LPI-CC-019-2023HRAEI-MD1623</v>
      </c>
      <c r="AV985" s="1"/>
      <c r="AW985" s="1"/>
      <c r="AX985" s="1"/>
    </row>
    <row r="986" spans="1:52" s="70" customFormat="1" ht="24.75" hidden="1" customHeight="1" x14ac:dyDescent="0.25">
      <c r="A986" s="70" t="str">
        <f t="shared" si="273"/>
        <v>LA-12-512-012000991-I-174-2023MCSSA018786NUCITEC, S.A. DE C.V.2024010.000.1098.00</v>
      </c>
      <c r="B986" s="70" t="str">
        <f t="shared" si="274"/>
        <v>MCSSA01878625301HRAEI-LPI-CC-344-2023HRAEI-MD16382024</v>
      </c>
      <c r="C986" s="71">
        <v>45253</v>
      </c>
      <c r="D986" s="72">
        <v>2024</v>
      </c>
      <c r="E986" s="73" t="s">
        <v>39</v>
      </c>
      <c r="F986" s="73" t="s">
        <v>2213</v>
      </c>
      <c r="G986" s="73" t="s">
        <v>41</v>
      </c>
      <c r="H986" s="73">
        <v>25301</v>
      </c>
      <c r="I986" s="73" t="s">
        <v>2308</v>
      </c>
      <c r="J986" s="73" t="s">
        <v>592</v>
      </c>
      <c r="K986" s="73" t="s">
        <v>593</v>
      </c>
      <c r="L986" s="44" t="str">
        <f t="shared" si="275"/>
        <v>HRAEI-LPI-CC-344-2023HRAEI-MD1638</v>
      </c>
      <c r="M986" s="73" t="s">
        <v>594</v>
      </c>
      <c r="N986" s="73">
        <v>25302247</v>
      </c>
      <c r="O986" s="73" t="s">
        <v>595</v>
      </c>
      <c r="P986" s="73" t="s">
        <v>596</v>
      </c>
      <c r="Q986" s="74">
        <v>17.899999999999999</v>
      </c>
      <c r="R986" s="75">
        <v>20</v>
      </c>
      <c r="S986" s="75">
        <v>48</v>
      </c>
      <c r="T986" s="74">
        <f t="shared" si="276"/>
        <v>358</v>
      </c>
      <c r="U986" s="74">
        <f t="shared" si="277"/>
        <v>859.19999999999993</v>
      </c>
      <c r="V986" s="76">
        <v>0</v>
      </c>
      <c r="W986" s="87">
        <f>IFERROR(VLOOKUP(L986,'DINAMICA SOLICITADO - ENTREGADO'!$A$2:$B$2000,2,0),"-")</f>
        <v>20</v>
      </c>
      <c r="X986" s="87">
        <f>IFERROR(VLOOKUP(L986,'DINAMICA SOLICITADO - ENTREGADO'!$A$2:$C$2000,3,0),"-")</f>
        <v>0</v>
      </c>
      <c r="Y986" s="87" t="str">
        <f t="shared" si="278"/>
        <v>CLAVE SOLICITADA</v>
      </c>
      <c r="Z986" s="87">
        <f t="shared" si="279"/>
        <v>0</v>
      </c>
      <c r="AA986" s="87" t="str">
        <f t="shared" si="280"/>
        <v>MINIMO CUMPLIDO</v>
      </c>
      <c r="AB986" s="87">
        <f t="shared" si="281"/>
        <v>20</v>
      </c>
      <c r="AC986" s="87" t="str">
        <f t="shared" si="282"/>
        <v>SIN RECIBIR</v>
      </c>
      <c r="AD986" s="6">
        <f t="shared" si="283"/>
        <v>0</v>
      </c>
      <c r="AE986" s="87" t="s">
        <v>3574</v>
      </c>
      <c r="AF986" s="87"/>
      <c r="AG986" s="77"/>
      <c r="AH986" s="77"/>
      <c r="AI986" s="78" t="s">
        <v>2216</v>
      </c>
      <c r="AJ986" s="78"/>
      <c r="AK986" s="77"/>
      <c r="AL986" s="77"/>
      <c r="AM986" s="77"/>
      <c r="AN986" s="77" t="str">
        <f t="shared" si="284"/>
        <v>MCSSA018786HRAEI-LPI-CC-344-202325301</v>
      </c>
      <c r="AO986" s="77" t="str">
        <f t="shared" si="285"/>
        <v>48NUCITEC, S.A. DE C.V.17.9MCSSA018786010.000.1098.002024LA-12-512-012000991-I-174-2023RAMO 12</v>
      </c>
      <c r="AP986" s="77" t="str">
        <f t="shared" si="286"/>
        <v>HRAEI-LPI-CC-344-2023</v>
      </c>
      <c r="AQ986" s="70" t="str">
        <f t="shared" si="287"/>
        <v>HRAEI-MD1638</v>
      </c>
      <c r="AR986" s="70" t="str">
        <f t="shared" si="288"/>
        <v>NUCITEC, S.A. DE C.V.</v>
      </c>
      <c r="AS986" s="70" t="str">
        <f t="shared" si="289"/>
        <v>LA-12-512-012000991-I-174-2023</v>
      </c>
      <c r="AT986" s="70" t="s">
        <v>2218</v>
      </c>
      <c r="AU986" s="70" t="str">
        <f t="shared" si="290"/>
        <v>HRAEI-LPI-CC-344-2023HRAEI-MD1638</v>
      </c>
    </row>
    <row r="987" spans="1:52" s="70" customFormat="1" ht="24.75" hidden="1" customHeight="1" x14ac:dyDescent="0.25">
      <c r="A987" s="1" t="str">
        <f t="shared" si="273"/>
        <v>LA-012M7B997-E115-2022MCSSA018786NUCITEC, S.A. DE C.V.2024010.000.1098.00</v>
      </c>
      <c r="B987" s="1" t="str">
        <f t="shared" si="274"/>
        <v>MCSSA01878625301HRAEI-LPI-CC-442-2022HRAEI-MD16382024</v>
      </c>
      <c r="C987" s="42">
        <v>44950</v>
      </c>
      <c r="D987" s="43">
        <v>2024</v>
      </c>
      <c r="E987" s="44" t="s">
        <v>39</v>
      </c>
      <c r="F987" s="44" t="s">
        <v>390</v>
      </c>
      <c r="G987" s="44" t="s">
        <v>41</v>
      </c>
      <c r="H987" s="44">
        <v>25301</v>
      </c>
      <c r="I987" s="44" t="s">
        <v>591</v>
      </c>
      <c r="J987" s="44" t="s">
        <v>592</v>
      </c>
      <c r="K987" s="44" t="s">
        <v>593</v>
      </c>
      <c r="L987" s="44" t="str">
        <f t="shared" si="275"/>
        <v>HRAEI-LPI-CC-442-2022HRAEI-MD1638</v>
      </c>
      <c r="M987" s="44" t="s">
        <v>594</v>
      </c>
      <c r="N987" s="44">
        <v>25302247</v>
      </c>
      <c r="O987" s="44" t="s">
        <v>595</v>
      </c>
      <c r="P987" s="44" t="s">
        <v>596</v>
      </c>
      <c r="Q987" s="45">
        <v>17.899999999999999</v>
      </c>
      <c r="R987" s="46">
        <v>32</v>
      </c>
      <c r="S987" s="46">
        <v>78</v>
      </c>
      <c r="T987" s="45">
        <f t="shared" si="276"/>
        <v>572.79999999999995</v>
      </c>
      <c r="U987" s="45">
        <f t="shared" si="277"/>
        <v>1396.1999999999998</v>
      </c>
      <c r="V987" s="47">
        <v>0</v>
      </c>
      <c r="W987" s="87">
        <f>IFERROR(VLOOKUP(L987,'DINAMICA SOLICITADO - ENTREGADO'!$A$2:$B$2000,2,0),"-")</f>
        <v>32</v>
      </c>
      <c r="X987" s="87">
        <f>IFERROR(VLOOKUP(L987,'DINAMICA SOLICITADO - ENTREGADO'!$A$2:$C$2000,3,0),"-")</f>
        <v>32</v>
      </c>
      <c r="Y987" s="87" t="str">
        <f t="shared" si="278"/>
        <v>CLAVE SOLICITADA</v>
      </c>
      <c r="Z987" s="87">
        <f t="shared" si="279"/>
        <v>0</v>
      </c>
      <c r="AA987" s="87" t="str">
        <f t="shared" si="280"/>
        <v>MINIMO CUMPLIDO</v>
      </c>
      <c r="AB987" s="87">
        <f t="shared" si="281"/>
        <v>0</v>
      </c>
      <c r="AC987" s="87" t="str">
        <f t="shared" si="282"/>
        <v>RECIBIDO TOTAL</v>
      </c>
      <c r="AD987" s="6">
        <f t="shared" si="283"/>
        <v>572.79999999999995</v>
      </c>
      <c r="AE987" s="87"/>
      <c r="AF987" s="87"/>
      <c r="AG987" s="8"/>
      <c r="AH987" s="8"/>
      <c r="AI987" s="9">
        <v>2.5000000000000001E-2</v>
      </c>
      <c r="AJ987" s="9"/>
      <c r="AK987" s="8"/>
      <c r="AL987" s="20"/>
      <c r="AM987" s="8"/>
      <c r="AN987" s="8" t="str">
        <f t="shared" si="284"/>
        <v>MCSSA018786HRAEI-LPI-CC-442-202225301</v>
      </c>
      <c r="AO987" s="8" t="str">
        <f t="shared" si="285"/>
        <v>78NUCITEC, S.A. DE C.V.17.9MCSSA018786010.000.1098.002024LA-012M7B997-E115-2022RAMO 12</v>
      </c>
      <c r="AP987" s="8" t="str">
        <f t="shared" si="286"/>
        <v>HRAEI-LPI-CC-442-2022</v>
      </c>
      <c r="AQ987" s="1" t="str">
        <f t="shared" si="287"/>
        <v>HRAEI-MD1638</v>
      </c>
      <c r="AR987" s="1" t="str">
        <f t="shared" si="288"/>
        <v>NUCITEC, S.A. DE C.V.</v>
      </c>
      <c r="AS987" s="1" t="str">
        <f t="shared" si="289"/>
        <v>LA-012M7B997-E115-2022</v>
      </c>
      <c r="AT987" s="1" t="s">
        <v>48</v>
      </c>
      <c r="AU987" s="1" t="str">
        <f t="shared" si="290"/>
        <v>HRAEI-LPI-CC-442-2022HRAEI-MD1638</v>
      </c>
      <c r="AV987" s="1"/>
      <c r="AW987" s="1"/>
      <c r="AX987" s="1"/>
    </row>
    <row r="988" spans="1:52" s="70" customFormat="1" ht="24.75" hidden="1" customHeight="1" x14ac:dyDescent="0.25">
      <c r="A988" s="70" t="str">
        <f t="shared" si="273"/>
        <v>LA-12-512-012000991-I-174-2023MCSSA018786GLENMARK PHARMACEUTICALS MEXICO, S.A. DE C.V.2024010.000.5318.00</v>
      </c>
      <c r="B988" s="70" t="str">
        <f t="shared" si="274"/>
        <v>MCSSA01878625301HRAEI-LPI-CC-309-2023HRAEI-MD16472024</v>
      </c>
      <c r="C988" s="71">
        <v>45253</v>
      </c>
      <c r="D988" s="72">
        <v>2024</v>
      </c>
      <c r="E988" s="73" t="s">
        <v>39</v>
      </c>
      <c r="F988" s="73" t="s">
        <v>2213</v>
      </c>
      <c r="G988" s="73" t="s">
        <v>41</v>
      </c>
      <c r="H988" s="73">
        <v>25301</v>
      </c>
      <c r="I988" s="73" t="s">
        <v>2372</v>
      </c>
      <c r="J988" s="73" t="s">
        <v>2210</v>
      </c>
      <c r="K988" s="73" t="s">
        <v>1400</v>
      </c>
      <c r="L988" s="44" t="str">
        <f t="shared" si="275"/>
        <v>HRAEI-LPI-CC-309-2023HRAEI-MD1647</v>
      </c>
      <c r="M988" s="73" t="s">
        <v>1401</v>
      </c>
      <c r="N988" s="73">
        <v>25302257</v>
      </c>
      <c r="O988" s="73" t="s">
        <v>1402</v>
      </c>
      <c r="P988" s="73" t="s">
        <v>794</v>
      </c>
      <c r="Q988" s="74">
        <v>875</v>
      </c>
      <c r="R988" s="75">
        <v>10</v>
      </c>
      <c r="S988" s="75">
        <v>24</v>
      </c>
      <c r="T988" s="74">
        <f t="shared" si="276"/>
        <v>8750</v>
      </c>
      <c r="U988" s="74">
        <f t="shared" si="277"/>
        <v>21000</v>
      </c>
      <c r="V988" s="76">
        <v>0</v>
      </c>
      <c r="W988" s="87">
        <f>IFERROR(VLOOKUP(L988,'DINAMICA SOLICITADO - ENTREGADO'!$A$2:$B$2000,2,0),"-")</f>
        <v>10</v>
      </c>
      <c r="X988" s="87">
        <f>IFERROR(VLOOKUP(L988,'DINAMICA SOLICITADO - ENTREGADO'!$A$2:$C$2000,3,0),"-")</f>
        <v>10</v>
      </c>
      <c r="Y988" s="87" t="str">
        <f t="shared" si="278"/>
        <v>CLAVE SOLICITADA</v>
      </c>
      <c r="Z988" s="87">
        <f t="shared" si="279"/>
        <v>0</v>
      </c>
      <c r="AA988" s="87" t="str">
        <f t="shared" si="280"/>
        <v>MINIMO CUMPLIDO</v>
      </c>
      <c r="AB988" s="87">
        <f t="shared" si="281"/>
        <v>0</v>
      </c>
      <c r="AC988" s="87" t="str">
        <f t="shared" si="282"/>
        <v>RECIBIDO TOTAL</v>
      </c>
      <c r="AD988" s="6">
        <f t="shared" si="283"/>
        <v>8750</v>
      </c>
      <c r="AE988" s="87" t="s">
        <v>3574</v>
      </c>
      <c r="AF988" s="87"/>
      <c r="AG988" s="77"/>
      <c r="AH988" s="77"/>
      <c r="AI988" s="78" t="s">
        <v>2216</v>
      </c>
      <c r="AJ988" s="78"/>
      <c r="AK988" s="77"/>
      <c r="AL988" s="77"/>
      <c r="AM988" s="77"/>
      <c r="AN988" s="77" t="str">
        <f t="shared" si="284"/>
        <v>MCSSA018786HRAEI-LPI-CC-309-202325301</v>
      </c>
      <c r="AO988" s="77" t="str">
        <f t="shared" si="285"/>
        <v>24GLENMARK PHARMACEUTICALS MEXICO, S.A. DE C.V.875MCSSA018786010.000.5318.002024LA-12-512-012000991-I-174-2023RAMO 12</v>
      </c>
      <c r="AP988" s="77" t="str">
        <f t="shared" si="286"/>
        <v>HRAEI-LPI-CC-309-2023</v>
      </c>
      <c r="AQ988" s="70" t="str">
        <f t="shared" si="287"/>
        <v>HRAEI-MD1647</v>
      </c>
      <c r="AR988" s="70" t="str">
        <f t="shared" si="288"/>
        <v>GLENMARK PHARMACEUTICALS MEXICO, S.A. DE C.V.</v>
      </c>
      <c r="AS988" s="70" t="str">
        <f t="shared" si="289"/>
        <v>LA-12-512-012000991-I-174-2023</v>
      </c>
      <c r="AT988" s="70" t="s">
        <v>2218</v>
      </c>
      <c r="AU988" s="70" t="str">
        <f t="shared" si="290"/>
        <v>HRAEI-LPI-CC-309-2023HRAEI-MD1647</v>
      </c>
    </row>
    <row r="989" spans="1:52" s="70" customFormat="1" ht="24.75" hidden="1" customHeight="1" x14ac:dyDescent="0.25">
      <c r="A989" s="1" t="str">
        <f t="shared" si="273"/>
        <v>AA-012M7B997-E158-2022MCSSA018786AUROVIDA FARMACÉUTICA, S.A. DE C.V.2024010.000.5318.00</v>
      </c>
      <c r="B989" s="1" t="str">
        <f t="shared" si="274"/>
        <v>MCSSA01878625301HRAEI-AD-CC-530-1-2022HRAEI-MD16472024</v>
      </c>
      <c r="C989" s="42">
        <v>45079</v>
      </c>
      <c r="D989" s="43">
        <v>2024</v>
      </c>
      <c r="E989" s="44" t="s">
        <v>39</v>
      </c>
      <c r="F989" s="44" t="s">
        <v>1305</v>
      </c>
      <c r="G989" s="44" t="s">
        <v>41</v>
      </c>
      <c r="H989" s="44">
        <v>25301</v>
      </c>
      <c r="I989" s="44" t="s">
        <v>1399</v>
      </c>
      <c r="J989" s="44" t="s">
        <v>1377</v>
      </c>
      <c r="K989" s="44" t="s">
        <v>1400</v>
      </c>
      <c r="L989" s="44" t="str">
        <f t="shared" si="275"/>
        <v>HRAEI-AD-CC-530-1-2022HRAEI-MD1647</v>
      </c>
      <c r="M989" s="44" t="s">
        <v>1401</v>
      </c>
      <c r="N989" s="44">
        <v>25302257</v>
      </c>
      <c r="O989" s="44" t="s">
        <v>1402</v>
      </c>
      <c r="P989" s="44" t="s">
        <v>794</v>
      </c>
      <c r="Q989" s="45">
        <v>580</v>
      </c>
      <c r="R989" s="54">
        <v>16</v>
      </c>
      <c r="S989" s="54">
        <v>39</v>
      </c>
      <c r="T989" s="45">
        <f t="shared" si="276"/>
        <v>9280</v>
      </c>
      <c r="U989" s="45">
        <f t="shared" si="277"/>
        <v>22620</v>
      </c>
      <c r="V989" s="47">
        <v>0</v>
      </c>
      <c r="W989" s="87">
        <f>IFERROR(VLOOKUP(L989,'DINAMICA SOLICITADO - ENTREGADO'!$A$2:$B$2000,2,0),"-")</f>
        <v>39</v>
      </c>
      <c r="X989" s="87">
        <f>IFERROR(VLOOKUP(L989,'DINAMICA SOLICITADO - ENTREGADO'!$A$2:$C$2000,3,0),"-")</f>
        <v>0</v>
      </c>
      <c r="Y989" s="87" t="str">
        <f t="shared" si="278"/>
        <v>CLAVE SOLICITADA</v>
      </c>
      <c r="Z989" s="87">
        <f t="shared" si="279"/>
        <v>23</v>
      </c>
      <c r="AA989" s="87" t="str">
        <f t="shared" si="280"/>
        <v>MINIMO SUPERADO</v>
      </c>
      <c r="AB989" s="87">
        <f t="shared" si="281"/>
        <v>39</v>
      </c>
      <c r="AC989" s="87" t="str">
        <f t="shared" si="282"/>
        <v>SIN RECIBIR</v>
      </c>
      <c r="AD989" s="6">
        <f t="shared" si="283"/>
        <v>0</v>
      </c>
      <c r="AE989" s="87"/>
      <c r="AF989" s="87"/>
      <c r="AG989" s="8" t="s">
        <v>1403</v>
      </c>
      <c r="AH989" s="8" t="s">
        <v>1403</v>
      </c>
      <c r="AI989" s="9">
        <v>2.5000000000000001E-2</v>
      </c>
      <c r="AJ989" s="9" t="s">
        <v>1404</v>
      </c>
      <c r="AK989" s="8" t="s">
        <v>1403</v>
      </c>
      <c r="AL989" s="55">
        <v>0</v>
      </c>
      <c r="AM989" s="56" t="s">
        <v>372</v>
      </c>
      <c r="AN989" s="8" t="str">
        <f t="shared" si="284"/>
        <v>MCSSA018786HRAEI-AD-CC-530-1-202225301</v>
      </c>
      <c r="AO989" s="8" t="str">
        <f t="shared" si="285"/>
        <v>39AUROVIDA FARMACÉUTICA, S.A. DE C.V.580MCSSA018786010.000.5318.002024AA-012M7B997-E158-2022RAMO 12</v>
      </c>
      <c r="AP989" s="8" t="str">
        <f t="shared" si="286"/>
        <v>HRAEI-AD-CC-530-1-2022</v>
      </c>
      <c r="AQ989" s="1" t="str">
        <f t="shared" si="287"/>
        <v>HRAEI-MD1647</v>
      </c>
      <c r="AR989" s="1" t="str">
        <f t="shared" si="288"/>
        <v>AUROVIDA FARMACÉUTICA, S.A. DE C.V.</v>
      </c>
      <c r="AS989" s="1" t="str">
        <f t="shared" si="289"/>
        <v>AA-012M7B997-E158-2022</v>
      </c>
      <c r="AT989" s="1" t="s">
        <v>48</v>
      </c>
      <c r="AU989" s="1" t="str">
        <f t="shared" si="290"/>
        <v>HRAEI-AD-CC-530-1-2022HRAEI-MD1647</v>
      </c>
      <c r="AV989" s="1"/>
      <c r="AW989" s="1"/>
      <c r="AX989" s="1"/>
    </row>
    <row r="990" spans="1:52" s="70" customFormat="1" ht="24.75" hidden="1" customHeight="1" x14ac:dyDescent="0.25">
      <c r="A990" s="1" t="str">
        <f t="shared" si="273"/>
        <v>LA-012M7B997-E115-2022MCSSA018786GLENMARK PHARMACEUTICALS MEXICO, S.A. DE C.V.2024010.000.5318.00</v>
      </c>
      <c r="B990" s="1" t="str">
        <f t="shared" si="274"/>
        <v>MCSSA01878625301HRAEI-LPI-CC-166-2023HRAEI-MD16472024</v>
      </c>
      <c r="C990" s="42">
        <v>45079</v>
      </c>
      <c r="D990" s="43">
        <v>2024</v>
      </c>
      <c r="E990" s="44" t="s">
        <v>39</v>
      </c>
      <c r="F990" s="44" t="s">
        <v>390</v>
      </c>
      <c r="G990" s="44" t="s">
        <v>41</v>
      </c>
      <c r="H990" s="44">
        <v>25301</v>
      </c>
      <c r="I990" s="67" t="s">
        <v>2209</v>
      </c>
      <c r="J990" s="44" t="s">
        <v>2210</v>
      </c>
      <c r="K990" s="44" t="s">
        <v>1400</v>
      </c>
      <c r="L990" s="44" t="str">
        <f t="shared" si="275"/>
        <v>HRAEI-LPI-CC-166-2023HRAEI-MD1647</v>
      </c>
      <c r="M990" s="44" t="s">
        <v>1401</v>
      </c>
      <c r="N990" s="44">
        <v>25302257</v>
      </c>
      <c r="O990" s="44" t="s">
        <v>1402</v>
      </c>
      <c r="P990" s="44" t="s">
        <v>794</v>
      </c>
      <c r="Q990" s="45">
        <v>875</v>
      </c>
      <c r="R990" s="46">
        <v>16</v>
      </c>
      <c r="S990" s="46">
        <v>39</v>
      </c>
      <c r="T990" s="45">
        <f t="shared" si="276"/>
        <v>14000</v>
      </c>
      <c r="U990" s="45">
        <f t="shared" si="277"/>
        <v>34125</v>
      </c>
      <c r="V990" s="47">
        <v>0</v>
      </c>
      <c r="W990" s="87">
        <f>IFERROR(VLOOKUP(L990,'DINAMICA SOLICITADO - ENTREGADO'!$A$2:$B$2000,2,0),"-")</f>
        <v>39</v>
      </c>
      <c r="X990" s="87">
        <f>IFERROR(VLOOKUP(L990,'DINAMICA SOLICITADO - ENTREGADO'!$A$2:$C$2000,3,0),"-")</f>
        <v>39</v>
      </c>
      <c r="Y990" s="87" t="str">
        <f t="shared" si="278"/>
        <v>CLAVE SOLICITADA</v>
      </c>
      <c r="Z990" s="87">
        <f t="shared" si="279"/>
        <v>23</v>
      </c>
      <c r="AA990" s="87" t="str">
        <f t="shared" si="280"/>
        <v>MINIMO SUPERADO</v>
      </c>
      <c r="AB990" s="87">
        <f t="shared" si="281"/>
        <v>0</v>
      </c>
      <c r="AC990" s="87" t="str">
        <f t="shared" si="282"/>
        <v>RECIBIDO TOTAL</v>
      </c>
      <c r="AD990" s="6">
        <f t="shared" si="283"/>
        <v>34125</v>
      </c>
      <c r="AE990" s="87"/>
      <c r="AF990" s="87"/>
      <c r="AG990" s="8"/>
      <c r="AH990" s="8"/>
      <c r="AI990" s="9">
        <v>2.5000000000000001E-2</v>
      </c>
      <c r="AJ990" s="9"/>
      <c r="AK990" s="8" t="s">
        <v>2208</v>
      </c>
      <c r="AL990" s="12">
        <v>0</v>
      </c>
      <c r="AM990" s="68" t="s">
        <v>2</v>
      </c>
      <c r="AN990" s="8" t="str">
        <f t="shared" si="284"/>
        <v>MCSSA018786HRAEI-LPI-CC-166-202325301</v>
      </c>
      <c r="AO990" s="8" t="str">
        <f t="shared" si="285"/>
        <v>39GLENMARK PHARMACEUTICALS MEXICO, S.A. DE C.V.875MCSSA018786010.000.5318.002024LA-012M7B997-E115-2022RAMO 12</v>
      </c>
      <c r="AP990" s="8" t="str">
        <f t="shared" si="286"/>
        <v>HRAEI-LPI-CC-166-2023</v>
      </c>
      <c r="AQ990" s="1" t="str">
        <f t="shared" si="287"/>
        <v>HRAEI-MD1647</v>
      </c>
      <c r="AR990" s="1" t="str">
        <f t="shared" si="288"/>
        <v>GLENMARK PHARMACEUTICALS MEXICO, S.A. DE C.V.</v>
      </c>
      <c r="AS990" s="1" t="str">
        <f t="shared" si="289"/>
        <v>LA-012M7B997-E115-2022</v>
      </c>
      <c r="AT990" s="1" t="s">
        <v>48</v>
      </c>
      <c r="AU990" s="1" t="str">
        <f t="shared" si="290"/>
        <v>HRAEI-LPI-CC-166-2023HRAEI-MD1647</v>
      </c>
      <c r="AV990" s="1"/>
      <c r="AW990" s="1"/>
      <c r="AX990" s="1"/>
    </row>
    <row r="991" spans="1:52" s="70" customFormat="1" ht="24.75" hidden="1" customHeight="1" x14ac:dyDescent="0.25">
      <c r="A991" s="1" t="str">
        <f t="shared" si="273"/>
        <v>AA-12-M7B-012M7B997-I-24-2023 MCSSA018786AUROVIDA FARMACÉUTICA, S.A. DE C.V.2024010.000.5317.00</v>
      </c>
      <c r="B991" s="1" t="str">
        <f t="shared" si="274"/>
        <v>MCSSA01878625301HRAEI-AD-CC-104-2023HRAEI-MD16462024</v>
      </c>
      <c r="C991" s="42">
        <v>44980</v>
      </c>
      <c r="D991" s="43">
        <v>2024</v>
      </c>
      <c r="E991" s="44" t="s">
        <v>39</v>
      </c>
      <c r="F991" s="44" t="s">
        <v>2043</v>
      </c>
      <c r="G991" s="44" t="s">
        <v>41</v>
      </c>
      <c r="H991" s="44">
        <v>25301</v>
      </c>
      <c r="I991" s="44" t="s">
        <v>2117</v>
      </c>
      <c r="J991" s="44" t="s">
        <v>1377</v>
      </c>
      <c r="K991" s="44" t="s">
        <v>2118</v>
      </c>
      <c r="L991" s="44" t="str">
        <f t="shared" si="275"/>
        <v>HRAEI-AD-CC-104-2023HRAEI-MD1646</v>
      </c>
      <c r="M991" s="44" t="s">
        <v>2119</v>
      </c>
      <c r="N991" s="44">
        <v>25302258</v>
      </c>
      <c r="O991" s="44" t="s">
        <v>2120</v>
      </c>
      <c r="P991" s="44" t="s">
        <v>794</v>
      </c>
      <c r="Q991" s="45">
        <v>1890</v>
      </c>
      <c r="R991" s="46">
        <v>16</v>
      </c>
      <c r="S991" s="46">
        <v>39</v>
      </c>
      <c r="T991" s="45">
        <f t="shared" si="276"/>
        <v>30240</v>
      </c>
      <c r="U991" s="45">
        <f t="shared" si="277"/>
        <v>73710</v>
      </c>
      <c r="V991" s="47">
        <v>0</v>
      </c>
      <c r="W991" s="87">
        <f>IFERROR(VLOOKUP(L991,'DINAMICA SOLICITADO - ENTREGADO'!$A$2:$B$2000,2,0),"-")</f>
        <v>39</v>
      </c>
      <c r="X991" s="87">
        <f>IFERROR(VLOOKUP(L991,'DINAMICA SOLICITADO - ENTREGADO'!$A$2:$C$2000,3,0),"-")</f>
        <v>0</v>
      </c>
      <c r="Y991" s="87" t="str">
        <f t="shared" si="278"/>
        <v>CLAVE SOLICITADA</v>
      </c>
      <c r="Z991" s="87">
        <f t="shared" si="279"/>
        <v>23</v>
      </c>
      <c r="AA991" s="87" t="str">
        <f t="shared" si="280"/>
        <v>MINIMO SUPERADO</v>
      </c>
      <c r="AB991" s="87">
        <f t="shared" si="281"/>
        <v>39</v>
      </c>
      <c r="AC991" s="87" t="str">
        <f t="shared" si="282"/>
        <v>SIN RECIBIR</v>
      </c>
      <c r="AD991" s="6">
        <f t="shared" si="283"/>
        <v>0</v>
      </c>
      <c r="AE991" s="87" t="s">
        <v>3574</v>
      </c>
      <c r="AF991" s="87"/>
      <c r="AG991" s="8"/>
      <c r="AH991" s="8"/>
      <c r="AI991" s="9">
        <v>2.5000000000000001E-2</v>
      </c>
      <c r="AJ991" s="9"/>
      <c r="AK991" s="8"/>
      <c r="AL991" s="20"/>
      <c r="AM991" s="8"/>
      <c r="AN991" s="8" t="str">
        <f t="shared" si="284"/>
        <v>MCSSA018786HRAEI-AD-CC-104-202325301</v>
      </c>
      <c r="AO991" s="8" t="str">
        <f t="shared" si="285"/>
        <v>39AUROVIDA FARMACÉUTICA, S.A. DE C.V.1890MCSSA018786010.000.5317.002024AA-12-M7B-012M7B997-I-24-2023 RAMO 12</v>
      </c>
      <c r="AP991" s="8" t="str">
        <f t="shared" si="286"/>
        <v>HRAEI-AD-CC-104-2023</v>
      </c>
      <c r="AQ991" s="1" t="str">
        <f t="shared" si="287"/>
        <v>HRAEI-MD1646</v>
      </c>
      <c r="AR991" s="1" t="str">
        <f t="shared" si="288"/>
        <v>AUROVIDA FARMACÉUTICA, S.A. DE C.V.</v>
      </c>
      <c r="AS991" s="1" t="str">
        <f t="shared" si="289"/>
        <v>AA-12-M7B-012M7B997-I-24-2023 </v>
      </c>
      <c r="AT991" s="1" t="s">
        <v>48</v>
      </c>
      <c r="AU991" s="1" t="str">
        <f t="shared" si="290"/>
        <v>HRAEI-AD-CC-104-2023HRAEI-MD1646</v>
      </c>
      <c r="AV991" s="1"/>
      <c r="AW991" s="1"/>
      <c r="AX991" s="1"/>
    </row>
    <row r="992" spans="1:52" s="70" customFormat="1" ht="24.75" hidden="1" customHeight="1" x14ac:dyDescent="0.25">
      <c r="A992" s="70" t="str">
        <f t="shared" si="273"/>
        <v>LA-12-512-012000991-I-174-2023MCSSA018786COMERCIALIZADORA PENTAMED, S.A. DE C.V.2024010.000.0623.00</v>
      </c>
      <c r="B992" s="70" t="str">
        <f t="shared" si="274"/>
        <v>MCSSA01878625301HRAEI-LPI-CC-277-2023HRAEI-MD16482024</v>
      </c>
      <c r="C992" s="71">
        <v>45253</v>
      </c>
      <c r="D992" s="72">
        <v>2024</v>
      </c>
      <c r="E992" s="73" t="s">
        <v>39</v>
      </c>
      <c r="F992" s="73" t="s">
        <v>2213</v>
      </c>
      <c r="G992" s="73" t="s">
        <v>41</v>
      </c>
      <c r="H992" s="73">
        <v>25301</v>
      </c>
      <c r="I992" s="73" t="s">
        <v>2298</v>
      </c>
      <c r="J992" s="73" t="s">
        <v>494</v>
      </c>
      <c r="K992" s="73" t="s">
        <v>537</v>
      </c>
      <c r="L992" s="44" t="str">
        <f t="shared" si="275"/>
        <v>HRAEI-LPI-CC-277-2023HRAEI-MD1648</v>
      </c>
      <c r="M992" s="73" t="s">
        <v>538</v>
      </c>
      <c r="N992" s="73">
        <v>25302260</v>
      </c>
      <c r="O992" s="73" t="s">
        <v>539</v>
      </c>
      <c r="P992" s="73" t="s">
        <v>540</v>
      </c>
      <c r="Q992" s="74">
        <v>59.78</v>
      </c>
      <c r="R992" s="75">
        <v>1</v>
      </c>
      <c r="S992" s="75">
        <v>2</v>
      </c>
      <c r="T992" s="74">
        <f t="shared" si="276"/>
        <v>59.78</v>
      </c>
      <c r="U992" s="74">
        <f t="shared" si="277"/>
        <v>119.56</v>
      </c>
      <c r="V992" s="76">
        <v>0</v>
      </c>
      <c r="W992" s="87" t="str">
        <f>IFERROR(VLOOKUP(L992,'DINAMICA SOLICITADO - ENTREGADO'!$A$2:$B$2000,2,0),"-")</f>
        <v>-</v>
      </c>
      <c r="X992" s="87" t="str">
        <f>IFERROR(VLOOKUP(L992,'DINAMICA SOLICITADO - ENTREGADO'!$A$2:$C$2000,3,0),"-")</f>
        <v>-</v>
      </c>
      <c r="Y992" s="87" t="str">
        <f t="shared" si="278"/>
        <v>SIN SOLICITUD</v>
      </c>
      <c r="Z992" s="87" t="str">
        <f t="shared" si="279"/>
        <v>-</v>
      </c>
      <c r="AA992" s="87" t="str">
        <f t="shared" si="280"/>
        <v>MINIMO SIN SOLICITUD</v>
      </c>
      <c r="AB992" s="87" t="str">
        <f t="shared" si="281"/>
        <v>-</v>
      </c>
      <c r="AC992" s="87" t="str">
        <f t="shared" si="282"/>
        <v>SIN SOLICITUD</v>
      </c>
      <c r="AD992" s="6" t="str">
        <f t="shared" si="283"/>
        <v>-</v>
      </c>
      <c r="AE992" s="87"/>
      <c r="AF992" s="87"/>
      <c r="AG992" s="77"/>
      <c r="AH992" s="77"/>
      <c r="AI992" s="78" t="s">
        <v>2216</v>
      </c>
      <c r="AJ992" s="78"/>
      <c r="AK992" s="77"/>
      <c r="AL992" s="77"/>
      <c r="AM992" s="77"/>
      <c r="AN992" s="77" t="str">
        <f t="shared" si="284"/>
        <v>MCSSA018786HRAEI-LPI-CC-277-202325301</v>
      </c>
      <c r="AO992" s="77" t="str">
        <f t="shared" si="285"/>
        <v>2COMERCIALIZADORA PENTAMED, S.A. DE C.V.59.78MCSSA018786010.000.0623.002024LA-12-512-012000991-I-174-2023RAMO 12</v>
      </c>
      <c r="AP992" s="77" t="str">
        <f t="shared" si="286"/>
        <v>HRAEI-LPI-CC-277-2023</v>
      </c>
      <c r="AQ992" s="70" t="str">
        <f t="shared" si="287"/>
        <v>HRAEI-MD1648</v>
      </c>
      <c r="AR992" s="70" t="str">
        <f t="shared" si="288"/>
        <v>COMERCIALIZADORA PENTAMED, S.A. DE C.V.</v>
      </c>
      <c r="AS992" s="70" t="str">
        <f t="shared" si="289"/>
        <v>LA-12-512-012000991-I-174-2023</v>
      </c>
      <c r="AT992" s="70" t="s">
        <v>2218</v>
      </c>
      <c r="AU992" s="70" t="str">
        <f t="shared" si="290"/>
        <v>HRAEI-LPI-CC-277-2023HRAEI-MD1648</v>
      </c>
    </row>
    <row r="993" spans="1:50" s="70" customFormat="1" ht="24.75" hidden="1" customHeight="1" x14ac:dyDescent="0.25">
      <c r="A993" s="1" t="str">
        <f t="shared" si="273"/>
        <v>LA-012M7B997-E115-2022MCSSA018786COMERCIALIZADORA PENTAMED, S.A. DE C.V.2024010.000.0623.00</v>
      </c>
      <c r="B993" s="1" t="str">
        <f t="shared" si="274"/>
        <v>MCSSA01878625301HRAEI-LPI-CC-430-2022HRAEI-MD16482024</v>
      </c>
      <c r="C993" s="42">
        <v>44950</v>
      </c>
      <c r="D993" s="43">
        <v>2024</v>
      </c>
      <c r="E993" s="44" t="s">
        <v>39</v>
      </c>
      <c r="F993" s="44" t="s">
        <v>390</v>
      </c>
      <c r="G993" s="44" t="s">
        <v>41</v>
      </c>
      <c r="H993" s="44">
        <v>25301</v>
      </c>
      <c r="I993" s="44" t="s">
        <v>493</v>
      </c>
      <c r="J993" s="44" t="s">
        <v>494</v>
      </c>
      <c r="K993" s="44" t="s">
        <v>537</v>
      </c>
      <c r="L993" s="44" t="str">
        <f t="shared" si="275"/>
        <v>HRAEI-LPI-CC-430-2022HRAEI-MD1648</v>
      </c>
      <c r="M993" s="44" t="s">
        <v>538</v>
      </c>
      <c r="N993" s="44">
        <v>25302260</v>
      </c>
      <c r="O993" s="44" t="s">
        <v>539</v>
      </c>
      <c r="P993" s="44" t="s">
        <v>540</v>
      </c>
      <c r="Q993" s="45">
        <v>59.78</v>
      </c>
      <c r="R993" s="46">
        <v>2</v>
      </c>
      <c r="S993" s="46">
        <v>4</v>
      </c>
      <c r="T993" s="45">
        <f t="shared" si="276"/>
        <v>119.56</v>
      </c>
      <c r="U993" s="45">
        <f t="shared" si="277"/>
        <v>239.12</v>
      </c>
      <c r="V993" s="47">
        <v>0</v>
      </c>
      <c r="W993" s="87" t="str">
        <f>IFERROR(VLOOKUP(L993,'DINAMICA SOLICITADO - ENTREGADO'!$A$2:$B$2000,2,0),"-")</f>
        <v>-</v>
      </c>
      <c r="X993" s="87" t="str">
        <f>IFERROR(VLOOKUP(L993,'DINAMICA SOLICITADO - ENTREGADO'!$A$2:$C$2000,3,0),"-")</f>
        <v>-</v>
      </c>
      <c r="Y993" s="87" t="str">
        <f t="shared" si="278"/>
        <v>SIN SOLICITUD</v>
      </c>
      <c r="Z993" s="87" t="str">
        <f t="shared" si="279"/>
        <v>-</v>
      </c>
      <c r="AA993" s="87" t="str">
        <f t="shared" si="280"/>
        <v>MINIMO SIN SOLICITUD</v>
      </c>
      <c r="AB993" s="87" t="str">
        <f t="shared" si="281"/>
        <v>-</v>
      </c>
      <c r="AC993" s="87" t="str">
        <f t="shared" si="282"/>
        <v>SIN SOLICITUD</v>
      </c>
      <c r="AD993" s="6" t="str">
        <f t="shared" si="283"/>
        <v>-</v>
      </c>
      <c r="AE993" s="87"/>
      <c r="AF993" s="87"/>
      <c r="AG993" s="8"/>
      <c r="AH993" s="8"/>
      <c r="AI993" s="9">
        <v>2.5000000000000001E-2</v>
      </c>
      <c r="AJ993" s="9"/>
      <c r="AK993" s="8"/>
      <c r="AL993" s="20"/>
      <c r="AM993" s="8"/>
      <c r="AN993" s="8" t="str">
        <f t="shared" si="284"/>
        <v>MCSSA018786HRAEI-LPI-CC-430-202225301</v>
      </c>
      <c r="AO993" s="8" t="str">
        <f t="shared" si="285"/>
        <v>4COMERCIALIZADORA PENTAMED, S.A. DE C.V.59.78MCSSA018786010.000.0623.002024LA-012M7B997-E115-2022RAMO 12</v>
      </c>
      <c r="AP993" s="8" t="str">
        <f t="shared" si="286"/>
        <v>HRAEI-LPI-CC-430-2022</v>
      </c>
      <c r="AQ993" s="1" t="str">
        <f t="shared" si="287"/>
        <v>HRAEI-MD1648</v>
      </c>
      <c r="AR993" s="1" t="str">
        <f t="shared" si="288"/>
        <v>COMERCIALIZADORA PENTAMED, S.A. DE C.V.</v>
      </c>
      <c r="AS993" s="1" t="str">
        <f t="shared" si="289"/>
        <v>LA-012M7B997-E115-2022</v>
      </c>
      <c r="AT993" s="1" t="s">
        <v>48</v>
      </c>
      <c r="AU993" s="1" t="str">
        <f t="shared" si="290"/>
        <v>HRAEI-LPI-CC-430-2022HRAEI-MD1648</v>
      </c>
      <c r="AV993" s="1"/>
      <c r="AW993" s="1"/>
      <c r="AX993" s="1"/>
    </row>
    <row r="994" spans="1:50" ht="24.75" customHeight="1" x14ac:dyDescent="0.25">
      <c r="C994" s="42"/>
      <c r="D994" s="43"/>
      <c r="E994" s="44"/>
      <c r="F994" s="44"/>
      <c r="G994" s="44"/>
      <c r="H994" s="44"/>
      <c r="I994" s="44"/>
      <c r="J994" s="44"/>
      <c r="K994" s="44"/>
      <c r="L994" s="44"/>
      <c r="M994" s="44"/>
      <c r="N994" s="44"/>
      <c r="O994" s="44"/>
      <c r="P994" s="44"/>
      <c r="Q994" s="45"/>
      <c r="R994" s="46"/>
      <c r="S994" s="46"/>
      <c r="T994" s="45"/>
      <c r="U994" s="45"/>
      <c r="V994" s="47"/>
      <c r="W994" s="83"/>
      <c r="X994" s="83"/>
      <c r="Y994" s="83"/>
      <c r="Z994" s="83"/>
      <c r="AA994" s="83"/>
      <c r="AB994" s="83"/>
      <c r="AC994" s="83"/>
      <c r="AD994" s="83"/>
      <c r="AE994" s="83"/>
      <c r="AF994" s="83"/>
      <c r="AL994" s="8"/>
    </row>
    <row r="995" spans="1:50" ht="24.75" customHeight="1" x14ac:dyDescent="0.25">
      <c r="C995" s="42"/>
      <c r="D995" s="43"/>
      <c r="E995" s="44"/>
      <c r="F995" s="44"/>
      <c r="G995" s="44"/>
      <c r="H995" s="44"/>
      <c r="I995" s="44"/>
      <c r="J995" s="44"/>
      <c r="K995" s="44"/>
      <c r="L995" s="44"/>
      <c r="M995" s="44"/>
      <c r="N995" s="44"/>
      <c r="O995" s="44"/>
      <c r="P995" s="44"/>
      <c r="Q995" s="45"/>
      <c r="R995" s="46"/>
      <c r="S995" s="46"/>
      <c r="T995" s="45"/>
      <c r="U995" s="45"/>
      <c r="V995" s="47"/>
      <c r="W995" s="110">
        <f>SUM(W7:W993)</f>
        <v>626864</v>
      </c>
      <c r="X995" s="110">
        <f>SUM(X7:X993)</f>
        <v>518312</v>
      </c>
      <c r="Y995" s="87"/>
      <c r="Z995" s="87"/>
      <c r="AA995" s="87"/>
      <c r="AB995" s="87"/>
      <c r="AC995" s="87"/>
      <c r="AD995" s="87"/>
      <c r="AE995" s="87"/>
      <c r="AF995" s="87"/>
      <c r="AL995" s="8"/>
    </row>
    <row r="996" spans="1:50" ht="24.75" customHeight="1" x14ac:dyDescent="0.25">
      <c r="C996" s="42"/>
      <c r="D996" s="43"/>
      <c r="E996" s="44"/>
      <c r="F996" s="44"/>
      <c r="G996" s="44"/>
      <c r="H996" s="44"/>
      <c r="I996" s="44"/>
      <c r="J996" s="44"/>
      <c r="K996" s="44"/>
      <c r="L996" s="44"/>
      <c r="M996" s="44"/>
      <c r="N996" s="44"/>
      <c r="O996" s="44"/>
      <c r="P996" s="44"/>
      <c r="Q996" s="45"/>
      <c r="R996" s="46"/>
      <c r="S996" s="46"/>
      <c r="T996" s="45"/>
      <c r="U996" s="45"/>
      <c r="V996" s="47"/>
      <c r="W996" s="83"/>
      <c r="X996" s="83"/>
      <c r="Y996" s="83"/>
      <c r="Z996" s="83"/>
      <c r="AA996" s="83"/>
      <c r="AB996" s="83"/>
      <c r="AC996" s="83"/>
      <c r="AD996" s="83"/>
      <c r="AE996" s="83"/>
      <c r="AF996" s="83"/>
      <c r="AL996" s="8"/>
    </row>
    <row r="997" spans="1:50" ht="24.75" customHeight="1" x14ac:dyDescent="0.25">
      <c r="C997" s="42"/>
      <c r="D997" s="43"/>
      <c r="E997" s="44"/>
      <c r="F997" s="44"/>
      <c r="G997" s="44"/>
      <c r="H997" s="44"/>
      <c r="I997" s="44"/>
      <c r="J997" s="44"/>
      <c r="K997" s="44"/>
      <c r="L997" s="44"/>
      <c r="M997" s="44"/>
      <c r="N997" s="44"/>
      <c r="O997" s="44"/>
      <c r="P997" s="44"/>
      <c r="Q997" s="45"/>
      <c r="R997" s="46"/>
      <c r="S997" s="46"/>
      <c r="T997" s="45"/>
      <c r="U997" s="45"/>
      <c r="V997" s="47"/>
      <c r="W997" s="83"/>
      <c r="X997" s="83"/>
      <c r="Y997" s="83"/>
      <c r="Z997" s="83"/>
      <c r="AA997" s="83"/>
      <c r="AB997" s="83"/>
      <c r="AC997" s="83"/>
      <c r="AD997" s="83"/>
      <c r="AE997" s="83"/>
      <c r="AF997" s="83"/>
      <c r="AL997" s="8"/>
    </row>
    <row r="998" spans="1:50" ht="24.75" customHeight="1" x14ac:dyDescent="0.25">
      <c r="C998" s="42"/>
      <c r="D998" s="43"/>
      <c r="E998" s="44"/>
      <c r="F998" s="44"/>
      <c r="G998" s="44"/>
      <c r="H998" s="44"/>
      <c r="I998" s="44"/>
      <c r="J998" s="44"/>
      <c r="K998" s="44"/>
      <c r="L998" s="44"/>
      <c r="M998" s="44"/>
      <c r="N998" s="44"/>
      <c r="O998" s="44"/>
      <c r="P998" s="44"/>
      <c r="Q998" s="45"/>
      <c r="R998" s="46"/>
      <c r="S998" s="46"/>
      <c r="T998" s="45"/>
      <c r="U998" s="45"/>
      <c r="V998" s="47"/>
      <c r="W998" s="83"/>
      <c r="X998" s="83"/>
      <c r="Y998" s="83"/>
      <c r="Z998" s="83"/>
      <c r="AA998" s="83"/>
      <c r="AB998" s="83"/>
      <c r="AC998" s="83"/>
      <c r="AD998" s="83"/>
      <c r="AE998" s="83"/>
      <c r="AF998" s="83"/>
      <c r="AL998" s="8"/>
    </row>
    <row r="999" spans="1:50" ht="24.75" customHeight="1" x14ac:dyDescent="0.25">
      <c r="C999" s="42"/>
      <c r="D999" s="43"/>
      <c r="E999" s="44"/>
      <c r="F999" s="44"/>
      <c r="G999" s="44"/>
      <c r="H999" s="44"/>
      <c r="I999" s="44"/>
      <c r="J999" s="44"/>
      <c r="K999" s="44"/>
      <c r="L999" s="44"/>
      <c r="M999" s="44"/>
      <c r="N999" s="44"/>
      <c r="O999" s="44"/>
      <c r="P999" s="44"/>
      <c r="Q999" s="45"/>
      <c r="R999" s="46"/>
      <c r="S999" s="46"/>
      <c r="T999" s="45"/>
      <c r="U999" s="45"/>
      <c r="V999" s="47"/>
      <c r="W999" s="83"/>
      <c r="X999" s="83"/>
      <c r="Y999" s="83"/>
      <c r="Z999" s="83"/>
      <c r="AA999" s="83"/>
      <c r="AB999" s="83"/>
      <c r="AC999" s="83"/>
      <c r="AD999" s="83"/>
      <c r="AE999" s="83"/>
      <c r="AF999" s="83"/>
      <c r="AL999" s="8"/>
    </row>
    <row r="1000" spans="1:50" ht="24.75" customHeight="1" x14ac:dyDescent="0.25">
      <c r="C1000" s="42"/>
      <c r="D1000" s="43"/>
      <c r="E1000" s="44"/>
      <c r="F1000" s="44"/>
      <c r="G1000" s="44"/>
      <c r="H1000" s="44"/>
      <c r="I1000" s="44"/>
      <c r="J1000" s="44"/>
      <c r="K1000" s="44"/>
      <c r="L1000" s="44"/>
      <c r="M1000" s="44"/>
      <c r="N1000" s="44"/>
      <c r="O1000" s="44"/>
      <c r="P1000" s="44"/>
      <c r="Q1000" s="45"/>
      <c r="R1000" s="46"/>
      <c r="S1000" s="46"/>
      <c r="T1000" s="45"/>
      <c r="U1000" s="45"/>
      <c r="V1000" s="47"/>
      <c r="W1000" s="83"/>
      <c r="X1000" s="83"/>
      <c r="Y1000" s="83"/>
      <c r="Z1000" s="83"/>
      <c r="AA1000" s="83"/>
      <c r="AB1000" s="83"/>
      <c r="AC1000" s="83"/>
      <c r="AD1000" s="83"/>
      <c r="AE1000" s="83"/>
      <c r="AF1000" s="83"/>
      <c r="AL1000" s="8"/>
    </row>
    <row r="1001" spans="1:50" ht="24.75" customHeight="1" x14ac:dyDescent="0.25">
      <c r="C1001" s="42"/>
      <c r="D1001" s="43"/>
      <c r="E1001" s="44"/>
      <c r="F1001" s="44"/>
      <c r="G1001" s="44"/>
      <c r="H1001" s="44"/>
      <c r="I1001" s="44"/>
      <c r="J1001" s="44"/>
      <c r="K1001" s="44"/>
      <c r="L1001" s="44"/>
      <c r="M1001" s="44"/>
      <c r="N1001" s="44"/>
      <c r="O1001" s="44"/>
      <c r="P1001" s="44"/>
      <c r="Q1001" s="45"/>
      <c r="R1001" s="46"/>
      <c r="S1001" s="46"/>
      <c r="T1001" s="45"/>
      <c r="U1001" s="45"/>
      <c r="V1001" s="47"/>
      <c r="W1001" s="83"/>
      <c r="X1001" s="83"/>
      <c r="Y1001" s="83"/>
      <c r="Z1001" s="83"/>
      <c r="AA1001" s="83"/>
      <c r="AB1001" s="83"/>
      <c r="AC1001" s="83"/>
      <c r="AD1001" s="83"/>
      <c r="AE1001" s="83"/>
      <c r="AF1001" s="83"/>
      <c r="AL1001" s="8"/>
    </row>
    <row r="1002" spans="1:50" ht="24.75" customHeight="1" x14ac:dyDescent="0.25">
      <c r="C1002" s="42"/>
      <c r="D1002" s="43"/>
      <c r="E1002" s="44"/>
      <c r="F1002" s="44"/>
      <c r="G1002" s="44"/>
      <c r="H1002" s="44"/>
      <c r="I1002" s="44"/>
      <c r="J1002" s="44"/>
      <c r="K1002" s="44"/>
      <c r="L1002" s="44"/>
      <c r="M1002" s="44"/>
      <c r="N1002" s="44"/>
      <c r="O1002" s="44"/>
      <c r="P1002" s="44"/>
      <c r="Q1002" s="45"/>
      <c r="R1002" s="46"/>
      <c r="S1002" s="46"/>
      <c r="T1002" s="45"/>
      <c r="U1002" s="45"/>
      <c r="V1002" s="47"/>
      <c r="W1002" s="83"/>
      <c r="X1002" s="83"/>
      <c r="Y1002" s="83"/>
      <c r="Z1002" s="83"/>
      <c r="AA1002" s="83"/>
      <c r="AB1002" s="83"/>
      <c r="AC1002" s="83"/>
      <c r="AD1002" s="83"/>
      <c r="AE1002" s="83"/>
      <c r="AF1002" s="83"/>
      <c r="AL1002" s="8"/>
    </row>
    <row r="1003" spans="1:50" ht="24.75" customHeight="1" x14ac:dyDescent="0.25">
      <c r="C1003" s="42"/>
      <c r="D1003" s="43"/>
      <c r="E1003" s="44"/>
      <c r="F1003" s="44"/>
      <c r="G1003" s="44"/>
      <c r="H1003" s="44"/>
      <c r="I1003" s="44"/>
      <c r="J1003" s="44"/>
      <c r="K1003" s="44"/>
      <c r="L1003" s="44"/>
      <c r="M1003" s="44"/>
      <c r="N1003" s="44"/>
      <c r="O1003" s="44"/>
      <c r="P1003" s="44"/>
      <c r="Q1003" s="45"/>
      <c r="R1003" s="46"/>
      <c r="S1003" s="46"/>
      <c r="T1003" s="45"/>
      <c r="U1003" s="45"/>
      <c r="V1003" s="47"/>
      <c r="W1003" s="83"/>
      <c r="X1003" s="83"/>
      <c r="Y1003" s="83"/>
      <c r="Z1003" s="83"/>
      <c r="AA1003" s="83"/>
      <c r="AB1003" s="83"/>
      <c r="AC1003" s="83"/>
      <c r="AD1003" s="83"/>
      <c r="AE1003" s="83"/>
      <c r="AF1003" s="83"/>
      <c r="AL1003" s="8"/>
    </row>
    <row r="1004" spans="1:50" ht="24.75" customHeight="1" x14ac:dyDescent="0.25">
      <c r="C1004" s="42"/>
      <c r="D1004" s="43"/>
      <c r="E1004" s="44"/>
      <c r="F1004" s="44"/>
      <c r="G1004" s="44"/>
      <c r="H1004" s="44"/>
      <c r="I1004" s="44"/>
      <c r="J1004" s="44"/>
      <c r="K1004" s="44"/>
      <c r="L1004" s="44"/>
      <c r="M1004" s="44"/>
      <c r="N1004" s="44"/>
      <c r="O1004" s="44"/>
      <c r="P1004" s="44"/>
      <c r="Q1004" s="45"/>
      <c r="R1004" s="46"/>
      <c r="S1004" s="46"/>
      <c r="T1004" s="45"/>
      <c r="U1004" s="45"/>
      <c r="V1004" s="47"/>
      <c r="W1004" s="83"/>
      <c r="X1004" s="83"/>
      <c r="Y1004" s="83"/>
      <c r="Z1004" s="83"/>
      <c r="AA1004" s="83"/>
      <c r="AB1004" s="83"/>
      <c r="AC1004" s="83"/>
      <c r="AD1004" s="83"/>
      <c r="AE1004" s="83"/>
      <c r="AF1004" s="83"/>
      <c r="AL1004" s="8"/>
    </row>
    <row r="1005" spans="1:50" s="8" customFormat="1" ht="24.75" customHeight="1" x14ac:dyDescent="0.25">
      <c r="A1005" s="1"/>
      <c r="B1005" s="1"/>
      <c r="C1005" s="42"/>
      <c r="D1005" s="43"/>
      <c r="E1005" s="44"/>
      <c r="F1005" s="44"/>
      <c r="G1005" s="44"/>
      <c r="H1005" s="44"/>
      <c r="I1005" s="44"/>
      <c r="J1005" s="44"/>
      <c r="K1005" s="44"/>
      <c r="L1005" s="44"/>
      <c r="M1005" s="44"/>
      <c r="N1005" s="44"/>
      <c r="O1005" s="44"/>
      <c r="P1005" s="44"/>
      <c r="Q1005" s="45"/>
      <c r="R1005" s="46"/>
      <c r="S1005" s="46"/>
      <c r="T1005" s="45"/>
      <c r="U1005" s="45"/>
      <c r="V1005" s="47"/>
      <c r="W1005" s="83"/>
      <c r="X1005" s="83"/>
      <c r="Y1005" s="83"/>
      <c r="Z1005" s="83"/>
      <c r="AA1005" s="83"/>
      <c r="AB1005" s="83"/>
      <c r="AC1005" s="83"/>
      <c r="AD1005" s="83"/>
      <c r="AE1005" s="83"/>
      <c r="AF1005" s="83"/>
      <c r="AI1005" s="9"/>
      <c r="AJ1005" s="9"/>
      <c r="AQ1005" s="1"/>
      <c r="AR1005" s="1"/>
      <c r="AS1005" s="1"/>
      <c r="AT1005" s="1"/>
      <c r="AU1005" s="1"/>
    </row>
    <row r="1006" spans="1:50" s="8" customFormat="1" ht="24.75" customHeight="1" x14ac:dyDescent="0.25">
      <c r="A1006" s="1"/>
      <c r="B1006" s="1"/>
      <c r="C1006" s="42"/>
      <c r="D1006" s="43"/>
      <c r="E1006" s="44"/>
      <c r="F1006" s="44"/>
      <c r="G1006" s="44"/>
      <c r="H1006" s="44"/>
      <c r="I1006" s="44"/>
      <c r="J1006" s="44"/>
      <c r="K1006" s="44"/>
      <c r="L1006" s="44"/>
      <c r="M1006" s="44"/>
      <c r="N1006" s="44"/>
      <c r="O1006" s="44"/>
      <c r="P1006" s="44"/>
      <c r="Q1006" s="45"/>
      <c r="R1006" s="46"/>
      <c r="S1006" s="46"/>
      <c r="T1006" s="45"/>
      <c r="U1006" s="45"/>
      <c r="V1006" s="47"/>
      <c r="W1006" s="83"/>
      <c r="X1006" s="83"/>
      <c r="Y1006" s="83"/>
      <c r="Z1006" s="83"/>
      <c r="AA1006" s="83"/>
      <c r="AB1006" s="83"/>
      <c r="AC1006" s="83"/>
      <c r="AD1006" s="83"/>
      <c r="AE1006" s="83"/>
      <c r="AF1006" s="83"/>
      <c r="AI1006" s="9"/>
      <c r="AJ1006" s="9"/>
      <c r="AQ1006" s="1"/>
      <c r="AR1006" s="1"/>
      <c r="AS1006" s="1"/>
      <c r="AT1006" s="1"/>
      <c r="AU1006" s="1"/>
    </row>
    <row r="1007" spans="1:50" s="8" customFormat="1" ht="24.75" customHeight="1" x14ac:dyDescent="0.25">
      <c r="A1007" s="1"/>
      <c r="B1007" s="1"/>
      <c r="C1007" s="42"/>
      <c r="D1007" s="43"/>
      <c r="E1007" s="44"/>
      <c r="F1007" s="44"/>
      <c r="G1007" s="44"/>
      <c r="H1007" s="44"/>
      <c r="I1007" s="44"/>
      <c r="J1007" s="44"/>
      <c r="K1007" s="44"/>
      <c r="L1007" s="44"/>
      <c r="M1007" s="44"/>
      <c r="N1007" s="44"/>
      <c r="O1007" s="44"/>
      <c r="P1007" s="44"/>
      <c r="Q1007" s="45"/>
      <c r="R1007" s="46"/>
      <c r="S1007" s="46"/>
      <c r="T1007" s="45"/>
      <c r="U1007" s="45"/>
      <c r="V1007" s="47"/>
      <c r="W1007" s="83"/>
      <c r="X1007" s="83"/>
      <c r="Y1007" s="83"/>
      <c r="Z1007" s="83"/>
      <c r="AA1007" s="83"/>
      <c r="AB1007" s="83"/>
      <c r="AC1007" s="83"/>
      <c r="AD1007" s="83"/>
      <c r="AE1007" s="83"/>
      <c r="AF1007" s="83"/>
      <c r="AI1007" s="9"/>
      <c r="AJ1007" s="9"/>
      <c r="AQ1007" s="1"/>
      <c r="AR1007" s="1"/>
      <c r="AS1007" s="1"/>
      <c r="AT1007" s="1"/>
      <c r="AU1007" s="1"/>
    </row>
    <row r="1008" spans="1:50" s="8" customFormat="1" ht="24.75" customHeight="1" x14ac:dyDescent="0.25">
      <c r="A1008" s="1"/>
      <c r="B1008" s="1"/>
      <c r="C1008" s="42"/>
      <c r="D1008" s="43"/>
      <c r="E1008" s="44"/>
      <c r="F1008" s="44"/>
      <c r="G1008" s="44"/>
      <c r="H1008" s="44"/>
      <c r="I1008" s="44"/>
      <c r="J1008" s="44"/>
      <c r="K1008" s="44"/>
      <c r="L1008" s="44"/>
      <c r="M1008" s="44"/>
      <c r="N1008" s="44"/>
      <c r="O1008" s="44"/>
      <c r="P1008" s="44"/>
      <c r="Q1008" s="45"/>
      <c r="R1008" s="46"/>
      <c r="S1008" s="46"/>
      <c r="T1008" s="45"/>
      <c r="U1008" s="45"/>
      <c r="V1008" s="47"/>
      <c r="W1008" s="83"/>
      <c r="X1008" s="83"/>
      <c r="Y1008" s="83"/>
      <c r="Z1008" s="83"/>
      <c r="AA1008" s="83"/>
      <c r="AB1008" s="83"/>
      <c r="AC1008" s="83"/>
      <c r="AD1008" s="83"/>
      <c r="AE1008" s="83"/>
      <c r="AF1008" s="83"/>
      <c r="AI1008" s="9"/>
      <c r="AJ1008" s="9"/>
      <c r="AQ1008" s="1"/>
      <c r="AR1008" s="1"/>
      <c r="AS1008" s="1"/>
      <c r="AT1008" s="1"/>
      <c r="AU1008" s="1"/>
    </row>
    <row r="1009" spans="1:47" s="8" customFormat="1" ht="24.75" customHeight="1" x14ac:dyDescent="0.25">
      <c r="A1009" s="1"/>
      <c r="B1009" s="1"/>
      <c r="C1009" s="42"/>
      <c r="D1009" s="43"/>
      <c r="E1009" s="44"/>
      <c r="F1009" s="44"/>
      <c r="G1009" s="44"/>
      <c r="H1009" s="44"/>
      <c r="I1009" s="44"/>
      <c r="J1009" s="44"/>
      <c r="K1009" s="44"/>
      <c r="L1009" s="44"/>
      <c r="M1009" s="44"/>
      <c r="N1009" s="44"/>
      <c r="O1009" s="44"/>
      <c r="P1009" s="44"/>
      <c r="Q1009" s="45"/>
      <c r="R1009" s="46"/>
      <c r="S1009" s="46"/>
      <c r="T1009" s="45"/>
      <c r="U1009" s="45"/>
      <c r="V1009" s="47"/>
      <c r="W1009" s="83"/>
      <c r="X1009" s="83"/>
      <c r="Y1009" s="83"/>
      <c r="Z1009" s="83"/>
      <c r="AA1009" s="83"/>
      <c r="AB1009" s="83"/>
      <c r="AC1009" s="83"/>
      <c r="AD1009" s="83"/>
      <c r="AE1009" s="83"/>
      <c r="AF1009" s="83"/>
      <c r="AI1009" s="9"/>
      <c r="AJ1009" s="9"/>
      <c r="AQ1009" s="1"/>
      <c r="AR1009" s="1"/>
      <c r="AS1009" s="1"/>
      <c r="AT1009" s="1"/>
      <c r="AU1009" s="1"/>
    </row>
    <row r="1010" spans="1:47" s="8" customFormat="1" ht="24.75" customHeight="1" x14ac:dyDescent="0.25">
      <c r="A1010" s="1"/>
      <c r="B1010" s="1"/>
      <c r="C1010" s="42"/>
      <c r="D1010" s="43"/>
      <c r="E1010" s="44"/>
      <c r="F1010" s="44"/>
      <c r="G1010" s="44"/>
      <c r="H1010" s="44"/>
      <c r="I1010" s="44"/>
      <c r="J1010" s="44"/>
      <c r="K1010" s="44"/>
      <c r="L1010" s="44"/>
      <c r="M1010" s="44"/>
      <c r="N1010" s="44"/>
      <c r="O1010" s="44"/>
      <c r="P1010" s="44"/>
      <c r="Q1010" s="45"/>
      <c r="R1010" s="46"/>
      <c r="S1010" s="46"/>
      <c r="T1010" s="45"/>
      <c r="U1010" s="45"/>
      <c r="V1010" s="47"/>
      <c r="W1010" s="83"/>
      <c r="X1010" s="83"/>
      <c r="Y1010" s="83"/>
      <c r="Z1010" s="83"/>
      <c r="AA1010" s="83"/>
      <c r="AB1010" s="83"/>
      <c r="AC1010" s="83"/>
      <c r="AD1010" s="83"/>
      <c r="AE1010" s="83"/>
      <c r="AF1010" s="83"/>
      <c r="AI1010" s="9"/>
      <c r="AJ1010" s="9"/>
      <c r="AQ1010" s="1"/>
      <c r="AR1010" s="1"/>
      <c r="AS1010" s="1"/>
      <c r="AT1010" s="1"/>
      <c r="AU1010" s="1"/>
    </row>
    <row r="1011" spans="1:47" s="8" customFormat="1" ht="24.75" customHeight="1" x14ac:dyDescent="0.25">
      <c r="A1011" s="1"/>
      <c r="B1011" s="1"/>
      <c r="C1011" s="42"/>
      <c r="D1011" s="43"/>
      <c r="E1011" s="44"/>
      <c r="F1011" s="44"/>
      <c r="G1011" s="44"/>
      <c r="H1011" s="44"/>
      <c r="I1011" s="44"/>
      <c r="J1011" s="44"/>
      <c r="K1011" s="44"/>
      <c r="L1011" s="44"/>
      <c r="M1011" s="44"/>
      <c r="N1011" s="44"/>
      <c r="O1011" s="44"/>
      <c r="P1011" s="44"/>
      <c r="Q1011" s="45"/>
      <c r="R1011" s="46"/>
      <c r="S1011" s="46"/>
      <c r="T1011" s="45"/>
      <c r="U1011" s="45"/>
      <c r="V1011" s="47"/>
      <c r="W1011" s="83"/>
      <c r="X1011" s="83"/>
      <c r="Y1011" s="83"/>
      <c r="Z1011" s="83"/>
      <c r="AA1011" s="83"/>
      <c r="AB1011" s="83"/>
      <c r="AC1011" s="83"/>
      <c r="AD1011" s="83"/>
      <c r="AE1011" s="83"/>
      <c r="AF1011" s="83"/>
      <c r="AI1011" s="9"/>
      <c r="AJ1011" s="9"/>
      <c r="AQ1011" s="1"/>
      <c r="AR1011" s="1"/>
      <c r="AS1011" s="1"/>
      <c r="AT1011" s="1"/>
      <c r="AU1011" s="1"/>
    </row>
    <row r="1012" spans="1:47" s="8" customFormat="1" ht="24.75" customHeight="1" x14ac:dyDescent="0.25">
      <c r="A1012" s="1"/>
      <c r="B1012" s="1"/>
      <c r="C1012" s="42"/>
      <c r="D1012" s="43"/>
      <c r="E1012" s="44"/>
      <c r="F1012" s="44"/>
      <c r="G1012" s="44"/>
      <c r="H1012" s="44"/>
      <c r="I1012" s="44"/>
      <c r="J1012" s="44"/>
      <c r="K1012" s="44"/>
      <c r="L1012" s="44"/>
      <c r="M1012" s="44"/>
      <c r="N1012" s="44"/>
      <c r="O1012" s="44"/>
      <c r="P1012" s="44"/>
      <c r="Q1012" s="45"/>
      <c r="R1012" s="46"/>
      <c r="S1012" s="46"/>
      <c r="T1012" s="45"/>
      <c r="U1012" s="45"/>
      <c r="V1012" s="47"/>
      <c r="W1012" s="83"/>
      <c r="X1012" s="83"/>
      <c r="Y1012" s="83"/>
      <c r="Z1012" s="83"/>
      <c r="AA1012" s="83"/>
      <c r="AB1012" s="83"/>
      <c r="AC1012" s="83"/>
      <c r="AD1012" s="83"/>
      <c r="AE1012" s="83"/>
      <c r="AF1012" s="83"/>
      <c r="AI1012" s="9"/>
      <c r="AJ1012" s="9"/>
      <c r="AQ1012" s="1"/>
      <c r="AR1012" s="1"/>
      <c r="AS1012" s="1"/>
      <c r="AT1012" s="1"/>
      <c r="AU1012" s="1"/>
    </row>
    <row r="1013" spans="1:47" s="8" customFormat="1" ht="24.75" customHeight="1" x14ac:dyDescent="0.25">
      <c r="A1013" s="1"/>
      <c r="B1013" s="1"/>
      <c r="C1013" s="42"/>
      <c r="D1013" s="43"/>
      <c r="E1013" s="44"/>
      <c r="F1013" s="44"/>
      <c r="G1013" s="44"/>
      <c r="H1013" s="44"/>
      <c r="I1013" s="44"/>
      <c r="J1013" s="44"/>
      <c r="K1013" s="44"/>
      <c r="L1013" s="44"/>
      <c r="M1013" s="44"/>
      <c r="N1013" s="44"/>
      <c r="O1013" s="44"/>
      <c r="P1013" s="44"/>
      <c r="Q1013" s="45"/>
      <c r="R1013" s="46"/>
      <c r="S1013" s="46"/>
      <c r="T1013" s="45"/>
      <c r="U1013" s="45"/>
      <c r="V1013" s="47"/>
      <c r="W1013" s="83"/>
      <c r="X1013" s="83"/>
      <c r="Y1013" s="83"/>
      <c r="Z1013" s="83"/>
      <c r="AA1013" s="83"/>
      <c r="AB1013" s="83"/>
      <c r="AC1013" s="83"/>
      <c r="AD1013" s="83"/>
      <c r="AE1013" s="83"/>
      <c r="AF1013" s="83"/>
      <c r="AI1013" s="9"/>
      <c r="AJ1013" s="9"/>
      <c r="AQ1013" s="1"/>
      <c r="AR1013" s="1"/>
      <c r="AS1013" s="1"/>
      <c r="AT1013" s="1"/>
      <c r="AU1013" s="1"/>
    </row>
    <row r="1014" spans="1:47" s="8" customFormat="1" ht="24.75" customHeight="1" x14ac:dyDescent="0.25">
      <c r="A1014" s="1"/>
      <c r="B1014" s="1"/>
      <c r="C1014" s="42"/>
      <c r="D1014" s="43"/>
      <c r="E1014" s="44"/>
      <c r="F1014" s="44"/>
      <c r="G1014" s="44"/>
      <c r="H1014" s="44"/>
      <c r="I1014" s="44"/>
      <c r="J1014" s="44"/>
      <c r="K1014" s="44"/>
      <c r="L1014" s="44"/>
      <c r="M1014" s="44"/>
      <c r="N1014" s="44"/>
      <c r="O1014" s="44"/>
      <c r="P1014" s="44"/>
      <c r="Q1014" s="45"/>
      <c r="R1014" s="46"/>
      <c r="S1014" s="46"/>
      <c r="T1014" s="45"/>
      <c r="U1014" s="45"/>
      <c r="V1014" s="47"/>
      <c r="W1014" s="83"/>
      <c r="X1014" s="83"/>
      <c r="Y1014" s="83"/>
      <c r="Z1014" s="83"/>
      <c r="AA1014" s="83"/>
      <c r="AB1014" s="83"/>
      <c r="AC1014" s="83"/>
      <c r="AD1014" s="83"/>
      <c r="AE1014" s="83"/>
      <c r="AF1014" s="83"/>
      <c r="AI1014" s="9"/>
      <c r="AJ1014" s="9"/>
      <c r="AQ1014" s="1"/>
      <c r="AR1014" s="1"/>
      <c r="AS1014" s="1"/>
      <c r="AT1014" s="1"/>
      <c r="AU1014" s="1"/>
    </row>
  </sheetData>
  <autoFilter ref="A6:AZ993" xr:uid="{00000000-0009-0000-0000-000001000000}">
    <filterColumn colId="10">
      <filters>
        <filter val="HRAEI-MD0734"/>
      </filters>
    </filterColumn>
  </autoFilter>
  <conditionalFormatting sqref="A1:A1048576">
    <cfRule type="duplicateValues" dxfId="14" priority="1"/>
    <cfRule type="duplicateValues" dxfId="13" priority="2"/>
  </conditionalFormatting>
  <pageMargins left="0.70866141732283472" right="0.70866141732283472" top="0.74803149606299213" bottom="0.74803149606299213" header="0" footer="0"/>
  <pageSetup paperSize="9" scale="30" orientation="landscape"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O2002"/>
  <sheetViews>
    <sheetView workbookViewId="0">
      <pane ySplit="1" topLeftCell="A1969" activePane="bottomLeft" state="frozen"/>
      <selection pane="bottomLeft" activeCell="F1997" sqref="F1997"/>
    </sheetView>
  </sheetViews>
  <sheetFormatPr baseColWidth="10" defaultRowHeight="15" x14ac:dyDescent="0.25"/>
  <cols>
    <col min="1" max="1" width="6.7109375" style="84" customWidth="1"/>
    <col min="2" max="2" width="39.42578125" style="84" customWidth="1"/>
    <col min="4" max="4" width="9" customWidth="1"/>
    <col min="5" max="5" width="15" customWidth="1"/>
    <col min="6" max="6" width="11.140625" bestFit="1" customWidth="1"/>
    <col min="7" max="7" width="10.28515625" bestFit="1" customWidth="1"/>
    <col min="8" max="8" width="25.5703125" style="84" customWidth="1"/>
    <col min="9" max="9" width="34.42578125" bestFit="1" customWidth="1"/>
    <col min="10" max="10" width="17.140625" bestFit="1" customWidth="1"/>
    <col min="11" max="11" width="13.28515625" customWidth="1"/>
    <col min="12" max="12" width="11.7109375" bestFit="1" customWidth="1"/>
    <col min="13" max="13" width="15.7109375" customWidth="1"/>
    <col min="14" max="15" width="16.85546875" customWidth="1"/>
  </cols>
  <sheetData>
    <row r="1" spans="1:15" ht="22.5" x14ac:dyDescent="0.25">
      <c r="A1" s="105" t="s">
        <v>17</v>
      </c>
      <c r="B1" s="105" t="s">
        <v>2494</v>
      </c>
      <c r="C1" s="105" t="s">
        <v>18</v>
      </c>
      <c r="D1" s="105" t="s">
        <v>19</v>
      </c>
      <c r="E1" s="105" t="s">
        <v>2495</v>
      </c>
      <c r="F1" s="105" t="s">
        <v>2496</v>
      </c>
      <c r="G1" s="105" t="s">
        <v>2497</v>
      </c>
      <c r="H1" s="105" t="s">
        <v>16</v>
      </c>
      <c r="I1" s="105" t="s">
        <v>2498</v>
      </c>
      <c r="J1" s="105" t="s">
        <v>15</v>
      </c>
      <c r="K1" s="105" t="s">
        <v>2499</v>
      </c>
      <c r="L1" s="105" t="s">
        <v>2500</v>
      </c>
      <c r="M1" s="105" t="s">
        <v>2501</v>
      </c>
      <c r="N1" s="105" t="s">
        <v>2502</v>
      </c>
      <c r="O1" s="106" t="s">
        <v>2491</v>
      </c>
    </row>
    <row r="2" spans="1:15" ht="45" x14ac:dyDescent="0.25">
      <c r="A2" s="102" t="s">
        <v>2045</v>
      </c>
      <c r="B2" s="101" t="s">
        <v>2047</v>
      </c>
      <c r="C2" s="94" t="s">
        <v>2046</v>
      </c>
      <c r="D2" s="94">
        <v>25300042</v>
      </c>
      <c r="E2" s="95">
        <v>43</v>
      </c>
      <c r="F2" s="96">
        <v>7.85</v>
      </c>
      <c r="G2" s="96">
        <v>337.55</v>
      </c>
      <c r="H2" s="104" t="s">
        <v>1476</v>
      </c>
      <c r="I2" s="94" t="s">
        <v>2503</v>
      </c>
      <c r="J2" s="98" t="s">
        <v>2044</v>
      </c>
      <c r="K2" s="99">
        <v>45299</v>
      </c>
      <c r="L2" s="100">
        <v>45314</v>
      </c>
      <c r="M2" s="100">
        <v>45379</v>
      </c>
      <c r="N2" s="95">
        <v>43</v>
      </c>
      <c r="O2" s="107" t="str">
        <f>CONCATENATE(Tabla1[[#This Row],[CONTRATO]],Tabla1[[#This Row],[CLAVE]])</f>
        <v>HRAEI-AD-CC-098-2023HRAEI-MD0041</v>
      </c>
    </row>
    <row r="3" spans="1:15" ht="33.75" x14ac:dyDescent="0.25">
      <c r="A3" s="102" t="s">
        <v>2102</v>
      </c>
      <c r="B3" s="101" t="s">
        <v>2104</v>
      </c>
      <c r="C3" s="94" t="s">
        <v>2103</v>
      </c>
      <c r="D3" s="94">
        <v>25300536</v>
      </c>
      <c r="E3" s="95">
        <v>640</v>
      </c>
      <c r="F3" s="96">
        <v>25.83</v>
      </c>
      <c r="G3" s="96">
        <v>16531.199999999997</v>
      </c>
      <c r="H3" s="104" t="s">
        <v>1476</v>
      </c>
      <c r="I3" s="94" t="s">
        <v>2503</v>
      </c>
      <c r="J3" s="98" t="s">
        <v>2044</v>
      </c>
      <c r="K3" s="99">
        <v>45299</v>
      </c>
      <c r="L3" s="100">
        <v>45314</v>
      </c>
      <c r="M3" s="100">
        <v>45433</v>
      </c>
      <c r="N3" s="95">
        <v>640</v>
      </c>
      <c r="O3" s="107" t="str">
        <f>CONCATENATE(Tabla1[[#This Row],[CONTRATO]],Tabla1[[#This Row],[CLAVE]])</f>
        <v>HRAEI-AD-CC-098-2023HRAEI-MD0333</v>
      </c>
    </row>
    <row r="4" spans="1:15" ht="45" x14ac:dyDescent="0.25">
      <c r="A4" s="102" t="s">
        <v>2110</v>
      </c>
      <c r="B4" s="101" t="s">
        <v>2112</v>
      </c>
      <c r="C4" s="94" t="s">
        <v>2111</v>
      </c>
      <c r="D4" s="94">
        <v>25302623</v>
      </c>
      <c r="E4" s="95">
        <v>4</v>
      </c>
      <c r="F4" s="96">
        <v>10.15</v>
      </c>
      <c r="G4" s="96">
        <v>40.6</v>
      </c>
      <c r="H4" s="104" t="s">
        <v>1476</v>
      </c>
      <c r="I4" s="94" t="s">
        <v>2503</v>
      </c>
      <c r="J4" s="98" t="s">
        <v>2044</v>
      </c>
      <c r="K4" s="99">
        <v>45299</v>
      </c>
      <c r="L4" s="100">
        <v>45314</v>
      </c>
      <c r="M4" s="100">
        <v>45433</v>
      </c>
      <c r="N4" s="95">
        <v>4</v>
      </c>
      <c r="O4" s="107" t="str">
        <f>CONCATENATE(Tabla1[[#This Row],[CONTRATO]],Tabla1[[#This Row],[CLAVE]])</f>
        <v>HRAEI-AD-CC-098-2023HRAEI-MD0664</v>
      </c>
    </row>
    <row r="5" spans="1:15" ht="33.75" x14ac:dyDescent="0.25">
      <c r="A5" s="102" t="s">
        <v>2129</v>
      </c>
      <c r="B5" s="101" t="s">
        <v>2131</v>
      </c>
      <c r="C5" s="94" t="s">
        <v>2130</v>
      </c>
      <c r="D5" s="94">
        <v>25301097</v>
      </c>
      <c r="E5" s="95">
        <v>47</v>
      </c>
      <c r="F5" s="96">
        <v>37.130000000000003</v>
      </c>
      <c r="G5" s="96">
        <v>1745.1100000000001</v>
      </c>
      <c r="H5" s="104" t="s">
        <v>1476</v>
      </c>
      <c r="I5" s="94" t="s">
        <v>2503</v>
      </c>
      <c r="J5" s="98" t="s">
        <v>2044</v>
      </c>
      <c r="K5" s="99">
        <v>45299</v>
      </c>
      <c r="L5" s="100">
        <v>45314</v>
      </c>
      <c r="M5" s="100">
        <v>45433</v>
      </c>
      <c r="N5" s="95">
        <v>47</v>
      </c>
      <c r="O5" s="107" t="str">
        <f>CONCATENATE(Tabla1[[#This Row],[CONTRATO]],Tabla1[[#This Row],[CLAVE]])</f>
        <v>HRAEI-AD-CC-098-2023HRAEI-MD0006</v>
      </c>
    </row>
    <row r="6" spans="1:15" ht="22.5" x14ac:dyDescent="0.25">
      <c r="A6" s="102" t="s">
        <v>2050</v>
      </c>
      <c r="B6" s="101" t="s">
        <v>2052</v>
      </c>
      <c r="C6" s="94" t="s">
        <v>2051</v>
      </c>
      <c r="D6" s="94">
        <v>25301235</v>
      </c>
      <c r="E6" s="95">
        <v>117</v>
      </c>
      <c r="F6" s="96">
        <v>688.6</v>
      </c>
      <c r="G6" s="96">
        <v>80566.2</v>
      </c>
      <c r="H6" s="104" t="s">
        <v>340</v>
      </c>
      <c r="I6" s="94" t="s">
        <v>2504</v>
      </c>
      <c r="J6" s="98" t="s">
        <v>2049</v>
      </c>
      <c r="K6" s="99">
        <v>45299</v>
      </c>
      <c r="L6" s="100">
        <v>45314</v>
      </c>
      <c r="M6" s="100">
        <v>45320</v>
      </c>
      <c r="N6" s="95">
        <v>117</v>
      </c>
      <c r="O6" s="107" t="str">
        <f>CONCATENATE(Tabla1[[#This Row],[CONTRATO]],Tabla1[[#This Row],[CLAVE]])</f>
        <v>HRAEI-AD-CC-099-2023-AHRAEI-MD0862</v>
      </c>
    </row>
    <row r="7" spans="1:15" ht="45" x14ac:dyDescent="0.25">
      <c r="A7" s="102" t="s">
        <v>2054</v>
      </c>
      <c r="B7" s="101" t="s">
        <v>2056</v>
      </c>
      <c r="C7" s="94" t="s">
        <v>2055</v>
      </c>
      <c r="D7" s="94">
        <v>25301355</v>
      </c>
      <c r="E7" s="95">
        <v>133</v>
      </c>
      <c r="F7" s="96">
        <v>139.62</v>
      </c>
      <c r="G7" s="96">
        <v>18569.46</v>
      </c>
      <c r="H7" s="104" t="s">
        <v>340</v>
      </c>
      <c r="I7" s="94" t="s">
        <v>2504</v>
      </c>
      <c r="J7" s="98" t="s">
        <v>2049</v>
      </c>
      <c r="K7" s="99">
        <v>45299</v>
      </c>
      <c r="L7" s="100">
        <v>45314</v>
      </c>
      <c r="M7" s="100">
        <v>45320</v>
      </c>
      <c r="N7" s="95">
        <v>133</v>
      </c>
      <c r="O7" s="107" t="str">
        <f>CONCATENATE(Tabla1[[#This Row],[CONTRATO]],Tabla1[[#This Row],[CLAVE]])</f>
        <v>HRAEI-AD-CC-099-2023-AHRAEI-MD0957</v>
      </c>
    </row>
    <row r="8" spans="1:15" ht="45" x14ac:dyDescent="0.25">
      <c r="A8" s="102" t="s">
        <v>2057</v>
      </c>
      <c r="B8" s="101" t="s">
        <v>2059</v>
      </c>
      <c r="C8" s="94" t="s">
        <v>2058</v>
      </c>
      <c r="D8" s="94">
        <v>25301479</v>
      </c>
      <c r="E8" s="95">
        <v>38</v>
      </c>
      <c r="F8" s="96">
        <v>27.92</v>
      </c>
      <c r="G8" s="96">
        <v>1060.96</v>
      </c>
      <c r="H8" s="104" t="s">
        <v>340</v>
      </c>
      <c r="I8" s="94" t="s">
        <v>2504</v>
      </c>
      <c r="J8" s="98" t="s">
        <v>2049</v>
      </c>
      <c r="K8" s="99">
        <v>45299</v>
      </c>
      <c r="L8" s="100">
        <v>45314</v>
      </c>
      <c r="M8" s="100">
        <v>45320</v>
      </c>
      <c r="N8" s="95">
        <v>38</v>
      </c>
      <c r="O8" s="107" t="str">
        <f>CONCATENATE(Tabla1[[#This Row],[CONTRATO]],Tabla1[[#This Row],[CLAVE]])</f>
        <v>HRAEI-AD-CC-099-2023-AHRAEI-MD1050</v>
      </c>
    </row>
    <row r="9" spans="1:15" ht="45" x14ac:dyDescent="0.25">
      <c r="A9" s="102" t="s">
        <v>2069</v>
      </c>
      <c r="B9" s="101" t="s">
        <v>2071</v>
      </c>
      <c r="C9" s="94" t="s">
        <v>2070</v>
      </c>
      <c r="D9" s="94">
        <v>25301053</v>
      </c>
      <c r="E9" s="95">
        <v>780</v>
      </c>
      <c r="F9" s="96">
        <v>5.15</v>
      </c>
      <c r="G9" s="96">
        <v>4017.0000000000005</v>
      </c>
      <c r="H9" s="104" t="s">
        <v>340</v>
      </c>
      <c r="I9" s="94" t="s">
        <v>2504</v>
      </c>
      <c r="J9" s="98" t="s">
        <v>2049</v>
      </c>
      <c r="K9" s="99">
        <v>45299</v>
      </c>
      <c r="L9" s="100">
        <v>45314</v>
      </c>
      <c r="M9" s="100">
        <v>45320</v>
      </c>
      <c r="N9" s="95">
        <v>780</v>
      </c>
      <c r="O9" s="107" t="str">
        <f>CONCATENATE(Tabla1[[#This Row],[CONTRATO]],Tabla1[[#This Row],[CLAVE]])</f>
        <v>HRAEI-AD-CC-099-2023-AHRAEI-MD0717</v>
      </c>
    </row>
    <row r="10" spans="1:15" ht="45" x14ac:dyDescent="0.25">
      <c r="A10" s="102" t="s">
        <v>2072</v>
      </c>
      <c r="B10" s="101" t="s">
        <v>2074</v>
      </c>
      <c r="C10" s="94" t="s">
        <v>2073</v>
      </c>
      <c r="D10" s="94">
        <v>25302384</v>
      </c>
      <c r="E10" s="95">
        <v>546</v>
      </c>
      <c r="F10" s="96">
        <v>4.38</v>
      </c>
      <c r="G10" s="96">
        <v>2391.48</v>
      </c>
      <c r="H10" s="104" t="s">
        <v>340</v>
      </c>
      <c r="I10" s="94" t="s">
        <v>2504</v>
      </c>
      <c r="J10" s="98" t="s">
        <v>2049</v>
      </c>
      <c r="K10" s="99">
        <v>45299</v>
      </c>
      <c r="L10" s="100">
        <v>45314</v>
      </c>
      <c r="M10" s="100">
        <v>45313</v>
      </c>
      <c r="N10" s="95">
        <v>546</v>
      </c>
      <c r="O10" s="107" t="str">
        <f>CONCATENATE(Tabla1[[#This Row],[CONTRATO]],Tabla1[[#This Row],[CLAVE]])</f>
        <v>HRAEI-AD-CC-099-2023-AHRAEI-MD0119</v>
      </c>
    </row>
    <row r="11" spans="1:15" ht="56.25" x14ac:dyDescent="0.25">
      <c r="A11" s="102" t="s">
        <v>2091</v>
      </c>
      <c r="B11" s="101" t="s">
        <v>2093</v>
      </c>
      <c r="C11" s="94" t="s">
        <v>2092</v>
      </c>
      <c r="D11" s="94">
        <v>25300357</v>
      </c>
      <c r="E11" s="95">
        <v>289</v>
      </c>
      <c r="F11" s="96">
        <v>247.52</v>
      </c>
      <c r="G11" s="96">
        <v>71533.279999999999</v>
      </c>
      <c r="H11" s="104" t="s">
        <v>340</v>
      </c>
      <c r="I11" s="94" t="s">
        <v>2504</v>
      </c>
      <c r="J11" s="98" t="s">
        <v>2049</v>
      </c>
      <c r="K11" s="99">
        <v>45299</v>
      </c>
      <c r="L11" s="100">
        <v>45314</v>
      </c>
      <c r="M11" s="100">
        <v>45320</v>
      </c>
      <c r="N11" s="95">
        <v>289</v>
      </c>
      <c r="O11" s="107" t="str">
        <f>CONCATENATE(Tabla1[[#This Row],[CONTRATO]],Tabla1[[#This Row],[CLAVE]])</f>
        <v>HRAEI-AD-CC-099-2023-AHRAEI-MD0207</v>
      </c>
    </row>
    <row r="12" spans="1:15" ht="22.5" x14ac:dyDescent="0.25">
      <c r="A12" s="102" t="s">
        <v>2083</v>
      </c>
      <c r="B12" s="101" t="s">
        <v>2085</v>
      </c>
      <c r="C12" s="94" t="s">
        <v>2084</v>
      </c>
      <c r="D12" s="94">
        <v>25301652</v>
      </c>
      <c r="E12" s="95">
        <v>2</v>
      </c>
      <c r="F12" s="96">
        <v>149.13</v>
      </c>
      <c r="G12" s="96">
        <v>298.26</v>
      </c>
      <c r="H12" s="104" t="s">
        <v>604</v>
      </c>
      <c r="I12" s="94" t="s">
        <v>2505</v>
      </c>
      <c r="J12" s="98" t="s">
        <v>2082</v>
      </c>
      <c r="K12" s="99">
        <v>45299</v>
      </c>
      <c r="L12" s="100">
        <v>45314</v>
      </c>
      <c r="M12" s="100">
        <v>45306</v>
      </c>
      <c r="N12" s="95">
        <v>2</v>
      </c>
      <c r="O12" s="107" t="str">
        <f>CONCATENATE(Tabla1[[#This Row],[CONTRATO]],Tabla1[[#This Row],[CLAVE]])</f>
        <v>HRAEI-AD-CC-101-2023HRAEI-MD1181</v>
      </c>
    </row>
    <row r="13" spans="1:15" ht="45" x14ac:dyDescent="0.25">
      <c r="A13" s="102" t="s">
        <v>2095</v>
      </c>
      <c r="B13" s="101" t="s">
        <v>2097</v>
      </c>
      <c r="C13" s="94" t="s">
        <v>2096</v>
      </c>
      <c r="D13" s="94">
        <v>25302662</v>
      </c>
      <c r="E13" s="95">
        <v>224</v>
      </c>
      <c r="F13" s="96">
        <v>234.92</v>
      </c>
      <c r="G13" s="96">
        <v>52622.079999999994</v>
      </c>
      <c r="H13" s="104" t="s">
        <v>340</v>
      </c>
      <c r="I13" s="94" t="s">
        <v>2504</v>
      </c>
      <c r="J13" s="98" t="s">
        <v>2049</v>
      </c>
      <c r="K13" s="99">
        <v>45299</v>
      </c>
      <c r="L13" s="100">
        <v>45314</v>
      </c>
      <c r="M13" s="100">
        <v>45313</v>
      </c>
      <c r="N13" s="95">
        <v>224</v>
      </c>
      <c r="O13" s="107" t="str">
        <f>CONCATENATE(Tabla1[[#This Row],[CONTRATO]],Tabla1[[#This Row],[CLAVE]])</f>
        <v>HRAEI-AD-CC-099-2023-AHRAEI-MD0732</v>
      </c>
    </row>
    <row r="14" spans="1:15" ht="45" x14ac:dyDescent="0.25">
      <c r="A14" s="102" t="s">
        <v>2098</v>
      </c>
      <c r="B14" s="101" t="s">
        <v>2100</v>
      </c>
      <c r="C14" s="94" t="s">
        <v>2099</v>
      </c>
      <c r="D14" s="94">
        <v>25301396</v>
      </c>
      <c r="E14" s="95">
        <v>117</v>
      </c>
      <c r="F14" s="96">
        <v>337.69</v>
      </c>
      <c r="G14" s="96">
        <v>39509.730000000003</v>
      </c>
      <c r="H14" s="104" t="s">
        <v>340</v>
      </c>
      <c r="I14" s="94" t="s">
        <v>2504</v>
      </c>
      <c r="J14" s="98" t="s">
        <v>2049</v>
      </c>
      <c r="K14" s="99">
        <v>45299</v>
      </c>
      <c r="L14" s="100">
        <v>45314</v>
      </c>
      <c r="M14" s="100">
        <v>45313</v>
      </c>
      <c r="N14" s="95">
        <v>117</v>
      </c>
      <c r="O14" s="107" t="str">
        <f>CONCATENATE(Tabla1[[#This Row],[CONTRATO]],Tabla1[[#This Row],[CLAVE]])</f>
        <v>HRAEI-AD-CC-099-2023-AHRAEI-MD0986</v>
      </c>
    </row>
    <row r="15" spans="1:15" ht="56.25" x14ac:dyDescent="0.25">
      <c r="A15" s="102" t="s">
        <v>2075</v>
      </c>
      <c r="B15" s="101" t="s">
        <v>2077</v>
      </c>
      <c r="C15" s="94" t="s">
        <v>2076</v>
      </c>
      <c r="D15" s="94">
        <v>25302394</v>
      </c>
      <c r="E15" s="95">
        <v>33</v>
      </c>
      <c r="F15" s="96">
        <v>47</v>
      </c>
      <c r="G15" s="96">
        <v>1551</v>
      </c>
      <c r="H15" s="104" t="s">
        <v>457</v>
      </c>
      <c r="I15" s="94" t="s">
        <v>2506</v>
      </c>
      <c r="J15" s="98" t="s">
        <v>2064</v>
      </c>
      <c r="K15" s="99">
        <v>45299</v>
      </c>
      <c r="L15" s="100">
        <v>45314</v>
      </c>
      <c r="M15" s="100">
        <v>45314</v>
      </c>
      <c r="N15" s="95">
        <v>33</v>
      </c>
      <c r="O15" s="107" t="str">
        <f>CONCATENATE(Tabla1[[#This Row],[CONTRATO]],Tabla1[[#This Row],[CLAVE]])</f>
        <v>HRAEI-AD-CC-100-2023HRAEI-MD0136</v>
      </c>
    </row>
    <row r="16" spans="1:15" ht="45" x14ac:dyDescent="0.25">
      <c r="A16" s="102" t="s">
        <v>2113</v>
      </c>
      <c r="B16" s="101" t="s">
        <v>2115</v>
      </c>
      <c r="C16" s="94" t="s">
        <v>2114</v>
      </c>
      <c r="D16" s="94">
        <v>25302115</v>
      </c>
      <c r="E16" s="95">
        <v>390</v>
      </c>
      <c r="F16" s="96">
        <v>60.58</v>
      </c>
      <c r="G16" s="96">
        <v>23626.2</v>
      </c>
      <c r="H16" s="104" t="s">
        <v>340</v>
      </c>
      <c r="I16" s="94" t="s">
        <v>2504</v>
      </c>
      <c r="J16" s="98" t="s">
        <v>2049</v>
      </c>
      <c r="K16" s="99">
        <v>45299</v>
      </c>
      <c r="L16" s="100">
        <v>45314</v>
      </c>
      <c r="M16" s="100">
        <v>45320</v>
      </c>
      <c r="N16" s="95">
        <v>390</v>
      </c>
      <c r="O16" s="107" t="str">
        <f>CONCATENATE(Tabla1[[#This Row],[CONTRATO]],Tabla1[[#This Row],[CLAVE]])</f>
        <v>HRAEI-AD-CC-099-2023-AHRAEI-MD1524</v>
      </c>
    </row>
    <row r="17" spans="1:15" ht="33.75" x14ac:dyDescent="0.25">
      <c r="A17" s="102" t="s">
        <v>2065</v>
      </c>
      <c r="B17" s="101" t="s">
        <v>2067</v>
      </c>
      <c r="C17" s="94" t="s">
        <v>2066</v>
      </c>
      <c r="D17" s="94">
        <v>25300695</v>
      </c>
      <c r="E17" s="95">
        <v>2</v>
      </c>
      <c r="F17" s="96">
        <v>19</v>
      </c>
      <c r="G17" s="96">
        <v>38</v>
      </c>
      <c r="H17" s="104" t="s">
        <v>457</v>
      </c>
      <c r="I17" s="94" t="s">
        <v>2506</v>
      </c>
      <c r="J17" s="98" t="s">
        <v>2064</v>
      </c>
      <c r="K17" s="99">
        <v>45299</v>
      </c>
      <c r="L17" s="100">
        <v>45314</v>
      </c>
      <c r="M17" s="100">
        <v>45314</v>
      </c>
      <c r="N17" s="95">
        <v>2</v>
      </c>
      <c r="O17" s="107" t="str">
        <f>CONCATENATE(Tabla1[[#This Row],[CONTRATO]],Tabla1[[#This Row],[CLAVE]])</f>
        <v>HRAEI-AD-CC-100-2023HRAEI-MD0456</v>
      </c>
    </row>
    <row r="18" spans="1:15" ht="56.25" x14ac:dyDescent="0.25">
      <c r="A18" s="102" t="s">
        <v>2087</v>
      </c>
      <c r="B18" s="101" t="s">
        <v>2089</v>
      </c>
      <c r="C18" s="94" t="s">
        <v>2088</v>
      </c>
      <c r="D18" s="94">
        <v>25300358</v>
      </c>
      <c r="E18" s="95">
        <v>2000</v>
      </c>
      <c r="F18" s="96">
        <v>47.64</v>
      </c>
      <c r="G18" s="96">
        <v>95280</v>
      </c>
      <c r="H18" s="104" t="s">
        <v>406</v>
      </c>
      <c r="I18" s="94" t="s">
        <v>2507</v>
      </c>
      <c r="J18" s="98" t="s">
        <v>2086</v>
      </c>
      <c r="K18" s="99">
        <v>45299</v>
      </c>
      <c r="L18" s="100">
        <v>45314</v>
      </c>
      <c r="M18" s="100">
        <v>45309</v>
      </c>
      <c r="N18" s="95">
        <v>2000</v>
      </c>
      <c r="O18" s="107" t="str">
        <f>CONCATENATE(Tabla1[[#This Row],[CONTRATO]],Tabla1[[#This Row],[CLAVE]])</f>
        <v>HRAEI-AD-CC-102-2023HRAEI-MD0206</v>
      </c>
    </row>
    <row r="19" spans="1:15" ht="33.75" x14ac:dyDescent="0.25">
      <c r="A19" s="102" t="s">
        <v>2106</v>
      </c>
      <c r="B19" s="101" t="s">
        <v>2108</v>
      </c>
      <c r="C19" s="94" t="s">
        <v>2107</v>
      </c>
      <c r="D19" s="94">
        <v>25302818</v>
      </c>
      <c r="E19" s="95">
        <v>2</v>
      </c>
      <c r="F19" s="96">
        <v>631.75</v>
      </c>
      <c r="G19" s="96">
        <v>1263.5</v>
      </c>
      <c r="H19" s="104" t="s">
        <v>1287</v>
      </c>
      <c r="I19" s="94" t="s">
        <v>2508</v>
      </c>
      <c r="J19" s="98" t="s">
        <v>2105</v>
      </c>
      <c r="K19" s="99">
        <v>45299</v>
      </c>
      <c r="L19" s="100">
        <v>45314</v>
      </c>
      <c r="M19" s="100">
        <v>45308</v>
      </c>
      <c r="N19" s="95">
        <v>2</v>
      </c>
      <c r="O19" s="107" t="str">
        <f>CONCATENATE(Tabla1[[#This Row],[CONTRATO]],Tabla1[[#This Row],[CLAVE]])</f>
        <v>HRAEI-AD-CC-103-2023HRAEI-MD1009</v>
      </c>
    </row>
    <row r="20" spans="1:15" ht="22.5" x14ac:dyDescent="0.25">
      <c r="A20" s="102" t="s">
        <v>2118</v>
      </c>
      <c r="B20" s="101" t="s">
        <v>2120</v>
      </c>
      <c r="C20" s="94" t="s">
        <v>2119</v>
      </c>
      <c r="D20" s="94">
        <v>25302258</v>
      </c>
      <c r="E20" s="95">
        <v>39</v>
      </c>
      <c r="F20" s="96">
        <v>1890</v>
      </c>
      <c r="G20" s="96">
        <v>73710</v>
      </c>
      <c r="H20" s="104" t="s">
        <v>1377</v>
      </c>
      <c r="I20" s="94" t="s">
        <v>2509</v>
      </c>
      <c r="J20" s="98" t="s">
        <v>2117</v>
      </c>
      <c r="K20" s="99">
        <v>45299</v>
      </c>
      <c r="L20" s="100">
        <v>45314</v>
      </c>
      <c r="M20" s="100" t="s">
        <v>2788</v>
      </c>
      <c r="N20" s="95">
        <v>0</v>
      </c>
      <c r="O20" s="107" t="str">
        <f>CONCATENATE(Tabla1[[#This Row],[CONTRATO]],Tabla1[[#This Row],[CLAVE]])</f>
        <v>HRAEI-AD-CC-104-2023HRAEI-MD1646</v>
      </c>
    </row>
    <row r="21" spans="1:15" ht="146.25" x14ac:dyDescent="0.25">
      <c r="A21" s="102" t="s">
        <v>2142</v>
      </c>
      <c r="B21" s="101" t="s">
        <v>2144</v>
      </c>
      <c r="C21" s="94" t="s">
        <v>2143</v>
      </c>
      <c r="D21" s="94">
        <v>25302858</v>
      </c>
      <c r="E21" s="95">
        <v>1170</v>
      </c>
      <c r="F21" s="96">
        <v>239.69</v>
      </c>
      <c r="G21" s="96">
        <v>280437.3</v>
      </c>
      <c r="H21" s="104" t="s">
        <v>340</v>
      </c>
      <c r="I21" s="94" t="s">
        <v>2510</v>
      </c>
      <c r="J21" s="98" t="s">
        <v>2141</v>
      </c>
      <c r="K21" s="99">
        <v>45299</v>
      </c>
      <c r="L21" s="100">
        <v>45314</v>
      </c>
      <c r="M21" s="100">
        <v>45317</v>
      </c>
      <c r="N21" s="95">
        <v>1170</v>
      </c>
      <c r="O21" s="107" t="str">
        <f>CONCATENATE(Tabla1[[#This Row],[CONTRATO]],Tabla1[[#This Row],[CLAVE]])</f>
        <v>HRAEI-AD-CC-121-2022HRAEI-MD1090</v>
      </c>
    </row>
    <row r="22" spans="1:15" ht="33.75" x14ac:dyDescent="0.25">
      <c r="A22" s="102" t="s">
        <v>2148</v>
      </c>
      <c r="B22" s="101" t="s">
        <v>2150</v>
      </c>
      <c r="C22" s="94" t="s">
        <v>2149</v>
      </c>
      <c r="D22" s="94">
        <v>25302786</v>
      </c>
      <c r="E22" s="95">
        <v>40</v>
      </c>
      <c r="F22" s="96">
        <v>447.6</v>
      </c>
      <c r="G22" s="96">
        <v>17904</v>
      </c>
      <c r="H22" s="104" t="s">
        <v>90</v>
      </c>
      <c r="I22" s="94" t="s">
        <v>2511</v>
      </c>
      <c r="J22" s="98" t="s">
        <v>2147</v>
      </c>
      <c r="K22" s="99">
        <v>45299</v>
      </c>
      <c r="L22" s="100">
        <v>45314</v>
      </c>
      <c r="M22" s="100">
        <v>45307</v>
      </c>
      <c r="N22" s="95">
        <v>40</v>
      </c>
      <c r="O22" s="107" t="str">
        <f>CONCATENATE(Tabla1[[#This Row],[CONTRATO]],Tabla1[[#This Row],[CLAVE]])</f>
        <v>HRAEI-AD-CC-131-2023HRAEI-MD2146</v>
      </c>
    </row>
    <row r="23" spans="1:15" ht="33.75" x14ac:dyDescent="0.25">
      <c r="A23" s="102" t="s">
        <v>517</v>
      </c>
      <c r="B23" s="101" t="s">
        <v>519</v>
      </c>
      <c r="C23" s="94" t="s">
        <v>518</v>
      </c>
      <c r="D23" s="94">
        <v>25301251</v>
      </c>
      <c r="E23" s="95">
        <v>15</v>
      </c>
      <c r="F23" s="96">
        <v>5.15</v>
      </c>
      <c r="G23" s="96">
        <v>77.25</v>
      </c>
      <c r="H23" s="104" t="s">
        <v>504</v>
      </c>
      <c r="I23" s="94" t="s">
        <v>2512</v>
      </c>
      <c r="J23" s="98" t="s">
        <v>2224</v>
      </c>
      <c r="K23" s="99">
        <v>45299</v>
      </c>
      <c r="L23" s="100">
        <v>45314</v>
      </c>
      <c r="M23" s="100">
        <v>45302</v>
      </c>
      <c r="N23" s="95">
        <v>15</v>
      </c>
      <c r="O23" s="107" t="str">
        <f>CONCATENATE(Tabla1[[#This Row],[CONTRATO]],Tabla1[[#This Row],[CLAVE]])</f>
        <v>HRAEI-AD-CC-114-2023HRAEI-MD0870</v>
      </c>
    </row>
    <row r="24" spans="1:15" ht="33.75" x14ac:dyDescent="0.25">
      <c r="A24" s="102" t="s">
        <v>2153</v>
      </c>
      <c r="B24" s="101" t="s">
        <v>2155</v>
      </c>
      <c r="C24" s="94" t="s">
        <v>2154</v>
      </c>
      <c r="D24" s="94">
        <v>25300900</v>
      </c>
      <c r="E24" s="95">
        <v>9</v>
      </c>
      <c r="F24" s="96">
        <v>1102.92</v>
      </c>
      <c r="G24" s="96">
        <v>9926.2800000000007</v>
      </c>
      <c r="H24" s="104" t="s">
        <v>381</v>
      </c>
      <c r="I24" s="94" t="s">
        <v>2513</v>
      </c>
      <c r="J24" s="98" t="s">
        <v>2152</v>
      </c>
      <c r="K24" s="99">
        <v>45299</v>
      </c>
      <c r="L24" s="100">
        <v>45314</v>
      </c>
      <c r="M24" s="100">
        <v>45303</v>
      </c>
      <c r="N24" s="95">
        <v>9</v>
      </c>
      <c r="O24" s="107" t="str">
        <f>CONCATENATE(Tabla1[[#This Row],[CONTRATO]],Tabla1[[#This Row],[CLAVE]])</f>
        <v>HRAEI-AD-CC-132-2023HRAEI-MD0595</v>
      </c>
    </row>
    <row r="25" spans="1:15" ht="33.75" x14ac:dyDescent="0.25">
      <c r="A25" s="102" t="s">
        <v>2159</v>
      </c>
      <c r="B25" s="101" t="s">
        <v>2161</v>
      </c>
      <c r="C25" s="94" t="s">
        <v>2160</v>
      </c>
      <c r="D25" s="94">
        <v>25303286</v>
      </c>
      <c r="E25" s="95">
        <v>46</v>
      </c>
      <c r="F25" s="96">
        <v>140.08000000000001</v>
      </c>
      <c r="G25" s="96">
        <v>6443.68</v>
      </c>
      <c r="H25" s="104" t="s">
        <v>494</v>
      </c>
      <c r="I25" s="94" t="s">
        <v>2514</v>
      </c>
      <c r="J25" s="98" t="s">
        <v>2158</v>
      </c>
      <c r="K25" s="99">
        <v>45299</v>
      </c>
      <c r="L25" s="100">
        <v>45314</v>
      </c>
      <c r="M25" s="100">
        <v>45345</v>
      </c>
      <c r="N25" s="95">
        <v>46</v>
      </c>
      <c r="O25" s="107" t="str">
        <f>CONCATENATE(Tabla1[[#This Row],[CONTRATO]],Tabla1[[#This Row],[CLAVE]])</f>
        <v>HRAEI-AD-CC-135-2023HRAEI-MD1302</v>
      </c>
    </row>
    <row r="26" spans="1:15" ht="45" x14ac:dyDescent="0.25">
      <c r="A26" s="102" t="s">
        <v>2170</v>
      </c>
      <c r="B26" s="101" t="s">
        <v>2172</v>
      </c>
      <c r="C26" s="94" t="s">
        <v>2171</v>
      </c>
      <c r="D26" s="94">
        <v>25302417</v>
      </c>
      <c r="E26" s="95">
        <v>39</v>
      </c>
      <c r="F26" s="96">
        <v>49.69</v>
      </c>
      <c r="G26" s="96">
        <v>1937.9099999999999</v>
      </c>
      <c r="H26" s="104" t="s">
        <v>1525</v>
      </c>
      <c r="I26" s="94" t="s">
        <v>2515</v>
      </c>
      <c r="J26" s="98" t="s">
        <v>2169</v>
      </c>
      <c r="K26" s="99">
        <v>45299</v>
      </c>
      <c r="L26" s="100">
        <v>45314</v>
      </c>
      <c r="M26" s="100">
        <v>45315</v>
      </c>
      <c r="N26" s="95">
        <v>39</v>
      </c>
      <c r="O26" s="107" t="str">
        <f>CONCATENATE(Tabla1[[#This Row],[CONTRATO]],Tabla1[[#This Row],[CLAVE]])</f>
        <v>HRAEI-AD-CC-140-2023HRAEI-MD0179</v>
      </c>
    </row>
    <row r="27" spans="1:15" ht="33.75" x14ac:dyDescent="0.25">
      <c r="A27" s="102" t="s">
        <v>2180</v>
      </c>
      <c r="B27" s="101" t="s">
        <v>2182</v>
      </c>
      <c r="C27" s="94" t="s">
        <v>2181</v>
      </c>
      <c r="D27" s="94">
        <v>25300108</v>
      </c>
      <c r="E27" s="95">
        <v>9</v>
      </c>
      <c r="F27" s="96">
        <v>3661</v>
      </c>
      <c r="G27" s="96">
        <v>32949</v>
      </c>
      <c r="H27" s="104" t="s">
        <v>2179</v>
      </c>
      <c r="I27" s="94" t="s">
        <v>2516</v>
      </c>
      <c r="J27" s="98" t="s">
        <v>2178</v>
      </c>
      <c r="K27" s="99">
        <v>45299</v>
      </c>
      <c r="L27" s="100">
        <v>45314</v>
      </c>
      <c r="M27" s="100">
        <v>45308</v>
      </c>
      <c r="N27" s="95">
        <v>9</v>
      </c>
      <c r="O27" s="107" t="str">
        <f>CONCATENATE(Tabla1[[#This Row],[CONTRATO]],Tabla1[[#This Row],[CLAVE]])</f>
        <v>HRAEI-AD-CC-144-2023HRAEI-MD0084</v>
      </c>
    </row>
    <row r="28" spans="1:15" ht="33.75" x14ac:dyDescent="0.25">
      <c r="A28" s="102" t="s">
        <v>2185</v>
      </c>
      <c r="B28" s="101" t="s">
        <v>2187</v>
      </c>
      <c r="C28" s="94" t="s">
        <v>2186</v>
      </c>
      <c r="D28" s="94">
        <v>25301465</v>
      </c>
      <c r="E28" s="95">
        <v>16</v>
      </c>
      <c r="F28" s="96">
        <v>9.4</v>
      </c>
      <c r="G28" s="96">
        <v>150.4</v>
      </c>
      <c r="H28" s="104" t="s">
        <v>463</v>
      </c>
      <c r="I28" s="94" t="s">
        <v>2517</v>
      </c>
      <c r="J28" s="98" t="s">
        <v>2184</v>
      </c>
      <c r="K28" s="99">
        <v>45299</v>
      </c>
      <c r="L28" s="100">
        <v>45314</v>
      </c>
      <c r="M28" s="100" t="s">
        <v>2788</v>
      </c>
      <c r="N28" s="95">
        <v>0</v>
      </c>
      <c r="O28" s="107" t="str">
        <f>CONCATENATE(Tabla1[[#This Row],[CONTRATO]],Tabla1[[#This Row],[CLAVE]])</f>
        <v>HRAEI-AD-CC-145-2023HRAEI-MD1039</v>
      </c>
    </row>
    <row r="29" spans="1:15" ht="33.75" x14ac:dyDescent="0.25">
      <c r="A29" s="102" t="s">
        <v>1382</v>
      </c>
      <c r="B29" s="101" t="s">
        <v>1384</v>
      </c>
      <c r="C29" s="94" t="s">
        <v>1383</v>
      </c>
      <c r="D29" s="94">
        <v>25302772</v>
      </c>
      <c r="E29" s="95">
        <v>468</v>
      </c>
      <c r="F29" s="96">
        <v>2089</v>
      </c>
      <c r="G29" s="96">
        <v>977652</v>
      </c>
      <c r="H29" s="104" t="s">
        <v>853</v>
      </c>
      <c r="I29" s="94" t="s">
        <v>2518</v>
      </c>
      <c r="J29" s="98" t="s">
        <v>2190</v>
      </c>
      <c r="K29" s="99">
        <v>45299</v>
      </c>
      <c r="L29" s="100">
        <v>45314</v>
      </c>
      <c r="M29" s="100">
        <v>45307</v>
      </c>
      <c r="N29" s="95">
        <v>468</v>
      </c>
      <c r="O29" s="107" t="str">
        <f>CONCATENATE(Tabla1[[#This Row],[CONTRATO]],Tabla1[[#This Row],[CLAVE]])</f>
        <v>HRAEI-AD-CC-146-2023HRAEI-MD0900</v>
      </c>
    </row>
    <row r="30" spans="1:15" ht="33.75" x14ac:dyDescent="0.25">
      <c r="A30" s="102" t="s">
        <v>2195</v>
      </c>
      <c r="B30" s="101" t="s">
        <v>2197</v>
      </c>
      <c r="C30" s="94" t="s">
        <v>2196</v>
      </c>
      <c r="D30" s="94">
        <v>25301804</v>
      </c>
      <c r="E30" s="95">
        <v>12</v>
      </c>
      <c r="F30" s="96">
        <v>35.700000000000003</v>
      </c>
      <c r="G30" s="96">
        <v>428.40000000000003</v>
      </c>
      <c r="H30" s="104" t="s">
        <v>583</v>
      </c>
      <c r="I30" s="94" t="s">
        <v>2519</v>
      </c>
      <c r="J30" s="98" t="s">
        <v>2194</v>
      </c>
      <c r="K30" s="99">
        <v>45299</v>
      </c>
      <c r="L30" s="100">
        <v>45314</v>
      </c>
      <c r="M30" s="100">
        <v>45460</v>
      </c>
      <c r="N30" s="95">
        <v>12</v>
      </c>
      <c r="O30" s="107" t="str">
        <f>CONCATENATE(Tabla1[[#This Row],[CONTRATO]],Tabla1[[#This Row],[CLAVE]])</f>
        <v>HRAEI-AD-CC-148-2023HRAEI-MD1291</v>
      </c>
    </row>
    <row r="31" spans="1:15" ht="33.75" x14ac:dyDescent="0.25">
      <c r="A31" s="102" t="s">
        <v>2195</v>
      </c>
      <c r="B31" s="101" t="s">
        <v>2197</v>
      </c>
      <c r="C31" s="94" t="s">
        <v>2196</v>
      </c>
      <c r="D31" s="94">
        <v>25301804</v>
      </c>
      <c r="E31" s="95">
        <v>5</v>
      </c>
      <c r="F31" s="96">
        <v>35.700000000000003</v>
      </c>
      <c r="G31" s="96">
        <v>178.5</v>
      </c>
      <c r="H31" s="104" t="s">
        <v>583</v>
      </c>
      <c r="I31" s="94" t="s">
        <v>2520</v>
      </c>
      <c r="J31" s="98" t="s">
        <v>2205</v>
      </c>
      <c r="K31" s="99">
        <v>45299</v>
      </c>
      <c r="L31" s="100">
        <v>45314</v>
      </c>
      <c r="M31" s="100" t="s">
        <v>2788</v>
      </c>
      <c r="N31" s="95">
        <v>0</v>
      </c>
      <c r="O31" s="107" t="str">
        <f>CONCATENATE(Tabla1[[#This Row],[CONTRATO]],Tabla1[[#This Row],[CLAVE]])</f>
        <v>HRAEI-AD-CC-151-2023HRAEI-MD1291</v>
      </c>
    </row>
    <row r="32" spans="1:15" ht="45" x14ac:dyDescent="0.25">
      <c r="A32" s="102" t="s">
        <v>311</v>
      </c>
      <c r="B32" s="101" t="s">
        <v>313</v>
      </c>
      <c r="C32" s="94" t="s">
        <v>312</v>
      </c>
      <c r="D32" s="94">
        <v>25303477</v>
      </c>
      <c r="E32" s="95">
        <v>5</v>
      </c>
      <c r="F32" s="96">
        <v>116268.6</v>
      </c>
      <c r="G32" s="96">
        <v>581343</v>
      </c>
      <c r="H32" s="104" t="s">
        <v>2241</v>
      </c>
      <c r="I32" s="94" t="s">
        <v>2521</v>
      </c>
      <c r="J32" s="98" t="s">
        <v>2240</v>
      </c>
      <c r="K32" s="99">
        <v>45299</v>
      </c>
      <c r="L32" s="100">
        <v>45314</v>
      </c>
      <c r="M32" s="100">
        <v>45314</v>
      </c>
      <c r="N32" s="95">
        <v>5</v>
      </c>
      <c r="O32" s="107" t="str">
        <f>CONCATENATE(Tabla1[[#This Row],[CONTRATO]],Tabla1[[#This Row],[CLAVE]])</f>
        <v>HRAEI-AD-CC-231-2023HRAEI-MD2117</v>
      </c>
    </row>
    <row r="33" spans="1:15" ht="33.75" x14ac:dyDescent="0.25">
      <c r="A33" s="102" t="s">
        <v>452</v>
      </c>
      <c r="B33" s="101" t="s">
        <v>454</v>
      </c>
      <c r="C33" s="94" t="s">
        <v>453</v>
      </c>
      <c r="D33" s="94">
        <v>25300392</v>
      </c>
      <c r="E33" s="95">
        <v>30</v>
      </c>
      <c r="F33" s="96">
        <v>25.49</v>
      </c>
      <c r="G33" s="96">
        <v>764.69999999999993</v>
      </c>
      <c r="H33" s="104" t="s">
        <v>373</v>
      </c>
      <c r="I33" s="94" t="s">
        <v>2522</v>
      </c>
      <c r="J33" s="98" t="s">
        <v>451</v>
      </c>
      <c r="K33" s="99">
        <v>45299</v>
      </c>
      <c r="L33" s="100">
        <v>45314</v>
      </c>
      <c r="M33" s="100">
        <v>45315</v>
      </c>
      <c r="N33" s="95">
        <v>30</v>
      </c>
      <c r="O33" s="107" t="str">
        <f>CONCATENATE(Tabla1[[#This Row],[CONTRATO]],Tabla1[[#This Row],[CLAVE]])</f>
        <v>HRAEI-LPI-CC-425-2022HRAEI-MD0231</v>
      </c>
    </row>
    <row r="34" spans="1:15" ht="56.25" x14ac:dyDescent="0.25">
      <c r="A34" s="102" t="s">
        <v>481</v>
      </c>
      <c r="B34" s="101" t="s">
        <v>483</v>
      </c>
      <c r="C34" s="94" t="s">
        <v>482</v>
      </c>
      <c r="D34" s="94">
        <v>25301115</v>
      </c>
      <c r="E34" s="95">
        <v>60</v>
      </c>
      <c r="F34" s="96">
        <v>650.38</v>
      </c>
      <c r="G34" s="96">
        <v>39022.800000000003</v>
      </c>
      <c r="H34" s="104" t="s">
        <v>373</v>
      </c>
      <c r="I34" s="94" t="s">
        <v>2522</v>
      </c>
      <c r="J34" s="98" t="s">
        <v>451</v>
      </c>
      <c r="K34" s="99">
        <v>45299</v>
      </c>
      <c r="L34" s="100">
        <v>45314</v>
      </c>
      <c r="M34" s="100">
        <v>45315</v>
      </c>
      <c r="N34" s="95">
        <v>60</v>
      </c>
      <c r="O34" s="107" t="str">
        <f>CONCATENATE(Tabla1[[#This Row],[CONTRATO]],Tabla1[[#This Row],[CLAVE]])</f>
        <v>HRAEI-LPI-CC-425-2022HRAEI-MD0769</v>
      </c>
    </row>
    <row r="35" spans="1:15" ht="45" x14ac:dyDescent="0.25">
      <c r="A35" s="102" t="s">
        <v>658</v>
      </c>
      <c r="B35" s="101" t="s">
        <v>660</v>
      </c>
      <c r="C35" s="94" t="s">
        <v>659</v>
      </c>
      <c r="D35" s="94">
        <v>25300461</v>
      </c>
      <c r="E35" s="95">
        <v>15000</v>
      </c>
      <c r="F35" s="96">
        <v>14.98</v>
      </c>
      <c r="G35" s="96">
        <v>224700</v>
      </c>
      <c r="H35" s="104" t="s">
        <v>373</v>
      </c>
      <c r="I35" s="94" t="s">
        <v>2522</v>
      </c>
      <c r="J35" s="98" t="s">
        <v>451</v>
      </c>
      <c r="K35" s="99">
        <v>45299</v>
      </c>
      <c r="L35" s="100">
        <v>45314</v>
      </c>
      <c r="M35" s="100">
        <v>45315</v>
      </c>
      <c r="N35" s="95">
        <v>15000</v>
      </c>
      <c r="O35" s="107" t="str">
        <f>CONCATENATE(Tabla1[[#This Row],[CONTRATO]],Tabla1[[#This Row],[CLAVE]])</f>
        <v>HRAEI-LPI-CC-425-2022HRAEI-MD0279</v>
      </c>
    </row>
    <row r="36" spans="1:15" ht="45" x14ac:dyDescent="0.25">
      <c r="A36" s="102" t="s">
        <v>678</v>
      </c>
      <c r="B36" s="101" t="s">
        <v>680</v>
      </c>
      <c r="C36" s="94" t="s">
        <v>679</v>
      </c>
      <c r="D36" s="94">
        <v>25302385</v>
      </c>
      <c r="E36" s="95">
        <v>555</v>
      </c>
      <c r="F36" s="96">
        <v>18.91</v>
      </c>
      <c r="G36" s="96">
        <v>10495.05</v>
      </c>
      <c r="H36" s="104" t="s">
        <v>373</v>
      </c>
      <c r="I36" s="94" t="s">
        <v>2522</v>
      </c>
      <c r="J36" s="98" t="s">
        <v>451</v>
      </c>
      <c r="K36" s="99">
        <v>45299</v>
      </c>
      <c r="L36" s="100">
        <v>45314</v>
      </c>
      <c r="M36" s="100">
        <v>45316</v>
      </c>
      <c r="N36" s="95">
        <v>555</v>
      </c>
      <c r="O36" s="107" t="str">
        <f>CONCATENATE(Tabla1[[#This Row],[CONTRATO]],Tabla1[[#This Row],[CLAVE]])</f>
        <v>HRAEI-LPI-CC-425-2022HRAEI-MD0118</v>
      </c>
    </row>
    <row r="37" spans="1:15" ht="33.75" x14ac:dyDescent="0.25">
      <c r="A37" s="102" t="s">
        <v>690</v>
      </c>
      <c r="B37" s="101" t="s">
        <v>692</v>
      </c>
      <c r="C37" s="94" t="s">
        <v>691</v>
      </c>
      <c r="D37" s="94">
        <v>25300037</v>
      </c>
      <c r="E37" s="95">
        <v>11</v>
      </c>
      <c r="F37" s="96">
        <v>56.78</v>
      </c>
      <c r="G37" s="96">
        <v>624.58000000000004</v>
      </c>
      <c r="H37" s="104" t="s">
        <v>373</v>
      </c>
      <c r="I37" s="94" t="s">
        <v>2522</v>
      </c>
      <c r="J37" s="98" t="s">
        <v>451</v>
      </c>
      <c r="K37" s="99">
        <v>45299</v>
      </c>
      <c r="L37" s="100">
        <v>45314</v>
      </c>
      <c r="M37" s="100">
        <v>45315</v>
      </c>
      <c r="N37" s="95">
        <v>11</v>
      </c>
      <c r="O37" s="107" t="str">
        <f>CONCATENATE(Tabla1[[#This Row],[CONTRATO]],Tabla1[[#This Row],[CLAVE]])</f>
        <v>HRAEI-LPI-CC-425-2022HRAEI-MD0036</v>
      </c>
    </row>
    <row r="38" spans="1:15" ht="56.25" x14ac:dyDescent="0.25">
      <c r="A38" s="102" t="s">
        <v>732</v>
      </c>
      <c r="B38" s="101" t="s">
        <v>734</v>
      </c>
      <c r="C38" s="94" t="s">
        <v>733</v>
      </c>
      <c r="D38" s="94">
        <v>25301219</v>
      </c>
      <c r="E38" s="95">
        <v>1478</v>
      </c>
      <c r="F38" s="96">
        <v>28.79</v>
      </c>
      <c r="G38" s="96">
        <v>42551.619999999995</v>
      </c>
      <c r="H38" s="104" t="s">
        <v>373</v>
      </c>
      <c r="I38" s="94" t="s">
        <v>2522</v>
      </c>
      <c r="J38" s="98" t="s">
        <v>451</v>
      </c>
      <c r="K38" s="99">
        <v>45299</v>
      </c>
      <c r="L38" s="100">
        <v>45314</v>
      </c>
      <c r="M38" s="100">
        <v>45313</v>
      </c>
      <c r="N38" s="95">
        <v>1478</v>
      </c>
      <c r="O38" s="107" t="str">
        <f>CONCATENATE(Tabla1[[#This Row],[CONTRATO]],Tabla1[[#This Row],[CLAVE]])</f>
        <v>HRAEI-LPI-CC-425-2022HRAEI-MD0854</v>
      </c>
    </row>
    <row r="39" spans="1:15" ht="45" x14ac:dyDescent="0.25">
      <c r="A39" s="102" t="s">
        <v>785</v>
      </c>
      <c r="B39" s="101" t="s">
        <v>787</v>
      </c>
      <c r="C39" s="94" t="s">
        <v>786</v>
      </c>
      <c r="D39" s="94">
        <v>25301391</v>
      </c>
      <c r="E39" s="95">
        <v>63</v>
      </c>
      <c r="F39" s="96">
        <v>7.79</v>
      </c>
      <c r="G39" s="96">
        <v>490.77</v>
      </c>
      <c r="H39" s="104" t="s">
        <v>373</v>
      </c>
      <c r="I39" s="94" t="s">
        <v>2522</v>
      </c>
      <c r="J39" s="98" t="s">
        <v>451</v>
      </c>
      <c r="K39" s="99">
        <v>45299</v>
      </c>
      <c r="L39" s="100">
        <v>45314</v>
      </c>
      <c r="M39" s="100">
        <v>45317</v>
      </c>
      <c r="N39" s="95">
        <v>63</v>
      </c>
      <c r="O39" s="107" t="str">
        <f>CONCATENATE(Tabla1[[#This Row],[CONTRATO]],Tabla1[[#This Row],[CLAVE]])</f>
        <v>HRAEI-LPI-CC-425-2022HRAEI-MD0980</v>
      </c>
    </row>
    <row r="40" spans="1:15" ht="33.75" x14ac:dyDescent="0.25">
      <c r="A40" s="102" t="s">
        <v>795</v>
      </c>
      <c r="B40" s="101" t="s">
        <v>797</v>
      </c>
      <c r="C40" s="94" t="s">
        <v>796</v>
      </c>
      <c r="D40" s="94">
        <v>25301308</v>
      </c>
      <c r="E40" s="95">
        <v>10</v>
      </c>
      <c r="F40" s="96">
        <v>121.38</v>
      </c>
      <c r="G40" s="96">
        <v>1213.8</v>
      </c>
      <c r="H40" s="104" t="s">
        <v>373</v>
      </c>
      <c r="I40" s="94" t="s">
        <v>2522</v>
      </c>
      <c r="J40" s="98" t="s">
        <v>451</v>
      </c>
      <c r="K40" s="99">
        <v>45299</v>
      </c>
      <c r="L40" s="100">
        <v>45314</v>
      </c>
      <c r="M40" s="100">
        <v>45315</v>
      </c>
      <c r="N40" s="95">
        <v>10</v>
      </c>
      <c r="O40" s="107" t="str">
        <f>CONCATENATE(Tabla1[[#This Row],[CONTRATO]],Tabla1[[#This Row],[CLAVE]])</f>
        <v>HRAEI-LPI-CC-425-2022HRAEI-MD0920</v>
      </c>
    </row>
    <row r="41" spans="1:15" ht="56.25" x14ac:dyDescent="0.25">
      <c r="A41" s="102" t="s">
        <v>857</v>
      </c>
      <c r="B41" s="101" t="s">
        <v>859</v>
      </c>
      <c r="C41" s="94" t="s">
        <v>858</v>
      </c>
      <c r="D41" s="94">
        <v>25302663</v>
      </c>
      <c r="E41" s="95">
        <v>2400</v>
      </c>
      <c r="F41" s="96">
        <v>7.39</v>
      </c>
      <c r="G41" s="96">
        <v>17736</v>
      </c>
      <c r="H41" s="104" t="s">
        <v>373</v>
      </c>
      <c r="I41" s="94" t="s">
        <v>2522</v>
      </c>
      <c r="J41" s="98" t="s">
        <v>451</v>
      </c>
      <c r="K41" s="99">
        <v>45299</v>
      </c>
      <c r="L41" s="100">
        <v>45314</v>
      </c>
      <c r="M41" s="100">
        <v>45315</v>
      </c>
      <c r="N41" s="95">
        <v>2400</v>
      </c>
      <c r="O41" s="107" t="str">
        <f>CONCATENATE(Tabla1[[#This Row],[CONTRATO]],Tabla1[[#This Row],[CLAVE]])</f>
        <v>HRAEI-LPI-CC-425-2022HRAEI-MD0738</v>
      </c>
    </row>
    <row r="42" spans="1:15" ht="56.25" x14ac:dyDescent="0.25">
      <c r="A42" s="102" t="s">
        <v>861</v>
      </c>
      <c r="B42" s="101" t="s">
        <v>863</v>
      </c>
      <c r="C42" s="94" t="s">
        <v>862</v>
      </c>
      <c r="D42" s="94">
        <v>25301075</v>
      </c>
      <c r="E42" s="95">
        <v>1800</v>
      </c>
      <c r="F42" s="96">
        <v>12.47</v>
      </c>
      <c r="G42" s="96">
        <v>22446</v>
      </c>
      <c r="H42" s="104" t="s">
        <v>373</v>
      </c>
      <c r="I42" s="94" t="s">
        <v>2522</v>
      </c>
      <c r="J42" s="98" t="s">
        <v>451</v>
      </c>
      <c r="K42" s="99">
        <v>45299</v>
      </c>
      <c r="L42" s="100">
        <v>45314</v>
      </c>
      <c r="M42" s="100">
        <v>45315</v>
      </c>
      <c r="N42" s="95">
        <v>1800</v>
      </c>
      <c r="O42" s="107" t="str">
        <f>CONCATENATE(Tabla1[[#This Row],[CONTRATO]],Tabla1[[#This Row],[CLAVE]])</f>
        <v>HRAEI-LPI-CC-425-2022HRAEI-MD0739</v>
      </c>
    </row>
    <row r="43" spans="1:15" ht="56.25" x14ac:dyDescent="0.25">
      <c r="A43" s="102" t="s">
        <v>865</v>
      </c>
      <c r="B43" s="101" t="s">
        <v>867</v>
      </c>
      <c r="C43" s="94" t="s">
        <v>866</v>
      </c>
      <c r="D43" s="94">
        <v>25301074</v>
      </c>
      <c r="E43" s="95">
        <v>1502</v>
      </c>
      <c r="F43" s="96">
        <v>9.92</v>
      </c>
      <c r="G43" s="96">
        <v>14899.84</v>
      </c>
      <c r="H43" s="104" t="s">
        <v>373</v>
      </c>
      <c r="I43" s="94" t="s">
        <v>2522</v>
      </c>
      <c r="J43" s="98" t="s">
        <v>451</v>
      </c>
      <c r="K43" s="99">
        <v>45299</v>
      </c>
      <c r="L43" s="100">
        <v>45314</v>
      </c>
      <c r="M43" s="100">
        <v>45315</v>
      </c>
      <c r="N43" s="95">
        <v>1502</v>
      </c>
      <c r="O43" s="107" t="str">
        <f>CONCATENATE(Tabla1[[#This Row],[CONTRATO]],Tabla1[[#This Row],[CLAVE]])</f>
        <v>HRAEI-LPI-CC-425-2022HRAEI-MD0737</v>
      </c>
    </row>
    <row r="44" spans="1:15" ht="56.25" x14ac:dyDescent="0.25">
      <c r="A44" s="102" t="s">
        <v>868</v>
      </c>
      <c r="B44" s="101" t="s">
        <v>870</v>
      </c>
      <c r="C44" s="94" t="s">
        <v>869</v>
      </c>
      <c r="D44" s="94">
        <v>25301073</v>
      </c>
      <c r="E44" s="95">
        <v>600</v>
      </c>
      <c r="F44" s="96">
        <v>13.54</v>
      </c>
      <c r="G44" s="96">
        <v>8123.9999999999991</v>
      </c>
      <c r="H44" s="104" t="s">
        <v>373</v>
      </c>
      <c r="I44" s="94" t="s">
        <v>2522</v>
      </c>
      <c r="J44" s="98" t="s">
        <v>451</v>
      </c>
      <c r="K44" s="99">
        <v>45299</v>
      </c>
      <c r="L44" s="100">
        <v>45314</v>
      </c>
      <c r="M44" s="100">
        <v>45315</v>
      </c>
      <c r="N44" s="95">
        <v>600</v>
      </c>
      <c r="O44" s="107" t="str">
        <f>CONCATENATE(Tabla1[[#This Row],[CONTRATO]],Tabla1[[#This Row],[CLAVE]])</f>
        <v>HRAEI-LPI-CC-425-2022HRAEI-MD0735</v>
      </c>
    </row>
    <row r="45" spans="1:15" ht="45" x14ac:dyDescent="0.25">
      <c r="A45" s="102" t="s">
        <v>871</v>
      </c>
      <c r="B45" s="101" t="s">
        <v>873</v>
      </c>
      <c r="C45" s="94" t="s">
        <v>872</v>
      </c>
      <c r="D45" s="94">
        <v>25302474</v>
      </c>
      <c r="E45" s="95">
        <v>14400</v>
      </c>
      <c r="F45" s="96">
        <v>6.87</v>
      </c>
      <c r="G45" s="96">
        <v>98928</v>
      </c>
      <c r="H45" s="104" t="s">
        <v>373</v>
      </c>
      <c r="I45" s="94" t="s">
        <v>2522</v>
      </c>
      <c r="J45" s="98" t="s">
        <v>451</v>
      </c>
      <c r="K45" s="99">
        <v>45299</v>
      </c>
      <c r="L45" s="100">
        <v>45314</v>
      </c>
      <c r="M45" s="100">
        <v>45316</v>
      </c>
      <c r="N45" s="95">
        <v>14400</v>
      </c>
      <c r="O45" s="107" t="str">
        <f>CONCATENATE(Tabla1[[#This Row],[CONTRATO]],Tabla1[[#This Row],[CLAVE]])</f>
        <v>HRAEI-LPI-CC-425-2022HRAEI-MD0360</v>
      </c>
    </row>
    <row r="46" spans="1:15" ht="45" x14ac:dyDescent="0.25">
      <c r="A46" s="102" t="s">
        <v>129</v>
      </c>
      <c r="B46" s="101" t="s">
        <v>131</v>
      </c>
      <c r="C46" s="94" t="s">
        <v>130</v>
      </c>
      <c r="D46" s="94">
        <v>25302986</v>
      </c>
      <c r="E46" s="95">
        <v>151</v>
      </c>
      <c r="F46" s="96">
        <v>6836.33</v>
      </c>
      <c r="G46" s="96">
        <v>1032285.83</v>
      </c>
      <c r="H46" s="104" t="s">
        <v>128</v>
      </c>
      <c r="I46" s="94" t="s">
        <v>2523</v>
      </c>
      <c r="J46" s="98" t="s">
        <v>2242</v>
      </c>
      <c r="K46" s="99">
        <v>45299</v>
      </c>
      <c r="L46" s="100">
        <v>45314</v>
      </c>
      <c r="M46" s="100">
        <v>45307</v>
      </c>
      <c r="N46" s="95">
        <v>151</v>
      </c>
      <c r="O46" s="107" t="str">
        <f>CONCATENATE(Tabla1[[#This Row],[CONTRATO]],Tabla1[[#This Row],[CLAVE]])</f>
        <v>HRAEI-AD-CC-232-2023HRAEI-MD1993</v>
      </c>
    </row>
    <row r="47" spans="1:15" ht="45" x14ac:dyDescent="0.25">
      <c r="A47" s="102" t="s">
        <v>874</v>
      </c>
      <c r="B47" s="101" t="s">
        <v>876</v>
      </c>
      <c r="C47" s="94" t="s">
        <v>875</v>
      </c>
      <c r="D47" s="94">
        <v>25302471</v>
      </c>
      <c r="E47" s="95">
        <v>12000</v>
      </c>
      <c r="F47" s="96">
        <v>7.56</v>
      </c>
      <c r="G47" s="96">
        <v>90720</v>
      </c>
      <c r="H47" s="104" t="s">
        <v>373</v>
      </c>
      <c r="I47" s="94" t="s">
        <v>2522</v>
      </c>
      <c r="J47" s="98" t="s">
        <v>451</v>
      </c>
      <c r="K47" s="99">
        <v>45299</v>
      </c>
      <c r="L47" s="100">
        <v>45314</v>
      </c>
      <c r="M47" s="100">
        <v>45316</v>
      </c>
      <c r="N47" s="95">
        <v>12000</v>
      </c>
      <c r="O47" s="107" t="str">
        <f>CONCATENATE(Tabla1[[#This Row],[CONTRATO]],Tabla1[[#This Row],[CLAVE]])</f>
        <v>HRAEI-LPI-CC-425-2022HRAEI-MD0361</v>
      </c>
    </row>
    <row r="48" spans="1:15" ht="45" x14ac:dyDescent="0.25">
      <c r="A48" s="102" t="s">
        <v>877</v>
      </c>
      <c r="B48" s="101" t="s">
        <v>879</v>
      </c>
      <c r="C48" s="94" t="s">
        <v>878</v>
      </c>
      <c r="D48" s="94">
        <v>25300576</v>
      </c>
      <c r="E48" s="95">
        <v>12000</v>
      </c>
      <c r="F48" s="96">
        <v>10.66</v>
      </c>
      <c r="G48" s="96">
        <v>127920</v>
      </c>
      <c r="H48" s="104" t="s">
        <v>373</v>
      </c>
      <c r="I48" s="94" t="s">
        <v>2522</v>
      </c>
      <c r="J48" s="98" t="s">
        <v>451</v>
      </c>
      <c r="K48" s="99">
        <v>45299</v>
      </c>
      <c r="L48" s="100">
        <v>45314</v>
      </c>
      <c r="M48" s="100">
        <v>45313</v>
      </c>
      <c r="N48" s="95">
        <v>12000</v>
      </c>
      <c r="O48" s="107" t="str">
        <f>CONCATENATE(Tabla1[[#This Row],[CONTRATO]],Tabla1[[#This Row],[CLAVE]])</f>
        <v>HRAEI-LPI-CC-425-2022HRAEI-MD0362</v>
      </c>
    </row>
    <row r="49" spans="1:15" ht="45" x14ac:dyDescent="0.25">
      <c r="A49" s="102" t="s">
        <v>224</v>
      </c>
      <c r="B49" s="101" t="s">
        <v>226</v>
      </c>
      <c r="C49" s="94" t="s">
        <v>225</v>
      </c>
      <c r="D49" s="94">
        <v>25303185</v>
      </c>
      <c r="E49" s="95">
        <v>34</v>
      </c>
      <c r="F49" s="96">
        <v>11383.31</v>
      </c>
      <c r="G49" s="96">
        <v>387032.54</v>
      </c>
      <c r="H49" s="104" t="s">
        <v>128</v>
      </c>
      <c r="I49" s="94" t="s">
        <v>2523</v>
      </c>
      <c r="J49" s="98" t="s">
        <v>2242</v>
      </c>
      <c r="K49" s="99">
        <v>45299</v>
      </c>
      <c r="L49" s="100">
        <v>45314</v>
      </c>
      <c r="M49" s="100">
        <v>45307</v>
      </c>
      <c r="N49" s="95">
        <v>34</v>
      </c>
      <c r="O49" s="107" t="str">
        <f>CONCATENATE(Tabla1[[#This Row],[CONTRATO]],Tabla1[[#This Row],[CLAVE]])</f>
        <v>HRAEI-AD-CC-232-2023HRAEI-MD2063</v>
      </c>
    </row>
    <row r="50" spans="1:15" ht="67.5" x14ac:dyDescent="0.25">
      <c r="A50" s="102" t="s">
        <v>880</v>
      </c>
      <c r="B50" s="101" t="s">
        <v>882</v>
      </c>
      <c r="C50" s="94" t="s">
        <v>881</v>
      </c>
      <c r="D50" s="94">
        <v>25300582</v>
      </c>
      <c r="E50" s="95">
        <v>240</v>
      </c>
      <c r="F50" s="96">
        <v>8.4600000000000009</v>
      </c>
      <c r="G50" s="96">
        <v>2030.4</v>
      </c>
      <c r="H50" s="104" t="s">
        <v>373</v>
      </c>
      <c r="I50" s="94" t="s">
        <v>2522</v>
      </c>
      <c r="J50" s="98" t="s">
        <v>451</v>
      </c>
      <c r="K50" s="99">
        <v>45299</v>
      </c>
      <c r="L50" s="100">
        <v>45314</v>
      </c>
      <c r="M50" s="100">
        <v>45313</v>
      </c>
      <c r="N50" s="95">
        <v>240</v>
      </c>
      <c r="O50" s="107" t="str">
        <f>CONCATENATE(Tabla1[[#This Row],[CONTRATO]],Tabla1[[#This Row],[CLAVE]])</f>
        <v>HRAEI-LPI-CC-425-2022HRAEI-MD1067</v>
      </c>
    </row>
    <row r="51" spans="1:15" ht="67.5" x14ac:dyDescent="0.25">
      <c r="A51" s="102" t="s">
        <v>883</v>
      </c>
      <c r="B51" s="101" t="s">
        <v>885</v>
      </c>
      <c r="C51" s="94" t="s">
        <v>884</v>
      </c>
      <c r="D51" s="94">
        <v>25300584</v>
      </c>
      <c r="E51" s="95">
        <v>360</v>
      </c>
      <c r="F51" s="96">
        <v>12.97</v>
      </c>
      <c r="G51" s="96">
        <v>4669.2</v>
      </c>
      <c r="H51" s="104" t="s">
        <v>373</v>
      </c>
      <c r="I51" s="94" t="s">
        <v>2522</v>
      </c>
      <c r="J51" s="98" t="s">
        <v>451</v>
      </c>
      <c r="K51" s="99">
        <v>45299</v>
      </c>
      <c r="L51" s="100">
        <v>45314</v>
      </c>
      <c r="M51" s="100">
        <v>45313</v>
      </c>
      <c r="N51" s="95">
        <v>360</v>
      </c>
      <c r="O51" s="107" t="str">
        <f>CONCATENATE(Tabla1[[#This Row],[CONTRATO]],Tabla1[[#This Row],[CLAVE]])</f>
        <v>HRAEI-LPI-CC-425-2022HRAEI-MD0366</v>
      </c>
    </row>
    <row r="52" spans="1:15" ht="67.5" x14ac:dyDescent="0.25">
      <c r="A52" s="102" t="s">
        <v>886</v>
      </c>
      <c r="B52" s="101" t="s">
        <v>888</v>
      </c>
      <c r="C52" s="94" t="s">
        <v>887</v>
      </c>
      <c r="D52" s="94">
        <v>25301926</v>
      </c>
      <c r="E52" s="95">
        <v>9600</v>
      </c>
      <c r="F52" s="96">
        <v>7.74</v>
      </c>
      <c r="G52" s="96">
        <v>74304</v>
      </c>
      <c r="H52" s="104" t="s">
        <v>373</v>
      </c>
      <c r="I52" s="94" t="s">
        <v>2522</v>
      </c>
      <c r="J52" s="98" t="s">
        <v>451</v>
      </c>
      <c r="K52" s="99">
        <v>45299</v>
      </c>
      <c r="L52" s="100">
        <v>45314</v>
      </c>
      <c r="M52" s="100">
        <v>45314</v>
      </c>
      <c r="N52" s="95">
        <v>9600</v>
      </c>
      <c r="O52" s="107" t="str">
        <f>CONCATENATE(Tabla1[[#This Row],[CONTRATO]],Tabla1[[#This Row],[CLAVE]])</f>
        <v>HRAEI-LPI-CC-425-2022HRAEI-MD1386</v>
      </c>
    </row>
    <row r="53" spans="1:15" ht="67.5" x14ac:dyDescent="0.25">
      <c r="A53" s="102" t="s">
        <v>889</v>
      </c>
      <c r="B53" s="101" t="s">
        <v>891</v>
      </c>
      <c r="C53" s="94" t="s">
        <v>890</v>
      </c>
      <c r="D53" s="94">
        <v>25301924</v>
      </c>
      <c r="E53" s="95">
        <v>12000</v>
      </c>
      <c r="F53" s="96">
        <v>9.98</v>
      </c>
      <c r="G53" s="96">
        <v>119760</v>
      </c>
      <c r="H53" s="104" t="s">
        <v>373</v>
      </c>
      <c r="I53" s="94" t="s">
        <v>2522</v>
      </c>
      <c r="J53" s="98" t="s">
        <v>451</v>
      </c>
      <c r="K53" s="99">
        <v>45299</v>
      </c>
      <c r="L53" s="100">
        <v>45314</v>
      </c>
      <c r="M53" s="100">
        <v>45314</v>
      </c>
      <c r="N53" s="95">
        <v>12000</v>
      </c>
      <c r="O53" s="107" t="str">
        <f>CONCATENATE(Tabla1[[#This Row],[CONTRATO]],Tabla1[[#This Row],[CLAVE]])</f>
        <v>HRAEI-LPI-CC-425-2022HRAEI-MD1387</v>
      </c>
    </row>
    <row r="54" spans="1:15" ht="33.75" x14ac:dyDescent="0.25">
      <c r="A54" s="102" t="s">
        <v>893</v>
      </c>
      <c r="B54" s="101" t="s">
        <v>895</v>
      </c>
      <c r="C54" s="94" t="s">
        <v>894</v>
      </c>
      <c r="D54" s="94">
        <v>25300575</v>
      </c>
      <c r="E54" s="95">
        <v>133093</v>
      </c>
      <c r="F54" s="96">
        <v>5.6</v>
      </c>
      <c r="G54" s="96">
        <v>745320.79999999993</v>
      </c>
      <c r="H54" s="104" t="s">
        <v>373</v>
      </c>
      <c r="I54" s="94" t="s">
        <v>2522</v>
      </c>
      <c r="J54" s="98" t="s">
        <v>451</v>
      </c>
      <c r="K54" s="99">
        <v>45299</v>
      </c>
      <c r="L54" s="100">
        <v>45314</v>
      </c>
      <c r="M54" s="100">
        <v>45313</v>
      </c>
      <c r="N54" s="95">
        <v>133093</v>
      </c>
      <c r="O54" s="107" t="str">
        <f>CONCATENATE(Tabla1[[#This Row],[CONTRATO]],Tabla1[[#This Row],[CLAVE]])</f>
        <v>HRAEI-LPI-CC-425-2022HRAEI-MD0356</v>
      </c>
    </row>
    <row r="55" spans="1:15" ht="45" x14ac:dyDescent="0.25">
      <c r="A55" s="102" t="s">
        <v>909</v>
      </c>
      <c r="B55" s="101" t="s">
        <v>911</v>
      </c>
      <c r="C55" s="94" t="s">
        <v>910</v>
      </c>
      <c r="D55" s="94">
        <v>25301868</v>
      </c>
      <c r="E55" s="95">
        <v>312</v>
      </c>
      <c r="F55" s="96">
        <v>325.43</v>
      </c>
      <c r="G55" s="96">
        <v>101534.16</v>
      </c>
      <c r="H55" s="104" t="s">
        <v>373</v>
      </c>
      <c r="I55" s="94" t="s">
        <v>2522</v>
      </c>
      <c r="J55" s="98" t="s">
        <v>451</v>
      </c>
      <c r="K55" s="99">
        <v>45299</v>
      </c>
      <c r="L55" s="100">
        <v>45314</v>
      </c>
      <c r="M55" s="100">
        <v>45464</v>
      </c>
      <c r="N55" s="95">
        <v>52</v>
      </c>
      <c r="O55" s="107" t="str">
        <f>CONCATENATE(Tabla1[[#This Row],[CONTRATO]],Tabla1[[#This Row],[CLAVE]])</f>
        <v>HRAEI-LPI-CC-425-2022HRAEI-MD1336</v>
      </c>
    </row>
    <row r="56" spans="1:15" ht="56.25" x14ac:dyDescent="0.25">
      <c r="A56" s="102" t="s">
        <v>974</v>
      </c>
      <c r="B56" s="101" t="s">
        <v>976</v>
      </c>
      <c r="C56" s="94" t="s">
        <v>975</v>
      </c>
      <c r="D56" s="94">
        <v>25301526</v>
      </c>
      <c r="E56" s="95">
        <v>34</v>
      </c>
      <c r="F56" s="96">
        <v>47.4</v>
      </c>
      <c r="G56" s="96">
        <v>1611.6</v>
      </c>
      <c r="H56" s="104" t="s">
        <v>373</v>
      </c>
      <c r="I56" s="94" t="s">
        <v>2522</v>
      </c>
      <c r="J56" s="98" t="s">
        <v>451</v>
      </c>
      <c r="K56" s="99">
        <v>45299</v>
      </c>
      <c r="L56" s="100">
        <v>45314</v>
      </c>
      <c r="M56" s="100">
        <v>45315</v>
      </c>
      <c r="N56" s="95">
        <v>34</v>
      </c>
      <c r="O56" s="107" t="str">
        <f>CONCATENATE(Tabla1[[#This Row],[CONTRATO]],Tabla1[[#This Row],[CLAVE]])</f>
        <v>HRAEI-LPI-CC-425-2022HRAEI-MD1089</v>
      </c>
    </row>
    <row r="57" spans="1:15" ht="45" x14ac:dyDescent="0.25">
      <c r="A57" s="102" t="s">
        <v>982</v>
      </c>
      <c r="B57" s="101" t="s">
        <v>984</v>
      </c>
      <c r="C57" s="94" t="s">
        <v>983</v>
      </c>
      <c r="D57" s="94">
        <v>25302464</v>
      </c>
      <c r="E57" s="95">
        <v>390</v>
      </c>
      <c r="F57" s="96">
        <v>13.76</v>
      </c>
      <c r="G57" s="96">
        <v>5366.4</v>
      </c>
      <c r="H57" s="104" t="s">
        <v>373</v>
      </c>
      <c r="I57" s="94" t="s">
        <v>2522</v>
      </c>
      <c r="J57" s="98" t="s">
        <v>451</v>
      </c>
      <c r="K57" s="99">
        <v>45299</v>
      </c>
      <c r="L57" s="100">
        <v>45314</v>
      </c>
      <c r="M57" s="100">
        <v>45313</v>
      </c>
      <c r="N57" s="95">
        <v>390</v>
      </c>
      <c r="O57" s="107" t="str">
        <f>CONCATENATE(Tabla1[[#This Row],[CONTRATO]],Tabla1[[#This Row],[CLAVE]])</f>
        <v>HRAEI-LPI-CC-425-2022HRAEI-MD0308</v>
      </c>
    </row>
    <row r="58" spans="1:15" ht="22.5" x14ac:dyDescent="0.25">
      <c r="A58" s="102" t="s">
        <v>1005</v>
      </c>
      <c r="B58" s="101" t="s">
        <v>1007</v>
      </c>
      <c r="C58" s="94" t="s">
        <v>1006</v>
      </c>
      <c r="D58" s="94">
        <v>25301037</v>
      </c>
      <c r="E58" s="95">
        <v>39</v>
      </c>
      <c r="F58" s="96">
        <v>14.96</v>
      </c>
      <c r="G58" s="96">
        <v>583.44000000000005</v>
      </c>
      <c r="H58" s="104" t="s">
        <v>373</v>
      </c>
      <c r="I58" s="94" t="s">
        <v>2522</v>
      </c>
      <c r="J58" s="98" t="s">
        <v>451</v>
      </c>
      <c r="K58" s="99">
        <v>45299</v>
      </c>
      <c r="L58" s="100">
        <v>45314</v>
      </c>
      <c r="M58" s="100">
        <v>45313</v>
      </c>
      <c r="N58" s="95">
        <v>39</v>
      </c>
      <c r="O58" s="107" t="str">
        <f>CONCATENATE(Tabla1[[#This Row],[CONTRATO]],Tabla1[[#This Row],[CLAVE]])</f>
        <v>HRAEI-LPI-CC-425-2022HRAEI-MD0704</v>
      </c>
    </row>
    <row r="59" spans="1:15" ht="33.75" x14ac:dyDescent="0.25">
      <c r="A59" s="102" t="s">
        <v>1044</v>
      </c>
      <c r="B59" s="101" t="s">
        <v>1046</v>
      </c>
      <c r="C59" s="94" t="s">
        <v>1045</v>
      </c>
      <c r="D59" s="94">
        <v>25301449</v>
      </c>
      <c r="E59" s="95">
        <v>17</v>
      </c>
      <c r="F59" s="96">
        <v>9.4600000000000009</v>
      </c>
      <c r="G59" s="96">
        <v>160.82000000000002</v>
      </c>
      <c r="H59" s="104" t="s">
        <v>373</v>
      </c>
      <c r="I59" s="94" t="s">
        <v>2522</v>
      </c>
      <c r="J59" s="98" t="s">
        <v>451</v>
      </c>
      <c r="K59" s="99">
        <v>45299</v>
      </c>
      <c r="L59" s="100">
        <v>45314</v>
      </c>
      <c r="M59" s="100">
        <v>45315</v>
      </c>
      <c r="N59" s="95">
        <v>17</v>
      </c>
      <c r="O59" s="107" t="str">
        <f>CONCATENATE(Tabla1[[#This Row],[CONTRATO]],Tabla1[[#This Row],[CLAVE]])</f>
        <v>HRAEI-LPI-CC-425-2022HRAEI-MD1024</v>
      </c>
    </row>
    <row r="60" spans="1:15" ht="78.75" x14ac:dyDescent="0.25">
      <c r="A60" s="102" t="s">
        <v>1051</v>
      </c>
      <c r="B60" s="101" t="s">
        <v>1053</v>
      </c>
      <c r="C60" s="94" t="s">
        <v>1052</v>
      </c>
      <c r="D60" s="94">
        <v>25302901</v>
      </c>
      <c r="E60" s="95">
        <v>21600</v>
      </c>
      <c r="F60" s="96">
        <v>20.73</v>
      </c>
      <c r="G60" s="96">
        <v>447768</v>
      </c>
      <c r="H60" s="104" t="s">
        <v>373</v>
      </c>
      <c r="I60" s="94" t="s">
        <v>2522</v>
      </c>
      <c r="J60" s="98" t="s">
        <v>451</v>
      </c>
      <c r="K60" s="99">
        <v>45299</v>
      </c>
      <c r="L60" s="100">
        <v>45314</v>
      </c>
      <c r="M60" s="100">
        <v>45315</v>
      </c>
      <c r="N60" s="95">
        <v>21600</v>
      </c>
      <c r="O60" s="107" t="str">
        <f>CONCATENATE(Tabla1[[#This Row],[CONTRATO]],Tabla1[[#This Row],[CLAVE]])</f>
        <v>HRAEI-LPI-CC-425-2022HRAEI-MD1167</v>
      </c>
    </row>
    <row r="61" spans="1:15" ht="45" x14ac:dyDescent="0.25">
      <c r="A61" s="102" t="s">
        <v>1077</v>
      </c>
      <c r="B61" s="101" t="s">
        <v>1079</v>
      </c>
      <c r="C61" s="94" t="s">
        <v>1078</v>
      </c>
      <c r="D61" s="94">
        <v>25302808</v>
      </c>
      <c r="E61" s="95">
        <v>10920</v>
      </c>
      <c r="F61" s="96">
        <v>56.68</v>
      </c>
      <c r="G61" s="96">
        <v>618945.6</v>
      </c>
      <c r="H61" s="104" t="s">
        <v>373</v>
      </c>
      <c r="I61" s="94" t="s">
        <v>2522</v>
      </c>
      <c r="J61" s="98" t="s">
        <v>451</v>
      </c>
      <c r="K61" s="99">
        <v>45299</v>
      </c>
      <c r="L61" s="100">
        <v>45314</v>
      </c>
      <c r="M61" s="100">
        <v>45315</v>
      </c>
      <c r="N61" s="95">
        <v>10920</v>
      </c>
      <c r="O61" s="107" t="str">
        <f>CONCATENATE(Tabla1[[#This Row],[CONTRATO]],Tabla1[[#This Row],[CLAVE]])</f>
        <v>HRAEI-LPI-CC-425-2022HRAEI-MD1006</v>
      </c>
    </row>
    <row r="62" spans="1:15" ht="56.25" x14ac:dyDescent="0.25">
      <c r="A62" s="102" t="s">
        <v>1090</v>
      </c>
      <c r="B62" s="101" t="s">
        <v>1092</v>
      </c>
      <c r="C62" s="94" t="s">
        <v>1091</v>
      </c>
      <c r="D62" s="94">
        <v>25300442</v>
      </c>
      <c r="E62" s="95">
        <v>390</v>
      </c>
      <c r="F62" s="96">
        <v>1011.62</v>
      </c>
      <c r="G62" s="96">
        <v>394531.8</v>
      </c>
      <c r="H62" s="104" t="s">
        <v>373</v>
      </c>
      <c r="I62" s="94" t="s">
        <v>2522</v>
      </c>
      <c r="J62" s="98" t="s">
        <v>451</v>
      </c>
      <c r="K62" s="99">
        <v>45299</v>
      </c>
      <c r="L62" s="100">
        <v>45314</v>
      </c>
      <c r="M62" s="100">
        <v>45310</v>
      </c>
      <c r="N62" s="95">
        <v>387</v>
      </c>
      <c r="O62" s="107" t="str">
        <f>CONCATENATE(Tabla1[[#This Row],[CONTRATO]],Tabla1[[#This Row],[CLAVE]])</f>
        <v>HRAEI-LPI-CC-425-2022HRAEI-MD0266</v>
      </c>
    </row>
    <row r="63" spans="1:15" ht="56.25" x14ac:dyDescent="0.25">
      <c r="A63" s="102" t="s">
        <v>1117</v>
      </c>
      <c r="B63" s="101" t="s">
        <v>1119</v>
      </c>
      <c r="C63" s="94" t="s">
        <v>1118</v>
      </c>
      <c r="D63" s="94">
        <v>25301632</v>
      </c>
      <c r="E63" s="95">
        <v>11700</v>
      </c>
      <c r="F63" s="96">
        <v>10.43</v>
      </c>
      <c r="G63" s="96">
        <v>122031</v>
      </c>
      <c r="H63" s="104" t="s">
        <v>373</v>
      </c>
      <c r="I63" s="94" t="s">
        <v>2522</v>
      </c>
      <c r="J63" s="98" t="s">
        <v>451</v>
      </c>
      <c r="K63" s="99">
        <v>45299</v>
      </c>
      <c r="L63" s="100">
        <v>45314</v>
      </c>
      <c r="M63" s="100">
        <v>45313</v>
      </c>
      <c r="N63" s="95">
        <v>11700</v>
      </c>
      <c r="O63" s="107" t="str">
        <f>CONCATENATE(Tabla1[[#This Row],[CONTRATO]],Tabla1[[#This Row],[CLAVE]])</f>
        <v>HRAEI-LPI-CC-425-2022HRAEI-MD1169</v>
      </c>
    </row>
    <row r="64" spans="1:15" ht="56.25" x14ac:dyDescent="0.25">
      <c r="A64" s="102" t="s">
        <v>1140</v>
      </c>
      <c r="B64" s="101" t="s">
        <v>1142</v>
      </c>
      <c r="C64" s="94" t="s">
        <v>1141</v>
      </c>
      <c r="D64" s="94">
        <v>25300079</v>
      </c>
      <c r="E64" s="95">
        <v>32</v>
      </c>
      <c r="F64" s="96">
        <v>48.19</v>
      </c>
      <c r="G64" s="96">
        <v>1542.08</v>
      </c>
      <c r="H64" s="104" t="s">
        <v>373</v>
      </c>
      <c r="I64" s="94" t="s">
        <v>2522</v>
      </c>
      <c r="J64" s="98" t="s">
        <v>451</v>
      </c>
      <c r="K64" s="99">
        <v>45299</v>
      </c>
      <c r="L64" s="100">
        <v>45314</v>
      </c>
      <c r="M64" s="100">
        <v>45315</v>
      </c>
      <c r="N64" s="95">
        <v>32</v>
      </c>
      <c r="O64" s="107" t="str">
        <f>CONCATENATE(Tabla1[[#This Row],[CONTRATO]],Tabla1[[#This Row],[CLAVE]])</f>
        <v>HRAEI-LPI-CC-425-2022HRAEI-MD0065</v>
      </c>
    </row>
    <row r="65" spans="1:15" ht="45" x14ac:dyDescent="0.25">
      <c r="A65" s="102" t="s">
        <v>428</v>
      </c>
      <c r="B65" s="101" t="s">
        <v>430</v>
      </c>
      <c r="C65" s="94" t="s">
        <v>429</v>
      </c>
      <c r="D65" s="94">
        <v>25302522</v>
      </c>
      <c r="E65" s="95">
        <v>749</v>
      </c>
      <c r="F65" s="96">
        <v>93.06</v>
      </c>
      <c r="G65" s="96">
        <v>69701.94</v>
      </c>
      <c r="H65" s="104" t="s">
        <v>373</v>
      </c>
      <c r="I65" s="94" t="s">
        <v>2522</v>
      </c>
      <c r="J65" s="98" t="s">
        <v>451</v>
      </c>
      <c r="K65" s="99">
        <v>45299</v>
      </c>
      <c r="L65" s="100">
        <v>45314</v>
      </c>
      <c r="M65" s="100">
        <v>45315</v>
      </c>
      <c r="N65" s="95">
        <v>749</v>
      </c>
      <c r="O65" s="107" t="str">
        <f>CONCATENATE(Tabla1[[#This Row],[CONTRATO]],Tabla1[[#This Row],[CLAVE]])</f>
        <v>HRAEI-LPI-CC-425-2022HRAEI-MD0438</v>
      </c>
    </row>
    <row r="66" spans="1:15" ht="33.75" x14ac:dyDescent="0.25">
      <c r="A66" s="102" t="s">
        <v>277</v>
      </c>
      <c r="B66" s="101" t="s">
        <v>279</v>
      </c>
      <c r="C66" s="94" t="s">
        <v>278</v>
      </c>
      <c r="D66" s="94">
        <v>25303406</v>
      </c>
      <c r="E66" s="95">
        <v>10</v>
      </c>
      <c r="F66" s="96">
        <v>110500</v>
      </c>
      <c r="G66" s="96">
        <v>1105000</v>
      </c>
      <c r="H66" s="104" t="s">
        <v>2244</v>
      </c>
      <c r="I66" s="94" t="s">
        <v>2524</v>
      </c>
      <c r="J66" s="98" t="s">
        <v>2243</v>
      </c>
      <c r="K66" s="100">
        <v>45299</v>
      </c>
      <c r="L66" s="100">
        <v>45314</v>
      </c>
      <c r="M66" s="100">
        <v>45320</v>
      </c>
      <c r="N66" s="95">
        <v>10</v>
      </c>
      <c r="O66" s="107" t="str">
        <f>CONCATENATE(Tabla1[[#This Row],[CONTRATO]],Tabla1[[#This Row],[CLAVE]])</f>
        <v>HRAEI-AD-CC-233-2023HRAEI-MD2272</v>
      </c>
    </row>
    <row r="67" spans="1:15" ht="22.5" x14ac:dyDescent="0.25">
      <c r="A67" s="102" t="s">
        <v>345</v>
      </c>
      <c r="B67" s="101" t="s">
        <v>347</v>
      </c>
      <c r="C67" s="94" t="s">
        <v>346</v>
      </c>
      <c r="D67" s="94">
        <v>25300367</v>
      </c>
      <c r="E67" s="95">
        <v>16</v>
      </c>
      <c r="F67" s="96">
        <v>144825</v>
      </c>
      <c r="G67" s="96">
        <v>2317200</v>
      </c>
      <c r="H67" s="104" t="s">
        <v>2244</v>
      </c>
      <c r="I67" s="94" t="s">
        <v>2524</v>
      </c>
      <c r="J67" s="98" t="s">
        <v>2243</v>
      </c>
      <c r="K67" s="99">
        <v>45299</v>
      </c>
      <c r="L67" s="100">
        <v>45314</v>
      </c>
      <c r="M67" s="100">
        <v>45419</v>
      </c>
      <c r="N67" s="95">
        <v>16</v>
      </c>
      <c r="O67" s="107" t="str">
        <f>CONCATENATE(Tabla1[[#This Row],[CONTRATO]],Tabla1[[#This Row],[CLAVE]])</f>
        <v>HRAEI-AD-CC-233-2023HRAEI-MD2126</v>
      </c>
    </row>
    <row r="68" spans="1:15" ht="33.75" x14ac:dyDescent="0.25">
      <c r="A68" s="102" t="s">
        <v>359</v>
      </c>
      <c r="B68" s="101" t="s">
        <v>361</v>
      </c>
      <c r="C68" s="94" t="s">
        <v>360</v>
      </c>
      <c r="D68" s="94">
        <v>25303367</v>
      </c>
      <c r="E68" s="95">
        <v>10</v>
      </c>
      <c r="F68" s="96">
        <v>41500</v>
      </c>
      <c r="G68" s="96">
        <v>415000</v>
      </c>
      <c r="H68" s="104" t="s">
        <v>2244</v>
      </c>
      <c r="I68" s="94" t="s">
        <v>2524</v>
      </c>
      <c r="J68" s="98" t="s">
        <v>2243</v>
      </c>
      <c r="K68" s="99">
        <v>45299</v>
      </c>
      <c r="L68" s="100">
        <v>45314</v>
      </c>
      <c r="M68" s="100">
        <v>45320</v>
      </c>
      <c r="N68" s="95">
        <v>10</v>
      </c>
      <c r="O68" s="107" t="str">
        <f>CONCATENATE(Tabla1[[#This Row],[CONTRATO]],Tabla1[[#This Row],[CLAVE]])</f>
        <v>HRAEI-AD-CC-233-2023HRAEI-MD2271</v>
      </c>
    </row>
    <row r="69" spans="1:15" ht="33.75" x14ac:dyDescent="0.25">
      <c r="A69" s="102" t="s">
        <v>242</v>
      </c>
      <c r="B69" s="101" t="s">
        <v>244</v>
      </c>
      <c r="C69" s="94" t="s">
        <v>243</v>
      </c>
      <c r="D69" s="94">
        <v>25303237</v>
      </c>
      <c r="E69" s="95">
        <v>5</v>
      </c>
      <c r="F69" s="96">
        <v>22043.599999999999</v>
      </c>
      <c r="G69" s="96">
        <v>110218</v>
      </c>
      <c r="H69" s="104" t="s">
        <v>2246</v>
      </c>
      <c r="I69" s="94" t="s">
        <v>2525</v>
      </c>
      <c r="J69" s="98" t="s">
        <v>2245</v>
      </c>
      <c r="K69" s="99">
        <v>45299</v>
      </c>
      <c r="L69" s="100">
        <v>45314</v>
      </c>
      <c r="M69" s="100">
        <v>45308</v>
      </c>
      <c r="N69" s="95">
        <v>5</v>
      </c>
      <c r="O69" s="107" t="str">
        <f>CONCATENATE(Tabla1[[#This Row],[CONTRATO]],Tabla1[[#This Row],[CLAVE]])</f>
        <v>HRAEI-AD-CC-234-2023HRAEI-MD2042</v>
      </c>
    </row>
    <row r="70" spans="1:15" ht="45" x14ac:dyDescent="0.25">
      <c r="A70" s="102" t="s">
        <v>246</v>
      </c>
      <c r="B70" s="101" t="s">
        <v>248</v>
      </c>
      <c r="C70" s="94" t="s">
        <v>247</v>
      </c>
      <c r="D70" s="94">
        <v>25303241</v>
      </c>
      <c r="E70" s="95">
        <v>19</v>
      </c>
      <c r="F70" s="96">
        <v>28705</v>
      </c>
      <c r="G70" s="96">
        <v>545395</v>
      </c>
      <c r="H70" s="104" t="s">
        <v>2248</v>
      </c>
      <c r="I70" s="94" t="s">
        <v>2526</v>
      </c>
      <c r="J70" s="98" t="s">
        <v>2247</v>
      </c>
      <c r="K70" s="99">
        <v>45299</v>
      </c>
      <c r="L70" s="100">
        <v>45314</v>
      </c>
      <c r="M70" s="100">
        <v>45316</v>
      </c>
      <c r="N70" s="95">
        <v>19</v>
      </c>
      <c r="O70" s="107" t="str">
        <f>CONCATENATE(Tabla1[[#This Row],[CONTRATO]],Tabla1[[#This Row],[CLAVE]])</f>
        <v>HRAEI-AD-CC-235-2023HRAEI-MD2102</v>
      </c>
    </row>
    <row r="71" spans="1:15" ht="33.75" x14ac:dyDescent="0.25">
      <c r="A71" s="102" t="s">
        <v>250</v>
      </c>
      <c r="B71" s="101" t="s">
        <v>252</v>
      </c>
      <c r="C71" s="94" t="s">
        <v>251</v>
      </c>
      <c r="D71" s="94">
        <v>25303242</v>
      </c>
      <c r="E71" s="95">
        <v>14</v>
      </c>
      <c r="F71" s="96">
        <v>11482</v>
      </c>
      <c r="G71" s="96">
        <v>160748</v>
      </c>
      <c r="H71" s="104" t="s">
        <v>2248</v>
      </c>
      <c r="I71" s="94" t="s">
        <v>2526</v>
      </c>
      <c r="J71" s="98" t="s">
        <v>2247</v>
      </c>
      <c r="K71" s="99">
        <v>45299</v>
      </c>
      <c r="L71" s="100">
        <v>45314</v>
      </c>
      <c r="M71" s="100">
        <v>45316</v>
      </c>
      <c r="N71" s="95">
        <v>14</v>
      </c>
      <c r="O71" s="107" t="str">
        <f>CONCATENATE(Tabla1[[#This Row],[CONTRATO]],Tabla1[[#This Row],[CLAVE]])</f>
        <v>HRAEI-AD-CC-235-2023HRAEI-MD2103</v>
      </c>
    </row>
    <row r="72" spans="1:15" ht="22.5" x14ac:dyDescent="0.25">
      <c r="A72" s="102" t="s">
        <v>117</v>
      </c>
      <c r="B72" s="101" t="s">
        <v>119</v>
      </c>
      <c r="C72" s="94" t="s">
        <v>118</v>
      </c>
      <c r="D72" s="94">
        <v>25302321</v>
      </c>
      <c r="E72" s="95">
        <v>1</v>
      </c>
      <c r="F72" s="96">
        <v>81026</v>
      </c>
      <c r="G72" s="96">
        <v>81026</v>
      </c>
      <c r="H72" s="104" t="s">
        <v>2250</v>
      </c>
      <c r="I72" s="94" t="s">
        <v>2527</v>
      </c>
      <c r="J72" s="98" t="s">
        <v>2249</v>
      </c>
      <c r="K72" s="99">
        <v>45299</v>
      </c>
      <c r="L72" s="100">
        <v>45314</v>
      </c>
      <c r="M72" s="100">
        <v>45307</v>
      </c>
      <c r="N72" s="95">
        <v>1</v>
      </c>
      <c r="O72" s="107" t="str">
        <f>CONCATENATE(Tabla1[[#This Row],[CONTRATO]],Tabla1[[#This Row],[CLAVE]])</f>
        <v>HRAEI-AD-CC-236-2023HRAEI-MD0908</v>
      </c>
    </row>
    <row r="73" spans="1:15" ht="22.5" x14ac:dyDescent="0.25">
      <c r="A73" s="102" t="s">
        <v>150</v>
      </c>
      <c r="B73" s="101" t="s">
        <v>152</v>
      </c>
      <c r="C73" s="94" t="s">
        <v>151</v>
      </c>
      <c r="D73" s="94">
        <v>25302971</v>
      </c>
      <c r="E73" s="95">
        <v>43</v>
      </c>
      <c r="F73" s="96">
        <v>218</v>
      </c>
      <c r="G73" s="96">
        <v>9374</v>
      </c>
      <c r="H73" s="104" t="s">
        <v>2253</v>
      </c>
      <c r="I73" s="94" t="s">
        <v>2528</v>
      </c>
      <c r="J73" s="98" t="s">
        <v>2252</v>
      </c>
      <c r="K73" s="99">
        <v>45299</v>
      </c>
      <c r="L73" s="100">
        <v>45314</v>
      </c>
      <c r="M73" s="100">
        <v>45313</v>
      </c>
      <c r="N73" s="95">
        <v>43</v>
      </c>
      <c r="O73" s="107" t="str">
        <f>CONCATENATE(Tabla1[[#This Row],[CONTRATO]],Tabla1[[#This Row],[CLAVE]])</f>
        <v>HRAEI-AD-CC-239-2023HRAEI-MD1961</v>
      </c>
    </row>
    <row r="74" spans="1:15" ht="33.75" x14ac:dyDescent="0.25">
      <c r="A74" s="102" t="s">
        <v>1628</v>
      </c>
      <c r="B74" s="101" t="s">
        <v>1630</v>
      </c>
      <c r="C74" s="94" t="s">
        <v>1629</v>
      </c>
      <c r="D74" s="94">
        <v>25301480</v>
      </c>
      <c r="E74" s="95">
        <v>2762</v>
      </c>
      <c r="F74" s="96">
        <v>9.1300000000000008</v>
      </c>
      <c r="G74" s="96">
        <v>25217.06</v>
      </c>
      <c r="H74" s="104" t="s">
        <v>412</v>
      </c>
      <c r="I74" s="94" t="s">
        <v>2529</v>
      </c>
      <c r="J74" s="98" t="s">
        <v>1627</v>
      </c>
      <c r="K74" s="99">
        <v>45351</v>
      </c>
      <c r="L74" s="100">
        <v>45366</v>
      </c>
      <c r="M74" s="100">
        <v>45398</v>
      </c>
      <c r="N74" s="95">
        <v>2762</v>
      </c>
      <c r="O74" s="107" t="str">
        <f>CONCATENATE(Tabla1[[#This Row],[CONTRATO]],Tabla1[[#This Row],[CLAVE]])</f>
        <v>HRAEI-LPI-CC-026-2023HRAEI-MD1052</v>
      </c>
    </row>
    <row r="75" spans="1:15" ht="33.75" x14ac:dyDescent="0.25">
      <c r="A75" s="102" t="s">
        <v>1673</v>
      </c>
      <c r="B75" s="101" t="s">
        <v>1675</v>
      </c>
      <c r="C75" s="94" t="s">
        <v>1674</v>
      </c>
      <c r="D75" s="94">
        <v>25300961</v>
      </c>
      <c r="E75" s="95">
        <v>1560</v>
      </c>
      <c r="F75" s="96">
        <v>16.100000000000001</v>
      </c>
      <c r="G75" s="96">
        <v>25116.000000000004</v>
      </c>
      <c r="H75" s="104" t="s">
        <v>412</v>
      </c>
      <c r="I75" s="94" t="s">
        <v>2529</v>
      </c>
      <c r="J75" s="98" t="s">
        <v>1627</v>
      </c>
      <c r="K75" s="99">
        <v>45351</v>
      </c>
      <c r="L75" s="100">
        <v>45366</v>
      </c>
      <c r="M75" s="100">
        <v>45384</v>
      </c>
      <c r="N75" s="95">
        <v>1560</v>
      </c>
      <c r="O75" s="107" t="str">
        <f>CONCATENATE(Tabla1[[#This Row],[CONTRATO]],Tabla1[[#This Row],[CLAVE]])</f>
        <v>HRAEI-LPI-CC-026-2023HRAEI-MD0651</v>
      </c>
    </row>
    <row r="76" spans="1:15" ht="56.25" x14ac:dyDescent="0.25">
      <c r="A76" s="102" t="s">
        <v>1747</v>
      </c>
      <c r="B76" s="101" t="s">
        <v>1749</v>
      </c>
      <c r="C76" s="94" t="s">
        <v>1748</v>
      </c>
      <c r="D76" s="94">
        <v>25301081</v>
      </c>
      <c r="E76" s="95">
        <v>1700</v>
      </c>
      <c r="F76" s="96">
        <v>12.55</v>
      </c>
      <c r="G76" s="96">
        <v>21335</v>
      </c>
      <c r="H76" s="104" t="s">
        <v>412</v>
      </c>
      <c r="I76" s="94" t="s">
        <v>2529</v>
      </c>
      <c r="J76" s="98" t="s">
        <v>1627</v>
      </c>
      <c r="K76" s="99">
        <v>45351</v>
      </c>
      <c r="L76" s="100">
        <v>45366</v>
      </c>
      <c r="M76" s="100">
        <v>45398</v>
      </c>
      <c r="N76" s="95">
        <v>1700</v>
      </c>
      <c r="O76" s="107" t="str">
        <f>CONCATENATE(Tabla1[[#This Row],[CONTRATO]],Tabla1[[#This Row],[CLAVE]])</f>
        <v>HRAEI-LPI-CC-026-2023HRAEI-MD0740</v>
      </c>
    </row>
    <row r="77" spans="1:15" ht="56.25" x14ac:dyDescent="0.25">
      <c r="A77" s="102" t="s">
        <v>1754</v>
      </c>
      <c r="B77" s="101" t="s">
        <v>1756</v>
      </c>
      <c r="C77" s="94" t="s">
        <v>1755</v>
      </c>
      <c r="D77" s="94">
        <v>25301077</v>
      </c>
      <c r="E77" s="95">
        <v>1706</v>
      </c>
      <c r="F77" s="96">
        <v>5.94</v>
      </c>
      <c r="G77" s="96">
        <v>10133.640000000001</v>
      </c>
      <c r="H77" s="104" t="s">
        <v>412</v>
      </c>
      <c r="I77" s="94" t="s">
        <v>2529</v>
      </c>
      <c r="J77" s="98" t="s">
        <v>1627</v>
      </c>
      <c r="K77" s="99">
        <v>45351</v>
      </c>
      <c r="L77" s="100">
        <v>45366</v>
      </c>
      <c r="M77" s="100">
        <v>45398</v>
      </c>
      <c r="N77" s="95">
        <v>1706</v>
      </c>
      <c r="O77" s="107" t="str">
        <f>CONCATENATE(Tabla1[[#This Row],[CONTRATO]],Tabla1[[#This Row],[CLAVE]])</f>
        <v>HRAEI-LPI-CC-026-2023HRAEI-MD0734</v>
      </c>
    </row>
    <row r="78" spans="1:15" ht="33.75" x14ac:dyDescent="0.25">
      <c r="A78" s="102" t="s">
        <v>1757</v>
      </c>
      <c r="B78" s="101" t="s">
        <v>1759</v>
      </c>
      <c r="C78" s="94" t="s">
        <v>1758</v>
      </c>
      <c r="D78" s="94">
        <v>25302473</v>
      </c>
      <c r="E78" s="95">
        <v>26206</v>
      </c>
      <c r="F78" s="96">
        <v>3.92</v>
      </c>
      <c r="G78" s="96">
        <v>102727.52</v>
      </c>
      <c r="H78" s="104" t="s">
        <v>412</v>
      </c>
      <c r="I78" s="94" t="s">
        <v>2529</v>
      </c>
      <c r="J78" s="98" t="s">
        <v>1627</v>
      </c>
      <c r="K78" s="99">
        <v>45351</v>
      </c>
      <c r="L78" s="100">
        <v>45366</v>
      </c>
      <c r="M78" s="100">
        <v>45398</v>
      </c>
      <c r="N78" s="95">
        <v>26206</v>
      </c>
      <c r="O78" s="107" t="str">
        <f>CONCATENATE(Tabla1[[#This Row],[CONTRATO]],Tabla1[[#This Row],[CLAVE]])</f>
        <v>HRAEI-LPI-CC-026-2023HRAEI-MD0358</v>
      </c>
    </row>
    <row r="79" spans="1:15" ht="33.75" x14ac:dyDescent="0.25">
      <c r="A79" s="102" t="s">
        <v>1782</v>
      </c>
      <c r="B79" s="101" t="s">
        <v>1784</v>
      </c>
      <c r="C79" s="94" t="s">
        <v>1783</v>
      </c>
      <c r="D79" s="94">
        <v>25302123</v>
      </c>
      <c r="E79" s="95">
        <v>14</v>
      </c>
      <c r="F79" s="96">
        <v>347.44</v>
      </c>
      <c r="G79" s="96">
        <v>4864.16</v>
      </c>
      <c r="H79" s="104" t="s">
        <v>412</v>
      </c>
      <c r="I79" s="94" t="s">
        <v>2529</v>
      </c>
      <c r="J79" s="98" t="s">
        <v>1627</v>
      </c>
      <c r="K79" s="99">
        <v>45351</v>
      </c>
      <c r="L79" s="100">
        <v>45366</v>
      </c>
      <c r="M79" s="100">
        <v>45398</v>
      </c>
      <c r="N79" s="95">
        <v>14</v>
      </c>
      <c r="O79" s="107" t="str">
        <f>CONCATENATE(Tabla1[[#This Row],[CONTRATO]],Tabla1[[#This Row],[CLAVE]])</f>
        <v>HRAEI-LPI-CC-026-2023HRAEI-MD1527</v>
      </c>
    </row>
    <row r="80" spans="1:15" ht="45" x14ac:dyDescent="0.25">
      <c r="A80" s="102" t="s">
        <v>1811</v>
      </c>
      <c r="B80" s="101" t="s">
        <v>1813</v>
      </c>
      <c r="C80" s="94" t="s">
        <v>1812</v>
      </c>
      <c r="D80" s="94">
        <v>25301326</v>
      </c>
      <c r="E80" s="95">
        <v>1002</v>
      </c>
      <c r="F80" s="96">
        <v>16.579999999999998</v>
      </c>
      <c r="G80" s="96">
        <v>16613.16</v>
      </c>
      <c r="H80" s="104" t="s">
        <v>412</v>
      </c>
      <c r="I80" s="94" t="s">
        <v>2529</v>
      </c>
      <c r="J80" s="98" t="s">
        <v>1627</v>
      </c>
      <c r="K80" s="99">
        <v>45351</v>
      </c>
      <c r="L80" s="100">
        <v>45366</v>
      </c>
      <c r="M80" s="100">
        <v>45398</v>
      </c>
      <c r="N80" s="95">
        <v>1002</v>
      </c>
      <c r="O80" s="107" t="str">
        <f>CONCATENATE(Tabla1[[#This Row],[CONTRATO]],Tabla1[[#This Row],[CLAVE]])</f>
        <v>HRAEI-LPI-CC-026-2023HRAEI-MD0932</v>
      </c>
    </row>
    <row r="81" spans="1:15" ht="33.75" x14ac:dyDescent="0.25">
      <c r="A81" s="102" t="s">
        <v>269</v>
      </c>
      <c r="B81" s="101" t="s">
        <v>271</v>
      </c>
      <c r="C81" s="94" t="s">
        <v>270</v>
      </c>
      <c r="D81" s="94">
        <v>25303342</v>
      </c>
      <c r="E81" s="95">
        <v>20</v>
      </c>
      <c r="F81" s="96">
        <v>52000</v>
      </c>
      <c r="G81" s="96">
        <v>1040000</v>
      </c>
      <c r="H81" s="104" t="s">
        <v>2255</v>
      </c>
      <c r="I81" s="94" t="s">
        <v>2530</v>
      </c>
      <c r="J81" s="98" t="s">
        <v>2254</v>
      </c>
      <c r="K81" s="99">
        <v>45299</v>
      </c>
      <c r="L81" s="100">
        <v>45314</v>
      </c>
      <c r="M81" s="100">
        <v>45314</v>
      </c>
      <c r="N81" s="95">
        <v>20</v>
      </c>
      <c r="O81" s="107" t="str">
        <f>CONCATENATE(Tabla1[[#This Row],[CONTRATO]],Tabla1[[#This Row],[CLAVE]])</f>
        <v>HRAEI-AD-CC-240-2023HRAEI-MD2072</v>
      </c>
    </row>
    <row r="82" spans="1:15" ht="45" x14ac:dyDescent="0.25">
      <c r="A82" s="102" t="s">
        <v>1760</v>
      </c>
      <c r="B82" s="101" t="s">
        <v>1762</v>
      </c>
      <c r="C82" s="94" t="s">
        <v>1761</v>
      </c>
      <c r="D82" s="94">
        <v>25302374</v>
      </c>
      <c r="E82" s="95">
        <v>184</v>
      </c>
      <c r="F82" s="96">
        <v>84.84</v>
      </c>
      <c r="G82" s="96">
        <v>15610.560000000001</v>
      </c>
      <c r="H82" s="104" t="s">
        <v>412</v>
      </c>
      <c r="I82" s="94" t="s">
        <v>2529</v>
      </c>
      <c r="J82" s="98" t="s">
        <v>1627</v>
      </c>
      <c r="K82" s="99">
        <v>45351</v>
      </c>
      <c r="L82" s="100">
        <v>45366</v>
      </c>
      <c r="M82" s="100">
        <v>45398</v>
      </c>
      <c r="N82" s="95">
        <v>184</v>
      </c>
      <c r="O82" s="107" t="str">
        <f>CONCATENATE(Tabla1[[#This Row],[CONTRATO]],Tabla1[[#This Row],[CLAVE]])</f>
        <v>HRAEI-LPI-CC-026-2023HRAEI-MD0102</v>
      </c>
    </row>
    <row r="83" spans="1:15" ht="78.75" x14ac:dyDescent="0.25">
      <c r="A83" s="102" t="s">
        <v>71</v>
      </c>
      <c r="B83" s="101" t="s">
        <v>73</v>
      </c>
      <c r="C83" s="94" t="s">
        <v>72</v>
      </c>
      <c r="D83" s="94">
        <v>25300064</v>
      </c>
      <c r="E83" s="95">
        <v>16</v>
      </c>
      <c r="F83" s="96">
        <v>2791.75</v>
      </c>
      <c r="G83" s="96">
        <v>44668</v>
      </c>
      <c r="H83" s="104" t="s">
        <v>2257</v>
      </c>
      <c r="I83" s="94" t="s">
        <v>2531</v>
      </c>
      <c r="J83" s="98" t="s">
        <v>2256</v>
      </c>
      <c r="K83" s="99">
        <v>45299</v>
      </c>
      <c r="L83" s="100">
        <v>45314</v>
      </c>
      <c r="M83" s="100">
        <v>45338</v>
      </c>
      <c r="N83" s="95">
        <v>16</v>
      </c>
      <c r="O83" s="107" t="str">
        <f>CONCATENATE(Tabla1[[#This Row],[CONTRATO]],Tabla1[[#This Row],[CLAVE]])</f>
        <v>HRAEI-AD-CC-241-2023HRAEI-MD0055</v>
      </c>
    </row>
    <row r="84" spans="1:15" ht="33.75" x14ac:dyDescent="0.25">
      <c r="A84" s="102" t="s">
        <v>228</v>
      </c>
      <c r="B84" s="101" t="s">
        <v>230</v>
      </c>
      <c r="C84" s="94" t="s">
        <v>229</v>
      </c>
      <c r="D84" s="94">
        <v>25303205</v>
      </c>
      <c r="E84" s="95">
        <v>16</v>
      </c>
      <c r="F84" s="96">
        <v>33666.92</v>
      </c>
      <c r="G84" s="96">
        <v>538670.72</v>
      </c>
      <c r="H84" s="104" t="s">
        <v>2257</v>
      </c>
      <c r="I84" s="94" t="s">
        <v>2531</v>
      </c>
      <c r="J84" s="98" t="s">
        <v>2256</v>
      </c>
      <c r="K84" s="99">
        <v>45299</v>
      </c>
      <c r="L84" s="100">
        <v>45314</v>
      </c>
      <c r="M84" s="100">
        <v>45338</v>
      </c>
      <c r="N84" s="95">
        <v>16</v>
      </c>
      <c r="O84" s="107" t="str">
        <f>CONCATENATE(Tabla1[[#This Row],[CONTRATO]],Tabla1[[#This Row],[CLAVE]])</f>
        <v>HRAEI-AD-CC-241-2023HRAEI-MD2099</v>
      </c>
    </row>
    <row r="85" spans="1:15" ht="33.75" x14ac:dyDescent="0.25">
      <c r="A85" s="102" t="s">
        <v>231</v>
      </c>
      <c r="B85" s="101" t="s">
        <v>233</v>
      </c>
      <c r="C85" s="94" t="s">
        <v>232</v>
      </c>
      <c r="D85" s="94">
        <v>25303206</v>
      </c>
      <c r="E85" s="95">
        <v>17</v>
      </c>
      <c r="F85" s="96">
        <v>53896.08</v>
      </c>
      <c r="G85" s="96">
        <v>916233.36</v>
      </c>
      <c r="H85" s="104" t="s">
        <v>2257</v>
      </c>
      <c r="I85" s="94" t="s">
        <v>2531</v>
      </c>
      <c r="J85" s="98" t="s">
        <v>2256</v>
      </c>
      <c r="K85" s="99">
        <v>45299</v>
      </c>
      <c r="L85" s="100">
        <v>45314</v>
      </c>
      <c r="M85" s="100">
        <v>45338</v>
      </c>
      <c r="N85" s="95">
        <v>17</v>
      </c>
      <c r="O85" s="107" t="str">
        <f>CONCATENATE(Tabla1[[#This Row],[CONTRATO]],Tabla1[[#This Row],[CLAVE]])</f>
        <v>HRAEI-AD-CC-241-2023HRAEI-MD2100</v>
      </c>
    </row>
    <row r="86" spans="1:15" ht="45" x14ac:dyDescent="0.25">
      <c r="A86" s="102" t="s">
        <v>2258</v>
      </c>
      <c r="B86" s="101" t="s">
        <v>2260</v>
      </c>
      <c r="C86" s="94" t="s">
        <v>2259</v>
      </c>
      <c r="D86" s="94">
        <v>25303381</v>
      </c>
      <c r="E86" s="95">
        <v>24</v>
      </c>
      <c r="F86" s="96">
        <v>22928.19</v>
      </c>
      <c r="G86" s="96">
        <v>550276.55999999994</v>
      </c>
      <c r="H86" s="104" t="s">
        <v>2257</v>
      </c>
      <c r="I86" s="94" t="s">
        <v>2531</v>
      </c>
      <c r="J86" s="98" t="s">
        <v>2256</v>
      </c>
      <c r="K86" s="99">
        <v>45299</v>
      </c>
      <c r="L86" s="100">
        <v>45314</v>
      </c>
      <c r="M86" s="100">
        <v>45338</v>
      </c>
      <c r="N86" s="95">
        <v>24</v>
      </c>
      <c r="O86" s="107" t="str">
        <f>CONCATENATE(Tabla1[[#This Row],[CONTRATO]],Tabla1[[#This Row],[CLAVE]])</f>
        <v>HRAEI-AD-CC-241-2023HRAEI-MD2213</v>
      </c>
    </row>
    <row r="87" spans="1:15" ht="22.5" x14ac:dyDescent="0.25">
      <c r="A87" s="102" t="s">
        <v>327</v>
      </c>
      <c r="B87" s="101" t="s">
        <v>2211</v>
      </c>
      <c r="C87" s="94" t="s">
        <v>328</v>
      </c>
      <c r="D87" s="94">
        <v>25303547</v>
      </c>
      <c r="E87" s="95">
        <v>20</v>
      </c>
      <c r="F87" s="96">
        <v>160000</v>
      </c>
      <c r="G87" s="96">
        <v>3200000</v>
      </c>
      <c r="H87" s="104" t="s">
        <v>2263</v>
      </c>
      <c r="I87" s="94" t="s">
        <v>2532</v>
      </c>
      <c r="J87" s="98" t="s">
        <v>2262</v>
      </c>
      <c r="K87" s="99">
        <v>45299</v>
      </c>
      <c r="L87" s="100">
        <v>45314</v>
      </c>
      <c r="M87" s="100" t="s">
        <v>2788</v>
      </c>
      <c r="N87" s="95">
        <v>0</v>
      </c>
      <c r="O87" s="107" t="str">
        <f>CONCATENATE(Tabla1[[#This Row],[CONTRATO]],Tabla1[[#This Row],[CLAVE]])</f>
        <v>HRAEI-AD-CC-242-2023HRAEI-MD2122</v>
      </c>
    </row>
    <row r="88" spans="1:15" ht="33.75" x14ac:dyDescent="0.25">
      <c r="A88" s="102" t="s">
        <v>190</v>
      </c>
      <c r="B88" s="101" t="s">
        <v>192</v>
      </c>
      <c r="C88" s="94" t="s">
        <v>191</v>
      </c>
      <c r="D88" s="94">
        <v>25302331</v>
      </c>
      <c r="E88" s="95">
        <v>60</v>
      </c>
      <c r="F88" s="96">
        <v>36907</v>
      </c>
      <c r="G88" s="96">
        <v>2214420</v>
      </c>
      <c r="H88" s="104" t="s">
        <v>2179</v>
      </c>
      <c r="I88" s="94" t="s">
        <v>2533</v>
      </c>
      <c r="J88" s="98" t="s">
        <v>2264</v>
      </c>
      <c r="K88" s="99">
        <v>45299</v>
      </c>
      <c r="L88" s="100">
        <v>45314</v>
      </c>
      <c r="M88" s="100">
        <v>45308</v>
      </c>
      <c r="N88" s="95">
        <v>60</v>
      </c>
      <c r="O88" s="107" t="str">
        <f>CONCATENATE(Tabla1[[#This Row],[CONTRATO]],Tabla1[[#This Row],[CLAVE]])</f>
        <v>HRAEI-AD-CC-243-2023HRAEI-MD2019</v>
      </c>
    </row>
    <row r="89" spans="1:15" ht="67.5" x14ac:dyDescent="0.25">
      <c r="A89" s="102" t="s">
        <v>282</v>
      </c>
      <c r="B89" s="101" t="s">
        <v>284</v>
      </c>
      <c r="C89" s="94" t="s">
        <v>283</v>
      </c>
      <c r="D89" s="94">
        <v>25303444</v>
      </c>
      <c r="E89" s="95">
        <v>16</v>
      </c>
      <c r="F89" s="96">
        <v>19057.98</v>
      </c>
      <c r="G89" s="96">
        <v>304927.68</v>
      </c>
      <c r="H89" s="104" t="s">
        <v>268</v>
      </c>
      <c r="I89" s="94" t="s">
        <v>2534</v>
      </c>
      <c r="J89" s="98" t="s">
        <v>281</v>
      </c>
      <c r="K89" s="99">
        <v>45299</v>
      </c>
      <c r="L89" s="100">
        <v>45314</v>
      </c>
      <c r="M89" s="100" t="s">
        <v>2788</v>
      </c>
      <c r="N89" s="95">
        <v>0</v>
      </c>
      <c r="O89" s="107" t="str">
        <f>CONCATENATE(Tabla1[[#This Row],[CONTRATO]],Tabla1[[#This Row],[CLAVE]])</f>
        <v>HRAEI-AD-CC-330-2022HRAEI-MD2209</v>
      </c>
    </row>
    <row r="90" spans="1:15" ht="45" x14ac:dyDescent="0.25">
      <c r="A90" s="102" t="s">
        <v>220</v>
      </c>
      <c r="B90" s="101" t="s">
        <v>222</v>
      </c>
      <c r="C90" s="94" t="s">
        <v>221</v>
      </c>
      <c r="D90" s="94">
        <v>25303184</v>
      </c>
      <c r="E90" s="95">
        <v>193</v>
      </c>
      <c r="F90" s="96">
        <v>61378.2</v>
      </c>
      <c r="G90" s="96">
        <v>11845992.6</v>
      </c>
      <c r="H90" s="104" t="s">
        <v>2266</v>
      </c>
      <c r="I90" s="94" t="s">
        <v>2535</v>
      </c>
      <c r="J90" s="98" t="s">
        <v>2265</v>
      </c>
      <c r="K90" s="99">
        <v>45299</v>
      </c>
      <c r="L90" s="100">
        <v>45314</v>
      </c>
      <c r="M90" s="100">
        <v>45314</v>
      </c>
      <c r="N90" s="95">
        <v>193</v>
      </c>
      <c r="O90" s="107" t="str">
        <f>CONCATENATE(Tabla1[[#This Row],[CONTRATO]],Tabla1[[#This Row],[CLAVE]])</f>
        <v>HRAEI-AD-CC-244-2023HRAEI-MD2060</v>
      </c>
    </row>
    <row r="91" spans="1:15" ht="78.75" x14ac:dyDescent="0.25">
      <c r="A91" s="102" t="s">
        <v>263</v>
      </c>
      <c r="B91" s="101" t="s">
        <v>265</v>
      </c>
      <c r="C91" s="94" t="s">
        <v>264</v>
      </c>
      <c r="D91" s="94">
        <v>25303279</v>
      </c>
      <c r="E91" s="95">
        <v>4</v>
      </c>
      <c r="F91" s="96">
        <v>592.5</v>
      </c>
      <c r="G91" s="96">
        <v>2370</v>
      </c>
      <c r="H91" s="104" t="s">
        <v>50</v>
      </c>
      <c r="I91" s="94" t="s">
        <v>2536</v>
      </c>
      <c r="J91" s="98" t="s">
        <v>49</v>
      </c>
      <c r="K91" s="99">
        <v>45299</v>
      </c>
      <c r="L91" s="100">
        <v>45314</v>
      </c>
      <c r="M91" s="100">
        <v>45434</v>
      </c>
      <c r="N91" s="95">
        <v>4</v>
      </c>
      <c r="O91" s="107" t="str">
        <f>CONCATENATE(Tabla1[[#This Row],[CONTRATO]],Tabla1[[#This Row],[CLAVE]])</f>
        <v>HRAEI-AD-CC-339-2022HRAEI-MD2148</v>
      </c>
    </row>
    <row r="92" spans="1:15" ht="90" x14ac:dyDescent="0.25">
      <c r="A92" s="102" t="s">
        <v>55</v>
      </c>
      <c r="B92" s="101" t="s">
        <v>57</v>
      </c>
      <c r="C92" s="94" t="s">
        <v>56</v>
      </c>
      <c r="D92" s="94">
        <v>25303246</v>
      </c>
      <c r="E92" s="95">
        <v>31</v>
      </c>
      <c r="F92" s="96">
        <v>22775.25</v>
      </c>
      <c r="G92" s="96">
        <v>706032.75</v>
      </c>
      <c r="H92" s="104" t="s">
        <v>50</v>
      </c>
      <c r="I92" s="94" t="s">
        <v>2536</v>
      </c>
      <c r="J92" s="98" t="s">
        <v>49</v>
      </c>
      <c r="K92" s="99">
        <v>45299</v>
      </c>
      <c r="L92" s="100">
        <v>45314</v>
      </c>
      <c r="M92" s="100" t="s">
        <v>2788</v>
      </c>
      <c r="N92" s="95">
        <v>0</v>
      </c>
      <c r="O92" s="107" t="str">
        <f>CONCATENATE(Tabla1[[#This Row],[CONTRATO]],Tabla1[[#This Row],[CLAVE]])</f>
        <v>HRAEI-AD-CC-339-2022HRAEI-MD2233</v>
      </c>
    </row>
    <row r="93" spans="1:15" ht="90" x14ac:dyDescent="0.25">
      <c r="A93" s="102" t="s">
        <v>59</v>
      </c>
      <c r="B93" s="101" t="s">
        <v>61</v>
      </c>
      <c r="C93" s="94" t="s">
        <v>60</v>
      </c>
      <c r="D93" s="94">
        <v>25303247</v>
      </c>
      <c r="E93" s="95">
        <v>63</v>
      </c>
      <c r="F93" s="96">
        <v>56938.12</v>
      </c>
      <c r="G93" s="96">
        <v>3587101.56</v>
      </c>
      <c r="H93" s="104" t="s">
        <v>50</v>
      </c>
      <c r="I93" s="94" t="s">
        <v>2536</v>
      </c>
      <c r="J93" s="98" t="s">
        <v>49</v>
      </c>
      <c r="K93" s="99">
        <v>45299</v>
      </c>
      <c r="L93" s="100">
        <v>45314</v>
      </c>
      <c r="M93" s="100" t="s">
        <v>2788</v>
      </c>
      <c r="N93" s="95">
        <v>0</v>
      </c>
      <c r="O93" s="107" t="str">
        <f>CONCATENATE(Tabla1[[#This Row],[CONTRATO]],Tabla1[[#This Row],[CLAVE]])</f>
        <v>HRAEI-AD-CC-339-2022HRAEI-MD2234</v>
      </c>
    </row>
    <row r="94" spans="1:15" ht="90" x14ac:dyDescent="0.25">
      <c r="A94" s="102" t="s">
        <v>51</v>
      </c>
      <c r="B94" s="101" t="s">
        <v>53</v>
      </c>
      <c r="C94" s="94" t="s">
        <v>52</v>
      </c>
      <c r="D94" s="94">
        <v>25303245</v>
      </c>
      <c r="E94" s="95">
        <v>31</v>
      </c>
      <c r="F94" s="96">
        <v>11387.62</v>
      </c>
      <c r="G94" s="96">
        <v>353016.22000000003</v>
      </c>
      <c r="H94" s="104" t="s">
        <v>50</v>
      </c>
      <c r="I94" s="94" t="s">
        <v>2536</v>
      </c>
      <c r="J94" s="98" t="s">
        <v>49</v>
      </c>
      <c r="K94" s="99">
        <v>45299</v>
      </c>
      <c r="L94" s="100">
        <v>45314</v>
      </c>
      <c r="M94" s="100" t="s">
        <v>2788</v>
      </c>
      <c r="N94" s="95">
        <v>0</v>
      </c>
      <c r="O94" s="107" t="str">
        <f>CONCATENATE(Tabla1[[#This Row],[CONTRATO]],Tabla1[[#This Row],[CLAVE]])</f>
        <v>HRAEI-AD-CC-339-2022HRAEI-MD2266</v>
      </c>
    </row>
    <row r="95" spans="1:15" ht="33.75" x14ac:dyDescent="0.25">
      <c r="A95" s="102" t="s">
        <v>65</v>
      </c>
      <c r="B95" s="101" t="s">
        <v>67</v>
      </c>
      <c r="C95" s="94" t="s">
        <v>66</v>
      </c>
      <c r="D95" s="94">
        <v>25302330</v>
      </c>
      <c r="E95" s="95">
        <v>14</v>
      </c>
      <c r="F95" s="96">
        <v>20662.62</v>
      </c>
      <c r="G95" s="96">
        <v>289276.68</v>
      </c>
      <c r="H95" s="104" t="s">
        <v>64</v>
      </c>
      <c r="I95" s="94" t="s">
        <v>2537</v>
      </c>
      <c r="J95" s="98" t="s">
        <v>63</v>
      </c>
      <c r="K95" s="99">
        <v>45299</v>
      </c>
      <c r="L95" s="100">
        <v>45314</v>
      </c>
      <c r="M95" s="100">
        <v>45303</v>
      </c>
      <c r="N95" s="95">
        <v>14</v>
      </c>
      <c r="O95" s="107" t="str">
        <f>CONCATENATE(Tabla1[[#This Row],[CONTRATO]],Tabla1[[#This Row],[CLAVE]])</f>
        <v>HRAEI-AD-CC-340-2022HRAEI-MD1106</v>
      </c>
    </row>
    <row r="96" spans="1:15" ht="78.75" x14ac:dyDescent="0.25">
      <c r="A96" s="102" t="s">
        <v>71</v>
      </c>
      <c r="B96" s="101" t="s">
        <v>73</v>
      </c>
      <c r="C96" s="94" t="s">
        <v>72</v>
      </c>
      <c r="D96" s="94">
        <v>25300064</v>
      </c>
      <c r="E96" s="95">
        <v>4</v>
      </c>
      <c r="F96" s="96">
        <v>2791.75</v>
      </c>
      <c r="G96" s="96">
        <v>11167</v>
      </c>
      <c r="H96" s="104" t="s">
        <v>70</v>
      </c>
      <c r="I96" s="94" t="s">
        <v>2538</v>
      </c>
      <c r="J96" s="98" t="s">
        <v>69</v>
      </c>
      <c r="K96" s="99">
        <v>45300</v>
      </c>
      <c r="L96" s="100">
        <v>45315</v>
      </c>
      <c r="M96" s="100">
        <v>45316</v>
      </c>
      <c r="N96" s="95">
        <v>4</v>
      </c>
      <c r="O96" s="107" t="str">
        <f>CONCATENATE(Tabla1[[#This Row],[CONTRATO]],Tabla1[[#This Row],[CLAVE]])</f>
        <v>HRAEI-AD-CC-341-2022HRAEI-MD0055</v>
      </c>
    </row>
    <row r="97" spans="1:15" ht="33.75" x14ac:dyDescent="0.25">
      <c r="A97" s="102" t="s">
        <v>133</v>
      </c>
      <c r="B97" s="101" t="s">
        <v>135</v>
      </c>
      <c r="C97" s="94" t="s">
        <v>134</v>
      </c>
      <c r="D97" s="94">
        <v>25302551</v>
      </c>
      <c r="E97" s="95">
        <v>128</v>
      </c>
      <c r="F97" s="96">
        <v>9445.9699999999993</v>
      </c>
      <c r="G97" s="96">
        <v>1209084.1599999999</v>
      </c>
      <c r="H97" s="104" t="s">
        <v>70</v>
      </c>
      <c r="I97" s="94" t="s">
        <v>2538</v>
      </c>
      <c r="J97" s="98" t="s">
        <v>69</v>
      </c>
      <c r="K97" s="99">
        <v>45300</v>
      </c>
      <c r="L97" s="100">
        <v>45315</v>
      </c>
      <c r="M97" s="100">
        <v>45316</v>
      </c>
      <c r="N97" s="95">
        <v>128</v>
      </c>
      <c r="O97" s="107" t="str">
        <f>CONCATENATE(Tabla1[[#This Row],[CONTRATO]],Tabla1[[#This Row],[CLAVE]])</f>
        <v>HRAEI-AD-CC-341-2022HRAEI-MD0518</v>
      </c>
    </row>
    <row r="98" spans="1:15" ht="33.75" x14ac:dyDescent="0.25">
      <c r="A98" s="102" t="s">
        <v>137</v>
      </c>
      <c r="B98" s="101" t="s">
        <v>139</v>
      </c>
      <c r="C98" s="94" t="s">
        <v>138</v>
      </c>
      <c r="D98" s="94">
        <v>25302552</v>
      </c>
      <c r="E98" s="95">
        <v>195</v>
      </c>
      <c r="F98" s="96">
        <v>18891.919999999998</v>
      </c>
      <c r="G98" s="96">
        <v>3683924.3999999994</v>
      </c>
      <c r="H98" s="104" t="s">
        <v>70</v>
      </c>
      <c r="I98" s="94" t="s">
        <v>2538</v>
      </c>
      <c r="J98" s="98" t="s">
        <v>69</v>
      </c>
      <c r="K98" s="99">
        <v>45300</v>
      </c>
      <c r="L98" s="100">
        <v>45315</v>
      </c>
      <c r="M98" s="100">
        <v>45316</v>
      </c>
      <c r="N98" s="95">
        <v>195</v>
      </c>
      <c r="O98" s="107" t="str">
        <f>CONCATENATE(Tabla1[[#This Row],[CONTRATO]],Tabla1[[#This Row],[CLAVE]])</f>
        <v>HRAEI-AD-CC-341-2022HRAEI-MD0519</v>
      </c>
    </row>
    <row r="99" spans="1:15" ht="67.5" x14ac:dyDescent="0.25">
      <c r="A99" s="102" t="s">
        <v>81</v>
      </c>
      <c r="B99" s="101" t="s">
        <v>83</v>
      </c>
      <c r="C99" s="94" t="s">
        <v>82</v>
      </c>
      <c r="D99" s="94">
        <v>25302607</v>
      </c>
      <c r="E99" s="95">
        <v>94</v>
      </c>
      <c r="F99" s="96">
        <v>3424.75</v>
      </c>
      <c r="G99" s="96">
        <v>321926.5</v>
      </c>
      <c r="H99" s="104" t="s">
        <v>80</v>
      </c>
      <c r="I99" s="94" t="s">
        <v>2539</v>
      </c>
      <c r="J99" s="98" t="s">
        <v>79</v>
      </c>
      <c r="K99" s="99">
        <v>45300</v>
      </c>
      <c r="L99" s="100">
        <v>45315</v>
      </c>
      <c r="M99" s="100">
        <v>45308</v>
      </c>
      <c r="N99" s="95">
        <v>94</v>
      </c>
      <c r="O99" s="107" t="str">
        <f>CONCATENATE(Tabla1[[#This Row],[CONTRATO]],Tabla1[[#This Row],[CLAVE]])</f>
        <v>HRAEI-AD-CC-342-2022HRAEI-MD2265</v>
      </c>
    </row>
    <row r="100" spans="1:15" ht="33.75" x14ac:dyDescent="0.25">
      <c r="A100" s="102" t="s">
        <v>156</v>
      </c>
      <c r="B100" s="101" t="s">
        <v>158</v>
      </c>
      <c r="C100" s="94" t="s">
        <v>157</v>
      </c>
      <c r="D100" s="94">
        <v>25302315</v>
      </c>
      <c r="E100" s="95">
        <v>10</v>
      </c>
      <c r="F100" s="96">
        <v>17225.849999999999</v>
      </c>
      <c r="G100" s="96">
        <v>172258.5</v>
      </c>
      <c r="H100" s="104" t="s">
        <v>70</v>
      </c>
      <c r="I100" s="94" t="s">
        <v>2538</v>
      </c>
      <c r="J100" s="98" t="s">
        <v>69</v>
      </c>
      <c r="K100" s="99">
        <v>45300</v>
      </c>
      <c r="L100" s="100">
        <v>45315</v>
      </c>
      <c r="M100" s="100">
        <v>45316</v>
      </c>
      <c r="N100" s="95">
        <v>10</v>
      </c>
      <c r="O100" s="107" t="str">
        <f>CONCATENATE(Tabla1[[#This Row],[CONTRATO]],Tabla1[[#This Row],[CLAVE]])</f>
        <v>HRAEI-AD-CC-341-2022HRAEI-MD2208</v>
      </c>
    </row>
    <row r="101" spans="1:15" ht="33.75" x14ac:dyDescent="0.25">
      <c r="A101" s="102" t="s">
        <v>228</v>
      </c>
      <c r="B101" s="101" t="s">
        <v>230</v>
      </c>
      <c r="C101" s="94" t="s">
        <v>229</v>
      </c>
      <c r="D101" s="94">
        <v>25303205</v>
      </c>
      <c r="E101" s="95">
        <v>27</v>
      </c>
      <c r="F101" s="96">
        <v>33666.92</v>
      </c>
      <c r="G101" s="96">
        <v>909006.84</v>
      </c>
      <c r="H101" s="104" t="s">
        <v>70</v>
      </c>
      <c r="I101" s="94" t="s">
        <v>2538</v>
      </c>
      <c r="J101" s="98" t="s">
        <v>69</v>
      </c>
      <c r="K101" s="99">
        <v>45300</v>
      </c>
      <c r="L101" s="100">
        <v>45315</v>
      </c>
      <c r="M101" s="100">
        <v>45316</v>
      </c>
      <c r="N101" s="95">
        <v>27</v>
      </c>
      <c r="O101" s="107" t="str">
        <f>CONCATENATE(Tabla1[[#This Row],[CONTRATO]],Tabla1[[#This Row],[CLAVE]])</f>
        <v>HRAEI-AD-CC-341-2022HRAEI-MD2099</v>
      </c>
    </row>
    <row r="102" spans="1:15" ht="33.75" x14ac:dyDescent="0.25">
      <c r="A102" s="102" t="s">
        <v>231</v>
      </c>
      <c r="B102" s="101" t="s">
        <v>233</v>
      </c>
      <c r="C102" s="94" t="s">
        <v>232</v>
      </c>
      <c r="D102" s="94">
        <v>25303206</v>
      </c>
      <c r="E102" s="95">
        <v>29</v>
      </c>
      <c r="F102" s="96">
        <v>53896.08</v>
      </c>
      <c r="G102" s="96">
        <v>1562986.32</v>
      </c>
      <c r="H102" s="104" t="s">
        <v>70</v>
      </c>
      <c r="I102" s="94" t="s">
        <v>2538</v>
      </c>
      <c r="J102" s="98" t="s">
        <v>69</v>
      </c>
      <c r="K102" s="99">
        <v>45300</v>
      </c>
      <c r="L102" s="100">
        <v>45315</v>
      </c>
      <c r="M102" s="100">
        <v>45316</v>
      </c>
      <c r="N102" s="95">
        <v>29</v>
      </c>
      <c r="O102" s="107" t="str">
        <f>CONCATENATE(Tabla1[[#This Row],[CONTRATO]],Tabla1[[#This Row],[CLAVE]])</f>
        <v>HRAEI-AD-CC-341-2022HRAEI-MD2100</v>
      </c>
    </row>
    <row r="103" spans="1:15" ht="67.5" x14ac:dyDescent="0.25">
      <c r="A103" s="102" t="s">
        <v>85</v>
      </c>
      <c r="B103" s="101" t="s">
        <v>87</v>
      </c>
      <c r="C103" s="94" t="s">
        <v>86</v>
      </c>
      <c r="D103" s="94">
        <v>25302606</v>
      </c>
      <c r="E103" s="95">
        <v>156</v>
      </c>
      <c r="F103" s="96">
        <v>6849.5</v>
      </c>
      <c r="G103" s="96">
        <v>1068522</v>
      </c>
      <c r="H103" s="104" t="s">
        <v>80</v>
      </c>
      <c r="I103" s="94" t="s">
        <v>2539</v>
      </c>
      <c r="J103" s="98" t="s">
        <v>79</v>
      </c>
      <c r="K103" s="99">
        <v>45300</v>
      </c>
      <c r="L103" s="100">
        <v>45315</v>
      </c>
      <c r="M103" s="100">
        <v>45308</v>
      </c>
      <c r="N103" s="95">
        <v>156</v>
      </c>
      <c r="O103" s="107" t="str">
        <f>CONCATENATE(Tabla1[[#This Row],[CONTRATO]],Tabla1[[#This Row],[CLAVE]])</f>
        <v>HRAEI-AD-CC-342-2022HRAEI-MD2267</v>
      </c>
    </row>
    <row r="104" spans="1:15" ht="33.75" x14ac:dyDescent="0.25">
      <c r="A104" s="102" t="s">
        <v>321</v>
      </c>
      <c r="B104" s="101" t="s">
        <v>323</v>
      </c>
      <c r="C104" s="94" t="s">
        <v>322</v>
      </c>
      <c r="D104" s="94">
        <v>25303541</v>
      </c>
      <c r="E104" s="95">
        <v>10</v>
      </c>
      <c r="F104" s="96">
        <v>287980.79999999999</v>
      </c>
      <c r="G104" s="96">
        <v>2879808</v>
      </c>
      <c r="H104" s="104" t="s">
        <v>70</v>
      </c>
      <c r="I104" s="94" t="s">
        <v>2538</v>
      </c>
      <c r="J104" s="98" t="s">
        <v>69</v>
      </c>
      <c r="K104" s="99">
        <v>45300</v>
      </c>
      <c r="L104" s="100">
        <v>45315</v>
      </c>
      <c r="M104" s="100">
        <v>45316</v>
      </c>
      <c r="N104" s="95">
        <v>10</v>
      </c>
      <c r="O104" s="107" t="str">
        <f>CONCATENATE(Tabla1[[#This Row],[CONTRATO]],Tabla1[[#This Row],[CLAVE]])</f>
        <v>HRAEI-AD-CC-341-2022HRAEI-MD2119</v>
      </c>
    </row>
    <row r="105" spans="1:15" ht="22.5" x14ac:dyDescent="0.25">
      <c r="A105" s="102" t="s">
        <v>176</v>
      </c>
      <c r="B105" s="101" t="s">
        <v>178</v>
      </c>
      <c r="C105" s="94" t="s">
        <v>177</v>
      </c>
      <c r="D105" s="94">
        <v>25302407</v>
      </c>
      <c r="E105" s="95">
        <v>38</v>
      </c>
      <c r="F105" s="96">
        <v>42078.54</v>
      </c>
      <c r="G105" s="96">
        <v>1598984.52</v>
      </c>
      <c r="H105" s="104" t="s">
        <v>80</v>
      </c>
      <c r="I105" s="94" t="s">
        <v>2539</v>
      </c>
      <c r="J105" s="98" t="s">
        <v>79</v>
      </c>
      <c r="K105" s="99">
        <v>45300</v>
      </c>
      <c r="L105" s="100">
        <v>45315</v>
      </c>
      <c r="M105" s="100">
        <v>45308</v>
      </c>
      <c r="N105" s="95">
        <v>38</v>
      </c>
      <c r="O105" s="107" t="str">
        <f>CONCATENATE(Tabla1[[#This Row],[CONTRATO]],Tabla1[[#This Row],[CLAVE]])</f>
        <v>HRAEI-AD-CC-342-2022HRAEI-MD2268</v>
      </c>
    </row>
    <row r="106" spans="1:15" ht="56.25" x14ac:dyDescent="0.25">
      <c r="A106" s="102" t="s">
        <v>111</v>
      </c>
      <c r="B106" s="101" t="s">
        <v>113</v>
      </c>
      <c r="C106" s="94" t="s">
        <v>112</v>
      </c>
      <c r="D106" s="94">
        <v>25302318</v>
      </c>
      <c r="E106" s="95">
        <v>39</v>
      </c>
      <c r="F106" s="96">
        <v>13267.86</v>
      </c>
      <c r="G106" s="96">
        <v>517446.54000000004</v>
      </c>
      <c r="H106" s="104" t="s">
        <v>110</v>
      </c>
      <c r="I106" s="94" t="s">
        <v>2540</v>
      </c>
      <c r="J106" s="98" t="s">
        <v>109</v>
      </c>
      <c r="K106" s="99">
        <v>45300</v>
      </c>
      <c r="L106" s="100">
        <v>45315</v>
      </c>
      <c r="M106" s="100">
        <v>45307</v>
      </c>
      <c r="N106" s="95">
        <v>39</v>
      </c>
      <c r="O106" s="107" t="str">
        <f>CONCATENATE(Tabla1[[#This Row],[CONTRATO]],Tabla1[[#This Row],[CLAVE]])</f>
        <v>HRAEI-AD-CC-344-2022HRAEI-MD2274</v>
      </c>
    </row>
    <row r="107" spans="1:15" ht="22.5" x14ac:dyDescent="0.25">
      <c r="A107" s="102" t="s">
        <v>117</v>
      </c>
      <c r="B107" s="101" t="s">
        <v>119</v>
      </c>
      <c r="C107" s="94" t="s">
        <v>118</v>
      </c>
      <c r="D107" s="94">
        <v>25302321</v>
      </c>
      <c r="E107" s="95">
        <v>23</v>
      </c>
      <c r="F107" s="96">
        <v>81026</v>
      </c>
      <c r="G107" s="96">
        <v>1863598</v>
      </c>
      <c r="H107" s="104" t="s">
        <v>116</v>
      </c>
      <c r="I107" s="94" t="s">
        <v>2541</v>
      </c>
      <c r="J107" s="98" t="s">
        <v>115</v>
      </c>
      <c r="K107" s="99">
        <v>45300</v>
      </c>
      <c r="L107" s="100">
        <v>45315</v>
      </c>
      <c r="M107" s="100">
        <v>45307</v>
      </c>
      <c r="N107" s="95">
        <v>23</v>
      </c>
      <c r="O107" s="107" t="str">
        <f>CONCATENATE(Tabla1[[#This Row],[CONTRATO]],Tabla1[[#This Row],[CLAVE]])</f>
        <v>HRAEI-AD-CC-345-2022HRAEI-MD0908</v>
      </c>
    </row>
    <row r="108" spans="1:15" ht="22.5" x14ac:dyDescent="0.25">
      <c r="A108" s="102" t="s">
        <v>121</v>
      </c>
      <c r="B108" s="101" t="s">
        <v>123</v>
      </c>
      <c r="C108" s="94" t="s">
        <v>122</v>
      </c>
      <c r="D108" s="94">
        <v>25302322</v>
      </c>
      <c r="E108" s="95">
        <v>23</v>
      </c>
      <c r="F108" s="96">
        <v>81026</v>
      </c>
      <c r="G108" s="96">
        <v>1863598</v>
      </c>
      <c r="H108" s="104" t="s">
        <v>116</v>
      </c>
      <c r="I108" s="94" t="s">
        <v>2541</v>
      </c>
      <c r="J108" s="98" t="s">
        <v>115</v>
      </c>
      <c r="K108" s="99">
        <v>45300</v>
      </c>
      <c r="L108" s="100">
        <v>45315</v>
      </c>
      <c r="M108" s="100">
        <v>45307</v>
      </c>
      <c r="N108" s="95">
        <v>23</v>
      </c>
      <c r="O108" s="107" t="str">
        <f>CONCATENATE(Tabla1[[#This Row],[CONTRATO]],Tabla1[[#This Row],[CLAVE]])</f>
        <v>HRAEI-AD-CC-345-2022HRAEI-MD0909</v>
      </c>
    </row>
    <row r="109" spans="1:15" ht="22.5" x14ac:dyDescent="0.25">
      <c r="A109" s="102" t="s">
        <v>124</v>
      </c>
      <c r="B109" s="101" t="s">
        <v>126</v>
      </c>
      <c r="C109" s="94" t="s">
        <v>125</v>
      </c>
      <c r="D109" s="94">
        <v>25302323</v>
      </c>
      <c r="E109" s="95">
        <v>39</v>
      </c>
      <c r="F109" s="96">
        <v>81026</v>
      </c>
      <c r="G109" s="96">
        <v>3160014</v>
      </c>
      <c r="H109" s="104" t="s">
        <v>116</v>
      </c>
      <c r="I109" s="94" t="s">
        <v>2541</v>
      </c>
      <c r="J109" s="98" t="s">
        <v>115</v>
      </c>
      <c r="K109" s="99">
        <v>45300</v>
      </c>
      <c r="L109" s="100">
        <v>45315</v>
      </c>
      <c r="M109" s="100">
        <v>45307</v>
      </c>
      <c r="N109" s="95">
        <v>39</v>
      </c>
      <c r="O109" s="107" t="str">
        <f>CONCATENATE(Tabla1[[#This Row],[CONTRATO]],Tabla1[[#This Row],[CLAVE]])</f>
        <v>HRAEI-AD-CC-345-2022HRAEI-MD0911</v>
      </c>
    </row>
    <row r="110" spans="1:15" ht="78.75" x14ac:dyDescent="0.25">
      <c r="A110" s="102" t="s">
        <v>142</v>
      </c>
      <c r="B110" s="101" t="s">
        <v>144</v>
      </c>
      <c r="C110" s="94" t="s">
        <v>143</v>
      </c>
      <c r="D110" s="94">
        <v>25303080</v>
      </c>
      <c r="E110" s="95">
        <v>140</v>
      </c>
      <c r="F110" s="96">
        <v>1989.1</v>
      </c>
      <c r="G110" s="96">
        <v>278474</v>
      </c>
      <c r="H110" s="104" t="s">
        <v>141</v>
      </c>
      <c r="I110" s="94" t="s">
        <v>2542</v>
      </c>
      <c r="J110" s="98" t="s">
        <v>140</v>
      </c>
      <c r="K110" s="99">
        <v>45300</v>
      </c>
      <c r="L110" s="100">
        <v>45315</v>
      </c>
      <c r="M110" s="100">
        <v>45309</v>
      </c>
      <c r="N110" s="95">
        <v>140</v>
      </c>
      <c r="O110" s="107" t="str">
        <f>CONCATENATE(Tabla1[[#This Row],[CONTRATO]],Tabla1[[#This Row],[CLAVE]])</f>
        <v>HRAEI-AD-CC-347-1-2022HRAEI-MD2205</v>
      </c>
    </row>
    <row r="111" spans="1:15" ht="22.5" x14ac:dyDescent="0.25">
      <c r="A111" s="102" t="s">
        <v>150</v>
      </c>
      <c r="B111" s="101" t="s">
        <v>152</v>
      </c>
      <c r="C111" s="94" t="s">
        <v>151</v>
      </c>
      <c r="D111" s="94">
        <v>25302971</v>
      </c>
      <c r="E111" s="95">
        <v>50</v>
      </c>
      <c r="F111" s="96">
        <v>218</v>
      </c>
      <c r="G111" s="96">
        <v>10900</v>
      </c>
      <c r="H111" s="104" t="s">
        <v>149</v>
      </c>
      <c r="I111" s="94" t="s">
        <v>2543</v>
      </c>
      <c r="J111" s="98" t="s">
        <v>148</v>
      </c>
      <c r="K111" s="99">
        <v>45300</v>
      </c>
      <c r="L111" s="100">
        <v>45315</v>
      </c>
      <c r="M111" s="100">
        <v>45313</v>
      </c>
      <c r="N111" s="95">
        <v>50</v>
      </c>
      <c r="O111" s="107" t="str">
        <f>CONCATENATE(Tabla1[[#This Row],[CONTRATO]],Tabla1[[#This Row],[CLAVE]])</f>
        <v>HRAEI-AD-CC-348-2022HRAEI-MD1961</v>
      </c>
    </row>
    <row r="112" spans="1:15" ht="45" x14ac:dyDescent="0.25">
      <c r="A112" s="102" t="s">
        <v>162</v>
      </c>
      <c r="B112" s="101" t="s">
        <v>164</v>
      </c>
      <c r="C112" s="94" t="s">
        <v>163</v>
      </c>
      <c r="D112" s="94">
        <v>25302346</v>
      </c>
      <c r="E112" s="95">
        <v>69</v>
      </c>
      <c r="F112" s="96">
        <v>8200</v>
      </c>
      <c r="G112" s="96">
        <v>565800</v>
      </c>
      <c r="H112" s="104" t="s">
        <v>161</v>
      </c>
      <c r="I112" s="94" t="s">
        <v>2544</v>
      </c>
      <c r="J112" s="98" t="s">
        <v>160</v>
      </c>
      <c r="K112" s="99">
        <v>45300</v>
      </c>
      <c r="L112" s="100">
        <v>45315</v>
      </c>
      <c r="M112" s="100">
        <v>45307</v>
      </c>
      <c r="N112" s="95">
        <v>69</v>
      </c>
      <c r="O112" s="107" t="str">
        <f>CONCATENATE(Tabla1[[#This Row],[CONTRATO]],Tabla1[[#This Row],[CLAVE]])</f>
        <v>HRAEI-AD-CC-349-2022HRAEI-MD1976</v>
      </c>
    </row>
    <row r="113" spans="1:15" ht="33.75" x14ac:dyDescent="0.25">
      <c r="A113" s="102" t="s">
        <v>184</v>
      </c>
      <c r="B113" s="101" t="s">
        <v>186</v>
      </c>
      <c r="C113" s="94" t="s">
        <v>185</v>
      </c>
      <c r="D113" s="94">
        <v>25302755</v>
      </c>
      <c r="E113" s="95">
        <v>47</v>
      </c>
      <c r="F113" s="96">
        <v>76844.25</v>
      </c>
      <c r="G113" s="96">
        <v>3611679.75</v>
      </c>
      <c r="H113" s="104" t="s">
        <v>161</v>
      </c>
      <c r="I113" s="94" t="s">
        <v>2544</v>
      </c>
      <c r="J113" s="98" t="s">
        <v>160</v>
      </c>
      <c r="K113" s="99">
        <v>45300</v>
      </c>
      <c r="L113" s="100">
        <v>45315</v>
      </c>
      <c r="M113" s="100">
        <v>45307</v>
      </c>
      <c r="N113" s="95">
        <v>47</v>
      </c>
      <c r="O113" s="107" t="str">
        <f>CONCATENATE(Tabla1[[#This Row],[CONTRATO]],Tabla1[[#This Row],[CLAVE]])</f>
        <v>HRAEI-AD-CC-349-2022HRAEI-MD2094</v>
      </c>
    </row>
    <row r="114" spans="1:15" ht="45" x14ac:dyDescent="0.25">
      <c r="A114" s="102" t="s">
        <v>246</v>
      </c>
      <c r="B114" s="101" t="s">
        <v>248</v>
      </c>
      <c r="C114" s="94" t="s">
        <v>247</v>
      </c>
      <c r="D114" s="94">
        <v>25303241</v>
      </c>
      <c r="E114" s="95">
        <v>100</v>
      </c>
      <c r="F114" s="96">
        <v>28705</v>
      </c>
      <c r="G114" s="96">
        <v>2870500</v>
      </c>
      <c r="H114" s="104" t="s">
        <v>161</v>
      </c>
      <c r="I114" s="94" t="s">
        <v>2544</v>
      </c>
      <c r="J114" s="98" t="s">
        <v>160</v>
      </c>
      <c r="K114" s="99">
        <v>45300</v>
      </c>
      <c r="L114" s="100">
        <v>45315</v>
      </c>
      <c r="M114" s="100">
        <v>45313</v>
      </c>
      <c r="N114" s="95">
        <v>100</v>
      </c>
      <c r="O114" s="107" t="str">
        <f>CONCATENATE(Tabla1[[#This Row],[CONTRATO]],Tabla1[[#This Row],[CLAVE]])</f>
        <v>HRAEI-AD-CC-349-2022HRAEI-MD2102</v>
      </c>
    </row>
    <row r="115" spans="1:15" ht="33.75" x14ac:dyDescent="0.25">
      <c r="A115" s="102" t="s">
        <v>250</v>
      </c>
      <c r="B115" s="101" t="s">
        <v>252</v>
      </c>
      <c r="C115" s="94" t="s">
        <v>251</v>
      </c>
      <c r="D115" s="94">
        <v>25303242</v>
      </c>
      <c r="E115" s="95">
        <v>78</v>
      </c>
      <c r="F115" s="96">
        <v>11482</v>
      </c>
      <c r="G115" s="96">
        <v>895596</v>
      </c>
      <c r="H115" s="104" t="s">
        <v>161</v>
      </c>
      <c r="I115" s="94" t="s">
        <v>2544</v>
      </c>
      <c r="J115" s="98" t="s">
        <v>160</v>
      </c>
      <c r="K115" s="99">
        <v>45300</v>
      </c>
      <c r="L115" s="100">
        <v>45315</v>
      </c>
      <c r="M115" s="100">
        <v>45313</v>
      </c>
      <c r="N115" s="95">
        <v>78</v>
      </c>
      <c r="O115" s="107" t="str">
        <f>CONCATENATE(Tabla1[[#This Row],[CONTRATO]],Tabla1[[#This Row],[CLAVE]])</f>
        <v>HRAEI-AD-CC-349-2022HRAEI-MD2103</v>
      </c>
    </row>
    <row r="116" spans="1:15" ht="33.75" x14ac:dyDescent="0.25">
      <c r="A116" s="102" t="s">
        <v>190</v>
      </c>
      <c r="B116" s="101" t="s">
        <v>192</v>
      </c>
      <c r="C116" s="94" t="s">
        <v>191</v>
      </c>
      <c r="D116" s="94">
        <v>25302331</v>
      </c>
      <c r="E116" s="95">
        <v>40</v>
      </c>
      <c r="F116" s="96">
        <v>36907</v>
      </c>
      <c r="G116" s="96">
        <v>1476280</v>
      </c>
      <c r="H116" s="104" t="s">
        <v>189</v>
      </c>
      <c r="I116" s="94" t="s">
        <v>2545</v>
      </c>
      <c r="J116" s="98" t="s">
        <v>188</v>
      </c>
      <c r="K116" s="99">
        <v>45300</v>
      </c>
      <c r="L116" s="100">
        <v>45315</v>
      </c>
      <c r="M116" s="100">
        <v>45308</v>
      </c>
      <c r="N116" s="95">
        <v>40</v>
      </c>
      <c r="O116" s="107" t="str">
        <f>CONCATENATE(Tabla1[[#This Row],[CONTRATO]],Tabla1[[#This Row],[CLAVE]])</f>
        <v>HRAEI-AD-CC-351-2022HRAEI-MD2019</v>
      </c>
    </row>
    <row r="117" spans="1:15" ht="22.5" x14ac:dyDescent="0.25">
      <c r="A117" s="102" t="s">
        <v>196</v>
      </c>
      <c r="B117" s="101" t="s">
        <v>198</v>
      </c>
      <c r="C117" s="94" t="s">
        <v>197</v>
      </c>
      <c r="D117" s="94">
        <v>25302682</v>
      </c>
      <c r="E117" s="95">
        <v>4</v>
      </c>
      <c r="F117" s="96">
        <v>81040.429999999993</v>
      </c>
      <c r="G117" s="96">
        <v>324161.71999999997</v>
      </c>
      <c r="H117" s="104" t="s">
        <v>195</v>
      </c>
      <c r="I117" s="94" t="s">
        <v>2546</v>
      </c>
      <c r="J117" s="98" t="s">
        <v>194</v>
      </c>
      <c r="K117" s="99">
        <v>45300</v>
      </c>
      <c r="L117" s="100">
        <v>45315</v>
      </c>
      <c r="M117" s="100">
        <v>45314</v>
      </c>
      <c r="N117" s="95">
        <v>4</v>
      </c>
      <c r="O117" s="107" t="str">
        <f>CONCATENATE(Tabla1[[#This Row],[CONTRATO]],Tabla1[[#This Row],[CLAVE]])</f>
        <v>HRAEI-AD-CC-352-2022HRAEI-MD2097</v>
      </c>
    </row>
    <row r="118" spans="1:15" ht="33.75" x14ac:dyDescent="0.25">
      <c r="A118" s="102" t="s">
        <v>286</v>
      </c>
      <c r="B118" s="101" t="s">
        <v>288</v>
      </c>
      <c r="C118" s="94" t="s">
        <v>287</v>
      </c>
      <c r="D118" s="94">
        <v>25303569</v>
      </c>
      <c r="E118" s="95">
        <v>23</v>
      </c>
      <c r="F118" s="96">
        <v>29328</v>
      </c>
      <c r="G118" s="96">
        <v>674544</v>
      </c>
      <c r="H118" s="104" t="s">
        <v>189</v>
      </c>
      <c r="I118" s="94" t="s">
        <v>2545</v>
      </c>
      <c r="J118" s="98" t="s">
        <v>188</v>
      </c>
      <c r="K118" s="99">
        <v>45300</v>
      </c>
      <c r="L118" s="100">
        <v>45315</v>
      </c>
      <c r="M118" s="100">
        <v>45308</v>
      </c>
      <c r="N118" s="95">
        <v>23</v>
      </c>
      <c r="O118" s="107" t="str">
        <f>CONCATENATE(Tabla1[[#This Row],[CONTRATO]],Tabla1[[#This Row],[CLAVE]])</f>
        <v>HRAEI-AD-CC-351-2022HRAEI-MD2110</v>
      </c>
    </row>
    <row r="119" spans="1:15" ht="33.75" x14ac:dyDescent="0.25">
      <c r="A119" s="102" t="s">
        <v>290</v>
      </c>
      <c r="B119" s="101" t="s">
        <v>292</v>
      </c>
      <c r="C119" s="94" t="s">
        <v>291</v>
      </c>
      <c r="D119" s="94">
        <v>25303570</v>
      </c>
      <c r="E119" s="95">
        <v>16</v>
      </c>
      <c r="F119" s="96">
        <v>58656</v>
      </c>
      <c r="G119" s="96">
        <v>938496</v>
      </c>
      <c r="H119" s="104" t="s">
        <v>189</v>
      </c>
      <c r="I119" s="94" t="s">
        <v>2545</v>
      </c>
      <c r="J119" s="98" t="s">
        <v>188</v>
      </c>
      <c r="K119" s="99">
        <v>45300</v>
      </c>
      <c r="L119" s="100">
        <v>45315</v>
      </c>
      <c r="M119" s="100">
        <v>45308</v>
      </c>
      <c r="N119" s="95">
        <v>16</v>
      </c>
      <c r="O119" s="107" t="str">
        <f>CONCATENATE(Tabla1[[#This Row],[CONTRATO]],Tabla1[[#This Row],[CLAVE]])</f>
        <v>HRAEI-AD-CC-351-2022HRAEI-MD2111</v>
      </c>
    </row>
    <row r="120" spans="1:15" ht="33.75" x14ac:dyDescent="0.25">
      <c r="A120" s="102" t="s">
        <v>294</v>
      </c>
      <c r="B120" s="101" t="s">
        <v>296</v>
      </c>
      <c r="C120" s="94" t="s">
        <v>295</v>
      </c>
      <c r="D120" s="94">
        <v>25303571</v>
      </c>
      <c r="E120" s="95">
        <v>20</v>
      </c>
      <c r="F120" s="96">
        <v>102648</v>
      </c>
      <c r="G120" s="96">
        <v>2052960</v>
      </c>
      <c r="H120" s="104" t="s">
        <v>189</v>
      </c>
      <c r="I120" s="94" t="s">
        <v>2545</v>
      </c>
      <c r="J120" s="98" t="s">
        <v>188</v>
      </c>
      <c r="K120" s="99">
        <v>45300</v>
      </c>
      <c r="L120" s="100">
        <v>45315</v>
      </c>
      <c r="M120" s="100">
        <v>45308</v>
      </c>
      <c r="N120" s="95">
        <v>20</v>
      </c>
      <c r="O120" s="107" t="str">
        <f>CONCATENATE(Tabla1[[#This Row],[CONTRATO]],Tabla1[[#This Row],[CLAVE]])</f>
        <v>HRAEI-AD-CC-351-2022HRAEI-MD2112</v>
      </c>
    </row>
    <row r="121" spans="1:15" ht="45" x14ac:dyDescent="0.25">
      <c r="A121" s="102" t="s">
        <v>301</v>
      </c>
      <c r="B121" s="101" t="s">
        <v>303</v>
      </c>
      <c r="C121" s="94" t="s">
        <v>302</v>
      </c>
      <c r="D121" s="94">
        <v>25303565</v>
      </c>
      <c r="E121" s="95">
        <v>100</v>
      </c>
      <c r="F121" s="96">
        <v>7203.76</v>
      </c>
      <c r="G121" s="96">
        <v>720376</v>
      </c>
      <c r="H121" s="104" t="s">
        <v>195</v>
      </c>
      <c r="I121" s="94" t="s">
        <v>2546</v>
      </c>
      <c r="J121" s="98" t="s">
        <v>194</v>
      </c>
      <c r="K121" s="99">
        <v>45300</v>
      </c>
      <c r="L121" s="100">
        <v>45315</v>
      </c>
      <c r="M121" s="100">
        <v>45310</v>
      </c>
      <c r="N121" s="95">
        <v>100</v>
      </c>
      <c r="O121" s="107" t="str">
        <f>CONCATENATE(Tabla1[[#This Row],[CONTRATO]],Tabla1[[#This Row],[CLAVE]])</f>
        <v>HRAEI-AD-CC-352-2022HRAEI-MD2114</v>
      </c>
    </row>
    <row r="122" spans="1:15" ht="33.75" x14ac:dyDescent="0.25">
      <c r="A122" s="102" t="s">
        <v>298</v>
      </c>
      <c r="B122" s="101" t="s">
        <v>300</v>
      </c>
      <c r="C122" s="94" t="s">
        <v>299</v>
      </c>
      <c r="D122" s="94">
        <v>25303572</v>
      </c>
      <c r="E122" s="95">
        <v>40</v>
      </c>
      <c r="F122" s="96">
        <v>146640</v>
      </c>
      <c r="G122" s="96">
        <v>5865600</v>
      </c>
      <c r="H122" s="104" t="s">
        <v>189</v>
      </c>
      <c r="I122" s="94" t="s">
        <v>2545</v>
      </c>
      <c r="J122" s="98" t="s">
        <v>188</v>
      </c>
      <c r="K122" s="99">
        <v>45300</v>
      </c>
      <c r="L122" s="100">
        <v>45315</v>
      </c>
      <c r="M122" s="100">
        <v>45308</v>
      </c>
      <c r="N122" s="95">
        <v>40</v>
      </c>
      <c r="O122" s="107" t="str">
        <f>CONCATENATE(Tabla1[[#This Row],[CONTRATO]],Tabla1[[#This Row],[CLAVE]])</f>
        <v>HRAEI-AD-CC-351-2022HRAEI-MD2113</v>
      </c>
    </row>
    <row r="123" spans="1:15" ht="45" x14ac:dyDescent="0.25">
      <c r="A123" s="102" t="s">
        <v>305</v>
      </c>
      <c r="B123" s="101" t="s">
        <v>307</v>
      </c>
      <c r="C123" s="94" t="s">
        <v>306</v>
      </c>
      <c r="D123" s="94">
        <v>25303566</v>
      </c>
      <c r="E123" s="95">
        <v>100</v>
      </c>
      <c r="F123" s="96">
        <v>28815.040000000001</v>
      </c>
      <c r="G123" s="96">
        <v>2881504</v>
      </c>
      <c r="H123" s="104" t="s">
        <v>195</v>
      </c>
      <c r="I123" s="94" t="s">
        <v>2546</v>
      </c>
      <c r="J123" s="98" t="s">
        <v>194</v>
      </c>
      <c r="K123" s="99">
        <v>45300</v>
      </c>
      <c r="L123" s="100">
        <v>45315</v>
      </c>
      <c r="M123" s="100">
        <v>45310</v>
      </c>
      <c r="N123" s="95">
        <v>100</v>
      </c>
      <c r="O123" s="107" t="str">
        <f>CONCATENATE(Tabla1[[#This Row],[CONTRATO]],Tabla1[[#This Row],[CLAVE]])</f>
        <v>HRAEI-AD-CC-352-2022HRAEI-MD2115</v>
      </c>
    </row>
    <row r="124" spans="1:15" ht="22.5" x14ac:dyDescent="0.25">
      <c r="A124" s="102" t="s">
        <v>355</v>
      </c>
      <c r="B124" s="101" t="s">
        <v>357</v>
      </c>
      <c r="C124" s="94" t="s">
        <v>356</v>
      </c>
      <c r="D124" s="94">
        <v>25302771</v>
      </c>
      <c r="E124" s="95">
        <v>78</v>
      </c>
      <c r="F124" s="96">
        <v>41225</v>
      </c>
      <c r="G124" s="96">
        <v>3215550</v>
      </c>
      <c r="H124" s="104" t="s">
        <v>195</v>
      </c>
      <c r="I124" s="94" t="s">
        <v>2546</v>
      </c>
      <c r="J124" s="98" t="s">
        <v>194</v>
      </c>
      <c r="K124" s="99">
        <v>45300</v>
      </c>
      <c r="L124" s="100">
        <v>45315</v>
      </c>
      <c r="M124" s="100">
        <v>45314</v>
      </c>
      <c r="N124" s="95">
        <v>78</v>
      </c>
      <c r="O124" s="107" t="str">
        <f>CONCATENATE(Tabla1[[#This Row],[CONTRATO]],Tabla1[[#This Row],[CLAVE]])</f>
        <v>HRAEI-AD-CC-352-2022HRAEI-MD2214</v>
      </c>
    </row>
    <row r="125" spans="1:15" ht="56.25" x14ac:dyDescent="0.25">
      <c r="A125" s="102" t="s">
        <v>202</v>
      </c>
      <c r="B125" s="101" t="s">
        <v>204</v>
      </c>
      <c r="C125" s="94" t="s">
        <v>203</v>
      </c>
      <c r="D125" s="94">
        <v>25302615</v>
      </c>
      <c r="E125" s="95">
        <v>66</v>
      </c>
      <c r="F125" s="96">
        <v>27265</v>
      </c>
      <c r="G125" s="96">
        <v>1799490</v>
      </c>
      <c r="H125" s="104" t="s">
        <v>201</v>
      </c>
      <c r="I125" s="94" t="s">
        <v>2547</v>
      </c>
      <c r="J125" s="98" t="s">
        <v>200</v>
      </c>
      <c r="K125" s="99">
        <v>45300</v>
      </c>
      <c r="L125" s="100">
        <v>45315</v>
      </c>
      <c r="M125" s="100">
        <v>45308</v>
      </c>
      <c r="N125" s="95">
        <v>66</v>
      </c>
      <c r="O125" s="107" t="str">
        <f>CONCATENATE(Tabla1[[#This Row],[CONTRATO]],Tabla1[[#This Row],[CLAVE]])</f>
        <v>HRAEI-AD-CC-353-2022HRAEI-MD2079</v>
      </c>
    </row>
    <row r="126" spans="1:15" ht="45" x14ac:dyDescent="0.25">
      <c r="A126" s="102" t="s">
        <v>214</v>
      </c>
      <c r="B126" s="101" t="s">
        <v>216</v>
      </c>
      <c r="C126" s="94" t="s">
        <v>215</v>
      </c>
      <c r="D126" s="94">
        <v>25303183</v>
      </c>
      <c r="E126" s="95">
        <v>170</v>
      </c>
      <c r="F126" s="96">
        <v>2814.21</v>
      </c>
      <c r="G126" s="96">
        <v>478415.7</v>
      </c>
      <c r="H126" s="104" t="s">
        <v>213</v>
      </c>
      <c r="I126" s="94" t="s">
        <v>2548</v>
      </c>
      <c r="J126" s="98" t="s">
        <v>212</v>
      </c>
      <c r="K126" s="99">
        <v>45300</v>
      </c>
      <c r="L126" s="100">
        <v>45315</v>
      </c>
      <c r="M126" s="100">
        <v>45320</v>
      </c>
      <c r="N126" s="95">
        <v>170</v>
      </c>
      <c r="O126" s="107" t="str">
        <f>CONCATENATE(Tabla1[[#This Row],[CONTRATO]],Tabla1[[#This Row],[CLAVE]])</f>
        <v>HRAEI-AD-CC-355-2022HRAEI-MD1971</v>
      </c>
    </row>
    <row r="127" spans="1:15" ht="33.75" x14ac:dyDescent="0.25">
      <c r="A127" s="102" t="s">
        <v>269</v>
      </c>
      <c r="B127" s="101" t="s">
        <v>271</v>
      </c>
      <c r="C127" s="94" t="s">
        <v>270</v>
      </c>
      <c r="D127" s="94">
        <v>25303342</v>
      </c>
      <c r="E127" s="95">
        <v>117</v>
      </c>
      <c r="F127" s="96">
        <v>52000</v>
      </c>
      <c r="G127" s="96">
        <v>6084000</v>
      </c>
      <c r="H127" s="104" t="s">
        <v>268</v>
      </c>
      <c r="I127" s="94" t="s">
        <v>2549</v>
      </c>
      <c r="J127" s="98" t="s">
        <v>267</v>
      </c>
      <c r="K127" s="99">
        <v>45300</v>
      </c>
      <c r="L127" s="100">
        <v>45315</v>
      </c>
      <c r="M127" s="100">
        <v>45331</v>
      </c>
      <c r="N127" s="95">
        <v>117</v>
      </c>
      <c r="O127" s="107" t="str">
        <f>CONCATENATE(Tabla1[[#This Row],[CONTRATO]],Tabla1[[#This Row],[CLAVE]])</f>
        <v>HRAEI-AD-CC-357-2022HRAEI-MD2072</v>
      </c>
    </row>
    <row r="128" spans="1:15" ht="45" x14ac:dyDescent="0.25">
      <c r="A128" s="102" t="s">
        <v>220</v>
      </c>
      <c r="B128" s="101" t="s">
        <v>222</v>
      </c>
      <c r="C128" s="94" t="s">
        <v>221</v>
      </c>
      <c r="D128" s="94">
        <v>25303184</v>
      </c>
      <c r="E128" s="95">
        <v>156</v>
      </c>
      <c r="F128" s="96">
        <v>61378.2</v>
      </c>
      <c r="G128" s="96">
        <v>9574999.1999999993</v>
      </c>
      <c r="H128" s="104" t="s">
        <v>219</v>
      </c>
      <c r="I128" s="94" t="s">
        <v>2550</v>
      </c>
      <c r="J128" s="98" t="s">
        <v>218</v>
      </c>
      <c r="K128" s="99">
        <v>45300</v>
      </c>
      <c r="L128" s="100">
        <v>45315</v>
      </c>
      <c r="M128" s="100">
        <v>45314</v>
      </c>
      <c r="N128" s="95">
        <v>156</v>
      </c>
      <c r="O128" s="107" t="str">
        <f>CONCATENATE(Tabla1[[#This Row],[CONTRATO]],Tabla1[[#This Row],[CLAVE]])</f>
        <v>HRAEI-AD-CC-356-2022HRAEI-MD2060</v>
      </c>
    </row>
    <row r="129" spans="1:15" ht="45" x14ac:dyDescent="0.25">
      <c r="A129" s="102" t="s">
        <v>311</v>
      </c>
      <c r="B129" s="101" t="s">
        <v>313</v>
      </c>
      <c r="C129" s="94" t="s">
        <v>312</v>
      </c>
      <c r="D129" s="94">
        <v>25303477</v>
      </c>
      <c r="E129" s="95">
        <v>23</v>
      </c>
      <c r="F129" s="96">
        <v>116268.6</v>
      </c>
      <c r="G129" s="96">
        <v>2674177.8000000003</v>
      </c>
      <c r="H129" s="104" t="s">
        <v>310</v>
      </c>
      <c r="I129" s="94" t="s">
        <v>2551</v>
      </c>
      <c r="J129" s="98" t="s">
        <v>309</v>
      </c>
      <c r="K129" s="99">
        <v>45300</v>
      </c>
      <c r="L129" s="100">
        <v>45315</v>
      </c>
      <c r="M129" s="100">
        <v>45309</v>
      </c>
      <c r="N129" s="95">
        <v>23</v>
      </c>
      <c r="O129" s="107" t="str">
        <f>CONCATENATE(Tabla1[[#This Row],[CONTRATO]],Tabla1[[#This Row],[CLAVE]])</f>
        <v>HRAEI-AD-CC-358-2022HRAEI-MD2117</v>
      </c>
    </row>
    <row r="130" spans="1:15" ht="22.5" x14ac:dyDescent="0.25">
      <c r="A130" s="102" t="s">
        <v>327</v>
      </c>
      <c r="B130" s="101" t="s">
        <v>2211</v>
      </c>
      <c r="C130" s="94" t="s">
        <v>328</v>
      </c>
      <c r="D130" s="94">
        <v>25303547</v>
      </c>
      <c r="E130" s="95">
        <v>32</v>
      </c>
      <c r="F130" s="96">
        <v>160000</v>
      </c>
      <c r="G130" s="96">
        <v>5120000</v>
      </c>
      <c r="H130" s="104" t="s">
        <v>326</v>
      </c>
      <c r="I130" s="94" t="s">
        <v>2552</v>
      </c>
      <c r="J130" s="98" t="s">
        <v>325</v>
      </c>
      <c r="K130" s="99">
        <v>45300</v>
      </c>
      <c r="L130" s="100">
        <v>45315</v>
      </c>
      <c r="M130" s="100">
        <v>45323</v>
      </c>
      <c r="N130" s="95">
        <v>32</v>
      </c>
      <c r="O130" s="107" t="str">
        <f>CONCATENATE(Tabla1[[#This Row],[CONTRATO]],Tabla1[[#This Row],[CLAVE]])</f>
        <v>HRAEI-AD-CC-359-2022HRAEI-MD2122</v>
      </c>
    </row>
    <row r="131" spans="1:15" ht="33.75" x14ac:dyDescent="0.25">
      <c r="A131" s="102" t="s">
        <v>341</v>
      </c>
      <c r="B131" s="101" t="s">
        <v>343</v>
      </c>
      <c r="C131" s="94" t="s">
        <v>342</v>
      </c>
      <c r="D131" s="94">
        <v>25303719</v>
      </c>
      <c r="E131" s="95">
        <v>273</v>
      </c>
      <c r="F131" s="96">
        <v>6150.44</v>
      </c>
      <c r="G131" s="96">
        <v>1679070.1199999999</v>
      </c>
      <c r="H131" s="104" t="s">
        <v>340</v>
      </c>
      <c r="I131" s="94" t="s">
        <v>2553</v>
      </c>
      <c r="J131" s="98" t="s">
        <v>339</v>
      </c>
      <c r="K131" s="99">
        <v>45300</v>
      </c>
      <c r="L131" s="100">
        <v>45315</v>
      </c>
      <c r="M131" s="100">
        <v>45307</v>
      </c>
      <c r="N131" s="95">
        <v>273</v>
      </c>
      <c r="O131" s="107" t="str">
        <f>CONCATENATE(Tabla1[[#This Row],[CONTRATO]],Tabla1[[#This Row],[CLAVE]])</f>
        <v>HRAEI-AD-CC-361-2022HRAEI-MD2125</v>
      </c>
    </row>
    <row r="132" spans="1:15" ht="33.75" x14ac:dyDescent="0.25">
      <c r="A132" s="102" t="s">
        <v>351</v>
      </c>
      <c r="B132" s="101" t="s">
        <v>353</v>
      </c>
      <c r="C132" s="94" t="s">
        <v>352</v>
      </c>
      <c r="D132" s="94">
        <v>25301346</v>
      </c>
      <c r="E132" s="95">
        <v>468</v>
      </c>
      <c r="F132" s="96">
        <v>1056</v>
      </c>
      <c r="G132" s="96">
        <v>494208</v>
      </c>
      <c r="H132" s="104" t="s">
        <v>350</v>
      </c>
      <c r="I132" s="94" t="s">
        <v>2554</v>
      </c>
      <c r="J132" s="98" t="s">
        <v>349</v>
      </c>
      <c r="K132" s="99">
        <v>45300</v>
      </c>
      <c r="L132" s="100">
        <v>45315</v>
      </c>
      <c r="M132" s="100">
        <v>45308</v>
      </c>
      <c r="N132" s="95">
        <v>468</v>
      </c>
      <c r="O132" s="107" t="str">
        <f>CONCATENATE(Tabla1[[#This Row],[CONTRATO]],Tabla1[[#This Row],[CLAVE]])</f>
        <v>HRAEI-AD-CC-362-2022HRAEI-MD2276</v>
      </c>
    </row>
    <row r="133" spans="1:15" ht="45" x14ac:dyDescent="0.25">
      <c r="A133" s="102" t="s">
        <v>365</v>
      </c>
      <c r="B133" s="101" t="s">
        <v>367</v>
      </c>
      <c r="C133" s="94" t="s">
        <v>366</v>
      </c>
      <c r="D133" s="94">
        <v>25303447</v>
      </c>
      <c r="E133" s="95">
        <v>23</v>
      </c>
      <c r="F133" s="96">
        <v>14250</v>
      </c>
      <c r="G133" s="96">
        <v>327750</v>
      </c>
      <c r="H133" s="104" t="s">
        <v>364</v>
      </c>
      <c r="I133" s="94" t="s">
        <v>2555</v>
      </c>
      <c r="J133" s="98" t="s">
        <v>363</v>
      </c>
      <c r="K133" s="99">
        <v>45300</v>
      </c>
      <c r="L133" s="100">
        <v>45315</v>
      </c>
      <c r="M133" s="100">
        <v>45314</v>
      </c>
      <c r="N133" s="95">
        <v>23</v>
      </c>
      <c r="O133" s="107" t="str">
        <f>CONCATENATE(Tabla1[[#This Row],[CONTRATO]],Tabla1[[#This Row],[CLAVE]])</f>
        <v>HRAEI-AD-CC-363-2022HRAEI-MD2249</v>
      </c>
    </row>
    <row r="134" spans="1:15" ht="45" x14ac:dyDescent="0.25">
      <c r="A134" s="102" t="s">
        <v>1307</v>
      </c>
      <c r="B134" s="101" t="s">
        <v>1309</v>
      </c>
      <c r="C134" s="94" t="s">
        <v>1308</v>
      </c>
      <c r="D134" s="94">
        <v>25302220</v>
      </c>
      <c r="E134" s="95">
        <v>50</v>
      </c>
      <c r="F134" s="96">
        <v>1079</v>
      </c>
      <c r="G134" s="96">
        <v>53950</v>
      </c>
      <c r="H134" s="104" t="s">
        <v>583</v>
      </c>
      <c r="I134" s="94" t="s">
        <v>2556</v>
      </c>
      <c r="J134" s="98" t="s">
        <v>1306</v>
      </c>
      <c r="K134" s="99">
        <v>45300</v>
      </c>
      <c r="L134" s="100">
        <v>45315</v>
      </c>
      <c r="M134" s="100">
        <v>45460</v>
      </c>
      <c r="N134" s="95">
        <v>50</v>
      </c>
      <c r="O134" s="107" t="str">
        <f>CONCATENATE(Tabla1[[#This Row],[CONTRATO]],Tabla1[[#This Row],[CLAVE]])</f>
        <v>HRAEI-AD-CC-523-2022HRAEI-MD1619</v>
      </c>
    </row>
    <row r="135" spans="1:15" ht="56.25" x14ac:dyDescent="0.25">
      <c r="A135" s="102" t="s">
        <v>1311</v>
      </c>
      <c r="B135" s="101" t="s">
        <v>1313</v>
      </c>
      <c r="C135" s="94" t="s">
        <v>1312</v>
      </c>
      <c r="D135" s="94">
        <v>25300746</v>
      </c>
      <c r="E135" s="95">
        <v>156</v>
      </c>
      <c r="F135" s="96">
        <v>116</v>
      </c>
      <c r="G135" s="96">
        <v>18096</v>
      </c>
      <c r="H135" s="104" t="s">
        <v>583</v>
      </c>
      <c r="I135" s="94" t="s">
        <v>2556</v>
      </c>
      <c r="J135" s="98" t="s">
        <v>1306</v>
      </c>
      <c r="K135" s="99">
        <v>45300</v>
      </c>
      <c r="L135" s="100">
        <v>45315</v>
      </c>
      <c r="M135" s="100">
        <v>45460</v>
      </c>
      <c r="N135" s="95">
        <v>63</v>
      </c>
      <c r="O135" s="107" t="str">
        <f>CONCATENATE(Tabla1[[#This Row],[CONTRATO]],Tabla1[[#This Row],[CLAVE]])</f>
        <v>HRAEI-AD-CC-523-2022HRAEI-MD0489</v>
      </c>
    </row>
    <row r="136" spans="1:15" ht="67.5" x14ac:dyDescent="0.25">
      <c r="A136" s="102" t="s">
        <v>584</v>
      </c>
      <c r="B136" s="101" t="s">
        <v>586</v>
      </c>
      <c r="C136" s="94" t="s">
        <v>585</v>
      </c>
      <c r="D136" s="94">
        <v>25302743</v>
      </c>
      <c r="E136" s="95">
        <v>200</v>
      </c>
      <c r="F136" s="96">
        <v>66</v>
      </c>
      <c r="G136" s="96">
        <v>13200</v>
      </c>
      <c r="H136" s="104" t="s">
        <v>583</v>
      </c>
      <c r="I136" s="94" t="s">
        <v>2556</v>
      </c>
      <c r="J136" s="98" t="s">
        <v>1306</v>
      </c>
      <c r="K136" s="99">
        <v>45300</v>
      </c>
      <c r="L136" s="100">
        <v>45315</v>
      </c>
      <c r="M136" s="100" t="s">
        <v>2788</v>
      </c>
      <c r="N136" s="95">
        <v>0</v>
      </c>
      <c r="O136" s="107" t="str">
        <f>CONCATENATE(Tabla1[[#This Row],[CONTRATO]],Tabla1[[#This Row],[CLAVE]])</f>
        <v>HRAEI-AD-CC-523-2022HRAEI-MD0833</v>
      </c>
    </row>
    <row r="137" spans="1:15" ht="45" x14ac:dyDescent="0.25">
      <c r="A137" s="102" t="s">
        <v>1316</v>
      </c>
      <c r="B137" s="101" t="s">
        <v>1318</v>
      </c>
      <c r="C137" s="94" t="s">
        <v>1317</v>
      </c>
      <c r="D137" s="94">
        <v>25301104</v>
      </c>
      <c r="E137" s="95">
        <v>23</v>
      </c>
      <c r="F137" s="96">
        <v>3999</v>
      </c>
      <c r="G137" s="96">
        <v>91977</v>
      </c>
      <c r="H137" s="104" t="s">
        <v>374</v>
      </c>
      <c r="I137" s="94" t="s">
        <v>2557</v>
      </c>
      <c r="J137" s="98" t="s">
        <v>1315</v>
      </c>
      <c r="K137" s="99">
        <v>45300</v>
      </c>
      <c r="L137" s="100">
        <v>45315</v>
      </c>
      <c r="M137" s="100">
        <v>45307</v>
      </c>
      <c r="N137" s="95">
        <v>23</v>
      </c>
      <c r="O137" s="107" t="str">
        <f>CONCATENATE(Tabla1[[#This Row],[CONTRATO]],Tabla1[[#This Row],[CLAVE]])</f>
        <v>HRAEI-AD-CC-524-2022HRAEI-MD0761</v>
      </c>
    </row>
    <row r="138" spans="1:15" ht="33.75" x14ac:dyDescent="0.25">
      <c r="A138" s="102" t="s">
        <v>1343</v>
      </c>
      <c r="B138" s="101" t="s">
        <v>1345</v>
      </c>
      <c r="C138" s="94" t="s">
        <v>1344</v>
      </c>
      <c r="D138" s="94">
        <v>25300665</v>
      </c>
      <c r="E138" s="95">
        <v>34</v>
      </c>
      <c r="F138" s="96">
        <v>82.45</v>
      </c>
      <c r="G138" s="96">
        <v>2803.3</v>
      </c>
      <c r="H138" s="104" t="s">
        <v>374</v>
      </c>
      <c r="I138" s="94" t="s">
        <v>2557</v>
      </c>
      <c r="J138" s="98" t="s">
        <v>1315</v>
      </c>
      <c r="K138" s="99">
        <v>45300</v>
      </c>
      <c r="L138" s="100">
        <v>45315</v>
      </c>
      <c r="M138" s="100">
        <v>45307</v>
      </c>
      <c r="N138" s="95">
        <v>34</v>
      </c>
      <c r="O138" s="107" t="str">
        <f>CONCATENATE(Tabla1[[#This Row],[CONTRATO]],Tabla1[[#This Row],[CLAVE]])</f>
        <v>HRAEI-AD-CC-524-2022HRAEI-MD0429</v>
      </c>
    </row>
    <row r="139" spans="1:15" ht="22.5" x14ac:dyDescent="0.25">
      <c r="A139" s="102" t="s">
        <v>1347</v>
      </c>
      <c r="B139" s="101" t="s">
        <v>1349</v>
      </c>
      <c r="C139" s="94" t="s">
        <v>1348</v>
      </c>
      <c r="D139" s="94">
        <v>25302022</v>
      </c>
      <c r="E139" s="95">
        <v>12</v>
      </c>
      <c r="F139" s="96">
        <v>30</v>
      </c>
      <c r="G139" s="96">
        <v>360</v>
      </c>
      <c r="H139" s="104" t="s">
        <v>374</v>
      </c>
      <c r="I139" s="94" t="s">
        <v>2557</v>
      </c>
      <c r="J139" s="98" t="s">
        <v>1315</v>
      </c>
      <c r="K139" s="99">
        <v>45300</v>
      </c>
      <c r="L139" s="100">
        <v>45315</v>
      </c>
      <c r="M139" s="100">
        <v>45307</v>
      </c>
      <c r="N139" s="95">
        <v>12</v>
      </c>
      <c r="O139" s="107" t="str">
        <f>CONCATENATE(Tabla1[[#This Row],[CONTRATO]],Tabla1[[#This Row],[CLAVE]])</f>
        <v>HRAEI-AD-CC-524-2022HRAEI-MD1458</v>
      </c>
    </row>
    <row r="140" spans="1:15" ht="22.5" x14ac:dyDescent="0.25">
      <c r="A140" s="102" t="s">
        <v>1324</v>
      </c>
      <c r="B140" s="101" t="s">
        <v>1326</v>
      </c>
      <c r="C140" s="94" t="s">
        <v>1325</v>
      </c>
      <c r="D140" s="94">
        <v>25302354</v>
      </c>
      <c r="E140" s="95">
        <v>3</v>
      </c>
      <c r="F140" s="96">
        <v>36.299999999999997</v>
      </c>
      <c r="G140" s="96">
        <v>108.89999999999999</v>
      </c>
      <c r="H140" s="104" t="s">
        <v>1323</v>
      </c>
      <c r="I140" s="94" t="s">
        <v>2558</v>
      </c>
      <c r="J140" s="98" t="s">
        <v>1322</v>
      </c>
      <c r="K140" s="99">
        <v>45300</v>
      </c>
      <c r="L140" s="100">
        <v>45315</v>
      </c>
      <c r="M140" s="100">
        <v>45315</v>
      </c>
      <c r="N140" s="95">
        <v>3</v>
      </c>
      <c r="O140" s="107" t="str">
        <f>CONCATENATE(Tabla1[[#This Row],[CONTRATO]],Tabla1[[#This Row],[CLAVE]])</f>
        <v>HRAEI-AD-CC-525-2022HRAEI-MD0027</v>
      </c>
    </row>
    <row r="141" spans="1:15" ht="22.5" x14ac:dyDescent="0.25">
      <c r="A141" s="102" t="s">
        <v>1327</v>
      </c>
      <c r="B141" s="101" t="s">
        <v>1329</v>
      </c>
      <c r="C141" s="94" t="s">
        <v>1328</v>
      </c>
      <c r="D141" s="94">
        <v>25302939</v>
      </c>
      <c r="E141" s="95">
        <v>23</v>
      </c>
      <c r="F141" s="96">
        <v>119.79</v>
      </c>
      <c r="G141" s="96">
        <v>2755.17</v>
      </c>
      <c r="H141" s="104" t="s">
        <v>1323</v>
      </c>
      <c r="I141" s="94" t="s">
        <v>2558</v>
      </c>
      <c r="J141" s="98" t="s">
        <v>1322</v>
      </c>
      <c r="K141" s="99">
        <v>45300</v>
      </c>
      <c r="L141" s="100">
        <v>45315</v>
      </c>
      <c r="M141" s="100">
        <v>45315</v>
      </c>
      <c r="N141" s="95">
        <v>23</v>
      </c>
      <c r="O141" s="107" t="str">
        <f>CONCATENATE(Tabla1[[#This Row],[CONTRATO]],Tabla1[[#This Row],[CLAVE]])</f>
        <v>HRAEI-AD-CC-525-2022HRAEI-MD1228</v>
      </c>
    </row>
    <row r="142" spans="1:15" ht="45" x14ac:dyDescent="0.25">
      <c r="A142" s="102" t="s">
        <v>1339</v>
      </c>
      <c r="B142" s="101" t="s">
        <v>1341</v>
      </c>
      <c r="C142" s="94" t="s">
        <v>1340</v>
      </c>
      <c r="D142" s="94">
        <v>25300189</v>
      </c>
      <c r="E142" s="95">
        <v>4680</v>
      </c>
      <c r="F142" s="96">
        <v>10.7</v>
      </c>
      <c r="G142" s="96">
        <v>50076</v>
      </c>
      <c r="H142" s="104" t="s">
        <v>1338</v>
      </c>
      <c r="I142" s="94" t="s">
        <v>2559</v>
      </c>
      <c r="J142" s="98" t="s">
        <v>1337</v>
      </c>
      <c r="K142" s="99">
        <v>45300</v>
      </c>
      <c r="L142" s="100">
        <v>45315</v>
      </c>
      <c r="M142" s="100">
        <v>45313</v>
      </c>
      <c r="N142" s="95">
        <v>4680</v>
      </c>
      <c r="O142" s="107" t="str">
        <f>CONCATENATE(Tabla1[[#This Row],[CONTRATO]],Tabla1[[#This Row],[CLAVE]])</f>
        <v>HRAEI-AD-CC-527-2022HRAEI-MD0141</v>
      </c>
    </row>
    <row r="143" spans="1:15" ht="45" x14ac:dyDescent="0.25">
      <c r="A143" s="102" t="s">
        <v>931</v>
      </c>
      <c r="B143" s="101" t="s">
        <v>933</v>
      </c>
      <c r="C143" s="94" t="s">
        <v>932</v>
      </c>
      <c r="D143" s="94">
        <v>25302740</v>
      </c>
      <c r="E143" s="95">
        <v>14</v>
      </c>
      <c r="F143" s="96">
        <v>125</v>
      </c>
      <c r="G143" s="96">
        <v>1750</v>
      </c>
      <c r="H143" s="104" t="s">
        <v>1338</v>
      </c>
      <c r="I143" s="94" t="s">
        <v>2560</v>
      </c>
      <c r="J143" s="98" t="s">
        <v>2219</v>
      </c>
      <c r="K143" s="99">
        <v>45300</v>
      </c>
      <c r="L143" s="100">
        <v>45315</v>
      </c>
      <c r="M143" s="100">
        <v>45450</v>
      </c>
      <c r="N143" s="95">
        <v>14</v>
      </c>
      <c r="O143" s="107" t="str">
        <f>CONCATENATE(Tabla1[[#This Row],[CONTRATO]],Tabla1[[#This Row],[CLAVE]])</f>
        <v>HRAEI-AD-CC-527-1-2022HRAEI-MD0827</v>
      </c>
    </row>
    <row r="144" spans="1:15" ht="33.75" x14ac:dyDescent="0.25">
      <c r="A144" s="102" t="s">
        <v>1086</v>
      </c>
      <c r="B144" s="101" t="s">
        <v>1088</v>
      </c>
      <c r="C144" s="94" t="s">
        <v>1087</v>
      </c>
      <c r="D144" s="94">
        <v>25300062</v>
      </c>
      <c r="E144" s="95">
        <v>22</v>
      </c>
      <c r="F144" s="96">
        <v>169.99</v>
      </c>
      <c r="G144" s="96">
        <v>3739.78</v>
      </c>
      <c r="H144" s="104" t="s">
        <v>1129</v>
      </c>
      <c r="I144" s="94" t="s">
        <v>2561</v>
      </c>
      <c r="J144" s="98" t="s">
        <v>1381</v>
      </c>
      <c r="K144" s="99">
        <v>45300</v>
      </c>
      <c r="L144" s="100">
        <v>45315</v>
      </c>
      <c r="M144" s="100">
        <v>45315</v>
      </c>
      <c r="N144" s="95">
        <v>22</v>
      </c>
      <c r="O144" s="107" t="str">
        <f>CONCATENATE(Tabla1[[#This Row],[CONTRATO]],Tabla1[[#This Row],[CLAVE]])</f>
        <v>HRAEI-AD-CC-531-2022HRAEI-MD0056</v>
      </c>
    </row>
    <row r="145" spans="1:15" ht="33.75" x14ac:dyDescent="0.25">
      <c r="A145" s="102" t="s">
        <v>1387</v>
      </c>
      <c r="B145" s="101" t="s">
        <v>1389</v>
      </c>
      <c r="C145" s="94" t="s">
        <v>1388</v>
      </c>
      <c r="D145" s="94">
        <v>25300036</v>
      </c>
      <c r="E145" s="95">
        <v>23</v>
      </c>
      <c r="F145" s="96">
        <v>16.66</v>
      </c>
      <c r="G145" s="96">
        <v>383.18</v>
      </c>
      <c r="H145" s="104" t="s">
        <v>370</v>
      </c>
      <c r="I145" s="94" t="s">
        <v>2562</v>
      </c>
      <c r="J145" s="98" t="s">
        <v>1350</v>
      </c>
      <c r="K145" s="99">
        <v>45300</v>
      </c>
      <c r="L145" s="100">
        <v>45315</v>
      </c>
      <c r="M145" s="100">
        <v>45314</v>
      </c>
      <c r="N145" s="95">
        <v>23</v>
      </c>
      <c r="O145" s="107" t="str">
        <f>CONCATENATE(Tabla1[[#This Row],[CONTRATO]],Tabla1[[#This Row],[CLAVE]])</f>
        <v>HRAEI-AD-CC-528-2022HRAEI-MD0038</v>
      </c>
    </row>
    <row r="146" spans="1:15" ht="33.75" x14ac:dyDescent="0.25">
      <c r="A146" s="102" t="s">
        <v>1372</v>
      </c>
      <c r="B146" s="101" t="s">
        <v>1374</v>
      </c>
      <c r="C146" s="94" t="s">
        <v>1373</v>
      </c>
      <c r="D146" s="94">
        <v>25302715</v>
      </c>
      <c r="E146" s="95">
        <v>4</v>
      </c>
      <c r="F146" s="96">
        <v>140</v>
      </c>
      <c r="G146" s="96">
        <v>560</v>
      </c>
      <c r="H146" s="104" t="s">
        <v>370</v>
      </c>
      <c r="I146" s="94" t="s">
        <v>2562</v>
      </c>
      <c r="J146" s="98" t="s">
        <v>1350</v>
      </c>
      <c r="K146" s="99">
        <v>45300</v>
      </c>
      <c r="L146" s="100">
        <v>45315</v>
      </c>
      <c r="M146" s="100">
        <v>45314</v>
      </c>
      <c r="N146" s="95">
        <v>4</v>
      </c>
      <c r="O146" s="107" t="str">
        <f>CONCATENATE(Tabla1[[#This Row],[CONTRATO]],Tabla1[[#This Row],[CLAVE]])</f>
        <v>HRAEI-AD-CC-528-2022HRAEI-MD0808</v>
      </c>
    </row>
    <row r="147" spans="1:15" ht="33.75" x14ac:dyDescent="0.25">
      <c r="A147" s="102" t="s">
        <v>1351</v>
      </c>
      <c r="B147" s="101" t="s">
        <v>1353</v>
      </c>
      <c r="C147" s="94" t="s">
        <v>1352</v>
      </c>
      <c r="D147" s="94">
        <v>25301144</v>
      </c>
      <c r="E147" s="95">
        <v>141</v>
      </c>
      <c r="F147" s="96">
        <v>43</v>
      </c>
      <c r="G147" s="96">
        <v>6063</v>
      </c>
      <c r="H147" s="104" t="s">
        <v>370</v>
      </c>
      <c r="I147" s="94" t="s">
        <v>2562</v>
      </c>
      <c r="J147" s="98" t="s">
        <v>1350</v>
      </c>
      <c r="K147" s="99">
        <v>45300</v>
      </c>
      <c r="L147" s="100">
        <v>45315</v>
      </c>
      <c r="M147" s="100">
        <v>45314</v>
      </c>
      <c r="N147" s="95">
        <v>141</v>
      </c>
      <c r="O147" s="107" t="str">
        <f>CONCATENATE(Tabla1[[#This Row],[CONTRATO]],Tabla1[[#This Row],[CLAVE]])</f>
        <v>HRAEI-AD-CC-528-2022HRAEI-MD0785</v>
      </c>
    </row>
    <row r="148" spans="1:15" ht="33.75" x14ac:dyDescent="0.25">
      <c r="A148" s="102" t="s">
        <v>1378</v>
      </c>
      <c r="B148" s="101" t="s">
        <v>1380</v>
      </c>
      <c r="C148" s="94" t="s">
        <v>1379</v>
      </c>
      <c r="D148" s="94">
        <v>25300176</v>
      </c>
      <c r="E148" s="95">
        <v>16</v>
      </c>
      <c r="F148" s="96">
        <v>32.94</v>
      </c>
      <c r="G148" s="96">
        <v>527.04</v>
      </c>
      <c r="H148" s="104" t="s">
        <v>1377</v>
      </c>
      <c r="I148" s="94" t="s">
        <v>2563</v>
      </c>
      <c r="J148" s="98" t="s">
        <v>1376</v>
      </c>
      <c r="K148" s="99">
        <v>45300</v>
      </c>
      <c r="L148" s="100">
        <v>45315</v>
      </c>
      <c r="M148" s="100" t="s">
        <v>2788</v>
      </c>
      <c r="N148" s="95">
        <v>0</v>
      </c>
      <c r="O148" s="107" t="str">
        <f>CONCATENATE(Tabla1[[#This Row],[CONTRATO]],Tabla1[[#This Row],[CLAVE]])</f>
        <v>HRAEI-AD-CC-530-2022HRAEI-MD0128</v>
      </c>
    </row>
    <row r="149" spans="1:15" ht="45" x14ac:dyDescent="0.25">
      <c r="A149" s="102" t="s">
        <v>1395</v>
      </c>
      <c r="B149" s="101" t="s">
        <v>1397</v>
      </c>
      <c r="C149" s="94" t="s">
        <v>1396</v>
      </c>
      <c r="D149" s="94">
        <v>25300449</v>
      </c>
      <c r="E149" s="95">
        <v>3900</v>
      </c>
      <c r="F149" s="96">
        <v>18.95</v>
      </c>
      <c r="G149" s="96">
        <v>73905</v>
      </c>
      <c r="H149" s="104" t="s">
        <v>1377</v>
      </c>
      <c r="I149" s="94" t="s">
        <v>2563</v>
      </c>
      <c r="J149" s="98" t="s">
        <v>1376</v>
      </c>
      <c r="K149" s="99">
        <v>45300</v>
      </c>
      <c r="L149" s="100">
        <v>45315</v>
      </c>
      <c r="M149" s="100" t="s">
        <v>2788</v>
      </c>
      <c r="N149" s="95">
        <v>0</v>
      </c>
      <c r="O149" s="107" t="str">
        <f>CONCATENATE(Tabla1[[#This Row],[CONTRATO]],Tabla1[[#This Row],[CLAVE]])</f>
        <v>HRAEI-AD-CC-530-2022HRAEI-MD0271</v>
      </c>
    </row>
    <row r="150" spans="1:15" ht="22.5" x14ac:dyDescent="0.25">
      <c r="A150" s="102" t="s">
        <v>1400</v>
      </c>
      <c r="B150" s="101" t="s">
        <v>1402</v>
      </c>
      <c r="C150" s="94" t="s">
        <v>1401</v>
      </c>
      <c r="D150" s="94">
        <v>25302257</v>
      </c>
      <c r="E150" s="95">
        <v>39</v>
      </c>
      <c r="F150" s="96">
        <v>580</v>
      </c>
      <c r="G150" s="96">
        <v>22620</v>
      </c>
      <c r="H150" s="104" t="s">
        <v>1377</v>
      </c>
      <c r="I150" s="94" t="s">
        <v>2564</v>
      </c>
      <c r="J150" s="98" t="s">
        <v>1399</v>
      </c>
      <c r="K150" s="99">
        <v>45300</v>
      </c>
      <c r="L150" s="100">
        <v>45315</v>
      </c>
      <c r="M150" s="100" t="s">
        <v>2788</v>
      </c>
      <c r="N150" s="95">
        <v>0</v>
      </c>
      <c r="O150" s="107" t="str">
        <f>CONCATENATE(Tabla1[[#This Row],[CONTRATO]],Tabla1[[#This Row],[CLAVE]])</f>
        <v>HRAEI-AD-CC-530-1-2022HRAEI-MD1647</v>
      </c>
    </row>
    <row r="151" spans="1:15" ht="78.75" x14ac:dyDescent="0.25">
      <c r="A151" s="102" t="s">
        <v>1441</v>
      </c>
      <c r="B151" s="101" t="s">
        <v>1443</v>
      </c>
      <c r="C151" s="94" t="s">
        <v>1442</v>
      </c>
      <c r="D151" s="94">
        <v>25303098</v>
      </c>
      <c r="E151" s="95">
        <v>390</v>
      </c>
      <c r="F151" s="96">
        <v>382.2</v>
      </c>
      <c r="G151" s="96">
        <v>149058</v>
      </c>
      <c r="H151" s="104" t="s">
        <v>50</v>
      </c>
      <c r="I151" s="94" t="s">
        <v>2565</v>
      </c>
      <c r="J151" s="98" t="s">
        <v>1440</v>
      </c>
      <c r="K151" s="99">
        <v>45300</v>
      </c>
      <c r="L151" s="100">
        <v>45315</v>
      </c>
      <c r="M151" s="100" t="s">
        <v>2788</v>
      </c>
      <c r="N151" s="95">
        <v>0</v>
      </c>
      <c r="O151" s="107" t="str">
        <f>CONCATENATE(Tabla1[[#This Row],[CONTRATO]],Tabla1[[#This Row],[CLAVE]])</f>
        <v>HRAEI-AD-CC-538-2022HRAEI-MD2204</v>
      </c>
    </row>
    <row r="152" spans="1:15" ht="78.75" x14ac:dyDescent="0.25">
      <c r="A152" s="102" t="s">
        <v>1445</v>
      </c>
      <c r="B152" s="101" t="s">
        <v>1447</v>
      </c>
      <c r="C152" s="94" t="s">
        <v>1446</v>
      </c>
      <c r="D152" s="94">
        <v>25303100</v>
      </c>
      <c r="E152" s="95">
        <v>1092</v>
      </c>
      <c r="F152" s="96">
        <v>764.4</v>
      </c>
      <c r="G152" s="96">
        <v>834724.79999999993</v>
      </c>
      <c r="H152" s="104" t="s">
        <v>50</v>
      </c>
      <c r="I152" s="94" t="s">
        <v>2565</v>
      </c>
      <c r="J152" s="98" t="s">
        <v>1440</v>
      </c>
      <c r="K152" s="99">
        <v>45300</v>
      </c>
      <c r="L152" s="100">
        <v>45315</v>
      </c>
      <c r="M152" s="100" t="s">
        <v>2788</v>
      </c>
      <c r="N152" s="95">
        <v>0</v>
      </c>
      <c r="O152" s="107" t="str">
        <f>CONCATENATE(Tabla1[[#This Row],[CONTRATO]],Tabla1[[#This Row],[CLAVE]])</f>
        <v>HRAEI-AD-CC-538-2022HRAEI-MD2237</v>
      </c>
    </row>
    <row r="153" spans="1:15" ht="78.75" x14ac:dyDescent="0.25">
      <c r="A153" s="102" t="s">
        <v>1448</v>
      </c>
      <c r="B153" s="101" t="s">
        <v>1450</v>
      </c>
      <c r="C153" s="94" t="s">
        <v>1449</v>
      </c>
      <c r="D153" s="94">
        <v>25303095</v>
      </c>
      <c r="E153" s="95">
        <v>118</v>
      </c>
      <c r="F153" s="96">
        <v>1528.8</v>
      </c>
      <c r="G153" s="96">
        <v>180398.4</v>
      </c>
      <c r="H153" s="104" t="s">
        <v>50</v>
      </c>
      <c r="I153" s="94" t="s">
        <v>2565</v>
      </c>
      <c r="J153" s="98" t="s">
        <v>1440</v>
      </c>
      <c r="K153" s="99">
        <v>45300</v>
      </c>
      <c r="L153" s="100">
        <v>45315</v>
      </c>
      <c r="M153" s="100" t="s">
        <v>2788</v>
      </c>
      <c r="N153" s="95">
        <v>0</v>
      </c>
      <c r="O153" s="107" t="str">
        <f>CONCATENATE(Tabla1[[#This Row],[CONTRATO]],Tabla1[[#This Row],[CLAVE]])</f>
        <v>HRAEI-AD-CC-538-2022HRAEI-MD2203</v>
      </c>
    </row>
    <row r="154" spans="1:15" ht="33.75" x14ac:dyDescent="0.25">
      <c r="A154" s="102" t="s">
        <v>1477</v>
      </c>
      <c r="B154" s="101" t="s">
        <v>1479</v>
      </c>
      <c r="C154" s="94" t="s">
        <v>1478</v>
      </c>
      <c r="D154" s="94">
        <v>25300041</v>
      </c>
      <c r="E154" s="95">
        <v>48</v>
      </c>
      <c r="F154" s="96">
        <v>5.9599999999999902</v>
      </c>
      <c r="G154" s="96">
        <v>286.07999999999953</v>
      </c>
      <c r="H154" s="104" t="s">
        <v>1476</v>
      </c>
      <c r="I154" s="94" t="s">
        <v>2566</v>
      </c>
      <c r="J154" s="98" t="s">
        <v>1475</v>
      </c>
      <c r="K154" s="99">
        <v>45300</v>
      </c>
      <c r="L154" s="100">
        <v>45315</v>
      </c>
      <c r="M154" s="100">
        <v>45379</v>
      </c>
      <c r="N154" s="95">
        <v>48</v>
      </c>
      <c r="O154" s="107" t="str">
        <f>CONCATENATE(Tabla1[[#This Row],[CONTRATO]],Tabla1[[#This Row],[CLAVE]])</f>
        <v>HRAEI-LPI-CC-008-2023HRAEI-MD0040</v>
      </c>
    </row>
    <row r="155" spans="1:15" ht="45" x14ac:dyDescent="0.25">
      <c r="A155" s="102" t="s">
        <v>1592</v>
      </c>
      <c r="B155" s="101" t="s">
        <v>1594</v>
      </c>
      <c r="C155" s="94" t="s">
        <v>1593</v>
      </c>
      <c r="D155" s="94">
        <v>25301601</v>
      </c>
      <c r="E155" s="95">
        <v>164</v>
      </c>
      <c r="F155" s="96">
        <v>360.98</v>
      </c>
      <c r="G155" s="96">
        <v>59200.72</v>
      </c>
      <c r="H155" s="104" t="s">
        <v>1476</v>
      </c>
      <c r="I155" s="94" t="s">
        <v>2566</v>
      </c>
      <c r="J155" s="98" t="s">
        <v>1475</v>
      </c>
      <c r="K155" s="99">
        <v>45300</v>
      </c>
      <c r="L155" s="100">
        <v>45315</v>
      </c>
      <c r="M155" s="100">
        <v>45379</v>
      </c>
      <c r="N155" s="95">
        <v>92</v>
      </c>
      <c r="O155" s="107" t="str">
        <f>CONCATENATE(Tabla1[[#This Row],[CONTRATO]],Tabla1[[#This Row],[CLAVE]])</f>
        <v>HRAEI-LPI-CC-008-2023HRAEI-MD1142</v>
      </c>
    </row>
    <row r="156" spans="1:15" ht="45" x14ac:dyDescent="0.25">
      <c r="A156" s="102" t="s">
        <v>1613</v>
      </c>
      <c r="B156" s="101" t="s">
        <v>1615</v>
      </c>
      <c r="C156" s="94" t="s">
        <v>1614</v>
      </c>
      <c r="D156" s="94">
        <v>25302441</v>
      </c>
      <c r="E156" s="95">
        <v>53</v>
      </c>
      <c r="F156" s="96">
        <v>5.73</v>
      </c>
      <c r="G156" s="96">
        <v>303.69</v>
      </c>
      <c r="H156" s="104" t="s">
        <v>1476</v>
      </c>
      <c r="I156" s="94" t="s">
        <v>2566</v>
      </c>
      <c r="J156" s="98" t="s">
        <v>1475</v>
      </c>
      <c r="K156" s="99">
        <v>45300</v>
      </c>
      <c r="L156" s="100">
        <v>45315</v>
      </c>
      <c r="M156" s="100">
        <v>45379</v>
      </c>
      <c r="N156" s="95">
        <v>53</v>
      </c>
      <c r="O156" s="107" t="str">
        <f>CONCATENATE(Tabla1[[#This Row],[CONTRATO]],Tabla1[[#This Row],[CLAVE]])</f>
        <v>HRAEI-LPI-CC-008-2023HRAEI-MD0240</v>
      </c>
    </row>
    <row r="157" spans="1:15" ht="45" x14ac:dyDescent="0.25">
      <c r="A157" s="102" t="s">
        <v>1617</v>
      </c>
      <c r="B157" s="101" t="s">
        <v>1619</v>
      </c>
      <c r="C157" s="94" t="s">
        <v>1618</v>
      </c>
      <c r="D157" s="94">
        <v>25302442</v>
      </c>
      <c r="E157" s="95">
        <v>837</v>
      </c>
      <c r="F157" s="96">
        <v>9.2200000000000006</v>
      </c>
      <c r="G157" s="96">
        <v>7717.14</v>
      </c>
      <c r="H157" s="104" t="s">
        <v>1476</v>
      </c>
      <c r="I157" s="94" t="s">
        <v>2566</v>
      </c>
      <c r="J157" s="98" t="s">
        <v>1475</v>
      </c>
      <c r="K157" s="99">
        <v>45300</v>
      </c>
      <c r="L157" s="100">
        <v>45315</v>
      </c>
      <c r="M157" s="100">
        <v>45379</v>
      </c>
      <c r="N157" s="95">
        <v>837</v>
      </c>
      <c r="O157" s="107" t="str">
        <f>CONCATENATE(Tabla1[[#This Row],[CONTRATO]],Tabla1[[#This Row],[CLAVE]])</f>
        <v>HRAEI-LPI-CC-008-2023HRAEI-MD0241</v>
      </c>
    </row>
    <row r="158" spans="1:15" ht="45" x14ac:dyDescent="0.25">
      <c r="A158" s="102" t="s">
        <v>1621</v>
      </c>
      <c r="B158" s="101" t="s">
        <v>1623</v>
      </c>
      <c r="C158" s="94" t="s">
        <v>1622</v>
      </c>
      <c r="D158" s="94">
        <v>25301466</v>
      </c>
      <c r="E158" s="95">
        <v>2340</v>
      </c>
      <c r="F158" s="96">
        <v>5.4599999999999902</v>
      </c>
      <c r="G158" s="96">
        <v>12776.399999999978</v>
      </c>
      <c r="H158" s="104" t="s">
        <v>1476</v>
      </c>
      <c r="I158" s="94" t="s">
        <v>2566</v>
      </c>
      <c r="J158" s="98" t="s">
        <v>1475</v>
      </c>
      <c r="K158" s="99">
        <v>45300</v>
      </c>
      <c r="L158" s="100">
        <v>45315</v>
      </c>
      <c r="M158" s="100">
        <v>45379</v>
      </c>
      <c r="N158" s="95">
        <v>2340</v>
      </c>
      <c r="O158" s="107" t="str">
        <f>CONCATENATE(Tabla1[[#This Row],[CONTRATO]],Tabla1[[#This Row],[CLAVE]])</f>
        <v>HRAEI-LPI-CC-008-2023HRAEI-MD1037</v>
      </c>
    </row>
    <row r="159" spans="1:15" ht="45" x14ac:dyDescent="0.25">
      <c r="A159" s="102" t="s">
        <v>1666</v>
      </c>
      <c r="B159" s="101" t="s">
        <v>1668</v>
      </c>
      <c r="C159" s="94" t="s">
        <v>1667</v>
      </c>
      <c r="D159" s="94">
        <v>25300760</v>
      </c>
      <c r="E159" s="95">
        <v>12</v>
      </c>
      <c r="F159" s="96">
        <v>6.3499999999999899</v>
      </c>
      <c r="G159" s="96">
        <v>76.199999999999875</v>
      </c>
      <c r="H159" s="104" t="s">
        <v>1476</v>
      </c>
      <c r="I159" s="94" t="s">
        <v>2566</v>
      </c>
      <c r="J159" s="98" t="s">
        <v>1475</v>
      </c>
      <c r="K159" s="99">
        <v>45300</v>
      </c>
      <c r="L159" s="100">
        <v>45315</v>
      </c>
      <c r="M159" s="100">
        <v>45379</v>
      </c>
      <c r="N159" s="95">
        <v>12</v>
      </c>
      <c r="O159" s="107" t="str">
        <f>CONCATENATE(Tabla1[[#This Row],[CONTRATO]],Tabla1[[#This Row],[CLAVE]])</f>
        <v>HRAEI-LPI-CC-008-2023HRAEI-MD0500</v>
      </c>
    </row>
    <row r="160" spans="1:15" ht="22.5" x14ac:dyDescent="0.25">
      <c r="A160" s="102" t="s">
        <v>1744</v>
      </c>
      <c r="B160" s="101" t="s">
        <v>1746</v>
      </c>
      <c r="C160" s="94" t="s">
        <v>1745</v>
      </c>
      <c r="D160" s="94">
        <v>25300141</v>
      </c>
      <c r="E160" s="95">
        <v>17</v>
      </c>
      <c r="F160" s="96">
        <v>13.4199999999999</v>
      </c>
      <c r="G160" s="96">
        <v>228.13999999999831</v>
      </c>
      <c r="H160" s="104" t="s">
        <v>1476</v>
      </c>
      <c r="I160" s="94" t="s">
        <v>2566</v>
      </c>
      <c r="J160" s="98" t="s">
        <v>1475</v>
      </c>
      <c r="K160" s="99">
        <v>45300</v>
      </c>
      <c r="L160" s="100">
        <v>45315</v>
      </c>
      <c r="M160" s="100">
        <v>45379</v>
      </c>
      <c r="N160" s="95">
        <v>17</v>
      </c>
      <c r="O160" s="107" t="str">
        <f>CONCATENATE(Tabla1[[#This Row],[CONTRATO]],Tabla1[[#This Row],[CLAVE]])</f>
        <v>HRAEI-LPI-CC-008-2023HRAEI-MD0105</v>
      </c>
    </row>
    <row r="161" spans="1:15" ht="56.25" x14ac:dyDescent="0.25">
      <c r="A161" s="102" t="s">
        <v>1750</v>
      </c>
      <c r="B161" s="101" t="s">
        <v>1752</v>
      </c>
      <c r="C161" s="94" t="s">
        <v>1751</v>
      </c>
      <c r="D161" s="94">
        <v>25301023</v>
      </c>
      <c r="E161" s="95">
        <v>63</v>
      </c>
      <c r="F161" s="96">
        <v>267.98</v>
      </c>
      <c r="G161" s="96">
        <v>16882.740000000002</v>
      </c>
      <c r="H161" s="104" t="s">
        <v>1476</v>
      </c>
      <c r="I161" s="94" t="s">
        <v>2566</v>
      </c>
      <c r="J161" s="98" t="s">
        <v>1475</v>
      </c>
      <c r="K161" s="99">
        <v>45300</v>
      </c>
      <c r="L161" s="100">
        <v>45315</v>
      </c>
      <c r="M161" s="100">
        <v>45408</v>
      </c>
      <c r="N161" s="95">
        <v>63</v>
      </c>
      <c r="O161" s="107" t="str">
        <f>CONCATENATE(Tabla1[[#This Row],[CONTRATO]],Tabla1[[#This Row],[CLAVE]])</f>
        <v>HRAEI-LPI-CC-008-2023HRAEI-MD0695</v>
      </c>
    </row>
    <row r="162" spans="1:15" ht="33.75" x14ac:dyDescent="0.25">
      <c r="A162" s="102" t="s">
        <v>1763</v>
      </c>
      <c r="B162" s="101" t="s">
        <v>1765</v>
      </c>
      <c r="C162" s="94" t="s">
        <v>1764</v>
      </c>
      <c r="D162" s="94">
        <v>25300092</v>
      </c>
      <c r="E162" s="95">
        <v>12684</v>
      </c>
      <c r="F162" s="96">
        <v>10.3499999999999</v>
      </c>
      <c r="G162" s="96">
        <v>131279.39999999874</v>
      </c>
      <c r="H162" s="104" t="s">
        <v>1476</v>
      </c>
      <c r="I162" s="94" t="s">
        <v>2566</v>
      </c>
      <c r="J162" s="98" t="s">
        <v>1475</v>
      </c>
      <c r="K162" s="99">
        <v>45300</v>
      </c>
      <c r="L162" s="100">
        <v>45315</v>
      </c>
      <c r="M162" s="100">
        <v>45379</v>
      </c>
      <c r="N162" s="95">
        <v>12684</v>
      </c>
      <c r="O162" s="107" t="str">
        <f>CONCATENATE(Tabla1[[#This Row],[CONTRATO]],Tabla1[[#This Row],[CLAVE]])</f>
        <v>HRAEI-LPI-CC-008-2023HRAEI-MD0072</v>
      </c>
    </row>
    <row r="163" spans="1:15" ht="33.75" x14ac:dyDescent="0.25">
      <c r="A163" s="102" t="s">
        <v>1939</v>
      </c>
      <c r="B163" s="101" t="s">
        <v>1941</v>
      </c>
      <c r="C163" s="94" t="s">
        <v>1940</v>
      </c>
      <c r="D163" s="94">
        <v>25302196</v>
      </c>
      <c r="E163" s="95">
        <v>26</v>
      </c>
      <c r="F163" s="96">
        <v>47.4299999999999</v>
      </c>
      <c r="G163" s="96">
        <v>1233.1799999999973</v>
      </c>
      <c r="H163" s="104" t="s">
        <v>1476</v>
      </c>
      <c r="I163" s="94" t="s">
        <v>2566</v>
      </c>
      <c r="J163" s="98" t="s">
        <v>1475</v>
      </c>
      <c r="K163" s="99">
        <v>45300</v>
      </c>
      <c r="L163" s="100">
        <v>45315</v>
      </c>
      <c r="M163" s="100">
        <v>45379</v>
      </c>
      <c r="N163" s="95">
        <v>26</v>
      </c>
      <c r="O163" s="107" t="str">
        <f>CONCATENATE(Tabla1[[#This Row],[CONTRATO]],Tabla1[[#This Row],[CLAVE]])</f>
        <v>HRAEI-LPI-CC-008-2023HRAEI-MD1606</v>
      </c>
    </row>
    <row r="164" spans="1:15" ht="33.75" x14ac:dyDescent="0.25">
      <c r="A164" s="102" t="s">
        <v>1945</v>
      </c>
      <c r="B164" s="101" t="s">
        <v>1947</v>
      </c>
      <c r="C164" s="94" t="s">
        <v>1946</v>
      </c>
      <c r="D164" s="94">
        <v>25300580</v>
      </c>
      <c r="E164" s="95">
        <v>28</v>
      </c>
      <c r="F164" s="96">
        <v>168.879999999999</v>
      </c>
      <c r="G164" s="96">
        <v>4728.6399999999721</v>
      </c>
      <c r="H164" s="104" t="s">
        <v>1476</v>
      </c>
      <c r="I164" s="94" t="s">
        <v>2566</v>
      </c>
      <c r="J164" s="98" t="s">
        <v>1475</v>
      </c>
      <c r="K164" s="99">
        <v>45300</v>
      </c>
      <c r="L164" s="100">
        <v>45315</v>
      </c>
      <c r="M164" s="100">
        <v>45379</v>
      </c>
      <c r="N164" s="95">
        <v>28</v>
      </c>
      <c r="O164" s="107" t="str">
        <f>CONCATENATE(Tabla1[[#This Row],[CONTRATO]],Tabla1[[#This Row],[CLAVE]])</f>
        <v>HRAEI-LPI-CC-008-2023HRAEI-MD0359</v>
      </c>
    </row>
    <row r="165" spans="1:15" ht="22.5" x14ac:dyDescent="0.25">
      <c r="A165" s="102" t="s">
        <v>1422</v>
      </c>
      <c r="B165" s="101" t="s">
        <v>1424</v>
      </c>
      <c r="C165" s="94" t="s">
        <v>1423</v>
      </c>
      <c r="D165" s="94">
        <v>25301858</v>
      </c>
      <c r="E165" s="95">
        <v>19</v>
      </c>
      <c r="F165" s="96">
        <v>56</v>
      </c>
      <c r="G165" s="96">
        <v>1064</v>
      </c>
      <c r="H165" s="104" t="s">
        <v>853</v>
      </c>
      <c r="I165" s="94" t="s">
        <v>2567</v>
      </c>
      <c r="J165" s="98" t="s">
        <v>1421</v>
      </c>
      <c r="K165" s="99">
        <v>45300</v>
      </c>
      <c r="L165" s="100">
        <v>45315</v>
      </c>
      <c r="M165" s="100">
        <v>45303</v>
      </c>
      <c r="N165" s="95">
        <v>19</v>
      </c>
      <c r="O165" s="107" t="str">
        <f>CONCATENATE(Tabla1[[#This Row],[CONTRATO]],Tabla1[[#This Row],[CLAVE]])</f>
        <v>HRAEI-AD-CC-533-2022HRAEI-MD1323</v>
      </c>
    </row>
    <row r="166" spans="1:15" ht="33.75" x14ac:dyDescent="0.25">
      <c r="A166" s="102" t="s">
        <v>1486</v>
      </c>
      <c r="B166" s="101" t="s">
        <v>1488</v>
      </c>
      <c r="C166" s="94" t="s">
        <v>1487</v>
      </c>
      <c r="D166" s="94">
        <v>25301442</v>
      </c>
      <c r="E166" s="95">
        <v>8</v>
      </c>
      <c r="F166" s="96">
        <v>4.9400000000000004</v>
      </c>
      <c r="G166" s="96">
        <v>39.520000000000003</v>
      </c>
      <c r="H166" s="104" t="s">
        <v>1476</v>
      </c>
      <c r="I166" s="94" t="s">
        <v>2566</v>
      </c>
      <c r="J166" s="98" t="s">
        <v>1475</v>
      </c>
      <c r="K166" s="99">
        <v>45300</v>
      </c>
      <c r="L166" s="100">
        <v>45315</v>
      </c>
      <c r="M166" s="100">
        <v>45379</v>
      </c>
      <c r="N166" s="95">
        <v>8</v>
      </c>
      <c r="O166" s="107" t="str">
        <f>CONCATENATE(Tabla1[[#This Row],[CONTRATO]],Tabla1[[#This Row],[CLAVE]])</f>
        <v>HRAEI-LPI-CC-008-2023HRAEI-MD1021</v>
      </c>
    </row>
    <row r="167" spans="1:15" ht="33.75" x14ac:dyDescent="0.25">
      <c r="A167" s="102" t="s">
        <v>1844</v>
      </c>
      <c r="B167" s="101" t="s">
        <v>1846</v>
      </c>
      <c r="C167" s="94" t="s">
        <v>1845</v>
      </c>
      <c r="D167" s="94">
        <v>25301328</v>
      </c>
      <c r="E167" s="95">
        <v>23</v>
      </c>
      <c r="F167" s="96">
        <v>16.32</v>
      </c>
      <c r="G167" s="96">
        <v>375.36</v>
      </c>
      <c r="H167" s="104" t="s">
        <v>1476</v>
      </c>
      <c r="I167" s="94" t="s">
        <v>2566</v>
      </c>
      <c r="J167" s="98" t="s">
        <v>1475</v>
      </c>
      <c r="K167" s="99">
        <v>45300</v>
      </c>
      <c r="L167" s="100">
        <v>45315</v>
      </c>
      <c r="M167" s="100">
        <v>45379</v>
      </c>
      <c r="N167" s="95">
        <v>23</v>
      </c>
      <c r="O167" s="107" t="str">
        <f>CONCATENATE(Tabla1[[#This Row],[CONTRATO]],Tabla1[[#This Row],[CLAVE]])</f>
        <v>HRAEI-LPI-CC-008-2023HRAEI-MD0934</v>
      </c>
    </row>
    <row r="168" spans="1:15" ht="45" x14ac:dyDescent="0.25">
      <c r="A168" s="102" t="s">
        <v>1481</v>
      </c>
      <c r="B168" s="101" t="s">
        <v>1483</v>
      </c>
      <c r="C168" s="94" t="s">
        <v>1482</v>
      </c>
      <c r="D168" s="94">
        <v>25301685</v>
      </c>
      <c r="E168" s="95">
        <v>76</v>
      </c>
      <c r="F168" s="96">
        <v>4.9800000000000004</v>
      </c>
      <c r="G168" s="96">
        <v>378.48</v>
      </c>
      <c r="H168" s="104" t="s">
        <v>377</v>
      </c>
      <c r="I168" s="94" t="s">
        <v>2568</v>
      </c>
      <c r="J168" s="98" t="s">
        <v>1480</v>
      </c>
      <c r="K168" s="99">
        <v>45300</v>
      </c>
      <c r="L168" s="100">
        <v>45315</v>
      </c>
      <c r="M168" s="100">
        <v>45313</v>
      </c>
      <c r="N168" s="95">
        <v>76</v>
      </c>
      <c r="O168" s="107" t="str">
        <f>CONCATENATE(Tabla1[[#This Row],[CONTRATO]],Tabla1[[#This Row],[CLAVE]])</f>
        <v>HRAEI-LPI-CC-009-2023HRAEI-MD1211</v>
      </c>
    </row>
    <row r="169" spans="1:15" ht="33.75" x14ac:dyDescent="0.25">
      <c r="A169" s="102" t="s">
        <v>1486</v>
      </c>
      <c r="B169" s="101" t="s">
        <v>1488</v>
      </c>
      <c r="C169" s="94" t="s">
        <v>1487</v>
      </c>
      <c r="D169" s="94">
        <v>25301442</v>
      </c>
      <c r="E169" s="95">
        <v>12</v>
      </c>
      <c r="F169" s="96">
        <v>4.6500000000000004</v>
      </c>
      <c r="G169" s="96">
        <v>55.800000000000004</v>
      </c>
      <c r="H169" s="104" t="s">
        <v>504</v>
      </c>
      <c r="I169" s="94" t="s">
        <v>2569</v>
      </c>
      <c r="J169" s="98" t="s">
        <v>1485</v>
      </c>
      <c r="K169" s="99">
        <v>45300</v>
      </c>
      <c r="L169" s="100">
        <v>45315</v>
      </c>
      <c r="M169" s="100">
        <v>45302</v>
      </c>
      <c r="N169" s="95">
        <v>12</v>
      </c>
      <c r="O169" s="107" t="str">
        <f>CONCATENATE(Tabla1[[#This Row],[CONTRATO]],Tabla1[[#This Row],[CLAVE]])</f>
        <v>HRAEI-LPI-CC-010-2023HRAEI-MD1021</v>
      </c>
    </row>
    <row r="170" spans="1:15" ht="56.25" x14ac:dyDescent="0.25">
      <c r="A170" s="102" t="s">
        <v>1554</v>
      </c>
      <c r="B170" s="101" t="s">
        <v>1556</v>
      </c>
      <c r="C170" s="94" t="s">
        <v>1555</v>
      </c>
      <c r="D170" s="94">
        <v>25301753</v>
      </c>
      <c r="E170" s="95">
        <v>23</v>
      </c>
      <c r="F170" s="96">
        <v>42.2</v>
      </c>
      <c r="G170" s="96">
        <v>970.6</v>
      </c>
      <c r="H170" s="104" t="s">
        <v>504</v>
      </c>
      <c r="I170" s="94" t="s">
        <v>2569</v>
      </c>
      <c r="J170" s="98" t="s">
        <v>1485</v>
      </c>
      <c r="K170" s="99">
        <v>45300</v>
      </c>
      <c r="L170" s="100">
        <v>45315</v>
      </c>
      <c r="M170" s="100">
        <v>45302</v>
      </c>
      <c r="N170" s="95">
        <v>23</v>
      </c>
      <c r="O170" s="107" t="str">
        <f>CONCATENATE(Tabla1[[#This Row],[CONTRATO]],Tabla1[[#This Row],[CLAVE]])</f>
        <v>HRAEI-LPI-CC-010-2023HRAEI-MD1251</v>
      </c>
    </row>
    <row r="171" spans="1:15" ht="33.75" x14ac:dyDescent="0.25">
      <c r="A171" s="102" t="s">
        <v>1562</v>
      </c>
      <c r="B171" s="101" t="s">
        <v>1564</v>
      </c>
      <c r="C171" s="94" t="s">
        <v>1563</v>
      </c>
      <c r="D171" s="94">
        <v>25300940</v>
      </c>
      <c r="E171" s="95">
        <v>46</v>
      </c>
      <c r="F171" s="96">
        <v>9.9</v>
      </c>
      <c r="G171" s="96">
        <v>455.40000000000003</v>
      </c>
      <c r="H171" s="104" t="s">
        <v>504</v>
      </c>
      <c r="I171" s="94" t="s">
        <v>2569</v>
      </c>
      <c r="J171" s="98" t="s">
        <v>1485</v>
      </c>
      <c r="K171" s="99">
        <v>45300</v>
      </c>
      <c r="L171" s="100">
        <v>45315</v>
      </c>
      <c r="M171" s="100">
        <v>45302</v>
      </c>
      <c r="N171" s="95">
        <v>46</v>
      </c>
      <c r="O171" s="107" t="str">
        <f>CONCATENATE(Tabla1[[#This Row],[CONTRATO]],Tabla1[[#This Row],[CLAVE]])</f>
        <v>HRAEI-LPI-CC-010-2023HRAEI-MD0635</v>
      </c>
    </row>
    <row r="172" spans="1:15" ht="22.5" x14ac:dyDescent="0.25">
      <c r="A172" s="102" t="s">
        <v>1566</v>
      </c>
      <c r="B172" s="101" t="s">
        <v>1568</v>
      </c>
      <c r="C172" s="94" t="s">
        <v>1567</v>
      </c>
      <c r="D172" s="94">
        <v>25300566</v>
      </c>
      <c r="E172" s="95">
        <v>2</v>
      </c>
      <c r="F172" s="96">
        <v>7.29</v>
      </c>
      <c r="G172" s="96">
        <v>14.58</v>
      </c>
      <c r="H172" s="104" t="s">
        <v>504</v>
      </c>
      <c r="I172" s="94" t="s">
        <v>2569</v>
      </c>
      <c r="J172" s="98" t="s">
        <v>1485</v>
      </c>
      <c r="K172" s="99">
        <v>45300</v>
      </c>
      <c r="L172" s="100">
        <v>45315</v>
      </c>
      <c r="M172" s="100">
        <v>45302</v>
      </c>
      <c r="N172" s="95">
        <v>2</v>
      </c>
      <c r="O172" s="107" t="str">
        <f>CONCATENATE(Tabla1[[#This Row],[CONTRATO]],Tabla1[[#This Row],[CLAVE]])</f>
        <v>HRAEI-LPI-CC-010-2023HRAEI-MD0353</v>
      </c>
    </row>
    <row r="173" spans="1:15" ht="33.75" x14ac:dyDescent="0.25">
      <c r="A173" s="102" t="s">
        <v>1491</v>
      </c>
      <c r="B173" s="101" t="s">
        <v>1493</v>
      </c>
      <c r="C173" s="94" t="s">
        <v>1492</v>
      </c>
      <c r="D173" s="94">
        <v>25302994</v>
      </c>
      <c r="E173" s="95">
        <v>292</v>
      </c>
      <c r="F173" s="96">
        <v>927.57</v>
      </c>
      <c r="G173" s="96">
        <v>270850.44</v>
      </c>
      <c r="H173" s="104" t="s">
        <v>1490</v>
      </c>
      <c r="I173" s="94" t="s">
        <v>2570</v>
      </c>
      <c r="J173" s="98" t="s">
        <v>1489</v>
      </c>
      <c r="K173" s="99">
        <v>45300</v>
      </c>
      <c r="L173" s="100">
        <v>45315</v>
      </c>
      <c r="M173" s="100">
        <v>45408</v>
      </c>
      <c r="N173" s="95">
        <v>292</v>
      </c>
      <c r="O173" s="107" t="str">
        <f>CONCATENATE(Tabla1[[#This Row],[CONTRATO]],Tabla1[[#This Row],[CLAVE]])</f>
        <v>HRAEI-LPI-CC-011-2023HRAEI-MD1368</v>
      </c>
    </row>
    <row r="174" spans="1:15" ht="22.5" x14ac:dyDescent="0.25">
      <c r="A174" s="102" t="s">
        <v>1624</v>
      </c>
      <c r="B174" s="101" t="s">
        <v>1626</v>
      </c>
      <c r="C174" s="94" t="s">
        <v>1625</v>
      </c>
      <c r="D174" s="94">
        <v>25302830</v>
      </c>
      <c r="E174" s="95">
        <v>28</v>
      </c>
      <c r="F174" s="96">
        <v>13.4499999999999</v>
      </c>
      <c r="G174" s="96">
        <v>376.59999999999718</v>
      </c>
      <c r="H174" s="104" t="s">
        <v>504</v>
      </c>
      <c r="I174" s="94" t="s">
        <v>2569</v>
      </c>
      <c r="J174" s="98" t="s">
        <v>1485</v>
      </c>
      <c r="K174" s="99">
        <v>45300</v>
      </c>
      <c r="L174" s="100">
        <v>45315</v>
      </c>
      <c r="M174" s="100">
        <v>45302</v>
      </c>
      <c r="N174" s="95">
        <v>28</v>
      </c>
      <c r="O174" s="107" t="str">
        <f>CONCATENATE(Tabla1[[#This Row],[CONTRATO]],Tabla1[[#This Row],[CLAVE]])</f>
        <v>HRAEI-LPI-CC-010-2023HRAEI-MD1049</v>
      </c>
    </row>
    <row r="175" spans="1:15" ht="33.75" x14ac:dyDescent="0.25">
      <c r="A175" s="102" t="s">
        <v>1644</v>
      </c>
      <c r="B175" s="101" t="s">
        <v>1646</v>
      </c>
      <c r="C175" s="94" t="s">
        <v>1645</v>
      </c>
      <c r="D175" s="94">
        <v>25301585</v>
      </c>
      <c r="E175" s="95">
        <v>10</v>
      </c>
      <c r="F175" s="96">
        <v>6.4599999999999902</v>
      </c>
      <c r="G175" s="96">
        <v>64.599999999999909</v>
      </c>
      <c r="H175" s="104" t="s">
        <v>504</v>
      </c>
      <c r="I175" s="94" t="s">
        <v>2569</v>
      </c>
      <c r="J175" s="98" t="s">
        <v>1485</v>
      </c>
      <c r="K175" s="99">
        <v>45300</v>
      </c>
      <c r="L175" s="100">
        <v>45315</v>
      </c>
      <c r="M175" s="100">
        <v>45302</v>
      </c>
      <c r="N175" s="95">
        <v>10</v>
      </c>
      <c r="O175" s="107" t="str">
        <f>CONCATENATE(Tabla1[[#This Row],[CONTRATO]],Tabla1[[#This Row],[CLAVE]])</f>
        <v>HRAEI-LPI-CC-010-2023HRAEI-MD1128</v>
      </c>
    </row>
    <row r="176" spans="1:15" ht="45" x14ac:dyDescent="0.25">
      <c r="A176" s="102" t="s">
        <v>1659</v>
      </c>
      <c r="B176" s="101" t="s">
        <v>1661</v>
      </c>
      <c r="C176" s="94" t="s">
        <v>1660</v>
      </c>
      <c r="D176" s="94">
        <v>25302116</v>
      </c>
      <c r="E176" s="95">
        <v>2</v>
      </c>
      <c r="F176" s="96">
        <v>9</v>
      </c>
      <c r="G176" s="96">
        <v>18</v>
      </c>
      <c r="H176" s="104" t="s">
        <v>504</v>
      </c>
      <c r="I176" s="94" t="s">
        <v>2569</v>
      </c>
      <c r="J176" s="98" t="s">
        <v>1485</v>
      </c>
      <c r="K176" s="99">
        <v>45300</v>
      </c>
      <c r="L176" s="100">
        <v>45315</v>
      </c>
      <c r="M176" s="100">
        <v>45302</v>
      </c>
      <c r="N176" s="95">
        <v>2</v>
      </c>
      <c r="O176" s="107" t="str">
        <f>CONCATENATE(Tabla1[[#This Row],[CONTRATO]],Tabla1[[#This Row],[CLAVE]])</f>
        <v>HRAEI-LPI-CC-010-2023HRAEI-MD1523</v>
      </c>
    </row>
    <row r="177" spans="1:15" ht="22.5" x14ac:dyDescent="0.25">
      <c r="A177" s="102" t="s">
        <v>1700</v>
      </c>
      <c r="B177" s="101" t="s">
        <v>1702</v>
      </c>
      <c r="C177" s="94" t="s">
        <v>1701</v>
      </c>
      <c r="D177" s="94">
        <v>25302581</v>
      </c>
      <c r="E177" s="95">
        <v>37</v>
      </c>
      <c r="F177" s="96">
        <v>14.55</v>
      </c>
      <c r="G177" s="96">
        <v>538.35</v>
      </c>
      <c r="H177" s="104" t="s">
        <v>504</v>
      </c>
      <c r="I177" s="94" t="s">
        <v>2569</v>
      </c>
      <c r="J177" s="98" t="s">
        <v>1485</v>
      </c>
      <c r="K177" s="99">
        <v>45300</v>
      </c>
      <c r="L177" s="100">
        <v>45315</v>
      </c>
      <c r="M177" s="100">
        <v>45315</v>
      </c>
      <c r="N177" s="95">
        <v>37</v>
      </c>
      <c r="O177" s="107" t="str">
        <f>CONCATENATE(Tabla1[[#This Row],[CONTRATO]],Tabla1[[#This Row],[CLAVE]])</f>
        <v>HRAEI-LPI-CC-010-2023HRAEI-MD0564</v>
      </c>
    </row>
    <row r="178" spans="1:15" ht="33.75" x14ac:dyDescent="0.25">
      <c r="A178" s="102" t="s">
        <v>1706</v>
      </c>
      <c r="B178" s="101" t="s">
        <v>1708</v>
      </c>
      <c r="C178" s="94" t="s">
        <v>1707</v>
      </c>
      <c r="D178" s="94">
        <v>25300928</v>
      </c>
      <c r="E178" s="95">
        <v>16</v>
      </c>
      <c r="F178" s="96">
        <v>9.0399999999999903</v>
      </c>
      <c r="G178" s="96">
        <v>144.63999999999984</v>
      </c>
      <c r="H178" s="104" t="s">
        <v>504</v>
      </c>
      <c r="I178" s="94" t="s">
        <v>2569</v>
      </c>
      <c r="J178" s="98" t="s">
        <v>1485</v>
      </c>
      <c r="K178" s="99">
        <v>45300</v>
      </c>
      <c r="L178" s="100">
        <v>45315</v>
      </c>
      <c r="M178" s="100">
        <v>45302</v>
      </c>
      <c r="N178" s="95">
        <v>16</v>
      </c>
      <c r="O178" s="107" t="str">
        <f>CONCATENATE(Tabla1[[#This Row],[CONTRATO]],Tabla1[[#This Row],[CLAVE]])</f>
        <v>HRAEI-LPI-CC-010-2023HRAEI-MD0627</v>
      </c>
    </row>
    <row r="179" spans="1:15" ht="67.5" x14ac:dyDescent="0.25">
      <c r="A179" s="102" t="s">
        <v>1770</v>
      </c>
      <c r="B179" s="101" t="s">
        <v>1772</v>
      </c>
      <c r="C179" s="94" t="s">
        <v>1771</v>
      </c>
      <c r="D179" s="94">
        <v>25302436</v>
      </c>
      <c r="E179" s="95">
        <v>364</v>
      </c>
      <c r="F179" s="96">
        <v>17.23</v>
      </c>
      <c r="G179" s="96">
        <v>6271.72</v>
      </c>
      <c r="H179" s="104" t="s">
        <v>377</v>
      </c>
      <c r="I179" s="94" t="s">
        <v>2568</v>
      </c>
      <c r="J179" s="98" t="s">
        <v>1480</v>
      </c>
      <c r="K179" s="99">
        <v>45300</v>
      </c>
      <c r="L179" s="100">
        <v>45315</v>
      </c>
      <c r="M179" s="100">
        <v>45313</v>
      </c>
      <c r="N179" s="95">
        <v>364</v>
      </c>
      <c r="O179" s="107" t="str">
        <f>CONCATENATE(Tabla1[[#This Row],[CONTRATO]],Tabla1[[#This Row],[CLAVE]])</f>
        <v>HRAEI-LPI-CC-009-2023HRAEI-MD0232</v>
      </c>
    </row>
    <row r="180" spans="1:15" ht="22.5" x14ac:dyDescent="0.25">
      <c r="A180" s="102" t="s">
        <v>1824</v>
      </c>
      <c r="B180" s="101" t="s">
        <v>1826</v>
      </c>
      <c r="C180" s="94" t="s">
        <v>1825</v>
      </c>
      <c r="D180" s="94">
        <v>25301586</v>
      </c>
      <c r="E180" s="95">
        <v>78</v>
      </c>
      <c r="F180" s="96">
        <v>13</v>
      </c>
      <c r="G180" s="96">
        <v>1014</v>
      </c>
      <c r="H180" s="104" t="s">
        <v>504</v>
      </c>
      <c r="I180" s="94" t="s">
        <v>2569</v>
      </c>
      <c r="J180" s="98" t="s">
        <v>1485</v>
      </c>
      <c r="K180" s="99">
        <v>45300</v>
      </c>
      <c r="L180" s="100">
        <v>45315</v>
      </c>
      <c r="M180" s="100">
        <v>45302</v>
      </c>
      <c r="N180" s="95">
        <v>78</v>
      </c>
      <c r="O180" s="107" t="str">
        <f>CONCATENATE(Tabla1[[#This Row],[CONTRATO]],Tabla1[[#This Row],[CLAVE]])</f>
        <v>HRAEI-LPI-CC-010-2023HRAEI-MD1129</v>
      </c>
    </row>
    <row r="181" spans="1:15" ht="33.75" x14ac:dyDescent="0.25">
      <c r="A181" s="102" t="s">
        <v>1884</v>
      </c>
      <c r="B181" s="101" t="s">
        <v>1886</v>
      </c>
      <c r="C181" s="94" t="s">
        <v>1885</v>
      </c>
      <c r="D181" s="94">
        <v>25302059</v>
      </c>
      <c r="E181" s="95">
        <v>117</v>
      </c>
      <c r="F181" s="96">
        <v>83.689999999999898</v>
      </c>
      <c r="G181" s="96">
        <v>9791.7299999999886</v>
      </c>
      <c r="H181" s="104" t="s">
        <v>377</v>
      </c>
      <c r="I181" s="94" t="s">
        <v>2568</v>
      </c>
      <c r="J181" s="98" t="s">
        <v>1480</v>
      </c>
      <c r="K181" s="99">
        <v>45300</v>
      </c>
      <c r="L181" s="100">
        <v>45315</v>
      </c>
      <c r="M181" s="100">
        <v>45313</v>
      </c>
      <c r="N181" s="95">
        <v>117</v>
      </c>
      <c r="O181" s="107" t="str">
        <f>CONCATENATE(Tabla1[[#This Row],[CONTRATO]],Tabla1[[#This Row],[CLAVE]])</f>
        <v>HRAEI-LPI-CC-009-2023HRAEI-MD1485</v>
      </c>
    </row>
    <row r="182" spans="1:15" ht="33.75" x14ac:dyDescent="0.25">
      <c r="A182" s="102" t="s">
        <v>1916</v>
      </c>
      <c r="B182" s="101" t="s">
        <v>1918</v>
      </c>
      <c r="C182" s="94" t="s">
        <v>1917</v>
      </c>
      <c r="D182" s="94">
        <v>25300960</v>
      </c>
      <c r="E182" s="95">
        <v>25</v>
      </c>
      <c r="F182" s="96">
        <v>10.33</v>
      </c>
      <c r="G182" s="96">
        <v>258.25</v>
      </c>
      <c r="H182" s="104" t="s">
        <v>504</v>
      </c>
      <c r="I182" s="94" t="s">
        <v>2569</v>
      </c>
      <c r="J182" s="98" t="s">
        <v>1485</v>
      </c>
      <c r="K182" s="99">
        <v>45300</v>
      </c>
      <c r="L182" s="100">
        <v>45315</v>
      </c>
      <c r="M182" s="100">
        <v>45476</v>
      </c>
      <c r="N182" s="95">
        <v>25</v>
      </c>
      <c r="O182" s="107" t="str">
        <f>CONCATENATE(Tabla1[[#This Row],[CONTRATO]],Tabla1[[#This Row],[CLAVE]])</f>
        <v>HRAEI-LPI-CC-010-2023HRAEI-MD0650</v>
      </c>
    </row>
    <row r="183" spans="1:15" ht="22.5" x14ac:dyDescent="0.25">
      <c r="A183" s="102" t="s">
        <v>1794</v>
      </c>
      <c r="B183" s="101" t="s">
        <v>1796</v>
      </c>
      <c r="C183" s="94" t="s">
        <v>1795</v>
      </c>
      <c r="D183" s="94">
        <v>25301749</v>
      </c>
      <c r="E183" s="95">
        <v>43</v>
      </c>
      <c r="F183" s="96">
        <v>102.959999999999</v>
      </c>
      <c r="G183" s="96">
        <v>4427.279999999957</v>
      </c>
      <c r="H183" s="104" t="s">
        <v>377</v>
      </c>
      <c r="I183" s="94" t="s">
        <v>2568</v>
      </c>
      <c r="J183" s="98" t="s">
        <v>1480</v>
      </c>
      <c r="K183" s="99">
        <v>45300</v>
      </c>
      <c r="L183" s="100">
        <v>45315</v>
      </c>
      <c r="M183" s="100">
        <v>45355</v>
      </c>
      <c r="N183" s="95">
        <v>43</v>
      </c>
      <c r="O183" s="107" t="str">
        <f>CONCATENATE(Tabla1[[#This Row],[CONTRATO]],Tabla1[[#This Row],[CLAVE]])</f>
        <v>HRAEI-LPI-CC-009-2023HRAEI-MD1248</v>
      </c>
    </row>
    <row r="184" spans="1:15" ht="33.75" x14ac:dyDescent="0.25">
      <c r="A184" s="102" t="s">
        <v>1968</v>
      </c>
      <c r="B184" s="101" t="s">
        <v>1970</v>
      </c>
      <c r="C184" s="94" t="s">
        <v>1969</v>
      </c>
      <c r="D184" s="94">
        <v>25303226</v>
      </c>
      <c r="E184" s="95">
        <v>187</v>
      </c>
      <c r="F184" s="96">
        <v>51.75</v>
      </c>
      <c r="G184" s="96">
        <v>9677.25</v>
      </c>
      <c r="H184" s="104" t="s">
        <v>377</v>
      </c>
      <c r="I184" s="94" t="s">
        <v>2568</v>
      </c>
      <c r="J184" s="98" t="s">
        <v>1480</v>
      </c>
      <c r="K184" s="99">
        <v>45300</v>
      </c>
      <c r="L184" s="100">
        <v>45315</v>
      </c>
      <c r="M184" s="100">
        <v>45313</v>
      </c>
      <c r="N184" s="95">
        <v>187</v>
      </c>
      <c r="O184" s="107" t="str">
        <f>CONCATENATE(Tabla1[[#This Row],[CONTRATO]],Tabla1[[#This Row],[CLAVE]])</f>
        <v>HRAEI-LPI-CC-009-2023HRAEI-MD2170</v>
      </c>
    </row>
    <row r="185" spans="1:15" ht="33.75" x14ac:dyDescent="0.25">
      <c r="A185" s="102" t="s">
        <v>1515</v>
      </c>
      <c r="B185" s="101" t="s">
        <v>1517</v>
      </c>
      <c r="C185" s="94" t="s">
        <v>1516</v>
      </c>
      <c r="D185" s="94">
        <v>25301560</v>
      </c>
      <c r="E185" s="95">
        <v>38</v>
      </c>
      <c r="F185" s="96">
        <v>65.69</v>
      </c>
      <c r="G185" s="96">
        <v>2496.2199999999998</v>
      </c>
      <c r="H185" s="104" t="s">
        <v>1290</v>
      </c>
      <c r="I185" s="94" t="s">
        <v>2571</v>
      </c>
      <c r="J185" s="98" t="s">
        <v>1514</v>
      </c>
      <c r="K185" s="99">
        <v>45300</v>
      </c>
      <c r="L185" s="100">
        <v>45315</v>
      </c>
      <c r="M185" s="100">
        <v>45314</v>
      </c>
      <c r="N185" s="95">
        <v>38</v>
      </c>
      <c r="O185" s="107" t="str">
        <f>CONCATENATE(Tabla1[[#This Row],[CONTRATO]],Tabla1[[#This Row],[CLAVE]])</f>
        <v>HRAEI-LPI-CC-015-2023HRAEI-MD1111</v>
      </c>
    </row>
    <row r="186" spans="1:15" ht="33.75" x14ac:dyDescent="0.25">
      <c r="A186" s="102" t="s">
        <v>1636</v>
      </c>
      <c r="B186" s="101" t="s">
        <v>1638</v>
      </c>
      <c r="C186" s="94" t="s">
        <v>1637</v>
      </c>
      <c r="D186" s="94">
        <v>25302452</v>
      </c>
      <c r="E186" s="95">
        <v>468</v>
      </c>
      <c r="F186" s="96">
        <v>11.25</v>
      </c>
      <c r="G186" s="96">
        <v>5265</v>
      </c>
      <c r="H186" s="104" t="s">
        <v>400</v>
      </c>
      <c r="I186" s="94" t="s">
        <v>2572</v>
      </c>
      <c r="J186" s="98" t="s">
        <v>1506</v>
      </c>
      <c r="K186" s="99">
        <v>45300</v>
      </c>
      <c r="L186" s="100">
        <v>45315</v>
      </c>
      <c r="M186" s="100" t="s">
        <v>2788</v>
      </c>
      <c r="N186" s="95">
        <v>0</v>
      </c>
      <c r="O186" s="107" t="str">
        <f>CONCATENATE(Tabla1[[#This Row],[CONTRATO]],Tabla1[[#This Row],[CLAVE]])</f>
        <v>HRAEI-LPI-CC-014-2023HRAEI-MD0259</v>
      </c>
    </row>
    <row r="187" spans="1:15" ht="45" x14ac:dyDescent="0.25">
      <c r="A187" s="102" t="s">
        <v>1919</v>
      </c>
      <c r="B187" s="101" t="s">
        <v>1921</v>
      </c>
      <c r="C187" s="94" t="s">
        <v>1920</v>
      </c>
      <c r="D187" s="94">
        <v>25302018</v>
      </c>
      <c r="E187" s="95">
        <v>117</v>
      </c>
      <c r="F187" s="96">
        <v>210.69</v>
      </c>
      <c r="G187" s="96">
        <v>24650.73</v>
      </c>
      <c r="H187" s="104" t="s">
        <v>1290</v>
      </c>
      <c r="I187" s="94" t="s">
        <v>2571</v>
      </c>
      <c r="J187" s="98" t="s">
        <v>1514</v>
      </c>
      <c r="K187" s="99">
        <v>45300</v>
      </c>
      <c r="L187" s="100">
        <v>45315</v>
      </c>
      <c r="M187" s="100">
        <v>45314</v>
      </c>
      <c r="N187" s="95">
        <v>117</v>
      </c>
      <c r="O187" s="107" t="str">
        <f>CONCATENATE(Tabla1[[#This Row],[CONTRATO]],Tabla1[[#This Row],[CLAVE]])</f>
        <v>HRAEI-LPI-CC-015-2023HRAEI-MD1457</v>
      </c>
    </row>
    <row r="188" spans="1:15" ht="45" x14ac:dyDescent="0.25">
      <c r="A188" s="102" t="s">
        <v>1685</v>
      </c>
      <c r="B188" s="101" t="s">
        <v>1687</v>
      </c>
      <c r="C188" s="94" t="s">
        <v>1686</v>
      </c>
      <c r="D188" s="94">
        <v>25301221</v>
      </c>
      <c r="E188" s="95">
        <v>78</v>
      </c>
      <c r="F188" s="96">
        <v>24.5</v>
      </c>
      <c r="G188" s="96">
        <v>1911</v>
      </c>
      <c r="H188" s="104" t="s">
        <v>400</v>
      </c>
      <c r="I188" s="94" t="s">
        <v>2572</v>
      </c>
      <c r="J188" s="98" t="s">
        <v>1506</v>
      </c>
      <c r="K188" s="99">
        <v>45300</v>
      </c>
      <c r="L188" s="100">
        <v>45315</v>
      </c>
      <c r="M188" s="100">
        <v>45323</v>
      </c>
      <c r="N188" s="95">
        <v>78</v>
      </c>
      <c r="O188" s="107" t="str">
        <f>CONCATENATE(Tabla1[[#This Row],[CONTRATO]],Tabla1[[#This Row],[CLAVE]])</f>
        <v>HRAEI-LPI-CC-014-2023HRAEI-MD0852</v>
      </c>
    </row>
    <row r="189" spans="1:15" ht="22.5" x14ac:dyDescent="0.25">
      <c r="A189" s="102" t="s">
        <v>1714</v>
      </c>
      <c r="B189" s="101" t="s">
        <v>1716</v>
      </c>
      <c r="C189" s="94" t="s">
        <v>1715</v>
      </c>
      <c r="D189" s="94">
        <v>25301309</v>
      </c>
      <c r="E189" s="95">
        <v>117</v>
      </c>
      <c r="F189" s="96">
        <v>55.909999999999897</v>
      </c>
      <c r="G189" s="96">
        <v>6541.4699999999875</v>
      </c>
      <c r="H189" s="104" t="s">
        <v>400</v>
      </c>
      <c r="I189" s="94" t="s">
        <v>2572</v>
      </c>
      <c r="J189" s="98" t="s">
        <v>1506</v>
      </c>
      <c r="K189" s="99">
        <v>45300</v>
      </c>
      <c r="L189" s="100">
        <v>45315</v>
      </c>
      <c r="M189" s="100">
        <v>45323</v>
      </c>
      <c r="N189" s="95">
        <v>117</v>
      </c>
      <c r="O189" s="107" t="str">
        <f>CONCATENATE(Tabla1[[#This Row],[CONTRATO]],Tabla1[[#This Row],[CLAVE]])</f>
        <v>HRAEI-LPI-CC-014-2023HRAEI-MD0919</v>
      </c>
    </row>
    <row r="190" spans="1:15" ht="33.75" x14ac:dyDescent="0.25">
      <c r="A190" s="102" t="s">
        <v>1844</v>
      </c>
      <c r="B190" s="101" t="s">
        <v>1846</v>
      </c>
      <c r="C190" s="94" t="s">
        <v>1845</v>
      </c>
      <c r="D190" s="94">
        <v>25301328</v>
      </c>
      <c r="E190" s="95">
        <v>34</v>
      </c>
      <c r="F190" s="96">
        <v>14.99</v>
      </c>
      <c r="G190" s="96">
        <v>509.66</v>
      </c>
      <c r="H190" s="104" t="s">
        <v>400</v>
      </c>
      <c r="I190" s="94" t="s">
        <v>2572</v>
      </c>
      <c r="J190" s="98" t="s">
        <v>1506</v>
      </c>
      <c r="K190" s="99">
        <v>45300</v>
      </c>
      <c r="L190" s="100">
        <v>45315</v>
      </c>
      <c r="M190" s="100">
        <v>45323</v>
      </c>
      <c r="N190" s="95">
        <v>34</v>
      </c>
      <c r="O190" s="107" t="str">
        <f>CONCATENATE(Tabla1[[#This Row],[CONTRATO]],Tabla1[[#This Row],[CLAVE]])</f>
        <v>HRAEI-LPI-CC-014-2023HRAEI-MD0934</v>
      </c>
    </row>
    <row r="191" spans="1:15" ht="56.25" x14ac:dyDescent="0.25">
      <c r="A191" s="102" t="s">
        <v>1520</v>
      </c>
      <c r="B191" s="101" t="s">
        <v>1522</v>
      </c>
      <c r="C191" s="94" t="s">
        <v>1521</v>
      </c>
      <c r="D191" s="94">
        <v>25301882</v>
      </c>
      <c r="E191" s="95">
        <v>16</v>
      </c>
      <c r="F191" s="96">
        <v>26.5</v>
      </c>
      <c r="G191" s="96">
        <v>424</v>
      </c>
      <c r="H191" s="104" t="s">
        <v>406</v>
      </c>
      <c r="I191" s="94" t="s">
        <v>2573</v>
      </c>
      <c r="J191" s="98" t="s">
        <v>1519</v>
      </c>
      <c r="K191" s="99">
        <v>45300</v>
      </c>
      <c r="L191" s="100">
        <v>45315</v>
      </c>
      <c r="M191" s="100">
        <v>45309</v>
      </c>
      <c r="N191" s="95">
        <v>16</v>
      </c>
      <c r="O191" s="107" t="str">
        <f>CONCATENATE(Tabla1[[#This Row],[CONTRATO]],Tabla1[[#This Row],[CLAVE]])</f>
        <v>HRAEI-LPI-CC-016-2023HRAEI-MD1349</v>
      </c>
    </row>
    <row r="192" spans="1:15" ht="56.25" x14ac:dyDescent="0.25">
      <c r="A192" s="102" t="s">
        <v>1507</v>
      </c>
      <c r="B192" s="101" t="s">
        <v>1509</v>
      </c>
      <c r="C192" s="94" t="s">
        <v>1508</v>
      </c>
      <c r="D192" s="94">
        <v>25301871</v>
      </c>
      <c r="E192" s="95">
        <v>47</v>
      </c>
      <c r="F192" s="96">
        <v>52.229999999999897</v>
      </c>
      <c r="G192" s="96">
        <v>2454.8099999999954</v>
      </c>
      <c r="H192" s="104" t="s">
        <v>400</v>
      </c>
      <c r="I192" s="94" t="s">
        <v>2572</v>
      </c>
      <c r="J192" s="98" t="s">
        <v>1506</v>
      </c>
      <c r="K192" s="99">
        <v>45300</v>
      </c>
      <c r="L192" s="100">
        <v>45315</v>
      </c>
      <c r="M192" s="100">
        <v>45323</v>
      </c>
      <c r="N192" s="95">
        <v>47</v>
      </c>
      <c r="O192" s="107" t="str">
        <f>CONCATENATE(Tabla1[[#This Row],[CONTRATO]],Tabla1[[#This Row],[CLAVE]])</f>
        <v>HRAEI-LPI-CC-014-2023HRAEI-MD1337</v>
      </c>
    </row>
    <row r="193" spans="1:15" ht="45" x14ac:dyDescent="0.25">
      <c r="A193" s="102" t="s">
        <v>1542</v>
      </c>
      <c r="B193" s="101" t="s">
        <v>1544</v>
      </c>
      <c r="C193" s="94" t="s">
        <v>1543</v>
      </c>
      <c r="D193" s="94">
        <v>25300313</v>
      </c>
      <c r="E193" s="95">
        <v>8</v>
      </c>
      <c r="F193" s="96">
        <v>38</v>
      </c>
      <c r="G193" s="96">
        <v>304</v>
      </c>
      <c r="H193" s="104" t="s">
        <v>406</v>
      </c>
      <c r="I193" s="94" t="s">
        <v>2573</v>
      </c>
      <c r="J193" s="98" t="s">
        <v>1519</v>
      </c>
      <c r="K193" s="99">
        <v>45300</v>
      </c>
      <c r="L193" s="100">
        <v>45315</v>
      </c>
      <c r="M193" s="100">
        <v>45309</v>
      </c>
      <c r="N193" s="95">
        <v>8</v>
      </c>
      <c r="O193" s="107" t="str">
        <f>CONCATENATE(Tabla1[[#This Row],[CONTRATO]],Tabla1[[#This Row],[CLAVE]])</f>
        <v>HRAEI-LPI-CC-016-2023HRAEI-MD0180</v>
      </c>
    </row>
    <row r="194" spans="1:15" ht="33.75" x14ac:dyDescent="0.25">
      <c r="A194" s="102" t="s">
        <v>1526</v>
      </c>
      <c r="B194" s="101" t="s">
        <v>1528</v>
      </c>
      <c r="C194" s="94" t="s">
        <v>1527</v>
      </c>
      <c r="D194" s="94">
        <v>25300989</v>
      </c>
      <c r="E194" s="95">
        <v>5</v>
      </c>
      <c r="F194" s="96">
        <v>194.689999999999</v>
      </c>
      <c r="G194" s="96">
        <v>973.44999999999504</v>
      </c>
      <c r="H194" s="104" t="s">
        <v>1525</v>
      </c>
      <c r="I194" s="94" t="s">
        <v>2574</v>
      </c>
      <c r="J194" s="98" t="s">
        <v>1524</v>
      </c>
      <c r="K194" s="99">
        <v>45300</v>
      </c>
      <c r="L194" s="100">
        <v>45315</v>
      </c>
      <c r="M194" s="100" t="s">
        <v>2788</v>
      </c>
      <c r="N194" s="95">
        <v>0</v>
      </c>
      <c r="O194" s="107" t="str">
        <f>CONCATENATE(Tabla1[[#This Row],[CONTRATO]],Tabla1[[#This Row],[CLAVE]])</f>
        <v>HRAEI-LPI-CC-017-2023HRAEI-MD0670</v>
      </c>
    </row>
    <row r="195" spans="1:15" ht="56.25" x14ac:dyDescent="0.25">
      <c r="A195" s="102" t="s">
        <v>1927</v>
      </c>
      <c r="B195" s="101" t="s">
        <v>1929</v>
      </c>
      <c r="C195" s="94" t="s">
        <v>1928</v>
      </c>
      <c r="D195" s="94">
        <v>25303043</v>
      </c>
      <c r="E195" s="95">
        <v>3</v>
      </c>
      <c r="F195" s="96">
        <v>22</v>
      </c>
      <c r="G195" s="96">
        <v>66</v>
      </c>
      <c r="H195" s="104" t="s">
        <v>406</v>
      </c>
      <c r="I195" s="94" t="s">
        <v>2573</v>
      </c>
      <c r="J195" s="98" t="s">
        <v>1519</v>
      </c>
      <c r="K195" s="99">
        <v>45300</v>
      </c>
      <c r="L195" s="100">
        <v>45315</v>
      </c>
      <c r="M195" s="100">
        <v>45309</v>
      </c>
      <c r="N195" s="95">
        <v>3</v>
      </c>
      <c r="O195" s="107" t="str">
        <f>CONCATENATE(Tabla1[[#This Row],[CONTRATO]],Tabla1[[#This Row],[CLAVE]])</f>
        <v>HRAEI-LPI-CC-016-2023HRAEI-MD1452</v>
      </c>
    </row>
    <row r="196" spans="1:15" ht="45" x14ac:dyDescent="0.25">
      <c r="A196" s="102" t="s">
        <v>1774</v>
      </c>
      <c r="B196" s="101" t="s">
        <v>1776</v>
      </c>
      <c r="C196" s="94" t="s">
        <v>1775</v>
      </c>
      <c r="D196" s="94">
        <v>25300507</v>
      </c>
      <c r="E196" s="95">
        <v>1560</v>
      </c>
      <c r="F196" s="96">
        <v>40.119999999999898</v>
      </c>
      <c r="G196" s="96">
        <v>62587.199999999844</v>
      </c>
      <c r="H196" s="104" t="s">
        <v>406</v>
      </c>
      <c r="I196" s="94" t="s">
        <v>2573</v>
      </c>
      <c r="J196" s="98" t="s">
        <v>1519</v>
      </c>
      <c r="K196" s="99">
        <v>45300</v>
      </c>
      <c r="L196" s="100">
        <v>45315</v>
      </c>
      <c r="M196" s="100">
        <v>45309</v>
      </c>
      <c r="N196" s="95">
        <v>1560</v>
      </c>
      <c r="O196" s="107" t="str">
        <f>CONCATENATE(Tabla1[[#This Row],[CONTRATO]],Tabla1[[#This Row],[CLAVE]])</f>
        <v>HRAEI-LPI-CC-016-2023HRAEI-MD0314</v>
      </c>
    </row>
    <row r="197" spans="1:15" ht="56.25" x14ac:dyDescent="0.25">
      <c r="A197" s="102" t="s">
        <v>1511</v>
      </c>
      <c r="B197" s="101" t="s">
        <v>1513</v>
      </c>
      <c r="C197" s="94" t="s">
        <v>1512</v>
      </c>
      <c r="D197" s="94">
        <v>25301870</v>
      </c>
      <c r="E197" s="95">
        <v>37</v>
      </c>
      <c r="F197" s="96">
        <v>97.28</v>
      </c>
      <c r="G197" s="96">
        <v>3599.36</v>
      </c>
      <c r="H197" s="104" t="s">
        <v>400</v>
      </c>
      <c r="I197" s="94" t="s">
        <v>2572</v>
      </c>
      <c r="J197" s="98" t="s">
        <v>1506</v>
      </c>
      <c r="K197" s="99">
        <v>45300</v>
      </c>
      <c r="L197" s="100">
        <v>45315</v>
      </c>
      <c r="M197" s="100">
        <v>45323</v>
      </c>
      <c r="N197" s="95">
        <v>37</v>
      </c>
      <c r="O197" s="107" t="str">
        <f>CONCATENATE(Tabla1[[#This Row],[CONTRATO]],Tabla1[[#This Row],[CLAVE]])</f>
        <v>HRAEI-LPI-CC-014-2023HRAEI-MD1338</v>
      </c>
    </row>
    <row r="198" spans="1:15" ht="56.25" x14ac:dyDescent="0.25">
      <c r="A198" s="102" t="s">
        <v>1891</v>
      </c>
      <c r="B198" s="101" t="s">
        <v>1893</v>
      </c>
      <c r="C198" s="94" t="s">
        <v>1892</v>
      </c>
      <c r="D198" s="94">
        <v>25302833</v>
      </c>
      <c r="E198" s="95">
        <v>22</v>
      </c>
      <c r="F198" s="96">
        <v>198.93</v>
      </c>
      <c r="G198" s="96">
        <v>4376.46</v>
      </c>
      <c r="H198" s="104" t="s">
        <v>400</v>
      </c>
      <c r="I198" s="94" t="s">
        <v>2572</v>
      </c>
      <c r="J198" s="98" t="s">
        <v>1506</v>
      </c>
      <c r="K198" s="99">
        <v>45300</v>
      </c>
      <c r="L198" s="100">
        <v>45315</v>
      </c>
      <c r="M198" s="100">
        <v>45323</v>
      </c>
      <c r="N198" s="95">
        <v>22</v>
      </c>
      <c r="O198" s="107" t="str">
        <f>CONCATENATE(Tabla1[[#This Row],[CONTRATO]],Tabla1[[#This Row],[CLAVE]])</f>
        <v>HRAEI-LPI-CC-014-2023HRAEI-MD2202</v>
      </c>
    </row>
    <row r="199" spans="1:15" ht="33.75" x14ac:dyDescent="0.25">
      <c r="A199" s="102" t="s">
        <v>1851</v>
      </c>
      <c r="B199" s="101" t="s">
        <v>1853</v>
      </c>
      <c r="C199" s="94" t="s">
        <v>1852</v>
      </c>
      <c r="D199" s="94">
        <v>25302435</v>
      </c>
      <c r="E199" s="95">
        <v>624</v>
      </c>
      <c r="F199" s="96">
        <v>51.2899999999999</v>
      </c>
      <c r="G199" s="96">
        <v>32004.959999999937</v>
      </c>
      <c r="H199" s="104" t="s">
        <v>167</v>
      </c>
      <c r="I199" s="94" t="s">
        <v>2575</v>
      </c>
      <c r="J199" s="98" t="s">
        <v>1530</v>
      </c>
      <c r="K199" s="99">
        <v>45399</v>
      </c>
      <c r="L199" s="100">
        <v>45414</v>
      </c>
      <c r="M199" s="100">
        <v>45418</v>
      </c>
      <c r="N199" s="95">
        <v>624</v>
      </c>
      <c r="O199" s="107" t="str">
        <f>CONCATENATE(Tabla1[[#This Row],[CONTRATO]],Tabla1[[#This Row],[CLAVE]])</f>
        <v>HRAEI-LPI-CC-018-2023HRAEI-MD0223</v>
      </c>
    </row>
    <row r="200" spans="1:15" ht="45" x14ac:dyDescent="0.25">
      <c r="A200" s="102" t="s">
        <v>1907</v>
      </c>
      <c r="B200" s="101" t="s">
        <v>1909</v>
      </c>
      <c r="C200" s="94" t="s">
        <v>1908</v>
      </c>
      <c r="D200" s="94">
        <v>25300840</v>
      </c>
      <c r="E200" s="95">
        <v>18</v>
      </c>
      <c r="F200" s="96">
        <v>45.6</v>
      </c>
      <c r="G200" s="96">
        <v>820.80000000000007</v>
      </c>
      <c r="H200" s="104" t="s">
        <v>167</v>
      </c>
      <c r="I200" s="94" t="s">
        <v>2576</v>
      </c>
      <c r="J200" s="98" t="s">
        <v>1530</v>
      </c>
      <c r="K200" s="99">
        <v>45300</v>
      </c>
      <c r="L200" s="100">
        <v>45315</v>
      </c>
      <c r="M200" s="100">
        <v>45328</v>
      </c>
      <c r="N200" s="95">
        <v>18</v>
      </c>
      <c r="O200" s="107" t="str">
        <f>CONCATENATE(Tabla1[[#This Row],[CONTRATO]],Tabla1[[#This Row],[CLAVE]])</f>
        <v>HRAEI-LPI-CC-018-2023HRAEI-MD0560</v>
      </c>
    </row>
    <row r="201" spans="1:15" ht="22.5" x14ac:dyDescent="0.25">
      <c r="A201" s="102" t="s">
        <v>1697</v>
      </c>
      <c r="B201" s="101" t="s">
        <v>1699</v>
      </c>
      <c r="C201" s="94" t="s">
        <v>1698</v>
      </c>
      <c r="D201" s="94">
        <v>25300029</v>
      </c>
      <c r="E201" s="95">
        <v>5</v>
      </c>
      <c r="F201" s="96">
        <v>100</v>
      </c>
      <c r="G201" s="96">
        <v>500</v>
      </c>
      <c r="H201" s="104" t="s">
        <v>1547</v>
      </c>
      <c r="I201" s="94" t="s">
        <v>2577</v>
      </c>
      <c r="J201" s="98" t="s">
        <v>1546</v>
      </c>
      <c r="K201" s="99">
        <v>45300</v>
      </c>
      <c r="L201" s="100">
        <v>45315</v>
      </c>
      <c r="M201" s="100" t="s">
        <v>2788</v>
      </c>
      <c r="N201" s="95">
        <v>0</v>
      </c>
      <c r="O201" s="107" t="str">
        <f>CONCATENATE(Tabla1[[#This Row],[CONTRATO]],Tabla1[[#This Row],[CLAVE]])</f>
        <v>HRAEI-LPI-CC-019-2023HRAEI-MD0031</v>
      </c>
    </row>
    <row r="202" spans="1:15" ht="33.75" x14ac:dyDescent="0.25">
      <c r="A202" s="102" t="s">
        <v>1895</v>
      </c>
      <c r="B202" s="101" t="s">
        <v>1897</v>
      </c>
      <c r="C202" s="94" t="s">
        <v>1896</v>
      </c>
      <c r="D202" s="94">
        <v>25300838</v>
      </c>
      <c r="E202" s="95">
        <v>47</v>
      </c>
      <c r="F202" s="96">
        <v>1297.69</v>
      </c>
      <c r="G202" s="96">
        <v>60991.43</v>
      </c>
      <c r="H202" s="104" t="s">
        <v>1547</v>
      </c>
      <c r="I202" s="94" t="s">
        <v>2577</v>
      </c>
      <c r="J202" s="98" t="s">
        <v>1546</v>
      </c>
      <c r="K202" s="99">
        <v>45300</v>
      </c>
      <c r="L202" s="100">
        <v>45315</v>
      </c>
      <c r="M202" s="100" t="s">
        <v>2788</v>
      </c>
      <c r="N202" s="95">
        <v>0</v>
      </c>
      <c r="O202" s="107" t="str">
        <f>CONCATENATE(Tabla1[[#This Row],[CONTRATO]],Tabla1[[#This Row],[CLAVE]])</f>
        <v>HRAEI-LPI-CC-019-2023HRAEI-MD0558</v>
      </c>
    </row>
    <row r="203" spans="1:15" ht="22.5" x14ac:dyDescent="0.25">
      <c r="A203" s="102" t="s">
        <v>1794</v>
      </c>
      <c r="B203" s="101" t="s">
        <v>1796</v>
      </c>
      <c r="C203" s="94" t="s">
        <v>1795</v>
      </c>
      <c r="D203" s="94">
        <v>25301749</v>
      </c>
      <c r="E203" s="95">
        <v>28</v>
      </c>
      <c r="F203" s="96">
        <v>103.57</v>
      </c>
      <c r="G203" s="96">
        <v>2899.96</v>
      </c>
      <c r="H203" s="104" t="s">
        <v>1547</v>
      </c>
      <c r="I203" s="94" t="s">
        <v>2577</v>
      </c>
      <c r="J203" s="98" t="s">
        <v>1546</v>
      </c>
      <c r="K203" s="99">
        <v>45300</v>
      </c>
      <c r="L203" s="100">
        <v>45315</v>
      </c>
      <c r="M203" s="100" t="s">
        <v>2788</v>
      </c>
      <c r="N203" s="95">
        <v>0</v>
      </c>
      <c r="O203" s="107" t="str">
        <f>CONCATENATE(Tabla1[[#This Row],[CONTRATO]],Tabla1[[#This Row],[CLAVE]])</f>
        <v>HRAEI-LPI-CC-019-2023HRAEI-MD1248</v>
      </c>
    </row>
    <row r="204" spans="1:15" ht="33.75" x14ac:dyDescent="0.25">
      <c r="A204" s="102" t="s">
        <v>1588</v>
      </c>
      <c r="B204" s="101" t="s">
        <v>1590</v>
      </c>
      <c r="C204" s="94" t="s">
        <v>1589</v>
      </c>
      <c r="D204" s="94">
        <v>25302225</v>
      </c>
      <c r="E204" s="95">
        <v>59</v>
      </c>
      <c r="F204" s="96">
        <v>105</v>
      </c>
      <c r="G204" s="96">
        <v>6195</v>
      </c>
      <c r="H204" s="104" t="s">
        <v>1547</v>
      </c>
      <c r="I204" s="94" t="s">
        <v>2577</v>
      </c>
      <c r="J204" s="98" t="s">
        <v>1546</v>
      </c>
      <c r="K204" s="99">
        <v>45300</v>
      </c>
      <c r="L204" s="100">
        <v>45315</v>
      </c>
      <c r="M204" s="100" t="s">
        <v>2788</v>
      </c>
      <c r="N204" s="95">
        <v>0</v>
      </c>
      <c r="O204" s="107" t="str">
        <f>CONCATENATE(Tabla1[[#This Row],[CONTRATO]],Tabla1[[#This Row],[CLAVE]])</f>
        <v>HRAEI-LPI-CC-019-2023HRAEI-MD1623</v>
      </c>
    </row>
    <row r="205" spans="1:15" ht="56.25" x14ac:dyDescent="0.25">
      <c r="A205" s="102" t="s">
        <v>1677</v>
      </c>
      <c r="B205" s="101" t="s">
        <v>1679</v>
      </c>
      <c r="C205" s="94" t="s">
        <v>1678</v>
      </c>
      <c r="D205" s="94">
        <v>25300345</v>
      </c>
      <c r="E205" s="95">
        <v>273</v>
      </c>
      <c r="F205" s="96">
        <v>6.7999999999999901</v>
      </c>
      <c r="G205" s="96">
        <v>1856.3999999999974</v>
      </c>
      <c r="H205" s="104" t="s">
        <v>563</v>
      </c>
      <c r="I205" s="94" t="s">
        <v>2578</v>
      </c>
      <c r="J205" s="98" t="s">
        <v>1569</v>
      </c>
      <c r="K205" s="99">
        <v>45300</v>
      </c>
      <c r="L205" s="100">
        <v>45315</v>
      </c>
      <c r="M205" s="100">
        <v>45309</v>
      </c>
      <c r="N205" s="95">
        <v>273</v>
      </c>
      <c r="O205" s="107" t="str">
        <f>CONCATENATE(Tabla1[[#This Row],[CONTRATO]],Tabla1[[#This Row],[CLAVE]])</f>
        <v>HRAEI-LPI-CC-020-2023HRAEI-MD0198</v>
      </c>
    </row>
    <row r="206" spans="1:15" ht="45" x14ac:dyDescent="0.25">
      <c r="A206" s="102" t="s">
        <v>1841</v>
      </c>
      <c r="B206" s="101" t="s">
        <v>1843</v>
      </c>
      <c r="C206" s="94" t="s">
        <v>1842</v>
      </c>
      <c r="D206" s="94">
        <v>25300479</v>
      </c>
      <c r="E206" s="95">
        <v>31</v>
      </c>
      <c r="F206" s="96">
        <v>280</v>
      </c>
      <c r="G206" s="96">
        <v>8680</v>
      </c>
      <c r="H206" s="104" t="s">
        <v>563</v>
      </c>
      <c r="I206" s="94" t="s">
        <v>2578</v>
      </c>
      <c r="J206" s="98" t="s">
        <v>1569</v>
      </c>
      <c r="K206" s="99">
        <v>45300</v>
      </c>
      <c r="L206" s="100">
        <v>45315</v>
      </c>
      <c r="M206" s="100">
        <v>45314</v>
      </c>
      <c r="N206" s="95">
        <v>31</v>
      </c>
      <c r="O206" s="107" t="str">
        <f>CONCATENATE(Tabla1[[#This Row],[CONTRATO]],Tabla1[[#This Row],[CLAVE]])</f>
        <v>HRAEI-LPI-CC-020-2023HRAEI-MD0294</v>
      </c>
    </row>
    <row r="207" spans="1:15" ht="33.75" x14ac:dyDescent="0.25">
      <c r="A207" s="102" t="s">
        <v>1717</v>
      </c>
      <c r="B207" s="101" t="s">
        <v>1719</v>
      </c>
      <c r="C207" s="94" t="s">
        <v>1718</v>
      </c>
      <c r="D207" s="94">
        <v>25300937</v>
      </c>
      <c r="E207" s="95">
        <v>3744</v>
      </c>
      <c r="F207" s="96">
        <v>6.8499999999999899</v>
      </c>
      <c r="G207" s="96">
        <v>25646.399999999961</v>
      </c>
      <c r="H207" s="104" t="s">
        <v>563</v>
      </c>
      <c r="I207" s="94" t="s">
        <v>2578</v>
      </c>
      <c r="J207" s="98" t="s">
        <v>1569</v>
      </c>
      <c r="K207" s="99">
        <v>45300</v>
      </c>
      <c r="L207" s="100">
        <v>45315</v>
      </c>
      <c r="M207" s="100">
        <v>45309</v>
      </c>
      <c r="N207" s="95">
        <v>3744</v>
      </c>
      <c r="O207" s="107" t="str">
        <f>CONCATENATE(Tabla1[[#This Row],[CONTRATO]],Tabla1[[#This Row],[CLAVE]])</f>
        <v>HRAEI-LPI-CC-020-2023HRAEI-MD0632</v>
      </c>
    </row>
    <row r="208" spans="1:15" ht="45" x14ac:dyDescent="0.25">
      <c r="A208" s="102" t="s">
        <v>1570</v>
      </c>
      <c r="B208" s="101" t="s">
        <v>1572</v>
      </c>
      <c r="C208" s="94" t="s">
        <v>1571</v>
      </c>
      <c r="D208" s="94">
        <v>25301597</v>
      </c>
      <c r="E208" s="95">
        <v>29</v>
      </c>
      <c r="F208" s="96">
        <v>699.69</v>
      </c>
      <c r="G208" s="96">
        <v>20291.010000000002</v>
      </c>
      <c r="H208" s="104" t="s">
        <v>563</v>
      </c>
      <c r="I208" s="94" t="s">
        <v>2578</v>
      </c>
      <c r="J208" s="98" t="s">
        <v>1569</v>
      </c>
      <c r="K208" s="99">
        <v>45300</v>
      </c>
      <c r="L208" s="100">
        <v>45315</v>
      </c>
      <c r="M208" s="100">
        <v>45309</v>
      </c>
      <c r="N208" s="95">
        <v>29</v>
      </c>
      <c r="O208" s="107" t="str">
        <f>CONCATENATE(Tabla1[[#This Row],[CONTRATO]],Tabla1[[#This Row],[CLAVE]])</f>
        <v>HRAEI-LPI-CC-020-2023HRAEI-MD1140</v>
      </c>
    </row>
    <row r="209" spans="1:15" ht="90" x14ac:dyDescent="0.25">
      <c r="A209" s="102" t="s">
        <v>1910</v>
      </c>
      <c r="B209" s="101" t="s">
        <v>1912</v>
      </c>
      <c r="C209" s="94" t="s">
        <v>1911</v>
      </c>
      <c r="D209" s="94">
        <v>25302042</v>
      </c>
      <c r="E209" s="95">
        <v>500</v>
      </c>
      <c r="F209" s="96">
        <v>220</v>
      </c>
      <c r="G209" s="96">
        <v>110000</v>
      </c>
      <c r="H209" s="104" t="s">
        <v>563</v>
      </c>
      <c r="I209" s="94" t="s">
        <v>2578</v>
      </c>
      <c r="J209" s="98" t="s">
        <v>1569</v>
      </c>
      <c r="K209" s="99">
        <v>45300</v>
      </c>
      <c r="L209" s="100">
        <v>45315</v>
      </c>
      <c r="M209" s="100">
        <v>45314</v>
      </c>
      <c r="N209" s="95">
        <v>500</v>
      </c>
      <c r="O209" s="107" t="str">
        <f>CONCATENATE(Tabla1[[#This Row],[CONTRATO]],Tabla1[[#This Row],[CLAVE]])</f>
        <v>HRAEI-LPI-CC-020-2023HRAEI-MD1475</v>
      </c>
    </row>
    <row r="210" spans="1:15" ht="22.5" x14ac:dyDescent="0.25">
      <c r="A210" s="102" t="s">
        <v>1955</v>
      </c>
      <c r="B210" s="101" t="s">
        <v>1957</v>
      </c>
      <c r="C210" s="94" t="s">
        <v>1956</v>
      </c>
      <c r="D210" s="94">
        <v>25302765</v>
      </c>
      <c r="E210" s="95">
        <v>1</v>
      </c>
      <c r="F210" s="96">
        <v>149</v>
      </c>
      <c r="G210" s="96">
        <v>149</v>
      </c>
      <c r="H210" s="104" t="s">
        <v>374</v>
      </c>
      <c r="I210" s="94" t="s">
        <v>2579</v>
      </c>
      <c r="J210" s="98" t="s">
        <v>1574</v>
      </c>
      <c r="K210" s="99">
        <v>45300</v>
      </c>
      <c r="L210" s="100">
        <v>45315</v>
      </c>
      <c r="M210" s="100">
        <v>45307</v>
      </c>
      <c r="N210" s="95">
        <v>1</v>
      </c>
      <c r="O210" s="107" t="str">
        <f>CONCATENATE(Tabla1[[#This Row],[CONTRATO]],Tabla1[[#This Row],[CLAVE]])</f>
        <v>HRAEI-LPI-CC-021-2023HRAEI-MD0883</v>
      </c>
    </row>
    <row r="211" spans="1:15" ht="22.5" x14ac:dyDescent="0.25">
      <c r="A211" s="102" t="s">
        <v>1832</v>
      </c>
      <c r="B211" s="101" t="s">
        <v>1834</v>
      </c>
      <c r="C211" s="94" t="s">
        <v>1833</v>
      </c>
      <c r="D211" s="94">
        <v>25301362</v>
      </c>
      <c r="E211" s="95">
        <v>2</v>
      </c>
      <c r="F211" s="96">
        <v>197.9</v>
      </c>
      <c r="G211" s="96">
        <v>395.8</v>
      </c>
      <c r="H211" s="104" t="s">
        <v>374</v>
      </c>
      <c r="I211" s="94" t="s">
        <v>2579</v>
      </c>
      <c r="J211" s="98" t="s">
        <v>1574</v>
      </c>
      <c r="K211" s="99">
        <v>45300</v>
      </c>
      <c r="L211" s="100">
        <v>45315</v>
      </c>
      <c r="M211" s="100">
        <v>45307</v>
      </c>
      <c r="N211" s="95">
        <v>2</v>
      </c>
      <c r="O211" s="107" t="str">
        <f>CONCATENATE(Tabla1[[#This Row],[CONTRATO]],Tabla1[[#This Row],[CLAVE]])</f>
        <v>HRAEI-LPI-CC-021-2023HRAEI-MD0961</v>
      </c>
    </row>
    <row r="212" spans="1:15" ht="33.75" x14ac:dyDescent="0.25">
      <c r="A212" s="102" t="s">
        <v>1942</v>
      </c>
      <c r="B212" s="101" t="s">
        <v>1944</v>
      </c>
      <c r="C212" s="94" t="s">
        <v>1943</v>
      </c>
      <c r="D212" s="94">
        <v>25303077</v>
      </c>
      <c r="E212" s="95">
        <v>3</v>
      </c>
      <c r="F212" s="96">
        <v>58.8</v>
      </c>
      <c r="G212" s="96">
        <v>176.39999999999998</v>
      </c>
      <c r="H212" s="104" t="s">
        <v>374</v>
      </c>
      <c r="I212" s="94" t="s">
        <v>2579</v>
      </c>
      <c r="J212" s="98" t="s">
        <v>1574</v>
      </c>
      <c r="K212" s="99">
        <v>45300</v>
      </c>
      <c r="L212" s="100">
        <v>45315</v>
      </c>
      <c r="M212" s="100">
        <v>45307</v>
      </c>
      <c r="N212" s="95">
        <v>3</v>
      </c>
      <c r="O212" s="107" t="str">
        <f>CONCATENATE(Tabla1[[#This Row],[CONTRATO]],Tabla1[[#This Row],[CLAVE]])</f>
        <v>HRAEI-LPI-CC-021-2023HRAEI-MD1502</v>
      </c>
    </row>
    <row r="213" spans="1:15" ht="45" x14ac:dyDescent="0.25">
      <c r="A213" s="102" t="s">
        <v>1859</v>
      </c>
      <c r="B213" s="101" t="s">
        <v>1861</v>
      </c>
      <c r="C213" s="94" t="s">
        <v>1860</v>
      </c>
      <c r="D213" s="94">
        <v>25302192</v>
      </c>
      <c r="E213" s="95">
        <v>2</v>
      </c>
      <c r="F213" s="96">
        <v>1003</v>
      </c>
      <c r="G213" s="96">
        <v>2006</v>
      </c>
      <c r="H213" s="104" t="s">
        <v>463</v>
      </c>
      <c r="I213" s="94" t="s">
        <v>2580</v>
      </c>
      <c r="J213" s="98" t="s">
        <v>1578</v>
      </c>
      <c r="K213" s="99">
        <v>45300</v>
      </c>
      <c r="L213" s="100">
        <v>45315</v>
      </c>
      <c r="M213" s="100" t="s">
        <v>2788</v>
      </c>
      <c r="N213" s="95">
        <v>0</v>
      </c>
      <c r="O213" s="107" t="str">
        <f>CONCATENATE(Tabla1[[#This Row],[CONTRATO]],Tabla1[[#This Row],[CLAVE]])</f>
        <v>HRAEI-LPI-CC-022-2023HRAEI-MD1602</v>
      </c>
    </row>
    <row r="214" spans="1:15" ht="22.5" x14ac:dyDescent="0.25">
      <c r="A214" s="102" t="s">
        <v>1881</v>
      </c>
      <c r="B214" s="101" t="s">
        <v>1883</v>
      </c>
      <c r="C214" s="94" t="s">
        <v>1882</v>
      </c>
      <c r="D214" s="94">
        <v>25301644</v>
      </c>
      <c r="E214" s="95">
        <v>18</v>
      </c>
      <c r="F214" s="96">
        <v>58.85</v>
      </c>
      <c r="G214" s="96">
        <v>1059.3</v>
      </c>
      <c r="H214" s="104" t="s">
        <v>494</v>
      </c>
      <c r="I214" s="94" t="s">
        <v>2581</v>
      </c>
      <c r="J214" s="98" t="s">
        <v>1599</v>
      </c>
      <c r="K214" s="99">
        <v>45300</v>
      </c>
      <c r="L214" s="100">
        <v>45315</v>
      </c>
      <c r="M214" s="100">
        <v>45345</v>
      </c>
      <c r="N214" s="95">
        <v>18</v>
      </c>
      <c r="O214" s="107" t="str">
        <f>CONCATENATE(Tabla1[[#This Row],[CONTRATO]],Tabla1[[#This Row],[CLAVE]])</f>
        <v>HRAEI-LPI-CC-024-2023HRAEI-MD1176</v>
      </c>
    </row>
    <row r="215" spans="1:15" ht="33.75" x14ac:dyDescent="0.25">
      <c r="A215" s="102" t="s">
        <v>1610</v>
      </c>
      <c r="B215" s="101" t="s">
        <v>1612</v>
      </c>
      <c r="C215" s="94" t="s">
        <v>1611</v>
      </c>
      <c r="D215" s="94">
        <v>25300656</v>
      </c>
      <c r="E215" s="95">
        <v>1</v>
      </c>
      <c r="F215" s="96">
        <v>682.57</v>
      </c>
      <c r="G215" s="96">
        <v>682.57</v>
      </c>
      <c r="H215" s="104" t="s">
        <v>1609</v>
      </c>
      <c r="I215" s="94" t="s">
        <v>2582</v>
      </c>
      <c r="J215" s="98" t="s">
        <v>1608</v>
      </c>
      <c r="K215" s="99">
        <v>45300</v>
      </c>
      <c r="L215" s="100">
        <v>45315</v>
      </c>
      <c r="M215" s="100">
        <v>45505</v>
      </c>
      <c r="N215" s="95">
        <v>1</v>
      </c>
      <c r="O215" s="107" t="str">
        <f>CONCATENATE(Tabla1[[#This Row],[CONTRATO]],Tabla1[[#This Row],[CLAVE]])</f>
        <v>HRAEI-LPI-CC-025-2023HRAEI-MD0423</v>
      </c>
    </row>
    <row r="216" spans="1:15" ht="33.75" x14ac:dyDescent="0.25">
      <c r="A216" s="102" t="s">
        <v>1899</v>
      </c>
      <c r="B216" s="101" t="s">
        <v>1901</v>
      </c>
      <c r="C216" s="94" t="s">
        <v>1900</v>
      </c>
      <c r="D216" s="94">
        <v>25300653</v>
      </c>
      <c r="E216" s="95">
        <v>21</v>
      </c>
      <c r="F216" s="96">
        <v>1268.6300000000001</v>
      </c>
      <c r="G216" s="96">
        <v>26641.230000000003</v>
      </c>
      <c r="H216" s="104" t="s">
        <v>1609</v>
      </c>
      <c r="I216" s="94" t="s">
        <v>2582</v>
      </c>
      <c r="J216" s="98" t="s">
        <v>1608</v>
      </c>
      <c r="K216" s="99">
        <v>45300</v>
      </c>
      <c r="L216" s="100">
        <v>45315</v>
      </c>
      <c r="M216" s="100">
        <v>45496</v>
      </c>
      <c r="N216" s="95">
        <v>21</v>
      </c>
      <c r="O216" s="107" t="str">
        <f>CONCATENATE(Tabla1[[#This Row],[CONTRATO]],Tabla1[[#This Row],[CLAVE]])</f>
        <v>HRAEI-LPI-CC-025-2023HRAEI-MD0424</v>
      </c>
    </row>
    <row r="217" spans="1:15" ht="33.75" x14ac:dyDescent="0.25">
      <c r="A217" s="102" t="s">
        <v>1942</v>
      </c>
      <c r="B217" s="101" t="s">
        <v>1944</v>
      </c>
      <c r="C217" s="94" t="s">
        <v>1943</v>
      </c>
      <c r="D217" s="94">
        <v>25303077</v>
      </c>
      <c r="E217" s="95">
        <v>4</v>
      </c>
      <c r="F217" s="96">
        <v>55</v>
      </c>
      <c r="G217" s="96">
        <v>220</v>
      </c>
      <c r="H217" s="104" t="s">
        <v>1289</v>
      </c>
      <c r="I217" s="94" t="s">
        <v>2583</v>
      </c>
      <c r="J217" s="98" t="s">
        <v>1631</v>
      </c>
      <c r="K217" s="99">
        <v>45301</v>
      </c>
      <c r="L217" s="100">
        <v>45316</v>
      </c>
      <c r="M217" s="100" t="s">
        <v>2788</v>
      </c>
      <c r="N217" s="95">
        <v>0</v>
      </c>
      <c r="O217" s="107" t="str">
        <f>CONCATENATE(Tabla1[[#This Row],[CONTRATO]],Tabla1[[#This Row],[CLAVE]])</f>
        <v>HRAEI-LPI-CC-027-2023HRAEI-MD1502</v>
      </c>
    </row>
    <row r="218" spans="1:15" ht="22.5" x14ac:dyDescent="0.25">
      <c r="A218" s="102" t="s">
        <v>1649</v>
      </c>
      <c r="B218" s="101" t="s">
        <v>1651</v>
      </c>
      <c r="C218" s="94" t="s">
        <v>1650</v>
      </c>
      <c r="D218" s="94">
        <v>25302359</v>
      </c>
      <c r="E218" s="95">
        <v>20</v>
      </c>
      <c r="F218" s="96">
        <v>17.91</v>
      </c>
      <c r="G218" s="96">
        <v>358.2</v>
      </c>
      <c r="H218" s="104" t="s">
        <v>819</v>
      </c>
      <c r="I218" s="94" t="s">
        <v>2584</v>
      </c>
      <c r="J218" s="98" t="s">
        <v>1648</v>
      </c>
      <c r="K218" s="99">
        <v>45301</v>
      </c>
      <c r="L218" s="100">
        <v>45316</v>
      </c>
      <c r="M218" s="100">
        <v>45483</v>
      </c>
      <c r="N218" s="95">
        <v>20</v>
      </c>
      <c r="O218" s="107" t="str">
        <f>CONCATENATE(Tabla1[[#This Row],[CONTRATO]],Tabla1[[#This Row],[CLAVE]])</f>
        <v>HRAEI-LPI-CC-028-2023HRAEI-MD0049</v>
      </c>
    </row>
    <row r="219" spans="1:15" ht="45" x14ac:dyDescent="0.25">
      <c r="A219" s="102" t="s">
        <v>1655</v>
      </c>
      <c r="B219" s="101" t="s">
        <v>1657</v>
      </c>
      <c r="C219" s="94" t="s">
        <v>1656</v>
      </c>
      <c r="D219" s="94">
        <v>25300435</v>
      </c>
      <c r="E219" s="95">
        <v>25</v>
      </c>
      <c r="F219" s="96">
        <v>8250</v>
      </c>
      <c r="G219" s="96">
        <v>206250</v>
      </c>
      <c r="H219" s="104" t="s">
        <v>1654</v>
      </c>
      <c r="I219" s="94" t="s">
        <v>2585</v>
      </c>
      <c r="J219" s="98" t="s">
        <v>1653</v>
      </c>
      <c r="K219" s="99">
        <v>45301</v>
      </c>
      <c r="L219" s="100">
        <v>45316</v>
      </c>
      <c r="M219" s="100">
        <v>45309</v>
      </c>
      <c r="N219" s="95">
        <v>25</v>
      </c>
      <c r="O219" s="107" t="str">
        <f>CONCATENATE(Tabla1[[#This Row],[CONTRATO]],Tabla1[[#This Row],[CLAVE]])</f>
        <v>HRAEI-LPI-CC-029-2023HRAEI-MD0263</v>
      </c>
    </row>
    <row r="220" spans="1:15" ht="56.25" x14ac:dyDescent="0.25">
      <c r="A220" s="102" t="s">
        <v>1663</v>
      </c>
      <c r="B220" s="101" t="s">
        <v>1665</v>
      </c>
      <c r="C220" s="94" t="s">
        <v>1664</v>
      </c>
      <c r="D220" s="94">
        <v>25300330</v>
      </c>
      <c r="E220" s="95">
        <v>14</v>
      </c>
      <c r="F220" s="96">
        <v>12.3499999999999</v>
      </c>
      <c r="G220" s="96">
        <v>172.89999999999861</v>
      </c>
      <c r="H220" s="104" t="s">
        <v>1338</v>
      </c>
      <c r="I220" s="94" t="s">
        <v>2586</v>
      </c>
      <c r="J220" s="98" t="s">
        <v>1662</v>
      </c>
      <c r="K220" s="99">
        <v>45301</v>
      </c>
      <c r="L220" s="100">
        <v>45316</v>
      </c>
      <c r="M220" s="100">
        <v>45303</v>
      </c>
      <c r="N220" s="95">
        <v>14</v>
      </c>
      <c r="O220" s="107" t="str">
        <f>CONCATENATE(Tabla1[[#This Row],[CONTRATO]],Tabla1[[#This Row],[CLAVE]])</f>
        <v>HRAEI-LPI-CC-030-2023HRAEI-MD0188</v>
      </c>
    </row>
    <row r="221" spans="1:15" ht="33.75" x14ac:dyDescent="0.25">
      <c r="A221" s="102" t="s">
        <v>1693</v>
      </c>
      <c r="B221" s="101" t="s">
        <v>1695</v>
      </c>
      <c r="C221" s="94" t="s">
        <v>1694</v>
      </c>
      <c r="D221" s="94">
        <v>25300488</v>
      </c>
      <c r="E221" s="95">
        <v>17</v>
      </c>
      <c r="F221" s="96">
        <v>7</v>
      </c>
      <c r="G221" s="96">
        <v>119</v>
      </c>
      <c r="H221" s="104" t="s">
        <v>604</v>
      </c>
      <c r="I221" s="94" t="s">
        <v>2587</v>
      </c>
      <c r="J221" s="98" t="s">
        <v>1692</v>
      </c>
      <c r="K221" s="99">
        <v>45301</v>
      </c>
      <c r="L221" s="100">
        <v>45316</v>
      </c>
      <c r="M221" s="100">
        <v>45306</v>
      </c>
      <c r="N221" s="95">
        <v>17</v>
      </c>
      <c r="O221" s="107" t="str">
        <f>CONCATENATE(Tabla1[[#This Row],[CONTRATO]],Tabla1[[#This Row],[CLAVE]])</f>
        <v>HRAEI-LPI-CC-032-2023HRAEI-MD0301</v>
      </c>
    </row>
    <row r="222" spans="1:15" ht="56.25" x14ac:dyDescent="0.25">
      <c r="A222" s="102" t="s">
        <v>1710</v>
      </c>
      <c r="B222" s="101" t="s">
        <v>1712</v>
      </c>
      <c r="C222" s="94" t="s">
        <v>1711</v>
      </c>
      <c r="D222" s="94">
        <v>25301240</v>
      </c>
      <c r="E222" s="95">
        <v>2</v>
      </c>
      <c r="F222" s="96">
        <v>1180.83</v>
      </c>
      <c r="G222" s="96">
        <v>2361.66</v>
      </c>
      <c r="H222" s="104" t="s">
        <v>574</v>
      </c>
      <c r="I222" s="94" t="s">
        <v>2588</v>
      </c>
      <c r="J222" s="98" t="s">
        <v>1709</v>
      </c>
      <c r="K222" s="99">
        <v>45301</v>
      </c>
      <c r="L222" s="100">
        <v>45316</v>
      </c>
      <c r="M222" s="100">
        <v>45306</v>
      </c>
      <c r="N222" s="95">
        <v>2</v>
      </c>
      <c r="O222" s="107" t="str">
        <f>CONCATENATE(Tabla1[[#This Row],[CONTRATO]],Tabla1[[#This Row],[CLAVE]])</f>
        <v>HRAEI-LPI-CC-033-2023HRAEI-MD0867</v>
      </c>
    </row>
    <row r="223" spans="1:15" ht="67.5" x14ac:dyDescent="0.25">
      <c r="A223" s="102" t="s">
        <v>1869</v>
      </c>
      <c r="B223" s="101" t="s">
        <v>1871</v>
      </c>
      <c r="C223" s="94" t="s">
        <v>1870</v>
      </c>
      <c r="D223" s="94">
        <v>25302222</v>
      </c>
      <c r="E223" s="95">
        <v>7</v>
      </c>
      <c r="F223" s="96">
        <v>8.58</v>
      </c>
      <c r="G223" s="96">
        <v>60.06</v>
      </c>
      <c r="H223" s="104" t="s">
        <v>1377</v>
      </c>
      <c r="I223" s="94" t="s">
        <v>2589</v>
      </c>
      <c r="J223" s="98" t="s">
        <v>1721</v>
      </c>
      <c r="K223" s="99">
        <v>45301</v>
      </c>
      <c r="L223" s="100">
        <v>45316</v>
      </c>
      <c r="M223" s="100" t="s">
        <v>2788</v>
      </c>
      <c r="N223" s="95">
        <v>0</v>
      </c>
      <c r="O223" s="107" t="str">
        <f>CONCATENATE(Tabla1[[#This Row],[CONTRATO]],Tabla1[[#This Row],[CLAVE]])</f>
        <v>HRAEI-LPI-CC-034-2023HRAEI-MD1621</v>
      </c>
    </row>
    <row r="224" spans="1:15" ht="56.25" x14ac:dyDescent="0.25">
      <c r="A224" s="102" t="s">
        <v>1903</v>
      </c>
      <c r="B224" s="101" t="s">
        <v>1905</v>
      </c>
      <c r="C224" s="94" t="s">
        <v>1904</v>
      </c>
      <c r="D224" s="94">
        <v>25302923</v>
      </c>
      <c r="E224" s="95">
        <v>4</v>
      </c>
      <c r="F224" s="96">
        <v>4.9000000000000004</v>
      </c>
      <c r="G224" s="96">
        <v>19.600000000000001</v>
      </c>
      <c r="H224" s="104" t="s">
        <v>1377</v>
      </c>
      <c r="I224" s="94" t="s">
        <v>2589</v>
      </c>
      <c r="J224" s="98" t="s">
        <v>1721</v>
      </c>
      <c r="K224" s="99">
        <v>45301</v>
      </c>
      <c r="L224" s="100">
        <v>45316</v>
      </c>
      <c r="M224" s="100" t="s">
        <v>2788</v>
      </c>
      <c r="N224" s="95">
        <v>0</v>
      </c>
      <c r="O224" s="107" t="str">
        <f>CONCATENATE(Tabla1[[#This Row],[CONTRATO]],Tabla1[[#This Row],[CLAVE]])</f>
        <v>HRAEI-LPI-CC-034-2023HRAEI-MD1164</v>
      </c>
    </row>
    <row r="225" spans="1:15" ht="33.75" x14ac:dyDescent="0.25">
      <c r="A225" s="102" t="s">
        <v>1815</v>
      </c>
      <c r="B225" s="101" t="s">
        <v>1817</v>
      </c>
      <c r="C225" s="94" t="s">
        <v>1816</v>
      </c>
      <c r="D225" s="94">
        <v>25301527</v>
      </c>
      <c r="E225" s="95">
        <v>8</v>
      </c>
      <c r="F225" s="96">
        <v>36.399999999999899</v>
      </c>
      <c r="G225" s="96">
        <v>291.19999999999919</v>
      </c>
      <c r="H225" s="104" t="s">
        <v>1377</v>
      </c>
      <c r="I225" s="94" t="s">
        <v>2589</v>
      </c>
      <c r="J225" s="98" t="s">
        <v>1721</v>
      </c>
      <c r="K225" s="99">
        <v>45301</v>
      </c>
      <c r="L225" s="100">
        <v>45316</v>
      </c>
      <c r="M225" s="100" t="s">
        <v>2788</v>
      </c>
      <c r="N225" s="95">
        <v>0</v>
      </c>
      <c r="O225" s="107" t="str">
        <f>CONCATENATE(Tabla1[[#This Row],[CONTRATO]],Tabla1[[#This Row],[CLAVE]])</f>
        <v>HRAEI-LPI-CC-034-2023HRAEI-MD1088</v>
      </c>
    </row>
    <row r="226" spans="1:15" ht="56.25" x14ac:dyDescent="0.25">
      <c r="A226" s="102" t="s">
        <v>1927</v>
      </c>
      <c r="B226" s="101" t="s">
        <v>1929</v>
      </c>
      <c r="C226" s="94" t="s">
        <v>1928</v>
      </c>
      <c r="D226" s="94">
        <v>25303043</v>
      </c>
      <c r="E226" s="95">
        <v>2</v>
      </c>
      <c r="F226" s="96">
        <v>22.399999999999899</v>
      </c>
      <c r="G226" s="96">
        <v>44.799999999999798</v>
      </c>
      <c r="H226" s="104" t="s">
        <v>1377</v>
      </c>
      <c r="I226" s="94" t="s">
        <v>2589</v>
      </c>
      <c r="J226" s="98" t="s">
        <v>1721</v>
      </c>
      <c r="K226" s="99">
        <v>45301</v>
      </c>
      <c r="L226" s="100">
        <v>45316</v>
      </c>
      <c r="M226" s="100" t="s">
        <v>2788</v>
      </c>
      <c r="N226" s="95">
        <v>0</v>
      </c>
      <c r="O226" s="107" t="str">
        <f>CONCATENATE(Tabla1[[#This Row],[CONTRATO]],Tabla1[[#This Row],[CLAVE]])</f>
        <v>HRAEI-LPI-CC-034-2023HRAEI-MD1452</v>
      </c>
    </row>
    <row r="227" spans="1:15" ht="33.75" x14ac:dyDescent="0.25">
      <c r="A227" s="102" t="s">
        <v>1740</v>
      </c>
      <c r="B227" s="101" t="s">
        <v>1742</v>
      </c>
      <c r="C227" s="94" t="s">
        <v>1741</v>
      </c>
      <c r="D227" s="94">
        <v>25301459</v>
      </c>
      <c r="E227" s="95">
        <v>117</v>
      </c>
      <c r="F227" s="96">
        <v>17.969999999999899</v>
      </c>
      <c r="G227" s="96">
        <v>2102.4899999999884</v>
      </c>
      <c r="H227" s="104" t="s">
        <v>1739</v>
      </c>
      <c r="I227" s="94" t="s">
        <v>2590</v>
      </c>
      <c r="J227" s="98" t="s">
        <v>1738</v>
      </c>
      <c r="K227" s="99">
        <v>45301</v>
      </c>
      <c r="L227" s="100">
        <v>45316</v>
      </c>
      <c r="M227" s="100">
        <v>45482</v>
      </c>
      <c r="N227" s="95">
        <v>117</v>
      </c>
      <c r="O227" s="107" t="str">
        <f>CONCATENATE(Tabla1[[#This Row],[CONTRATO]],Tabla1[[#This Row],[CLAVE]])</f>
        <v>HRAEI-LPI-CC-036-2023HRAEI-MD1034</v>
      </c>
    </row>
    <row r="228" spans="1:15" ht="22.5" x14ac:dyDescent="0.25">
      <c r="A228" s="102" t="s">
        <v>1794</v>
      </c>
      <c r="B228" s="101" t="s">
        <v>1796</v>
      </c>
      <c r="C228" s="94" t="s">
        <v>1795</v>
      </c>
      <c r="D228" s="94">
        <v>25301749</v>
      </c>
      <c r="E228" s="95">
        <v>71</v>
      </c>
      <c r="F228" s="96">
        <v>100</v>
      </c>
      <c r="G228" s="96">
        <v>7100</v>
      </c>
      <c r="H228" s="104" t="s">
        <v>1793</v>
      </c>
      <c r="I228" s="94" t="s">
        <v>2591</v>
      </c>
      <c r="J228" s="98" t="s">
        <v>1792</v>
      </c>
      <c r="K228" s="99">
        <v>45301</v>
      </c>
      <c r="L228" s="100">
        <v>45316</v>
      </c>
      <c r="M228" s="100">
        <v>45308</v>
      </c>
      <c r="N228" s="95">
        <v>71</v>
      </c>
      <c r="O228" s="107" t="str">
        <f>CONCATENATE(Tabla1[[#This Row],[CONTRATO]],Tabla1[[#This Row],[CLAVE]])</f>
        <v>HRAEI-LPI-CC-039-2023HRAEI-MD1248</v>
      </c>
    </row>
    <row r="229" spans="1:15" ht="56.25" x14ac:dyDescent="0.25">
      <c r="A229" s="102" t="s">
        <v>1923</v>
      </c>
      <c r="B229" s="101" t="s">
        <v>1925</v>
      </c>
      <c r="C229" s="94" t="s">
        <v>1924</v>
      </c>
      <c r="D229" s="94">
        <v>25302453</v>
      </c>
      <c r="E229" s="95">
        <v>6240</v>
      </c>
      <c r="F229" s="96">
        <v>24.5</v>
      </c>
      <c r="G229" s="96">
        <v>152880</v>
      </c>
      <c r="H229" s="104" t="s">
        <v>1425</v>
      </c>
      <c r="I229" s="94" t="s">
        <v>2592</v>
      </c>
      <c r="J229" s="98" t="s">
        <v>1819</v>
      </c>
      <c r="K229" s="99">
        <v>45301</v>
      </c>
      <c r="L229" s="100">
        <v>45316</v>
      </c>
      <c r="M229" s="100">
        <v>45314</v>
      </c>
      <c r="N229" s="95">
        <v>6240</v>
      </c>
      <c r="O229" s="107" t="str">
        <f>CONCATENATE(Tabla1[[#This Row],[CONTRATO]],Tabla1[[#This Row],[CLAVE]])</f>
        <v>HRAEI-LPI-CC-043-2-2023HRAEI-MD0274</v>
      </c>
    </row>
    <row r="230" spans="1:15" ht="45" x14ac:dyDescent="0.25">
      <c r="A230" s="102" t="s">
        <v>1820</v>
      </c>
      <c r="B230" s="101" t="s">
        <v>1822</v>
      </c>
      <c r="C230" s="94" t="s">
        <v>1821</v>
      </c>
      <c r="D230" s="94">
        <v>25300459</v>
      </c>
      <c r="E230" s="95">
        <v>200</v>
      </c>
      <c r="F230" s="96">
        <v>18.05</v>
      </c>
      <c r="G230" s="96">
        <v>3610</v>
      </c>
      <c r="H230" s="104" t="s">
        <v>1425</v>
      </c>
      <c r="I230" s="94" t="s">
        <v>2592</v>
      </c>
      <c r="J230" s="98" t="s">
        <v>1819</v>
      </c>
      <c r="K230" s="99">
        <v>45301</v>
      </c>
      <c r="L230" s="100">
        <v>45316</v>
      </c>
      <c r="M230" s="100">
        <v>45314</v>
      </c>
      <c r="N230" s="95">
        <v>200</v>
      </c>
      <c r="O230" s="107" t="str">
        <f>CONCATENATE(Tabla1[[#This Row],[CONTRATO]],Tabla1[[#This Row],[CLAVE]])</f>
        <v>HRAEI-LPI-CC-043-2-2023HRAEI-MD0278</v>
      </c>
    </row>
    <row r="231" spans="1:15" ht="56.25" x14ac:dyDescent="0.25">
      <c r="A231" s="102" t="s">
        <v>1913</v>
      </c>
      <c r="B231" s="101" t="s">
        <v>1915</v>
      </c>
      <c r="C231" s="94" t="s">
        <v>1914</v>
      </c>
      <c r="D231" s="94">
        <v>25302711</v>
      </c>
      <c r="E231" s="95">
        <v>780</v>
      </c>
      <c r="F231" s="96">
        <v>51.8</v>
      </c>
      <c r="G231" s="96">
        <v>40404</v>
      </c>
      <c r="H231" s="104" t="s">
        <v>1425</v>
      </c>
      <c r="I231" s="94" t="s">
        <v>2592</v>
      </c>
      <c r="J231" s="98" t="s">
        <v>1819</v>
      </c>
      <c r="K231" s="99">
        <v>45301</v>
      </c>
      <c r="L231" s="100">
        <v>45316</v>
      </c>
      <c r="M231" s="100">
        <v>45314</v>
      </c>
      <c r="N231" s="95">
        <v>780</v>
      </c>
      <c r="O231" s="107" t="str">
        <f>CONCATENATE(Tabla1[[#This Row],[CONTRATO]],Tabla1[[#This Row],[CLAVE]])</f>
        <v>HRAEI-LPI-CC-043-2-2023HRAEI-MD0800</v>
      </c>
    </row>
    <row r="232" spans="1:15" ht="45" x14ac:dyDescent="0.25">
      <c r="A232" s="102" t="s">
        <v>1829</v>
      </c>
      <c r="B232" s="101" t="s">
        <v>1831</v>
      </c>
      <c r="C232" s="94" t="s">
        <v>1830</v>
      </c>
      <c r="D232" s="94">
        <v>25300038</v>
      </c>
      <c r="E232" s="95">
        <v>390</v>
      </c>
      <c r="F232" s="96">
        <v>164.789999999999</v>
      </c>
      <c r="G232" s="96">
        <v>64268.099999999606</v>
      </c>
      <c r="H232" s="104" t="s">
        <v>422</v>
      </c>
      <c r="I232" s="94" t="s">
        <v>2593</v>
      </c>
      <c r="J232" s="98" t="s">
        <v>1828</v>
      </c>
      <c r="K232" s="99">
        <v>45301</v>
      </c>
      <c r="L232" s="100">
        <v>45316</v>
      </c>
      <c r="M232" s="100">
        <v>45314</v>
      </c>
      <c r="N232" s="95">
        <v>390</v>
      </c>
      <c r="O232" s="107" t="str">
        <f>CONCATENATE(Tabla1[[#This Row],[CONTRATO]],Tabla1[[#This Row],[CLAVE]])</f>
        <v>HRAEI-LPI-CC-044-2023HRAEI-MD0039</v>
      </c>
    </row>
    <row r="233" spans="1:15" ht="33.75" x14ac:dyDescent="0.25">
      <c r="A233" s="102" t="s">
        <v>1887</v>
      </c>
      <c r="B233" s="101" t="s">
        <v>1889</v>
      </c>
      <c r="C233" s="94" t="s">
        <v>1888</v>
      </c>
      <c r="D233" s="94">
        <v>25300085</v>
      </c>
      <c r="E233" s="95">
        <v>32</v>
      </c>
      <c r="F233" s="96">
        <v>417</v>
      </c>
      <c r="G233" s="96">
        <v>13344</v>
      </c>
      <c r="H233" s="104" t="s">
        <v>422</v>
      </c>
      <c r="I233" s="94" t="s">
        <v>2593</v>
      </c>
      <c r="J233" s="98" t="s">
        <v>1828</v>
      </c>
      <c r="K233" s="99">
        <v>45301</v>
      </c>
      <c r="L233" s="100">
        <v>45316</v>
      </c>
      <c r="M233" s="100">
        <v>45314</v>
      </c>
      <c r="N233" s="95">
        <v>32</v>
      </c>
      <c r="O233" s="107" t="str">
        <f>CONCATENATE(Tabla1[[#This Row],[CONTRATO]],Tabla1[[#This Row],[CLAVE]])</f>
        <v>HRAEI-LPI-CC-044-2023HRAEI-MD0068</v>
      </c>
    </row>
    <row r="234" spans="1:15" ht="33.75" x14ac:dyDescent="0.25">
      <c r="A234" s="102" t="s">
        <v>1837</v>
      </c>
      <c r="B234" s="101" t="s">
        <v>1839</v>
      </c>
      <c r="C234" s="94" t="s">
        <v>1838</v>
      </c>
      <c r="D234" s="94">
        <v>25301361</v>
      </c>
      <c r="E234" s="95">
        <v>476</v>
      </c>
      <c r="F234" s="96">
        <v>69.84</v>
      </c>
      <c r="G234" s="96">
        <v>33243.840000000004</v>
      </c>
      <c r="H234" s="104" t="s">
        <v>1836</v>
      </c>
      <c r="I234" s="94" t="s">
        <v>2594</v>
      </c>
      <c r="J234" s="98" t="s">
        <v>1835</v>
      </c>
      <c r="K234" s="99">
        <v>45301</v>
      </c>
      <c r="L234" s="100">
        <v>45316</v>
      </c>
      <c r="M234" s="100">
        <v>45313</v>
      </c>
      <c r="N234" s="95">
        <v>476</v>
      </c>
      <c r="O234" s="107" t="str">
        <f>CONCATENATE(Tabla1[[#This Row],[CONTRATO]],Tabla1[[#This Row],[CLAVE]])</f>
        <v>HRAEI-LPI-CC-045-2023HRAEI-MD0962</v>
      </c>
    </row>
    <row r="235" spans="1:15" ht="22.5" x14ac:dyDescent="0.25">
      <c r="A235" s="102" t="s">
        <v>1697</v>
      </c>
      <c r="B235" s="101" t="s">
        <v>1699</v>
      </c>
      <c r="C235" s="94" t="s">
        <v>1698</v>
      </c>
      <c r="D235" s="94">
        <v>25300029</v>
      </c>
      <c r="E235" s="95">
        <v>11</v>
      </c>
      <c r="F235" s="96">
        <v>105</v>
      </c>
      <c r="G235" s="96">
        <v>1155</v>
      </c>
      <c r="H235" s="104" t="s">
        <v>499</v>
      </c>
      <c r="I235" s="94" t="s">
        <v>2595</v>
      </c>
      <c r="J235" s="98" t="s">
        <v>1862</v>
      </c>
      <c r="K235" s="99">
        <v>45301</v>
      </c>
      <c r="L235" s="100">
        <v>45316</v>
      </c>
      <c r="M235" s="100">
        <v>45313</v>
      </c>
      <c r="N235" s="95">
        <v>11</v>
      </c>
      <c r="O235" s="107" t="str">
        <f>CONCATENATE(Tabla1[[#This Row],[CONTRATO]],Tabla1[[#This Row],[CLAVE]])</f>
        <v>HRAEI-LPI-CC-047-2023HRAEI-MD0031</v>
      </c>
    </row>
    <row r="236" spans="1:15" ht="33.75" x14ac:dyDescent="0.25">
      <c r="A236" s="102" t="s">
        <v>1936</v>
      </c>
      <c r="B236" s="101" t="s">
        <v>1938</v>
      </c>
      <c r="C236" s="94" t="s">
        <v>1937</v>
      </c>
      <c r="D236" s="94">
        <v>25302646</v>
      </c>
      <c r="E236" s="95">
        <v>50</v>
      </c>
      <c r="F236" s="96">
        <v>11107</v>
      </c>
      <c r="G236" s="96">
        <v>555350</v>
      </c>
      <c r="H236" s="104" t="s">
        <v>213</v>
      </c>
      <c r="I236" s="94" t="s">
        <v>2596</v>
      </c>
      <c r="J236" s="98" t="s">
        <v>1935</v>
      </c>
      <c r="K236" s="99">
        <v>45301</v>
      </c>
      <c r="L236" s="100">
        <v>45316</v>
      </c>
      <c r="M236" s="100">
        <v>45320</v>
      </c>
      <c r="N236" s="95">
        <v>50</v>
      </c>
      <c r="O236" s="107" t="str">
        <f>CONCATENATE(Tabla1[[#This Row],[CONTRATO]],Tabla1[[#This Row],[CLAVE]])</f>
        <v>HRAEI-LPI-CC-049-2023HRAEI-MD0698</v>
      </c>
    </row>
    <row r="237" spans="1:15" ht="22.5" x14ac:dyDescent="0.25">
      <c r="A237" s="102" t="s">
        <v>1624</v>
      </c>
      <c r="B237" s="101" t="s">
        <v>1626</v>
      </c>
      <c r="C237" s="94" t="s">
        <v>1625</v>
      </c>
      <c r="D237" s="94">
        <v>25302830</v>
      </c>
      <c r="E237" s="95">
        <v>19</v>
      </c>
      <c r="F237" s="96">
        <v>14.5</v>
      </c>
      <c r="G237" s="96">
        <v>275.5</v>
      </c>
      <c r="H237" s="104" t="s">
        <v>813</v>
      </c>
      <c r="I237" s="94" t="s">
        <v>2597</v>
      </c>
      <c r="J237" s="98" t="s">
        <v>2022</v>
      </c>
      <c r="K237" s="99">
        <v>45301</v>
      </c>
      <c r="L237" s="100">
        <v>45316</v>
      </c>
      <c r="M237" s="100">
        <v>45324</v>
      </c>
      <c r="N237" s="95">
        <v>19</v>
      </c>
      <c r="O237" s="107" t="str">
        <f>CONCATENATE(Tabla1[[#This Row],[CONTRATO]],Tabla1[[#This Row],[CLAVE]])</f>
        <v>HRAEI-LPI-CC-079-2023HRAEI-MD1049</v>
      </c>
    </row>
    <row r="238" spans="1:15" ht="33.75" x14ac:dyDescent="0.25">
      <c r="A238" s="102" t="s">
        <v>1837</v>
      </c>
      <c r="B238" s="101" t="s">
        <v>1839</v>
      </c>
      <c r="C238" s="94" t="s">
        <v>1838</v>
      </c>
      <c r="D238" s="94">
        <v>25301361</v>
      </c>
      <c r="E238" s="95">
        <v>127</v>
      </c>
      <c r="F238" s="96">
        <v>72.599999999999994</v>
      </c>
      <c r="G238" s="96">
        <v>9220.1999999999989</v>
      </c>
      <c r="H238" s="104" t="s">
        <v>2024</v>
      </c>
      <c r="I238" s="94" t="s">
        <v>2598</v>
      </c>
      <c r="J238" s="98" t="s">
        <v>2023</v>
      </c>
      <c r="K238" s="99">
        <v>45301</v>
      </c>
      <c r="L238" s="100">
        <v>45316</v>
      </c>
      <c r="M238" s="100">
        <v>45316</v>
      </c>
      <c r="N238" s="95">
        <v>127</v>
      </c>
      <c r="O238" s="107" t="str">
        <f>CONCATENATE(Tabla1[[#This Row],[CONTRATO]],Tabla1[[#This Row],[CLAVE]])</f>
        <v>HRAEI-LPI-CC-080-2023HRAEI-MD0962</v>
      </c>
    </row>
    <row r="239" spans="1:15" ht="33.75" x14ac:dyDescent="0.25">
      <c r="A239" s="102" t="s">
        <v>1939</v>
      </c>
      <c r="B239" s="101" t="s">
        <v>1941</v>
      </c>
      <c r="C239" s="94" t="s">
        <v>1940</v>
      </c>
      <c r="D239" s="94">
        <v>25302196</v>
      </c>
      <c r="E239" s="95">
        <v>7</v>
      </c>
      <c r="F239" s="96">
        <v>48.5</v>
      </c>
      <c r="G239" s="96">
        <v>339.5</v>
      </c>
      <c r="H239" s="104" t="s">
        <v>1300</v>
      </c>
      <c r="I239" s="94" t="s">
        <v>2599</v>
      </c>
      <c r="J239" s="98" t="s">
        <v>2034</v>
      </c>
      <c r="K239" s="99">
        <v>45301</v>
      </c>
      <c r="L239" s="100">
        <v>45316</v>
      </c>
      <c r="M239" s="100" t="s">
        <v>2788</v>
      </c>
      <c r="N239" s="95">
        <v>0</v>
      </c>
      <c r="O239" s="107" t="str">
        <f>CONCATENATE(Tabla1[[#This Row],[CONTRATO]],Tabla1[[#This Row],[CLAVE]])</f>
        <v>HRAEI-LPI-CC-090-2023HRAEI-MD1606</v>
      </c>
    </row>
    <row r="240" spans="1:15" ht="67.5" x14ac:dyDescent="0.25">
      <c r="A240" s="102" t="s">
        <v>1023</v>
      </c>
      <c r="B240" s="101" t="s">
        <v>1025</v>
      </c>
      <c r="C240" s="94" t="s">
        <v>1024</v>
      </c>
      <c r="D240" s="94">
        <v>25301724</v>
      </c>
      <c r="E240" s="95">
        <v>3546</v>
      </c>
      <c r="F240" s="96">
        <v>42</v>
      </c>
      <c r="G240" s="96">
        <v>148932</v>
      </c>
      <c r="H240" s="104" t="s">
        <v>1338</v>
      </c>
      <c r="I240" s="94" t="s">
        <v>2600</v>
      </c>
      <c r="J240" s="98" t="s">
        <v>2036</v>
      </c>
      <c r="K240" s="99">
        <v>45301</v>
      </c>
      <c r="L240" s="100">
        <v>45316</v>
      </c>
      <c r="M240" s="100" t="s">
        <v>2788</v>
      </c>
      <c r="N240" s="95">
        <v>0</v>
      </c>
      <c r="O240" s="107" t="str">
        <f>CONCATENATE(Tabla1[[#This Row],[CONTRATO]],Tabla1[[#This Row],[CLAVE]])</f>
        <v>HRAEI-LPI-CC-093-2023HRAEI-MD1236</v>
      </c>
    </row>
    <row r="241" spans="1:15" ht="22.5" x14ac:dyDescent="0.25">
      <c r="A241" s="102" t="s">
        <v>1400</v>
      </c>
      <c r="B241" s="101" t="s">
        <v>1402</v>
      </c>
      <c r="C241" s="94" t="s">
        <v>1401</v>
      </c>
      <c r="D241" s="94">
        <v>25302257</v>
      </c>
      <c r="E241" s="95">
        <v>39</v>
      </c>
      <c r="F241" s="96">
        <v>875</v>
      </c>
      <c r="G241" s="96">
        <v>34125</v>
      </c>
      <c r="H241" s="104" t="s">
        <v>2210</v>
      </c>
      <c r="I241" s="94" t="s">
        <v>2601</v>
      </c>
      <c r="J241" s="98" t="s">
        <v>2209</v>
      </c>
      <c r="K241" s="99">
        <v>45303</v>
      </c>
      <c r="L241" s="100">
        <v>45318</v>
      </c>
      <c r="M241" s="100">
        <v>45316</v>
      </c>
      <c r="N241" s="95">
        <v>39</v>
      </c>
      <c r="O241" s="107" t="str">
        <f>CONCATENATE(Tabla1[[#This Row],[CONTRATO]],Tabla1[[#This Row],[CLAVE]])</f>
        <v>HRAEI-LPI-CC-166-2023HRAEI-MD1647</v>
      </c>
    </row>
    <row r="242" spans="1:15" ht="33.75" x14ac:dyDescent="0.25">
      <c r="A242" s="102" t="s">
        <v>723</v>
      </c>
      <c r="B242" s="101" t="s">
        <v>725</v>
      </c>
      <c r="C242" s="94" t="s">
        <v>724</v>
      </c>
      <c r="D242" s="94">
        <v>25300797</v>
      </c>
      <c r="E242" s="95">
        <v>1920</v>
      </c>
      <c r="F242" s="96">
        <v>150</v>
      </c>
      <c r="G242" s="96">
        <v>288000</v>
      </c>
      <c r="H242" s="104" t="s">
        <v>800</v>
      </c>
      <c r="I242" s="94" t="s">
        <v>2602</v>
      </c>
      <c r="J242" s="98" t="s">
        <v>2309</v>
      </c>
      <c r="K242" s="99">
        <v>45303</v>
      </c>
      <c r="L242" s="100">
        <v>45318</v>
      </c>
      <c r="M242" s="100" t="s">
        <v>2788</v>
      </c>
      <c r="N242" s="95">
        <v>0</v>
      </c>
      <c r="O242" s="107" t="str">
        <f>CONCATENATE(Tabla1[[#This Row],[CONTRATO]],Tabla1[[#This Row],[CLAVE]])</f>
        <v>HRAEI-LPI-CC-252-2023HRAEI-MD0525</v>
      </c>
    </row>
    <row r="243" spans="1:15" ht="33.75" x14ac:dyDescent="0.25">
      <c r="A243" s="102" t="s">
        <v>959</v>
      </c>
      <c r="B243" s="101" t="s">
        <v>961</v>
      </c>
      <c r="C243" s="94" t="s">
        <v>960</v>
      </c>
      <c r="D243" s="94">
        <v>25300798</v>
      </c>
      <c r="E243" s="95">
        <v>1536</v>
      </c>
      <c r="F243" s="96">
        <v>151</v>
      </c>
      <c r="G243" s="96">
        <v>231936</v>
      </c>
      <c r="H243" s="104" t="s">
        <v>800</v>
      </c>
      <c r="I243" s="94" t="s">
        <v>2602</v>
      </c>
      <c r="J243" s="98" t="s">
        <v>2309</v>
      </c>
      <c r="K243" s="99">
        <v>45303</v>
      </c>
      <c r="L243" s="100">
        <v>45318</v>
      </c>
      <c r="M243" s="100" t="s">
        <v>2788</v>
      </c>
      <c r="N243" s="95">
        <v>0</v>
      </c>
      <c r="O243" s="107" t="str">
        <f>CONCATENATE(Tabla1[[#This Row],[CONTRATO]],Tabla1[[#This Row],[CLAVE]])</f>
        <v>HRAEI-LPI-CC-252-2023HRAEI-MD0526</v>
      </c>
    </row>
    <row r="244" spans="1:15" ht="33.75" x14ac:dyDescent="0.25">
      <c r="A244" s="102" t="s">
        <v>1884</v>
      </c>
      <c r="B244" s="101" t="s">
        <v>1886</v>
      </c>
      <c r="C244" s="94" t="s">
        <v>1885</v>
      </c>
      <c r="D244" s="94">
        <v>25302059</v>
      </c>
      <c r="E244" s="95">
        <v>72</v>
      </c>
      <c r="F244" s="96">
        <v>185</v>
      </c>
      <c r="G244" s="96">
        <v>13320</v>
      </c>
      <c r="H244" s="104" t="s">
        <v>800</v>
      </c>
      <c r="I244" s="94" t="s">
        <v>2602</v>
      </c>
      <c r="J244" s="98" t="s">
        <v>2309</v>
      </c>
      <c r="K244" s="99">
        <v>45303</v>
      </c>
      <c r="L244" s="100">
        <v>45318</v>
      </c>
      <c r="M244" s="100" t="s">
        <v>2788</v>
      </c>
      <c r="N244" s="95">
        <v>0</v>
      </c>
      <c r="O244" s="107" t="str">
        <f>CONCATENATE(Tabla1[[#This Row],[CONTRATO]],Tabla1[[#This Row],[CLAVE]])</f>
        <v>HRAEI-LPI-CC-252-2023HRAEI-MD1485</v>
      </c>
    </row>
    <row r="245" spans="1:15" ht="22.5" x14ac:dyDescent="0.25">
      <c r="A245" s="102" t="s">
        <v>854</v>
      </c>
      <c r="B245" s="101" t="s">
        <v>856</v>
      </c>
      <c r="C245" s="94" t="s">
        <v>855</v>
      </c>
      <c r="D245" s="94">
        <v>25300304</v>
      </c>
      <c r="E245" s="95">
        <v>40</v>
      </c>
      <c r="F245" s="96">
        <v>165</v>
      </c>
      <c r="G245" s="96">
        <v>6600</v>
      </c>
      <c r="H245" s="104" t="s">
        <v>800</v>
      </c>
      <c r="I245" s="94" t="s">
        <v>2602</v>
      </c>
      <c r="J245" s="98" t="s">
        <v>2309</v>
      </c>
      <c r="K245" s="99">
        <v>45303</v>
      </c>
      <c r="L245" s="100">
        <v>45318</v>
      </c>
      <c r="M245" s="100" t="s">
        <v>2788</v>
      </c>
      <c r="N245" s="95">
        <v>0</v>
      </c>
      <c r="O245" s="107" t="str">
        <f>CONCATENATE(Tabla1[[#This Row],[CONTRATO]],Tabla1[[#This Row],[CLAVE]])</f>
        <v>HRAEI-LPI-CC-252-2023HRAEI-MD0171</v>
      </c>
    </row>
    <row r="246" spans="1:15" ht="33.75" x14ac:dyDescent="0.25">
      <c r="A246" s="102" t="s">
        <v>1015</v>
      </c>
      <c r="B246" s="101" t="s">
        <v>1017</v>
      </c>
      <c r="C246" s="94" t="s">
        <v>1016</v>
      </c>
      <c r="D246" s="94">
        <v>25300367</v>
      </c>
      <c r="E246" s="95">
        <v>24</v>
      </c>
      <c r="F246" s="96">
        <v>249</v>
      </c>
      <c r="G246" s="96">
        <v>5976</v>
      </c>
      <c r="H246" s="104" t="s">
        <v>1129</v>
      </c>
      <c r="I246" s="94" t="s">
        <v>2603</v>
      </c>
      <c r="J246" s="98" t="s">
        <v>2286</v>
      </c>
      <c r="K246" s="99">
        <v>45303</v>
      </c>
      <c r="L246" s="100">
        <v>45318</v>
      </c>
      <c r="M246" s="100" t="s">
        <v>2788</v>
      </c>
      <c r="N246" s="95">
        <v>0</v>
      </c>
      <c r="O246" s="107" t="str">
        <f>CONCATENATE(Tabla1[[#This Row],[CONTRATO]],Tabla1[[#This Row],[CLAVE]])</f>
        <v>HRAEI-LPI-CC-255-1-2023HRAEI-MD0212</v>
      </c>
    </row>
    <row r="247" spans="1:15" ht="22.5" x14ac:dyDescent="0.25">
      <c r="A247" s="102" t="s">
        <v>1955</v>
      </c>
      <c r="B247" s="101" t="s">
        <v>1957</v>
      </c>
      <c r="C247" s="94" t="s">
        <v>1956</v>
      </c>
      <c r="D247" s="94">
        <v>25302765</v>
      </c>
      <c r="E247" s="95">
        <v>1</v>
      </c>
      <c r="F247" s="96">
        <v>129</v>
      </c>
      <c r="G247" s="96">
        <v>129</v>
      </c>
      <c r="H247" s="104" t="s">
        <v>1129</v>
      </c>
      <c r="I247" s="94" t="s">
        <v>2603</v>
      </c>
      <c r="J247" s="98" t="s">
        <v>2286</v>
      </c>
      <c r="K247" s="99">
        <v>45303</v>
      </c>
      <c r="L247" s="100">
        <v>45318</v>
      </c>
      <c r="M247" s="100" t="s">
        <v>2788</v>
      </c>
      <c r="N247" s="95">
        <v>0</v>
      </c>
      <c r="O247" s="107" t="str">
        <f>CONCATENATE(Tabla1[[#This Row],[CONTRATO]],Tabla1[[#This Row],[CLAVE]])</f>
        <v>HRAEI-LPI-CC-255-1-2023HRAEI-MD0883</v>
      </c>
    </row>
    <row r="248" spans="1:15" ht="22.5" x14ac:dyDescent="0.25">
      <c r="A248" s="102" t="s">
        <v>1150</v>
      </c>
      <c r="B248" s="101" t="s">
        <v>1152</v>
      </c>
      <c r="C248" s="94" t="s">
        <v>1151</v>
      </c>
      <c r="D248" s="94">
        <v>25300466</v>
      </c>
      <c r="E248" s="95">
        <v>5</v>
      </c>
      <c r="F248" s="96">
        <v>12.4</v>
      </c>
      <c r="G248" s="96">
        <v>62</v>
      </c>
      <c r="H248" s="104" t="s">
        <v>1129</v>
      </c>
      <c r="I248" s="94" t="s">
        <v>2603</v>
      </c>
      <c r="J248" s="98" t="s">
        <v>2286</v>
      </c>
      <c r="K248" s="99">
        <v>45303</v>
      </c>
      <c r="L248" s="100">
        <v>45318</v>
      </c>
      <c r="M248" s="100" t="s">
        <v>2788</v>
      </c>
      <c r="N248" s="95">
        <v>0</v>
      </c>
      <c r="O248" s="107" t="str">
        <f>CONCATENATE(Tabla1[[#This Row],[CONTRATO]],Tabla1[[#This Row],[CLAVE]])</f>
        <v>HRAEI-LPI-CC-255-1-2023HRAEI-MD0284</v>
      </c>
    </row>
    <row r="249" spans="1:15" ht="33.75" x14ac:dyDescent="0.25">
      <c r="A249" s="102" t="s">
        <v>1162</v>
      </c>
      <c r="B249" s="101" t="s">
        <v>1164</v>
      </c>
      <c r="C249" s="94" t="s">
        <v>1163</v>
      </c>
      <c r="D249" s="94">
        <v>25302408</v>
      </c>
      <c r="E249" s="95">
        <v>48</v>
      </c>
      <c r="F249" s="96">
        <v>1100</v>
      </c>
      <c r="G249" s="96">
        <v>52800</v>
      </c>
      <c r="H249" s="104" t="s">
        <v>1129</v>
      </c>
      <c r="I249" s="94" t="s">
        <v>2603</v>
      </c>
      <c r="J249" s="98" t="s">
        <v>2286</v>
      </c>
      <c r="K249" s="99">
        <v>45303</v>
      </c>
      <c r="L249" s="100">
        <v>45318</v>
      </c>
      <c r="M249" s="100" t="s">
        <v>2788</v>
      </c>
      <c r="N249" s="95">
        <v>0</v>
      </c>
      <c r="O249" s="107" t="str">
        <f>CONCATENATE(Tabla1[[#This Row],[CONTRATO]],Tabla1[[#This Row],[CLAVE]])</f>
        <v>HRAEI-LPI-CC-255-1-2023HRAEI-MD1918</v>
      </c>
    </row>
    <row r="250" spans="1:15" ht="45" x14ac:dyDescent="0.25">
      <c r="A250" s="102" t="s">
        <v>971</v>
      </c>
      <c r="B250" s="101" t="s">
        <v>973</v>
      </c>
      <c r="C250" s="94" t="s">
        <v>972</v>
      </c>
      <c r="D250" s="94">
        <v>25302204</v>
      </c>
      <c r="E250" s="95">
        <v>7200</v>
      </c>
      <c r="F250" s="96">
        <v>31.8</v>
      </c>
      <c r="G250" s="96">
        <v>228960</v>
      </c>
      <c r="H250" s="104" t="s">
        <v>1129</v>
      </c>
      <c r="I250" s="94" t="s">
        <v>2603</v>
      </c>
      <c r="J250" s="98" t="s">
        <v>2286</v>
      </c>
      <c r="K250" s="99">
        <v>45303</v>
      </c>
      <c r="L250" s="100">
        <v>45318</v>
      </c>
      <c r="M250" s="100" t="s">
        <v>2788</v>
      </c>
      <c r="N250" s="95">
        <v>0</v>
      </c>
      <c r="O250" s="107" t="str">
        <f>CONCATENATE(Tabla1[[#This Row],[CONTRATO]],Tabla1[[#This Row],[CLAVE]])</f>
        <v>HRAEI-LPI-CC-255-1-2023HRAEI-MD1610</v>
      </c>
    </row>
    <row r="251" spans="1:15" ht="33.75" x14ac:dyDescent="0.25">
      <c r="A251" s="102" t="s">
        <v>180</v>
      </c>
      <c r="B251" s="101" t="s">
        <v>182</v>
      </c>
      <c r="C251" s="94" t="s">
        <v>181</v>
      </c>
      <c r="D251" s="94">
        <v>25302514</v>
      </c>
      <c r="E251" s="95">
        <v>14</v>
      </c>
      <c r="F251" s="96">
        <v>6047.19</v>
      </c>
      <c r="G251" s="96">
        <v>84660.659999999989</v>
      </c>
      <c r="H251" s="104" t="s">
        <v>2376</v>
      </c>
      <c r="I251" s="94" t="s">
        <v>2604</v>
      </c>
      <c r="J251" s="98" t="s">
        <v>2375</v>
      </c>
      <c r="K251" s="99">
        <v>45303</v>
      </c>
      <c r="L251" s="100">
        <v>45318</v>
      </c>
      <c r="M251" s="100">
        <v>45314</v>
      </c>
      <c r="N251" s="95">
        <v>14</v>
      </c>
      <c r="O251" s="107" t="str">
        <f>CONCATENATE(Tabla1[[#This Row],[CONTRATO]],Tabla1[[#This Row],[CLAVE]])</f>
        <v>HRAEI-LPI-CC-257-1-2023HRAEI-MD2093</v>
      </c>
    </row>
    <row r="252" spans="1:15" ht="56.25" x14ac:dyDescent="0.25">
      <c r="A252" s="102" t="s">
        <v>558</v>
      </c>
      <c r="B252" s="101" t="s">
        <v>560</v>
      </c>
      <c r="C252" s="94" t="s">
        <v>559</v>
      </c>
      <c r="D252" s="94">
        <v>25300411</v>
      </c>
      <c r="E252" s="95">
        <v>86</v>
      </c>
      <c r="F252" s="96">
        <v>22.5</v>
      </c>
      <c r="G252" s="96">
        <v>1935</v>
      </c>
      <c r="H252" s="104" t="s">
        <v>2275</v>
      </c>
      <c r="I252" s="94" t="s">
        <v>2605</v>
      </c>
      <c r="J252" s="98" t="s">
        <v>2274</v>
      </c>
      <c r="K252" s="99">
        <v>45303</v>
      </c>
      <c r="L252" s="100">
        <v>45318</v>
      </c>
      <c r="M252" s="100">
        <v>45308</v>
      </c>
      <c r="N252" s="95">
        <v>86</v>
      </c>
      <c r="O252" s="107" t="str">
        <f>CONCATENATE(Tabla1[[#This Row],[CONTRATO]],Tabla1[[#This Row],[CLAVE]])</f>
        <v>HRAEI-LPI-CC-266-2023HRAEI-MD0246</v>
      </c>
    </row>
    <row r="253" spans="1:15" ht="33.75" x14ac:dyDescent="0.25">
      <c r="A253" s="102" t="s">
        <v>609</v>
      </c>
      <c r="B253" s="101" t="s">
        <v>611</v>
      </c>
      <c r="C253" s="94" t="s">
        <v>610</v>
      </c>
      <c r="D253" s="94">
        <v>25301467</v>
      </c>
      <c r="E253" s="95">
        <v>6</v>
      </c>
      <c r="F253" s="96">
        <v>4.8499999999999996</v>
      </c>
      <c r="G253" s="96">
        <v>29.099999999999998</v>
      </c>
      <c r="H253" s="104" t="s">
        <v>2275</v>
      </c>
      <c r="I253" s="94" t="s">
        <v>2605</v>
      </c>
      <c r="J253" s="98" t="s">
        <v>2274</v>
      </c>
      <c r="K253" s="99">
        <v>45303</v>
      </c>
      <c r="L253" s="100">
        <v>45318</v>
      </c>
      <c r="M253" s="100">
        <v>45308</v>
      </c>
      <c r="N253" s="95">
        <v>6</v>
      </c>
      <c r="O253" s="107" t="str">
        <f>CONCATENATE(Tabla1[[#This Row],[CONTRATO]],Tabla1[[#This Row],[CLAVE]])</f>
        <v>HRAEI-LPI-CC-266-2023HRAEI-MD1038</v>
      </c>
    </row>
    <row r="254" spans="1:15" ht="45" x14ac:dyDescent="0.25">
      <c r="A254" s="102" t="s">
        <v>619</v>
      </c>
      <c r="B254" s="101" t="s">
        <v>621</v>
      </c>
      <c r="C254" s="94" t="s">
        <v>620</v>
      </c>
      <c r="D254" s="94">
        <v>25301481</v>
      </c>
      <c r="E254" s="95">
        <v>5</v>
      </c>
      <c r="F254" s="96">
        <v>11</v>
      </c>
      <c r="G254" s="96">
        <v>55</v>
      </c>
      <c r="H254" s="104" t="s">
        <v>2275</v>
      </c>
      <c r="I254" s="94" t="s">
        <v>2605</v>
      </c>
      <c r="J254" s="98" t="s">
        <v>2274</v>
      </c>
      <c r="K254" s="99">
        <v>45303</v>
      </c>
      <c r="L254" s="100">
        <v>45318</v>
      </c>
      <c r="M254" s="100">
        <v>45308</v>
      </c>
      <c r="N254" s="95">
        <v>5</v>
      </c>
      <c r="O254" s="107" t="str">
        <f>CONCATENATE(Tabla1[[#This Row],[CONTRATO]],Tabla1[[#This Row],[CLAVE]])</f>
        <v>HRAEI-LPI-CC-266-2023HRAEI-MD1051</v>
      </c>
    </row>
    <row r="255" spans="1:15" ht="67.5" x14ac:dyDescent="0.25">
      <c r="A255" s="102" t="s">
        <v>814</v>
      </c>
      <c r="B255" s="101" t="s">
        <v>816</v>
      </c>
      <c r="C255" s="94" t="s">
        <v>815</v>
      </c>
      <c r="D255" s="94">
        <v>25300598</v>
      </c>
      <c r="E255" s="95">
        <v>8</v>
      </c>
      <c r="F255" s="96">
        <v>8.8000000000000007</v>
      </c>
      <c r="G255" s="96">
        <v>70.400000000000006</v>
      </c>
      <c r="H255" s="104" t="s">
        <v>2275</v>
      </c>
      <c r="I255" s="94" t="s">
        <v>2605</v>
      </c>
      <c r="J255" s="98" t="s">
        <v>2274</v>
      </c>
      <c r="K255" s="99">
        <v>45303</v>
      </c>
      <c r="L255" s="100">
        <v>45318</v>
      </c>
      <c r="M255" s="100">
        <v>45308</v>
      </c>
      <c r="N255" s="95">
        <v>8</v>
      </c>
      <c r="O255" s="107" t="str">
        <f>CONCATENATE(Tabla1[[#This Row],[CONTRATO]],Tabla1[[#This Row],[CLAVE]])</f>
        <v>HRAEI-LPI-CC-266-2023HRAEI-MD0374</v>
      </c>
    </row>
    <row r="256" spans="1:15" ht="22.5" x14ac:dyDescent="0.25">
      <c r="A256" s="102" t="s">
        <v>1005</v>
      </c>
      <c r="B256" s="101" t="s">
        <v>1007</v>
      </c>
      <c r="C256" s="94" t="s">
        <v>1006</v>
      </c>
      <c r="D256" s="94">
        <v>25301037</v>
      </c>
      <c r="E256" s="95">
        <v>24</v>
      </c>
      <c r="F256" s="96">
        <v>13</v>
      </c>
      <c r="G256" s="96">
        <v>312</v>
      </c>
      <c r="H256" s="104" t="s">
        <v>2275</v>
      </c>
      <c r="I256" s="94" t="s">
        <v>2605</v>
      </c>
      <c r="J256" s="98" t="s">
        <v>2274</v>
      </c>
      <c r="K256" s="99">
        <v>45303</v>
      </c>
      <c r="L256" s="100">
        <v>45318</v>
      </c>
      <c r="M256" s="100">
        <v>45315</v>
      </c>
      <c r="N256" s="95">
        <v>24</v>
      </c>
      <c r="O256" s="107" t="str">
        <f>CONCATENATE(Tabla1[[#This Row],[CONTRATO]],Tabla1[[#This Row],[CLAVE]])</f>
        <v>HRAEI-LPI-CC-266-2023HRAEI-MD0704</v>
      </c>
    </row>
    <row r="257" spans="1:15" ht="33.75" x14ac:dyDescent="0.25">
      <c r="A257" s="102" t="s">
        <v>1044</v>
      </c>
      <c r="B257" s="101" t="s">
        <v>1046</v>
      </c>
      <c r="C257" s="94" t="s">
        <v>1045</v>
      </c>
      <c r="D257" s="94">
        <v>25301449</v>
      </c>
      <c r="E257" s="95">
        <v>24</v>
      </c>
      <c r="F257" s="96">
        <v>9</v>
      </c>
      <c r="G257" s="96">
        <v>216</v>
      </c>
      <c r="H257" s="104" t="s">
        <v>2275</v>
      </c>
      <c r="I257" s="94" t="s">
        <v>2605</v>
      </c>
      <c r="J257" s="98" t="s">
        <v>2274</v>
      </c>
      <c r="K257" s="99">
        <v>45303</v>
      </c>
      <c r="L257" s="100">
        <v>45318</v>
      </c>
      <c r="M257" s="100">
        <v>45308</v>
      </c>
      <c r="N257" s="95">
        <v>24</v>
      </c>
      <c r="O257" s="107" t="str">
        <f>CONCATENATE(Tabla1[[#This Row],[CONTRATO]],Tabla1[[#This Row],[CLAVE]])</f>
        <v>HRAEI-LPI-CC-266-2023HRAEI-MD1024</v>
      </c>
    </row>
    <row r="258" spans="1:15" ht="33.75" x14ac:dyDescent="0.25">
      <c r="A258" s="102" t="s">
        <v>1916</v>
      </c>
      <c r="B258" s="101" t="s">
        <v>1918</v>
      </c>
      <c r="C258" s="94" t="s">
        <v>1917</v>
      </c>
      <c r="D258" s="94">
        <v>25300960</v>
      </c>
      <c r="E258" s="95">
        <v>6</v>
      </c>
      <c r="F258" s="96">
        <v>11.5</v>
      </c>
      <c r="G258" s="96">
        <v>69</v>
      </c>
      <c r="H258" s="104" t="s">
        <v>2275</v>
      </c>
      <c r="I258" s="94" t="s">
        <v>2605</v>
      </c>
      <c r="J258" s="98" t="s">
        <v>2274</v>
      </c>
      <c r="K258" s="99">
        <v>45303</v>
      </c>
      <c r="L258" s="100">
        <v>45318</v>
      </c>
      <c r="M258" s="100">
        <v>45476</v>
      </c>
      <c r="N258" s="95">
        <v>6</v>
      </c>
      <c r="O258" s="107" t="str">
        <f>CONCATENATE(Tabla1[[#This Row],[CONTRATO]],Tabla1[[#This Row],[CLAVE]])</f>
        <v>HRAEI-LPI-CC-266-2023HRAEI-MD0650</v>
      </c>
    </row>
    <row r="259" spans="1:15" ht="22.5" x14ac:dyDescent="0.25">
      <c r="A259" s="102" t="s">
        <v>1744</v>
      </c>
      <c r="B259" s="101" t="s">
        <v>1746</v>
      </c>
      <c r="C259" s="94" t="s">
        <v>1745</v>
      </c>
      <c r="D259" s="94">
        <v>25300141</v>
      </c>
      <c r="E259" s="95">
        <v>17</v>
      </c>
      <c r="F259" s="96">
        <v>13</v>
      </c>
      <c r="G259" s="96">
        <v>221</v>
      </c>
      <c r="H259" s="104" t="s">
        <v>2275</v>
      </c>
      <c r="I259" s="94" t="s">
        <v>2605</v>
      </c>
      <c r="J259" s="98" t="s">
        <v>2274</v>
      </c>
      <c r="K259" s="99">
        <v>45303</v>
      </c>
      <c r="L259" s="100">
        <v>45318</v>
      </c>
      <c r="M259" s="100">
        <v>45308</v>
      </c>
      <c r="N259" s="95">
        <v>17</v>
      </c>
      <c r="O259" s="107" t="str">
        <f>CONCATENATE(Tabla1[[#This Row],[CONTRATO]],Tabla1[[#This Row],[CLAVE]])</f>
        <v>HRAEI-LPI-CC-266-2023HRAEI-MD0105</v>
      </c>
    </row>
    <row r="260" spans="1:15" ht="22.5" x14ac:dyDescent="0.25">
      <c r="A260" s="102" t="s">
        <v>1735</v>
      </c>
      <c r="B260" s="101" t="s">
        <v>1737</v>
      </c>
      <c r="C260" s="94" t="s">
        <v>1736</v>
      </c>
      <c r="D260" s="94">
        <v>25300666</v>
      </c>
      <c r="E260" s="95">
        <v>5</v>
      </c>
      <c r="F260" s="96">
        <v>13</v>
      </c>
      <c r="G260" s="96">
        <v>65</v>
      </c>
      <c r="H260" s="104" t="s">
        <v>1294</v>
      </c>
      <c r="I260" s="94" t="s">
        <v>2606</v>
      </c>
      <c r="J260" s="98" t="s">
        <v>2299</v>
      </c>
      <c r="K260" s="99">
        <v>45303</v>
      </c>
      <c r="L260" s="100">
        <v>45318</v>
      </c>
      <c r="M260" s="100" t="s">
        <v>2788</v>
      </c>
      <c r="N260" s="95">
        <v>0</v>
      </c>
      <c r="O260" s="107" t="str">
        <f>CONCATENATE(Tabla1[[#This Row],[CONTRATO]],Tabla1[[#This Row],[CLAVE]])</f>
        <v>HRAEI-LPI-CC-251-2023HRAEI-MD0430</v>
      </c>
    </row>
    <row r="261" spans="1:15" ht="22.5" x14ac:dyDescent="0.25">
      <c r="A261" s="102" t="s">
        <v>478</v>
      </c>
      <c r="B261" s="101" t="s">
        <v>480</v>
      </c>
      <c r="C261" s="94" t="s">
        <v>479</v>
      </c>
      <c r="D261" s="94">
        <v>25301772</v>
      </c>
      <c r="E261" s="95">
        <v>168</v>
      </c>
      <c r="F261" s="96">
        <v>4.3</v>
      </c>
      <c r="G261" s="96">
        <v>722.4</v>
      </c>
      <c r="H261" s="104" t="s">
        <v>1294</v>
      </c>
      <c r="I261" s="94" t="s">
        <v>2606</v>
      </c>
      <c r="J261" s="98" t="s">
        <v>2299</v>
      </c>
      <c r="K261" s="99">
        <v>45303</v>
      </c>
      <c r="L261" s="100">
        <v>45318</v>
      </c>
      <c r="M261" s="100" t="s">
        <v>2788</v>
      </c>
      <c r="N261" s="95">
        <v>0</v>
      </c>
      <c r="O261" s="107" t="str">
        <f>CONCATENATE(Tabla1[[#This Row],[CONTRATO]],Tabla1[[#This Row],[CLAVE]])</f>
        <v>HRAEI-LPI-CC-251-2023HRAEI-MD1267</v>
      </c>
    </row>
    <row r="262" spans="1:15" ht="56.25" x14ac:dyDescent="0.25">
      <c r="A262" s="102" t="s">
        <v>1069</v>
      </c>
      <c r="B262" s="101" t="s">
        <v>1071</v>
      </c>
      <c r="C262" s="94" t="s">
        <v>1070</v>
      </c>
      <c r="D262" s="94">
        <v>25302457</v>
      </c>
      <c r="E262" s="95">
        <v>210</v>
      </c>
      <c r="F262" s="96">
        <v>25.94</v>
      </c>
      <c r="G262" s="96">
        <v>5447.4000000000005</v>
      </c>
      <c r="H262" s="104" t="s">
        <v>400</v>
      </c>
      <c r="I262" s="94" t="s">
        <v>2607</v>
      </c>
      <c r="J262" s="98" t="s">
        <v>399</v>
      </c>
      <c r="K262" s="99">
        <v>45310</v>
      </c>
      <c r="L262" s="100">
        <v>45325</v>
      </c>
      <c r="M262" s="100">
        <v>45323</v>
      </c>
      <c r="N262" s="95">
        <v>210</v>
      </c>
      <c r="O262" s="107" t="str">
        <f>CONCATENATE(Tabla1[[#This Row],[CONTRATO]],Tabla1[[#This Row],[CLAVE]])</f>
        <v>HRAEI-LPI-CC-419-RA-2022HRAEI-MD0282</v>
      </c>
    </row>
    <row r="263" spans="1:15" ht="45" x14ac:dyDescent="0.25">
      <c r="A263" s="102" t="s">
        <v>682</v>
      </c>
      <c r="B263" s="101" t="s">
        <v>684</v>
      </c>
      <c r="C263" s="94" t="s">
        <v>683</v>
      </c>
      <c r="D263" s="94">
        <v>25300519</v>
      </c>
      <c r="E263" s="95">
        <v>1125</v>
      </c>
      <c r="F263" s="96">
        <v>4.8600000000000003</v>
      </c>
      <c r="G263" s="96">
        <v>5467.5</v>
      </c>
      <c r="H263" s="104" t="s">
        <v>400</v>
      </c>
      <c r="I263" s="94" t="s">
        <v>2607</v>
      </c>
      <c r="J263" s="98" t="s">
        <v>399</v>
      </c>
      <c r="K263" s="99">
        <v>45310</v>
      </c>
      <c r="L263" s="100">
        <v>45325</v>
      </c>
      <c r="M263" s="100">
        <v>45323</v>
      </c>
      <c r="N263" s="95">
        <v>1125</v>
      </c>
      <c r="O263" s="107" t="str">
        <f>CONCATENATE(Tabla1[[#This Row],[CONTRATO]],Tabla1[[#This Row],[CLAVE]])</f>
        <v>HRAEI-LPI-CC-419-RA-2022HRAEI-MD0321</v>
      </c>
    </row>
    <row r="264" spans="1:15" ht="33.75" x14ac:dyDescent="0.25">
      <c r="A264" s="102" t="s">
        <v>1146</v>
      </c>
      <c r="B264" s="101" t="s">
        <v>1148</v>
      </c>
      <c r="C264" s="94" t="s">
        <v>1147</v>
      </c>
      <c r="D264" s="94">
        <v>25300690</v>
      </c>
      <c r="E264" s="95">
        <v>22</v>
      </c>
      <c r="F264" s="96">
        <v>7.01</v>
      </c>
      <c r="G264" s="96">
        <v>154.22</v>
      </c>
      <c r="H264" s="104" t="s">
        <v>400</v>
      </c>
      <c r="I264" s="94" t="s">
        <v>2607</v>
      </c>
      <c r="J264" s="98" t="s">
        <v>399</v>
      </c>
      <c r="K264" s="99">
        <v>45310</v>
      </c>
      <c r="L264" s="100">
        <v>45325</v>
      </c>
      <c r="M264" s="100">
        <v>45323</v>
      </c>
      <c r="N264" s="95">
        <v>22</v>
      </c>
      <c r="O264" s="107" t="str">
        <f>CONCATENATE(Tabla1[[#This Row],[CONTRATO]],Tabla1[[#This Row],[CLAVE]])</f>
        <v>HRAEI-LPI-CC-419-RA-2022HRAEI-MD0454</v>
      </c>
    </row>
    <row r="265" spans="1:15" ht="45" x14ac:dyDescent="0.25">
      <c r="A265" s="102" t="s">
        <v>844</v>
      </c>
      <c r="B265" s="101" t="s">
        <v>846</v>
      </c>
      <c r="C265" s="94" t="s">
        <v>845</v>
      </c>
      <c r="D265" s="94">
        <v>25300716</v>
      </c>
      <c r="E265" s="95">
        <v>16</v>
      </c>
      <c r="F265" s="96">
        <v>5.55</v>
      </c>
      <c r="G265" s="96">
        <v>88.8</v>
      </c>
      <c r="H265" s="104" t="s">
        <v>400</v>
      </c>
      <c r="I265" s="94" t="s">
        <v>2607</v>
      </c>
      <c r="J265" s="98" t="s">
        <v>399</v>
      </c>
      <c r="K265" s="99">
        <v>45310</v>
      </c>
      <c r="L265" s="100">
        <v>45325</v>
      </c>
      <c r="M265" s="100">
        <v>45323</v>
      </c>
      <c r="N265" s="95">
        <v>16</v>
      </c>
      <c r="O265" s="107" t="str">
        <f>CONCATENATE(Tabla1[[#This Row],[CONTRATO]],Tabla1[[#This Row],[CLAVE]])</f>
        <v>HRAEI-LPI-CC-419-RA-2022HRAEI-MD0470</v>
      </c>
    </row>
    <row r="266" spans="1:15" ht="33.75" x14ac:dyDescent="0.25">
      <c r="A266" s="102" t="s">
        <v>545</v>
      </c>
      <c r="B266" s="101" t="s">
        <v>547</v>
      </c>
      <c r="C266" s="94" t="s">
        <v>546</v>
      </c>
      <c r="D266" s="94">
        <v>25302617</v>
      </c>
      <c r="E266" s="95">
        <v>138</v>
      </c>
      <c r="F266" s="96">
        <v>28.33</v>
      </c>
      <c r="G266" s="96">
        <v>3909.54</v>
      </c>
      <c r="H266" s="104" t="s">
        <v>400</v>
      </c>
      <c r="I266" s="94" t="s">
        <v>2607</v>
      </c>
      <c r="J266" s="98" t="s">
        <v>399</v>
      </c>
      <c r="K266" s="99">
        <v>45310</v>
      </c>
      <c r="L266" s="100">
        <v>45325</v>
      </c>
      <c r="M266" s="100">
        <v>45323</v>
      </c>
      <c r="N266" s="95">
        <v>138</v>
      </c>
      <c r="O266" s="107" t="str">
        <f>CONCATENATE(Tabla1[[#This Row],[CONTRATO]],Tabla1[[#This Row],[CLAVE]])</f>
        <v>HRAEI-LPI-CC-419-RA-2022HRAEI-MD0647</v>
      </c>
    </row>
    <row r="267" spans="1:15" ht="33.75" x14ac:dyDescent="0.25">
      <c r="A267" s="102" t="s">
        <v>763</v>
      </c>
      <c r="B267" s="101" t="s">
        <v>765</v>
      </c>
      <c r="C267" s="94" t="s">
        <v>764</v>
      </c>
      <c r="D267" s="94">
        <v>25301033</v>
      </c>
      <c r="E267" s="95">
        <v>3447</v>
      </c>
      <c r="F267" s="96">
        <v>8.74</v>
      </c>
      <c r="G267" s="96">
        <v>30126.780000000002</v>
      </c>
      <c r="H267" s="104" t="s">
        <v>400</v>
      </c>
      <c r="I267" s="94" t="s">
        <v>2607</v>
      </c>
      <c r="J267" s="98" t="s">
        <v>399</v>
      </c>
      <c r="K267" s="99">
        <v>45310</v>
      </c>
      <c r="L267" s="100">
        <v>45325</v>
      </c>
      <c r="M267" s="100">
        <v>45323</v>
      </c>
      <c r="N267" s="95">
        <v>3447</v>
      </c>
      <c r="O267" s="107" t="str">
        <f>CONCATENATE(Tabla1[[#This Row],[CONTRATO]],Tabla1[[#This Row],[CLAVE]])</f>
        <v>HRAEI-LPI-CC-419-RA-2022HRAEI-MD0703</v>
      </c>
    </row>
    <row r="268" spans="1:15" ht="45" x14ac:dyDescent="0.25">
      <c r="A268" s="102" t="s">
        <v>848</v>
      </c>
      <c r="B268" s="101" t="s">
        <v>850</v>
      </c>
      <c r="C268" s="94" t="s">
        <v>849</v>
      </c>
      <c r="D268" s="94">
        <v>25302763</v>
      </c>
      <c r="E268" s="95">
        <v>5634</v>
      </c>
      <c r="F268" s="96">
        <v>4.1500000000000004</v>
      </c>
      <c r="G268" s="96">
        <v>23381.100000000002</v>
      </c>
      <c r="H268" s="104" t="s">
        <v>400</v>
      </c>
      <c r="I268" s="94" t="s">
        <v>2607</v>
      </c>
      <c r="J268" s="98" t="s">
        <v>399</v>
      </c>
      <c r="K268" s="99">
        <v>45310</v>
      </c>
      <c r="L268" s="100">
        <v>45325</v>
      </c>
      <c r="M268" s="100">
        <v>45323</v>
      </c>
      <c r="N268" s="95">
        <v>5634</v>
      </c>
      <c r="O268" s="107" t="str">
        <f>CONCATENATE(Tabla1[[#This Row],[CONTRATO]],Tabla1[[#This Row],[CLAVE]])</f>
        <v>HRAEI-LPI-CC-419-RA-2022HRAEI-MD0880</v>
      </c>
    </row>
    <row r="269" spans="1:15" ht="33.75" x14ac:dyDescent="0.25">
      <c r="A269" s="102" t="s">
        <v>437</v>
      </c>
      <c r="B269" s="101" t="s">
        <v>439</v>
      </c>
      <c r="C269" s="94" t="s">
        <v>438</v>
      </c>
      <c r="D269" s="94">
        <v>25301351</v>
      </c>
      <c r="E269" s="95">
        <v>538</v>
      </c>
      <c r="F269" s="96">
        <v>89.78</v>
      </c>
      <c r="G269" s="96">
        <v>48301.64</v>
      </c>
      <c r="H269" s="104" t="s">
        <v>400</v>
      </c>
      <c r="I269" s="94" t="s">
        <v>2607</v>
      </c>
      <c r="J269" s="98" t="s">
        <v>399</v>
      </c>
      <c r="K269" s="99">
        <v>45310</v>
      </c>
      <c r="L269" s="100">
        <v>45325</v>
      </c>
      <c r="M269" s="100">
        <v>45323</v>
      </c>
      <c r="N269" s="95">
        <v>538</v>
      </c>
      <c r="O269" s="107" t="str">
        <f>CONCATENATE(Tabla1[[#This Row],[CONTRATO]],Tabla1[[#This Row],[CLAVE]])</f>
        <v>HRAEI-LPI-CC-419-RA-2022HRAEI-MD0951</v>
      </c>
    </row>
    <row r="270" spans="1:15" ht="33.75" x14ac:dyDescent="0.25">
      <c r="A270" s="102" t="s">
        <v>441</v>
      </c>
      <c r="B270" s="101" t="s">
        <v>443</v>
      </c>
      <c r="C270" s="94" t="s">
        <v>442</v>
      </c>
      <c r="D270" s="94">
        <v>25301352</v>
      </c>
      <c r="E270" s="95">
        <v>499</v>
      </c>
      <c r="F270" s="96">
        <v>111.49</v>
      </c>
      <c r="G270" s="96">
        <v>55633.509999999995</v>
      </c>
      <c r="H270" s="104" t="s">
        <v>400</v>
      </c>
      <c r="I270" s="94" t="s">
        <v>2607</v>
      </c>
      <c r="J270" s="98" t="s">
        <v>399</v>
      </c>
      <c r="K270" s="99">
        <v>45310</v>
      </c>
      <c r="L270" s="100">
        <v>45325</v>
      </c>
      <c r="M270" s="100">
        <v>45323</v>
      </c>
      <c r="N270" s="95">
        <v>299</v>
      </c>
      <c r="O270" s="107" t="str">
        <f>CONCATENATE(Tabla1[[#This Row],[CONTRATO]],Tabla1[[#This Row],[CLAVE]])</f>
        <v>HRAEI-LPI-CC-419-RA-2022HRAEI-MD0954</v>
      </c>
    </row>
    <row r="271" spans="1:15" ht="33.75" x14ac:dyDescent="0.25">
      <c r="A271" s="102" t="s">
        <v>401</v>
      </c>
      <c r="B271" s="101" t="s">
        <v>403</v>
      </c>
      <c r="C271" s="94" t="s">
        <v>402</v>
      </c>
      <c r="D271" s="94">
        <v>25301443</v>
      </c>
      <c r="E271" s="95">
        <v>4480</v>
      </c>
      <c r="F271" s="96">
        <v>8.1</v>
      </c>
      <c r="G271" s="96">
        <v>36288</v>
      </c>
      <c r="H271" s="104" t="s">
        <v>400</v>
      </c>
      <c r="I271" s="94" t="s">
        <v>2607</v>
      </c>
      <c r="J271" s="98" t="s">
        <v>399</v>
      </c>
      <c r="K271" s="99">
        <v>45310</v>
      </c>
      <c r="L271" s="100">
        <v>45325</v>
      </c>
      <c r="M271" s="100">
        <v>45323</v>
      </c>
      <c r="N271" s="95">
        <v>4480</v>
      </c>
      <c r="O271" s="107" t="str">
        <f>CONCATENATE(Tabla1[[#This Row],[CONTRATO]],Tabla1[[#This Row],[CLAVE]])</f>
        <v>HRAEI-LPI-CC-419-RA-2022HRAEI-MD1020</v>
      </c>
    </row>
    <row r="272" spans="1:15" ht="56.25" x14ac:dyDescent="0.25">
      <c r="A272" s="102" t="s">
        <v>485</v>
      </c>
      <c r="B272" s="101" t="s">
        <v>487</v>
      </c>
      <c r="C272" s="94" t="s">
        <v>486</v>
      </c>
      <c r="D272" s="94">
        <v>25301458</v>
      </c>
      <c r="E272" s="95">
        <v>26</v>
      </c>
      <c r="F272" s="96">
        <v>2595.2600000000002</v>
      </c>
      <c r="G272" s="96">
        <v>67476.760000000009</v>
      </c>
      <c r="H272" s="104" t="s">
        <v>400</v>
      </c>
      <c r="I272" s="94" t="s">
        <v>2607</v>
      </c>
      <c r="J272" s="98" t="s">
        <v>399</v>
      </c>
      <c r="K272" s="99">
        <v>45310</v>
      </c>
      <c r="L272" s="100">
        <v>45325</v>
      </c>
      <c r="M272" s="100">
        <v>45323</v>
      </c>
      <c r="N272" s="95">
        <v>25</v>
      </c>
      <c r="O272" s="107" t="str">
        <f>CONCATENATE(Tabla1[[#This Row],[CONTRATO]],Tabla1[[#This Row],[CLAVE]])</f>
        <v>HRAEI-LPI-CC-419-RA-2022HRAEI-MD1033</v>
      </c>
    </row>
    <row r="273" spans="1:15" ht="33.75" x14ac:dyDescent="0.25">
      <c r="A273" s="102" t="s">
        <v>541</v>
      </c>
      <c r="B273" s="101" t="s">
        <v>543</v>
      </c>
      <c r="C273" s="94" t="s">
        <v>542</v>
      </c>
      <c r="D273" s="94">
        <v>25301807</v>
      </c>
      <c r="E273" s="95">
        <v>30</v>
      </c>
      <c r="F273" s="96">
        <v>77.73</v>
      </c>
      <c r="G273" s="96">
        <v>2331.9</v>
      </c>
      <c r="H273" s="104" t="s">
        <v>400</v>
      </c>
      <c r="I273" s="94" t="s">
        <v>2607</v>
      </c>
      <c r="J273" s="98" t="s">
        <v>399</v>
      </c>
      <c r="K273" s="99">
        <v>45310</v>
      </c>
      <c r="L273" s="100">
        <v>45325</v>
      </c>
      <c r="M273" s="100" t="s">
        <v>2788</v>
      </c>
      <c r="N273" s="95">
        <v>0</v>
      </c>
      <c r="O273" s="107" t="str">
        <f>CONCATENATE(Tabla1[[#This Row],[CONTRATO]],Tabla1[[#This Row],[CLAVE]])</f>
        <v>HRAEI-LPI-CC-419-RA-2022HRAEI-MD1292</v>
      </c>
    </row>
    <row r="274" spans="1:15" ht="33.75" x14ac:dyDescent="0.25">
      <c r="A274" s="102" t="s">
        <v>335</v>
      </c>
      <c r="B274" s="101" t="s">
        <v>337</v>
      </c>
      <c r="C274" s="94" t="s">
        <v>336</v>
      </c>
      <c r="D274" s="94">
        <v>25303728</v>
      </c>
      <c r="E274" s="95">
        <v>117</v>
      </c>
      <c r="F274" s="96">
        <v>47438.46</v>
      </c>
      <c r="G274" s="96">
        <v>5550299.8200000003</v>
      </c>
      <c r="H274" s="104" t="s">
        <v>167</v>
      </c>
      <c r="I274" s="94" t="s">
        <v>2608</v>
      </c>
      <c r="J274" s="98" t="s">
        <v>166</v>
      </c>
      <c r="K274" s="99">
        <v>45316</v>
      </c>
      <c r="L274" s="100">
        <v>45331</v>
      </c>
      <c r="M274" s="100">
        <v>45334</v>
      </c>
      <c r="N274" s="95">
        <v>117</v>
      </c>
      <c r="O274" s="107" t="str">
        <f>CONCATENATE(Tabla1[[#This Row],[CONTRATO]],Tabla1[[#This Row],[CLAVE]])</f>
        <v>HRAEI-AD-CC-350-2022HRAEI-MD2216</v>
      </c>
    </row>
    <row r="275" spans="1:15" ht="123.75" x14ac:dyDescent="0.25">
      <c r="A275" s="102" t="s">
        <v>2422</v>
      </c>
      <c r="B275" s="101" t="s">
        <v>2424</v>
      </c>
      <c r="C275" s="94" t="s">
        <v>2423</v>
      </c>
      <c r="D275" s="94">
        <v>25303230</v>
      </c>
      <c r="E275" s="95">
        <v>16</v>
      </c>
      <c r="F275" s="96">
        <v>6860.67</v>
      </c>
      <c r="G275" s="96">
        <v>109770.72</v>
      </c>
      <c r="H275" s="104" t="s">
        <v>2421</v>
      </c>
      <c r="I275" s="94" t="s">
        <v>2609</v>
      </c>
      <c r="J275" s="98" t="s">
        <v>2420</v>
      </c>
      <c r="K275" s="99">
        <v>45467</v>
      </c>
      <c r="L275" s="100">
        <v>45482</v>
      </c>
      <c r="M275" s="100" t="s">
        <v>2788</v>
      </c>
      <c r="N275" s="95">
        <v>0</v>
      </c>
      <c r="O275" s="107" t="str">
        <f>CONCATENATE(Tabla1[[#This Row],[CONTRATO]],Tabla1[[#This Row],[CLAVE]])</f>
        <v>HRAEI-LPI-CC-281-2023HRAEI-MD2052</v>
      </c>
    </row>
    <row r="276" spans="1:15" ht="56.25" x14ac:dyDescent="0.25">
      <c r="A276" s="102" t="s">
        <v>897</v>
      </c>
      <c r="B276" s="101" t="s">
        <v>899</v>
      </c>
      <c r="C276" s="94" t="s">
        <v>898</v>
      </c>
      <c r="D276" s="94">
        <v>25301076</v>
      </c>
      <c r="E276" s="95">
        <v>2124</v>
      </c>
      <c r="F276" s="96">
        <v>11.6</v>
      </c>
      <c r="G276" s="96">
        <v>24638.399999999998</v>
      </c>
      <c r="H276" s="104" t="s">
        <v>1496</v>
      </c>
      <c r="I276" s="94" t="s">
        <v>2610</v>
      </c>
      <c r="J276" s="98" t="s">
        <v>2267</v>
      </c>
      <c r="K276" s="99">
        <v>45303</v>
      </c>
      <c r="L276" s="100">
        <v>45318</v>
      </c>
      <c r="M276" s="100">
        <v>45313</v>
      </c>
      <c r="N276" s="95">
        <v>2124</v>
      </c>
      <c r="O276" s="107" t="str">
        <f>CONCATENATE(Tabla1[[#This Row],[CONTRATO]],Tabla1[[#This Row],[CLAVE]])</f>
        <v>HRAEI-LPI-CC-263-2023HRAEI-MD0741</v>
      </c>
    </row>
    <row r="277" spans="1:15" ht="33.75" x14ac:dyDescent="0.25">
      <c r="A277" s="102" t="s">
        <v>407</v>
      </c>
      <c r="B277" s="101" t="s">
        <v>409</v>
      </c>
      <c r="C277" s="94" t="s">
        <v>408</v>
      </c>
      <c r="D277" s="94">
        <v>25300296</v>
      </c>
      <c r="E277" s="95">
        <v>19</v>
      </c>
      <c r="F277" s="96">
        <v>196.08</v>
      </c>
      <c r="G277" s="96">
        <v>3725.5200000000004</v>
      </c>
      <c r="H277" s="104" t="s">
        <v>406</v>
      </c>
      <c r="I277" s="94" t="s">
        <v>2611</v>
      </c>
      <c r="J277" s="98" t="s">
        <v>405</v>
      </c>
      <c r="K277" s="99">
        <v>45320</v>
      </c>
      <c r="L277" s="100">
        <v>45335</v>
      </c>
      <c r="M277" s="100">
        <v>45335</v>
      </c>
      <c r="N277" s="95">
        <v>19</v>
      </c>
      <c r="O277" s="107" t="str">
        <f>CONCATENATE(Tabla1[[#This Row],[CONTRATO]],Tabla1[[#This Row],[CLAVE]])</f>
        <v>HRAEI-LPI-CC-420-2022HRAEI-MD0167</v>
      </c>
    </row>
    <row r="278" spans="1:15" ht="22.5" x14ac:dyDescent="0.25">
      <c r="A278" s="102" t="s">
        <v>706</v>
      </c>
      <c r="B278" s="101" t="s">
        <v>708</v>
      </c>
      <c r="C278" s="94" t="s">
        <v>707</v>
      </c>
      <c r="D278" s="94">
        <v>25300515</v>
      </c>
      <c r="E278" s="95">
        <v>117</v>
      </c>
      <c r="F278" s="96">
        <v>79.97</v>
      </c>
      <c r="G278" s="96">
        <v>9356.49</v>
      </c>
      <c r="H278" s="104" t="s">
        <v>406</v>
      </c>
      <c r="I278" s="94" t="s">
        <v>2611</v>
      </c>
      <c r="J278" s="98" t="s">
        <v>405</v>
      </c>
      <c r="K278" s="99">
        <v>45320</v>
      </c>
      <c r="L278" s="100">
        <v>45335</v>
      </c>
      <c r="M278" s="100">
        <v>45335</v>
      </c>
      <c r="N278" s="95">
        <v>117</v>
      </c>
      <c r="O278" s="107" t="str">
        <f>CONCATENATE(Tabla1[[#This Row],[CONTRATO]],Tabla1[[#This Row],[CLAVE]])</f>
        <v>HRAEI-LPI-CC-420-2022HRAEI-MD0320</v>
      </c>
    </row>
    <row r="279" spans="1:15" ht="45" x14ac:dyDescent="0.25">
      <c r="A279" s="102" t="s">
        <v>949</v>
      </c>
      <c r="B279" s="101" t="s">
        <v>951</v>
      </c>
      <c r="C279" s="94" t="s">
        <v>950</v>
      </c>
      <c r="D279" s="94">
        <v>25301109</v>
      </c>
      <c r="E279" s="95">
        <v>47</v>
      </c>
      <c r="F279" s="96">
        <v>198.72</v>
      </c>
      <c r="G279" s="96">
        <v>9339.84</v>
      </c>
      <c r="H279" s="104" t="s">
        <v>406</v>
      </c>
      <c r="I279" s="94" t="s">
        <v>2611</v>
      </c>
      <c r="J279" s="98" t="s">
        <v>405</v>
      </c>
      <c r="K279" s="99">
        <v>45320</v>
      </c>
      <c r="L279" s="100">
        <v>45335</v>
      </c>
      <c r="M279" s="100">
        <v>45335</v>
      </c>
      <c r="N279" s="95">
        <v>47</v>
      </c>
      <c r="O279" s="107" t="str">
        <f>CONCATENATE(Tabla1[[#This Row],[CONTRATO]],Tabla1[[#This Row],[CLAVE]])</f>
        <v>HRAEI-LPI-CC-420-2022HRAEI-MD0765</v>
      </c>
    </row>
    <row r="280" spans="1:15" ht="45" x14ac:dyDescent="0.25">
      <c r="A280" s="102" t="s">
        <v>971</v>
      </c>
      <c r="B280" s="101" t="s">
        <v>973</v>
      </c>
      <c r="C280" s="94" t="s">
        <v>972</v>
      </c>
      <c r="D280" s="94">
        <v>25302204</v>
      </c>
      <c r="E280" s="95">
        <v>6000</v>
      </c>
      <c r="F280" s="96">
        <v>33.81</v>
      </c>
      <c r="G280" s="96">
        <v>202860</v>
      </c>
      <c r="H280" s="104" t="s">
        <v>406</v>
      </c>
      <c r="I280" s="94" t="s">
        <v>2611</v>
      </c>
      <c r="J280" s="98" t="s">
        <v>405</v>
      </c>
      <c r="K280" s="99">
        <v>45320</v>
      </c>
      <c r="L280" s="100">
        <v>45335</v>
      </c>
      <c r="M280" s="100">
        <v>45335</v>
      </c>
      <c r="N280" s="95">
        <v>6000</v>
      </c>
      <c r="O280" s="107" t="str">
        <f>CONCATENATE(Tabla1[[#This Row],[CONTRATO]],Tabla1[[#This Row],[CLAVE]])</f>
        <v>HRAEI-LPI-CC-420-2022HRAEI-MD1610</v>
      </c>
    </row>
    <row r="281" spans="1:15" ht="33.75" x14ac:dyDescent="0.25">
      <c r="A281" s="102" t="s">
        <v>1047</v>
      </c>
      <c r="B281" s="101" t="s">
        <v>1049</v>
      </c>
      <c r="C281" s="94" t="s">
        <v>1048</v>
      </c>
      <c r="D281" s="94">
        <v>25301615</v>
      </c>
      <c r="E281" s="95">
        <v>257</v>
      </c>
      <c r="F281" s="96">
        <v>126.65</v>
      </c>
      <c r="G281" s="96">
        <v>32549.050000000003</v>
      </c>
      <c r="H281" s="104" t="s">
        <v>406</v>
      </c>
      <c r="I281" s="94" t="s">
        <v>2611</v>
      </c>
      <c r="J281" s="98" t="s">
        <v>405</v>
      </c>
      <c r="K281" s="99">
        <v>45320</v>
      </c>
      <c r="L281" s="100">
        <v>45335</v>
      </c>
      <c r="M281" s="100">
        <v>45335</v>
      </c>
      <c r="N281" s="95">
        <v>257</v>
      </c>
      <c r="O281" s="107" t="str">
        <f>CONCATENATE(Tabla1[[#This Row],[CONTRATO]],Tabla1[[#This Row],[CLAVE]])</f>
        <v>HRAEI-LPI-CC-420-2022HRAEI-MD1151</v>
      </c>
    </row>
    <row r="282" spans="1:15" ht="33.75" x14ac:dyDescent="0.25">
      <c r="A282" s="102" t="s">
        <v>464</v>
      </c>
      <c r="B282" s="101" t="s">
        <v>466</v>
      </c>
      <c r="C282" s="94" t="s">
        <v>465</v>
      </c>
      <c r="D282" s="94">
        <v>25300714</v>
      </c>
      <c r="E282" s="95">
        <v>166</v>
      </c>
      <c r="F282" s="96">
        <v>46.92</v>
      </c>
      <c r="G282" s="96">
        <v>7788.72</v>
      </c>
      <c r="H282" s="104" t="s">
        <v>406</v>
      </c>
      <c r="I282" s="94" t="s">
        <v>2611</v>
      </c>
      <c r="J282" s="98" t="s">
        <v>405</v>
      </c>
      <c r="K282" s="99">
        <v>45320</v>
      </c>
      <c r="L282" s="100">
        <v>45335</v>
      </c>
      <c r="M282" s="100">
        <v>45335</v>
      </c>
      <c r="N282" s="95">
        <v>166</v>
      </c>
      <c r="O282" s="107" t="str">
        <f>CONCATENATE(Tabla1[[#This Row],[CONTRATO]],Tabla1[[#This Row],[CLAVE]])</f>
        <v>HRAEI-LPI-CC-420-2022HRAEI-MD0467</v>
      </c>
    </row>
    <row r="283" spans="1:15" ht="45" x14ac:dyDescent="0.25">
      <c r="A283" s="102" t="s">
        <v>1774</v>
      </c>
      <c r="B283" s="101" t="s">
        <v>1776</v>
      </c>
      <c r="C283" s="94" t="s">
        <v>1775</v>
      </c>
      <c r="D283" s="94">
        <v>25300507</v>
      </c>
      <c r="E283" s="95">
        <v>2400</v>
      </c>
      <c r="F283" s="96">
        <v>45.73</v>
      </c>
      <c r="G283" s="96">
        <v>109751.99999999999</v>
      </c>
      <c r="H283" s="104" t="s">
        <v>406</v>
      </c>
      <c r="I283" s="94" t="s">
        <v>2612</v>
      </c>
      <c r="J283" s="98" t="s">
        <v>2269</v>
      </c>
      <c r="K283" s="99">
        <v>45320</v>
      </c>
      <c r="L283" s="100">
        <v>45335</v>
      </c>
      <c r="M283" s="100">
        <v>45331</v>
      </c>
      <c r="N283" s="95">
        <v>2400</v>
      </c>
      <c r="O283" s="107" t="str">
        <f>CONCATENATE(Tabla1[[#This Row],[CONTRATO]],Tabla1[[#This Row],[CLAVE]])</f>
        <v>HRAEI-LPI-CC-276-2023HRAEI-MD0314</v>
      </c>
    </row>
    <row r="284" spans="1:15" ht="56.25" x14ac:dyDescent="0.25">
      <c r="A284" s="102" t="s">
        <v>485</v>
      </c>
      <c r="B284" s="101" t="s">
        <v>487</v>
      </c>
      <c r="C284" s="94" t="s">
        <v>486</v>
      </c>
      <c r="D284" s="94">
        <v>25301458</v>
      </c>
      <c r="E284" s="95">
        <v>26</v>
      </c>
      <c r="F284" s="96">
        <v>2595.2600000000002</v>
      </c>
      <c r="G284" s="96">
        <v>67476.760000000009</v>
      </c>
      <c r="H284" s="104" t="s">
        <v>406</v>
      </c>
      <c r="I284" s="94" t="s">
        <v>2612</v>
      </c>
      <c r="J284" s="98" t="s">
        <v>2269</v>
      </c>
      <c r="K284" s="99">
        <v>45320</v>
      </c>
      <c r="L284" s="100">
        <v>45335</v>
      </c>
      <c r="M284" s="100">
        <v>45335</v>
      </c>
      <c r="N284" s="95">
        <v>26</v>
      </c>
      <c r="O284" s="107" t="str">
        <f>CONCATENATE(Tabla1[[#This Row],[CONTRATO]],Tabla1[[#This Row],[CLAVE]])</f>
        <v>HRAEI-LPI-CC-276-2023HRAEI-MD1033</v>
      </c>
    </row>
    <row r="285" spans="1:15" ht="45" x14ac:dyDescent="0.25">
      <c r="A285" s="102" t="s">
        <v>949</v>
      </c>
      <c r="B285" s="101" t="s">
        <v>951</v>
      </c>
      <c r="C285" s="94" t="s">
        <v>950</v>
      </c>
      <c r="D285" s="94">
        <v>25301109</v>
      </c>
      <c r="E285" s="95">
        <v>29</v>
      </c>
      <c r="F285" s="96">
        <v>220.3</v>
      </c>
      <c r="G285" s="96">
        <v>6388.7000000000007</v>
      </c>
      <c r="H285" s="104" t="s">
        <v>406</v>
      </c>
      <c r="I285" s="94" t="s">
        <v>2612</v>
      </c>
      <c r="J285" s="98" t="s">
        <v>2269</v>
      </c>
      <c r="K285" s="99">
        <v>45320</v>
      </c>
      <c r="L285" s="100">
        <v>45335</v>
      </c>
      <c r="M285" s="100">
        <v>45334</v>
      </c>
      <c r="N285" s="95">
        <v>29</v>
      </c>
      <c r="O285" s="107" t="str">
        <f>CONCATENATE(Tabla1[[#This Row],[CONTRATO]],Tabla1[[#This Row],[CLAVE]])</f>
        <v>HRAEI-LPI-CC-276-2023HRAEI-MD0765</v>
      </c>
    </row>
    <row r="286" spans="1:15" ht="33.75" x14ac:dyDescent="0.25">
      <c r="A286" s="102" t="s">
        <v>407</v>
      </c>
      <c r="B286" s="101" t="s">
        <v>409</v>
      </c>
      <c r="C286" s="94" t="s">
        <v>408</v>
      </c>
      <c r="D286" s="94">
        <v>25300296</v>
      </c>
      <c r="E286" s="95">
        <v>12</v>
      </c>
      <c r="F286" s="96">
        <v>225.49</v>
      </c>
      <c r="G286" s="96">
        <v>2705.88</v>
      </c>
      <c r="H286" s="104" t="s">
        <v>406</v>
      </c>
      <c r="I286" s="94" t="s">
        <v>2612</v>
      </c>
      <c r="J286" s="98" t="s">
        <v>2269</v>
      </c>
      <c r="K286" s="99">
        <v>45320</v>
      </c>
      <c r="L286" s="100">
        <v>45335</v>
      </c>
      <c r="M286" s="100">
        <v>45335</v>
      </c>
      <c r="N286" s="95">
        <v>12</v>
      </c>
      <c r="O286" s="107" t="str">
        <f>CONCATENATE(Tabla1[[#This Row],[CONTRATO]],Tabla1[[#This Row],[CLAVE]])</f>
        <v>HRAEI-LPI-CC-276-2023HRAEI-MD0167</v>
      </c>
    </row>
    <row r="287" spans="1:15" ht="56.25" x14ac:dyDescent="0.25">
      <c r="A287" s="102" t="s">
        <v>1520</v>
      </c>
      <c r="B287" s="101" t="s">
        <v>1522</v>
      </c>
      <c r="C287" s="94" t="s">
        <v>1521</v>
      </c>
      <c r="D287" s="94">
        <v>25301882</v>
      </c>
      <c r="E287" s="95">
        <v>10</v>
      </c>
      <c r="F287" s="96">
        <v>33</v>
      </c>
      <c r="G287" s="96">
        <v>330</v>
      </c>
      <c r="H287" s="104" t="s">
        <v>406</v>
      </c>
      <c r="I287" s="94" t="s">
        <v>2612</v>
      </c>
      <c r="J287" s="98" t="s">
        <v>2269</v>
      </c>
      <c r="K287" s="99">
        <v>45320</v>
      </c>
      <c r="L287" s="100">
        <v>45335</v>
      </c>
      <c r="M287" s="100">
        <v>45334</v>
      </c>
      <c r="N287" s="95">
        <v>10</v>
      </c>
      <c r="O287" s="107" t="str">
        <f>CONCATENATE(Tabla1[[#This Row],[CONTRATO]],Tabla1[[#This Row],[CLAVE]])</f>
        <v>HRAEI-LPI-CC-276-2023HRAEI-MD1349</v>
      </c>
    </row>
    <row r="288" spans="1:15" ht="33.75" x14ac:dyDescent="0.25">
      <c r="A288" s="102" t="s">
        <v>723</v>
      </c>
      <c r="B288" s="101" t="s">
        <v>725</v>
      </c>
      <c r="C288" s="94" t="s">
        <v>724</v>
      </c>
      <c r="D288" s="94">
        <v>25300797</v>
      </c>
      <c r="E288" s="95">
        <v>2880</v>
      </c>
      <c r="F288" s="96">
        <v>138.62</v>
      </c>
      <c r="G288" s="96">
        <v>399225.60000000003</v>
      </c>
      <c r="H288" s="104" t="s">
        <v>406</v>
      </c>
      <c r="I288" s="94" t="s">
        <v>2612</v>
      </c>
      <c r="J288" s="98" t="s">
        <v>2269</v>
      </c>
      <c r="K288" s="99">
        <v>45320</v>
      </c>
      <c r="L288" s="100">
        <v>45335</v>
      </c>
      <c r="M288" s="100">
        <v>45334</v>
      </c>
      <c r="N288" s="95">
        <v>2880</v>
      </c>
      <c r="O288" s="107" t="str">
        <f>CONCATENATE(Tabla1[[#This Row],[CONTRATO]],Tabla1[[#This Row],[CLAVE]])</f>
        <v>HRAEI-LPI-CC-276-2023HRAEI-MD0525</v>
      </c>
    </row>
    <row r="289" spans="1:15" ht="33.75" x14ac:dyDescent="0.25">
      <c r="A289" s="102" t="s">
        <v>401</v>
      </c>
      <c r="B289" s="101" t="s">
        <v>403</v>
      </c>
      <c r="C289" s="94" t="s">
        <v>402</v>
      </c>
      <c r="D289" s="94">
        <v>25301443</v>
      </c>
      <c r="E289" s="95">
        <v>441</v>
      </c>
      <c r="F289" s="96">
        <v>8.36</v>
      </c>
      <c r="G289" s="96">
        <v>3686.7599999999998</v>
      </c>
      <c r="H289" s="104" t="s">
        <v>406</v>
      </c>
      <c r="I289" s="94" t="s">
        <v>2612</v>
      </c>
      <c r="J289" s="98" t="s">
        <v>2269</v>
      </c>
      <c r="K289" s="99">
        <v>45320</v>
      </c>
      <c r="L289" s="100">
        <v>45335</v>
      </c>
      <c r="M289" s="100">
        <v>45363</v>
      </c>
      <c r="N289" s="95">
        <v>441</v>
      </c>
      <c r="O289" s="107" t="str">
        <f>CONCATENATE(Tabla1[[#This Row],[CONTRATO]],Tabla1[[#This Row],[CLAVE]])</f>
        <v>HRAEI-LPI-CC-276-2023HRAEI-MD1020</v>
      </c>
    </row>
    <row r="290" spans="1:15" ht="33.75" x14ac:dyDescent="0.25">
      <c r="A290" s="102" t="s">
        <v>1502</v>
      </c>
      <c r="B290" s="101" t="s">
        <v>1504</v>
      </c>
      <c r="C290" s="94" t="s">
        <v>1503</v>
      </c>
      <c r="D290" s="94">
        <v>25301348</v>
      </c>
      <c r="E290" s="95">
        <v>22</v>
      </c>
      <c r="F290" s="96">
        <v>43.9</v>
      </c>
      <c r="G290" s="96">
        <v>965.8</v>
      </c>
      <c r="H290" s="104" t="s">
        <v>446</v>
      </c>
      <c r="I290" s="94" t="s">
        <v>2613</v>
      </c>
      <c r="J290" s="98" t="s">
        <v>2353</v>
      </c>
      <c r="K290" s="99">
        <v>45357</v>
      </c>
      <c r="L290" s="100">
        <v>45372</v>
      </c>
      <c r="M290" s="100" t="s">
        <v>2788</v>
      </c>
      <c r="N290" s="95">
        <v>0</v>
      </c>
      <c r="O290" s="107" t="str">
        <f>CONCATENATE(Tabla1[[#This Row],[CONTRATO]],Tabla1[[#This Row],[CLAVE]])</f>
        <v>HRAEI-LPI-CC-329-2023HRAEI-MD0958</v>
      </c>
    </row>
    <row r="291" spans="1:15" ht="45" x14ac:dyDescent="0.25">
      <c r="A291" s="102" t="s">
        <v>447</v>
      </c>
      <c r="B291" s="101" t="s">
        <v>449</v>
      </c>
      <c r="C291" s="94" t="s">
        <v>448</v>
      </c>
      <c r="D291" s="94">
        <v>25302792</v>
      </c>
      <c r="E291" s="95">
        <v>2</v>
      </c>
      <c r="F291" s="96">
        <v>441.9</v>
      </c>
      <c r="G291" s="96">
        <v>883.8</v>
      </c>
      <c r="H291" s="104" t="s">
        <v>446</v>
      </c>
      <c r="I291" s="94" t="s">
        <v>2613</v>
      </c>
      <c r="J291" s="98" t="s">
        <v>2353</v>
      </c>
      <c r="K291" s="99">
        <v>45357</v>
      </c>
      <c r="L291" s="100">
        <v>45372</v>
      </c>
      <c r="M291" s="100" t="s">
        <v>2788</v>
      </c>
      <c r="N291" s="95">
        <v>0</v>
      </c>
      <c r="O291" s="107" t="str">
        <f>CONCATENATE(Tabla1[[#This Row],[CONTRATO]],Tabla1[[#This Row],[CLAVE]])</f>
        <v>HRAEI-LPI-CC-329-2023HRAEI-MD0956</v>
      </c>
    </row>
    <row r="292" spans="1:15" ht="45" x14ac:dyDescent="0.25">
      <c r="A292" s="102" t="s">
        <v>447</v>
      </c>
      <c r="B292" s="101" t="s">
        <v>449</v>
      </c>
      <c r="C292" s="94" t="s">
        <v>448</v>
      </c>
      <c r="D292" s="94">
        <v>25302792</v>
      </c>
      <c r="E292" s="95">
        <v>2</v>
      </c>
      <c r="F292" s="96">
        <v>441.9</v>
      </c>
      <c r="G292" s="96">
        <v>883.8</v>
      </c>
      <c r="H292" s="104" t="s">
        <v>446</v>
      </c>
      <c r="I292" s="94" t="s">
        <v>2614</v>
      </c>
      <c r="J292" s="98" t="s">
        <v>445</v>
      </c>
      <c r="K292" s="99">
        <v>45357</v>
      </c>
      <c r="L292" s="100">
        <v>45372</v>
      </c>
      <c r="M292" s="100">
        <v>45376</v>
      </c>
      <c r="N292" s="95">
        <v>2</v>
      </c>
      <c r="O292" s="107" t="str">
        <f>CONCATENATE(Tabla1[[#This Row],[CONTRATO]],Tabla1[[#This Row],[CLAVE]])</f>
        <v>HRAEI-LPI-CC-424-2022HRAEI-MD0956</v>
      </c>
    </row>
    <row r="293" spans="1:15" ht="45" x14ac:dyDescent="0.25">
      <c r="A293" s="102" t="s">
        <v>902</v>
      </c>
      <c r="B293" s="101" t="s">
        <v>904</v>
      </c>
      <c r="C293" s="94" t="s">
        <v>903</v>
      </c>
      <c r="D293" s="94">
        <v>25301897</v>
      </c>
      <c r="E293" s="95">
        <v>3000</v>
      </c>
      <c r="F293" s="96">
        <v>859</v>
      </c>
      <c r="G293" s="96">
        <v>2577000</v>
      </c>
      <c r="H293" s="104" t="s">
        <v>901</v>
      </c>
      <c r="I293" s="94" t="s">
        <v>2615</v>
      </c>
      <c r="J293" s="98" t="s">
        <v>900</v>
      </c>
      <c r="K293" s="99">
        <v>45320</v>
      </c>
      <c r="L293" s="100">
        <v>45335</v>
      </c>
      <c r="M293" s="100">
        <v>45331</v>
      </c>
      <c r="N293" s="95">
        <v>3000</v>
      </c>
      <c r="O293" s="107" t="str">
        <f>CONCATENATE(Tabla1[[#This Row],[CONTRATO]],Tabla1[[#This Row],[CLAVE]])</f>
        <v>HRAEI-LPI-CC-463-2022HRAEI-MD1362</v>
      </c>
    </row>
    <row r="294" spans="1:15" ht="45" x14ac:dyDescent="0.25">
      <c r="A294" s="102" t="s">
        <v>1020</v>
      </c>
      <c r="B294" s="101" t="s">
        <v>1022</v>
      </c>
      <c r="C294" s="94" t="s">
        <v>1021</v>
      </c>
      <c r="D294" s="94">
        <v>25301896</v>
      </c>
      <c r="E294" s="95">
        <v>1560</v>
      </c>
      <c r="F294" s="96">
        <v>687.2</v>
      </c>
      <c r="G294" s="96">
        <v>1072032</v>
      </c>
      <c r="H294" s="104" t="s">
        <v>901</v>
      </c>
      <c r="I294" s="94" t="s">
        <v>2615</v>
      </c>
      <c r="J294" s="98" t="s">
        <v>900</v>
      </c>
      <c r="K294" s="99">
        <v>45320</v>
      </c>
      <c r="L294" s="100">
        <v>45335</v>
      </c>
      <c r="M294" s="100">
        <v>45331</v>
      </c>
      <c r="N294" s="95">
        <v>1560</v>
      </c>
      <c r="O294" s="107" t="str">
        <f>CONCATENATE(Tabla1[[#This Row],[CONTRATO]],Tabla1[[#This Row],[CLAVE]])</f>
        <v>HRAEI-LPI-CC-463-2022HRAEI-MD1363</v>
      </c>
    </row>
    <row r="295" spans="1:15" ht="33.75" x14ac:dyDescent="0.25">
      <c r="A295" s="102" t="s">
        <v>1059</v>
      </c>
      <c r="B295" s="101" t="s">
        <v>1061</v>
      </c>
      <c r="C295" s="94" t="s">
        <v>1060</v>
      </c>
      <c r="D295" s="94">
        <v>25300920</v>
      </c>
      <c r="E295" s="95">
        <v>39</v>
      </c>
      <c r="F295" s="96">
        <v>1599</v>
      </c>
      <c r="G295" s="96">
        <v>62361</v>
      </c>
      <c r="H295" s="104" t="s">
        <v>901</v>
      </c>
      <c r="I295" s="94" t="s">
        <v>2615</v>
      </c>
      <c r="J295" s="98" t="s">
        <v>900</v>
      </c>
      <c r="K295" s="99">
        <v>45320</v>
      </c>
      <c r="L295" s="100">
        <v>45335</v>
      </c>
      <c r="M295" s="100">
        <v>45331</v>
      </c>
      <c r="N295" s="95">
        <v>39</v>
      </c>
      <c r="O295" s="107" t="str">
        <f>CONCATENATE(Tabla1[[#This Row],[CONTRATO]],Tabla1[[#This Row],[CLAVE]])</f>
        <v>HRAEI-LPI-CC-463-2022HRAEI-MD0619</v>
      </c>
    </row>
    <row r="296" spans="1:15" ht="33.75" x14ac:dyDescent="0.25">
      <c r="A296" s="102" t="s">
        <v>1041</v>
      </c>
      <c r="B296" s="101" t="s">
        <v>1043</v>
      </c>
      <c r="C296" s="94" t="s">
        <v>1042</v>
      </c>
      <c r="D296" s="94">
        <v>25300291</v>
      </c>
      <c r="E296" s="95">
        <v>725</v>
      </c>
      <c r="F296" s="96">
        <v>12.5</v>
      </c>
      <c r="G296" s="96">
        <v>9062.5</v>
      </c>
      <c r="H296" s="104" t="s">
        <v>1040</v>
      </c>
      <c r="I296" s="94" t="s">
        <v>2616</v>
      </c>
      <c r="J296" s="98" t="s">
        <v>1039</v>
      </c>
      <c r="K296" s="99">
        <v>45320</v>
      </c>
      <c r="L296" s="100">
        <v>45335</v>
      </c>
      <c r="M296" s="100" t="s">
        <v>2788</v>
      </c>
      <c r="N296" s="95">
        <v>0</v>
      </c>
      <c r="O296" s="107" t="str">
        <f>CONCATENATE(Tabla1[[#This Row],[CONTRATO]],Tabla1[[#This Row],[CLAVE]])</f>
        <v>HRAEI-LPI-CC-472-2022HRAEI-MD0164</v>
      </c>
    </row>
    <row r="297" spans="1:15" ht="45" x14ac:dyDescent="0.25">
      <c r="A297" s="102" t="s">
        <v>2045</v>
      </c>
      <c r="B297" s="101" t="s">
        <v>2047</v>
      </c>
      <c r="C297" s="94" t="s">
        <v>2046</v>
      </c>
      <c r="D297" s="94">
        <v>25300042</v>
      </c>
      <c r="E297" s="95">
        <v>11</v>
      </c>
      <c r="F297" s="96">
        <v>10.39</v>
      </c>
      <c r="G297" s="96">
        <v>114.29</v>
      </c>
      <c r="H297" s="104" t="s">
        <v>1476</v>
      </c>
      <c r="I297" s="94" t="s">
        <v>2617</v>
      </c>
      <c r="J297" s="98" t="s">
        <v>2273</v>
      </c>
      <c r="K297" s="99">
        <v>45321</v>
      </c>
      <c r="L297" s="100">
        <v>45336</v>
      </c>
      <c r="M297" s="100">
        <v>45379</v>
      </c>
      <c r="N297" s="95">
        <v>11</v>
      </c>
      <c r="O297" s="107" t="str">
        <f>CONCATENATE(Tabla1[[#This Row],[CONTRATO]],Tabla1[[#This Row],[CLAVE]])</f>
        <v>HRAEI-LPI-CC-353-1-2023HRAEI-MD0041</v>
      </c>
    </row>
    <row r="298" spans="1:15" ht="45" x14ac:dyDescent="0.25">
      <c r="A298" s="102" t="s">
        <v>612</v>
      </c>
      <c r="B298" s="101" t="s">
        <v>614</v>
      </c>
      <c r="C298" s="94" t="s">
        <v>613</v>
      </c>
      <c r="D298" s="94">
        <v>25301894</v>
      </c>
      <c r="E298" s="95">
        <v>135</v>
      </c>
      <c r="F298" s="96">
        <v>7.37</v>
      </c>
      <c r="G298" s="96">
        <v>994.95</v>
      </c>
      <c r="H298" s="104" t="s">
        <v>1476</v>
      </c>
      <c r="I298" s="94" t="s">
        <v>2617</v>
      </c>
      <c r="J298" s="98" t="s">
        <v>2273</v>
      </c>
      <c r="K298" s="99">
        <v>45321</v>
      </c>
      <c r="L298" s="100">
        <v>45336</v>
      </c>
      <c r="M298" s="100" t="s">
        <v>2788</v>
      </c>
      <c r="N298" s="95">
        <v>0</v>
      </c>
      <c r="O298" s="107" t="str">
        <f>CONCATENATE(Tabla1[[#This Row],[CONTRATO]],Tabla1[[#This Row],[CLAVE]])</f>
        <v>HRAEI-LPI-CC-353-1-2023HRAEI-MD1361</v>
      </c>
    </row>
    <row r="299" spans="1:15" ht="67.5" x14ac:dyDescent="0.25">
      <c r="A299" s="102" t="s">
        <v>804</v>
      </c>
      <c r="B299" s="101" t="s">
        <v>806</v>
      </c>
      <c r="C299" s="94" t="s">
        <v>805</v>
      </c>
      <c r="D299" s="94">
        <v>25302195</v>
      </c>
      <c r="E299" s="95">
        <v>4</v>
      </c>
      <c r="F299" s="96">
        <v>28.78</v>
      </c>
      <c r="G299" s="96">
        <v>115.12</v>
      </c>
      <c r="H299" s="104" t="s">
        <v>1476</v>
      </c>
      <c r="I299" s="94" t="s">
        <v>2617</v>
      </c>
      <c r="J299" s="98" t="s">
        <v>2273</v>
      </c>
      <c r="K299" s="99">
        <v>45321</v>
      </c>
      <c r="L299" s="100">
        <v>45336</v>
      </c>
      <c r="M299" s="100" t="s">
        <v>2788</v>
      </c>
      <c r="N299" s="95">
        <v>0</v>
      </c>
      <c r="O299" s="107" t="str">
        <f>CONCATENATE(Tabla1[[#This Row],[CONTRATO]],Tabla1[[#This Row],[CLAVE]])</f>
        <v>HRAEI-LPI-CC-353-1-2023HRAEI-MD1605</v>
      </c>
    </row>
    <row r="300" spans="1:15" ht="33.75" x14ac:dyDescent="0.25">
      <c r="A300" s="102" t="s">
        <v>1041</v>
      </c>
      <c r="B300" s="101" t="s">
        <v>1043</v>
      </c>
      <c r="C300" s="94" t="s">
        <v>1042</v>
      </c>
      <c r="D300" s="94">
        <v>25300291</v>
      </c>
      <c r="E300" s="95">
        <v>125</v>
      </c>
      <c r="F300" s="96">
        <v>11.11</v>
      </c>
      <c r="G300" s="96">
        <v>1388.75</v>
      </c>
      <c r="H300" s="104" t="s">
        <v>1476</v>
      </c>
      <c r="I300" s="94" t="s">
        <v>2617</v>
      </c>
      <c r="J300" s="98" t="s">
        <v>2273</v>
      </c>
      <c r="K300" s="99">
        <v>45321</v>
      </c>
      <c r="L300" s="100">
        <v>45336</v>
      </c>
      <c r="M300" s="100" t="s">
        <v>2788</v>
      </c>
      <c r="N300" s="95">
        <v>0</v>
      </c>
      <c r="O300" s="107" t="str">
        <f>CONCATENATE(Tabla1[[#This Row],[CONTRATO]],Tabla1[[#This Row],[CLAVE]])</f>
        <v>HRAEI-LPI-CC-353-1-2023HRAEI-MD0164</v>
      </c>
    </row>
    <row r="301" spans="1:15" ht="33.75" x14ac:dyDescent="0.25">
      <c r="A301" s="102" t="s">
        <v>1146</v>
      </c>
      <c r="B301" s="101" t="s">
        <v>1148</v>
      </c>
      <c r="C301" s="94" t="s">
        <v>1147</v>
      </c>
      <c r="D301" s="94">
        <v>25300690</v>
      </c>
      <c r="E301" s="95">
        <v>13</v>
      </c>
      <c r="F301" s="96">
        <v>7.38</v>
      </c>
      <c r="G301" s="96">
        <v>95.94</v>
      </c>
      <c r="H301" s="104" t="s">
        <v>1476</v>
      </c>
      <c r="I301" s="94" t="s">
        <v>2617</v>
      </c>
      <c r="J301" s="98" t="s">
        <v>2273</v>
      </c>
      <c r="K301" s="99">
        <v>45321</v>
      </c>
      <c r="L301" s="100">
        <v>45336</v>
      </c>
      <c r="M301" s="100">
        <v>45379</v>
      </c>
      <c r="N301" s="95">
        <v>13</v>
      </c>
      <c r="O301" s="107" t="str">
        <f>CONCATENATE(Tabla1[[#This Row],[CONTRATO]],Tabla1[[#This Row],[CLAVE]])</f>
        <v>HRAEI-LPI-CC-353-1-2023HRAEI-MD0454</v>
      </c>
    </row>
    <row r="302" spans="1:15" ht="22.5" x14ac:dyDescent="0.25">
      <c r="A302" s="102" t="s">
        <v>1881</v>
      </c>
      <c r="B302" s="101" t="s">
        <v>1883</v>
      </c>
      <c r="C302" s="94" t="s">
        <v>1882</v>
      </c>
      <c r="D302" s="94">
        <v>25301644</v>
      </c>
      <c r="E302" s="95">
        <v>3</v>
      </c>
      <c r="F302" s="96">
        <v>59.78</v>
      </c>
      <c r="G302" s="96">
        <v>179.34</v>
      </c>
      <c r="H302" s="104" t="s">
        <v>1476</v>
      </c>
      <c r="I302" s="94" t="s">
        <v>2617</v>
      </c>
      <c r="J302" s="98" t="s">
        <v>2273</v>
      </c>
      <c r="K302" s="99">
        <v>45321</v>
      </c>
      <c r="L302" s="100">
        <v>45336</v>
      </c>
      <c r="M302" s="100" t="s">
        <v>2788</v>
      </c>
      <c r="N302" s="95">
        <v>0</v>
      </c>
      <c r="O302" s="107" t="str">
        <f>CONCATENATE(Tabla1[[#This Row],[CONTRATO]],Tabla1[[#This Row],[CLAVE]])</f>
        <v>HRAEI-LPI-CC-353-1-2023HRAEI-MD1176</v>
      </c>
    </row>
    <row r="303" spans="1:15" ht="33.75" x14ac:dyDescent="0.25">
      <c r="A303" s="102" t="s">
        <v>927</v>
      </c>
      <c r="B303" s="101" t="s">
        <v>929</v>
      </c>
      <c r="C303" s="94" t="s">
        <v>928</v>
      </c>
      <c r="D303" s="94">
        <v>25302215</v>
      </c>
      <c r="E303" s="95">
        <v>625</v>
      </c>
      <c r="F303" s="96">
        <v>207</v>
      </c>
      <c r="G303" s="96">
        <v>129375</v>
      </c>
      <c r="H303" s="104" t="s">
        <v>926</v>
      </c>
      <c r="I303" s="94" t="s">
        <v>2618</v>
      </c>
      <c r="J303" s="98" t="s">
        <v>925</v>
      </c>
      <c r="K303" s="99">
        <v>45356</v>
      </c>
      <c r="L303" s="100">
        <v>45371</v>
      </c>
      <c r="M303" s="100">
        <v>45422</v>
      </c>
      <c r="N303" s="95">
        <v>625</v>
      </c>
      <c r="O303" s="107" t="str">
        <f>CONCATENATE(Tabla1[[#This Row],[CONTRATO]],Tabla1[[#This Row],[CLAVE]])</f>
        <v>HRAEI-LPI-CC-465-1-2022HRAEI-MD1618</v>
      </c>
    </row>
    <row r="304" spans="1:15" ht="67.5" x14ac:dyDescent="0.25">
      <c r="A304" s="102" t="s">
        <v>886</v>
      </c>
      <c r="B304" s="101" t="s">
        <v>888</v>
      </c>
      <c r="C304" s="94" t="s">
        <v>887</v>
      </c>
      <c r="D304" s="94">
        <v>25301926</v>
      </c>
      <c r="E304" s="95">
        <v>2805</v>
      </c>
      <c r="F304" s="96">
        <v>7.74</v>
      </c>
      <c r="G304" s="96">
        <v>21710.7</v>
      </c>
      <c r="H304" s="104" t="s">
        <v>373</v>
      </c>
      <c r="I304" s="94" t="s">
        <v>2619</v>
      </c>
      <c r="J304" s="98" t="s">
        <v>451</v>
      </c>
      <c r="K304" s="99">
        <v>45324</v>
      </c>
      <c r="L304" s="100">
        <v>45339</v>
      </c>
      <c r="M304" s="100" t="s">
        <v>2788</v>
      </c>
      <c r="N304" s="95">
        <v>0</v>
      </c>
      <c r="O304" s="107" t="str">
        <f>CONCATENATE(Tabla1[[#This Row],[CONTRATO]],Tabla1[[#This Row],[CLAVE]])</f>
        <v>HRAEI-LPI-CC-425-2022HRAEI-MD1386</v>
      </c>
    </row>
    <row r="305" spans="1:15" ht="22.5" x14ac:dyDescent="0.25">
      <c r="A305" s="102" t="s">
        <v>1973</v>
      </c>
      <c r="B305" s="101" t="s">
        <v>1975</v>
      </c>
      <c r="C305" s="94" t="s">
        <v>1974</v>
      </c>
      <c r="D305" s="94">
        <v>25300395</v>
      </c>
      <c r="E305" s="95">
        <v>117</v>
      </c>
      <c r="F305" s="96">
        <v>364.07999999999902</v>
      </c>
      <c r="G305" s="96">
        <v>42597.359999999884</v>
      </c>
      <c r="H305" s="104" t="s">
        <v>1188</v>
      </c>
      <c r="I305" s="94" t="s">
        <v>2620</v>
      </c>
      <c r="J305" s="98" t="s">
        <v>1972</v>
      </c>
      <c r="K305" s="99">
        <v>45324</v>
      </c>
      <c r="L305" s="100">
        <v>45339</v>
      </c>
      <c r="M305" s="100">
        <v>45338</v>
      </c>
      <c r="N305" s="95">
        <v>117</v>
      </c>
      <c r="O305" s="107" t="str">
        <f>CONCATENATE(Tabla1[[#This Row],[CONTRATO]],Tabla1[[#This Row],[CLAVE]])</f>
        <v>HRAEI-LPI-CC-052-2023HRAEI-MD0233</v>
      </c>
    </row>
    <row r="306" spans="1:15" ht="22.5" x14ac:dyDescent="0.25">
      <c r="A306" s="102" t="s">
        <v>1977</v>
      </c>
      <c r="B306" s="101" t="s">
        <v>1979</v>
      </c>
      <c r="C306" s="94" t="s">
        <v>1978</v>
      </c>
      <c r="D306" s="94">
        <v>25300394</v>
      </c>
      <c r="E306" s="95">
        <v>117</v>
      </c>
      <c r="F306" s="96">
        <v>284.22000000000003</v>
      </c>
      <c r="G306" s="96">
        <v>33253.740000000005</v>
      </c>
      <c r="H306" s="104" t="s">
        <v>1188</v>
      </c>
      <c r="I306" s="94" t="s">
        <v>2620</v>
      </c>
      <c r="J306" s="98" t="s">
        <v>1972</v>
      </c>
      <c r="K306" s="99">
        <v>45324</v>
      </c>
      <c r="L306" s="100">
        <v>45339</v>
      </c>
      <c r="M306" s="100">
        <v>45338</v>
      </c>
      <c r="N306" s="95">
        <v>117</v>
      </c>
      <c r="O306" s="107" t="str">
        <f>CONCATENATE(Tabla1[[#This Row],[CONTRATO]],Tabla1[[#This Row],[CLAVE]])</f>
        <v>HRAEI-LPI-CC-052-2023HRAEI-MD0234</v>
      </c>
    </row>
    <row r="307" spans="1:15" ht="45" x14ac:dyDescent="0.25">
      <c r="A307" s="102" t="s">
        <v>1136</v>
      </c>
      <c r="B307" s="101" t="s">
        <v>1138</v>
      </c>
      <c r="C307" s="94" t="s">
        <v>1137</v>
      </c>
      <c r="D307" s="94">
        <v>25300624</v>
      </c>
      <c r="E307" s="95">
        <v>14</v>
      </c>
      <c r="F307" s="96">
        <v>6800</v>
      </c>
      <c r="G307" s="96">
        <v>95200</v>
      </c>
      <c r="H307" s="104" t="s">
        <v>1135</v>
      </c>
      <c r="I307" s="94" t="s">
        <v>2621</v>
      </c>
      <c r="J307" s="98" t="s">
        <v>1134</v>
      </c>
      <c r="K307" s="99">
        <v>45357</v>
      </c>
      <c r="L307" s="100">
        <v>45372</v>
      </c>
      <c r="M307" s="100">
        <v>45365</v>
      </c>
      <c r="N307" s="95">
        <v>14</v>
      </c>
      <c r="O307" s="107" t="str">
        <f>CONCATENATE(Tabla1[[#This Row],[CONTRATO]],Tabla1[[#This Row],[CLAVE]])</f>
        <v>HRAEI-LPI-CC-470-2022HRAEI-MD0395</v>
      </c>
    </row>
    <row r="308" spans="1:15" ht="67.5" x14ac:dyDescent="0.25">
      <c r="A308" s="102" t="s">
        <v>579</v>
      </c>
      <c r="B308" s="101" t="s">
        <v>581</v>
      </c>
      <c r="C308" s="94" t="s">
        <v>580</v>
      </c>
      <c r="D308" s="94">
        <v>25302741</v>
      </c>
      <c r="E308" s="95">
        <v>75</v>
      </c>
      <c r="F308" s="96">
        <v>49.84</v>
      </c>
      <c r="G308" s="96">
        <v>3738.0000000000005</v>
      </c>
      <c r="H308" s="104" t="s">
        <v>376</v>
      </c>
      <c r="I308" s="94" t="s">
        <v>2622</v>
      </c>
      <c r="J308" s="98" t="s">
        <v>578</v>
      </c>
      <c r="K308" s="99">
        <v>45331</v>
      </c>
      <c r="L308" s="100">
        <v>45346</v>
      </c>
      <c r="M308" s="100">
        <v>45464</v>
      </c>
      <c r="N308" s="95">
        <v>75</v>
      </c>
      <c r="O308" s="107" t="str">
        <f>CONCATENATE(Tabla1[[#This Row],[CONTRATO]],Tabla1[[#This Row],[CLAVE]])</f>
        <v>HRAEI-LPI-CC-440-2022HRAEI-MD0831</v>
      </c>
    </row>
    <row r="309" spans="1:15" ht="33.75" x14ac:dyDescent="0.25">
      <c r="A309" s="102" t="s">
        <v>1247</v>
      </c>
      <c r="B309" s="101" t="s">
        <v>1249</v>
      </c>
      <c r="C309" s="94" t="s">
        <v>1248</v>
      </c>
      <c r="D309" s="94">
        <v>25302097</v>
      </c>
      <c r="E309" s="95">
        <v>7800</v>
      </c>
      <c r="F309" s="96">
        <v>14.02</v>
      </c>
      <c r="G309" s="96">
        <v>109356</v>
      </c>
      <c r="H309" s="104" t="s">
        <v>376</v>
      </c>
      <c r="I309" s="94" t="s">
        <v>2622</v>
      </c>
      <c r="J309" s="98" t="s">
        <v>578</v>
      </c>
      <c r="K309" s="99">
        <v>45331</v>
      </c>
      <c r="L309" s="100">
        <v>45346</v>
      </c>
      <c r="M309" s="100">
        <v>45397</v>
      </c>
      <c r="N309" s="95">
        <v>7800</v>
      </c>
      <c r="O309" s="107" t="str">
        <f>CONCATENATE(Tabla1[[#This Row],[CONTRATO]],Tabla1[[#This Row],[CLAVE]])</f>
        <v>HRAEI-LPI-CC-440-2022HRAEI-MD1511</v>
      </c>
    </row>
    <row r="310" spans="1:15" ht="33.75" x14ac:dyDescent="0.25">
      <c r="A310" s="102" t="s">
        <v>1244</v>
      </c>
      <c r="B310" s="101" t="s">
        <v>1246</v>
      </c>
      <c r="C310" s="94" t="s">
        <v>1245</v>
      </c>
      <c r="D310" s="94">
        <v>25302099</v>
      </c>
      <c r="E310" s="95">
        <v>32</v>
      </c>
      <c r="F310" s="96">
        <v>11.68</v>
      </c>
      <c r="G310" s="96">
        <v>373.76</v>
      </c>
      <c r="H310" s="104" t="s">
        <v>376</v>
      </c>
      <c r="I310" s="94" t="s">
        <v>2622</v>
      </c>
      <c r="J310" s="98" t="s">
        <v>578</v>
      </c>
      <c r="K310" s="99">
        <v>45331</v>
      </c>
      <c r="L310" s="100">
        <v>45346</v>
      </c>
      <c r="M310" s="100">
        <v>45408</v>
      </c>
      <c r="N310" s="95">
        <v>32</v>
      </c>
      <c r="O310" s="107" t="str">
        <f>CONCATENATE(Tabla1[[#This Row],[CONTRATO]],Tabla1[[#This Row],[CLAVE]])</f>
        <v>HRAEI-LPI-CC-440-2022HRAEI-MD1512</v>
      </c>
    </row>
    <row r="311" spans="1:15" ht="33.75" x14ac:dyDescent="0.25">
      <c r="A311" s="102" t="s">
        <v>97</v>
      </c>
      <c r="B311" s="101" t="s">
        <v>99</v>
      </c>
      <c r="C311" s="94" t="s">
        <v>98</v>
      </c>
      <c r="D311" s="94">
        <v>25302978</v>
      </c>
      <c r="E311" s="95">
        <v>12</v>
      </c>
      <c r="F311" s="96">
        <v>35.869999999999997</v>
      </c>
      <c r="G311" s="96">
        <v>430.43999999999994</v>
      </c>
      <c r="H311" s="104" t="s">
        <v>1188</v>
      </c>
      <c r="I311" s="94" t="s">
        <v>2623</v>
      </c>
      <c r="J311" s="98" t="s">
        <v>2289</v>
      </c>
      <c r="K311" s="99">
        <v>45351</v>
      </c>
      <c r="L311" s="100">
        <v>45366</v>
      </c>
      <c r="M311" s="100">
        <v>45351</v>
      </c>
      <c r="N311" s="95">
        <v>12</v>
      </c>
      <c r="O311" s="107" t="str">
        <f>CONCATENATE(Tabla1[[#This Row],[CONTRATO]],Tabla1[[#This Row],[CLAVE]])</f>
        <v>HRAEI-LPI-CC-299-2023HRAEI-MD1331</v>
      </c>
    </row>
    <row r="312" spans="1:15" ht="33.75" x14ac:dyDescent="0.25">
      <c r="A312" s="102" t="s">
        <v>2398</v>
      </c>
      <c r="B312" s="101" t="s">
        <v>2400</v>
      </c>
      <c r="C312" s="94" t="s">
        <v>2399</v>
      </c>
      <c r="D312" s="94">
        <v>25302364</v>
      </c>
      <c r="E312" s="95">
        <v>16</v>
      </c>
      <c r="F312" s="96">
        <v>7880.03</v>
      </c>
      <c r="G312" s="96">
        <v>126080.48</v>
      </c>
      <c r="H312" s="104" t="s">
        <v>1188</v>
      </c>
      <c r="I312" s="94" t="s">
        <v>2623</v>
      </c>
      <c r="J312" s="98" t="s">
        <v>2289</v>
      </c>
      <c r="K312" s="99">
        <v>45351</v>
      </c>
      <c r="L312" s="100">
        <v>45366</v>
      </c>
      <c r="M312" s="100">
        <v>45359</v>
      </c>
      <c r="N312" s="95">
        <v>16</v>
      </c>
      <c r="O312" s="107" t="str">
        <f>CONCATENATE(Tabla1[[#This Row],[CONTRATO]],Tabla1[[#This Row],[CLAVE]])</f>
        <v>HRAEI-LPI-CC-299-2023HRAEI-MD2309</v>
      </c>
    </row>
    <row r="313" spans="1:15" ht="56.25" x14ac:dyDescent="0.25">
      <c r="A313" s="102" t="s">
        <v>234</v>
      </c>
      <c r="B313" s="101" t="s">
        <v>236</v>
      </c>
      <c r="C313" s="94" t="s">
        <v>235</v>
      </c>
      <c r="D313" s="94">
        <v>25303238</v>
      </c>
      <c r="E313" s="95">
        <v>240</v>
      </c>
      <c r="F313" s="96">
        <v>27695.78</v>
      </c>
      <c r="G313" s="96">
        <v>6646987.1999999993</v>
      </c>
      <c r="H313" s="104" t="s">
        <v>128</v>
      </c>
      <c r="I313" s="94" t="s">
        <v>2624</v>
      </c>
      <c r="J313" s="98" t="s">
        <v>127</v>
      </c>
      <c r="K313" s="99">
        <v>45336</v>
      </c>
      <c r="L313" s="100">
        <v>45351</v>
      </c>
      <c r="M313" s="100">
        <v>45386</v>
      </c>
      <c r="N313" s="95">
        <v>240</v>
      </c>
      <c r="O313" s="107" t="str">
        <f>CONCATENATE(Tabla1[[#This Row],[CONTRATO]],Tabla1[[#This Row],[CLAVE]])</f>
        <v>HRAEI-AD-CC-346-2022HRAEI-MD2101</v>
      </c>
    </row>
    <row r="314" spans="1:15" ht="45" x14ac:dyDescent="0.25">
      <c r="A314" s="102" t="s">
        <v>224</v>
      </c>
      <c r="B314" s="101" t="s">
        <v>226</v>
      </c>
      <c r="C314" s="94" t="s">
        <v>225</v>
      </c>
      <c r="D314" s="94">
        <v>25303185</v>
      </c>
      <c r="E314" s="95">
        <v>112</v>
      </c>
      <c r="F314" s="96">
        <v>11383.31</v>
      </c>
      <c r="G314" s="96">
        <v>1274930.72</v>
      </c>
      <c r="H314" s="104" t="s">
        <v>128</v>
      </c>
      <c r="I314" s="94" t="s">
        <v>2624</v>
      </c>
      <c r="J314" s="98" t="s">
        <v>127</v>
      </c>
      <c r="K314" s="99">
        <v>45336</v>
      </c>
      <c r="L314" s="100">
        <v>45351</v>
      </c>
      <c r="M314" s="100">
        <v>45394</v>
      </c>
      <c r="N314" s="95">
        <v>112</v>
      </c>
      <c r="O314" s="107" t="str">
        <f>CONCATENATE(Tabla1[[#This Row],[CONTRATO]],Tabla1[[#This Row],[CLAVE]])</f>
        <v>HRAEI-AD-CC-346-2022HRAEI-MD2063</v>
      </c>
    </row>
    <row r="315" spans="1:15" ht="33.75" x14ac:dyDescent="0.25">
      <c r="A315" s="102" t="s">
        <v>180</v>
      </c>
      <c r="B315" s="101" t="s">
        <v>182</v>
      </c>
      <c r="C315" s="94" t="s">
        <v>181</v>
      </c>
      <c r="D315" s="94">
        <v>25302514</v>
      </c>
      <c r="E315" s="95">
        <v>47</v>
      </c>
      <c r="F315" s="96">
        <v>6047.19</v>
      </c>
      <c r="G315" s="96">
        <v>284217.93</v>
      </c>
      <c r="H315" s="104" t="s">
        <v>128</v>
      </c>
      <c r="I315" s="94" t="s">
        <v>2624</v>
      </c>
      <c r="J315" s="98" t="s">
        <v>127</v>
      </c>
      <c r="K315" s="99">
        <v>45336</v>
      </c>
      <c r="L315" s="100">
        <v>45351</v>
      </c>
      <c r="M315" s="100">
        <v>45386</v>
      </c>
      <c r="N315" s="95">
        <v>47</v>
      </c>
      <c r="O315" s="107" t="str">
        <f>CONCATENATE(Tabla1[[#This Row],[CONTRATO]],Tabla1[[#This Row],[CLAVE]])</f>
        <v>HRAEI-AD-CC-346-2022HRAEI-MD2093</v>
      </c>
    </row>
    <row r="316" spans="1:15" ht="45" x14ac:dyDescent="0.25">
      <c r="A316" s="102" t="s">
        <v>629</v>
      </c>
      <c r="B316" s="101" t="s">
        <v>631</v>
      </c>
      <c r="C316" s="94" t="s">
        <v>630</v>
      </c>
      <c r="D316" s="94">
        <v>25301878</v>
      </c>
      <c r="E316" s="95">
        <v>780</v>
      </c>
      <c r="F316" s="96">
        <v>66.150000000000006</v>
      </c>
      <c r="G316" s="96">
        <v>51597.000000000007</v>
      </c>
      <c r="H316" s="104" t="s">
        <v>563</v>
      </c>
      <c r="I316" s="94" t="s">
        <v>2625</v>
      </c>
      <c r="J316" s="98" t="s">
        <v>562</v>
      </c>
      <c r="K316" s="99">
        <v>45336</v>
      </c>
      <c r="L316" s="100">
        <v>45351</v>
      </c>
      <c r="M316" s="100">
        <v>45365</v>
      </c>
      <c r="N316" s="95">
        <v>780</v>
      </c>
      <c r="O316" s="107" t="str">
        <f>CONCATENATE(Tabla1[[#This Row],[CONTRATO]],Tabla1[[#This Row],[CLAVE]])</f>
        <v>HRAEI-LPI-CC-437-2022HRAEI-MD1348</v>
      </c>
    </row>
    <row r="317" spans="1:15" ht="33.75" x14ac:dyDescent="0.25">
      <c r="A317" s="102" t="s">
        <v>709</v>
      </c>
      <c r="B317" s="101" t="s">
        <v>711</v>
      </c>
      <c r="C317" s="94" t="s">
        <v>710</v>
      </c>
      <c r="D317" s="94">
        <v>25300517</v>
      </c>
      <c r="E317" s="95">
        <v>7</v>
      </c>
      <c r="F317" s="96">
        <v>25</v>
      </c>
      <c r="G317" s="96">
        <v>175</v>
      </c>
      <c r="H317" s="104" t="s">
        <v>563</v>
      </c>
      <c r="I317" s="94" t="s">
        <v>2625</v>
      </c>
      <c r="J317" s="98" t="s">
        <v>562</v>
      </c>
      <c r="K317" s="99">
        <v>45336</v>
      </c>
      <c r="L317" s="100">
        <v>45351</v>
      </c>
      <c r="M317" s="100">
        <v>45365</v>
      </c>
      <c r="N317" s="95">
        <v>7</v>
      </c>
      <c r="O317" s="107" t="str">
        <f>CONCATENATE(Tabla1[[#This Row],[CONTRATO]],Tabla1[[#This Row],[CLAVE]])</f>
        <v>HRAEI-LPI-CC-437-2022HRAEI-MD0323</v>
      </c>
    </row>
    <row r="318" spans="1:15" ht="45" x14ac:dyDescent="0.25">
      <c r="A318" s="102" t="s">
        <v>736</v>
      </c>
      <c r="B318" s="101" t="s">
        <v>738</v>
      </c>
      <c r="C318" s="94" t="s">
        <v>737</v>
      </c>
      <c r="D318" s="94">
        <v>25301633</v>
      </c>
      <c r="E318" s="95">
        <v>500</v>
      </c>
      <c r="F318" s="96">
        <v>9.8000000000000007</v>
      </c>
      <c r="G318" s="96">
        <v>4900</v>
      </c>
      <c r="H318" s="104" t="s">
        <v>563</v>
      </c>
      <c r="I318" s="94" t="s">
        <v>2625</v>
      </c>
      <c r="J318" s="98" t="s">
        <v>562</v>
      </c>
      <c r="K318" s="99">
        <v>45336</v>
      </c>
      <c r="L318" s="100">
        <v>45351</v>
      </c>
      <c r="M318" s="100">
        <v>45365</v>
      </c>
      <c r="N318" s="95">
        <v>500</v>
      </c>
      <c r="O318" s="107" t="str">
        <f>CONCATENATE(Tabla1[[#This Row],[CONTRATO]],Tabla1[[#This Row],[CLAVE]])</f>
        <v>HRAEI-LPI-CC-437-2022HRAEI-MD1168</v>
      </c>
    </row>
    <row r="319" spans="1:15" ht="45" x14ac:dyDescent="0.25">
      <c r="A319" s="102" t="s">
        <v>995</v>
      </c>
      <c r="B319" s="101" t="s">
        <v>997</v>
      </c>
      <c r="C319" s="94" t="s">
        <v>996</v>
      </c>
      <c r="D319" s="94">
        <v>25300480</v>
      </c>
      <c r="E319" s="95">
        <v>32</v>
      </c>
      <c r="F319" s="96">
        <v>120.35</v>
      </c>
      <c r="G319" s="96">
        <v>3851.2</v>
      </c>
      <c r="H319" s="104" t="s">
        <v>563</v>
      </c>
      <c r="I319" s="94" t="s">
        <v>2625</v>
      </c>
      <c r="J319" s="98" t="s">
        <v>562</v>
      </c>
      <c r="K319" s="99">
        <v>45336</v>
      </c>
      <c r="L319" s="100">
        <v>45351</v>
      </c>
      <c r="M319" s="100">
        <v>45365</v>
      </c>
      <c r="N319" s="95">
        <v>32</v>
      </c>
      <c r="O319" s="107" t="str">
        <f>CONCATENATE(Tabla1[[#This Row],[CONTRATO]],Tabla1[[#This Row],[CLAVE]])</f>
        <v>HRAEI-LPI-CC-437-2022HRAEI-MD0295</v>
      </c>
    </row>
    <row r="320" spans="1:15" ht="33.75" x14ac:dyDescent="0.25">
      <c r="A320" s="102" t="s">
        <v>1202</v>
      </c>
      <c r="B320" s="101" t="s">
        <v>1204</v>
      </c>
      <c r="C320" s="94" t="s">
        <v>1203</v>
      </c>
      <c r="D320" s="94">
        <v>25303403</v>
      </c>
      <c r="E320" s="95">
        <v>2</v>
      </c>
      <c r="F320" s="96">
        <v>66</v>
      </c>
      <c r="G320" s="96">
        <v>132</v>
      </c>
      <c r="H320" s="104" t="s">
        <v>563</v>
      </c>
      <c r="I320" s="94" t="s">
        <v>2625</v>
      </c>
      <c r="J320" s="98" t="s">
        <v>562</v>
      </c>
      <c r="K320" s="99">
        <v>45336</v>
      </c>
      <c r="L320" s="100">
        <v>45351</v>
      </c>
      <c r="M320" s="100">
        <v>45365</v>
      </c>
      <c r="N320" s="95">
        <v>2</v>
      </c>
      <c r="O320" s="107" t="str">
        <f>CONCATENATE(Tabla1[[#This Row],[CONTRATO]],Tabla1[[#This Row],[CLAVE]])</f>
        <v>HRAEI-LPI-CC-437-2022HRAEI-MD1743</v>
      </c>
    </row>
    <row r="321" spans="1:15" ht="33.75" x14ac:dyDescent="0.25">
      <c r="A321" s="103" t="s">
        <v>698</v>
      </c>
      <c r="B321" s="101" t="s">
        <v>700</v>
      </c>
      <c r="C321" s="94" t="s">
        <v>699</v>
      </c>
      <c r="D321" s="94">
        <v>25302395</v>
      </c>
      <c r="E321" s="95">
        <v>1</v>
      </c>
      <c r="F321" s="96">
        <v>16.170000000000002</v>
      </c>
      <c r="G321" s="96">
        <v>16.170000000000002</v>
      </c>
      <c r="H321" s="104" t="s">
        <v>563</v>
      </c>
      <c r="I321" s="94" t="s">
        <v>2625</v>
      </c>
      <c r="J321" s="98" t="s">
        <v>562</v>
      </c>
      <c r="K321" s="100">
        <v>45336</v>
      </c>
      <c r="L321" s="100">
        <v>45351</v>
      </c>
      <c r="M321" s="100">
        <v>45365</v>
      </c>
      <c r="N321" s="95">
        <v>1</v>
      </c>
      <c r="O321" s="107" t="str">
        <f>CONCATENATE(Tabla1[[#This Row],[CONTRATO]],Tabla1[[#This Row],[CLAVE]])</f>
        <v>HRAEI-LPI-CC-437-2022HRAEI-MD0133</v>
      </c>
    </row>
    <row r="322" spans="1:15" ht="56.25" x14ac:dyDescent="0.25">
      <c r="A322" s="103" t="s">
        <v>1271</v>
      </c>
      <c r="B322" s="101" t="s">
        <v>1273</v>
      </c>
      <c r="C322" s="94" t="s">
        <v>1272</v>
      </c>
      <c r="D322" s="94">
        <v>25300396</v>
      </c>
      <c r="E322" s="95">
        <v>156</v>
      </c>
      <c r="F322" s="96">
        <v>22.85</v>
      </c>
      <c r="G322" s="96">
        <v>3564.6000000000004</v>
      </c>
      <c r="H322" s="104" t="s">
        <v>563</v>
      </c>
      <c r="I322" s="97" t="s">
        <v>2626</v>
      </c>
      <c r="J322" s="98" t="s">
        <v>562</v>
      </c>
      <c r="K322" s="100">
        <v>45338</v>
      </c>
      <c r="L322" s="100">
        <v>45353</v>
      </c>
      <c r="M322" s="100">
        <v>45387</v>
      </c>
      <c r="N322" s="95">
        <v>156</v>
      </c>
      <c r="O322" s="107" t="str">
        <f>CONCATENATE(Tabla1[[#This Row],[CONTRATO]],Tabla1[[#This Row],[CLAVE]])</f>
        <v>HRAEI-LPI-CC-437-2022HRAEI-MD0237</v>
      </c>
    </row>
    <row r="323" spans="1:15" ht="56.25" x14ac:dyDescent="0.25">
      <c r="A323" s="103" t="s">
        <v>558</v>
      </c>
      <c r="B323" s="101" t="s">
        <v>560</v>
      </c>
      <c r="C323" s="94" t="s">
        <v>559</v>
      </c>
      <c r="D323" s="94">
        <v>25300411</v>
      </c>
      <c r="E323" s="95">
        <v>56</v>
      </c>
      <c r="F323" s="96">
        <v>22.5</v>
      </c>
      <c r="G323" s="96">
        <v>1260</v>
      </c>
      <c r="H323" s="104" t="s">
        <v>521</v>
      </c>
      <c r="I323" s="97" t="s">
        <v>2627</v>
      </c>
      <c r="J323" s="98" t="s">
        <v>520</v>
      </c>
      <c r="K323" s="100">
        <v>45338</v>
      </c>
      <c r="L323" s="100">
        <v>45353</v>
      </c>
      <c r="M323" s="100">
        <v>45352</v>
      </c>
      <c r="N323" s="95">
        <v>56</v>
      </c>
      <c r="O323" s="107" t="str">
        <f>CONCATENATE(Tabla1[[#This Row],[CONTRATO]],Tabla1[[#This Row],[CLAVE]])</f>
        <v>HRAEI-LPI-CC-434-2022HRAEI-MD0246</v>
      </c>
    </row>
    <row r="324" spans="1:15" ht="33.75" x14ac:dyDescent="0.25">
      <c r="A324" s="103" t="s">
        <v>522</v>
      </c>
      <c r="B324" s="101" t="s">
        <v>524</v>
      </c>
      <c r="C324" s="94" t="s">
        <v>523</v>
      </c>
      <c r="D324" s="94">
        <v>25301577</v>
      </c>
      <c r="E324" s="95">
        <v>104</v>
      </c>
      <c r="F324" s="96">
        <v>35.450000000000003</v>
      </c>
      <c r="G324" s="96">
        <v>3686.8</v>
      </c>
      <c r="H324" s="104" t="s">
        <v>521</v>
      </c>
      <c r="I324" s="97" t="s">
        <v>2627</v>
      </c>
      <c r="J324" s="98" t="s">
        <v>520</v>
      </c>
      <c r="K324" s="100">
        <v>45338</v>
      </c>
      <c r="L324" s="100">
        <v>45353</v>
      </c>
      <c r="M324" s="100">
        <v>45352</v>
      </c>
      <c r="N324" s="95">
        <v>104</v>
      </c>
      <c r="O324" s="107" t="str">
        <f>CONCATENATE(Tabla1[[#This Row],[CONTRATO]],Tabla1[[#This Row],[CLAVE]])</f>
        <v>HRAEI-LPI-CC-434-2022HRAEI-MD1124</v>
      </c>
    </row>
    <row r="325" spans="1:15" ht="45" x14ac:dyDescent="0.25">
      <c r="A325" s="103" t="s">
        <v>510</v>
      </c>
      <c r="B325" s="101" t="s">
        <v>512</v>
      </c>
      <c r="C325" s="94" t="s">
        <v>511</v>
      </c>
      <c r="D325" s="94">
        <v>25301764</v>
      </c>
      <c r="E325" s="95">
        <v>60</v>
      </c>
      <c r="F325" s="96">
        <v>13.03</v>
      </c>
      <c r="G325" s="96">
        <v>781.8</v>
      </c>
      <c r="H325" s="104" t="s">
        <v>509</v>
      </c>
      <c r="I325" s="97" t="s">
        <v>2628</v>
      </c>
      <c r="J325" s="98" t="s">
        <v>508</v>
      </c>
      <c r="K325" s="100">
        <v>45338</v>
      </c>
      <c r="L325" s="100">
        <v>45353</v>
      </c>
      <c r="M325" s="100">
        <v>45351</v>
      </c>
      <c r="N325" s="95">
        <v>60</v>
      </c>
      <c r="O325" s="107" t="str">
        <f>CONCATENATE(Tabla1[[#This Row],[CONTRATO]],Tabla1[[#This Row],[CLAVE]])</f>
        <v>HRAEI-LPI-CC-433-2022HRAEI-MD1261</v>
      </c>
    </row>
    <row r="326" spans="1:15" ht="33.75" x14ac:dyDescent="0.25">
      <c r="A326" s="103" t="s">
        <v>505</v>
      </c>
      <c r="B326" s="101" t="s">
        <v>507</v>
      </c>
      <c r="C326" s="94" t="s">
        <v>506</v>
      </c>
      <c r="D326" s="94">
        <v>25301469</v>
      </c>
      <c r="E326" s="95">
        <v>100</v>
      </c>
      <c r="F326" s="96">
        <v>7.55</v>
      </c>
      <c r="G326" s="96">
        <v>755</v>
      </c>
      <c r="H326" s="104" t="s">
        <v>504</v>
      </c>
      <c r="I326" s="97" t="s">
        <v>2629</v>
      </c>
      <c r="J326" s="98" t="s">
        <v>503</v>
      </c>
      <c r="K326" s="100">
        <v>45338</v>
      </c>
      <c r="L326" s="100">
        <v>45353</v>
      </c>
      <c r="M326" s="100">
        <v>45471</v>
      </c>
      <c r="N326" s="95">
        <v>100</v>
      </c>
      <c r="O326" s="107" t="str">
        <f>CONCATENATE(Tabla1[[#This Row],[CONTRATO]],Tabla1[[#This Row],[CLAVE]])</f>
        <v>HRAEI-LPI-CC-431-2022HRAEI-MD1040</v>
      </c>
    </row>
    <row r="327" spans="1:15" ht="45" x14ac:dyDescent="0.25">
      <c r="A327" s="103" t="s">
        <v>626</v>
      </c>
      <c r="B327" s="101" t="s">
        <v>628</v>
      </c>
      <c r="C327" s="94" t="s">
        <v>627</v>
      </c>
      <c r="D327" s="94">
        <v>25301990</v>
      </c>
      <c r="E327" s="95">
        <v>4</v>
      </c>
      <c r="F327" s="96">
        <v>6.85</v>
      </c>
      <c r="G327" s="96">
        <v>27.4</v>
      </c>
      <c r="H327" s="104" t="s">
        <v>504</v>
      </c>
      <c r="I327" s="97" t="s">
        <v>2629</v>
      </c>
      <c r="J327" s="98" t="s">
        <v>503</v>
      </c>
      <c r="K327" s="100">
        <v>45338</v>
      </c>
      <c r="L327" s="100">
        <v>45353</v>
      </c>
      <c r="M327" s="100">
        <v>45471</v>
      </c>
      <c r="N327" s="95">
        <v>4</v>
      </c>
      <c r="O327" s="107" t="str">
        <f>CONCATENATE(Tabla1[[#This Row],[CONTRATO]],Tabla1[[#This Row],[CLAVE]])</f>
        <v>HRAEI-LPI-CC-431-2022HRAEI-MD1433</v>
      </c>
    </row>
    <row r="328" spans="1:15" ht="33.75" x14ac:dyDescent="0.25">
      <c r="A328" s="103" t="s">
        <v>609</v>
      </c>
      <c r="B328" s="101" t="s">
        <v>611</v>
      </c>
      <c r="C328" s="94" t="s">
        <v>610</v>
      </c>
      <c r="D328" s="94">
        <v>25301467</v>
      </c>
      <c r="E328" s="95">
        <v>11</v>
      </c>
      <c r="F328" s="96">
        <v>4.8499999999999996</v>
      </c>
      <c r="G328" s="96">
        <v>53.349999999999994</v>
      </c>
      <c r="H328" s="104" t="s">
        <v>504</v>
      </c>
      <c r="I328" s="97" t="s">
        <v>2629</v>
      </c>
      <c r="J328" s="98" t="s">
        <v>503</v>
      </c>
      <c r="K328" s="100">
        <v>45338</v>
      </c>
      <c r="L328" s="100">
        <v>45353</v>
      </c>
      <c r="M328" s="100">
        <v>45471</v>
      </c>
      <c r="N328" s="95">
        <v>11</v>
      </c>
      <c r="O328" s="107" t="str">
        <f>CONCATENATE(Tabla1[[#This Row],[CONTRATO]],Tabla1[[#This Row],[CLAVE]])</f>
        <v>HRAEI-LPI-CC-431-2022HRAEI-MD1038</v>
      </c>
    </row>
    <row r="329" spans="1:15" ht="45" x14ac:dyDescent="0.25">
      <c r="A329" s="103" t="s">
        <v>978</v>
      </c>
      <c r="B329" s="101" t="s">
        <v>980</v>
      </c>
      <c r="C329" s="94" t="s">
        <v>979</v>
      </c>
      <c r="D329" s="94">
        <v>25300494</v>
      </c>
      <c r="E329" s="95">
        <v>6</v>
      </c>
      <c r="F329" s="96">
        <v>5.85</v>
      </c>
      <c r="G329" s="96">
        <v>35.099999999999994</v>
      </c>
      <c r="H329" s="104" t="s">
        <v>504</v>
      </c>
      <c r="I329" s="97" t="s">
        <v>2629</v>
      </c>
      <c r="J329" s="95" t="s">
        <v>503</v>
      </c>
      <c r="K329" s="100">
        <v>45338</v>
      </c>
      <c r="L329" s="100">
        <v>45353</v>
      </c>
      <c r="M329" s="100">
        <v>45471</v>
      </c>
      <c r="N329" s="95">
        <v>6</v>
      </c>
      <c r="O329" s="107" t="str">
        <f>CONCATENATE(Tabla1[[#This Row],[CONTRATO]],Tabla1[[#This Row],[CLAVE]])</f>
        <v>HRAEI-LPI-CC-431-2022HRAEI-MD0306</v>
      </c>
    </row>
    <row r="330" spans="1:15" ht="33.75" x14ac:dyDescent="0.25">
      <c r="A330" s="103" t="s">
        <v>1406</v>
      </c>
      <c r="B330" s="101" t="s">
        <v>1408</v>
      </c>
      <c r="C330" s="94" t="s">
        <v>1407</v>
      </c>
      <c r="D330" s="94">
        <v>25302065</v>
      </c>
      <c r="E330" s="95">
        <v>312</v>
      </c>
      <c r="F330" s="96">
        <v>205</v>
      </c>
      <c r="G330" s="96">
        <v>63960</v>
      </c>
      <c r="H330" s="104" t="s">
        <v>473</v>
      </c>
      <c r="I330" s="97" t="s">
        <v>2630</v>
      </c>
      <c r="J330" s="95" t="s">
        <v>1405</v>
      </c>
      <c r="K330" s="100">
        <v>45341</v>
      </c>
      <c r="L330" s="100">
        <v>45356</v>
      </c>
      <c r="M330" s="100" t="s">
        <v>2788</v>
      </c>
      <c r="N330" s="95">
        <v>0</v>
      </c>
      <c r="O330" s="107" t="str">
        <f>CONCATENATE(Tabla1[[#This Row],[CONTRATO]],Tabla1[[#This Row],[CLAVE]])</f>
        <v>HRAEI-AD-CC-532-2022HRAEI-MD1487</v>
      </c>
    </row>
    <row r="331" spans="1:15" ht="45" x14ac:dyDescent="0.25">
      <c r="A331" s="103" t="s">
        <v>1410</v>
      </c>
      <c r="B331" s="101" t="s">
        <v>1412</v>
      </c>
      <c r="C331" s="94" t="s">
        <v>1411</v>
      </c>
      <c r="D331" s="94">
        <v>25301262</v>
      </c>
      <c r="E331" s="95">
        <v>312</v>
      </c>
      <c r="F331" s="96">
        <v>130</v>
      </c>
      <c r="G331" s="96">
        <v>40560</v>
      </c>
      <c r="H331" s="104" t="s">
        <v>473</v>
      </c>
      <c r="I331" s="97" t="s">
        <v>2631</v>
      </c>
      <c r="J331" s="95" t="s">
        <v>1405</v>
      </c>
      <c r="K331" s="100">
        <v>45341</v>
      </c>
      <c r="L331" s="100">
        <v>45356</v>
      </c>
      <c r="M331" s="100" t="s">
        <v>2788</v>
      </c>
      <c r="N331" s="95">
        <v>0</v>
      </c>
      <c r="O331" s="107" t="str">
        <f>CONCATENATE(Tabla1[[#This Row],[CONTRATO]],Tabla1[[#This Row],[CLAVE]])</f>
        <v>HRAEI-AD-CC-532-2022HRAEI-MD0877</v>
      </c>
    </row>
    <row r="332" spans="1:15" ht="22.5" x14ac:dyDescent="0.25">
      <c r="A332" s="103" t="s">
        <v>393</v>
      </c>
      <c r="B332" s="101" t="s">
        <v>395</v>
      </c>
      <c r="C332" s="94" t="s">
        <v>394</v>
      </c>
      <c r="D332" s="94">
        <v>25301688</v>
      </c>
      <c r="E332" s="95">
        <v>64</v>
      </c>
      <c r="F332" s="96">
        <v>3.03</v>
      </c>
      <c r="G332" s="96">
        <v>193.92</v>
      </c>
      <c r="H332" s="104" t="s">
        <v>2323</v>
      </c>
      <c r="I332" s="97" t="s">
        <v>2632</v>
      </c>
      <c r="J332" s="95" t="s">
        <v>2322</v>
      </c>
      <c r="K332" s="100">
        <v>45341</v>
      </c>
      <c r="L332" s="100">
        <v>45356</v>
      </c>
      <c r="M332" s="100">
        <v>45457</v>
      </c>
      <c r="N332" s="95">
        <v>64</v>
      </c>
      <c r="O332" s="107" t="str">
        <f>CONCATENATE(Tabla1[[#This Row],[CONTRATO]],Tabla1[[#This Row],[CLAVE]])</f>
        <v>HRAEI-LPI-CC-364-2023HRAEI-MD1209</v>
      </c>
    </row>
    <row r="333" spans="1:15" ht="56.25" x14ac:dyDescent="0.25">
      <c r="A333" s="103" t="s">
        <v>1511</v>
      </c>
      <c r="B333" s="101" t="s">
        <v>1513</v>
      </c>
      <c r="C333" s="94" t="s">
        <v>1512</v>
      </c>
      <c r="D333" s="94">
        <v>25301870</v>
      </c>
      <c r="E333" s="95">
        <v>24</v>
      </c>
      <c r="F333" s="96">
        <v>105</v>
      </c>
      <c r="G333" s="96">
        <v>2520</v>
      </c>
      <c r="H333" s="104" t="s">
        <v>598</v>
      </c>
      <c r="I333" s="97" t="s">
        <v>2633</v>
      </c>
      <c r="J333" s="95" t="s">
        <v>1773</v>
      </c>
      <c r="K333" s="100">
        <v>45341</v>
      </c>
      <c r="L333" s="100">
        <v>45356</v>
      </c>
      <c r="M333" s="100" t="s">
        <v>2788</v>
      </c>
      <c r="N333" s="95">
        <v>0</v>
      </c>
      <c r="O333" s="107" t="str">
        <f>CONCATENATE(Tabla1[[#This Row],[CONTRATO]],Tabla1[[#This Row],[CLAVE]])</f>
        <v>HRAEI-LPI-CC-038-2023HRAEI-MD1338</v>
      </c>
    </row>
    <row r="334" spans="1:15" ht="45" x14ac:dyDescent="0.25">
      <c r="A334" s="103" t="s">
        <v>1592</v>
      </c>
      <c r="B334" s="101" t="s">
        <v>1594</v>
      </c>
      <c r="C334" s="94" t="s">
        <v>1593</v>
      </c>
      <c r="D334" s="94">
        <v>25301601</v>
      </c>
      <c r="E334" s="95">
        <v>44</v>
      </c>
      <c r="F334" s="96">
        <v>390</v>
      </c>
      <c r="G334" s="96">
        <v>17160</v>
      </c>
      <c r="H334" s="104" t="s">
        <v>598</v>
      </c>
      <c r="I334" s="97" t="s">
        <v>2633</v>
      </c>
      <c r="J334" s="95" t="s">
        <v>1773</v>
      </c>
      <c r="K334" s="100">
        <v>45341</v>
      </c>
      <c r="L334" s="100">
        <v>45356</v>
      </c>
      <c r="M334" s="100" t="s">
        <v>2788</v>
      </c>
      <c r="N334" s="95">
        <v>0</v>
      </c>
      <c r="O334" s="107" t="str">
        <f>CONCATENATE(Tabla1[[#This Row],[CONTRATO]],Tabla1[[#This Row],[CLAVE]])</f>
        <v>HRAEI-LPI-CC-038-2023HRAEI-MD1142</v>
      </c>
    </row>
    <row r="335" spans="1:15" ht="33.75" x14ac:dyDescent="0.25">
      <c r="A335" s="103" t="s">
        <v>1717</v>
      </c>
      <c r="B335" s="101" t="s">
        <v>1719</v>
      </c>
      <c r="C335" s="94" t="s">
        <v>1718</v>
      </c>
      <c r="D335" s="94">
        <v>25300937</v>
      </c>
      <c r="E335" s="95">
        <v>998</v>
      </c>
      <c r="F335" s="96">
        <v>7.0999999999999899</v>
      </c>
      <c r="G335" s="96">
        <v>7085.7999999999902</v>
      </c>
      <c r="H335" s="104" t="s">
        <v>598</v>
      </c>
      <c r="I335" s="97" t="s">
        <v>2633</v>
      </c>
      <c r="J335" s="98" t="s">
        <v>1773</v>
      </c>
      <c r="K335" s="100">
        <v>45341</v>
      </c>
      <c r="L335" s="100">
        <v>45356</v>
      </c>
      <c r="M335" s="100" t="s">
        <v>2788</v>
      </c>
      <c r="N335" s="95">
        <v>0</v>
      </c>
      <c r="O335" s="107" t="str">
        <f>CONCATENATE(Tabla1[[#This Row],[CONTRATO]],Tabla1[[#This Row],[CLAVE]])</f>
        <v>HRAEI-LPI-CC-038-2023HRAEI-MD0632</v>
      </c>
    </row>
    <row r="336" spans="1:15" ht="33.75" x14ac:dyDescent="0.25">
      <c r="A336" s="103" t="s">
        <v>1958</v>
      </c>
      <c r="B336" s="101" t="s">
        <v>1960</v>
      </c>
      <c r="C336" s="94" t="s">
        <v>1959</v>
      </c>
      <c r="D336" s="94">
        <v>25302927</v>
      </c>
      <c r="E336" s="95">
        <v>4680</v>
      </c>
      <c r="F336" s="96">
        <v>79.349999999999994</v>
      </c>
      <c r="G336" s="96">
        <v>371358</v>
      </c>
      <c r="H336" s="104" t="s">
        <v>1425</v>
      </c>
      <c r="I336" s="97" t="s">
        <v>2634</v>
      </c>
      <c r="J336" s="95" t="s">
        <v>1819</v>
      </c>
      <c r="K336" s="100">
        <v>45469</v>
      </c>
      <c r="L336" s="100">
        <v>45484</v>
      </c>
      <c r="M336" s="100">
        <v>45474</v>
      </c>
      <c r="N336" s="95">
        <v>4680</v>
      </c>
      <c r="O336" s="107" t="str">
        <f>CONCATENATE(Tabla1[[#This Row],[CONTRATO]],Tabla1[[#This Row],[CLAVE]])</f>
        <v>HRAEI-LPI-CC-043-2-2023HRAEI-MD1749</v>
      </c>
    </row>
    <row r="337" spans="1:15" ht="33.75" x14ac:dyDescent="0.25">
      <c r="A337" s="103" t="s">
        <v>2121</v>
      </c>
      <c r="B337" s="101" t="s">
        <v>2123</v>
      </c>
      <c r="C337" s="94" t="s">
        <v>2122</v>
      </c>
      <c r="D337" s="94">
        <v>25300678</v>
      </c>
      <c r="E337" s="95">
        <v>32</v>
      </c>
      <c r="F337" s="96">
        <v>280.86</v>
      </c>
      <c r="G337" s="96">
        <v>8987.52</v>
      </c>
      <c r="H337" s="104" t="s">
        <v>1476</v>
      </c>
      <c r="I337" s="97" t="s">
        <v>2635</v>
      </c>
      <c r="J337" s="95" t="s">
        <v>2044</v>
      </c>
      <c r="K337" s="100">
        <v>45348</v>
      </c>
      <c r="L337" s="100">
        <v>45363</v>
      </c>
      <c r="M337" s="100">
        <v>45433</v>
      </c>
      <c r="N337" s="95">
        <v>32</v>
      </c>
      <c r="O337" s="107" t="str">
        <f>CONCATENATE(Tabla1[[#This Row],[CONTRATO]],Tabla1[[#This Row],[CLAVE]])</f>
        <v>HRAEI-AD-CC-098-2023HRAEI-MD0447</v>
      </c>
    </row>
    <row r="338" spans="1:15" ht="33.75" x14ac:dyDescent="0.25">
      <c r="A338" s="103" t="s">
        <v>1250</v>
      </c>
      <c r="B338" s="101" t="s">
        <v>1252</v>
      </c>
      <c r="C338" s="94" t="s">
        <v>1251</v>
      </c>
      <c r="D338" s="94">
        <v>25300779</v>
      </c>
      <c r="E338" s="95">
        <v>4</v>
      </c>
      <c r="F338" s="96">
        <v>3937.76</v>
      </c>
      <c r="G338" s="96">
        <v>15751.04</v>
      </c>
      <c r="H338" s="104" t="s">
        <v>563</v>
      </c>
      <c r="I338" s="97" t="s">
        <v>2636</v>
      </c>
      <c r="J338" s="95" t="s">
        <v>562</v>
      </c>
      <c r="K338" s="100">
        <v>45348</v>
      </c>
      <c r="L338" s="100">
        <v>45363</v>
      </c>
      <c r="M338" s="100">
        <v>45363</v>
      </c>
      <c r="N338" s="95">
        <v>4</v>
      </c>
      <c r="O338" s="107" t="str">
        <f>CONCATENATE(Tabla1[[#This Row],[CONTRATO]],Tabla1[[#This Row],[CLAVE]])</f>
        <v>HRAEI-LPI-CC-437-2022HRAEI-MD0513</v>
      </c>
    </row>
    <row r="339" spans="1:15" ht="45" x14ac:dyDescent="0.25">
      <c r="A339" s="103" t="s">
        <v>991</v>
      </c>
      <c r="B339" s="101" t="s">
        <v>993</v>
      </c>
      <c r="C339" s="94" t="s">
        <v>992</v>
      </c>
      <c r="D339" s="94">
        <v>25300833</v>
      </c>
      <c r="E339" s="95">
        <v>320</v>
      </c>
      <c r="F339" s="96">
        <v>363.05</v>
      </c>
      <c r="G339" s="96">
        <v>116176</v>
      </c>
      <c r="H339" s="104" t="s">
        <v>268</v>
      </c>
      <c r="I339" s="97" t="s">
        <v>2637</v>
      </c>
      <c r="J339" s="95" t="s">
        <v>2281</v>
      </c>
      <c r="K339" s="100">
        <v>45351</v>
      </c>
      <c r="L339" s="100">
        <v>45366</v>
      </c>
      <c r="M339" s="100">
        <v>45447</v>
      </c>
      <c r="N339" s="95">
        <v>320</v>
      </c>
      <c r="O339" s="107" t="str">
        <f>CONCATENATE(Tabla1[[#This Row],[CONTRATO]],Tabla1[[#This Row],[CLAVE]])</f>
        <v>HRAEI-LPI-CC-337-2023HRAEI-MD0554</v>
      </c>
    </row>
    <row r="340" spans="1:15" ht="67.5" x14ac:dyDescent="0.25">
      <c r="A340" s="103" t="s">
        <v>282</v>
      </c>
      <c r="B340" s="101" t="s">
        <v>284</v>
      </c>
      <c r="C340" s="94" t="s">
        <v>283</v>
      </c>
      <c r="D340" s="94">
        <v>25303444</v>
      </c>
      <c r="E340" s="95">
        <v>4</v>
      </c>
      <c r="F340" s="96">
        <v>19057.98</v>
      </c>
      <c r="G340" s="96">
        <v>76231.92</v>
      </c>
      <c r="H340" s="104" t="s">
        <v>268</v>
      </c>
      <c r="I340" s="97" t="s">
        <v>2637</v>
      </c>
      <c r="J340" s="95" t="s">
        <v>2281</v>
      </c>
      <c r="K340" s="100">
        <v>45351</v>
      </c>
      <c r="L340" s="100">
        <v>45366</v>
      </c>
      <c r="M340" s="100">
        <v>45400</v>
      </c>
      <c r="N340" s="95">
        <v>4</v>
      </c>
      <c r="O340" s="107" t="str">
        <f>CONCATENATE(Tabla1[[#This Row],[CONTRATO]],Tabla1[[#This Row],[CLAVE]])</f>
        <v>HRAEI-LPI-CC-337-2023HRAEI-MD2209</v>
      </c>
    </row>
    <row r="341" spans="1:15" ht="45" x14ac:dyDescent="0.25">
      <c r="A341" s="103" t="s">
        <v>991</v>
      </c>
      <c r="B341" s="101" t="s">
        <v>993</v>
      </c>
      <c r="C341" s="94" t="s">
        <v>992</v>
      </c>
      <c r="D341" s="94">
        <v>25300833</v>
      </c>
      <c r="E341" s="95">
        <v>468</v>
      </c>
      <c r="F341" s="96">
        <v>363.05</v>
      </c>
      <c r="G341" s="96">
        <v>169907.4</v>
      </c>
      <c r="H341" s="104" t="s">
        <v>268</v>
      </c>
      <c r="I341" s="97" t="s">
        <v>2638</v>
      </c>
      <c r="J341" s="95" t="s">
        <v>990</v>
      </c>
      <c r="K341" s="100">
        <v>45351</v>
      </c>
      <c r="L341" s="100">
        <v>45366</v>
      </c>
      <c r="M341" s="100">
        <v>45365</v>
      </c>
      <c r="N341" s="95">
        <v>468</v>
      </c>
      <c r="O341" s="107" t="str">
        <f>CONCATENATE(Tabla1[[#This Row],[CONTRATO]],Tabla1[[#This Row],[CLAVE]])</f>
        <v>HRAEI-LPI-CC-469-2022HRAEI-MD0554</v>
      </c>
    </row>
    <row r="342" spans="1:15" ht="33.75" x14ac:dyDescent="0.25">
      <c r="A342" s="103" t="s">
        <v>458</v>
      </c>
      <c r="B342" s="101" t="s">
        <v>460</v>
      </c>
      <c r="C342" s="94" t="s">
        <v>459</v>
      </c>
      <c r="D342" s="94">
        <v>25300556</v>
      </c>
      <c r="E342" s="95">
        <v>8</v>
      </c>
      <c r="F342" s="96">
        <v>8.5</v>
      </c>
      <c r="G342" s="96">
        <v>68</v>
      </c>
      <c r="H342" s="104" t="s">
        <v>457</v>
      </c>
      <c r="I342" s="97" t="s">
        <v>2639</v>
      </c>
      <c r="J342" s="95" t="s">
        <v>456</v>
      </c>
      <c r="K342" s="100">
        <v>45356</v>
      </c>
      <c r="L342" s="100">
        <v>45371</v>
      </c>
      <c r="M342" s="100" t="s">
        <v>2788</v>
      </c>
      <c r="N342" s="95">
        <v>0</v>
      </c>
      <c r="O342" s="107" t="str">
        <f>CONCATENATE(Tabla1[[#This Row],[CONTRATO]],Tabla1[[#This Row],[CLAVE]])</f>
        <v>HRAEI-LPI-CC-426-2022HRAEI-MD0345</v>
      </c>
    </row>
    <row r="343" spans="1:15" ht="33.75" x14ac:dyDescent="0.25">
      <c r="A343" s="103" t="s">
        <v>609</v>
      </c>
      <c r="B343" s="101" t="s">
        <v>611</v>
      </c>
      <c r="C343" s="94" t="s">
        <v>610</v>
      </c>
      <c r="D343" s="94">
        <v>25301467</v>
      </c>
      <c r="E343" s="95">
        <v>8</v>
      </c>
      <c r="F343" s="96">
        <v>4.5</v>
      </c>
      <c r="G343" s="96">
        <v>36</v>
      </c>
      <c r="H343" s="104" t="s">
        <v>457</v>
      </c>
      <c r="I343" s="97" t="s">
        <v>2639</v>
      </c>
      <c r="J343" s="95" t="s">
        <v>456</v>
      </c>
      <c r="K343" s="100">
        <v>45356</v>
      </c>
      <c r="L343" s="100">
        <v>45371</v>
      </c>
      <c r="M343" s="100" t="s">
        <v>2788</v>
      </c>
      <c r="N343" s="95">
        <v>0</v>
      </c>
      <c r="O343" s="107" t="str">
        <f>CONCATENATE(Tabla1[[#This Row],[CONTRATO]],Tabla1[[#This Row],[CLAVE]])</f>
        <v>HRAEI-LPI-CC-426-2022HRAEI-MD1038</v>
      </c>
    </row>
    <row r="344" spans="1:15" ht="33.75" x14ac:dyDescent="0.25">
      <c r="A344" s="103" t="s">
        <v>698</v>
      </c>
      <c r="B344" s="101" t="s">
        <v>700</v>
      </c>
      <c r="C344" s="94" t="s">
        <v>699</v>
      </c>
      <c r="D344" s="94">
        <v>25302395</v>
      </c>
      <c r="E344" s="95">
        <v>1</v>
      </c>
      <c r="F344" s="96">
        <v>15.5</v>
      </c>
      <c r="G344" s="96">
        <v>15.5</v>
      </c>
      <c r="H344" s="104" t="s">
        <v>457</v>
      </c>
      <c r="I344" s="97" t="s">
        <v>2639</v>
      </c>
      <c r="J344" s="95" t="s">
        <v>456</v>
      </c>
      <c r="K344" s="100">
        <v>45356</v>
      </c>
      <c r="L344" s="100">
        <v>45371</v>
      </c>
      <c r="M344" s="100" t="s">
        <v>2788</v>
      </c>
      <c r="N344" s="95">
        <v>0</v>
      </c>
      <c r="O344" s="107" t="str">
        <f>CONCATENATE(Tabla1[[#This Row],[CONTRATO]],Tabla1[[#This Row],[CLAVE]])</f>
        <v>HRAEI-LPI-CC-426-2022HRAEI-MD0133</v>
      </c>
    </row>
    <row r="345" spans="1:15" ht="45" x14ac:dyDescent="0.25">
      <c r="A345" s="103" t="s">
        <v>662</v>
      </c>
      <c r="B345" s="101" t="s">
        <v>664</v>
      </c>
      <c r="C345" s="94" t="s">
        <v>663</v>
      </c>
      <c r="D345" s="94">
        <v>25300447</v>
      </c>
      <c r="E345" s="95">
        <v>6</v>
      </c>
      <c r="F345" s="96">
        <v>33.6</v>
      </c>
      <c r="G345" s="96">
        <v>201.60000000000002</v>
      </c>
      <c r="H345" s="104" t="s">
        <v>457</v>
      </c>
      <c r="I345" s="97" t="s">
        <v>2639</v>
      </c>
      <c r="J345" s="95" t="s">
        <v>456</v>
      </c>
      <c r="K345" s="100">
        <v>45356</v>
      </c>
      <c r="L345" s="100">
        <v>45371</v>
      </c>
      <c r="M345" s="100" t="s">
        <v>2788</v>
      </c>
      <c r="N345" s="95">
        <v>0</v>
      </c>
      <c r="O345" s="107" t="str">
        <f>CONCATENATE(Tabla1[[#This Row],[CONTRATO]],Tabla1[[#This Row],[CLAVE]])</f>
        <v>HRAEI-LPI-CC-426-2022HRAEI-MD0270</v>
      </c>
    </row>
    <row r="346" spans="1:15" ht="45" x14ac:dyDescent="0.25">
      <c r="A346" s="103" t="s">
        <v>939</v>
      </c>
      <c r="B346" s="101" t="s">
        <v>941</v>
      </c>
      <c r="C346" s="94" t="s">
        <v>940</v>
      </c>
      <c r="D346" s="94">
        <v>25301376</v>
      </c>
      <c r="E346" s="95">
        <v>27</v>
      </c>
      <c r="F346" s="96">
        <v>3.8</v>
      </c>
      <c r="G346" s="96">
        <v>102.6</v>
      </c>
      <c r="H346" s="104" t="s">
        <v>457</v>
      </c>
      <c r="I346" s="97" t="s">
        <v>2639</v>
      </c>
      <c r="J346" s="95" t="s">
        <v>456</v>
      </c>
      <c r="K346" s="100">
        <v>45356</v>
      </c>
      <c r="L346" s="100">
        <v>45371</v>
      </c>
      <c r="M346" s="100" t="s">
        <v>2788</v>
      </c>
      <c r="N346" s="95">
        <v>0</v>
      </c>
      <c r="O346" s="107" t="str">
        <f>CONCATENATE(Tabla1[[#This Row],[CONTRATO]],Tabla1[[#This Row],[CLAVE]])</f>
        <v>HRAEI-LPI-CC-426-2022HRAEI-MD0970</v>
      </c>
    </row>
    <row r="347" spans="1:15" ht="22.5" x14ac:dyDescent="0.25">
      <c r="A347" s="103" t="s">
        <v>478</v>
      </c>
      <c r="B347" s="101" t="s">
        <v>480</v>
      </c>
      <c r="C347" s="94" t="s">
        <v>479</v>
      </c>
      <c r="D347" s="94">
        <v>25301772</v>
      </c>
      <c r="E347" s="95">
        <v>66</v>
      </c>
      <c r="F347" s="96">
        <v>4.25</v>
      </c>
      <c r="G347" s="96">
        <v>280.5</v>
      </c>
      <c r="H347" s="104" t="s">
        <v>463</v>
      </c>
      <c r="I347" s="97" t="s">
        <v>2640</v>
      </c>
      <c r="J347" s="95" t="s">
        <v>462</v>
      </c>
      <c r="K347" s="100">
        <v>45356</v>
      </c>
      <c r="L347" s="100">
        <v>45371</v>
      </c>
      <c r="M347" s="100">
        <v>45405</v>
      </c>
      <c r="N347" s="95">
        <v>66</v>
      </c>
      <c r="O347" s="107" t="str">
        <f>CONCATENATE(Tabla1[[#This Row],[CONTRATO]],Tabla1[[#This Row],[CLAVE]])</f>
        <v>HRAEI-LPI-CC-427-2022HRAEI-MD1267</v>
      </c>
    </row>
    <row r="348" spans="1:15" ht="22.5" x14ac:dyDescent="0.25">
      <c r="A348" s="103" t="s">
        <v>514</v>
      </c>
      <c r="B348" s="101" t="s">
        <v>516</v>
      </c>
      <c r="C348" s="94" t="s">
        <v>515</v>
      </c>
      <c r="D348" s="94">
        <v>25300423</v>
      </c>
      <c r="E348" s="95">
        <v>54</v>
      </c>
      <c r="F348" s="96">
        <v>6</v>
      </c>
      <c r="G348" s="96">
        <v>324</v>
      </c>
      <c r="H348" s="104" t="s">
        <v>463</v>
      </c>
      <c r="I348" s="97" t="s">
        <v>2640</v>
      </c>
      <c r="J348" s="95" t="s">
        <v>462</v>
      </c>
      <c r="K348" s="100">
        <v>45356</v>
      </c>
      <c r="L348" s="100">
        <v>45371</v>
      </c>
      <c r="M348" s="100">
        <v>45405</v>
      </c>
      <c r="N348" s="95">
        <v>54</v>
      </c>
      <c r="O348" s="107" t="str">
        <f>CONCATENATE(Tabla1[[#This Row],[CONTRATO]],Tabla1[[#This Row],[CLAVE]])</f>
        <v>HRAEI-LPI-CC-427-2022HRAEI-MD0255</v>
      </c>
    </row>
    <row r="349" spans="1:15" ht="45" x14ac:dyDescent="0.25">
      <c r="A349" s="103" t="s">
        <v>612</v>
      </c>
      <c r="B349" s="101" t="s">
        <v>614</v>
      </c>
      <c r="C349" s="94" t="s">
        <v>613</v>
      </c>
      <c r="D349" s="94">
        <v>25301894</v>
      </c>
      <c r="E349" s="95">
        <v>131</v>
      </c>
      <c r="F349" s="96">
        <v>8.0500000000000007</v>
      </c>
      <c r="G349" s="96">
        <v>1054.5500000000002</v>
      </c>
      <c r="H349" s="104" t="s">
        <v>463</v>
      </c>
      <c r="I349" s="97" t="s">
        <v>2640</v>
      </c>
      <c r="J349" s="95" t="s">
        <v>462</v>
      </c>
      <c r="K349" s="100">
        <v>45356</v>
      </c>
      <c r="L349" s="100">
        <v>45371</v>
      </c>
      <c r="M349" s="100">
        <v>45405</v>
      </c>
      <c r="N349" s="95">
        <v>131</v>
      </c>
      <c r="O349" s="107" t="str">
        <f>CONCATENATE(Tabla1[[#This Row],[CONTRATO]],Tabla1[[#This Row],[CLAVE]])</f>
        <v>HRAEI-LPI-CC-427-2022HRAEI-MD1361</v>
      </c>
    </row>
    <row r="350" spans="1:15" ht="22.5" x14ac:dyDescent="0.25">
      <c r="A350" s="103" t="s">
        <v>760</v>
      </c>
      <c r="B350" s="101" t="s">
        <v>762</v>
      </c>
      <c r="C350" s="94" t="s">
        <v>761</v>
      </c>
      <c r="D350" s="94">
        <v>25301035</v>
      </c>
      <c r="E350" s="95">
        <v>32</v>
      </c>
      <c r="F350" s="96">
        <v>4.2699999999999996</v>
      </c>
      <c r="G350" s="96">
        <v>136.63999999999999</v>
      </c>
      <c r="H350" s="104" t="s">
        <v>463</v>
      </c>
      <c r="I350" s="97" t="s">
        <v>2640</v>
      </c>
      <c r="J350" s="95" t="s">
        <v>462</v>
      </c>
      <c r="K350" s="100">
        <v>45356</v>
      </c>
      <c r="L350" s="100">
        <v>45371</v>
      </c>
      <c r="M350" s="100">
        <v>45405</v>
      </c>
      <c r="N350" s="95">
        <v>32</v>
      </c>
      <c r="O350" s="107" t="str">
        <f>CONCATENATE(Tabla1[[#This Row],[CONTRATO]],Tabla1[[#This Row],[CLAVE]])</f>
        <v>HRAEI-LPI-CC-427-2022HRAEI-MD0702</v>
      </c>
    </row>
    <row r="351" spans="1:15" ht="45" x14ac:dyDescent="0.25">
      <c r="A351" s="103" t="s">
        <v>939</v>
      </c>
      <c r="B351" s="101" t="s">
        <v>941</v>
      </c>
      <c r="C351" s="94" t="s">
        <v>940</v>
      </c>
      <c r="D351" s="94">
        <v>25301376</v>
      </c>
      <c r="E351" s="95">
        <v>41</v>
      </c>
      <c r="F351" s="96">
        <v>3.5</v>
      </c>
      <c r="G351" s="96">
        <v>143.5</v>
      </c>
      <c r="H351" s="104" t="s">
        <v>463</v>
      </c>
      <c r="I351" s="97" t="s">
        <v>2640</v>
      </c>
      <c r="J351" s="95" t="s">
        <v>462</v>
      </c>
      <c r="K351" s="100">
        <v>45356</v>
      </c>
      <c r="L351" s="100">
        <v>45371</v>
      </c>
      <c r="M351" s="100">
        <v>45405</v>
      </c>
      <c r="N351" s="95">
        <v>41</v>
      </c>
      <c r="O351" s="107" t="str">
        <f>CONCATENATE(Tabla1[[#This Row],[CONTRATO]],Tabla1[[#This Row],[CLAVE]])</f>
        <v>HRAEI-LPI-CC-427-2022HRAEI-MD0970</v>
      </c>
    </row>
    <row r="352" spans="1:15" ht="45" x14ac:dyDescent="0.25">
      <c r="A352" s="103" t="s">
        <v>978</v>
      </c>
      <c r="B352" s="101" t="s">
        <v>980</v>
      </c>
      <c r="C352" s="94" t="s">
        <v>979</v>
      </c>
      <c r="D352" s="94">
        <v>25300494</v>
      </c>
      <c r="E352" s="95">
        <v>4</v>
      </c>
      <c r="F352" s="96">
        <v>5.57</v>
      </c>
      <c r="G352" s="96">
        <v>22.28</v>
      </c>
      <c r="H352" s="104" t="s">
        <v>463</v>
      </c>
      <c r="I352" s="97" t="s">
        <v>2640</v>
      </c>
      <c r="J352" s="95" t="s">
        <v>462</v>
      </c>
      <c r="K352" s="100">
        <v>45356</v>
      </c>
      <c r="L352" s="100">
        <v>45371</v>
      </c>
      <c r="M352" s="100">
        <v>45405</v>
      </c>
      <c r="N352" s="95">
        <v>4</v>
      </c>
      <c r="O352" s="107" t="str">
        <f>CONCATENATE(Tabla1[[#This Row],[CONTRATO]],Tabla1[[#This Row],[CLAVE]])</f>
        <v>HRAEI-LPI-CC-427-2022HRAEI-MD0306</v>
      </c>
    </row>
    <row r="353" spans="1:15" ht="45" x14ac:dyDescent="0.25">
      <c r="A353" s="103" t="s">
        <v>1104</v>
      </c>
      <c r="B353" s="101" t="s">
        <v>1106</v>
      </c>
      <c r="C353" s="94" t="s">
        <v>1105</v>
      </c>
      <c r="D353" s="94">
        <v>25301583</v>
      </c>
      <c r="E353" s="95">
        <v>4</v>
      </c>
      <c r="F353" s="96">
        <v>77.22</v>
      </c>
      <c r="G353" s="96">
        <v>308.88</v>
      </c>
      <c r="H353" s="104" t="s">
        <v>463</v>
      </c>
      <c r="I353" s="97" t="s">
        <v>2640</v>
      </c>
      <c r="J353" s="95" t="s">
        <v>462</v>
      </c>
      <c r="K353" s="100">
        <v>45356</v>
      </c>
      <c r="L353" s="100">
        <v>45371</v>
      </c>
      <c r="M353" s="100">
        <v>45405</v>
      </c>
      <c r="N353" s="95">
        <v>4</v>
      </c>
      <c r="O353" s="107" t="str">
        <f>CONCATENATE(Tabla1[[#This Row],[CONTRATO]],Tabla1[[#This Row],[CLAVE]])</f>
        <v>HRAEI-LPI-CC-427-2022HRAEI-MD1127</v>
      </c>
    </row>
    <row r="354" spans="1:15" ht="33.75" x14ac:dyDescent="0.25">
      <c r="A354" s="103" t="s">
        <v>609</v>
      </c>
      <c r="B354" s="101" t="s">
        <v>611</v>
      </c>
      <c r="C354" s="94" t="s">
        <v>610</v>
      </c>
      <c r="D354" s="94">
        <v>25301467</v>
      </c>
      <c r="E354" s="95">
        <v>4</v>
      </c>
      <c r="F354" s="96">
        <v>4.9000000000000004</v>
      </c>
      <c r="G354" s="96">
        <v>19.600000000000001</v>
      </c>
      <c r="H354" s="104" t="s">
        <v>463</v>
      </c>
      <c r="I354" s="97" t="s">
        <v>2640</v>
      </c>
      <c r="J354" s="95" t="s">
        <v>462</v>
      </c>
      <c r="K354" s="100">
        <v>45356</v>
      </c>
      <c r="L354" s="100">
        <v>45371</v>
      </c>
      <c r="M354" s="100">
        <v>45405</v>
      </c>
      <c r="N354" s="95">
        <v>4</v>
      </c>
      <c r="O354" s="107" t="str">
        <f>CONCATENATE(Tabla1[[#This Row],[CONTRATO]],Tabla1[[#This Row],[CLAVE]])</f>
        <v>HRAEI-LPI-CC-427-2022HRAEI-MD1038</v>
      </c>
    </row>
    <row r="355" spans="1:15" ht="45" x14ac:dyDescent="0.25">
      <c r="A355" s="103" t="s">
        <v>1307</v>
      </c>
      <c r="B355" s="101" t="s">
        <v>1309</v>
      </c>
      <c r="C355" s="94" t="s">
        <v>1308</v>
      </c>
      <c r="D355" s="94">
        <v>25302220</v>
      </c>
      <c r="E355" s="95">
        <v>58</v>
      </c>
      <c r="F355" s="96">
        <v>1260</v>
      </c>
      <c r="G355" s="96">
        <v>73080</v>
      </c>
      <c r="H355" s="104" t="s">
        <v>2318</v>
      </c>
      <c r="I355" s="97" t="s">
        <v>2641</v>
      </c>
      <c r="J355" s="95" t="s">
        <v>2317</v>
      </c>
      <c r="K355" s="100">
        <v>45357</v>
      </c>
      <c r="L355" s="100">
        <v>45372</v>
      </c>
      <c r="M355" s="100" t="s">
        <v>2788</v>
      </c>
      <c r="N355" s="95">
        <v>0</v>
      </c>
      <c r="O355" s="107" t="str">
        <f>CONCATENATE(Tabla1[[#This Row],[CONTRATO]],Tabla1[[#This Row],[CLAVE]])</f>
        <v>HRAEI-LPI-CC-312-1-2023HRAEI-MD1619</v>
      </c>
    </row>
    <row r="356" spans="1:15" ht="33.75" x14ac:dyDescent="0.25">
      <c r="A356" s="103" t="s">
        <v>1588</v>
      </c>
      <c r="B356" s="101" t="s">
        <v>1590</v>
      </c>
      <c r="C356" s="94" t="s">
        <v>1589</v>
      </c>
      <c r="D356" s="94">
        <v>25302225</v>
      </c>
      <c r="E356" s="95">
        <v>15</v>
      </c>
      <c r="F356" s="96">
        <v>105</v>
      </c>
      <c r="G356" s="96">
        <v>1575</v>
      </c>
      <c r="H356" s="104" t="s">
        <v>2318</v>
      </c>
      <c r="I356" s="97" t="s">
        <v>2641</v>
      </c>
      <c r="J356" s="95" t="s">
        <v>2317</v>
      </c>
      <c r="K356" s="100">
        <v>45357</v>
      </c>
      <c r="L356" s="100">
        <v>45372</v>
      </c>
      <c r="M356" s="100" t="s">
        <v>2788</v>
      </c>
      <c r="N356" s="95">
        <v>0</v>
      </c>
      <c r="O356" s="107" t="str">
        <f>CONCATENATE(Tabla1[[#This Row],[CONTRATO]],Tabla1[[#This Row],[CLAVE]])</f>
        <v>HRAEI-LPI-CC-312-1-2023HRAEI-MD1623</v>
      </c>
    </row>
    <row r="357" spans="1:15" ht="56.25" x14ac:dyDescent="0.25">
      <c r="A357" s="103" t="s">
        <v>729</v>
      </c>
      <c r="B357" s="101" t="s">
        <v>731</v>
      </c>
      <c r="C357" s="94" t="s">
        <v>730</v>
      </c>
      <c r="D357" s="94">
        <v>25300496</v>
      </c>
      <c r="E357" s="95">
        <v>20</v>
      </c>
      <c r="F357" s="96">
        <v>32.93</v>
      </c>
      <c r="G357" s="96">
        <v>658.6</v>
      </c>
      <c r="H357" s="104" t="s">
        <v>2318</v>
      </c>
      <c r="I357" s="97" t="s">
        <v>2641</v>
      </c>
      <c r="J357" s="95" t="s">
        <v>2317</v>
      </c>
      <c r="K357" s="100">
        <v>45357</v>
      </c>
      <c r="L357" s="100">
        <v>45372</v>
      </c>
      <c r="M357" s="100" t="s">
        <v>2788</v>
      </c>
      <c r="N357" s="95">
        <v>0</v>
      </c>
      <c r="O357" s="107" t="str">
        <f>CONCATENATE(Tabla1[[#This Row],[CONTRATO]],Tabla1[[#This Row],[CLAVE]])</f>
        <v>HRAEI-LPI-CC-312-1-2023HRAEI-MD0305</v>
      </c>
    </row>
    <row r="358" spans="1:15" ht="33.75" x14ac:dyDescent="0.25">
      <c r="A358" s="103" t="s">
        <v>1351</v>
      </c>
      <c r="B358" s="101" t="s">
        <v>1353</v>
      </c>
      <c r="C358" s="94" t="s">
        <v>1352</v>
      </c>
      <c r="D358" s="94">
        <v>25301144</v>
      </c>
      <c r="E358" s="95">
        <v>87</v>
      </c>
      <c r="F358" s="96">
        <v>43</v>
      </c>
      <c r="G358" s="96">
        <v>3741</v>
      </c>
      <c r="H358" s="104" t="s">
        <v>2318</v>
      </c>
      <c r="I358" s="97" t="s">
        <v>2641</v>
      </c>
      <c r="J358" s="95" t="s">
        <v>2317</v>
      </c>
      <c r="K358" s="100">
        <v>45357</v>
      </c>
      <c r="L358" s="100">
        <v>45372</v>
      </c>
      <c r="M358" s="100" t="s">
        <v>2788</v>
      </c>
      <c r="N358" s="95">
        <v>0</v>
      </c>
      <c r="O358" s="107" t="str">
        <f>CONCATENATE(Tabla1[[#This Row],[CONTRATO]],Tabla1[[#This Row],[CLAVE]])</f>
        <v>HRAEI-LPI-CC-312-1-2023HRAEI-MD0785</v>
      </c>
    </row>
    <row r="359" spans="1:15" ht="33.75" x14ac:dyDescent="0.25">
      <c r="A359" s="103" t="s">
        <v>1356</v>
      </c>
      <c r="B359" s="101" t="s">
        <v>1358</v>
      </c>
      <c r="C359" s="94" t="s">
        <v>1357</v>
      </c>
      <c r="D359" s="94">
        <v>25300546</v>
      </c>
      <c r="E359" s="95">
        <v>58</v>
      </c>
      <c r="F359" s="96">
        <v>26.65</v>
      </c>
      <c r="G359" s="96">
        <v>1545.6999999999998</v>
      </c>
      <c r="H359" s="104" t="s">
        <v>2318</v>
      </c>
      <c r="I359" s="97" t="s">
        <v>2641</v>
      </c>
      <c r="J359" s="95" t="s">
        <v>2317</v>
      </c>
      <c r="K359" s="100">
        <v>45357</v>
      </c>
      <c r="L359" s="100">
        <v>45372</v>
      </c>
      <c r="M359" s="100" t="s">
        <v>2788</v>
      </c>
      <c r="N359" s="95">
        <v>0</v>
      </c>
      <c r="O359" s="107" t="str">
        <f>CONCATENATE(Tabla1[[#This Row],[CONTRATO]],Tabla1[[#This Row],[CLAVE]])</f>
        <v>HRAEI-LPI-CC-312-1-2023HRAEI-MD0343</v>
      </c>
    </row>
    <row r="360" spans="1:15" ht="33.75" x14ac:dyDescent="0.25">
      <c r="A360" s="103" t="s">
        <v>2368</v>
      </c>
      <c r="B360" s="101" t="s">
        <v>2370</v>
      </c>
      <c r="C360" s="94" t="s">
        <v>2369</v>
      </c>
      <c r="D360" s="94">
        <v>25300298</v>
      </c>
      <c r="E360" s="95">
        <v>6</v>
      </c>
      <c r="F360" s="96">
        <v>178.84</v>
      </c>
      <c r="G360" s="96">
        <v>1073.04</v>
      </c>
      <c r="H360" s="104" t="s">
        <v>2318</v>
      </c>
      <c r="I360" s="97" t="s">
        <v>2641</v>
      </c>
      <c r="J360" s="95" t="s">
        <v>2317</v>
      </c>
      <c r="K360" s="100">
        <v>45357</v>
      </c>
      <c r="L360" s="100">
        <v>45372</v>
      </c>
      <c r="M360" s="100" t="s">
        <v>2788</v>
      </c>
      <c r="N360" s="95">
        <v>0</v>
      </c>
      <c r="O360" s="107" t="str">
        <f>CONCATENATE(Tabla1[[#This Row],[CONTRATO]],Tabla1[[#This Row],[CLAVE]])</f>
        <v>HRAEI-LPI-CC-312-1-2023HRAEI-MD0168</v>
      </c>
    </row>
    <row r="361" spans="1:15" ht="33.75" x14ac:dyDescent="0.25">
      <c r="A361" s="103" t="s">
        <v>1895</v>
      </c>
      <c r="B361" s="101" t="s">
        <v>1897</v>
      </c>
      <c r="C361" s="94" t="s">
        <v>1896</v>
      </c>
      <c r="D361" s="94">
        <v>25300838</v>
      </c>
      <c r="E361" s="95">
        <v>20</v>
      </c>
      <c r="F361" s="96">
        <v>1472.69</v>
      </c>
      <c r="G361" s="96">
        <v>29453.800000000003</v>
      </c>
      <c r="H361" s="104" t="s">
        <v>2318</v>
      </c>
      <c r="I361" s="97" t="s">
        <v>2641</v>
      </c>
      <c r="J361" s="95" t="s">
        <v>2317</v>
      </c>
      <c r="K361" s="100">
        <v>45357</v>
      </c>
      <c r="L361" s="100">
        <v>45372</v>
      </c>
      <c r="M361" s="100" t="s">
        <v>2788</v>
      </c>
      <c r="N361" s="95">
        <v>0</v>
      </c>
      <c r="O361" s="107" t="str">
        <f>CONCATENATE(Tabla1[[#This Row],[CONTRATO]],Tabla1[[#This Row],[CLAVE]])</f>
        <v>HRAEI-LPI-CC-312-1-2023HRAEI-MD0558</v>
      </c>
    </row>
    <row r="362" spans="1:15" ht="56.25" x14ac:dyDescent="0.25">
      <c r="A362" s="103" t="s">
        <v>1195</v>
      </c>
      <c r="B362" s="101" t="s">
        <v>1197</v>
      </c>
      <c r="C362" s="94" t="s">
        <v>1196</v>
      </c>
      <c r="D362" s="94">
        <v>25303401</v>
      </c>
      <c r="E362" s="95">
        <v>6</v>
      </c>
      <c r="F362" s="96">
        <v>1950.69</v>
      </c>
      <c r="G362" s="96">
        <v>11704.14</v>
      </c>
      <c r="H362" s="104" t="s">
        <v>2318</v>
      </c>
      <c r="I362" s="97" t="s">
        <v>2641</v>
      </c>
      <c r="J362" s="95" t="s">
        <v>2317</v>
      </c>
      <c r="K362" s="100">
        <v>45357</v>
      </c>
      <c r="L362" s="100">
        <v>45372</v>
      </c>
      <c r="M362" s="100" t="s">
        <v>2788</v>
      </c>
      <c r="N362" s="95">
        <v>0</v>
      </c>
      <c r="O362" s="107" t="str">
        <f>CONCATENATE(Tabla1[[#This Row],[CONTRATO]],Tabla1[[#This Row],[CLAVE]])</f>
        <v>HRAEI-LPI-CC-312-1-2023HRAEI-MD2069</v>
      </c>
    </row>
    <row r="363" spans="1:15" ht="45" x14ac:dyDescent="0.25">
      <c r="A363" s="103" t="s">
        <v>1866</v>
      </c>
      <c r="B363" s="101" t="s">
        <v>1868</v>
      </c>
      <c r="C363" s="94" t="s">
        <v>1867</v>
      </c>
      <c r="D363" s="94">
        <v>25301678</v>
      </c>
      <c r="E363" s="95">
        <v>16</v>
      </c>
      <c r="F363" s="96">
        <v>44.69</v>
      </c>
      <c r="G363" s="96">
        <v>715.04</v>
      </c>
      <c r="H363" s="104" t="s">
        <v>2318</v>
      </c>
      <c r="I363" s="97" t="s">
        <v>2641</v>
      </c>
      <c r="J363" s="95" t="s">
        <v>2317</v>
      </c>
      <c r="K363" s="100">
        <v>45357</v>
      </c>
      <c r="L363" s="100">
        <v>45372</v>
      </c>
      <c r="M363" s="100" t="s">
        <v>2788</v>
      </c>
      <c r="N363" s="95">
        <v>0</v>
      </c>
      <c r="O363" s="107" t="str">
        <f>CONCATENATE(Tabla1[[#This Row],[CONTRATO]],Tabla1[[#This Row],[CLAVE]])</f>
        <v>HRAEI-LPI-CC-312-1-2023HRAEI-MD1198</v>
      </c>
    </row>
    <row r="364" spans="1:15" ht="45" x14ac:dyDescent="0.25">
      <c r="A364" s="103" t="s">
        <v>1592</v>
      </c>
      <c r="B364" s="101" t="s">
        <v>1594</v>
      </c>
      <c r="C364" s="94" t="s">
        <v>1593</v>
      </c>
      <c r="D364" s="94">
        <v>25301601</v>
      </c>
      <c r="E364" s="95">
        <v>27</v>
      </c>
      <c r="F364" s="96">
        <v>355.98</v>
      </c>
      <c r="G364" s="96">
        <v>9611.4600000000009</v>
      </c>
      <c r="H364" s="104" t="s">
        <v>2318</v>
      </c>
      <c r="I364" s="97" t="s">
        <v>2641</v>
      </c>
      <c r="J364" s="95" t="s">
        <v>2317</v>
      </c>
      <c r="K364" s="100">
        <v>45357</v>
      </c>
      <c r="L364" s="100">
        <v>45372</v>
      </c>
      <c r="M364" s="100" t="s">
        <v>2788</v>
      </c>
      <c r="N364" s="95">
        <v>0</v>
      </c>
      <c r="O364" s="107" t="str">
        <f>CONCATENATE(Tabla1[[#This Row],[CONTRATO]],Tabla1[[#This Row],[CLAVE]])</f>
        <v>HRAEI-LPI-CC-312-1-2023HRAEI-MD1142</v>
      </c>
    </row>
    <row r="365" spans="1:15" ht="33.75" x14ac:dyDescent="0.25">
      <c r="A365" s="103" t="s">
        <v>808</v>
      </c>
      <c r="B365" s="101" t="s">
        <v>810</v>
      </c>
      <c r="C365" s="94" t="s">
        <v>809</v>
      </c>
      <c r="D365" s="94">
        <v>25302194</v>
      </c>
      <c r="E365" s="95">
        <v>2</v>
      </c>
      <c r="F365" s="96">
        <v>46.2</v>
      </c>
      <c r="G365" s="96">
        <v>92.4</v>
      </c>
      <c r="H365" s="104" t="s">
        <v>2318</v>
      </c>
      <c r="I365" s="97" t="s">
        <v>2641</v>
      </c>
      <c r="J365" s="95" t="s">
        <v>2317</v>
      </c>
      <c r="K365" s="100">
        <v>45357</v>
      </c>
      <c r="L365" s="100">
        <v>45372</v>
      </c>
      <c r="M365" s="100" t="s">
        <v>2788</v>
      </c>
      <c r="N365" s="95">
        <v>0</v>
      </c>
      <c r="O365" s="107" t="str">
        <f>CONCATENATE(Tabla1[[#This Row],[CONTRATO]],Tabla1[[#This Row],[CLAVE]])</f>
        <v>HRAEI-LPI-CC-312-1-2023HRAEI-MD1604</v>
      </c>
    </row>
    <row r="366" spans="1:15" ht="22.5" x14ac:dyDescent="0.25">
      <c r="A366" s="103" t="s">
        <v>1002</v>
      </c>
      <c r="B366" s="101" t="s">
        <v>1004</v>
      </c>
      <c r="C366" s="94" t="s">
        <v>1003</v>
      </c>
      <c r="D366" s="94">
        <v>25302957</v>
      </c>
      <c r="E366" s="95">
        <v>2</v>
      </c>
      <c r="F366" s="96">
        <v>19.989999999999998</v>
      </c>
      <c r="G366" s="96">
        <v>39.979999999999997</v>
      </c>
      <c r="H366" s="104" t="s">
        <v>2318</v>
      </c>
      <c r="I366" s="97" t="s">
        <v>2641</v>
      </c>
      <c r="J366" s="95" t="s">
        <v>2317</v>
      </c>
      <c r="K366" s="100">
        <v>45357</v>
      </c>
      <c r="L366" s="100">
        <v>45372</v>
      </c>
      <c r="M366" s="100" t="s">
        <v>2788</v>
      </c>
      <c r="N366" s="95">
        <v>0</v>
      </c>
      <c r="O366" s="107" t="str">
        <f>CONCATENATE(Tabla1[[#This Row],[CONTRATO]],Tabla1[[#This Row],[CLAVE]])</f>
        <v>HRAEI-LPI-CC-312-1-2023HRAEI-MD1270</v>
      </c>
    </row>
    <row r="367" spans="1:15" ht="22.5" x14ac:dyDescent="0.25">
      <c r="A367" s="103" t="s">
        <v>1002</v>
      </c>
      <c r="B367" s="101" t="s">
        <v>1004</v>
      </c>
      <c r="C367" s="94" t="s">
        <v>1003</v>
      </c>
      <c r="D367" s="94">
        <v>25302957</v>
      </c>
      <c r="E367" s="95">
        <v>6</v>
      </c>
      <c r="F367" s="96">
        <v>20.79</v>
      </c>
      <c r="G367" s="96">
        <v>124.74</v>
      </c>
      <c r="H367" s="104" t="s">
        <v>604</v>
      </c>
      <c r="I367" s="97" t="s">
        <v>2642</v>
      </c>
      <c r="J367" s="95" t="s">
        <v>603</v>
      </c>
      <c r="K367" s="100">
        <v>45357</v>
      </c>
      <c r="L367" s="100">
        <v>45372</v>
      </c>
      <c r="M367" s="100">
        <v>45363</v>
      </c>
      <c r="N367" s="95">
        <v>6</v>
      </c>
      <c r="O367" s="107" t="str">
        <f>CONCATENATE(Tabla1[[#This Row],[CONTRATO]],Tabla1[[#This Row],[CLAVE]])</f>
        <v>HRAEI-LPI-CC-444-2022HRAEI-MD1270</v>
      </c>
    </row>
    <row r="368" spans="1:15" ht="22.5" x14ac:dyDescent="0.25">
      <c r="A368" s="103" t="s">
        <v>1262</v>
      </c>
      <c r="B368" s="101" t="s">
        <v>1264</v>
      </c>
      <c r="C368" s="94" t="s">
        <v>1263</v>
      </c>
      <c r="D368" s="94">
        <v>25300426</v>
      </c>
      <c r="E368" s="95">
        <v>5</v>
      </c>
      <c r="F368" s="96">
        <v>18</v>
      </c>
      <c r="G368" s="96">
        <v>90</v>
      </c>
      <c r="H368" s="104" t="s">
        <v>604</v>
      </c>
      <c r="I368" s="97" t="s">
        <v>2642</v>
      </c>
      <c r="J368" s="95" t="s">
        <v>603</v>
      </c>
      <c r="K368" s="100">
        <v>45357</v>
      </c>
      <c r="L368" s="100">
        <v>45372</v>
      </c>
      <c r="M368" s="100">
        <v>45363</v>
      </c>
      <c r="N368" s="95">
        <v>5</v>
      </c>
      <c r="O368" s="107" t="str">
        <f>CONCATENATE(Tabla1[[#This Row],[CONTRATO]],Tabla1[[#This Row],[CLAVE]])</f>
        <v>HRAEI-LPI-CC-444-2022HRAEI-MD0257</v>
      </c>
    </row>
    <row r="369" spans="1:15" ht="22.5" x14ac:dyDescent="0.25">
      <c r="A369" s="103" t="s">
        <v>642</v>
      </c>
      <c r="B369" s="101" t="s">
        <v>644</v>
      </c>
      <c r="C369" s="94" t="s">
        <v>643</v>
      </c>
      <c r="D369" s="94">
        <v>25301594</v>
      </c>
      <c r="E369" s="95">
        <v>2</v>
      </c>
      <c r="F369" s="96">
        <v>30</v>
      </c>
      <c r="G369" s="96">
        <v>60</v>
      </c>
      <c r="H369" s="104" t="s">
        <v>604</v>
      </c>
      <c r="I369" s="97" t="s">
        <v>2642</v>
      </c>
      <c r="J369" s="95" t="s">
        <v>603</v>
      </c>
      <c r="K369" s="100">
        <v>45357</v>
      </c>
      <c r="L369" s="100">
        <v>45372</v>
      </c>
      <c r="M369" s="100">
        <v>45363</v>
      </c>
      <c r="N369" s="95">
        <v>2</v>
      </c>
      <c r="O369" s="107" t="str">
        <f>CONCATENATE(Tabla1[[#This Row],[CONTRATO]],Tabla1[[#This Row],[CLAVE]])</f>
        <v>HRAEI-LPI-CC-444-2022HRAEI-MD1138</v>
      </c>
    </row>
    <row r="370" spans="1:15" ht="33.75" x14ac:dyDescent="0.25">
      <c r="A370" s="103" t="s">
        <v>495</v>
      </c>
      <c r="B370" s="101" t="s">
        <v>497</v>
      </c>
      <c r="C370" s="94" t="s">
        <v>496</v>
      </c>
      <c r="D370" s="94">
        <v>25301805</v>
      </c>
      <c r="E370" s="95">
        <v>10</v>
      </c>
      <c r="F370" s="96">
        <v>9.6199999999999992</v>
      </c>
      <c r="G370" s="96">
        <v>96.199999999999989</v>
      </c>
      <c r="H370" s="104" t="s">
        <v>494</v>
      </c>
      <c r="I370" s="97" t="s">
        <v>2643</v>
      </c>
      <c r="J370" s="95" t="s">
        <v>2298</v>
      </c>
      <c r="K370" s="100">
        <v>45357</v>
      </c>
      <c r="L370" s="100">
        <v>45372</v>
      </c>
      <c r="M370" s="100" t="s">
        <v>2788</v>
      </c>
      <c r="N370" s="95">
        <v>0</v>
      </c>
      <c r="O370" s="107" t="str">
        <f>CONCATENATE(Tabla1[[#This Row],[CONTRATO]],Tabla1[[#This Row],[CLAVE]])</f>
        <v>HRAEI-LPI-CC-277-2023HRAEI-MD1289</v>
      </c>
    </row>
    <row r="371" spans="1:15" ht="22.5" x14ac:dyDescent="0.25">
      <c r="A371" s="103" t="s">
        <v>1324</v>
      </c>
      <c r="B371" s="101" t="s">
        <v>1326</v>
      </c>
      <c r="C371" s="94" t="s">
        <v>1325</v>
      </c>
      <c r="D371" s="94">
        <v>25302354</v>
      </c>
      <c r="E371" s="95">
        <v>2</v>
      </c>
      <c r="F371" s="96">
        <v>35.97</v>
      </c>
      <c r="G371" s="96">
        <v>71.94</v>
      </c>
      <c r="H371" s="104" t="s">
        <v>494</v>
      </c>
      <c r="I371" s="97" t="s">
        <v>2643</v>
      </c>
      <c r="J371" s="95" t="s">
        <v>2298</v>
      </c>
      <c r="K371" s="100">
        <v>45357</v>
      </c>
      <c r="L371" s="100">
        <v>45372</v>
      </c>
      <c r="M371" s="100" t="s">
        <v>2788</v>
      </c>
      <c r="N371" s="95">
        <v>0</v>
      </c>
      <c r="O371" s="107" t="str">
        <f>CONCATENATE(Tabla1[[#This Row],[CONTRATO]],Tabla1[[#This Row],[CLAVE]])</f>
        <v>HRAEI-LPI-CC-277-2023HRAEI-MD0027</v>
      </c>
    </row>
    <row r="372" spans="1:15" ht="22.5" x14ac:dyDescent="0.25">
      <c r="A372" s="103" t="s">
        <v>1327</v>
      </c>
      <c r="B372" s="101" t="s">
        <v>1329</v>
      </c>
      <c r="C372" s="94" t="s">
        <v>1328</v>
      </c>
      <c r="D372" s="94">
        <v>25302939</v>
      </c>
      <c r="E372" s="95">
        <v>6</v>
      </c>
      <c r="F372" s="96">
        <v>118.79</v>
      </c>
      <c r="G372" s="96">
        <v>712.74</v>
      </c>
      <c r="H372" s="104" t="s">
        <v>494</v>
      </c>
      <c r="I372" s="97" t="s">
        <v>2643</v>
      </c>
      <c r="J372" s="95" t="s">
        <v>2298</v>
      </c>
      <c r="K372" s="100">
        <v>45357</v>
      </c>
      <c r="L372" s="100">
        <v>45372</v>
      </c>
      <c r="M372" s="100" t="s">
        <v>2788</v>
      </c>
      <c r="N372" s="95">
        <v>0</v>
      </c>
      <c r="O372" s="107" t="str">
        <f>CONCATENATE(Tabla1[[#This Row],[CONTRATO]],Tabla1[[#This Row],[CLAVE]])</f>
        <v>HRAEI-LPI-CC-277-2023HRAEI-MD1228</v>
      </c>
    </row>
    <row r="373" spans="1:15" ht="45" x14ac:dyDescent="0.25">
      <c r="A373" s="103" t="s">
        <v>2393</v>
      </c>
      <c r="B373" s="101" t="s">
        <v>2395</v>
      </c>
      <c r="C373" s="94" t="s">
        <v>2394</v>
      </c>
      <c r="D373" s="94">
        <v>25302458</v>
      </c>
      <c r="E373" s="95">
        <v>50</v>
      </c>
      <c r="F373" s="96">
        <v>7242.82</v>
      </c>
      <c r="G373" s="96">
        <v>362141</v>
      </c>
      <c r="H373" s="104" t="s">
        <v>494</v>
      </c>
      <c r="I373" s="97" t="s">
        <v>2643</v>
      </c>
      <c r="J373" s="95" t="s">
        <v>2298</v>
      </c>
      <c r="K373" s="100">
        <v>45357</v>
      </c>
      <c r="L373" s="100">
        <v>45372</v>
      </c>
      <c r="M373" s="100">
        <v>45455</v>
      </c>
      <c r="N373" s="95">
        <v>50</v>
      </c>
      <c r="O373" s="107" t="str">
        <f>CONCATENATE(Tabla1[[#This Row],[CONTRATO]],Tabla1[[#This Row],[CLAVE]])</f>
        <v>HRAEI-LPI-CC-277-2023HRAEI-MD1931</v>
      </c>
    </row>
    <row r="374" spans="1:15" ht="33.75" x14ac:dyDescent="0.25">
      <c r="A374" s="103" t="s">
        <v>495</v>
      </c>
      <c r="B374" s="101" t="s">
        <v>497</v>
      </c>
      <c r="C374" s="94" t="s">
        <v>496</v>
      </c>
      <c r="D374" s="94">
        <v>25301805</v>
      </c>
      <c r="E374" s="95">
        <v>16</v>
      </c>
      <c r="F374" s="96">
        <v>9.15</v>
      </c>
      <c r="G374" s="96">
        <v>146.4</v>
      </c>
      <c r="H374" s="104" t="s">
        <v>494</v>
      </c>
      <c r="I374" s="97" t="s">
        <v>2644</v>
      </c>
      <c r="J374" s="95" t="s">
        <v>493</v>
      </c>
      <c r="K374" s="100">
        <v>45357</v>
      </c>
      <c r="L374" s="100">
        <v>45372</v>
      </c>
      <c r="M374" s="100">
        <v>45371</v>
      </c>
      <c r="N374" s="95">
        <v>16</v>
      </c>
      <c r="O374" s="107" t="str">
        <f>CONCATENATE(Tabla1[[#This Row],[CONTRATO]],Tabla1[[#This Row],[CLAVE]])</f>
        <v>HRAEI-LPI-CC-430-2022HRAEI-MD1289</v>
      </c>
    </row>
    <row r="375" spans="1:15" ht="33.75" x14ac:dyDescent="0.25">
      <c r="A375" s="103" t="s">
        <v>1143</v>
      </c>
      <c r="B375" s="101" t="s">
        <v>1145</v>
      </c>
      <c r="C375" s="94" t="s">
        <v>1144</v>
      </c>
      <c r="D375" s="94">
        <v>25302198</v>
      </c>
      <c r="E375" s="95">
        <v>2</v>
      </c>
      <c r="F375" s="96">
        <v>360.5</v>
      </c>
      <c r="G375" s="96">
        <v>721</v>
      </c>
      <c r="H375" s="104" t="s">
        <v>494</v>
      </c>
      <c r="I375" s="97" t="s">
        <v>2644</v>
      </c>
      <c r="J375" s="95" t="s">
        <v>493</v>
      </c>
      <c r="K375" s="100">
        <v>45357</v>
      </c>
      <c r="L375" s="100">
        <v>45372</v>
      </c>
      <c r="M375" s="100">
        <v>45371</v>
      </c>
      <c r="N375" s="95">
        <v>2</v>
      </c>
      <c r="O375" s="107" t="str">
        <f>CONCATENATE(Tabla1[[#This Row],[CONTRATO]],Tabla1[[#This Row],[CLAVE]])</f>
        <v>HRAEI-LPI-CC-430-2022HRAEI-MD1607</v>
      </c>
    </row>
    <row r="376" spans="1:15" ht="22.5" x14ac:dyDescent="0.25">
      <c r="A376" s="103" t="s">
        <v>1268</v>
      </c>
      <c r="B376" s="101" t="s">
        <v>1270</v>
      </c>
      <c r="C376" s="94" t="s">
        <v>1269</v>
      </c>
      <c r="D376" s="94">
        <v>25301099</v>
      </c>
      <c r="E376" s="95">
        <v>4</v>
      </c>
      <c r="F376" s="96">
        <v>16.2</v>
      </c>
      <c r="G376" s="96">
        <v>64.8</v>
      </c>
      <c r="H376" s="104" t="s">
        <v>494</v>
      </c>
      <c r="I376" s="97" t="s">
        <v>2644</v>
      </c>
      <c r="J376" s="95" t="s">
        <v>493</v>
      </c>
      <c r="K376" s="100">
        <v>45357</v>
      </c>
      <c r="L376" s="100">
        <v>45372</v>
      </c>
      <c r="M376" s="100">
        <v>45371</v>
      </c>
      <c r="N376" s="95">
        <v>4</v>
      </c>
      <c r="O376" s="107" t="str">
        <f>CONCATENATE(Tabla1[[#This Row],[CONTRATO]],Tabla1[[#This Row],[CLAVE]])</f>
        <v>HRAEI-LPI-CC-430-2022HRAEI-MD0756</v>
      </c>
    </row>
    <row r="377" spans="1:15" ht="33.75" x14ac:dyDescent="0.25">
      <c r="A377" s="103" t="s">
        <v>1378</v>
      </c>
      <c r="B377" s="101" t="s">
        <v>1380</v>
      </c>
      <c r="C377" s="94" t="s">
        <v>1379</v>
      </c>
      <c r="D377" s="94">
        <v>25300176</v>
      </c>
      <c r="E377" s="95">
        <v>4</v>
      </c>
      <c r="F377" s="96">
        <v>31.5</v>
      </c>
      <c r="G377" s="96">
        <v>126</v>
      </c>
      <c r="H377" s="104" t="s">
        <v>2280</v>
      </c>
      <c r="I377" s="97" t="s">
        <v>2645</v>
      </c>
      <c r="J377" s="95" t="s">
        <v>2279</v>
      </c>
      <c r="K377" s="100">
        <v>45357</v>
      </c>
      <c r="L377" s="100">
        <v>45372</v>
      </c>
      <c r="M377" s="100" t="s">
        <v>2788</v>
      </c>
      <c r="N377" s="95">
        <v>0</v>
      </c>
      <c r="O377" s="107" t="str">
        <f>CONCATENATE(Tabla1[[#This Row],[CONTRATO]],Tabla1[[#This Row],[CLAVE]])</f>
        <v>HRAEI-LPI-CC-259-1-2023HRAEI-MD0128</v>
      </c>
    </row>
    <row r="378" spans="1:15" ht="22.5" x14ac:dyDescent="0.25">
      <c r="A378" s="103" t="s">
        <v>570</v>
      </c>
      <c r="B378" s="101" t="s">
        <v>572</v>
      </c>
      <c r="C378" s="94" t="s">
        <v>571</v>
      </c>
      <c r="D378" s="94">
        <v>25302051</v>
      </c>
      <c r="E378" s="95">
        <v>10</v>
      </c>
      <c r="F378" s="96">
        <v>20.5</v>
      </c>
      <c r="G378" s="96">
        <v>205</v>
      </c>
      <c r="H378" s="104" t="s">
        <v>2280</v>
      </c>
      <c r="I378" s="97" t="s">
        <v>2645</v>
      </c>
      <c r="J378" s="95" t="s">
        <v>2279</v>
      </c>
      <c r="K378" s="100">
        <v>45357</v>
      </c>
      <c r="L378" s="100">
        <v>45372</v>
      </c>
      <c r="M378" s="100" t="s">
        <v>2788</v>
      </c>
      <c r="N378" s="95">
        <v>0</v>
      </c>
      <c r="O378" s="107" t="str">
        <f>CONCATENATE(Tabla1[[#This Row],[CONTRATO]],Tabla1[[#This Row],[CLAVE]])</f>
        <v>HRAEI-LPI-CC-259-1-2023HRAEI-MD1480</v>
      </c>
    </row>
    <row r="379" spans="1:15" ht="33.75" x14ac:dyDescent="0.25">
      <c r="A379" s="103" t="s">
        <v>1939</v>
      </c>
      <c r="B379" s="101" t="s">
        <v>1941</v>
      </c>
      <c r="C379" s="94" t="s">
        <v>1940</v>
      </c>
      <c r="D379" s="94">
        <v>25302196</v>
      </c>
      <c r="E379" s="95">
        <v>11</v>
      </c>
      <c r="F379" s="96">
        <v>47</v>
      </c>
      <c r="G379" s="96">
        <v>517</v>
      </c>
      <c r="H379" s="104" t="s">
        <v>2280</v>
      </c>
      <c r="I379" s="97" t="s">
        <v>2645</v>
      </c>
      <c r="J379" s="95" t="s">
        <v>2279</v>
      </c>
      <c r="K379" s="100">
        <v>45357</v>
      </c>
      <c r="L379" s="100">
        <v>45372</v>
      </c>
      <c r="M379" s="100" t="s">
        <v>2788</v>
      </c>
      <c r="N379" s="95">
        <v>0</v>
      </c>
      <c r="O379" s="107" t="str">
        <f>CONCATENATE(Tabla1[[#This Row],[CONTRATO]],Tabla1[[#This Row],[CLAVE]])</f>
        <v>HRAEI-LPI-CC-259-1-2023HRAEI-MD1606</v>
      </c>
    </row>
    <row r="380" spans="1:15" ht="45" x14ac:dyDescent="0.25">
      <c r="A380" s="103" t="s">
        <v>1767</v>
      </c>
      <c r="B380" s="101" t="s">
        <v>1769</v>
      </c>
      <c r="C380" s="94" t="s">
        <v>1768</v>
      </c>
      <c r="D380" s="94">
        <v>25302199</v>
      </c>
      <c r="E380" s="95">
        <v>6</v>
      </c>
      <c r="F380" s="96">
        <v>41.5</v>
      </c>
      <c r="G380" s="96">
        <v>249</v>
      </c>
      <c r="H380" s="104" t="s">
        <v>2280</v>
      </c>
      <c r="I380" s="97" t="s">
        <v>2645</v>
      </c>
      <c r="J380" s="95" t="s">
        <v>2279</v>
      </c>
      <c r="K380" s="100">
        <v>45357</v>
      </c>
      <c r="L380" s="100">
        <v>45372</v>
      </c>
      <c r="M380" s="100" t="s">
        <v>2788</v>
      </c>
      <c r="N380" s="95">
        <v>0</v>
      </c>
      <c r="O380" s="107" t="str">
        <f>CONCATENATE(Tabla1[[#This Row],[CONTRATO]],Tabla1[[#This Row],[CLAVE]])</f>
        <v>HRAEI-LPI-CC-259-1-2023HRAEI-MD1608</v>
      </c>
    </row>
    <row r="381" spans="1:15" ht="67.5" x14ac:dyDescent="0.25">
      <c r="A381" s="103" t="s">
        <v>804</v>
      </c>
      <c r="B381" s="101" t="s">
        <v>806</v>
      </c>
      <c r="C381" s="94" t="s">
        <v>805</v>
      </c>
      <c r="D381" s="94">
        <v>25302195</v>
      </c>
      <c r="E381" s="95">
        <v>2</v>
      </c>
      <c r="F381" s="96">
        <v>29</v>
      </c>
      <c r="G381" s="96">
        <v>58</v>
      </c>
      <c r="H381" s="104" t="s">
        <v>2280</v>
      </c>
      <c r="I381" s="97" t="s">
        <v>2645</v>
      </c>
      <c r="J381" s="98" t="s">
        <v>2279</v>
      </c>
      <c r="K381" s="100">
        <v>45357</v>
      </c>
      <c r="L381" s="100">
        <v>45372</v>
      </c>
      <c r="M381" s="100" t="s">
        <v>2788</v>
      </c>
      <c r="N381" s="95">
        <v>0</v>
      </c>
      <c r="O381" s="107" t="str">
        <f>CONCATENATE(Tabla1[[#This Row],[CONTRATO]],Tabla1[[#This Row],[CLAVE]])</f>
        <v>HRAEI-LPI-CC-259-1-2023HRAEI-MD1605</v>
      </c>
    </row>
    <row r="382" spans="1:15" ht="22.5" x14ac:dyDescent="0.25">
      <c r="A382" s="103" t="s">
        <v>570</v>
      </c>
      <c r="B382" s="101" t="s">
        <v>572</v>
      </c>
      <c r="C382" s="94" t="s">
        <v>571</v>
      </c>
      <c r="D382" s="94">
        <v>25302051</v>
      </c>
      <c r="E382" s="95">
        <v>6</v>
      </c>
      <c r="F382" s="96">
        <v>20.56</v>
      </c>
      <c r="G382" s="96">
        <v>123.35999999999999</v>
      </c>
      <c r="H382" s="104" t="s">
        <v>2336</v>
      </c>
      <c r="I382" s="97" t="s">
        <v>2646</v>
      </c>
      <c r="J382" s="98" t="s">
        <v>2335</v>
      </c>
      <c r="K382" s="100">
        <v>45357</v>
      </c>
      <c r="L382" s="100">
        <v>45372</v>
      </c>
      <c r="M382" s="100" t="s">
        <v>2788</v>
      </c>
      <c r="N382" s="95">
        <v>0</v>
      </c>
      <c r="O382" s="107" t="str">
        <f>CONCATENATE(Tabla1[[#This Row],[CONTRATO]],Tabla1[[#This Row],[CLAVE]])</f>
        <v>HRAEI-LPI-CC-264-2023HRAEI-MD1480</v>
      </c>
    </row>
    <row r="383" spans="1:15" ht="22.5" x14ac:dyDescent="0.25">
      <c r="A383" s="103" t="s">
        <v>570</v>
      </c>
      <c r="B383" s="101" t="s">
        <v>572</v>
      </c>
      <c r="C383" s="94" t="s">
        <v>571</v>
      </c>
      <c r="D383" s="94">
        <v>25302051</v>
      </c>
      <c r="E383" s="95">
        <v>25</v>
      </c>
      <c r="F383" s="96">
        <v>21.6</v>
      </c>
      <c r="G383" s="96">
        <v>540</v>
      </c>
      <c r="H383" s="104" t="s">
        <v>569</v>
      </c>
      <c r="I383" s="97" t="s">
        <v>2647</v>
      </c>
      <c r="J383" s="98" t="s">
        <v>568</v>
      </c>
      <c r="K383" s="100">
        <v>45357</v>
      </c>
      <c r="L383" s="100">
        <v>45372</v>
      </c>
      <c r="M383" s="100">
        <v>45366</v>
      </c>
      <c r="N383" s="95">
        <v>25</v>
      </c>
      <c r="O383" s="107" t="str">
        <f>CONCATENATE(Tabla1[[#This Row],[CONTRATO]],Tabla1[[#This Row],[CLAVE]])</f>
        <v>HRAEI-LPI-CC-438-2022HRAEI-MD1480</v>
      </c>
    </row>
    <row r="384" spans="1:15" ht="45" x14ac:dyDescent="0.25">
      <c r="A384" s="103" t="s">
        <v>662</v>
      </c>
      <c r="B384" s="101" t="s">
        <v>664</v>
      </c>
      <c r="C384" s="94" t="s">
        <v>663</v>
      </c>
      <c r="D384" s="94">
        <v>25300447</v>
      </c>
      <c r="E384" s="95">
        <v>9</v>
      </c>
      <c r="F384" s="96">
        <v>33.479999999999997</v>
      </c>
      <c r="G384" s="96">
        <v>301.32</v>
      </c>
      <c r="H384" s="104" t="s">
        <v>569</v>
      </c>
      <c r="I384" s="97" t="s">
        <v>2647</v>
      </c>
      <c r="J384" s="98" t="s">
        <v>568</v>
      </c>
      <c r="K384" s="100">
        <v>45357</v>
      </c>
      <c r="L384" s="100">
        <v>45372</v>
      </c>
      <c r="M384" s="100" t="s">
        <v>2788</v>
      </c>
      <c r="N384" s="95">
        <v>0</v>
      </c>
      <c r="O384" s="107" t="str">
        <f>CONCATENATE(Tabla1[[#This Row],[CONTRATO]],Tabla1[[#This Row],[CLAVE]])</f>
        <v>HRAEI-LPI-CC-438-2022HRAEI-MD0270</v>
      </c>
    </row>
    <row r="385" spans="1:15" ht="33.75" x14ac:dyDescent="0.25">
      <c r="A385" s="103" t="s">
        <v>1055</v>
      </c>
      <c r="B385" s="101" t="s">
        <v>1057</v>
      </c>
      <c r="C385" s="94" t="s">
        <v>1056</v>
      </c>
      <c r="D385" s="94">
        <v>25300059</v>
      </c>
      <c r="E385" s="95">
        <v>34</v>
      </c>
      <c r="F385" s="96">
        <v>232.2</v>
      </c>
      <c r="G385" s="96">
        <v>7894.7999999999993</v>
      </c>
      <c r="H385" s="104" t="s">
        <v>569</v>
      </c>
      <c r="I385" s="97" t="s">
        <v>2647</v>
      </c>
      <c r="J385" s="98" t="s">
        <v>568</v>
      </c>
      <c r="K385" s="100">
        <v>45357</v>
      </c>
      <c r="L385" s="100">
        <v>45372</v>
      </c>
      <c r="M385" s="100">
        <v>45366</v>
      </c>
      <c r="N385" s="95">
        <v>34</v>
      </c>
      <c r="O385" s="107" t="str">
        <f>CONCATENATE(Tabla1[[#This Row],[CONTRATO]],Tabla1[[#This Row],[CLAVE]])</f>
        <v>HRAEI-LPI-CC-438-2022HRAEI-MD1736</v>
      </c>
    </row>
    <row r="386" spans="1:15" ht="157.5" x14ac:dyDescent="0.25">
      <c r="A386" s="103" t="s">
        <v>774</v>
      </c>
      <c r="B386" s="101" t="s">
        <v>776</v>
      </c>
      <c r="C386" s="94" t="s">
        <v>775</v>
      </c>
      <c r="D386" s="94">
        <v>25301942</v>
      </c>
      <c r="E386" s="95">
        <v>96</v>
      </c>
      <c r="F386" s="96">
        <v>55.79</v>
      </c>
      <c r="G386" s="96">
        <v>5355.84</v>
      </c>
      <c r="H386" s="104" t="s">
        <v>2277</v>
      </c>
      <c r="I386" s="97" t="s">
        <v>2648</v>
      </c>
      <c r="J386" s="98" t="s">
        <v>2276</v>
      </c>
      <c r="K386" s="100">
        <v>45357</v>
      </c>
      <c r="L386" s="100">
        <v>45372</v>
      </c>
      <c r="M386" s="100">
        <v>45371</v>
      </c>
      <c r="N386" s="95">
        <v>96</v>
      </c>
      <c r="O386" s="107" t="str">
        <f>CONCATENATE(Tabla1[[#This Row],[CONTRATO]],Tabla1[[#This Row],[CLAVE]])</f>
        <v>HRAEI-LPI-CC-323-2023HRAEI-MD1400</v>
      </c>
    </row>
    <row r="387" spans="1:15" ht="33.75" x14ac:dyDescent="0.25">
      <c r="A387" s="103" t="s">
        <v>1156</v>
      </c>
      <c r="B387" s="101" t="s">
        <v>1158</v>
      </c>
      <c r="C387" s="94" t="s">
        <v>1157</v>
      </c>
      <c r="D387" s="94">
        <v>25302930</v>
      </c>
      <c r="E387" s="95">
        <v>201</v>
      </c>
      <c r="F387" s="96">
        <v>58.58</v>
      </c>
      <c r="G387" s="96">
        <v>11774.58</v>
      </c>
      <c r="H387" s="104" t="s">
        <v>2277</v>
      </c>
      <c r="I387" s="97" t="s">
        <v>2648</v>
      </c>
      <c r="J387" s="98" t="s">
        <v>2276</v>
      </c>
      <c r="K387" s="100">
        <v>45357</v>
      </c>
      <c r="L387" s="100">
        <v>45372</v>
      </c>
      <c r="M387" s="100">
        <v>45376</v>
      </c>
      <c r="N387" s="95">
        <v>201</v>
      </c>
      <c r="O387" s="107" t="str">
        <f>CONCATENATE(Tabla1[[#This Row],[CONTRATO]],Tabla1[[#This Row],[CLAVE]])</f>
        <v>HRAEI-LPI-CC-323-2023HRAEI-MD1789</v>
      </c>
    </row>
    <row r="388" spans="1:15" ht="45" x14ac:dyDescent="0.25">
      <c r="A388" s="103" t="s">
        <v>533</v>
      </c>
      <c r="B388" s="101" t="s">
        <v>535</v>
      </c>
      <c r="C388" s="94" t="s">
        <v>534</v>
      </c>
      <c r="D388" s="94">
        <v>25301103</v>
      </c>
      <c r="E388" s="95">
        <v>25</v>
      </c>
      <c r="F388" s="96">
        <v>2160</v>
      </c>
      <c r="G388" s="96">
        <v>54000</v>
      </c>
      <c r="H388" s="104" t="s">
        <v>2277</v>
      </c>
      <c r="I388" s="97" t="s">
        <v>2648</v>
      </c>
      <c r="J388" s="98" t="s">
        <v>2276</v>
      </c>
      <c r="K388" s="100">
        <v>45357</v>
      </c>
      <c r="L388" s="100">
        <v>45372</v>
      </c>
      <c r="M388" s="100">
        <v>45376</v>
      </c>
      <c r="N388" s="95">
        <v>25</v>
      </c>
      <c r="O388" s="107" t="str">
        <f>CONCATENATE(Tabla1[[#This Row],[CONTRATO]],Tabla1[[#This Row],[CLAVE]])</f>
        <v>HRAEI-LPI-CC-323-2023HRAEI-MD0760</v>
      </c>
    </row>
    <row r="389" spans="1:15" ht="45" x14ac:dyDescent="0.25">
      <c r="A389" s="103" t="s">
        <v>1361</v>
      </c>
      <c r="B389" s="101" t="s">
        <v>1363</v>
      </c>
      <c r="C389" s="94" t="s">
        <v>1362</v>
      </c>
      <c r="D389" s="94">
        <v>25301767</v>
      </c>
      <c r="E389" s="95">
        <v>2</v>
      </c>
      <c r="F389" s="96">
        <v>27</v>
      </c>
      <c r="G389" s="96">
        <v>54</v>
      </c>
      <c r="H389" s="104" t="s">
        <v>2277</v>
      </c>
      <c r="I389" s="97" t="s">
        <v>2648</v>
      </c>
      <c r="J389" s="98" t="s">
        <v>2276</v>
      </c>
      <c r="K389" s="100">
        <v>45357</v>
      </c>
      <c r="L389" s="100">
        <v>45372</v>
      </c>
      <c r="M389" s="100">
        <v>45371</v>
      </c>
      <c r="N389" s="95">
        <v>2</v>
      </c>
      <c r="O389" s="107" t="str">
        <f>CONCATENATE(Tabla1[[#This Row],[CONTRATO]],Tabla1[[#This Row],[CLAVE]])</f>
        <v>HRAEI-LPI-CC-323-2023HRAEI-MD1264</v>
      </c>
    </row>
    <row r="390" spans="1:15" ht="45" x14ac:dyDescent="0.25">
      <c r="A390" s="103" t="s">
        <v>844</v>
      </c>
      <c r="B390" s="101" t="s">
        <v>846</v>
      </c>
      <c r="C390" s="94" t="s">
        <v>845</v>
      </c>
      <c r="D390" s="94">
        <v>25300716</v>
      </c>
      <c r="E390" s="95">
        <v>10</v>
      </c>
      <c r="F390" s="96">
        <v>6.38</v>
      </c>
      <c r="G390" s="96">
        <v>63.8</v>
      </c>
      <c r="H390" s="104" t="s">
        <v>2277</v>
      </c>
      <c r="I390" s="97" t="s">
        <v>2648</v>
      </c>
      <c r="J390" s="98" t="s">
        <v>2276</v>
      </c>
      <c r="K390" s="100">
        <v>45357</v>
      </c>
      <c r="L390" s="100">
        <v>45372</v>
      </c>
      <c r="M390" s="100">
        <v>45371</v>
      </c>
      <c r="N390" s="95">
        <v>10</v>
      </c>
      <c r="O390" s="107" t="str">
        <f>CONCATENATE(Tabla1[[#This Row],[CONTRATO]],Tabla1[[#This Row],[CLAVE]])</f>
        <v>HRAEI-LPI-CC-323-2023HRAEI-MD0470</v>
      </c>
    </row>
    <row r="391" spans="1:15" ht="22.5" x14ac:dyDescent="0.25">
      <c r="A391" s="103" t="s">
        <v>1002</v>
      </c>
      <c r="B391" s="101" t="s">
        <v>1004</v>
      </c>
      <c r="C391" s="94" t="s">
        <v>1003</v>
      </c>
      <c r="D391" s="94">
        <v>25302957</v>
      </c>
      <c r="E391" s="95">
        <v>2</v>
      </c>
      <c r="F391" s="96">
        <v>19.850000000000001</v>
      </c>
      <c r="G391" s="96">
        <v>39.700000000000003</v>
      </c>
      <c r="H391" s="104" t="s">
        <v>2277</v>
      </c>
      <c r="I391" s="97" t="s">
        <v>2648</v>
      </c>
      <c r="J391" s="98" t="s">
        <v>2276</v>
      </c>
      <c r="K391" s="100">
        <v>45357</v>
      </c>
      <c r="L391" s="100">
        <v>45372</v>
      </c>
      <c r="M391" s="100">
        <v>45371</v>
      </c>
      <c r="N391" s="95">
        <v>2</v>
      </c>
      <c r="O391" s="107" t="str">
        <f>CONCATENATE(Tabla1[[#This Row],[CONTRATO]],Tabla1[[#This Row],[CLAVE]])</f>
        <v>HRAEI-LPI-CC-323-2023HRAEI-MD1270</v>
      </c>
    </row>
    <row r="392" spans="1:15" ht="45" x14ac:dyDescent="0.25">
      <c r="A392" s="103" t="s">
        <v>246</v>
      </c>
      <c r="B392" s="101" t="s">
        <v>248</v>
      </c>
      <c r="C392" s="94" t="s">
        <v>247</v>
      </c>
      <c r="D392" s="94">
        <v>25303241</v>
      </c>
      <c r="E392" s="95">
        <v>56</v>
      </c>
      <c r="F392" s="96">
        <v>28705</v>
      </c>
      <c r="G392" s="96">
        <v>1607480</v>
      </c>
      <c r="H392" s="104" t="s">
        <v>161</v>
      </c>
      <c r="I392" s="97" t="s">
        <v>2649</v>
      </c>
      <c r="J392" s="98" t="s">
        <v>160</v>
      </c>
      <c r="K392" s="100">
        <v>45357</v>
      </c>
      <c r="L392" s="100">
        <v>45372</v>
      </c>
      <c r="M392" s="100">
        <v>45363</v>
      </c>
      <c r="N392" s="95">
        <v>56</v>
      </c>
      <c r="O392" s="107" t="str">
        <f>CONCATENATE(Tabla1[[#This Row],[CONTRATO]],Tabla1[[#This Row],[CLAVE]])</f>
        <v>HRAEI-AD-CC-349-2022HRAEI-MD2102</v>
      </c>
    </row>
    <row r="393" spans="1:15" ht="33.75" x14ac:dyDescent="0.25">
      <c r="A393" s="103" t="s">
        <v>1028</v>
      </c>
      <c r="B393" s="101" t="s">
        <v>1030</v>
      </c>
      <c r="C393" s="94" t="s">
        <v>1029</v>
      </c>
      <c r="D393" s="94">
        <v>25303031</v>
      </c>
      <c r="E393" s="95">
        <v>7</v>
      </c>
      <c r="F393" s="96">
        <v>169</v>
      </c>
      <c r="G393" s="96">
        <v>1183</v>
      </c>
      <c r="H393" s="104" t="s">
        <v>853</v>
      </c>
      <c r="I393" s="97" t="s">
        <v>2650</v>
      </c>
      <c r="J393" s="98" t="s">
        <v>852</v>
      </c>
      <c r="K393" s="100">
        <v>45371</v>
      </c>
      <c r="L393" s="100">
        <v>45386</v>
      </c>
      <c r="M393" s="100">
        <v>45384</v>
      </c>
      <c r="N393" s="95">
        <v>7</v>
      </c>
      <c r="O393" s="107" t="str">
        <f>CONCATENATE(Tabla1[[#This Row],[CONTRATO]],Tabla1[[#This Row],[CLAVE]])</f>
        <v>HRAEI-LPI-CC-452-2022HRAEI-MD1442</v>
      </c>
    </row>
    <row r="394" spans="1:15" ht="33.75" x14ac:dyDescent="0.25">
      <c r="A394" s="103" t="s">
        <v>1031</v>
      </c>
      <c r="B394" s="101" t="s">
        <v>1033</v>
      </c>
      <c r="C394" s="94" t="s">
        <v>1032</v>
      </c>
      <c r="D394" s="94">
        <v>25303030</v>
      </c>
      <c r="E394" s="95">
        <v>4</v>
      </c>
      <c r="F394" s="96">
        <v>399</v>
      </c>
      <c r="G394" s="96">
        <v>1596</v>
      </c>
      <c r="H394" s="104" t="s">
        <v>853</v>
      </c>
      <c r="I394" s="97" t="s">
        <v>2650</v>
      </c>
      <c r="J394" s="98" t="s">
        <v>852</v>
      </c>
      <c r="K394" s="100">
        <v>45371</v>
      </c>
      <c r="L394" s="100">
        <v>45386</v>
      </c>
      <c r="M394" s="100" t="s">
        <v>2788</v>
      </c>
      <c r="N394" s="95">
        <v>0</v>
      </c>
      <c r="O394" s="107" t="str">
        <f>CONCATENATE(Tabla1[[#This Row],[CONTRATO]],Tabla1[[#This Row],[CLAVE]])</f>
        <v>HRAEI-LPI-CC-452-2022HRAEI-MD1445</v>
      </c>
    </row>
    <row r="395" spans="1:15" ht="33.75" x14ac:dyDescent="0.25">
      <c r="A395" s="103" t="s">
        <v>238</v>
      </c>
      <c r="B395" s="101" t="s">
        <v>240</v>
      </c>
      <c r="C395" s="94" t="s">
        <v>239</v>
      </c>
      <c r="D395" s="94">
        <v>25303234</v>
      </c>
      <c r="E395" s="95">
        <v>4</v>
      </c>
      <c r="F395" s="96">
        <v>22043.599999999999</v>
      </c>
      <c r="G395" s="96">
        <v>88174.399999999994</v>
      </c>
      <c r="H395" s="104" t="s">
        <v>90</v>
      </c>
      <c r="I395" s="97" t="s">
        <v>2651</v>
      </c>
      <c r="J395" s="98" t="s">
        <v>89</v>
      </c>
      <c r="K395" s="100">
        <v>45377</v>
      </c>
      <c r="L395" s="100">
        <v>45392</v>
      </c>
      <c r="M395" s="100">
        <v>45387</v>
      </c>
      <c r="N395" s="95">
        <v>4</v>
      </c>
      <c r="O395" s="107" t="str">
        <f>CONCATENATE(Tabla1[[#This Row],[CONTRATO]],Tabla1[[#This Row],[CLAVE]])</f>
        <v>HRAEI-AD-CC-343-2022HRAEI-MD2242</v>
      </c>
    </row>
    <row r="396" spans="1:15" ht="33.75" x14ac:dyDescent="0.25">
      <c r="A396" s="103" t="s">
        <v>242</v>
      </c>
      <c r="B396" s="101" t="s">
        <v>244</v>
      </c>
      <c r="C396" s="94" t="s">
        <v>243</v>
      </c>
      <c r="D396" s="94">
        <v>25303237</v>
      </c>
      <c r="E396" s="95">
        <v>4</v>
      </c>
      <c r="F396" s="96">
        <v>22043.599999999999</v>
      </c>
      <c r="G396" s="96">
        <v>88174.399999999994</v>
      </c>
      <c r="H396" s="104" t="s">
        <v>90</v>
      </c>
      <c r="I396" s="97" t="s">
        <v>2651</v>
      </c>
      <c r="J396" s="98" t="s">
        <v>89</v>
      </c>
      <c r="K396" s="100">
        <v>45377</v>
      </c>
      <c r="L396" s="100">
        <v>45392</v>
      </c>
      <c r="M396" s="100">
        <v>45387</v>
      </c>
      <c r="N396" s="95">
        <v>4</v>
      </c>
      <c r="O396" s="107" t="str">
        <f>CONCATENATE(Tabla1[[#This Row],[CONTRATO]],Tabla1[[#This Row],[CLAVE]])</f>
        <v>HRAEI-AD-CC-343-2022HRAEI-MD2042</v>
      </c>
    </row>
    <row r="397" spans="1:15" ht="45" x14ac:dyDescent="0.25">
      <c r="A397" s="103" t="s">
        <v>129</v>
      </c>
      <c r="B397" s="101" t="s">
        <v>131</v>
      </c>
      <c r="C397" s="94" t="s">
        <v>130</v>
      </c>
      <c r="D397" s="94">
        <v>25302986</v>
      </c>
      <c r="E397" s="95">
        <v>99</v>
      </c>
      <c r="F397" s="96">
        <v>6836.33</v>
      </c>
      <c r="G397" s="96">
        <v>676796.67</v>
      </c>
      <c r="H397" s="104" t="s">
        <v>128</v>
      </c>
      <c r="I397" s="97" t="s">
        <v>2652</v>
      </c>
      <c r="J397" s="98" t="s">
        <v>127</v>
      </c>
      <c r="K397" s="100">
        <v>45377</v>
      </c>
      <c r="L397" s="100">
        <v>45392</v>
      </c>
      <c r="M397" s="100">
        <v>45387</v>
      </c>
      <c r="N397" s="95">
        <v>99</v>
      </c>
      <c r="O397" s="107" t="str">
        <f>CONCATENATE(Tabla1[[#This Row],[CONTRATO]],Tabla1[[#This Row],[CLAVE]])</f>
        <v>HRAEI-AD-CC-346-2022HRAEI-MD1993</v>
      </c>
    </row>
    <row r="398" spans="1:15" ht="22.5" x14ac:dyDescent="0.25">
      <c r="A398" s="103" t="s">
        <v>2079</v>
      </c>
      <c r="B398" s="101" t="s">
        <v>2081</v>
      </c>
      <c r="C398" s="94" t="s">
        <v>2080</v>
      </c>
      <c r="D398" s="94">
        <v>25301266</v>
      </c>
      <c r="E398" s="95">
        <v>3</v>
      </c>
      <c r="F398" s="96">
        <v>15.73</v>
      </c>
      <c r="G398" s="96">
        <v>47.19</v>
      </c>
      <c r="H398" s="104" t="s">
        <v>340</v>
      </c>
      <c r="I398" s="97" t="s">
        <v>2653</v>
      </c>
      <c r="J398" s="98" t="s">
        <v>2049</v>
      </c>
      <c r="K398" s="100">
        <v>45377</v>
      </c>
      <c r="L398" s="100">
        <v>45392</v>
      </c>
      <c r="M398" s="100">
        <v>45422</v>
      </c>
      <c r="N398" s="95">
        <v>3</v>
      </c>
      <c r="O398" s="107" t="str">
        <f>CONCATENATE(Tabla1[[#This Row],[CONTRATO]],Tabla1[[#This Row],[CLAVE]])</f>
        <v>HRAEI-AD-CC-099-2023-AHRAEI-MD0879</v>
      </c>
    </row>
    <row r="399" spans="1:15" ht="33.75" x14ac:dyDescent="0.25">
      <c r="A399" s="103" t="s">
        <v>168</v>
      </c>
      <c r="B399" s="101" t="s">
        <v>170</v>
      </c>
      <c r="C399" s="94" t="s">
        <v>169</v>
      </c>
      <c r="D399" s="94">
        <v>25302316</v>
      </c>
      <c r="E399" s="95">
        <v>17</v>
      </c>
      <c r="F399" s="96">
        <v>8760</v>
      </c>
      <c r="G399" s="96">
        <v>148920</v>
      </c>
      <c r="H399" s="104" t="s">
        <v>167</v>
      </c>
      <c r="I399" s="97" t="s">
        <v>2654</v>
      </c>
      <c r="J399" s="98" t="s">
        <v>166</v>
      </c>
      <c r="K399" s="100">
        <v>45377</v>
      </c>
      <c r="L399" s="100">
        <v>45392</v>
      </c>
      <c r="M399" s="100">
        <v>45483</v>
      </c>
      <c r="N399" s="95">
        <v>17</v>
      </c>
      <c r="O399" s="107" t="str">
        <f>CONCATENATE(Tabla1[[#This Row],[CONTRATO]],Tabla1[[#This Row],[CLAVE]])</f>
        <v>HRAEI-AD-CC-350-2022HRAEI-MD2058</v>
      </c>
    </row>
    <row r="400" spans="1:15" ht="33.75" x14ac:dyDescent="0.25">
      <c r="A400" s="103" t="s">
        <v>359</v>
      </c>
      <c r="B400" s="101" t="s">
        <v>361</v>
      </c>
      <c r="C400" s="94" t="s">
        <v>360</v>
      </c>
      <c r="D400" s="94">
        <v>25303367</v>
      </c>
      <c r="E400" s="95">
        <v>15</v>
      </c>
      <c r="F400" s="96">
        <v>41500</v>
      </c>
      <c r="G400" s="96">
        <v>622500</v>
      </c>
      <c r="H400" s="104" t="s">
        <v>167</v>
      </c>
      <c r="I400" s="97" t="s">
        <v>2654</v>
      </c>
      <c r="J400" s="98" t="s">
        <v>166</v>
      </c>
      <c r="K400" s="100">
        <v>45377</v>
      </c>
      <c r="L400" s="100">
        <v>45392</v>
      </c>
      <c r="M400" s="100">
        <v>45387</v>
      </c>
      <c r="N400" s="95">
        <v>15</v>
      </c>
      <c r="O400" s="107" t="str">
        <f>CONCATENATE(Tabla1[[#This Row],[CONTRATO]],Tabla1[[#This Row],[CLAVE]])</f>
        <v>HRAEI-AD-CC-350-2022HRAEI-MD2271</v>
      </c>
    </row>
    <row r="401" spans="1:15" ht="67.5" x14ac:dyDescent="0.25">
      <c r="A401" s="103" t="s">
        <v>331</v>
      </c>
      <c r="B401" s="101" t="s">
        <v>333</v>
      </c>
      <c r="C401" s="94" t="s">
        <v>332</v>
      </c>
      <c r="D401" s="94">
        <v>25303721</v>
      </c>
      <c r="E401" s="95">
        <v>38</v>
      </c>
      <c r="F401" s="96">
        <v>17500</v>
      </c>
      <c r="G401" s="96">
        <v>665000</v>
      </c>
      <c r="H401" s="104" t="s">
        <v>330</v>
      </c>
      <c r="I401" s="97" t="s">
        <v>2655</v>
      </c>
      <c r="J401" s="98" t="s">
        <v>329</v>
      </c>
      <c r="K401" s="100">
        <v>45377</v>
      </c>
      <c r="L401" s="100">
        <v>45392</v>
      </c>
      <c r="M401" s="100">
        <v>45391</v>
      </c>
      <c r="N401" s="95">
        <v>38</v>
      </c>
      <c r="O401" s="107" t="str">
        <f>CONCATENATE(Tabla1[[#This Row],[CONTRATO]],Tabla1[[#This Row],[CLAVE]])</f>
        <v>HRAEI-AD-CC-360-2022HRAEI-MD2252</v>
      </c>
    </row>
    <row r="402" spans="1:15" ht="33.75" x14ac:dyDescent="0.25">
      <c r="A402" s="103" t="s">
        <v>698</v>
      </c>
      <c r="B402" s="101" t="s">
        <v>700</v>
      </c>
      <c r="C402" s="94" t="s">
        <v>699</v>
      </c>
      <c r="D402" s="94">
        <v>25302395</v>
      </c>
      <c r="E402" s="95">
        <v>1</v>
      </c>
      <c r="F402" s="96">
        <v>16.21</v>
      </c>
      <c r="G402" s="96">
        <v>16.21</v>
      </c>
      <c r="H402" s="104" t="s">
        <v>1302</v>
      </c>
      <c r="I402" s="97" t="s">
        <v>2656</v>
      </c>
      <c r="J402" s="98" t="s">
        <v>1301</v>
      </c>
      <c r="K402" s="100">
        <v>45377</v>
      </c>
      <c r="L402" s="100">
        <v>45392</v>
      </c>
      <c r="M402" s="100">
        <v>45391</v>
      </c>
      <c r="N402" s="95">
        <v>1</v>
      </c>
      <c r="O402" s="107" t="str">
        <f>CONCATENATE(Tabla1[[#This Row],[CONTRATO]],Tabla1[[#This Row],[CLAVE]])</f>
        <v>HRAEI-LPI-CC-498-2022HRAEI-MD0133</v>
      </c>
    </row>
    <row r="403" spans="1:15" ht="33.75" x14ac:dyDescent="0.25">
      <c r="A403" s="103" t="s">
        <v>1391</v>
      </c>
      <c r="B403" s="101" t="s">
        <v>1393</v>
      </c>
      <c r="C403" s="94" t="s">
        <v>1392</v>
      </c>
      <c r="D403" s="94">
        <v>25302047</v>
      </c>
      <c r="E403" s="95">
        <v>16</v>
      </c>
      <c r="F403" s="96">
        <v>44.71</v>
      </c>
      <c r="G403" s="96">
        <v>715.36</v>
      </c>
      <c r="H403" s="104" t="s">
        <v>370</v>
      </c>
      <c r="I403" s="97" t="s">
        <v>2657</v>
      </c>
      <c r="J403" s="98" t="s">
        <v>1350</v>
      </c>
      <c r="K403" s="100">
        <v>45377</v>
      </c>
      <c r="L403" s="100">
        <v>45392</v>
      </c>
      <c r="M403" s="100">
        <v>45392</v>
      </c>
      <c r="N403" s="95">
        <v>16</v>
      </c>
      <c r="O403" s="107" t="str">
        <f>CONCATENATE(Tabla1[[#This Row],[CONTRATO]],Tabla1[[#This Row],[CLAVE]])</f>
        <v>HRAEI-AD-CC-528-2022HRAEI-MD0010</v>
      </c>
    </row>
    <row r="404" spans="1:15" ht="33.75" x14ac:dyDescent="0.25">
      <c r="A404" s="103" t="s">
        <v>1202</v>
      </c>
      <c r="B404" s="101" t="s">
        <v>1204</v>
      </c>
      <c r="C404" s="94" t="s">
        <v>1203</v>
      </c>
      <c r="D404" s="94">
        <v>25303403</v>
      </c>
      <c r="E404" s="95">
        <v>1</v>
      </c>
      <c r="F404" s="96">
        <v>70.290000000000006</v>
      </c>
      <c r="G404" s="96">
        <v>70.290000000000006</v>
      </c>
      <c r="H404" s="104" t="s">
        <v>1300</v>
      </c>
      <c r="I404" s="97" t="s">
        <v>2658</v>
      </c>
      <c r="J404" s="98" t="s">
        <v>1299</v>
      </c>
      <c r="K404" s="100">
        <v>45377</v>
      </c>
      <c r="L404" s="100">
        <v>45392</v>
      </c>
      <c r="M404" s="100" t="s">
        <v>2788</v>
      </c>
      <c r="N404" s="95">
        <v>0</v>
      </c>
      <c r="O404" s="107" t="str">
        <f>CONCATENATE(Tabla1[[#This Row],[CONTRATO]],Tabla1[[#This Row],[CLAVE]])</f>
        <v>HRAEI-LPI-CC-497-2022HRAEI-MD1743</v>
      </c>
    </row>
    <row r="405" spans="1:15" ht="45" x14ac:dyDescent="0.25">
      <c r="A405" s="103" t="s">
        <v>605</v>
      </c>
      <c r="B405" s="101" t="s">
        <v>607</v>
      </c>
      <c r="C405" s="94" t="s">
        <v>606</v>
      </c>
      <c r="D405" s="94">
        <v>25302380</v>
      </c>
      <c r="E405" s="95">
        <v>1</v>
      </c>
      <c r="F405" s="96">
        <v>31.6</v>
      </c>
      <c r="G405" s="96">
        <v>31.6</v>
      </c>
      <c r="H405" s="104" t="s">
        <v>1298</v>
      </c>
      <c r="I405" s="97" t="s">
        <v>2659</v>
      </c>
      <c r="J405" s="98" t="s">
        <v>1297</v>
      </c>
      <c r="K405" s="100">
        <v>45377</v>
      </c>
      <c r="L405" s="100">
        <v>45392</v>
      </c>
      <c r="M405" s="100" t="s">
        <v>2788</v>
      </c>
      <c r="N405" s="95">
        <v>0</v>
      </c>
      <c r="O405" s="107" t="str">
        <f>CONCATENATE(Tabla1[[#This Row],[CONTRATO]],Tabla1[[#This Row],[CLAVE]])</f>
        <v>HRAEI-LPI-CC-495-2022HRAEI-MD0112</v>
      </c>
    </row>
    <row r="406" spans="1:15" ht="22.5" x14ac:dyDescent="0.25">
      <c r="A406" s="103" t="s">
        <v>1262</v>
      </c>
      <c r="B406" s="101" t="s">
        <v>1264</v>
      </c>
      <c r="C406" s="94" t="s">
        <v>1263</v>
      </c>
      <c r="D406" s="94">
        <v>25300426</v>
      </c>
      <c r="E406" s="95">
        <v>3</v>
      </c>
      <c r="F406" s="96">
        <v>18</v>
      </c>
      <c r="G406" s="96">
        <v>54</v>
      </c>
      <c r="H406" s="104" t="s">
        <v>1298</v>
      </c>
      <c r="I406" s="97" t="s">
        <v>2659</v>
      </c>
      <c r="J406" s="98" t="s">
        <v>1297</v>
      </c>
      <c r="K406" s="100">
        <v>45377</v>
      </c>
      <c r="L406" s="100">
        <v>45392</v>
      </c>
      <c r="M406" s="100" t="s">
        <v>2788</v>
      </c>
      <c r="N406" s="95">
        <v>0</v>
      </c>
      <c r="O406" s="107" t="str">
        <f>CONCATENATE(Tabla1[[#This Row],[CONTRATO]],Tabla1[[#This Row],[CLAVE]])</f>
        <v>HRAEI-LPI-CC-495-2022HRAEI-MD0257</v>
      </c>
    </row>
    <row r="407" spans="1:15" ht="33.75" x14ac:dyDescent="0.25">
      <c r="A407" s="103" t="s">
        <v>1356</v>
      </c>
      <c r="B407" s="101" t="s">
        <v>1358</v>
      </c>
      <c r="C407" s="94" t="s">
        <v>1357</v>
      </c>
      <c r="D407" s="94">
        <v>25300546</v>
      </c>
      <c r="E407" s="95">
        <v>150</v>
      </c>
      <c r="F407" s="96">
        <v>26.65</v>
      </c>
      <c r="G407" s="96">
        <v>3997.5</v>
      </c>
      <c r="H407" s="104" t="s">
        <v>1355</v>
      </c>
      <c r="I407" s="97" t="s">
        <v>2660</v>
      </c>
      <c r="J407" s="98" t="s">
        <v>1354</v>
      </c>
      <c r="K407" s="100">
        <v>45383</v>
      </c>
      <c r="L407" s="100">
        <v>45398</v>
      </c>
      <c r="M407" s="100" t="s">
        <v>2788</v>
      </c>
      <c r="N407" s="95">
        <v>0</v>
      </c>
      <c r="O407" s="107" t="str">
        <f>CONCATENATE(Tabla1[[#This Row],[CONTRATO]],Tabla1[[#This Row],[CLAVE]])</f>
        <v>HRAEI-AD-CC-529-2022HRAEI-MD0343</v>
      </c>
    </row>
    <row r="408" spans="1:15" ht="22.5" x14ac:dyDescent="0.25">
      <c r="A408" s="103" t="s">
        <v>1744</v>
      </c>
      <c r="B408" s="101" t="s">
        <v>1746</v>
      </c>
      <c r="C408" s="94" t="s">
        <v>1745</v>
      </c>
      <c r="D408" s="94">
        <v>25300141</v>
      </c>
      <c r="E408" s="95">
        <v>11</v>
      </c>
      <c r="F408" s="96">
        <v>13.4499999999999</v>
      </c>
      <c r="G408" s="96">
        <v>147.94999999999891</v>
      </c>
      <c r="H408" s="104" t="s">
        <v>504</v>
      </c>
      <c r="I408" s="97" t="s">
        <v>2661</v>
      </c>
      <c r="J408" s="98" t="s">
        <v>1485</v>
      </c>
      <c r="K408" s="100">
        <v>45383</v>
      </c>
      <c r="L408" s="100">
        <v>45398</v>
      </c>
      <c r="M408" s="100">
        <v>45471</v>
      </c>
      <c r="N408" s="95">
        <v>11</v>
      </c>
      <c r="O408" s="107" t="str">
        <f>CONCATENATE(Tabla1[[#This Row],[CONTRATO]],Tabla1[[#This Row],[CLAVE]])</f>
        <v>HRAEI-LPI-CC-010-2023HRAEI-MD0105</v>
      </c>
    </row>
    <row r="409" spans="1:15" ht="45" x14ac:dyDescent="0.25">
      <c r="A409" s="103" t="s">
        <v>1767</v>
      </c>
      <c r="B409" s="101" t="s">
        <v>1769</v>
      </c>
      <c r="C409" s="94" t="s">
        <v>1768</v>
      </c>
      <c r="D409" s="94">
        <v>25302199</v>
      </c>
      <c r="E409" s="95">
        <v>6</v>
      </c>
      <c r="F409" s="96">
        <v>45</v>
      </c>
      <c r="G409" s="96">
        <v>270</v>
      </c>
      <c r="H409" s="104" t="s">
        <v>374</v>
      </c>
      <c r="I409" s="97" t="s">
        <v>2662</v>
      </c>
      <c r="J409" s="98" t="s">
        <v>1574</v>
      </c>
      <c r="K409" s="100">
        <v>45383</v>
      </c>
      <c r="L409" s="100">
        <v>45398</v>
      </c>
      <c r="M409" s="100" t="s">
        <v>2788</v>
      </c>
      <c r="N409" s="95">
        <v>0</v>
      </c>
      <c r="O409" s="107" t="str">
        <f>CONCATENATE(Tabla1[[#This Row],[CONTRATO]],Tabla1[[#This Row],[CLAVE]])</f>
        <v>HRAEI-LPI-CC-021-2023HRAEI-MD1608</v>
      </c>
    </row>
    <row r="410" spans="1:15" ht="90" x14ac:dyDescent="0.25">
      <c r="A410" s="103" t="s">
        <v>1910</v>
      </c>
      <c r="B410" s="101" t="s">
        <v>1912</v>
      </c>
      <c r="C410" s="94" t="s">
        <v>1911</v>
      </c>
      <c r="D410" s="94">
        <v>25302042</v>
      </c>
      <c r="E410" s="95">
        <v>116</v>
      </c>
      <c r="F410" s="96">
        <v>193.55</v>
      </c>
      <c r="G410" s="96">
        <v>22451.800000000003</v>
      </c>
      <c r="H410" s="104" t="s">
        <v>583</v>
      </c>
      <c r="I410" s="97" t="s">
        <v>2663</v>
      </c>
      <c r="J410" s="98" t="s">
        <v>2384</v>
      </c>
      <c r="K410" s="100">
        <v>45383</v>
      </c>
      <c r="L410" s="100">
        <v>45398</v>
      </c>
      <c r="M410" s="100">
        <v>45408</v>
      </c>
      <c r="N410" s="95">
        <v>116</v>
      </c>
      <c r="O410" s="107" t="str">
        <f>CONCATENATE(Tabla1[[#This Row],[CONTRATO]],Tabla1[[#This Row],[CLAVE]])</f>
        <v>HRAEI-LPI-CC-267-1-2023HRAEI-MD1475</v>
      </c>
    </row>
    <row r="411" spans="1:15" ht="45" x14ac:dyDescent="0.25">
      <c r="A411" s="103" t="s">
        <v>1307</v>
      </c>
      <c r="B411" s="101" t="s">
        <v>1309</v>
      </c>
      <c r="C411" s="94" t="s">
        <v>1308</v>
      </c>
      <c r="D411" s="94">
        <v>25302220</v>
      </c>
      <c r="E411" s="95">
        <v>38</v>
      </c>
      <c r="F411" s="96">
        <v>1176.1099999999999</v>
      </c>
      <c r="G411" s="96">
        <v>44692.179999999993</v>
      </c>
      <c r="H411" s="104" t="s">
        <v>583</v>
      </c>
      <c r="I411" s="97" t="s">
        <v>2663</v>
      </c>
      <c r="J411" s="98" t="s">
        <v>2384</v>
      </c>
      <c r="K411" s="100">
        <v>45383</v>
      </c>
      <c r="L411" s="100">
        <v>45398</v>
      </c>
      <c r="M411" s="100">
        <v>45408</v>
      </c>
      <c r="N411" s="95">
        <v>38</v>
      </c>
      <c r="O411" s="107" t="str">
        <f>CONCATENATE(Tabla1[[#This Row],[CONTRATO]],Tabla1[[#This Row],[CLAVE]])</f>
        <v>HRAEI-LPI-CC-267-1-2023HRAEI-MD1619</v>
      </c>
    </row>
    <row r="412" spans="1:15" ht="33.75" x14ac:dyDescent="0.25">
      <c r="A412" s="103" t="s">
        <v>1491</v>
      </c>
      <c r="B412" s="101" t="s">
        <v>1493</v>
      </c>
      <c r="C412" s="94" t="s">
        <v>1492</v>
      </c>
      <c r="D412" s="94">
        <v>25302994</v>
      </c>
      <c r="E412" s="95">
        <v>72</v>
      </c>
      <c r="F412" s="96">
        <v>899</v>
      </c>
      <c r="G412" s="96">
        <v>64728</v>
      </c>
      <c r="H412" s="104" t="s">
        <v>1490</v>
      </c>
      <c r="I412" s="97" t="s">
        <v>2664</v>
      </c>
      <c r="J412" s="98" t="s">
        <v>2293</v>
      </c>
      <c r="K412" s="100">
        <v>45383</v>
      </c>
      <c r="L412" s="100">
        <v>45398</v>
      </c>
      <c r="M412" s="100">
        <v>45439</v>
      </c>
      <c r="N412" s="95">
        <v>72</v>
      </c>
      <c r="O412" s="107" t="str">
        <f>CONCATENATE(Tabla1[[#This Row],[CONTRATO]],Tabla1[[#This Row],[CLAVE]])</f>
        <v>HRAEI-LPI-CC-273-2023HRAEI-MD1368</v>
      </c>
    </row>
    <row r="413" spans="1:15" ht="33.75" x14ac:dyDescent="0.25">
      <c r="A413" s="103" t="s">
        <v>1491</v>
      </c>
      <c r="B413" s="101" t="s">
        <v>1493</v>
      </c>
      <c r="C413" s="94" t="s">
        <v>1492</v>
      </c>
      <c r="D413" s="94">
        <v>25302994</v>
      </c>
      <c r="E413" s="95">
        <v>78</v>
      </c>
      <c r="F413" s="96">
        <v>1009.47</v>
      </c>
      <c r="G413" s="96">
        <v>78738.66</v>
      </c>
      <c r="H413" s="104" t="s">
        <v>2015</v>
      </c>
      <c r="I413" s="97" t="s">
        <v>2665</v>
      </c>
      <c r="J413" s="98" t="s">
        <v>2014</v>
      </c>
      <c r="K413" s="100">
        <v>45383</v>
      </c>
      <c r="L413" s="100">
        <v>45398</v>
      </c>
      <c r="M413" s="100" t="s">
        <v>2788</v>
      </c>
      <c r="N413" s="95">
        <v>0</v>
      </c>
      <c r="O413" s="107" t="str">
        <f>CONCATENATE(Tabla1[[#This Row],[CONTRATO]],Tabla1[[#This Row],[CLAVE]])</f>
        <v>HRAEI-LPI-CC-078-2023HRAEI-MD1368</v>
      </c>
    </row>
    <row r="414" spans="1:15" ht="22.5" x14ac:dyDescent="0.25">
      <c r="A414" s="103" t="s">
        <v>478</v>
      </c>
      <c r="B414" s="101" t="s">
        <v>480</v>
      </c>
      <c r="C414" s="94" t="s">
        <v>479</v>
      </c>
      <c r="D414" s="94">
        <v>25301772</v>
      </c>
      <c r="E414" s="95">
        <v>44</v>
      </c>
      <c r="F414" s="96">
        <v>4.3</v>
      </c>
      <c r="G414" s="96">
        <v>189.2</v>
      </c>
      <c r="H414" s="104" t="s">
        <v>1294</v>
      </c>
      <c r="I414" s="97" t="s">
        <v>2666</v>
      </c>
      <c r="J414" s="98" t="s">
        <v>1293</v>
      </c>
      <c r="K414" s="100">
        <v>45383</v>
      </c>
      <c r="L414" s="100">
        <v>45398</v>
      </c>
      <c r="M414" s="100" t="s">
        <v>2788</v>
      </c>
      <c r="N414" s="95">
        <v>0</v>
      </c>
      <c r="O414" s="107" t="str">
        <f>CONCATENATE(Tabla1[[#This Row],[CONTRATO]],Tabla1[[#This Row],[CLAVE]])</f>
        <v>HRAEI-LPI-CC-493-2022HRAEI-MD1267</v>
      </c>
    </row>
    <row r="415" spans="1:15" ht="33.75" x14ac:dyDescent="0.25">
      <c r="A415" s="103" t="s">
        <v>609</v>
      </c>
      <c r="B415" s="101" t="s">
        <v>611</v>
      </c>
      <c r="C415" s="94" t="s">
        <v>610</v>
      </c>
      <c r="D415" s="94">
        <v>25301467</v>
      </c>
      <c r="E415" s="95">
        <v>4</v>
      </c>
      <c r="F415" s="96">
        <v>5.25</v>
      </c>
      <c r="G415" s="96">
        <v>21</v>
      </c>
      <c r="H415" s="104" t="s">
        <v>2291</v>
      </c>
      <c r="I415" s="97" t="s">
        <v>2667</v>
      </c>
      <c r="J415" s="98" t="s">
        <v>2290</v>
      </c>
      <c r="K415" s="100">
        <v>45383</v>
      </c>
      <c r="L415" s="100">
        <v>45398</v>
      </c>
      <c r="M415" s="100" t="s">
        <v>2788</v>
      </c>
      <c r="N415" s="95">
        <v>0</v>
      </c>
      <c r="O415" s="107" t="str">
        <f>CONCATENATE(Tabla1[[#This Row],[CONTRATO]],Tabla1[[#This Row],[CLAVE]])</f>
        <v>HRAEI-LPI-CC-279-1-2023HRAEI-MD1038</v>
      </c>
    </row>
    <row r="416" spans="1:15" ht="33.75" x14ac:dyDescent="0.25">
      <c r="A416" s="103" t="s">
        <v>1636</v>
      </c>
      <c r="B416" s="101" t="s">
        <v>1638</v>
      </c>
      <c r="C416" s="94" t="s">
        <v>1637</v>
      </c>
      <c r="D416" s="94">
        <v>25302452</v>
      </c>
      <c r="E416" s="95">
        <v>116</v>
      </c>
      <c r="F416" s="96">
        <v>18.29</v>
      </c>
      <c r="G416" s="96">
        <v>2121.64</v>
      </c>
      <c r="H416" s="104" t="s">
        <v>2291</v>
      </c>
      <c r="I416" s="97" t="s">
        <v>2667</v>
      </c>
      <c r="J416" s="98" t="s">
        <v>2290</v>
      </c>
      <c r="K416" s="100">
        <v>45383</v>
      </c>
      <c r="L416" s="100">
        <v>45398</v>
      </c>
      <c r="M416" s="100" t="s">
        <v>2788</v>
      </c>
      <c r="N416" s="95">
        <v>0</v>
      </c>
      <c r="O416" s="107" t="str">
        <f>CONCATENATE(Tabla1[[#This Row],[CONTRATO]],Tabla1[[#This Row],[CLAVE]])</f>
        <v>HRAEI-LPI-CC-279-1-2023HRAEI-MD0259</v>
      </c>
    </row>
    <row r="417" spans="1:15" ht="33.75" x14ac:dyDescent="0.25">
      <c r="A417" s="103" t="s">
        <v>698</v>
      </c>
      <c r="B417" s="101" t="s">
        <v>700</v>
      </c>
      <c r="C417" s="94" t="s">
        <v>699</v>
      </c>
      <c r="D417" s="94">
        <v>25302395</v>
      </c>
      <c r="E417" s="95">
        <v>1</v>
      </c>
      <c r="F417" s="96">
        <v>19.2</v>
      </c>
      <c r="G417" s="96">
        <v>19.2</v>
      </c>
      <c r="H417" s="104" t="s">
        <v>2291</v>
      </c>
      <c r="I417" s="97" t="s">
        <v>2667</v>
      </c>
      <c r="J417" s="98" t="s">
        <v>2290</v>
      </c>
      <c r="K417" s="100">
        <v>45383</v>
      </c>
      <c r="L417" s="100">
        <v>45398</v>
      </c>
      <c r="M417" s="100">
        <v>45399</v>
      </c>
      <c r="N417" s="95">
        <v>1</v>
      </c>
      <c r="O417" s="107" t="str">
        <f>CONCATENATE(Tabla1[[#This Row],[CONTRATO]],Tabla1[[#This Row],[CLAVE]])</f>
        <v>HRAEI-LPI-CC-279-1-2023HRAEI-MD0133</v>
      </c>
    </row>
    <row r="418" spans="1:15" ht="33.75" x14ac:dyDescent="0.25">
      <c r="A418" s="103" t="s">
        <v>1202</v>
      </c>
      <c r="B418" s="101" t="s">
        <v>1204</v>
      </c>
      <c r="C418" s="94" t="s">
        <v>1203</v>
      </c>
      <c r="D418" s="94">
        <v>25303403</v>
      </c>
      <c r="E418" s="95">
        <v>2</v>
      </c>
      <c r="F418" s="96">
        <v>66</v>
      </c>
      <c r="G418" s="96">
        <v>132</v>
      </c>
      <c r="H418" s="104" t="s">
        <v>2291</v>
      </c>
      <c r="I418" s="97" t="s">
        <v>2667</v>
      </c>
      <c r="J418" s="98" t="s">
        <v>2290</v>
      </c>
      <c r="K418" s="100">
        <v>45383</v>
      </c>
      <c r="L418" s="100">
        <v>45398</v>
      </c>
      <c r="M418" s="100">
        <v>45399</v>
      </c>
      <c r="N418" s="95">
        <v>2</v>
      </c>
      <c r="O418" s="107" t="str">
        <f>CONCATENATE(Tabla1[[#This Row],[CONTRATO]],Tabla1[[#This Row],[CLAVE]])</f>
        <v>HRAEI-LPI-CC-279-1-2023HRAEI-MD1743</v>
      </c>
    </row>
    <row r="419" spans="1:15" ht="56.25" x14ac:dyDescent="0.25">
      <c r="A419" s="103" t="s">
        <v>1677</v>
      </c>
      <c r="B419" s="101" t="s">
        <v>1679</v>
      </c>
      <c r="C419" s="94" t="s">
        <v>1678</v>
      </c>
      <c r="D419" s="94">
        <v>25300345</v>
      </c>
      <c r="E419" s="95">
        <v>68</v>
      </c>
      <c r="F419" s="96">
        <v>7.82</v>
      </c>
      <c r="G419" s="96">
        <v>531.76</v>
      </c>
      <c r="H419" s="104" t="s">
        <v>2291</v>
      </c>
      <c r="I419" s="97" t="s">
        <v>2667</v>
      </c>
      <c r="J419" s="98" t="s">
        <v>2290</v>
      </c>
      <c r="K419" s="100">
        <v>45383</v>
      </c>
      <c r="L419" s="100">
        <v>45398</v>
      </c>
      <c r="M419" s="100">
        <v>45399</v>
      </c>
      <c r="N419" s="95">
        <v>68</v>
      </c>
      <c r="O419" s="107" t="str">
        <f>CONCATENATE(Tabla1[[#This Row],[CONTRATO]],Tabla1[[#This Row],[CLAVE]])</f>
        <v>HRAEI-LPI-CC-279-1-2023HRAEI-MD0198</v>
      </c>
    </row>
    <row r="420" spans="1:15" ht="56.25" x14ac:dyDescent="0.25">
      <c r="A420" s="103" t="s">
        <v>1183</v>
      </c>
      <c r="B420" s="101" t="s">
        <v>1185</v>
      </c>
      <c r="C420" s="94" t="s">
        <v>1184</v>
      </c>
      <c r="D420" s="94">
        <v>25303284</v>
      </c>
      <c r="E420" s="95">
        <v>160</v>
      </c>
      <c r="F420" s="96">
        <v>1620</v>
      </c>
      <c r="G420" s="96">
        <v>259200</v>
      </c>
      <c r="H420" s="104" t="s">
        <v>1182</v>
      </c>
      <c r="I420" s="97" t="s">
        <v>2668</v>
      </c>
      <c r="J420" s="98" t="s">
        <v>2454</v>
      </c>
      <c r="K420" s="100">
        <v>45383</v>
      </c>
      <c r="L420" s="100">
        <v>45398</v>
      </c>
      <c r="M420" s="100">
        <v>45387</v>
      </c>
      <c r="N420" s="95">
        <v>160</v>
      </c>
      <c r="O420" s="107" t="str">
        <f>CONCATENATE(Tabla1[[#This Row],[CONTRATO]],Tabla1[[#This Row],[CLAVE]])</f>
        <v>HRAEI-LPI-CC-293-2023HRAEI-MD2083</v>
      </c>
    </row>
    <row r="421" spans="1:15" ht="33.75" x14ac:dyDescent="0.25">
      <c r="A421" s="103" t="s">
        <v>1782</v>
      </c>
      <c r="B421" s="101" t="s">
        <v>1784</v>
      </c>
      <c r="C421" s="94" t="s">
        <v>1783</v>
      </c>
      <c r="D421" s="94">
        <v>25302123</v>
      </c>
      <c r="E421" s="95">
        <v>8</v>
      </c>
      <c r="F421" s="96">
        <v>340.8</v>
      </c>
      <c r="G421" s="96">
        <v>2726.4</v>
      </c>
      <c r="H421" s="104" t="s">
        <v>1338</v>
      </c>
      <c r="I421" s="97" t="s">
        <v>2669</v>
      </c>
      <c r="J421" s="98" t="s">
        <v>2288</v>
      </c>
      <c r="K421" s="100">
        <v>45383</v>
      </c>
      <c r="L421" s="100">
        <v>45398</v>
      </c>
      <c r="M421" s="100" t="s">
        <v>2788</v>
      </c>
      <c r="N421" s="95">
        <v>0</v>
      </c>
      <c r="O421" s="107" t="str">
        <f>CONCATENATE(Tabla1[[#This Row],[CONTRATO]],Tabla1[[#This Row],[CLAVE]])</f>
        <v>HRAEI-LPI-CC-304-1-2023HRAEI-MD1527</v>
      </c>
    </row>
    <row r="422" spans="1:15" ht="33.75" x14ac:dyDescent="0.25">
      <c r="A422" s="103" t="s">
        <v>1847</v>
      </c>
      <c r="B422" s="101" t="s">
        <v>1849</v>
      </c>
      <c r="C422" s="94" t="s">
        <v>1848</v>
      </c>
      <c r="D422" s="94">
        <v>25302433</v>
      </c>
      <c r="E422" s="95">
        <v>25</v>
      </c>
      <c r="F422" s="96">
        <v>46.8</v>
      </c>
      <c r="G422" s="96">
        <v>1170</v>
      </c>
      <c r="H422" s="104" t="s">
        <v>1338</v>
      </c>
      <c r="I422" s="97" t="s">
        <v>2669</v>
      </c>
      <c r="J422" s="98" t="s">
        <v>2288</v>
      </c>
      <c r="K422" s="100">
        <v>45383</v>
      </c>
      <c r="L422" s="100">
        <v>45398</v>
      </c>
      <c r="M422" s="100" t="s">
        <v>2788</v>
      </c>
      <c r="N422" s="95">
        <v>0</v>
      </c>
      <c r="O422" s="107" t="str">
        <f>CONCATENATE(Tabla1[[#This Row],[CONTRATO]],Tabla1[[#This Row],[CLAVE]])</f>
        <v>HRAEI-LPI-CC-304-1-2023HRAEI-MD0221</v>
      </c>
    </row>
    <row r="423" spans="1:15" ht="33.75" x14ac:dyDescent="0.25">
      <c r="A423" s="103" t="s">
        <v>1851</v>
      </c>
      <c r="B423" s="101" t="s">
        <v>1853</v>
      </c>
      <c r="C423" s="94" t="s">
        <v>1852</v>
      </c>
      <c r="D423" s="94">
        <v>25302435</v>
      </c>
      <c r="E423" s="95">
        <v>384</v>
      </c>
      <c r="F423" s="96">
        <v>45.8</v>
      </c>
      <c r="G423" s="96">
        <v>17587.199999999997</v>
      </c>
      <c r="H423" s="104" t="s">
        <v>1338</v>
      </c>
      <c r="I423" s="97" t="s">
        <v>2669</v>
      </c>
      <c r="J423" s="98" t="s">
        <v>2288</v>
      </c>
      <c r="K423" s="100">
        <v>45383</v>
      </c>
      <c r="L423" s="100">
        <v>45398</v>
      </c>
      <c r="M423" s="100" t="s">
        <v>2788</v>
      </c>
      <c r="N423" s="95">
        <v>0</v>
      </c>
      <c r="O423" s="107" t="str">
        <f>CONCATENATE(Tabla1[[#This Row],[CONTRATO]],Tabla1[[#This Row],[CLAVE]])</f>
        <v>HRAEI-LPI-CC-304-1-2023HRAEI-MD0223</v>
      </c>
    </row>
    <row r="424" spans="1:15" ht="45" x14ac:dyDescent="0.25">
      <c r="A424" s="103" t="s">
        <v>1395</v>
      </c>
      <c r="B424" s="101" t="s">
        <v>1397</v>
      </c>
      <c r="C424" s="94" t="s">
        <v>1396</v>
      </c>
      <c r="D424" s="94">
        <v>25300449</v>
      </c>
      <c r="E424" s="95">
        <v>960</v>
      </c>
      <c r="F424" s="96">
        <v>19.079999999999998</v>
      </c>
      <c r="G424" s="96">
        <v>18316.8</v>
      </c>
      <c r="H424" s="104" t="s">
        <v>1338</v>
      </c>
      <c r="I424" s="97" t="s">
        <v>2669</v>
      </c>
      <c r="J424" s="98" t="s">
        <v>2288</v>
      </c>
      <c r="K424" s="100">
        <v>45383</v>
      </c>
      <c r="L424" s="100">
        <v>45398</v>
      </c>
      <c r="M424" s="100" t="s">
        <v>2788</v>
      </c>
      <c r="N424" s="95">
        <v>0</v>
      </c>
      <c r="O424" s="107" t="str">
        <f>CONCATENATE(Tabla1[[#This Row],[CONTRATO]],Tabla1[[#This Row],[CLAVE]])</f>
        <v>HRAEI-LPI-CC-304-1-2023HRAEI-MD0271</v>
      </c>
    </row>
    <row r="425" spans="1:15" ht="56.25" x14ac:dyDescent="0.25">
      <c r="A425" s="103" t="s">
        <v>1183</v>
      </c>
      <c r="B425" s="101" t="s">
        <v>1185</v>
      </c>
      <c r="C425" s="94" t="s">
        <v>1184</v>
      </c>
      <c r="D425" s="94">
        <v>25303284</v>
      </c>
      <c r="E425" s="95">
        <v>240</v>
      </c>
      <c r="F425" s="96">
        <v>1538</v>
      </c>
      <c r="G425" s="96">
        <v>369120</v>
      </c>
      <c r="H425" s="104" t="s">
        <v>1338</v>
      </c>
      <c r="I425" s="97" t="s">
        <v>2669</v>
      </c>
      <c r="J425" s="98" t="s">
        <v>2288</v>
      </c>
      <c r="K425" s="100">
        <v>45383</v>
      </c>
      <c r="L425" s="100">
        <v>45398</v>
      </c>
      <c r="M425" s="100" t="s">
        <v>2788</v>
      </c>
      <c r="N425" s="95">
        <v>0</v>
      </c>
      <c r="O425" s="107" t="str">
        <f>CONCATENATE(Tabla1[[#This Row],[CONTRATO]],Tabla1[[#This Row],[CLAVE]])</f>
        <v>HRAEI-LPI-CC-304-1-2023HRAEI-MD2083</v>
      </c>
    </row>
    <row r="426" spans="1:15" ht="67.5" x14ac:dyDescent="0.25">
      <c r="A426" s="103" t="s">
        <v>1023</v>
      </c>
      <c r="B426" s="101" t="s">
        <v>1025</v>
      </c>
      <c r="C426" s="94" t="s">
        <v>1024</v>
      </c>
      <c r="D426" s="94">
        <v>25301724</v>
      </c>
      <c r="E426" s="95">
        <v>582</v>
      </c>
      <c r="F426" s="96">
        <v>42</v>
      </c>
      <c r="G426" s="96">
        <v>24444</v>
      </c>
      <c r="H426" s="104" t="s">
        <v>1338</v>
      </c>
      <c r="I426" s="97" t="s">
        <v>2669</v>
      </c>
      <c r="J426" s="98" t="s">
        <v>2288</v>
      </c>
      <c r="K426" s="100">
        <v>45383</v>
      </c>
      <c r="L426" s="100">
        <v>45398</v>
      </c>
      <c r="M426" s="100" t="s">
        <v>2788</v>
      </c>
      <c r="N426" s="95">
        <v>0</v>
      </c>
      <c r="O426" s="107" t="str">
        <f>CONCATENATE(Tabla1[[#This Row],[CONTRATO]],Tabla1[[#This Row],[CLAVE]])</f>
        <v>HRAEI-LPI-CC-304-1-2023HRAEI-MD1236</v>
      </c>
    </row>
    <row r="427" spans="1:15" ht="56.25" x14ac:dyDescent="0.25">
      <c r="A427" s="103" t="s">
        <v>1195</v>
      </c>
      <c r="B427" s="101" t="s">
        <v>1197</v>
      </c>
      <c r="C427" s="94" t="s">
        <v>1196</v>
      </c>
      <c r="D427" s="94">
        <v>25303401</v>
      </c>
      <c r="E427" s="95">
        <v>1</v>
      </c>
      <c r="F427" s="96">
        <v>2138</v>
      </c>
      <c r="G427" s="96">
        <v>2138</v>
      </c>
      <c r="H427" s="104" t="s">
        <v>1338</v>
      </c>
      <c r="I427" s="97" t="s">
        <v>2669</v>
      </c>
      <c r="J427" s="98" t="s">
        <v>2288</v>
      </c>
      <c r="K427" s="100">
        <v>45383</v>
      </c>
      <c r="L427" s="100">
        <v>45398</v>
      </c>
      <c r="M427" s="100" t="s">
        <v>2788</v>
      </c>
      <c r="N427" s="95">
        <v>0</v>
      </c>
      <c r="O427" s="107" t="str">
        <f>CONCATENATE(Tabla1[[#This Row],[CONTRATO]],Tabla1[[#This Row],[CLAVE]])</f>
        <v>HRAEI-LPI-CC-304-1-2023HRAEI-MD2069</v>
      </c>
    </row>
    <row r="428" spans="1:15" ht="45" x14ac:dyDescent="0.25">
      <c r="A428" s="103" t="s">
        <v>612</v>
      </c>
      <c r="B428" s="101" t="s">
        <v>614</v>
      </c>
      <c r="C428" s="94" t="s">
        <v>613</v>
      </c>
      <c r="D428" s="94">
        <v>25301894</v>
      </c>
      <c r="E428" s="95">
        <v>88</v>
      </c>
      <c r="F428" s="96">
        <v>8.07</v>
      </c>
      <c r="G428" s="96">
        <v>710.16000000000008</v>
      </c>
      <c r="H428" s="104" t="s">
        <v>1135</v>
      </c>
      <c r="I428" s="97" t="s">
        <v>2670</v>
      </c>
      <c r="J428" s="98" t="s">
        <v>1134</v>
      </c>
      <c r="K428" s="100">
        <v>45383</v>
      </c>
      <c r="L428" s="100">
        <v>45398</v>
      </c>
      <c r="M428" s="100">
        <v>45401</v>
      </c>
      <c r="N428" s="95">
        <v>88</v>
      </c>
      <c r="O428" s="107" t="str">
        <f>CONCATENATE(Tabla1[[#This Row],[CONTRATO]],Tabla1[[#This Row],[CLAVE]])</f>
        <v>HRAEI-LPI-CC-470-2022HRAEI-MD1361</v>
      </c>
    </row>
    <row r="429" spans="1:15" ht="56.25" x14ac:dyDescent="0.25">
      <c r="A429" s="103" t="s">
        <v>1195</v>
      </c>
      <c r="B429" s="101" t="s">
        <v>1197</v>
      </c>
      <c r="C429" s="94" t="s">
        <v>1196</v>
      </c>
      <c r="D429" s="94">
        <v>25303401</v>
      </c>
      <c r="E429" s="95">
        <v>18</v>
      </c>
      <c r="F429" s="96">
        <v>3987.62</v>
      </c>
      <c r="G429" s="96">
        <v>71777.16</v>
      </c>
      <c r="H429" s="104" t="s">
        <v>1194</v>
      </c>
      <c r="I429" s="97" t="s">
        <v>2671</v>
      </c>
      <c r="J429" s="98" t="s">
        <v>1193</v>
      </c>
      <c r="K429" s="100">
        <v>45383</v>
      </c>
      <c r="L429" s="100">
        <v>45398</v>
      </c>
      <c r="M429" s="100" t="s">
        <v>2788</v>
      </c>
      <c r="N429" s="95">
        <v>0</v>
      </c>
      <c r="O429" s="107" t="str">
        <f>CONCATENATE(Tabla1[[#This Row],[CONTRATO]],Tabla1[[#This Row],[CLAVE]])</f>
        <v>HRAEI-LPI-CC-486-2022HRAEI-MD2069</v>
      </c>
    </row>
    <row r="430" spans="1:15" ht="33.75" x14ac:dyDescent="0.25">
      <c r="A430" s="103" t="s">
        <v>959</v>
      </c>
      <c r="B430" s="101" t="s">
        <v>961</v>
      </c>
      <c r="C430" s="94" t="s">
        <v>960</v>
      </c>
      <c r="D430" s="94">
        <v>25300798</v>
      </c>
      <c r="E430" s="95">
        <v>998</v>
      </c>
      <c r="F430" s="96">
        <v>207</v>
      </c>
      <c r="G430" s="96">
        <v>206586</v>
      </c>
      <c r="H430" s="104" t="s">
        <v>926</v>
      </c>
      <c r="I430" s="97" t="s">
        <v>2672</v>
      </c>
      <c r="J430" s="98" t="s">
        <v>925</v>
      </c>
      <c r="K430" s="100">
        <v>45383</v>
      </c>
      <c r="L430" s="100">
        <v>45398</v>
      </c>
      <c r="M430" s="100">
        <v>45397</v>
      </c>
      <c r="N430" s="95">
        <v>998</v>
      </c>
      <c r="O430" s="107" t="str">
        <f>CONCATENATE(Tabla1[[#This Row],[CONTRATO]],Tabla1[[#This Row],[CLAVE]])</f>
        <v>HRAEI-LPI-CC-465-1-2022HRAEI-MD0526</v>
      </c>
    </row>
    <row r="431" spans="1:15" ht="33.75" x14ac:dyDescent="0.25">
      <c r="A431" s="103" t="s">
        <v>1162</v>
      </c>
      <c r="B431" s="101" t="s">
        <v>1164</v>
      </c>
      <c r="C431" s="94" t="s">
        <v>1163</v>
      </c>
      <c r="D431" s="94">
        <v>25302408</v>
      </c>
      <c r="E431" s="95">
        <v>32</v>
      </c>
      <c r="F431" s="96">
        <v>4650</v>
      </c>
      <c r="G431" s="96">
        <v>148800</v>
      </c>
      <c r="H431" s="104" t="s">
        <v>1161</v>
      </c>
      <c r="I431" s="97" t="s">
        <v>2673</v>
      </c>
      <c r="J431" s="98" t="s">
        <v>1160</v>
      </c>
      <c r="K431" s="100">
        <v>45384</v>
      </c>
      <c r="L431" s="100">
        <v>45399</v>
      </c>
      <c r="M431" s="100">
        <v>45475</v>
      </c>
      <c r="N431" s="95">
        <v>32</v>
      </c>
      <c r="O431" s="107" t="str">
        <f>CONCATENATE(Tabla1[[#This Row],[CONTRATO]],Tabla1[[#This Row],[CLAVE]])</f>
        <v>HRAEI-LPI-CC-480-2022HRAEI-MD1918</v>
      </c>
    </row>
    <row r="432" spans="1:15" ht="33.75" x14ac:dyDescent="0.25">
      <c r="A432" s="103" t="s">
        <v>2360</v>
      </c>
      <c r="B432" s="101" t="s">
        <v>2362</v>
      </c>
      <c r="C432" s="94" t="s">
        <v>2361</v>
      </c>
      <c r="D432" s="94">
        <v>25301638</v>
      </c>
      <c r="E432" s="95">
        <v>21</v>
      </c>
      <c r="F432" s="96">
        <v>33.200000000000003</v>
      </c>
      <c r="G432" s="96">
        <v>697.2</v>
      </c>
      <c r="H432" s="104" t="s">
        <v>1290</v>
      </c>
      <c r="I432" s="97" t="s">
        <v>2674</v>
      </c>
      <c r="J432" s="98" t="s">
        <v>2330</v>
      </c>
      <c r="K432" s="100">
        <v>45384</v>
      </c>
      <c r="L432" s="100">
        <v>45399</v>
      </c>
      <c r="M432" s="100">
        <v>45418</v>
      </c>
      <c r="N432" s="95">
        <v>21</v>
      </c>
      <c r="O432" s="107" t="str">
        <f>CONCATENATE(Tabla1[[#This Row],[CONTRATO]],Tabla1[[#This Row],[CLAVE]])</f>
        <v>HRAEI-LPI-CC-354-1-2023HRAEI-MD1171</v>
      </c>
    </row>
    <row r="433" spans="1:15" ht="33.75" x14ac:dyDescent="0.25">
      <c r="A433" s="103" t="s">
        <v>1146</v>
      </c>
      <c r="B433" s="101" t="s">
        <v>1148</v>
      </c>
      <c r="C433" s="94" t="s">
        <v>1147</v>
      </c>
      <c r="D433" s="94">
        <v>25300690</v>
      </c>
      <c r="E433" s="95">
        <v>8</v>
      </c>
      <c r="F433" s="96">
        <v>7.3</v>
      </c>
      <c r="G433" s="96">
        <v>58.4</v>
      </c>
      <c r="H433" s="104" t="s">
        <v>1290</v>
      </c>
      <c r="I433" s="97" t="s">
        <v>2674</v>
      </c>
      <c r="J433" s="98" t="s">
        <v>2330</v>
      </c>
      <c r="K433" s="100">
        <v>45384</v>
      </c>
      <c r="L433" s="100">
        <v>45399</v>
      </c>
      <c r="M433" s="100">
        <v>45418</v>
      </c>
      <c r="N433" s="95">
        <v>8</v>
      </c>
      <c r="O433" s="107" t="str">
        <f>CONCATENATE(Tabla1[[#This Row],[CONTRATO]],Tabla1[[#This Row],[CLAVE]])</f>
        <v>HRAEI-LPI-CC-354-1-2023HRAEI-MD0454</v>
      </c>
    </row>
    <row r="434" spans="1:15" ht="56.25" x14ac:dyDescent="0.25">
      <c r="A434" s="103" t="s">
        <v>1195</v>
      </c>
      <c r="B434" s="101" t="s">
        <v>1197</v>
      </c>
      <c r="C434" s="94" t="s">
        <v>1196</v>
      </c>
      <c r="D434" s="94">
        <v>25303401</v>
      </c>
      <c r="E434" s="95">
        <v>4</v>
      </c>
      <c r="F434" s="96">
        <v>1950.71</v>
      </c>
      <c r="G434" s="96">
        <v>7802.84</v>
      </c>
      <c r="H434" s="104" t="s">
        <v>1290</v>
      </c>
      <c r="I434" s="97" t="s">
        <v>2674</v>
      </c>
      <c r="J434" s="98" t="s">
        <v>2330</v>
      </c>
      <c r="K434" s="100">
        <v>45384</v>
      </c>
      <c r="L434" s="100">
        <v>45399</v>
      </c>
      <c r="M434" s="100">
        <v>45418</v>
      </c>
      <c r="N434" s="95">
        <v>4</v>
      </c>
      <c r="O434" s="107" t="str">
        <f>CONCATENATE(Tabla1[[#This Row],[CONTRATO]],Tabla1[[#This Row],[CLAVE]])</f>
        <v>HRAEI-LPI-CC-354-1-2023HRAEI-MD2069</v>
      </c>
    </row>
    <row r="435" spans="1:15" ht="45" x14ac:dyDescent="0.25">
      <c r="A435" s="103" t="s">
        <v>1866</v>
      </c>
      <c r="B435" s="101" t="s">
        <v>1868</v>
      </c>
      <c r="C435" s="94" t="s">
        <v>1867</v>
      </c>
      <c r="D435" s="94">
        <v>25301678</v>
      </c>
      <c r="E435" s="95">
        <v>11</v>
      </c>
      <c r="F435" s="96">
        <v>44.96</v>
      </c>
      <c r="G435" s="96">
        <v>494.56</v>
      </c>
      <c r="H435" s="104" t="s">
        <v>1290</v>
      </c>
      <c r="I435" s="97" t="s">
        <v>2674</v>
      </c>
      <c r="J435" s="98" t="s">
        <v>2330</v>
      </c>
      <c r="K435" s="100">
        <v>45384</v>
      </c>
      <c r="L435" s="100">
        <v>45399</v>
      </c>
      <c r="M435" s="100">
        <v>45418</v>
      </c>
      <c r="N435" s="95">
        <v>11</v>
      </c>
      <c r="O435" s="107" t="str">
        <f>CONCATENATE(Tabla1[[#This Row],[CONTRATO]],Tabla1[[#This Row],[CLAVE]])</f>
        <v>HRAEI-LPI-CC-354-1-2023HRAEI-MD1198</v>
      </c>
    </row>
    <row r="436" spans="1:15" ht="45" x14ac:dyDescent="0.25">
      <c r="A436" s="103" t="s">
        <v>971</v>
      </c>
      <c r="B436" s="101" t="s">
        <v>973</v>
      </c>
      <c r="C436" s="94" t="s">
        <v>972</v>
      </c>
      <c r="D436" s="94">
        <v>25302204</v>
      </c>
      <c r="E436" s="95">
        <v>576</v>
      </c>
      <c r="F436" s="96">
        <v>32</v>
      </c>
      <c r="G436" s="96">
        <v>18432</v>
      </c>
      <c r="H436" s="104" t="s">
        <v>1290</v>
      </c>
      <c r="I436" s="97" t="s">
        <v>2674</v>
      </c>
      <c r="J436" s="98" t="s">
        <v>2330</v>
      </c>
      <c r="K436" s="100">
        <v>45384</v>
      </c>
      <c r="L436" s="100">
        <v>45399</v>
      </c>
      <c r="M436" s="100">
        <v>45418</v>
      </c>
      <c r="N436" s="95">
        <v>576</v>
      </c>
      <c r="O436" s="107" t="str">
        <f>CONCATENATE(Tabla1[[#This Row],[CONTRATO]],Tabla1[[#This Row],[CLAVE]])</f>
        <v>HRAEI-LPI-CC-354-1-2023HRAEI-MD1610</v>
      </c>
    </row>
    <row r="437" spans="1:15" ht="33.75" x14ac:dyDescent="0.25">
      <c r="A437" s="103" t="s">
        <v>1515</v>
      </c>
      <c r="B437" s="101" t="s">
        <v>1517</v>
      </c>
      <c r="C437" s="94" t="s">
        <v>1516</v>
      </c>
      <c r="D437" s="94">
        <v>25301560</v>
      </c>
      <c r="E437" s="95">
        <v>10</v>
      </c>
      <c r="F437" s="96">
        <v>64.900000000000006</v>
      </c>
      <c r="G437" s="96">
        <v>649</v>
      </c>
      <c r="H437" s="104" t="s">
        <v>374</v>
      </c>
      <c r="I437" s="97" t="s">
        <v>2675</v>
      </c>
      <c r="J437" s="98" t="s">
        <v>2300</v>
      </c>
      <c r="K437" s="100">
        <v>45384</v>
      </c>
      <c r="L437" s="100">
        <v>45399</v>
      </c>
      <c r="M437" s="100" t="s">
        <v>2788</v>
      </c>
      <c r="N437" s="95">
        <v>0</v>
      </c>
      <c r="O437" s="107" t="str">
        <f>CONCATENATE(Tabla1[[#This Row],[CONTRATO]],Tabla1[[#This Row],[CLAVE]])</f>
        <v>HRAEI-LPI-CC-361-1-2023HRAEI-MD1111</v>
      </c>
    </row>
    <row r="438" spans="1:15" ht="33.75" x14ac:dyDescent="0.25">
      <c r="A438" s="103" t="s">
        <v>1575</v>
      </c>
      <c r="B438" s="101" t="s">
        <v>1577</v>
      </c>
      <c r="C438" s="94" t="s">
        <v>1576</v>
      </c>
      <c r="D438" s="94">
        <v>25301110</v>
      </c>
      <c r="E438" s="95">
        <v>33</v>
      </c>
      <c r="F438" s="96">
        <v>7.7</v>
      </c>
      <c r="G438" s="96">
        <v>254.1</v>
      </c>
      <c r="H438" s="104" t="s">
        <v>374</v>
      </c>
      <c r="I438" s="97" t="s">
        <v>2675</v>
      </c>
      <c r="J438" s="98" t="s">
        <v>2300</v>
      </c>
      <c r="K438" s="100">
        <v>45384</v>
      </c>
      <c r="L438" s="100">
        <v>45399</v>
      </c>
      <c r="M438" s="100" t="s">
        <v>2788</v>
      </c>
      <c r="N438" s="95">
        <v>0</v>
      </c>
      <c r="O438" s="107" t="str">
        <f>CONCATENATE(Tabla1[[#This Row],[CONTRATO]],Tabla1[[#This Row],[CLAVE]])</f>
        <v>HRAEI-LPI-CC-361-1-2023HRAEI-MD0763</v>
      </c>
    </row>
    <row r="439" spans="1:15" ht="45" x14ac:dyDescent="0.25">
      <c r="A439" s="103" t="s">
        <v>1316</v>
      </c>
      <c r="B439" s="101" t="s">
        <v>1318</v>
      </c>
      <c r="C439" s="94" t="s">
        <v>1317</v>
      </c>
      <c r="D439" s="94">
        <v>25301104</v>
      </c>
      <c r="E439" s="95">
        <v>6</v>
      </c>
      <c r="F439" s="96">
        <v>3999</v>
      </c>
      <c r="G439" s="96">
        <v>23994</v>
      </c>
      <c r="H439" s="104" t="s">
        <v>374</v>
      </c>
      <c r="I439" s="97" t="s">
        <v>2675</v>
      </c>
      <c r="J439" s="98" t="s">
        <v>2300</v>
      </c>
      <c r="K439" s="100">
        <v>45384</v>
      </c>
      <c r="L439" s="100">
        <v>45399</v>
      </c>
      <c r="M439" s="100" t="s">
        <v>2788</v>
      </c>
      <c r="N439" s="95">
        <v>0</v>
      </c>
      <c r="O439" s="107" t="str">
        <f>CONCATENATE(Tabla1[[#This Row],[CONTRATO]],Tabla1[[#This Row],[CLAVE]])</f>
        <v>HRAEI-LPI-CC-361-1-2023HRAEI-MD0761</v>
      </c>
    </row>
    <row r="440" spans="1:15" ht="45" x14ac:dyDescent="0.25">
      <c r="A440" s="103" t="s">
        <v>635</v>
      </c>
      <c r="B440" s="101" t="s">
        <v>637</v>
      </c>
      <c r="C440" s="94" t="s">
        <v>636</v>
      </c>
      <c r="D440" s="94">
        <v>25301472</v>
      </c>
      <c r="E440" s="95">
        <v>9</v>
      </c>
      <c r="F440" s="96">
        <v>109</v>
      </c>
      <c r="G440" s="96">
        <v>981</v>
      </c>
      <c r="H440" s="104" t="s">
        <v>374</v>
      </c>
      <c r="I440" s="97" t="s">
        <v>2675</v>
      </c>
      <c r="J440" s="98" t="s">
        <v>2300</v>
      </c>
      <c r="K440" s="100">
        <v>45384</v>
      </c>
      <c r="L440" s="100">
        <v>45399</v>
      </c>
      <c r="M440" s="100" t="s">
        <v>2788</v>
      </c>
      <c r="N440" s="95">
        <v>0</v>
      </c>
      <c r="O440" s="107" t="str">
        <f>CONCATENATE(Tabla1[[#This Row],[CONTRATO]],Tabla1[[#This Row],[CLAVE]])</f>
        <v>HRAEI-LPI-CC-361-1-2023HRAEI-MD1042</v>
      </c>
    </row>
    <row r="441" spans="1:15" ht="22.5" x14ac:dyDescent="0.25">
      <c r="A441" s="103" t="s">
        <v>1794</v>
      </c>
      <c r="B441" s="101" t="s">
        <v>1796</v>
      </c>
      <c r="C441" s="94" t="s">
        <v>1795</v>
      </c>
      <c r="D441" s="94">
        <v>25301749</v>
      </c>
      <c r="E441" s="95">
        <v>25</v>
      </c>
      <c r="F441" s="96">
        <v>109</v>
      </c>
      <c r="G441" s="96">
        <v>2725</v>
      </c>
      <c r="H441" s="104" t="s">
        <v>374</v>
      </c>
      <c r="I441" s="97" t="s">
        <v>2675</v>
      </c>
      <c r="J441" s="98" t="s">
        <v>2300</v>
      </c>
      <c r="K441" s="100">
        <v>45384</v>
      </c>
      <c r="L441" s="100">
        <v>45399</v>
      </c>
      <c r="M441" s="100" t="s">
        <v>2788</v>
      </c>
      <c r="N441" s="95">
        <v>0</v>
      </c>
      <c r="O441" s="107" t="str">
        <f>CONCATENATE(Tabla1[[#This Row],[CONTRATO]],Tabla1[[#This Row],[CLAVE]])</f>
        <v>HRAEI-LPI-CC-361-1-2023HRAEI-MD1248</v>
      </c>
    </row>
    <row r="442" spans="1:15" ht="33.75" x14ac:dyDescent="0.25">
      <c r="A442" s="103" t="s">
        <v>1028</v>
      </c>
      <c r="B442" s="101" t="s">
        <v>1030</v>
      </c>
      <c r="C442" s="94" t="s">
        <v>1029</v>
      </c>
      <c r="D442" s="94">
        <v>25303031</v>
      </c>
      <c r="E442" s="95">
        <v>1</v>
      </c>
      <c r="F442" s="96">
        <v>250</v>
      </c>
      <c r="G442" s="96">
        <v>250</v>
      </c>
      <c r="H442" s="104" t="s">
        <v>374</v>
      </c>
      <c r="I442" s="97" t="s">
        <v>2675</v>
      </c>
      <c r="J442" s="98" t="s">
        <v>2300</v>
      </c>
      <c r="K442" s="100">
        <v>45384</v>
      </c>
      <c r="L442" s="100">
        <v>45399</v>
      </c>
      <c r="M442" s="100" t="s">
        <v>2788</v>
      </c>
      <c r="N442" s="95">
        <v>0</v>
      </c>
      <c r="O442" s="107" t="str">
        <f>CONCATENATE(Tabla1[[#This Row],[CONTRATO]],Tabla1[[#This Row],[CLAVE]])</f>
        <v>HRAEI-LPI-CC-361-1-2023HRAEI-MD1442</v>
      </c>
    </row>
    <row r="443" spans="1:15" ht="33.75" x14ac:dyDescent="0.25">
      <c r="A443" s="103" t="s">
        <v>1244</v>
      </c>
      <c r="B443" s="101" t="s">
        <v>1246</v>
      </c>
      <c r="C443" s="94" t="s">
        <v>1245</v>
      </c>
      <c r="D443" s="94">
        <v>25302099</v>
      </c>
      <c r="E443" s="95">
        <v>8</v>
      </c>
      <c r="F443" s="96">
        <v>16.5</v>
      </c>
      <c r="G443" s="96">
        <v>132</v>
      </c>
      <c r="H443" s="104" t="s">
        <v>374</v>
      </c>
      <c r="I443" s="97" t="s">
        <v>2675</v>
      </c>
      <c r="J443" s="98" t="s">
        <v>2300</v>
      </c>
      <c r="K443" s="100">
        <v>45384</v>
      </c>
      <c r="L443" s="100">
        <v>45399</v>
      </c>
      <c r="M443" s="100" t="s">
        <v>2788</v>
      </c>
      <c r="N443" s="95">
        <v>0</v>
      </c>
      <c r="O443" s="107" t="str">
        <f>CONCATENATE(Tabla1[[#This Row],[CONTRATO]],Tabla1[[#This Row],[CLAVE]])</f>
        <v>HRAEI-LPI-CC-361-1-2023HRAEI-MD1512</v>
      </c>
    </row>
    <row r="444" spans="1:15" ht="33.75" x14ac:dyDescent="0.25">
      <c r="A444" s="103" t="s">
        <v>615</v>
      </c>
      <c r="B444" s="101" t="s">
        <v>617</v>
      </c>
      <c r="C444" s="94" t="s">
        <v>616</v>
      </c>
      <c r="D444" s="94">
        <v>25301025</v>
      </c>
      <c r="E444" s="95">
        <v>50</v>
      </c>
      <c r="F444" s="96">
        <v>26.03</v>
      </c>
      <c r="G444" s="96">
        <v>1301.5</v>
      </c>
      <c r="H444" s="104" t="s">
        <v>400</v>
      </c>
      <c r="I444" s="97" t="s">
        <v>2676</v>
      </c>
      <c r="J444" s="98" t="s">
        <v>399</v>
      </c>
      <c r="K444" s="100">
        <v>45384</v>
      </c>
      <c r="L444" s="100">
        <v>45399</v>
      </c>
      <c r="M444" s="100">
        <v>45408</v>
      </c>
      <c r="N444" s="95">
        <v>100</v>
      </c>
      <c r="O444" s="107" t="str">
        <f>CONCATENATE(Tabla1[[#This Row],[CONTRATO]],Tabla1[[#This Row],[CLAVE]])</f>
        <v>HRAEI-LPI-CC-419-RA-2022HRAEI-MD0696</v>
      </c>
    </row>
    <row r="445" spans="1:15" ht="45" x14ac:dyDescent="0.25">
      <c r="A445" s="103" t="s">
        <v>935</v>
      </c>
      <c r="B445" s="101" t="s">
        <v>937</v>
      </c>
      <c r="C445" s="94" t="s">
        <v>936</v>
      </c>
      <c r="D445" s="94">
        <v>25301551</v>
      </c>
      <c r="E445" s="95">
        <v>4</v>
      </c>
      <c r="F445" s="96">
        <v>52.76</v>
      </c>
      <c r="G445" s="96">
        <v>211.04</v>
      </c>
      <c r="H445" s="104" t="s">
        <v>400</v>
      </c>
      <c r="I445" s="97" t="s">
        <v>2676</v>
      </c>
      <c r="J445" s="98" t="s">
        <v>399</v>
      </c>
      <c r="K445" s="100">
        <v>45384</v>
      </c>
      <c r="L445" s="100">
        <v>45399</v>
      </c>
      <c r="M445" s="100">
        <v>45397</v>
      </c>
      <c r="N445" s="95">
        <v>8</v>
      </c>
      <c r="O445" s="107" t="str">
        <f>CONCATENATE(Tabla1[[#This Row],[CONTRATO]],Tabla1[[#This Row],[CLAVE]])</f>
        <v>HRAEI-LPI-CC-419-RA-2022HRAEI-MD1107</v>
      </c>
    </row>
    <row r="446" spans="1:15" ht="56.25" x14ac:dyDescent="0.25">
      <c r="A446" s="103" t="s">
        <v>963</v>
      </c>
      <c r="B446" s="101" t="s">
        <v>965</v>
      </c>
      <c r="C446" s="94" t="s">
        <v>964</v>
      </c>
      <c r="D446" s="94">
        <v>25300664</v>
      </c>
      <c r="E446" s="95">
        <v>9426</v>
      </c>
      <c r="F446" s="96">
        <v>2.92</v>
      </c>
      <c r="G446" s="96">
        <v>27523.919999999998</v>
      </c>
      <c r="H446" s="104" t="s">
        <v>400</v>
      </c>
      <c r="I446" s="97" t="s">
        <v>2676</v>
      </c>
      <c r="J446" s="98" t="s">
        <v>399</v>
      </c>
      <c r="K446" s="100">
        <v>45384</v>
      </c>
      <c r="L446" s="100">
        <v>45399</v>
      </c>
      <c r="M446" s="100">
        <v>45408</v>
      </c>
      <c r="N446" s="95">
        <v>9426</v>
      </c>
      <c r="O446" s="107" t="str">
        <f>CONCATENATE(Tabla1[[#This Row],[CONTRATO]],Tabla1[[#This Row],[CLAVE]])</f>
        <v>HRAEI-LPI-CC-419-RA-2022HRAEI-MD0431</v>
      </c>
    </row>
    <row r="447" spans="1:15" ht="67.5" x14ac:dyDescent="0.25">
      <c r="A447" s="103" t="s">
        <v>1023</v>
      </c>
      <c r="B447" s="101" t="s">
        <v>1025</v>
      </c>
      <c r="C447" s="94" t="s">
        <v>1024</v>
      </c>
      <c r="D447" s="94">
        <v>25301724</v>
      </c>
      <c r="E447" s="95">
        <v>946</v>
      </c>
      <c r="F447" s="96">
        <v>45.55</v>
      </c>
      <c r="G447" s="96">
        <v>43090.299999999996</v>
      </c>
      <c r="H447" s="104" t="s">
        <v>400</v>
      </c>
      <c r="I447" s="97" t="s">
        <v>2676</v>
      </c>
      <c r="J447" s="98" t="s">
        <v>399</v>
      </c>
      <c r="K447" s="100">
        <v>45384</v>
      </c>
      <c r="L447" s="100">
        <v>45399</v>
      </c>
      <c r="M447" s="100">
        <v>45408</v>
      </c>
      <c r="N447" s="95">
        <v>1892</v>
      </c>
      <c r="O447" s="107" t="str">
        <f>CONCATENATE(Tabla1[[#This Row],[CONTRATO]],Tabla1[[#This Row],[CLAVE]])</f>
        <v>HRAEI-LPI-CC-419-RA-2022HRAEI-MD1236</v>
      </c>
    </row>
    <row r="448" spans="1:15" ht="33.75" x14ac:dyDescent="0.25">
      <c r="A448" s="103" t="s">
        <v>549</v>
      </c>
      <c r="B448" s="101" t="s">
        <v>551</v>
      </c>
      <c r="C448" s="94" t="s">
        <v>550</v>
      </c>
      <c r="D448" s="94">
        <v>25300673</v>
      </c>
      <c r="E448" s="95">
        <v>25</v>
      </c>
      <c r="F448" s="96">
        <v>269.79000000000002</v>
      </c>
      <c r="G448" s="96">
        <v>6744.7500000000009</v>
      </c>
      <c r="H448" s="104" t="s">
        <v>340</v>
      </c>
      <c r="I448" s="97" t="s">
        <v>2677</v>
      </c>
      <c r="J448" s="98" t="s">
        <v>432</v>
      </c>
      <c r="K448" s="100">
        <v>45384</v>
      </c>
      <c r="L448" s="100">
        <v>45399</v>
      </c>
      <c r="M448" s="100">
        <v>45442</v>
      </c>
      <c r="N448" s="95">
        <v>25</v>
      </c>
      <c r="O448" s="107" t="str">
        <f>CONCATENATE(Tabla1[[#This Row],[CONTRATO]],Tabla1[[#This Row],[CLAVE]])</f>
        <v>HRAEI-LPI-CC-423-2022HRAEI-MD0442</v>
      </c>
    </row>
    <row r="449" spans="1:15" ht="45" x14ac:dyDescent="0.25">
      <c r="A449" s="103" t="s">
        <v>654</v>
      </c>
      <c r="B449" s="101" t="s">
        <v>656</v>
      </c>
      <c r="C449" s="94" t="s">
        <v>655</v>
      </c>
      <c r="D449" s="94">
        <v>25300454</v>
      </c>
      <c r="E449" s="95">
        <v>2496</v>
      </c>
      <c r="F449" s="96">
        <v>15.25</v>
      </c>
      <c r="G449" s="96">
        <v>38064</v>
      </c>
      <c r="H449" s="104" t="s">
        <v>340</v>
      </c>
      <c r="I449" s="97" t="s">
        <v>2677</v>
      </c>
      <c r="J449" s="98" t="s">
        <v>432</v>
      </c>
      <c r="K449" s="100">
        <v>45384</v>
      </c>
      <c r="L449" s="100">
        <v>45399</v>
      </c>
      <c r="M449" s="100">
        <v>45441</v>
      </c>
      <c r="N449" s="95">
        <v>2496</v>
      </c>
      <c r="O449" s="107" t="str">
        <f>CONCATENATE(Tabla1[[#This Row],[CONTRATO]],Tabla1[[#This Row],[CLAVE]])</f>
        <v>HRAEI-LPI-CC-423-2022HRAEI-MD0275</v>
      </c>
    </row>
    <row r="450" spans="1:15" ht="45" x14ac:dyDescent="0.25">
      <c r="A450" s="103" t="s">
        <v>670</v>
      </c>
      <c r="B450" s="101" t="s">
        <v>672</v>
      </c>
      <c r="C450" s="94" t="s">
        <v>671</v>
      </c>
      <c r="D450" s="94">
        <v>25301052</v>
      </c>
      <c r="E450" s="95">
        <v>216</v>
      </c>
      <c r="F450" s="96">
        <v>6.03</v>
      </c>
      <c r="G450" s="96">
        <v>1302.48</v>
      </c>
      <c r="H450" s="104" t="s">
        <v>340</v>
      </c>
      <c r="I450" s="97" t="s">
        <v>2677</v>
      </c>
      <c r="J450" s="98" t="s">
        <v>432</v>
      </c>
      <c r="K450" s="100">
        <v>45384</v>
      </c>
      <c r="L450" s="100">
        <v>45399</v>
      </c>
      <c r="M450" s="100">
        <v>45442</v>
      </c>
      <c r="N450" s="95">
        <v>216</v>
      </c>
      <c r="O450" s="107" t="str">
        <f>CONCATENATE(Tabla1[[#This Row],[CONTRATO]],Tabla1[[#This Row],[CLAVE]])</f>
        <v>HRAEI-LPI-CC-423-2022HRAEI-MD0718</v>
      </c>
    </row>
    <row r="451" spans="1:15" ht="33.75" x14ac:dyDescent="0.25">
      <c r="A451" s="103" t="s">
        <v>723</v>
      </c>
      <c r="B451" s="101" t="s">
        <v>725</v>
      </c>
      <c r="C451" s="94" t="s">
        <v>724</v>
      </c>
      <c r="D451" s="94">
        <v>25300797</v>
      </c>
      <c r="E451" s="95">
        <v>3120</v>
      </c>
      <c r="F451" s="96">
        <v>151.62</v>
      </c>
      <c r="G451" s="96">
        <v>473054.4</v>
      </c>
      <c r="H451" s="104" t="s">
        <v>340</v>
      </c>
      <c r="I451" s="97" t="s">
        <v>2677</v>
      </c>
      <c r="J451" s="98" t="s">
        <v>432</v>
      </c>
      <c r="K451" s="100">
        <v>45384</v>
      </c>
      <c r="L451" s="100">
        <v>45399</v>
      </c>
      <c r="M451" s="100">
        <v>45400</v>
      </c>
      <c r="N451" s="95">
        <v>3120</v>
      </c>
      <c r="O451" s="107" t="str">
        <f>CONCATENATE(Tabla1[[#This Row],[CONTRATO]],Tabla1[[#This Row],[CLAVE]])</f>
        <v>HRAEI-LPI-CC-423-2022HRAEI-MD0525</v>
      </c>
    </row>
    <row r="452" spans="1:15" ht="56.25" x14ac:dyDescent="0.25">
      <c r="A452" s="103" t="s">
        <v>897</v>
      </c>
      <c r="B452" s="101" t="s">
        <v>899</v>
      </c>
      <c r="C452" s="94" t="s">
        <v>898</v>
      </c>
      <c r="D452" s="94">
        <v>25301076</v>
      </c>
      <c r="E452" s="95">
        <v>1382</v>
      </c>
      <c r="F452" s="96">
        <v>10.19</v>
      </c>
      <c r="G452" s="96">
        <v>14082.58</v>
      </c>
      <c r="H452" s="104" t="s">
        <v>340</v>
      </c>
      <c r="I452" s="97" t="s">
        <v>2677</v>
      </c>
      <c r="J452" s="98" t="s">
        <v>432</v>
      </c>
      <c r="K452" s="100">
        <v>45384</v>
      </c>
      <c r="L452" s="100">
        <v>45399</v>
      </c>
      <c r="M452" s="100" t="s">
        <v>2788</v>
      </c>
      <c r="N452" s="95">
        <v>0</v>
      </c>
      <c r="O452" s="107" t="str">
        <f>CONCATENATE(Tabla1[[#This Row],[CONTRATO]],Tabla1[[#This Row],[CLAVE]])</f>
        <v>HRAEI-LPI-CC-423-2022HRAEI-MD0741</v>
      </c>
    </row>
    <row r="453" spans="1:15" ht="33.75" x14ac:dyDescent="0.25">
      <c r="A453" s="103" t="s">
        <v>959</v>
      </c>
      <c r="B453" s="101" t="s">
        <v>961</v>
      </c>
      <c r="C453" s="94" t="s">
        <v>960</v>
      </c>
      <c r="D453" s="94">
        <v>25300798</v>
      </c>
      <c r="E453" s="95">
        <v>1498</v>
      </c>
      <c r="F453" s="96">
        <v>189.39</v>
      </c>
      <c r="G453" s="96">
        <v>283706.21999999997</v>
      </c>
      <c r="H453" s="104" t="s">
        <v>340</v>
      </c>
      <c r="I453" s="97" t="s">
        <v>2677</v>
      </c>
      <c r="J453" s="98" t="s">
        <v>432</v>
      </c>
      <c r="K453" s="100">
        <v>45384</v>
      </c>
      <c r="L453" s="100">
        <v>45399</v>
      </c>
      <c r="M453" s="100">
        <v>45400</v>
      </c>
      <c r="N453" s="95">
        <v>1498</v>
      </c>
      <c r="O453" s="107" t="str">
        <f>CONCATENATE(Tabla1[[#This Row],[CONTRATO]],Tabla1[[#This Row],[CLAVE]])</f>
        <v>HRAEI-LPI-CC-423-2022HRAEI-MD0526</v>
      </c>
    </row>
    <row r="454" spans="1:15" ht="22.5" x14ac:dyDescent="0.25">
      <c r="A454" s="103" t="s">
        <v>998</v>
      </c>
      <c r="B454" s="101" t="s">
        <v>1000</v>
      </c>
      <c r="C454" s="94" t="s">
        <v>999</v>
      </c>
      <c r="D454" s="94">
        <v>25302956</v>
      </c>
      <c r="E454" s="95">
        <v>23</v>
      </c>
      <c r="F454" s="96">
        <v>10.95</v>
      </c>
      <c r="G454" s="96">
        <v>251.85</v>
      </c>
      <c r="H454" s="104" t="s">
        <v>340</v>
      </c>
      <c r="I454" s="97" t="s">
        <v>2677</v>
      </c>
      <c r="J454" s="98" t="s">
        <v>432</v>
      </c>
      <c r="K454" s="100">
        <v>45384</v>
      </c>
      <c r="L454" s="100">
        <v>45399</v>
      </c>
      <c r="M454" s="100">
        <v>45422</v>
      </c>
      <c r="N454" s="95">
        <v>23</v>
      </c>
      <c r="O454" s="107" t="str">
        <f>CONCATENATE(Tabla1[[#This Row],[CONTRATO]],Tabla1[[#This Row],[CLAVE]])</f>
        <v>HRAEI-LPI-CC-423-2022HRAEI-MD1269</v>
      </c>
    </row>
    <row r="455" spans="1:15" ht="56.25" x14ac:dyDescent="0.25">
      <c r="A455" s="103" t="s">
        <v>1073</v>
      </c>
      <c r="B455" s="101" t="s">
        <v>1075</v>
      </c>
      <c r="C455" s="94" t="s">
        <v>1074</v>
      </c>
      <c r="D455" s="94">
        <v>25301042</v>
      </c>
      <c r="E455" s="95">
        <v>34</v>
      </c>
      <c r="F455" s="96">
        <v>138.01</v>
      </c>
      <c r="G455" s="96">
        <v>4692.34</v>
      </c>
      <c r="H455" s="104" t="s">
        <v>340</v>
      </c>
      <c r="I455" s="97" t="s">
        <v>2677</v>
      </c>
      <c r="J455" s="98" t="s">
        <v>432</v>
      </c>
      <c r="K455" s="100">
        <v>45384</v>
      </c>
      <c r="L455" s="100">
        <v>45399</v>
      </c>
      <c r="M455" s="100">
        <v>45441</v>
      </c>
      <c r="N455" s="95">
        <v>34</v>
      </c>
      <c r="O455" s="107" t="str">
        <f>CONCATENATE(Tabla1[[#This Row],[CONTRATO]],Tabla1[[#This Row],[CLAVE]])</f>
        <v>HRAEI-LPI-CC-423-2022HRAEI-MD0714</v>
      </c>
    </row>
    <row r="456" spans="1:15" ht="33.75" x14ac:dyDescent="0.25">
      <c r="A456" s="103" t="s">
        <v>1015</v>
      </c>
      <c r="B456" s="101" t="s">
        <v>1017</v>
      </c>
      <c r="C456" s="94" t="s">
        <v>1016</v>
      </c>
      <c r="D456" s="94">
        <v>25300367</v>
      </c>
      <c r="E456" s="95">
        <v>47</v>
      </c>
      <c r="F456" s="96">
        <v>320</v>
      </c>
      <c r="G456" s="96">
        <v>15040</v>
      </c>
      <c r="H456" s="104" t="s">
        <v>800</v>
      </c>
      <c r="I456" s="97" t="s">
        <v>2678</v>
      </c>
      <c r="J456" s="98" t="s">
        <v>799</v>
      </c>
      <c r="K456" s="100">
        <v>45384</v>
      </c>
      <c r="L456" s="100">
        <v>45399</v>
      </c>
      <c r="M456" s="100">
        <v>45471</v>
      </c>
      <c r="N456" s="95">
        <v>47</v>
      </c>
      <c r="O456" s="107" t="str">
        <f>CONCATENATE(Tabla1[[#This Row],[CONTRATO]],Tabla1[[#This Row],[CLAVE]])</f>
        <v>HRAEI-LPI-CC-451-2022HRAEI-MD0212</v>
      </c>
    </row>
    <row r="457" spans="1:15" ht="33.75" x14ac:dyDescent="0.25">
      <c r="A457" s="103" t="s">
        <v>1121</v>
      </c>
      <c r="B457" s="101" t="s">
        <v>1123</v>
      </c>
      <c r="C457" s="94" t="s">
        <v>1122</v>
      </c>
      <c r="D457" s="94">
        <v>25300952</v>
      </c>
      <c r="E457" s="95">
        <v>312</v>
      </c>
      <c r="F457" s="96">
        <v>380</v>
      </c>
      <c r="G457" s="96">
        <v>118560</v>
      </c>
      <c r="H457" s="104" t="s">
        <v>800</v>
      </c>
      <c r="I457" s="97" t="s">
        <v>2678</v>
      </c>
      <c r="J457" s="98" t="s">
        <v>799</v>
      </c>
      <c r="K457" s="100">
        <v>45384</v>
      </c>
      <c r="L457" s="100">
        <v>45399</v>
      </c>
      <c r="M457" s="100">
        <v>45419</v>
      </c>
      <c r="N457" s="95">
        <v>312</v>
      </c>
      <c r="O457" s="107" t="str">
        <f>CONCATENATE(Tabla1[[#This Row],[CONTRATO]],Tabla1[[#This Row],[CLAVE]])</f>
        <v>HRAEI-LPI-CC-451-2022HRAEI-MD0644</v>
      </c>
    </row>
    <row r="458" spans="1:15" ht="56.25" x14ac:dyDescent="0.25">
      <c r="A458" s="103" t="s">
        <v>729</v>
      </c>
      <c r="B458" s="101" t="s">
        <v>731</v>
      </c>
      <c r="C458" s="94" t="s">
        <v>730</v>
      </c>
      <c r="D458" s="94">
        <v>25300496</v>
      </c>
      <c r="E458" s="95">
        <v>32</v>
      </c>
      <c r="F458" s="96">
        <v>10</v>
      </c>
      <c r="G458" s="96">
        <v>320</v>
      </c>
      <c r="H458" s="104" t="s">
        <v>728</v>
      </c>
      <c r="I458" s="97" t="s">
        <v>2679</v>
      </c>
      <c r="J458" s="98" t="s">
        <v>727</v>
      </c>
      <c r="K458" s="100">
        <v>45384</v>
      </c>
      <c r="L458" s="100">
        <v>45399</v>
      </c>
      <c r="M458" s="100" t="s">
        <v>2788</v>
      </c>
      <c r="N458" s="95">
        <v>0</v>
      </c>
      <c r="O458" s="107" t="str">
        <f>CONCATENATE(Tabla1[[#This Row],[CONTRATO]],Tabla1[[#This Row],[CLAVE]])</f>
        <v>HRAEI-LPI-CC-455-2022HRAEI-MD0305</v>
      </c>
    </row>
    <row r="459" spans="1:15" ht="33.75" x14ac:dyDescent="0.25">
      <c r="A459" s="103" t="s">
        <v>474</v>
      </c>
      <c r="B459" s="101" t="s">
        <v>476</v>
      </c>
      <c r="C459" s="94" t="s">
        <v>475</v>
      </c>
      <c r="D459" s="94">
        <v>25301881</v>
      </c>
      <c r="E459" s="95">
        <v>16</v>
      </c>
      <c r="F459" s="96">
        <v>18.05</v>
      </c>
      <c r="G459" s="96">
        <v>288.8</v>
      </c>
      <c r="H459" s="104" t="s">
        <v>473</v>
      </c>
      <c r="I459" s="97" t="s">
        <v>2680</v>
      </c>
      <c r="J459" s="98" t="s">
        <v>472</v>
      </c>
      <c r="K459" s="100">
        <v>45384</v>
      </c>
      <c r="L459" s="100">
        <v>45399</v>
      </c>
      <c r="M459" s="100">
        <v>45391</v>
      </c>
      <c r="N459" s="95">
        <v>16</v>
      </c>
      <c r="O459" s="107" t="str">
        <f>CONCATENATE(Tabla1[[#This Row],[CONTRATO]],Tabla1[[#This Row],[CLAVE]])</f>
        <v>HRAEI-LPI-CC-428-2022HRAEI-MD1351</v>
      </c>
    </row>
    <row r="460" spans="1:15" ht="45" x14ac:dyDescent="0.25">
      <c r="A460" s="103" t="s">
        <v>971</v>
      </c>
      <c r="B460" s="101" t="s">
        <v>973</v>
      </c>
      <c r="C460" s="94" t="s">
        <v>972</v>
      </c>
      <c r="D460" s="94">
        <v>25302204</v>
      </c>
      <c r="E460" s="95">
        <v>3744</v>
      </c>
      <c r="F460" s="96">
        <v>34.049999999999997</v>
      </c>
      <c r="G460" s="96">
        <v>127483.19999999998</v>
      </c>
      <c r="H460" s="104" t="s">
        <v>473</v>
      </c>
      <c r="I460" s="97" t="s">
        <v>2680</v>
      </c>
      <c r="J460" s="98" t="s">
        <v>472</v>
      </c>
      <c r="K460" s="100">
        <v>45384</v>
      </c>
      <c r="L460" s="100">
        <v>45399</v>
      </c>
      <c r="M460" s="100">
        <v>45412</v>
      </c>
      <c r="N460" s="95">
        <v>3744</v>
      </c>
      <c r="O460" s="107" t="str">
        <f>CONCATENATE(Tabla1[[#This Row],[CONTRATO]],Tabla1[[#This Row],[CLAVE]])</f>
        <v>HRAEI-LPI-CC-428-2022HRAEI-MD1610</v>
      </c>
    </row>
    <row r="461" spans="1:15" ht="33.75" x14ac:dyDescent="0.25">
      <c r="A461" s="103" t="s">
        <v>1837</v>
      </c>
      <c r="B461" s="101" t="s">
        <v>1839</v>
      </c>
      <c r="C461" s="94" t="s">
        <v>1838</v>
      </c>
      <c r="D461" s="94">
        <v>25301361</v>
      </c>
      <c r="E461" s="95">
        <v>196</v>
      </c>
      <c r="F461" s="96">
        <v>68</v>
      </c>
      <c r="G461" s="96">
        <v>13328</v>
      </c>
      <c r="H461" s="104" t="s">
        <v>2210</v>
      </c>
      <c r="I461" s="97" t="s">
        <v>2681</v>
      </c>
      <c r="J461" s="98" t="s">
        <v>2372</v>
      </c>
      <c r="K461" s="100">
        <v>45384</v>
      </c>
      <c r="L461" s="100">
        <v>45399</v>
      </c>
      <c r="M461" s="100">
        <v>45400</v>
      </c>
      <c r="N461" s="95">
        <v>196</v>
      </c>
      <c r="O461" s="107" t="str">
        <f>CONCATENATE(Tabla1[[#This Row],[CONTRATO]],Tabla1[[#This Row],[CLAVE]])</f>
        <v>HRAEI-LPI-CC-309-2023HRAEI-MD0962</v>
      </c>
    </row>
    <row r="462" spans="1:15" ht="22.5" x14ac:dyDescent="0.25">
      <c r="A462" s="103" t="s">
        <v>1400</v>
      </c>
      <c r="B462" s="101" t="s">
        <v>1402</v>
      </c>
      <c r="C462" s="94" t="s">
        <v>1401</v>
      </c>
      <c r="D462" s="94">
        <v>25302257</v>
      </c>
      <c r="E462" s="95">
        <v>10</v>
      </c>
      <c r="F462" s="96">
        <v>875</v>
      </c>
      <c r="G462" s="96">
        <v>8750</v>
      </c>
      <c r="H462" s="104" t="s">
        <v>2210</v>
      </c>
      <c r="I462" s="97" t="s">
        <v>2681</v>
      </c>
      <c r="J462" s="98" t="s">
        <v>2372</v>
      </c>
      <c r="K462" s="100">
        <v>45384</v>
      </c>
      <c r="L462" s="100">
        <v>45399</v>
      </c>
      <c r="M462" s="100">
        <v>45455</v>
      </c>
      <c r="N462" s="95">
        <v>10</v>
      </c>
      <c r="O462" s="107" t="str">
        <f>CONCATENATE(Tabla1[[#This Row],[CONTRATO]],Tabla1[[#This Row],[CLAVE]])</f>
        <v>HRAEI-LPI-CC-309-2023HRAEI-MD1647</v>
      </c>
    </row>
    <row r="463" spans="1:15" ht="45" x14ac:dyDescent="0.25">
      <c r="A463" s="103" t="s">
        <v>1621</v>
      </c>
      <c r="B463" s="101" t="s">
        <v>1623</v>
      </c>
      <c r="C463" s="94" t="s">
        <v>1622</v>
      </c>
      <c r="D463" s="94">
        <v>25301466</v>
      </c>
      <c r="E463" s="95">
        <v>576</v>
      </c>
      <c r="F463" s="96">
        <v>11.55</v>
      </c>
      <c r="G463" s="96">
        <v>6652.8</v>
      </c>
      <c r="H463" s="104" t="s">
        <v>2359</v>
      </c>
      <c r="I463" s="97" t="s">
        <v>2682</v>
      </c>
      <c r="J463" s="98" t="s">
        <v>2358</v>
      </c>
      <c r="K463" s="100">
        <v>45384</v>
      </c>
      <c r="L463" s="100">
        <v>45399</v>
      </c>
      <c r="M463" s="100" t="s">
        <v>2788</v>
      </c>
      <c r="N463" s="95">
        <v>0</v>
      </c>
      <c r="O463" s="107" t="str">
        <f>CONCATENATE(Tabla1[[#This Row],[CONTRATO]],Tabla1[[#This Row],[CLAVE]])</f>
        <v>HRAEI-LPI-CC-306-2023HRAEI-MD1037</v>
      </c>
    </row>
    <row r="464" spans="1:15" ht="33.75" x14ac:dyDescent="0.25">
      <c r="A464" s="103" t="s">
        <v>2129</v>
      </c>
      <c r="B464" s="101" t="s">
        <v>2131</v>
      </c>
      <c r="C464" s="94" t="s">
        <v>2130</v>
      </c>
      <c r="D464" s="94">
        <v>25301097</v>
      </c>
      <c r="E464" s="95">
        <v>37</v>
      </c>
      <c r="F464" s="96">
        <v>42.21</v>
      </c>
      <c r="G464" s="96">
        <v>1561.77</v>
      </c>
      <c r="H464" s="104" t="s">
        <v>2359</v>
      </c>
      <c r="I464" s="97" t="s">
        <v>2682</v>
      </c>
      <c r="J464" s="98" t="s">
        <v>2358</v>
      </c>
      <c r="K464" s="100">
        <v>45384</v>
      </c>
      <c r="L464" s="100">
        <v>45399</v>
      </c>
      <c r="M464" s="100" t="s">
        <v>2788</v>
      </c>
      <c r="N464" s="95">
        <v>0</v>
      </c>
      <c r="O464" s="107" t="str">
        <f>CONCATENATE(Tabla1[[#This Row],[CONTRATO]],Tabla1[[#This Row],[CLAVE]])</f>
        <v>HRAEI-LPI-CC-306-2023HRAEI-MD0006</v>
      </c>
    </row>
    <row r="465" spans="1:15" ht="56.25" x14ac:dyDescent="0.25">
      <c r="A465" s="103" t="s">
        <v>413</v>
      </c>
      <c r="B465" s="101" t="s">
        <v>415</v>
      </c>
      <c r="C465" s="94" t="s">
        <v>414</v>
      </c>
      <c r="D465" s="94">
        <v>25303344</v>
      </c>
      <c r="E465" s="95">
        <v>901</v>
      </c>
      <c r="F465" s="96">
        <v>119.5</v>
      </c>
      <c r="G465" s="96">
        <v>107669.5</v>
      </c>
      <c r="H465" s="104" t="s">
        <v>853</v>
      </c>
      <c r="I465" s="97" t="s">
        <v>2683</v>
      </c>
      <c r="J465" s="98" t="s">
        <v>1421</v>
      </c>
      <c r="K465" s="100">
        <v>45384</v>
      </c>
      <c r="L465" s="100">
        <v>45399</v>
      </c>
      <c r="M465" s="100">
        <v>45477</v>
      </c>
      <c r="N465" s="95">
        <v>901</v>
      </c>
      <c r="O465" s="107" t="str">
        <f>CONCATENATE(Tabla1[[#This Row],[CONTRATO]],Tabla1[[#This Row],[CLAVE]])</f>
        <v>HRAEI-AD-CC-533-2022HRAEI-MD1286</v>
      </c>
    </row>
    <row r="466" spans="1:15" ht="56.25" x14ac:dyDescent="0.25">
      <c r="A466" s="103" t="s">
        <v>423</v>
      </c>
      <c r="B466" s="101" t="s">
        <v>425</v>
      </c>
      <c r="C466" s="94" t="s">
        <v>424</v>
      </c>
      <c r="D466" s="94">
        <v>25301799</v>
      </c>
      <c r="E466" s="95">
        <v>1248</v>
      </c>
      <c r="F466" s="96">
        <v>69</v>
      </c>
      <c r="G466" s="96">
        <v>86112</v>
      </c>
      <c r="H466" s="104" t="s">
        <v>926</v>
      </c>
      <c r="I466" s="97" t="s">
        <v>2684</v>
      </c>
      <c r="J466" s="98" t="s">
        <v>925</v>
      </c>
      <c r="K466" s="100">
        <v>45384</v>
      </c>
      <c r="L466" s="100">
        <v>45399</v>
      </c>
      <c r="M466" s="100">
        <v>45397</v>
      </c>
      <c r="N466" s="95">
        <v>1248</v>
      </c>
      <c r="O466" s="107" t="str">
        <f>CONCATENATE(Tabla1[[#This Row],[CONTRATO]],Tabla1[[#This Row],[CLAVE]])</f>
        <v>HRAEI-LPI-CC-465-1-2022HRAEI-MD1288</v>
      </c>
    </row>
    <row r="467" spans="1:15" ht="56.25" x14ac:dyDescent="0.25">
      <c r="A467" s="103" t="s">
        <v>413</v>
      </c>
      <c r="B467" s="101" t="s">
        <v>415</v>
      </c>
      <c r="C467" s="94" t="s">
        <v>414</v>
      </c>
      <c r="D467" s="94">
        <v>25303344</v>
      </c>
      <c r="E467" s="95">
        <v>770</v>
      </c>
      <c r="F467" s="96">
        <v>60</v>
      </c>
      <c r="G467" s="96">
        <v>46200</v>
      </c>
      <c r="H467" s="104" t="s">
        <v>800</v>
      </c>
      <c r="I467" s="97" t="s">
        <v>2685</v>
      </c>
      <c r="J467" s="98" t="s">
        <v>2309</v>
      </c>
      <c r="K467" s="100">
        <v>45384</v>
      </c>
      <c r="L467" s="100">
        <v>45399</v>
      </c>
      <c r="M467" s="100" t="s">
        <v>2788</v>
      </c>
      <c r="N467" s="95">
        <v>0</v>
      </c>
      <c r="O467" s="107" t="str">
        <f>CONCATENATE(Tabla1[[#This Row],[CONTRATO]],Tabla1[[#This Row],[CLAVE]])</f>
        <v>HRAEI-LPI-CC-252-2023HRAEI-MD1286</v>
      </c>
    </row>
    <row r="468" spans="1:15" ht="56.25" x14ac:dyDescent="0.25">
      <c r="A468" s="103" t="s">
        <v>423</v>
      </c>
      <c r="B468" s="101" t="s">
        <v>425</v>
      </c>
      <c r="C468" s="94" t="s">
        <v>424</v>
      </c>
      <c r="D468" s="94">
        <v>25301799</v>
      </c>
      <c r="E468" s="95">
        <v>1920</v>
      </c>
      <c r="F468" s="96">
        <v>60</v>
      </c>
      <c r="G468" s="96">
        <v>115200</v>
      </c>
      <c r="H468" s="104" t="s">
        <v>800</v>
      </c>
      <c r="I468" s="97" t="s">
        <v>2685</v>
      </c>
      <c r="J468" s="98" t="s">
        <v>2309</v>
      </c>
      <c r="K468" s="100">
        <v>45384</v>
      </c>
      <c r="L468" s="100">
        <v>45399</v>
      </c>
      <c r="M468" s="100" t="s">
        <v>2788</v>
      </c>
      <c r="N468" s="95">
        <v>0</v>
      </c>
      <c r="O468" s="107" t="str">
        <f>CONCATENATE(Tabla1[[#This Row],[CONTRATO]],Tabla1[[#This Row],[CLAVE]])</f>
        <v>HRAEI-LPI-CC-252-2023HRAEI-MD1288</v>
      </c>
    </row>
    <row r="469" spans="1:15" ht="45" x14ac:dyDescent="0.25">
      <c r="A469" s="103" t="s">
        <v>1570</v>
      </c>
      <c r="B469" s="101" t="s">
        <v>1572</v>
      </c>
      <c r="C469" s="94" t="s">
        <v>1571</v>
      </c>
      <c r="D469" s="94">
        <v>25301597</v>
      </c>
      <c r="E469" s="95">
        <v>30</v>
      </c>
      <c r="F469" s="96">
        <v>595</v>
      </c>
      <c r="G469" s="96">
        <v>17850</v>
      </c>
      <c r="H469" s="104" t="s">
        <v>800</v>
      </c>
      <c r="I469" s="97" t="s">
        <v>2685</v>
      </c>
      <c r="J469" s="98" t="s">
        <v>2309</v>
      </c>
      <c r="K469" s="100">
        <v>45384</v>
      </c>
      <c r="L469" s="100">
        <v>45399</v>
      </c>
      <c r="M469" s="100">
        <v>45459</v>
      </c>
      <c r="N469" s="95">
        <v>30</v>
      </c>
      <c r="O469" s="107" t="str">
        <f>CONCATENATE(Tabla1[[#This Row],[CONTRATO]],Tabla1[[#This Row],[CLAVE]])</f>
        <v>HRAEI-LPI-CC-252-2023HRAEI-MD1140</v>
      </c>
    </row>
    <row r="470" spans="1:15" ht="33.75" x14ac:dyDescent="0.25">
      <c r="A470" s="103" t="s">
        <v>1588</v>
      </c>
      <c r="B470" s="101" t="s">
        <v>1590</v>
      </c>
      <c r="C470" s="94" t="s">
        <v>1589</v>
      </c>
      <c r="D470" s="94">
        <v>25302225</v>
      </c>
      <c r="E470" s="95">
        <v>10</v>
      </c>
      <c r="F470" s="96">
        <v>110</v>
      </c>
      <c r="G470" s="96">
        <v>1100</v>
      </c>
      <c r="H470" s="104" t="s">
        <v>800</v>
      </c>
      <c r="I470" s="97" t="s">
        <v>2685</v>
      </c>
      <c r="J470" s="98" t="s">
        <v>2309</v>
      </c>
      <c r="K470" s="100">
        <v>45384</v>
      </c>
      <c r="L470" s="100">
        <v>45399</v>
      </c>
      <c r="M470" s="100">
        <v>45454</v>
      </c>
      <c r="N470" s="95">
        <v>10</v>
      </c>
      <c r="O470" s="107" t="str">
        <f>CONCATENATE(Tabla1[[#This Row],[CONTRATO]],Tabla1[[#This Row],[CLAVE]])</f>
        <v>HRAEI-LPI-CC-252-2023HRAEI-MD1623</v>
      </c>
    </row>
    <row r="471" spans="1:15" ht="56.25" x14ac:dyDescent="0.25">
      <c r="A471" s="103" t="s">
        <v>413</v>
      </c>
      <c r="B471" s="101" t="s">
        <v>415</v>
      </c>
      <c r="C471" s="94" t="s">
        <v>414</v>
      </c>
      <c r="D471" s="94">
        <v>25303344</v>
      </c>
      <c r="E471" s="95">
        <v>350</v>
      </c>
      <c r="F471" s="96">
        <v>108.7</v>
      </c>
      <c r="G471" s="96">
        <v>38045</v>
      </c>
      <c r="H471" s="104" t="s">
        <v>412</v>
      </c>
      <c r="I471" s="97" t="s">
        <v>2686</v>
      </c>
      <c r="J471" s="98" t="s">
        <v>411</v>
      </c>
      <c r="K471" s="100">
        <v>45384</v>
      </c>
      <c r="L471" s="100">
        <v>45399</v>
      </c>
      <c r="M471" s="100">
        <v>45460</v>
      </c>
      <c r="N471" s="95">
        <v>350</v>
      </c>
      <c r="O471" s="107" t="str">
        <f>CONCATENATE(Tabla1[[#This Row],[CONTRATO]],Tabla1[[#This Row],[CLAVE]])</f>
        <v>HRAEI-LPI-CC-421-2022HRAEI-MD1286</v>
      </c>
    </row>
    <row r="472" spans="1:15" ht="56.25" x14ac:dyDescent="0.25">
      <c r="A472" s="103" t="s">
        <v>417</v>
      </c>
      <c r="B472" s="101" t="s">
        <v>419</v>
      </c>
      <c r="C472" s="94" t="s">
        <v>418</v>
      </c>
      <c r="D472" s="94">
        <v>25301801</v>
      </c>
      <c r="E472" s="95">
        <v>2496</v>
      </c>
      <c r="F472" s="96">
        <v>220</v>
      </c>
      <c r="G472" s="96">
        <v>549120</v>
      </c>
      <c r="H472" s="104" t="s">
        <v>412</v>
      </c>
      <c r="I472" s="97" t="s">
        <v>2686</v>
      </c>
      <c r="J472" s="98" t="s">
        <v>411</v>
      </c>
      <c r="K472" s="100">
        <v>45384</v>
      </c>
      <c r="L472" s="100">
        <v>45399</v>
      </c>
      <c r="M472" s="100">
        <v>45460</v>
      </c>
      <c r="N472" s="95">
        <v>2496</v>
      </c>
      <c r="O472" s="107" t="str">
        <f>CONCATENATE(Tabla1[[#This Row],[CONTRATO]],Tabla1[[#This Row],[CLAVE]])</f>
        <v>HRAEI-LPI-CC-421-2022HRAEI-MD1287</v>
      </c>
    </row>
    <row r="473" spans="1:15" ht="56.25" x14ac:dyDescent="0.25">
      <c r="A473" s="103" t="s">
        <v>423</v>
      </c>
      <c r="B473" s="101" t="s">
        <v>425</v>
      </c>
      <c r="C473" s="94" t="s">
        <v>424</v>
      </c>
      <c r="D473" s="94">
        <v>25301799</v>
      </c>
      <c r="E473" s="95">
        <v>1872</v>
      </c>
      <c r="F473" s="96">
        <v>79.989999999999995</v>
      </c>
      <c r="G473" s="96">
        <v>149741.28</v>
      </c>
      <c r="H473" s="104" t="s">
        <v>422</v>
      </c>
      <c r="I473" s="97" t="s">
        <v>2687</v>
      </c>
      <c r="J473" s="98" t="s">
        <v>421</v>
      </c>
      <c r="K473" s="100">
        <v>45384</v>
      </c>
      <c r="L473" s="100">
        <v>45399</v>
      </c>
      <c r="M473" s="100">
        <v>45394</v>
      </c>
      <c r="N473" s="95">
        <v>1872</v>
      </c>
      <c r="O473" s="107" t="str">
        <f>CONCATENATE(Tabla1[[#This Row],[CONTRATO]],Tabla1[[#This Row],[CLAVE]])</f>
        <v>HRAEI-LPI-CC-422-1-2022HRAEI-MD1288</v>
      </c>
    </row>
    <row r="474" spans="1:15" ht="45" x14ac:dyDescent="0.25">
      <c r="A474" s="103" t="s">
        <v>428</v>
      </c>
      <c r="B474" s="101" t="s">
        <v>430</v>
      </c>
      <c r="C474" s="94" t="s">
        <v>429</v>
      </c>
      <c r="D474" s="94">
        <v>25302522</v>
      </c>
      <c r="E474" s="95">
        <v>1123</v>
      </c>
      <c r="F474" s="96">
        <v>85.1</v>
      </c>
      <c r="G474" s="96">
        <v>95567.299999999988</v>
      </c>
      <c r="H474" s="104" t="s">
        <v>422</v>
      </c>
      <c r="I474" s="97" t="s">
        <v>2687</v>
      </c>
      <c r="J474" s="98" t="s">
        <v>421</v>
      </c>
      <c r="K474" s="100">
        <v>45384</v>
      </c>
      <c r="L474" s="100">
        <v>45399</v>
      </c>
      <c r="M474" s="100">
        <v>45394</v>
      </c>
      <c r="N474" s="95">
        <v>1123</v>
      </c>
      <c r="O474" s="107" t="str">
        <f>CONCATENATE(Tabla1[[#This Row],[CONTRATO]],Tabla1[[#This Row],[CLAVE]])</f>
        <v>HRAEI-LPI-CC-422-1-2022HRAEI-MD0438</v>
      </c>
    </row>
    <row r="475" spans="1:15" ht="33.75" x14ac:dyDescent="0.25">
      <c r="A475" s="103" t="s">
        <v>2008</v>
      </c>
      <c r="B475" s="101" t="s">
        <v>2010</v>
      </c>
      <c r="C475" s="94" t="s">
        <v>2009</v>
      </c>
      <c r="D475" s="94">
        <v>25301387</v>
      </c>
      <c r="E475" s="95">
        <v>32</v>
      </c>
      <c r="F475" s="96">
        <v>525</v>
      </c>
      <c r="G475" s="96">
        <v>16800</v>
      </c>
      <c r="H475" s="104" t="s">
        <v>800</v>
      </c>
      <c r="I475" s="97" t="s">
        <v>2688</v>
      </c>
      <c r="J475" s="98" t="s">
        <v>2007</v>
      </c>
      <c r="K475" s="100">
        <v>45384</v>
      </c>
      <c r="L475" s="100">
        <v>45399</v>
      </c>
      <c r="M475" s="100" t="s">
        <v>2788</v>
      </c>
      <c r="N475" s="95">
        <v>0</v>
      </c>
      <c r="O475" s="107" t="str">
        <f>CONCATENATE(Tabla1[[#This Row],[CONTRATO]],Tabla1[[#This Row],[CLAVE]])</f>
        <v>HRAEI-LPI-CC-037-2023HRAEI-MD0979</v>
      </c>
    </row>
    <row r="476" spans="1:15" ht="22.5" x14ac:dyDescent="0.25">
      <c r="A476" s="103" t="s">
        <v>2019</v>
      </c>
      <c r="B476" s="101" t="s">
        <v>2021</v>
      </c>
      <c r="C476" s="94" t="s">
        <v>2020</v>
      </c>
      <c r="D476" s="94">
        <v>25302838</v>
      </c>
      <c r="E476" s="95">
        <v>1</v>
      </c>
      <c r="F476" s="96">
        <v>169</v>
      </c>
      <c r="G476" s="96">
        <v>169</v>
      </c>
      <c r="H476" s="104" t="s">
        <v>800</v>
      </c>
      <c r="I476" s="97" t="s">
        <v>2688</v>
      </c>
      <c r="J476" s="98" t="s">
        <v>2007</v>
      </c>
      <c r="K476" s="100">
        <v>45384</v>
      </c>
      <c r="L476" s="100">
        <v>45399</v>
      </c>
      <c r="M476" s="100" t="s">
        <v>2788</v>
      </c>
      <c r="N476" s="95">
        <v>0</v>
      </c>
      <c r="O476" s="107" t="str">
        <f>CONCATENATE(Tabla1[[#This Row],[CONTRATO]],Tabla1[[#This Row],[CLAVE]])</f>
        <v>HRAEI-LPI-CC-037-2023HRAEI-MD2086</v>
      </c>
    </row>
    <row r="477" spans="1:15" ht="45" x14ac:dyDescent="0.25">
      <c r="A477" s="103" t="s">
        <v>1570</v>
      </c>
      <c r="B477" s="101" t="s">
        <v>1572</v>
      </c>
      <c r="C477" s="94" t="s">
        <v>1571</v>
      </c>
      <c r="D477" s="94">
        <v>25301597</v>
      </c>
      <c r="E477" s="95">
        <v>19</v>
      </c>
      <c r="F477" s="96">
        <v>595</v>
      </c>
      <c r="G477" s="96">
        <v>11305</v>
      </c>
      <c r="H477" s="104" t="s">
        <v>800</v>
      </c>
      <c r="I477" s="97" t="s">
        <v>2688</v>
      </c>
      <c r="J477" s="98" t="s">
        <v>2007</v>
      </c>
      <c r="K477" s="100">
        <v>45384</v>
      </c>
      <c r="L477" s="100">
        <v>45399</v>
      </c>
      <c r="M477" s="100">
        <v>45475</v>
      </c>
      <c r="N477" s="95">
        <v>19</v>
      </c>
      <c r="O477" s="107" t="str">
        <f>CONCATENATE(Tabla1[[#This Row],[CONTRATO]],Tabla1[[#This Row],[CLAVE]])</f>
        <v>HRAEI-LPI-CC-037-2023HRAEI-MD1140</v>
      </c>
    </row>
    <row r="478" spans="1:15" ht="33.75" x14ac:dyDescent="0.25">
      <c r="A478" s="103" t="s">
        <v>1588</v>
      </c>
      <c r="B478" s="101" t="s">
        <v>1590</v>
      </c>
      <c r="C478" s="94" t="s">
        <v>1589</v>
      </c>
      <c r="D478" s="94">
        <v>25302225</v>
      </c>
      <c r="E478" s="95">
        <v>16</v>
      </c>
      <c r="F478" s="96">
        <v>110</v>
      </c>
      <c r="G478" s="96">
        <v>1760</v>
      </c>
      <c r="H478" s="104" t="s">
        <v>800</v>
      </c>
      <c r="I478" s="97" t="s">
        <v>2688</v>
      </c>
      <c r="J478" s="98" t="s">
        <v>2007</v>
      </c>
      <c r="K478" s="100">
        <v>45384</v>
      </c>
      <c r="L478" s="100">
        <v>45399</v>
      </c>
      <c r="M478" s="100" t="s">
        <v>2788</v>
      </c>
      <c r="N478" s="95">
        <v>0</v>
      </c>
      <c r="O478" s="107" t="str">
        <f>CONCATENATE(Tabla1[[#This Row],[CONTRATO]],Tabla1[[#This Row],[CLAVE]])</f>
        <v>HRAEI-LPI-CC-037-2023HRAEI-MD1623</v>
      </c>
    </row>
    <row r="479" spans="1:15" ht="22.5" x14ac:dyDescent="0.25">
      <c r="A479" s="103" t="s">
        <v>1714</v>
      </c>
      <c r="B479" s="101" t="s">
        <v>1716</v>
      </c>
      <c r="C479" s="94" t="s">
        <v>1715</v>
      </c>
      <c r="D479" s="94">
        <v>25301309</v>
      </c>
      <c r="E479" s="95">
        <v>28</v>
      </c>
      <c r="F479" s="96">
        <v>56.5</v>
      </c>
      <c r="G479" s="96">
        <v>1582</v>
      </c>
      <c r="H479" s="104" t="s">
        <v>800</v>
      </c>
      <c r="I479" s="97" t="s">
        <v>2688</v>
      </c>
      <c r="J479" s="98" t="s">
        <v>2007</v>
      </c>
      <c r="K479" s="100">
        <v>45384</v>
      </c>
      <c r="L479" s="100">
        <v>45399</v>
      </c>
      <c r="M479" s="100">
        <v>45475</v>
      </c>
      <c r="N479" s="95">
        <v>28</v>
      </c>
      <c r="O479" s="107" t="str">
        <f>CONCATENATE(Tabla1[[#This Row],[CONTRATO]],Tabla1[[#This Row],[CLAVE]])</f>
        <v>HRAEI-LPI-CC-037-2023HRAEI-MD0919</v>
      </c>
    </row>
    <row r="480" spans="1:15" ht="45" x14ac:dyDescent="0.25">
      <c r="A480" s="103" t="s">
        <v>1767</v>
      </c>
      <c r="B480" s="101" t="s">
        <v>1769</v>
      </c>
      <c r="C480" s="94" t="s">
        <v>1768</v>
      </c>
      <c r="D480" s="94">
        <v>25302199</v>
      </c>
      <c r="E480" s="95">
        <v>4</v>
      </c>
      <c r="F480" s="96">
        <v>41.799999999999898</v>
      </c>
      <c r="G480" s="96">
        <v>167.19999999999959</v>
      </c>
      <c r="H480" s="104" t="s">
        <v>800</v>
      </c>
      <c r="I480" s="97" t="s">
        <v>2689</v>
      </c>
      <c r="J480" s="98" t="s">
        <v>1766</v>
      </c>
      <c r="K480" s="100">
        <v>45384</v>
      </c>
      <c r="L480" s="100">
        <v>45399</v>
      </c>
      <c r="M480" s="100" t="s">
        <v>2788</v>
      </c>
      <c r="N480" s="95">
        <v>0</v>
      </c>
      <c r="O480" s="107" t="str">
        <f>CONCATENATE(Tabla1[[#This Row],[CONTRATO]],Tabla1[[#This Row],[CLAVE]])</f>
        <v>HRAEI-LPI-CC-037-1-2023HRAEI-MD1608</v>
      </c>
    </row>
    <row r="481" spans="1:15" ht="33.75" x14ac:dyDescent="0.25">
      <c r="A481" s="103" t="s">
        <v>1778</v>
      </c>
      <c r="B481" s="101" t="s">
        <v>1780</v>
      </c>
      <c r="C481" s="94" t="s">
        <v>1779</v>
      </c>
      <c r="D481" s="94">
        <v>25300175</v>
      </c>
      <c r="E481" s="95">
        <v>63</v>
      </c>
      <c r="F481" s="96">
        <v>110</v>
      </c>
      <c r="G481" s="96">
        <v>6930</v>
      </c>
      <c r="H481" s="104" t="s">
        <v>406</v>
      </c>
      <c r="I481" s="97" t="s">
        <v>2690</v>
      </c>
      <c r="J481" s="98" t="s">
        <v>1519</v>
      </c>
      <c r="K481" s="100">
        <v>45384</v>
      </c>
      <c r="L481" s="100">
        <v>45399</v>
      </c>
      <c r="M481" s="100">
        <v>45399</v>
      </c>
      <c r="N481" s="95">
        <v>63</v>
      </c>
      <c r="O481" s="107" t="str">
        <f>CONCATENATE(Tabla1[[#This Row],[CONTRATO]],Tabla1[[#This Row],[CLAVE]])</f>
        <v>HRAEI-LPI-CC-016-2023HRAEI-MD0127</v>
      </c>
    </row>
    <row r="482" spans="1:15" ht="33.75" x14ac:dyDescent="0.25">
      <c r="A482" s="103" t="s">
        <v>1778</v>
      </c>
      <c r="B482" s="101" t="s">
        <v>1780</v>
      </c>
      <c r="C482" s="94" t="s">
        <v>1779</v>
      </c>
      <c r="D482" s="94">
        <v>25300175</v>
      </c>
      <c r="E482" s="95">
        <v>39</v>
      </c>
      <c r="F482" s="96">
        <v>113.85</v>
      </c>
      <c r="G482" s="96">
        <v>4440.1499999999996</v>
      </c>
      <c r="H482" s="104" t="s">
        <v>406</v>
      </c>
      <c r="I482" s="97" t="s">
        <v>2691</v>
      </c>
      <c r="J482" s="98" t="s">
        <v>2269</v>
      </c>
      <c r="K482" s="100">
        <v>45384</v>
      </c>
      <c r="L482" s="100">
        <v>45399</v>
      </c>
      <c r="M482" s="100">
        <v>45399</v>
      </c>
      <c r="N482" s="95">
        <v>39</v>
      </c>
      <c r="O482" s="107" t="str">
        <f>CONCATENATE(Tabla1[[#This Row],[CONTRATO]],Tabla1[[#This Row],[CLAVE]])</f>
        <v>HRAEI-LPI-CC-276-2023HRAEI-MD0127</v>
      </c>
    </row>
    <row r="483" spans="1:15" ht="33.75" x14ac:dyDescent="0.25">
      <c r="A483" s="103" t="s">
        <v>458</v>
      </c>
      <c r="B483" s="101" t="s">
        <v>460</v>
      </c>
      <c r="C483" s="94" t="s">
        <v>459</v>
      </c>
      <c r="D483" s="94">
        <v>25300556</v>
      </c>
      <c r="E483" s="95">
        <v>2</v>
      </c>
      <c r="F483" s="96">
        <v>8.6199999999999992</v>
      </c>
      <c r="G483" s="96">
        <v>17.239999999999998</v>
      </c>
      <c r="H483" s="104" t="s">
        <v>406</v>
      </c>
      <c r="I483" s="97" t="s">
        <v>2691</v>
      </c>
      <c r="J483" s="98" t="s">
        <v>2269</v>
      </c>
      <c r="K483" s="100">
        <v>45384</v>
      </c>
      <c r="L483" s="100">
        <v>45399</v>
      </c>
      <c r="M483" s="100">
        <v>45399</v>
      </c>
      <c r="N483" s="95">
        <v>2</v>
      </c>
      <c r="O483" s="107" t="str">
        <f>CONCATENATE(Tabla1[[#This Row],[CONTRATO]],Tabla1[[#This Row],[CLAVE]])</f>
        <v>HRAEI-LPI-CC-276-2023HRAEI-MD0345</v>
      </c>
    </row>
    <row r="484" spans="1:15" ht="33.75" x14ac:dyDescent="0.25">
      <c r="A484" s="103" t="s">
        <v>587</v>
      </c>
      <c r="B484" s="101" t="s">
        <v>589</v>
      </c>
      <c r="C484" s="94" t="s">
        <v>588</v>
      </c>
      <c r="D484" s="94">
        <v>25300415</v>
      </c>
      <c r="E484" s="95">
        <v>1</v>
      </c>
      <c r="F484" s="96">
        <v>24.36</v>
      </c>
      <c r="G484" s="96">
        <v>24.36</v>
      </c>
      <c r="H484" s="104" t="s">
        <v>406</v>
      </c>
      <c r="I484" s="97" t="s">
        <v>2691</v>
      </c>
      <c r="J484" s="98" t="s">
        <v>2269</v>
      </c>
      <c r="K484" s="100">
        <v>45384</v>
      </c>
      <c r="L484" s="100">
        <v>45399</v>
      </c>
      <c r="M484" s="100">
        <v>45399</v>
      </c>
      <c r="N484" s="95">
        <v>1</v>
      </c>
      <c r="O484" s="107" t="str">
        <f>CONCATENATE(Tabla1[[#This Row],[CONTRATO]],Tabla1[[#This Row],[CLAVE]])</f>
        <v>HRAEI-LPI-CC-276-2023HRAEI-MD0250</v>
      </c>
    </row>
    <row r="485" spans="1:15" ht="33.75" x14ac:dyDescent="0.25">
      <c r="A485" s="103" t="s">
        <v>1815</v>
      </c>
      <c r="B485" s="101" t="s">
        <v>1817</v>
      </c>
      <c r="C485" s="94" t="s">
        <v>1816</v>
      </c>
      <c r="D485" s="94">
        <v>25301527</v>
      </c>
      <c r="E485" s="95">
        <v>7</v>
      </c>
      <c r="F485" s="96">
        <v>37.76</v>
      </c>
      <c r="G485" s="96">
        <v>264.32</v>
      </c>
      <c r="H485" s="104" t="s">
        <v>406</v>
      </c>
      <c r="I485" s="97" t="s">
        <v>2691</v>
      </c>
      <c r="J485" s="98" t="s">
        <v>2269</v>
      </c>
      <c r="K485" s="100">
        <v>45384</v>
      </c>
      <c r="L485" s="100">
        <v>45399</v>
      </c>
      <c r="M485" s="100">
        <v>45399</v>
      </c>
      <c r="N485" s="95">
        <v>7</v>
      </c>
      <c r="O485" s="107" t="str">
        <f>CONCATENATE(Tabla1[[#This Row],[CONTRATO]],Tabla1[[#This Row],[CLAVE]])</f>
        <v>HRAEI-LPI-CC-276-2023HRAEI-MD1088</v>
      </c>
    </row>
    <row r="486" spans="1:15" ht="56.25" x14ac:dyDescent="0.25">
      <c r="A486" s="103" t="s">
        <v>1927</v>
      </c>
      <c r="B486" s="101" t="s">
        <v>1929</v>
      </c>
      <c r="C486" s="94" t="s">
        <v>1928</v>
      </c>
      <c r="D486" s="94">
        <v>25303043</v>
      </c>
      <c r="E486" s="95">
        <v>2</v>
      </c>
      <c r="F486" s="96">
        <v>24.78</v>
      </c>
      <c r="G486" s="96">
        <v>49.56</v>
      </c>
      <c r="H486" s="104" t="s">
        <v>406</v>
      </c>
      <c r="I486" s="97" t="s">
        <v>2691</v>
      </c>
      <c r="J486" s="98" t="s">
        <v>2269</v>
      </c>
      <c r="K486" s="100">
        <v>45384</v>
      </c>
      <c r="L486" s="100">
        <v>45399</v>
      </c>
      <c r="M486" s="100">
        <v>45399</v>
      </c>
      <c r="N486" s="95">
        <v>2</v>
      </c>
      <c r="O486" s="107" t="str">
        <f>CONCATENATE(Tabla1[[#This Row],[CONTRATO]],Tabla1[[#This Row],[CLAVE]])</f>
        <v>HRAEI-LPI-CC-276-2023HRAEI-MD1452</v>
      </c>
    </row>
    <row r="487" spans="1:15" ht="22.5" x14ac:dyDescent="0.25">
      <c r="A487" s="103" t="s">
        <v>1703</v>
      </c>
      <c r="B487" s="101" t="s">
        <v>1705</v>
      </c>
      <c r="C487" s="94" t="s">
        <v>1704</v>
      </c>
      <c r="D487" s="94">
        <v>25301402</v>
      </c>
      <c r="E487" s="95">
        <v>250</v>
      </c>
      <c r="F487" s="96">
        <v>25.64</v>
      </c>
      <c r="G487" s="96">
        <v>6410</v>
      </c>
      <c r="H487" s="104" t="s">
        <v>412</v>
      </c>
      <c r="I487" s="97" t="s">
        <v>2692</v>
      </c>
      <c r="J487" s="98" t="s">
        <v>1627</v>
      </c>
      <c r="K487" s="100">
        <v>45391</v>
      </c>
      <c r="L487" s="100">
        <v>45406</v>
      </c>
      <c r="M487" s="100">
        <v>45433</v>
      </c>
      <c r="N487" s="95">
        <v>250</v>
      </c>
      <c r="O487" s="107" t="str">
        <f>CONCATENATE(Tabla1[[#This Row],[CONTRATO]],Tabla1[[#This Row],[CLAVE]])</f>
        <v>HRAEI-LPI-CC-026-2023HRAEI-MD0988</v>
      </c>
    </row>
    <row r="488" spans="1:15" ht="45" x14ac:dyDescent="0.25">
      <c r="A488" s="103" t="s">
        <v>2174</v>
      </c>
      <c r="B488" s="101" t="s">
        <v>2176</v>
      </c>
      <c r="C488" s="94" t="s">
        <v>2175</v>
      </c>
      <c r="D488" s="94">
        <v>25300947</v>
      </c>
      <c r="E488" s="95">
        <v>3120</v>
      </c>
      <c r="F488" s="96">
        <v>269</v>
      </c>
      <c r="G488" s="96">
        <v>839280</v>
      </c>
      <c r="H488" s="104" t="s">
        <v>853</v>
      </c>
      <c r="I488" s="97" t="s">
        <v>2693</v>
      </c>
      <c r="J488" s="98" t="s">
        <v>2173</v>
      </c>
      <c r="K488" s="100">
        <v>45391</v>
      </c>
      <c r="L488" s="100">
        <v>45406</v>
      </c>
      <c r="M488" s="100">
        <v>45400</v>
      </c>
      <c r="N488" s="95">
        <v>3120</v>
      </c>
      <c r="O488" s="107" t="str">
        <f>CONCATENATE(Tabla1[[#This Row],[CONTRATO]],Tabla1[[#This Row],[CLAVE]])</f>
        <v>HRAEI-AD-CC-141-2023HRAEI-MD0640</v>
      </c>
    </row>
    <row r="489" spans="1:15" ht="22.5" x14ac:dyDescent="0.25">
      <c r="A489" s="103" t="s">
        <v>1682</v>
      </c>
      <c r="B489" s="101" t="s">
        <v>1684</v>
      </c>
      <c r="C489" s="94" t="s">
        <v>1683</v>
      </c>
      <c r="D489" s="94">
        <v>25300842</v>
      </c>
      <c r="E489" s="95">
        <v>32</v>
      </c>
      <c r="F489" s="96">
        <v>105.17</v>
      </c>
      <c r="G489" s="96">
        <v>3365.44</v>
      </c>
      <c r="H489" s="104" t="s">
        <v>80</v>
      </c>
      <c r="I489" s="97" t="s">
        <v>2694</v>
      </c>
      <c r="J489" s="98" t="s">
        <v>1681</v>
      </c>
      <c r="K489" s="100">
        <v>45399</v>
      </c>
      <c r="L489" s="100">
        <v>45414</v>
      </c>
      <c r="M489" s="100">
        <v>45408</v>
      </c>
      <c r="N489" s="95">
        <v>32</v>
      </c>
      <c r="O489" s="107" t="str">
        <f>CONCATENATE(Tabla1[[#This Row],[CONTRATO]],Tabla1[[#This Row],[CLAVE]])</f>
        <v>HRAEI-LPI-CC-031-2023HRAEI-MD0562</v>
      </c>
    </row>
    <row r="490" spans="1:15" ht="22.5" x14ac:dyDescent="0.25">
      <c r="A490" s="103" t="s">
        <v>1728</v>
      </c>
      <c r="B490" s="101" t="s">
        <v>1730</v>
      </c>
      <c r="C490" s="94" t="s">
        <v>1729</v>
      </c>
      <c r="D490" s="94">
        <v>25301549</v>
      </c>
      <c r="E490" s="95">
        <v>24</v>
      </c>
      <c r="F490" s="96">
        <v>9.89</v>
      </c>
      <c r="G490" s="96">
        <v>237.36</v>
      </c>
      <c r="H490" s="104" t="s">
        <v>494</v>
      </c>
      <c r="I490" s="97" t="s">
        <v>2695</v>
      </c>
      <c r="J490" s="98" t="s">
        <v>1599</v>
      </c>
      <c r="K490" s="100">
        <v>45399</v>
      </c>
      <c r="L490" s="100">
        <v>45414</v>
      </c>
      <c r="M490" s="100">
        <v>45414</v>
      </c>
      <c r="N490" s="95">
        <v>24</v>
      </c>
      <c r="O490" s="107" t="str">
        <f>CONCATENATE(Tabla1[[#This Row],[CONTRATO]],Tabla1[[#This Row],[CLAVE]])</f>
        <v>HRAEI-LPI-CC-024-2023HRAEI-MD1104</v>
      </c>
    </row>
    <row r="491" spans="1:15" ht="22.5" x14ac:dyDescent="0.25">
      <c r="A491" s="103" t="s">
        <v>1624</v>
      </c>
      <c r="B491" s="101" t="s">
        <v>1626</v>
      </c>
      <c r="C491" s="94" t="s">
        <v>1625</v>
      </c>
      <c r="D491" s="94">
        <v>25302830</v>
      </c>
      <c r="E491" s="95">
        <v>5</v>
      </c>
      <c r="F491" s="96">
        <v>14.37</v>
      </c>
      <c r="G491" s="96">
        <v>71.849999999999994</v>
      </c>
      <c r="H491" s="104" t="s">
        <v>2291</v>
      </c>
      <c r="I491" s="97" t="s">
        <v>2696</v>
      </c>
      <c r="J491" s="98" t="s">
        <v>2290</v>
      </c>
      <c r="K491" s="100">
        <v>45399</v>
      </c>
      <c r="L491" s="100">
        <v>45414</v>
      </c>
      <c r="M491" s="100">
        <v>45414</v>
      </c>
      <c r="N491" s="95">
        <v>5</v>
      </c>
      <c r="O491" s="107" t="str">
        <f>CONCATENATE(Tabla1[[#This Row],[CONTRATO]],Tabla1[[#This Row],[CLAVE]])</f>
        <v>HRAEI-LPI-CC-279-1-2023HRAEI-MD1049</v>
      </c>
    </row>
    <row r="492" spans="1:15" ht="22.5" x14ac:dyDescent="0.25">
      <c r="A492" s="103" t="s">
        <v>500</v>
      </c>
      <c r="B492" s="101" t="s">
        <v>502</v>
      </c>
      <c r="C492" s="94" t="s">
        <v>501</v>
      </c>
      <c r="D492" s="94">
        <v>25301451</v>
      </c>
      <c r="E492" s="95">
        <v>10</v>
      </c>
      <c r="F492" s="96">
        <v>42</v>
      </c>
      <c r="G492" s="96">
        <v>420</v>
      </c>
      <c r="H492" s="104" t="s">
        <v>499</v>
      </c>
      <c r="I492" s="97" t="s">
        <v>2697</v>
      </c>
      <c r="J492" s="98" t="s">
        <v>498</v>
      </c>
      <c r="K492" s="100">
        <v>45399</v>
      </c>
      <c r="L492" s="100">
        <v>45414</v>
      </c>
      <c r="M492" s="100">
        <v>45441</v>
      </c>
      <c r="N492" s="95">
        <v>10</v>
      </c>
      <c r="O492" s="107" t="str">
        <f>CONCATENATE(Tabla1[[#This Row],[CONTRATO]],Tabla1[[#This Row],[CLAVE]])</f>
        <v>HRAEI-LPI-CC-432-2022HRAEI-MD1025</v>
      </c>
    </row>
    <row r="493" spans="1:15" ht="45" x14ac:dyDescent="0.25">
      <c r="A493" s="103" t="s">
        <v>593</v>
      </c>
      <c r="B493" s="101" t="s">
        <v>595</v>
      </c>
      <c r="C493" s="94" t="s">
        <v>594</v>
      </c>
      <c r="D493" s="94">
        <v>25302247</v>
      </c>
      <c r="E493" s="95">
        <v>20</v>
      </c>
      <c r="F493" s="96">
        <v>17.899999999999999</v>
      </c>
      <c r="G493" s="96">
        <v>358</v>
      </c>
      <c r="H493" s="104" t="s">
        <v>592</v>
      </c>
      <c r="I493" s="97" t="s">
        <v>2698</v>
      </c>
      <c r="J493" s="98" t="s">
        <v>2308</v>
      </c>
      <c r="K493" s="100">
        <v>45399</v>
      </c>
      <c r="L493" s="100">
        <v>45414</v>
      </c>
      <c r="M493" s="100" t="s">
        <v>2788</v>
      </c>
      <c r="N493" s="95">
        <v>0</v>
      </c>
      <c r="O493" s="107" t="str">
        <f>CONCATENATE(Tabla1[[#This Row],[CONTRATO]],Tabla1[[#This Row],[CLAVE]])</f>
        <v>HRAEI-LPI-CC-344-2023HRAEI-MD1638</v>
      </c>
    </row>
    <row r="494" spans="1:15" ht="33.75" x14ac:dyDescent="0.25">
      <c r="A494" s="103" t="s">
        <v>2102</v>
      </c>
      <c r="B494" s="101" t="s">
        <v>2104</v>
      </c>
      <c r="C494" s="94" t="s">
        <v>2103</v>
      </c>
      <c r="D494" s="94">
        <v>25300536</v>
      </c>
      <c r="E494" s="95">
        <v>959</v>
      </c>
      <c r="F494" s="96">
        <v>25.83</v>
      </c>
      <c r="G494" s="96">
        <v>24770.969999999998</v>
      </c>
      <c r="H494" s="104" t="s">
        <v>1476</v>
      </c>
      <c r="I494" s="97" t="s">
        <v>2699</v>
      </c>
      <c r="J494" s="98" t="s">
        <v>2044</v>
      </c>
      <c r="K494" s="100">
        <v>45408</v>
      </c>
      <c r="L494" s="100">
        <v>45423</v>
      </c>
      <c r="M494" s="100" t="s">
        <v>2788</v>
      </c>
      <c r="N494" s="95">
        <v>0</v>
      </c>
      <c r="O494" s="107" t="str">
        <f>CONCATENATE(Tabla1[[#This Row],[CONTRATO]],Tabla1[[#This Row],[CLAVE]])</f>
        <v>HRAEI-AD-CC-098-2023HRAEI-MD0333</v>
      </c>
    </row>
    <row r="495" spans="1:15" ht="33.75" x14ac:dyDescent="0.25">
      <c r="A495" s="103" t="s">
        <v>2129</v>
      </c>
      <c r="B495" s="101" t="s">
        <v>2131</v>
      </c>
      <c r="C495" s="94" t="s">
        <v>2130</v>
      </c>
      <c r="D495" s="94">
        <v>25301097</v>
      </c>
      <c r="E495" s="95">
        <v>70</v>
      </c>
      <c r="F495" s="96">
        <v>37.130000000000003</v>
      </c>
      <c r="G495" s="96">
        <v>2599.1000000000004</v>
      </c>
      <c r="H495" s="104" t="s">
        <v>1476</v>
      </c>
      <c r="I495" s="97" t="s">
        <v>2699</v>
      </c>
      <c r="J495" s="98" t="s">
        <v>2044</v>
      </c>
      <c r="K495" s="100">
        <v>45408</v>
      </c>
      <c r="L495" s="100">
        <v>45423</v>
      </c>
      <c r="M495" s="100" t="s">
        <v>2788</v>
      </c>
      <c r="N495" s="95">
        <v>0</v>
      </c>
      <c r="O495" s="107" t="str">
        <f>CONCATENATE(Tabla1[[#This Row],[CONTRATO]],Tabla1[[#This Row],[CLAVE]])</f>
        <v>HRAEI-AD-CC-098-2023HRAEI-MD0006</v>
      </c>
    </row>
    <row r="496" spans="1:15" ht="33.75" x14ac:dyDescent="0.25">
      <c r="A496" s="103" t="s">
        <v>1202</v>
      </c>
      <c r="B496" s="101" t="s">
        <v>1204</v>
      </c>
      <c r="C496" s="94" t="s">
        <v>1203</v>
      </c>
      <c r="D496" s="94">
        <v>25303403</v>
      </c>
      <c r="E496" s="95">
        <v>2</v>
      </c>
      <c r="F496" s="96">
        <v>70.290000000000006</v>
      </c>
      <c r="G496" s="96">
        <v>140.58000000000001</v>
      </c>
      <c r="H496" s="104" t="s">
        <v>1300</v>
      </c>
      <c r="I496" s="97" t="s">
        <v>2700</v>
      </c>
      <c r="J496" s="98" t="s">
        <v>1299</v>
      </c>
      <c r="K496" s="100">
        <v>45408</v>
      </c>
      <c r="L496" s="100">
        <v>45423</v>
      </c>
      <c r="M496" s="100" t="s">
        <v>2788</v>
      </c>
      <c r="N496" s="95">
        <v>0</v>
      </c>
      <c r="O496" s="107" t="str">
        <f>CONCATENATE(Tabla1[[#This Row],[CONTRATO]],Tabla1[[#This Row],[CLAVE]])</f>
        <v>HRAEI-LPI-CC-497-2022HRAEI-MD1743</v>
      </c>
    </row>
    <row r="497" spans="1:15" ht="22.5" x14ac:dyDescent="0.25">
      <c r="A497" s="103" t="s">
        <v>1262</v>
      </c>
      <c r="B497" s="101" t="s">
        <v>1264</v>
      </c>
      <c r="C497" s="94" t="s">
        <v>1263</v>
      </c>
      <c r="D497" s="94">
        <v>25300426</v>
      </c>
      <c r="E497" s="95">
        <v>4</v>
      </c>
      <c r="F497" s="96">
        <v>18</v>
      </c>
      <c r="G497" s="96">
        <v>72</v>
      </c>
      <c r="H497" s="104" t="s">
        <v>1298</v>
      </c>
      <c r="I497" s="97" t="s">
        <v>2701</v>
      </c>
      <c r="J497" s="98" t="s">
        <v>1297</v>
      </c>
      <c r="K497" s="100">
        <v>45408</v>
      </c>
      <c r="L497" s="100">
        <v>45423</v>
      </c>
      <c r="M497" s="100" t="s">
        <v>2788</v>
      </c>
      <c r="N497" s="95">
        <v>0</v>
      </c>
      <c r="O497" s="107" t="str">
        <f>CONCATENATE(Tabla1[[#This Row],[CONTRATO]],Tabla1[[#This Row],[CLAVE]])</f>
        <v>HRAEI-LPI-CC-495-2022HRAEI-MD0257</v>
      </c>
    </row>
    <row r="498" spans="1:15" ht="45" x14ac:dyDescent="0.25">
      <c r="A498" s="103" t="s">
        <v>2057</v>
      </c>
      <c r="B498" s="101" t="s">
        <v>2059</v>
      </c>
      <c r="C498" s="94" t="s">
        <v>2058</v>
      </c>
      <c r="D498" s="94">
        <v>25301479</v>
      </c>
      <c r="E498" s="95">
        <v>55</v>
      </c>
      <c r="F498" s="96">
        <v>27.92</v>
      </c>
      <c r="G498" s="96">
        <v>1535.6000000000001</v>
      </c>
      <c r="H498" s="104" t="s">
        <v>340</v>
      </c>
      <c r="I498" s="97" t="s">
        <v>2702</v>
      </c>
      <c r="J498" s="98" t="s">
        <v>2049</v>
      </c>
      <c r="K498" s="100">
        <v>45408</v>
      </c>
      <c r="L498" s="100">
        <v>45423</v>
      </c>
      <c r="M498" s="100">
        <v>45483</v>
      </c>
      <c r="N498" s="95">
        <v>55</v>
      </c>
      <c r="O498" s="107" t="str">
        <f>CONCATENATE(Tabla1[[#This Row],[CONTRATO]],Tabla1[[#This Row],[CLAVE]])</f>
        <v>HRAEI-AD-CC-099-2023-AHRAEI-MD1050</v>
      </c>
    </row>
    <row r="499" spans="1:15" ht="22.5" x14ac:dyDescent="0.25">
      <c r="A499" s="103" t="s">
        <v>478</v>
      </c>
      <c r="B499" s="101" t="s">
        <v>480</v>
      </c>
      <c r="C499" s="94" t="s">
        <v>479</v>
      </c>
      <c r="D499" s="94">
        <v>25301772</v>
      </c>
      <c r="E499" s="95">
        <v>65</v>
      </c>
      <c r="F499" s="96">
        <v>4.3</v>
      </c>
      <c r="G499" s="96">
        <v>279.5</v>
      </c>
      <c r="H499" s="104" t="s">
        <v>1294</v>
      </c>
      <c r="I499" s="97" t="s">
        <v>2703</v>
      </c>
      <c r="J499" s="98" t="s">
        <v>1293</v>
      </c>
      <c r="K499" s="100">
        <v>45408</v>
      </c>
      <c r="L499" s="100">
        <v>45423</v>
      </c>
      <c r="M499" s="100" t="s">
        <v>2788</v>
      </c>
      <c r="N499" s="95">
        <v>0</v>
      </c>
      <c r="O499" s="107" t="str">
        <f>CONCATENATE(Tabla1[[#This Row],[CONTRATO]],Tabla1[[#This Row],[CLAVE]])</f>
        <v>HRAEI-LPI-CC-493-2022HRAEI-MD1267</v>
      </c>
    </row>
    <row r="500" spans="1:15" ht="56.25" x14ac:dyDescent="0.25">
      <c r="A500" s="103" t="s">
        <v>1195</v>
      </c>
      <c r="B500" s="101" t="s">
        <v>1197</v>
      </c>
      <c r="C500" s="94" t="s">
        <v>1196</v>
      </c>
      <c r="D500" s="94">
        <v>25303401</v>
      </c>
      <c r="E500" s="95">
        <v>26</v>
      </c>
      <c r="F500" s="96">
        <v>3987.62</v>
      </c>
      <c r="G500" s="96">
        <v>103678.12</v>
      </c>
      <c r="H500" s="104" t="s">
        <v>1194</v>
      </c>
      <c r="I500" s="97" t="s">
        <v>2704</v>
      </c>
      <c r="J500" s="98" t="s">
        <v>1193</v>
      </c>
      <c r="K500" s="100">
        <v>45408</v>
      </c>
      <c r="L500" s="100">
        <v>45423</v>
      </c>
      <c r="M500" s="100" t="s">
        <v>2788</v>
      </c>
      <c r="N500" s="95">
        <v>0</v>
      </c>
      <c r="O500" s="107" t="str">
        <f>CONCATENATE(Tabla1[[#This Row],[CONTRATO]],Tabla1[[#This Row],[CLAVE]])</f>
        <v>HRAEI-LPI-CC-486-2022HRAEI-MD2069</v>
      </c>
    </row>
    <row r="501" spans="1:15" ht="56.25" x14ac:dyDescent="0.25">
      <c r="A501" s="103" t="s">
        <v>1183</v>
      </c>
      <c r="B501" s="101" t="s">
        <v>1185</v>
      </c>
      <c r="C501" s="94" t="s">
        <v>1184</v>
      </c>
      <c r="D501" s="94">
        <v>25303284</v>
      </c>
      <c r="E501" s="95">
        <v>975</v>
      </c>
      <c r="F501" s="96">
        <v>1620</v>
      </c>
      <c r="G501" s="96">
        <v>1579500</v>
      </c>
      <c r="H501" s="104" t="s">
        <v>1182</v>
      </c>
      <c r="I501" s="97" t="s">
        <v>2705</v>
      </c>
      <c r="J501" s="98" t="s">
        <v>1181</v>
      </c>
      <c r="K501" s="100">
        <v>45408</v>
      </c>
      <c r="L501" s="100">
        <v>45423</v>
      </c>
      <c r="M501" s="100">
        <v>45422</v>
      </c>
      <c r="N501" s="95">
        <v>975</v>
      </c>
      <c r="O501" s="107" t="str">
        <f>CONCATENATE(Tabla1[[#This Row],[CONTRATO]],Tabla1[[#This Row],[CLAVE]])</f>
        <v>HRAEI-LPI-CC-484-2022HRAEI-MD2083</v>
      </c>
    </row>
    <row r="502" spans="1:15" ht="33.75" x14ac:dyDescent="0.25">
      <c r="A502" s="103" t="s">
        <v>1162</v>
      </c>
      <c r="B502" s="101" t="s">
        <v>1164</v>
      </c>
      <c r="C502" s="94" t="s">
        <v>1163</v>
      </c>
      <c r="D502" s="94">
        <v>25302408</v>
      </c>
      <c r="E502" s="95">
        <v>46</v>
      </c>
      <c r="F502" s="96">
        <v>4650</v>
      </c>
      <c r="G502" s="96">
        <v>213900</v>
      </c>
      <c r="H502" s="104" t="s">
        <v>1161</v>
      </c>
      <c r="I502" s="97" t="s">
        <v>2706</v>
      </c>
      <c r="J502" s="98" t="s">
        <v>1160</v>
      </c>
      <c r="K502" s="100">
        <v>45408</v>
      </c>
      <c r="L502" s="100">
        <v>45423</v>
      </c>
      <c r="M502" s="100">
        <v>45475</v>
      </c>
      <c r="N502" s="95">
        <v>46</v>
      </c>
      <c r="O502" s="107" t="str">
        <f>CONCATENATE(Tabla1[[#This Row],[CONTRATO]],Tabla1[[#This Row],[CLAVE]])</f>
        <v>HRAEI-LPI-CC-480-2022HRAEI-MD1918</v>
      </c>
    </row>
    <row r="503" spans="1:15" ht="22.5" x14ac:dyDescent="0.25">
      <c r="A503" s="103" t="s">
        <v>196</v>
      </c>
      <c r="B503" s="101" t="s">
        <v>198</v>
      </c>
      <c r="C503" s="94" t="s">
        <v>197</v>
      </c>
      <c r="D503" s="94">
        <v>25302682</v>
      </c>
      <c r="E503" s="95">
        <v>2</v>
      </c>
      <c r="F503" s="96">
        <v>81040.429999999993</v>
      </c>
      <c r="G503" s="96">
        <v>162080.85999999999</v>
      </c>
      <c r="H503" s="104" t="s">
        <v>1292</v>
      </c>
      <c r="I503" s="97" t="s">
        <v>3582</v>
      </c>
      <c r="J503" s="98" t="s">
        <v>2251</v>
      </c>
      <c r="K503" s="100">
        <v>45408</v>
      </c>
      <c r="L503" s="100">
        <v>45423</v>
      </c>
      <c r="M503" s="100" t="s">
        <v>2788</v>
      </c>
      <c r="N503" s="95">
        <v>0</v>
      </c>
      <c r="O503" s="107" t="str">
        <f>CONCATENATE(Tabla1[[#This Row],[CONTRATO]],Tabla1[[#This Row],[CLAVE]])</f>
        <v>HRAEI-AD-CC-238-2023HRAEI-MD2097</v>
      </c>
    </row>
    <row r="504" spans="1:15" ht="45" x14ac:dyDescent="0.25">
      <c r="A504" s="103" t="s">
        <v>301</v>
      </c>
      <c r="B504" s="101" t="s">
        <v>303</v>
      </c>
      <c r="C504" s="94" t="s">
        <v>302</v>
      </c>
      <c r="D504" s="94">
        <v>25303565</v>
      </c>
      <c r="E504" s="95">
        <v>14</v>
      </c>
      <c r="F504" s="96">
        <v>7203.76</v>
      </c>
      <c r="G504" s="96">
        <v>100852.64</v>
      </c>
      <c r="H504" s="104" t="s">
        <v>1292</v>
      </c>
      <c r="I504" s="97" t="s">
        <v>3582</v>
      </c>
      <c r="J504" s="98" t="s">
        <v>2251</v>
      </c>
      <c r="K504" s="100">
        <v>45408</v>
      </c>
      <c r="L504" s="100">
        <v>45423</v>
      </c>
      <c r="M504" s="100">
        <v>45499</v>
      </c>
      <c r="N504" s="95">
        <v>14</v>
      </c>
      <c r="O504" s="107" t="str">
        <f>CONCATENATE(Tabla1[[#This Row],[CONTRATO]],Tabla1[[#This Row],[CLAVE]])</f>
        <v>HRAEI-AD-CC-238-2023HRAEI-MD2114</v>
      </c>
    </row>
    <row r="505" spans="1:15" ht="45" x14ac:dyDescent="0.25">
      <c r="A505" s="103" t="s">
        <v>305</v>
      </c>
      <c r="B505" s="101" t="s">
        <v>307</v>
      </c>
      <c r="C505" s="94" t="s">
        <v>306</v>
      </c>
      <c r="D505" s="94">
        <v>25303566</v>
      </c>
      <c r="E505" s="95">
        <v>19</v>
      </c>
      <c r="F505" s="96">
        <v>28815.040000000001</v>
      </c>
      <c r="G505" s="96">
        <v>547485.76</v>
      </c>
      <c r="H505" s="104" t="s">
        <v>1292</v>
      </c>
      <c r="I505" s="97" t="s">
        <v>3582</v>
      </c>
      <c r="J505" s="95" t="s">
        <v>2251</v>
      </c>
      <c r="K505" s="100">
        <v>45408</v>
      </c>
      <c r="L505" s="100">
        <v>45423</v>
      </c>
      <c r="M505" s="100">
        <v>45499</v>
      </c>
      <c r="N505" s="95">
        <v>19</v>
      </c>
      <c r="O505" s="107" t="str">
        <f>CONCATENATE(Tabla1[[#This Row],[CONTRATO]],Tabla1[[#This Row],[CLAVE]])</f>
        <v>HRAEI-AD-CC-238-2023HRAEI-MD2115</v>
      </c>
    </row>
    <row r="506" spans="1:15" ht="56.25" x14ac:dyDescent="0.25">
      <c r="A506" s="103" t="s">
        <v>234</v>
      </c>
      <c r="B506" s="101" t="s">
        <v>236</v>
      </c>
      <c r="C506" s="94" t="s">
        <v>235</v>
      </c>
      <c r="D506" s="94">
        <v>25303238</v>
      </c>
      <c r="E506" s="95">
        <v>360</v>
      </c>
      <c r="F506" s="96">
        <v>27695.78</v>
      </c>
      <c r="G506" s="96">
        <v>9970480.7999999989</v>
      </c>
      <c r="H506" s="104" t="s">
        <v>128</v>
      </c>
      <c r="I506" s="97" t="s">
        <v>2707</v>
      </c>
      <c r="J506" s="95" t="s">
        <v>127</v>
      </c>
      <c r="K506" s="100">
        <v>45408</v>
      </c>
      <c r="L506" s="100">
        <v>45423</v>
      </c>
      <c r="M506" s="100">
        <v>45419</v>
      </c>
      <c r="N506" s="95">
        <v>360</v>
      </c>
      <c r="O506" s="107" t="str">
        <f>CONCATENATE(Tabla1[[#This Row],[CONTRATO]],Tabla1[[#This Row],[CLAVE]])</f>
        <v>HRAEI-AD-CC-346-2022HRAEI-MD2101</v>
      </c>
    </row>
    <row r="507" spans="1:15" ht="45" x14ac:dyDescent="0.25">
      <c r="A507" s="103" t="s">
        <v>224</v>
      </c>
      <c r="B507" s="101" t="s">
        <v>226</v>
      </c>
      <c r="C507" s="94" t="s">
        <v>225</v>
      </c>
      <c r="D507" s="94">
        <v>25303185</v>
      </c>
      <c r="E507" s="95">
        <v>168</v>
      </c>
      <c r="F507" s="96">
        <v>11383.31</v>
      </c>
      <c r="G507" s="96">
        <v>1912396.0799999998</v>
      </c>
      <c r="H507" s="104" t="s">
        <v>128</v>
      </c>
      <c r="I507" s="97" t="s">
        <v>2707</v>
      </c>
      <c r="J507" s="95" t="s">
        <v>127</v>
      </c>
      <c r="K507" s="100">
        <v>45408</v>
      </c>
      <c r="L507" s="100">
        <v>45423</v>
      </c>
      <c r="M507" s="100">
        <v>45419</v>
      </c>
      <c r="N507" s="95">
        <v>168</v>
      </c>
      <c r="O507" s="107" t="str">
        <f>CONCATENATE(Tabla1[[#This Row],[CONTRATO]],Tabla1[[#This Row],[CLAVE]])</f>
        <v>HRAEI-AD-CC-346-2022HRAEI-MD2063</v>
      </c>
    </row>
    <row r="508" spans="1:15" ht="33.75" x14ac:dyDescent="0.25">
      <c r="A508" s="103" t="s">
        <v>180</v>
      </c>
      <c r="B508" s="101" t="s">
        <v>182</v>
      </c>
      <c r="C508" s="94" t="s">
        <v>181</v>
      </c>
      <c r="D508" s="94">
        <v>25302514</v>
      </c>
      <c r="E508" s="95">
        <v>70</v>
      </c>
      <c r="F508" s="96">
        <v>6047.19</v>
      </c>
      <c r="G508" s="96">
        <v>423303.3</v>
      </c>
      <c r="H508" s="104" t="s">
        <v>128</v>
      </c>
      <c r="I508" s="97" t="s">
        <v>2707</v>
      </c>
      <c r="J508" s="98" t="s">
        <v>127</v>
      </c>
      <c r="K508" s="100">
        <v>45408</v>
      </c>
      <c r="L508" s="100">
        <v>45423</v>
      </c>
      <c r="M508" s="100">
        <v>45419</v>
      </c>
      <c r="N508" s="95">
        <v>70</v>
      </c>
      <c r="O508" s="107" t="str">
        <f>CONCATENATE(Tabla1[[#This Row],[CONTRATO]],Tabla1[[#This Row],[CLAVE]])</f>
        <v>HRAEI-AD-CC-346-2022HRAEI-MD2093</v>
      </c>
    </row>
    <row r="509" spans="1:15" ht="45" x14ac:dyDescent="0.25">
      <c r="A509" s="103" t="s">
        <v>612</v>
      </c>
      <c r="B509" s="101" t="s">
        <v>614</v>
      </c>
      <c r="C509" s="94" t="s">
        <v>613</v>
      </c>
      <c r="D509" s="94">
        <v>25301894</v>
      </c>
      <c r="E509" s="95">
        <v>130</v>
      </c>
      <c r="F509" s="96">
        <v>8.07</v>
      </c>
      <c r="G509" s="96">
        <v>1049.1000000000001</v>
      </c>
      <c r="H509" s="104" t="s">
        <v>1135</v>
      </c>
      <c r="I509" s="97" t="s">
        <v>2708</v>
      </c>
      <c r="J509" s="98" t="s">
        <v>1134</v>
      </c>
      <c r="K509" s="100">
        <v>45408</v>
      </c>
      <c r="L509" s="100">
        <v>45423</v>
      </c>
      <c r="M509" s="100">
        <v>45420</v>
      </c>
      <c r="N509" s="95">
        <v>130</v>
      </c>
      <c r="O509" s="107" t="str">
        <f>CONCATENATE(Tabla1[[#This Row],[CONTRATO]],Tabla1[[#This Row],[CLAVE]])</f>
        <v>HRAEI-LPI-CC-470-2022HRAEI-MD1361</v>
      </c>
    </row>
    <row r="510" spans="1:15" ht="33.75" x14ac:dyDescent="0.25">
      <c r="A510" s="103" t="s">
        <v>927</v>
      </c>
      <c r="B510" s="101" t="s">
        <v>929</v>
      </c>
      <c r="C510" s="94" t="s">
        <v>928</v>
      </c>
      <c r="D510" s="94">
        <v>25302215</v>
      </c>
      <c r="E510" s="95">
        <v>937</v>
      </c>
      <c r="F510" s="96">
        <v>207</v>
      </c>
      <c r="G510" s="96">
        <v>193959</v>
      </c>
      <c r="H510" s="104" t="s">
        <v>926</v>
      </c>
      <c r="I510" s="97" t="s">
        <v>2709</v>
      </c>
      <c r="J510" s="98" t="s">
        <v>925</v>
      </c>
      <c r="K510" s="100">
        <v>45408</v>
      </c>
      <c r="L510" s="100">
        <v>45423</v>
      </c>
      <c r="M510" s="100">
        <v>45422</v>
      </c>
      <c r="N510" s="95">
        <v>937</v>
      </c>
      <c r="O510" s="107" t="str">
        <f>CONCATENATE(Tabla1[[#This Row],[CONTRATO]],Tabla1[[#This Row],[CLAVE]])</f>
        <v>HRAEI-LPI-CC-465-1-2022HRAEI-MD1618</v>
      </c>
    </row>
    <row r="511" spans="1:15" ht="33.75" x14ac:dyDescent="0.25">
      <c r="A511" s="103" t="s">
        <v>184</v>
      </c>
      <c r="B511" s="101" t="s">
        <v>186</v>
      </c>
      <c r="C511" s="94" t="s">
        <v>185</v>
      </c>
      <c r="D511" s="94">
        <v>25302755</v>
      </c>
      <c r="E511" s="95">
        <v>70</v>
      </c>
      <c r="F511" s="96">
        <v>76844.25</v>
      </c>
      <c r="G511" s="96">
        <v>5379097.5</v>
      </c>
      <c r="H511" s="104" t="s">
        <v>161</v>
      </c>
      <c r="I511" s="97" t="s">
        <v>2710</v>
      </c>
      <c r="J511" s="98" t="s">
        <v>160</v>
      </c>
      <c r="K511" s="100">
        <v>45408</v>
      </c>
      <c r="L511" s="100">
        <v>45423</v>
      </c>
      <c r="M511" s="100">
        <v>45422</v>
      </c>
      <c r="N511" s="95">
        <v>70</v>
      </c>
      <c r="O511" s="107" t="str">
        <f>CONCATENATE(Tabla1[[#This Row],[CONTRATO]],Tabla1[[#This Row],[CLAVE]])</f>
        <v>HRAEI-AD-CC-349-2022HRAEI-MD2094</v>
      </c>
    </row>
    <row r="512" spans="1:15" ht="45" x14ac:dyDescent="0.25">
      <c r="A512" s="103" t="s">
        <v>246</v>
      </c>
      <c r="B512" s="101" t="s">
        <v>248</v>
      </c>
      <c r="C512" s="94" t="s">
        <v>247</v>
      </c>
      <c r="D512" s="94">
        <v>25303241</v>
      </c>
      <c r="E512" s="95">
        <v>234</v>
      </c>
      <c r="F512" s="96">
        <v>28705</v>
      </c>
      <c r="G512" s="96">
        <v>6716970</v>
      </c>
      <c r="H512" s="104" t="s">
        <v>161</v>
      </c>
      <c r="I512" s="97" t="s">
        <v>2710</v>
      </c>
      <c r="J512" s="98" t="s">
        <v>160</v>
      </c>
      <c r="K512" s="100">
        <v>45408</v>
      </c>
      <c r="L512" s="100">
        <v>45423</v>
      </c>
      <c r="M512" s="100">
        <v>45423</v>
      </c>
      <c r="N512" s="95">
        <v>234</v>
      </c>
      <c r="O512" s="107" t="str">
        <f>CONCATENATE(Tabla1[[#This Row],[CONTRATO]],Tabla1[[#This Row],[CLAVE]])</f>
        <v>HRAEI-AD-CC-349-2022HRAEI-MD2102</v>
      </c>
    </row>
    <row r="513" spans="1:15" ht="33.75" x14ac:dyDescent="0.25">
      <c r="A513" s="103" t="s">
        <v>250</v>
      </c>
      <c r="B513" s="101" t="s">
        <v>252</v>
      </c>
      <c r="C513" s="94" t="s">
        <v>251</v>
      </c>
      <c r="D513" s="94">
        <v>25303242</v>
      </c>
      <c r="E513" s="95">
        <v>117</v>
      </c>
      <c r="F513" s="96">
        <v>11482</v>
      </c>
      <c r="G513" s="96">
        <v>1343394</v>
      </c>
      <c r="H513" s="104" t="s">
        <v>161</v>
      </c>
      <c r="I513" s="97" t="s">
        <v>2710</v>
      </c>
      <c r="J513" s="98" t="s">
        <v>160</v>
      </c>
      <c r="K513" s="100">
        <v>45408</v>
      </c>
      <c r="L513" s="100">
        <v>45423</v>
      </c>
      <c r="M513" s="100">
        <v>45423</v>
      </c>
      <c r="N513" s="95">
        <v>117</v>
      </c>
      <c r="O513" s="107" t="str">
        <f>CONCATENATE(Tabla1[[#This Row],[CONTRATO]],Tabla1[[#This Row],[CLAVE]])</f>
        <v>HRAEI-AD-CC-349-2022HRAEI-MD2103</v>
      </c>
    </row>
    <row r="514" spans="1:15" ht="33.75" x14ac:dyDescent="0.25">
      <c r="A514" s="103" t="s">
        <v>168</v>
      </c>
      <c r="B514" s="101" t="s">
        <v>170</v>
      </c>
      <c r="C514" s="94" t="s">
        <v>169</v>
      </c>
      <c r="D514" s="94">
        <v>25302316</v>
      </c>
      <c r="E514" s="95">
        <v>25</v>
      </c>
      <c r="F514" s="96">
        <v>8760</v>
      </c>
      <c r="G514" s="96">
        <v>219000</v>
      </c>
      <c r="H514" s="104" t="s">
        <v>167</v>
      </c>
      <c r="I514" s="97" t="s">
        <v>2711</v>
      </c>
      <c r="J514" s="98" t="s">
        <v>166</v>
      </c>
      <c r="K514" s="100">
        <v>45408</v>
      </c>
      <c r="L514" s="100">
        <v>45423</v>
      </c>
      <c r="M514" s="100">
        <v>45463</v>
      </c>
      <c r="N514" s="95">
        <v>25</v>
      </c>
      <c r="O514" s="107" t="str">
        <f>CONCATENATE(Tabla1[[#This Row],[CONTRATO]],Tabla1[[#This Row],[CLAVE]])</f>
        <v>HRAEI-AD-CC-350-2022HRAEI-MD2058</v>
      </c>
    </row>
    <row r="515" spans="1:15" ht="33.75" x14ac:dyDescent="0.25">
      <c r="A515" s="103" t="s">
        <v>1031</v>
      </c>
      <c r="B515" s="101" t="s">
        <v>1033</v>
      </c>
      <c r="C515" s="94" t="s">
        <v>1032</v>
      </c>
      <c r="D515" s="94">
        <v>25303030</v>
      </c>
      <c r="E515" s="95">
        <v>6</v>
      </c>
      <c r="F515" s="96">
        <v>399</v>
      </c>
      <c r="G515" s="96">
        <v>2394</v>
      </c>
      <c r="H515" s="104" t="s">
        <v>853</v>
      </c>
      <c r="I515" s="97" t="s">
        <v>2712</v>
      </c>
      <c r="J515" s="98" t="s">
        <v>852</v>
      </c>
      <c r="K515" s="100">
        <v>45408</v>
      </c>
      <c r="L515" s="100">
        <v>45423</v>
      </c>
      <c r="M515" s="100" t="s">
        <v>2788</v>
      </c>
      <c r="N515" s="95">
        <v>0</v>
      </c>
      <c r="O515" s="107" t="str">
        <f>CONCATENATE(Tabla1[[#This Row],[CONTRATO]],Tabla1[[#This Row],[CLAVE]])</f>
        <v>HRAEI-LPI-CC-452-2022HRAEI-MD1445</v>
      </c>
    </row>
    <row r="516" spans="1:15" ht="33.75" x14ac:dyDescent="0.25">
      <c r="A516" s="103" t="s">
        <v>1121</v>
      </c>
      <c r="B516" s="101" t="s">
        <v>1123</v>
      </c>
      <c r="C516" s="94" t="s">
        <v>1122</v>
      </c>
      <c r="D516" s="94">
        <v>25300952</v>
      </c>
      <c r="E516" s="95">
        <v>468</v>
      </c>
      <c r="F516" s="96">
        <v>380</v>
      </c>
      <c r="G516" s="96">
        <v>177840</v>
      </c>
      <c r="H516" s="104" t="s">
        <v>800</v>
      </c>
      <c r="I516" s="97" t="s">
        <v>2713</v>
      </c>
      <c r="J516" s="98" t="s">
        <v>799</v>
      </c>
      <c r="K516" s="100">
        <v>45408</v>
      </c>
      <c r="L516" s="100">
        <v>45423</v>
      </c>
      <c r="M516" s="100">
        <v>45419</v>
      </c>
      <c r="N516" s="95">
        <v>468</v>
      </c>
      <c r="O516" s="107" t="str">
        <f>CONCATENATE(Tabla1[[#This Row],[CONTRATO]],Tabla1[[#This Row],[CLAVE]])</f>
        <v>HRAEI-LPI-CC-451-2022HRAEI-MD0644</v>
      </c>
    </row>
    <row r="517" spans="1:15" ht="45" x14ac:dyDescent="0.25">
      <c r="A517" s="103" t="s">
        <v>301</v>
      </c>
      <c r="B517" s="101" t="s">
        <v>303</v>
      </c>
      <c r="C517" s="94" t="s">
        <v>302</v>
      </c>
      <c r="D517" s="94">
        <v>25303565</v>
      </c>
      <c r="E517" s="95">
        <v>17</v>
      </c>
      <c r="F517" s="96">
        <v>7203.76</v>
      </c>
      <c r="G517" s="96">
        <v>122463.92</v>
      </c>
      <c r="H517" s="104" t="s">
        <v>195</v>
      </c>
      <c r="I517" s="97" t="s">
        <v>2714</v>
      </c>
      <c r="J517" s="98" t="s">
        <v>194</v>
      </c>
      <c r="K517" s="100">
        <v>45408</v>
      </c>
      <c r="L517" s="100">
        <v>45423</v>
      </c>
      <c r="M517" s="100" t="s">
        <v>2788</v>
      </c>
      <c r="N517" s="95">
        <v>0</v>
      </c>
      <c r="O517" s="107" t="str">
        <f>CONCATENATE(Tabla1[[#This Row],[CONTRATO]],Tabla1[[#This Row],[CLAVE]])</f>
        <v>HRAEI-AD-CC-352-2022HRAEI-MD2114</v>
      </c>
    </row>
    <row r="518" spans="1:15" ht="45" x14ac:dyDescent="0.25">
      <c r="A518" s="103" t="s">
        <v>305</v>
      </c>
      <c r="B518" s="101" t="s">
        <v>307</v>
      </c>
      <c r="C518" s="94" t="s">
        <v>306</v>
      </c>
      <c r="D518" s="94">
        <v>25303566</v>
      </c>
      <c r="E518" s="95">
        <v>56</v>
      </c>
      <c r="F518" s="96">
        <v>28815.040000000001</v>
      </c>
      <c r="G518" s="96">
        <v>1613642.24</v>
      </c>
      <c r="H518" s="104" t="s">
        <v>195</v>
      </c>
      <c r="I518" s="97" t="s">
        <v>2714</v>
      </c>
      <c r="J518" s="98" t="s">
        <v>194</v>
      </c>
      <c r="K518" s="100">
        <v>45408</v>
      </c>
      <c r="L518" s="100">
        <v>45423</v>
      </c>
      <c r="M518" s="100" t="s">
        <v>2788</v>
      </c>
      <c r="N518" s="95">
        <v>0</v>
      </c>
      <c r="O518" s="107" t="str">
        <f>CONCATENATE(Tabla1[[#This Row],[CONTRATO]],Tabla1[[#This Row],[CLAVE]])</f>
        <v>HRAEI-AD-CC-352-2022HRAEI-MD2115</v>
      </c>
    </row>
    <row r="519" spans="1:15" ht="22.5" x14ac:dyDescent="0.25">
      <c r="A519" s="103" t="s">
        <v>760</v>
      </c>
      <c r="B519" s="101" t="s">
        <v>762</v>
      </c>
      <c r="C519" s="94" t="s">
        <v>761</v>
      </c>
      <c r="D519" s="94">
        <v>25301035</v>
      </c>
      <c r="E519" s="95">
        <v>46</v>
      </c>
      <c r="F519" s="96">
        <v>4.2699999999999996</v>
      </c>
      <c r="G519" s="96">
        <v>196.42</v>
      </c>
      <c r="H519" s="104" t="s">
        <v>463</v>
      </c>
      <c r="I519" s="97" t="s">
        <v>2715</v>
      </c>
      <c r="J519" s="98" t="s">
        <v>462</v>
      </c>
      <c r="K519" s="100">
        <v>45408</v>
      </c>
      <c r="L519" s="100">
        <v>45423</v>
      </c>
      <c r="M519" s="100" t="s">
        <v>2788</v>
      </c>
      <c r="N519" s="95">
        <v>0</v>
      </c>
      <c r="O519" s="107" t="str">
        <f>CONCATENATE(Tabla1[[#This Row],[CONTRATO]],Tabla1[[#This Row],[CLAVE]])</f>
        <v>HRAEI-LPI-CC-427-2022HRAEI-MD0702</v>
      </c>
    </row>
    <row r="520" spans="1:15" ht="45" x14ac:dyDescent="0.25">
      <c r="A520" s="103" t="s">
        <v>939</v>
      </c>
      <c r="B520" s="101" t="s">
        <v>941</v>
      </c>
      <c r="C520" s="94" t="s">
        <v>940</v>
      </c>
      <c r="D520" s="94">
        <v>25301376</v>
      </c>
      <c r="E520" s="95">
        <v>61</v>
      </c>
      <c r="F520" s="96">
        <v>3.5</v>
      </c>
      <c r="G520" s="96">
        <v>213.5</v>
      </c>
      <c r="H520" s="104" t="s">
        <v>463</v>
      </c>
      <c r="I520" s="97" t="s">
        <v>2715</v>
      </c>
      <c r="J520" s="98" t="s">
        <v>462</v>
      </c>
      <c r="K520" s="100">
        <v>45408</v>
      </c>
      <c r="L520" s="100">
        <v>45423</v>
      </c>
      <c r="M520" s="100" t="s">
        <v>2788</v>
      </c>
      <c r="N520" s="95">
        <v>0</v>
      </c>
      <c r="O520" s="107" t="str">
        <f>CONCATENATE(Tabla1[[#This Row],[CONTRATO]],Tabla1[[#This Row],[CLAVE]])</f>
        <v>HRAEI-LPI-CC-427-2022HRAEI-MD0970</v>
      </c>
    </row>
    <row r="521" spans="1:15" ht="45" x14ac:dyDescent="0.25">
      <c r="A521" s="103" t="s">
        <v>978</v>
      </c>
      <c r="B521" s="101" t="s">
        <v>980</v>
      </c>
      <c r="C521" s="94" t="s">
        <v>979</v>
      </c>
      <c r="D521" s="94">
        <v>25300494</v>
      </c>
      <c r="E521" s="95">
        <v>4</v>
      </c>
      <c r="F521" s="96">
        <v>5.57</v>
      </c>
      <c r="G521" s="96">
        <v>22.28</v>
      </c>
      <c r="H521" s="104" t="s">
        <v>463</v>
      </c>
      <c r="I521" s="97" t="s">
        <v>2715</v>
      </c>
      <c r="J521" s="98" t="s">
        <v>462</v>
      </c>
      <c r="K521" s="100">
        <v>45408</v>
      </c>
      <c r="L521" s="100">
        <v>45423</v>
      </c>
      <c r="M521" s="100" t="s">
        <v>2788</v>
      </c>
      <c r="N521" s="95">
        <v>0</v>
      </c>
      <c r="O521" s="107" t="str">
        <f>CONCATENATE(Tabla1[[#This Row],[CONTRATO]],Tabla1[[#This Row],[CLAVE]])</f>
        <v>HRAEI-LPI-CC-427-2022HRAEI-MD0306</v>
      </c>
    </row>
    <row r="522" spans="1:15" ht="33.75" x14ac:dyDescent="0.25">
      <c r="A522" s="103" t="s">
        <v>609</v>
      </c>
      <c r="B522" s="101" t="s">
        <v>611</v>
      </c>
      <c r="C522" s="94" t="s">
        <v>610</v>
      </c>
      <c r="D522" s="94">
        <v>25301467</v>
      </c>
      <c r="E522" s="95">
        <v>4</v>
      </c>
      <c r="F522" s="96">
        <v>4.9000000000000004</v>
      </c>
      <c r="G522" s="96">
        <v>19.600000000000001</v>
      </c>
      <c r="H522" s="104" t="s">
        <v>463</v>
      </c>
      <c r="I522" s="97" t="s">
        <v>2715</v>
      </c>
      <c r="J522" s="98" t="s">
        <v>462</v>
      </c>
      <c r="K522" s="100">
        <v>45408</v>
      </c>
      <c r="L522" s="100">
        <v>45423</v>
      </c>
      <c r="M522" s="100" t="s">
        <v>2788</v>
      </c>
      <c r="N522" s="95">
        <v>0</v>
      </c>
      <c r="O522" s="107" t="str">
        <f>CONCATENATE(Tabla1[[#This Row],[CONTRATO]],Tabla1[[#This Row],[CLAVE]])</f>
        <v>HRAEI-LPI-CC-427-2022HRAEI-MD1038</v>
      </c>
    </row>
    <row r="523" spans="1:15" ht="33.75" x14ac:dyDescent="0.25">
      <c r="A523" s="103" t="s">
        <v>609</v>
      </c>
      <c r="B523" s="101" t="s">
        <v>611</v>
      </c>
      <c r="C523" s="94" t="s">
        <v>610</v>
      </c>
      <c r="D523" s="94">
        <v>25301467</v>
      </c>
      <c r="E523" s="95">
        <v>11</v>
      </c>
      <c r="F523" s="96">
        <v>4.5</v>
      </c>
      <c r="G523" s="96">
        <v>49.5</v>
      </c>
      <c r="H523" s="104" t="s">
        <v>457</v>
      </c>
      <c r="I523" s="97" t="s">
        <v>2716</v>
      </c>
      <c r="J523" s="98" t="s">
        <v>456</v>
      </c>
      <c r="K523" s="100">
        <v>45408</v>
      </c>
      <c r="L523" s="100">
        <v>45423</v>
      </c>
      <c r="M523" s="100" t="s">
        <v>2788</v>
      </c>
      <c r="N523" s="95">
        <v>0</v>
      </c>
      <c r="O523" s="107" t="str">
        <f>CONCATENATE(Tabla1[[#This Row],[CONTRATO]],Tabla1[[#This Row],[CLAVE]])</f>
        <v>HRAEI-LPI-CC-426-2022HRAEI-MD1038</v>
      </c>
    </row>
    <row r="524" spans="1:15" ht="33.75" x14ac:dyDescent="0.25">
      <c r="A524" s="103" t="s">
        <v>698</v>
      </c>
      <c r="B524" s="101" t="s">
        <v>700</v>
      </c>
      <c r="C524" s="94" t="s">
        <v>699</v>
      </c>
      <c r="D524" s="94">
        <v>25302395</v>
      </c>
      <c r="E524" s="95">
        <v>1</v>
      </c>
      <c r="F524" s="96">
        <v>15.5</v>
      </c>
      <c r="G524" s="96">
        <v>15.5</v>
      </c>
      <c r="H524" s="104" t="s">
        <v>457</v>
      </c>
      <c r="I524" s="97" t="s">
        <v>2716</v>
      </c>
      <c r="J524" s="98" t="s">
        <v>456</v>
      </c>
      <c r="K524" s="100">
        <v>45408</v>
      </c>
      <c r="L524" s="100">
        <v>45423</v>
      </c>
      <c r="M524" s="100" t="s">
        <v>2788</v>
      </c>
      <c r="N524" s="95">
        <v>0</v>
      </c>
      <c r="O524" s="107" t="str">
        <f>CONCATENATE(Tabla1[[#This Row],[CONTRATO]],Tabla1[[#This Row],[CLAVE]])</f>
        <v>HRAEI-LPI-CC-426-2022HRAEI-MD0133</v>
      </c>
    </row>
    <row r="525" spans="1:15" ht="45" x14ac:dyDescent="0.25">
      <c r="A525" s="103" t="s">
        <v>662</v>
      </c>
      <c r="B525" s="101" t="s">
        <v>664</v>
      </c>
      <c r="C525" s="94" t="s">
        <v>663</v>
      </c>
      <c r="D525" s="94">
        <v>25300447</v>
      </c>
      <c r="E525" s="95">
        <v>9</v>
      </c>
      <c r="F525" s="96">
        <v>33.6</v>
      </c>
      <c r="G525" s="96">
        <v>302.40000000000003</v>
      </c>
      <c r="H525" s="104" t="s">
        <v>457</v>
      </c>
      <c r="I525" s="97" t="s">
        <v>2716</v>
      </c>
      <c r="J525" s="98" t="s">
        <v>456</v>
      </c>
      <c r="K525" s="100">
        <v>45408</v>
      </c>
      <c r="L525" s="100">
        <v>45423</v>
      </c>
      <c r="M525" s="100" t="s">
        <v>2788</v>
      </c>
      <c r="N525" s="95">
        <v>0</v>
      </c>
      <c r="O525" s="107" t="str">
        <f>CONCATENATE(Tabla1[[#This Row],[CONTRATO]],Tabla1[[#This Row],[CLAVE]])</f>
        <v>HRAEI-LPI-CC-426-2022HRAEI-MD0270</v>
      </c>
    </row>
    <row r="526" spans="1:15" ht="45" x14ac:dyDescent="0.25">
      <c r="A526" s="103" t="s">
        <v>939</v>
      </c>
      <c r="B526" s="101" t="s">
        <v>941</v>
      </c>
      <c r="C526" s="94" t="s">
        <v>940</v>
      </c>
      <c r="D526" s="94">
        <v>25301376</v>
      </c>
      <c r="E526" s="95">
        <v>41</v>
      </c>
      <c r="F526" s="96">
        <v>3.8</v>
      </c>
      <c r="G526" s="96">
        <v>155.79999999999998</v>
      </c>
      <c r="H526" s="104" t="s">
        <v>457</v>
      </c>
      <c r="I526" s="97" t="s">
        <v>2716</v>
      </c>
      <c r="J526" s="98" t="s">
        <v>456</v>
      </c>
      <c r="K526" s="100">
        <v>45408</v>
      </c>
      <c r="L526" s="100">
        <v>45423</v>
      </c>
      <c r="M526" s="100" t="s">
        <v>2788</v>
      </c>
      <c r="N526" s="95">
        <v>0</v>
      </c>
      <c r="O526" s="107" t="str">
        <f>CONCATENATE(Tabla1[[#This Row],[CONTRATO]],Tabla1[[#This Row],[CLAVE]])</f>
        <v>HRAEI-LPI-CC-426-2022HRAEI-MD0970</v>
      </c>
    </row>
    <row r="527" spans="1:15" ht="45" x14ac:dyDescent="0.25">
      <c r="A527" s="103" t="s">
        <v>1216</v>
      </c>
      <c r="B527" s="101" t="s">
        <v>1218</v>
      </c>
      <c r="C527" s="94" t="s">
        <v>1217</v>
      </c>
      <c r="D527" s="94">
        <v>25303457</v>
      </c>
      <c r="E527" s="95">
        <v>15</v>
      </c>
      <c r="F527" s="96">
        <v>176.67</v>
      </c>
      <c r="G527" s="96">
        <v>2650.0499999999997</v>
      </c>
      <c r="H527" s="104" t="s">
        <v>406</v>
      </c>
      <c r="I527" s="97" t="s">
        <v>2717</v>
      </c>
      <c r="J527" s="98" t="s">
        <v>405</v>
      </c>
      <c r="K527" s="100">
        <v>45408</v>
      </c>
      <c r="L527" s="100">
        <v>45423</v>
      </c>
      <c r="M527" s="100">
        <v>45422</v>
      </c>
      <c r="N527" s="95">
        <v>15</v>
      </c>
      <c r="O527" s="107" t="str">
        <f>CONCATENATE(Tabla1[[#This Row],[CONTRATO]],Tabla1[[#This Row],[CLAVE]])</f>
        <v>HRAEI-LPI-CC-420-2022HRAEI-MD2087</v>
      </c>
    </row>
    <row r="528" spans="1:15" ht="56.25" x14ac:dyDescent="0.25">
      <c r="A528" s="103" t="s">
        <v>857</v>
      </c>
      <c r="B528" s="101" t="s">
        <v>859</v>
      </c>
      <c r="C528" s="94" t="s">
        <v>858</v>
      </c>
      <c r="D528" s="94">
        <v>25302663</v>
      </c>
      <c r="E528" s="95">
        <v>1126</v>
      </c>
      <c r="F528" s="96">
        <v>7.2</v>
      </c>
      <c r="G528" s="96">
        <v>8107.2</v>
      </c>
      <c r="H528" s="104" t="s">
        <v>1496</v>
      </c>
      <c r="I528" s="97" t="s">
        <v>2718</v>
      </c>
      <c r="J528" s="98" t="s">
        <v>2267</v>
      </c>
      <c r="K528" s="100">
        <v>45411</v>
      </c>
      <c r="L528" s="100">
        <v>45426</v>
      </c>
      <c r="M528" s="100" t="s">
        <v>2788</v>
      </c>
      <c r="N528" s="95">
        <v>0</v>
      </c>
      <c r="O528" s="107" t="str">
        <f>CONCATENATE(Tabla1[[#This Row],[CONTRATO]],Tabla1[[#This Row],[CLAVE]])</f>
        <v>HRAEI-LPI-CC-263-2023HRAEI-MD0738</v>
      </c>
    </row>
    <row r="529" spans="1:15" ht="56.25" x14ac:dyDescent="0.25">
      <c r="A529" s="103" t="s">
        <v>865</v>
      </c>
      <c r="B529" s="101" t="s">
        <v>867</v>
      </c>
      <c r="C529" s="94" t="s">
        <v>866</v>
      </c>
      <c r="D529" s="94">
        <v>25301074</v>
      </c>
      <c r="E529" s="95">
        <v>370</v>
      </c>
      <c r="F529" s="96">
        <v>9.8000000000000007</v>
      </c>
      <c r="G529" s="96">
        <v>3626.0000000000005</v>
      </c>
      <c r="H529" s="104" t="s">
        <v>1496</v>
      </c>
      <c r="I529" s="97" t="s">
        <v>2718</v>
      </c>
      <c r="J529" s="98" t="s">
        <v>2267</v>
      </c>
      <c r="K529" s="100">
        <v>45411</v>
      </c>
      <c r="L529" s="100">
        <v>45426</v>
      </c>
      <c r="M529" s="100" t="s">
        <v>2788</v>
      </c>
      <c r="N529" s="95">
        <v>0</v>
      </c>
      <c r="O529" s="107" t="str">
        <f>CONCATENATE(Tabla1[[#This Row],[CONTRATO]],Tabla1[[#This Row],[CLAVE]])</f>
        <v>HRAEI-LPI-CC-263-2023HRAEI-MD0737</v>
      </c>
    </row>
    <row r="530" spans="1:15" ht="45" x14ac:dyDescent="0.25">
      <c r="A530" s="103" t="s">
        <v>874</v>
      </c>
      <c r="B530" s="101" t="s">
        <v>876</v>
      </c>
      <c r="C530" s="94" t="s">
        <v>875</v>
      </c>
      <c r="D530" s="94">
        <v>25302471</v>
      </c>
      <c r="E530" s="95">
        <v>5280</v>
      </c>
      <c r="F530" s="96">
        <v>7.4</v>
      </c>
      <c r="G530" s="96">
        <v>39072</v>
      </c>
      <c r="H530" s="104" t="s">
        <v>1496</v>
      </c>
      <c r="I530" s="97" t="s">
        <v>2718</v>
      </c>
      <c r="J530" s="98" t="s">
        <v>2267</v>
      </c>
      <c r="K530" s="100">
        <v>45411</v>
      </c>
      <c r="L530" s="100">
        <v>45426</v>
      </c>
      <c r="M530" s="100" t="s">
        <v>2788</v>
      </c>
      <c r="N530" s="95">
        <v>0</v>
      </c>
      <c r="O530" s="107" t="str">
        <f>CONCATENATE(Tabla1[[#This Row],[CONTRATO]],Tabla1[[#This Row],[CLAVE]])</f>
        <v>HRAEI-LPI-CC-263-2023HRAEI-MD0361</v>
      </c>
    </row>
    <row r="531" spans="1:15" ht="45" x14ac:dyDescent="0.25">
      <c r="A531" s="103" t="s">
        <v>877</v>
      </c>
      <c r="B531" s="101" t="s">
        <v>879</v>
      </c>
      <c r="C531" s="94" t="s">
        <v>878</v>
      </c>
      <c r="D531" s="94">
        <v>25300576</v>
      </c>
      <c r="E531" s="95">
        <v>4800</v>
      </c>
      <c r="F531" s="96">
        <v>10.4</v>
      </c>
      <c r="G531" s="96">
        <v>49920</v>
      </c>
      <c r="H531" s="104" t="s">
        <v>1496</v>
      </c>
      <c r="I531" s="97" t="s">
        <v>2718</v>
      </c>
      <c r="J531" s="98" t="s">
        <v>2267</v>
      </c>
      <c r="K531" s="100">
        <v>45411</v>
      </c>
      <c r="L531" s="100">
        <v>45426</v>
      </c>
      <c r="M531" s="100" t="s">
        <v>2788</v>
      </c>
      <c r="N531" s="95">
        <v>0</v>
      </c>
      <c r="O531" s="107" t="str">
        <f>CONCATENATE(Tabla1[[#This Row],[CONTRATO]],Tabla1[[#This Row],[CLAVE]])</f>
        <v>HRAEI-LPI-CC-263-2023HRAEI-MD0362</v>
      </c>
    </row>
    <row r="532" spans="1:15" ht="67.5" x14ac:dyDescent="0.25">
      <c r="A532" s="103" t="s">
        <v>880</v>
      </c>
      <c r="B532" s="101" t="s">
        <v>882</v>
      </c>
      <c r="C532" s="94" t="s">
        <v>881</v>
      </c>
      <c r="D532" s="94">
        <v>25300582</v>
      </c>
      <c r="E532" s="95">
        <v>131</v>
      </c>
      <c r="F532" s="96">
        <v>10</v>
      </c>
      <c r="G532" s="96">
        <v>1310</v>
      </c>
      <c r="H532" s="104" t="s">
        <v>1496</v>
      </c>
      <c r="I532" s="97" t="s">
        <v>2718</v>
      </c>
      <c r="J532" s="98" t="s">
        <v>2267</v>
      </c>
      <c r="K532" s="100">
        <v>45411</v>
      </c>
      <c r="L532" s="100">
        <v>45426</v>
      </c>
      <c r="M532" s="100" t="s">
        <v>2788</v>
      </c>
      <c r="N532" s="95">
        <v>0</v>
      </c>
      <c r="O532" s="107" t="str">
        <f>CONCATENATE(Tabla1[[#This Row],[CONTRATO]],Tabla1[[#This Row],[CLAVE]])</f>
        <v>HRAEI-LPI-CC-263-2023HRAEI-MD1067</v>
      </c>
    </row>
    <row r="533" spans="1:15" ht="67.5" x14ac:dyDescent="0.25">
      <c r="A533" s="103" t="s">
        <v>883</v>
      </c>
      <c r="B533" s="101" t="s">
        <v>885</v>
      </c>
      <c r="C533" s="94" t="s">
        <v>884</v>
      </c>
      <c r="D533" s="94">
        <v>25300584</v>
      </c>
      <c r="E533" s="95">
        <v>188</v>
      </c>
      <c r="F533" s="96">
        <v>13</v>
      </c>
      <c r="G533" s="96">
        <v>2444</v>
      </c>
      <c r="H533" s="104" t="s">
        <v>1496</v>
      </c>
      <c r="I533" s="97" t="s">
        <v>2718</v>
      </c>
      <c r="J533" s="98" t="s">
        <v>2267</v>
      </c>
      <c r="K533" s="100">
        <v>45411</v>
      </c>
      <c r="L533" s="100">
        <v>45426</v>
      </c>
      <c r="M533" s="100" t="s">
        <v>2788</v>
      </c>
      <c r="N533" s="95">
        <v>0</v>
      </c>
      <c r="O533" s="107" t="str">
        <f>CONCATENATE(Tabla1[[#This Row],[CONTRATO]],Tabla1[[#This Row],[CLAVE]])</f>
        <v>HRAEI-LPI-CC-263-2023HRAEI-MD0366</v>
      </c>
    </row>
    <row r="534" spans="1:15" ht="56.25" x14ac:dyDescent="0.25">
      <c r="A534" s="103" t="s">
        <v>861</v>
      </c>
      <c r="B534" s="101" t="s">
        <v>863</v>
      </c>
      <c r="C534" s="94" t="s">
        <v>862</v>
      </c>
      <c r="D534" s="94">
        <v>25301075</v>
      </c>
      <c r="E534" s="95">
        <v>110</v>
      </c>
      <c r="F534" s="96">
        <v>12</v>
      </c>
      <c r="G534" s="96">
        <v>1320</v>
      </c>
      <c r="H534" s="104" t="s">
        <v>1496</v>
      </c>
      <c r="I534" s="97" t="s">
        <v>2718</v>
      </c>
      <c r="J534" s="98" t="s">
        <v>2267</v>
      </c>
      <c r="K534" s="100">
        <v>45411</v>
      </c>
      <c r="L534" s="100">
        <v>45426</v>
      </c>
      <c r="M534" s="100" t="s">
        <v>2788</v>
      </c>
      <c r="N534" s="95">
        <v>0</v>
      </c>
      <c r="O534" s="107" t="str">
        <f>CONCATENATE(Tabla1[[#This Row],[CONTRATO]],Tabla1[[#This Row],[CLAVE]])</f>
        <v>HRAEI-LPI-CC-263-2023HRAEI-MD0739</v>
      </c>
    </row>
    <row r="535" spans="1:15" ht="33.75" x14ac:dyDescent="0.25">
      <c r="A535" s="103" t="s">
        <v>709</v>
      </c>
      <c r="B535" s="101" t="s">
        <v>711</v>
      </c>
      <c r="C535" s="94" t="s">
        <v>710</v>
      </c>
      <c r="D535" s="94">
        <v>25300517</v>
      </c>
      <c r="E535" s="95">
        <v>4</v>
      </c>
      <c r="F535" s="96">
        <v>22</v>
      </c>
      <c r="G535" s="96">
        <v>88</v>
      </c>
      <c r="H535" s="104" t="s">
        <v>1739</v>
      </c>
      <c r="I535" s="97" t="s">
        <v>2719</v>
      </c>
      <c r="J535" s="98" t="s">
        <v>2284</v>
      </c>
      <c r="K535" s="100">
        <v>45411</v>
      </c>
      <c r="L535" s="100">
        <v>45426</v>
      </c>
      <c r="M535" s="100" t="s">
        <v>2788</v>
      </c>
      <c r="N535" s="95">
        <v>0</v>
      </c>
      <c r="O535" s="107" t="str">
        <f>CONCATENATE(Tabla1[[#This Row],[CONTRATO]],Tabla1[[#This Row],[CLAVE]])</f>
        <v>HRAEI-LPI-CC-335-1-2023HRAEI-MD0323</v>
      </c>
    </row>
    <row r="536" spans="1:15" ht="22.5" x14ac:dyDescent="0.25">
      <c r="A536" s="103" t="s">
        <v>1347</v>
      </c>
      <c r="B536" s="101" t="s">
        <v>1349</v>
      </c>
      <c r="C536" s="94" t="s">
        <v>1348</v>
      </c>
      <c r="D536" s="94">
        <v>25302022</v>
      </c>
      <c r="E536" s="95">
        <v>3</v>
      </c>
      <c r="F536" s="96">
        <v>19.05</v>
      </c>
      <c r="G536" s="96">
        <v>57.150000000000006</v>
      </c>
      <c r="H536" s="104" t="s">
        <v>1739</v>
      </c>
      <c r="I536" s="97" t="s">
        <v>2719</v>
      </c>
      <c r="J536" s="98" t="s">
        <v>2284</v>
      </c>
      <c r="K536" s="100">
        <v>45411</v>
      </c>
      <c r="L536" s="100">
        <v>45426</v>
      </c>
      <c r="M536" s="100" t="s">
        <v>2788</v>
      </c>
      <c r="N536" s="95">
        <v>0</v>
      </c>
      <c r="O536" s="107" t="str">
        <f>CONCATENATE(Tabla1[[#This Row],[CONTRATO]],Tabla1[[#This Row],[CLAVE]])</f>
        <v>HRAEI-LPI-CC-335-1-2023HRAEI-MD1458</v>
      </c>
    </row>
    <row r="537" spans="1:15" ht="67.5" x14ac:dyDescent="0.25">
      <c r="A537" s="103" t="s">
        <v>886</v>
      </c>
      <c r="B537" s="101" t="s">
        <v>888</v>
      </c>
      <c r="C537" s="94" t="s">
        <v>887</v>
      </c>
      <c r="D537" s="94">
        <v>25301926</v>
      </c>
      <c r="E537" s="95">
        <v>4142</v>
      </c>
      <c r="F537" s="96">
        <v>8.0500000000000007</v>
      </c>
      <c r="G537" s="96">
        <v>33343.100000000006</v>
      </c>
      <c r="H537" s="104" t="s">
        <v>1739</v>
      </c>
      <c r="I537" s="97" t="s">
        <v>2719</v>
      </c>
      <c r="J537" s="98" t="s">
        <v>2284</v>
      </c>
      <c r="K537" s="100">
        <v>45411</v>
      </c>
      <c r="L537" s="100">
        <v>45426</v>
      </c>
      <c r="M537" s="100" t="s">
        <v>2788</v>
      </c>
      <c r="N537" s="95">
        <v>0</v>
      </c>
      <c r="O537" s="107" t="str">
        <f>CONCATENATE(Tabla1[[#This Row],[CONTRATO]],Tabla1[[#This Row],[CLAVE]])</f>
        <v>HRAEI-LPI-CC-335-1-2023HRAEI-MD1386</v>
      </c>
    </row>
    <row r="538" spans="1:15" ht="33.75" x14ac:dyDescent="0.25">
      <c r="A538" s="103" t="s">
        <v>1844</v>
      </c>
      <c r="B538" s="101" t="s">
        <v>1846</v>
      </c>
      <c r="C538" s="94" t="s">
        <v>1845</v>
      </c>
      <c r="D538" s="94">
        <v>25301328</v>
      </c>
      <c r="E538" s="95">
        <v>14</v>
      </c>
      <c r="F538" s="96">
        <v>15.59</v>
      </c>
      <c r="G538" s="96">
        <v>218.26</v>
      </c>
      <c r="H538" s="104" t="s">
        <v>1739</v>
      </c>
      <c r="I538" s="97" t="s">
        <v>2719</v>
      </c>
      <c r="J538" s="98" t="s">
        <v>2284</v>
      </c>
      <c r="K538" s="100">
        <v>45411</v>
      </c>
      <c r="L538" s="100">
        <v>45426</v>
      </c>
      <c r="M538" s="100" t="s">
        <v>2788</v>
      </c>
      <c r="N538" s="95">
        <v>0</v>
      </c>
      <c r="O538" s="107" t="str">
        <f>CONCATENATE(Tabla1[[#This Row],[CONTRATO]],Tabla1[[#This Row],[CLAVE]])</f>
        <v>HRAEI-LPI-CC-335-1-2023HRAEI-MD0934</v>
      </c>
    </row>
    <row r="539" spans="1:15" ht="45" x14ac:dyDescent="0.25">
      <c r="A539" s="103" t="s">
        <v>1279</v>
      </c>
      <c r="B539" s="101" t="s">
        <v>1281</v>
      </c>
      <c r="C539" s="94" t="s">
        <v>1280</v>
      </c>
      <c r="D539" s="94">
        <v>25301899</v>
      </c>
      <c r="E539" s="95">
        <v>5</v>
      </c>
      <c r="F539" s="96">
        <v>8.4600000000000009</v>
      </c>
      <c r="G539" s="96">
        <v>42.300000000000004</v>
      </c>
      <c r="H539" s="104" t="s">
        <v>1739</v>
      </c>
      <c r="I539" s="97" t="s">
        <v>2719</v>
      </c>
      <c r="J539" s="98" t="s">
        <v>2284</v>
      </c>
      <c r="K539" s="100">
        <v>45411</v>
      </c>
      <c r="L539" s="100">
        <v>45426</v>
      </c>
      <c r="M539" s="100" t="s">
        <v>2788</v>
      </c>
      <c r="N539" s="95">
        <v>0</v>
      </c>
      <c r="O539" s="107" t="str">
        <f>CONCATENATE(Tabla1[[#This Row],[CONTRATO]],Tabla1[[#This Row],[CLAVE]])</f>
        <v>HRAEI-LPI-CC-335-1-2023HRAEI-MD1366</v>
      </c>
    </row>
    <row r="540" spans="1:15" ht="45" x14ac:dyDescent="0.25">
      <c r="A540" s="103" t="s">
        <v>785</v>
      </c>
      <c r="B540" s="101" t="s">
        <v>787</v>
      </c>
      <c r="C540" s="94" t="s">
        <v>786</v>
      </c>
      <c r="D540" s="94">
        <v>25301391</v>
      </c>
      <c r="E540" s="95">
        <v>16</v>
      </c>
      <c r="F540" s="96">
        <v>8.2200000000000006</v>
      </c>
      <c r="G540" s="96">
        <v>131.52000000000001</v>
      </c>
      <c r="H540" s="104" t="s">
        <v>1739</v>
      </c>
      <c r="I540" s="97" t="s">
        <v>2719</v>
      </c>
      <c r="J540" s="98" t="s">
        <v>2284</v>
      </c>
      <c r="K540" s="100">
        <v>45411</v>
      </c>
      <c r="L540" s="100">
        <v>45426</v>
      </c>
      <c r="M540" s="100" t="s">
        <v>2788</v>
      </c>
      <c r="N540" s="95">
        <v>0</v>
      </c>
      <c r="O540" s="107" t="str">
        <f>CONCATENATE(Tabla1[[#This Row],[CONTRATO]],Tabla1[[#This Row],[CLAVE]])</f>
        <v>HRAEI-LPI-CC-335-1-2023HRAEI-MD0980</v>
      </c>
    </row>
    <row r="541" spans="1:15" ht="45" x14ac:dyDescent="0.25">
      <c r="A541" s="103" t="s">
        <v>874</v>
      </c>
      <c r="B541" s="101" t="s">
        <v>876</v>
      </c>
      <c r="C541" s="94" t="s">
        <v>875</v>
      </c>
      <c r="D541" s="94">
        <v>25302471</v>
      </c>
      <c r="E541" s="95">
        <v>3520</v>
      </c>
      <c r="F541" s="96">
        <v>7.75</v>
      </c>
      <c r="G541" s="96">
        <v>27280</v>
      </c>
      <c r="H541" s="104" t="s">
        <v>1739</v>
      </c>
      <c r="I541" s="97" t="s">
        <v>2719</v>
      </c>
      <c r="J541" s="98" t="s">
        <v>2284</v>
      </c>
      <c r="K541" s="100">
        <v>45411</v>
      </c>
      <c r="L541" s="100">
        <v>45426</v>
      </c>
      <c r="M541" s="100" t="s">
        <v>2788</v>
      </c>
      <c r="N541" s="95">
        <v>0</v>
      </c>
      <c r="O541" s="107" t="str">
        <f>CONCATENATE(Tabla1[[#This Row],[CONTRATO]],Tabla1[[#This Row],[CLAVE]])</f>
        <v>HRAEI-LPI-CC-335-1-2023HRAEI-MD0361</v>
      </c>
    </row>
    <row r="542" spans="1:15" ht="56.25" x14ac:dyDescent="0.25">
      <c r="A542" s="103" t="s">
        <v>861</v>
      </c>
      <c r="B542" s="101" t="s">
        <v>863</v>
      </c>
      <c r="C542" s="94" t="s">
        <v>862</v>
      </c>
      <c r="D542" s="94">
        <v>25301075</v>
      </c>
      <c r="E542" s="95">
        <v>73</v>
      </c>
      <c r="F542" s="96">
        <v>12.78</v>
      </c>
      <c r="G542" s="96">
        <v>932.93999999999994</v>
      </c>
      <c r="H542" s="104" t="s">
        <v>1739</v>
      </c>
      <c r="I542" s="97" t="s">
        <v>2719</v>
      </c>
      <c r="J542" s="98" t="s">
        <v>2284</v>
      </c>
      <c r="K542" s="100">
        <v>45411</v>
      </c>
      <c r="L542" s="100">
        <v>45426</v>
      </c>
      <c r="M542" s="100" t="s">
        <v>2788</v>
      </c>
      <c r="N542" s="95">
        <v>0</v>
      </c>
      <c r="O542" s="107" t="str">
        <f>CONCATENATE(Tabla1[[#This Row],[CONTRATO]],Tabla1[[#This Row],[CLAVE]])</f>
        <v>HRAEI-LPI-CC-335-1-2023HRAEI-MD0739</v>
      </c>
    </row>
    <row r="543" spans="1:15" ht="22.5" x14ac:dyDescent="0.25">
      <c r="A543" s="103" t="s">
        <v>791</v>
      </c>
      <c r="B543" s="101" t="s">
        <v>793</v>
      </c>
      <c r="C543" s="94" t="s">
        <v>792</v>
      </c>
      <c r="D543" s="94">
        <v>25300437</v>
      </c>
      <c r="E543" s="95">
        <v>16</v>
      </c>
      <c r="F543" s="96">
        <v>102.85</v>
      </c>
      <c r="G543" s="96">
        <v>1645.6</v>
      </c>
      <c r="H543" s="104" t="s">
        <v>790</v>
      </c>
      <c r="I543" s="97" t="s">
        <v>2720</v>
      </c>
      <c r="J543" s="98" t="s">
        <v>789</v>
      </c>
      <c r="K543" s="100">
        <v>45411</v>
      </c>
      <c r="L543" s="100">
        <v>45426</v>
      </c>
      <c r="M543" s="100" t="s">
        <v>2788</v>
      </c>
      <c r="N543" s="95">
        <v>0</v>
      </c>
      <c r="O543" s="107" t="str">
        <f>CONCATENATE(Tabla1[[#This Row],[CONTRATO]],Tabla1[[#This Row],[CLAVE]])</f>
        <v>HRAEI-LPI-CC-458-2022HRAEI-MD0264</v>
      </c>
    </row>
    <row r="544" spans="1:15" ht="56.25" x14ac:dyDescent="0.25">
      <c r="A544" s="103" t="s">
        <v>868</v>
      </c>
      <c r="B544" s="101" t="s">
        <v>870</v>
      </c>
      <c r="C544" s="94" t="s">
        <v>869</v>
      </c>
      <c r="D544" s="94">
        <v>25301073</v>
      </c>
      <c r="E544" s="95">
        <v>617</v>
      </c>
      <c r="F544" s="96">
        <v>13.54</v>
      </c>
      <c r="G544" s="96">
        <v>8354.18</v>
      </c>
      <c r="H544" s="104" t="s">
        <v>373</v>
      </c>
      <c r="I544" s="97" t="s">
        <v>2721</v>
      </c>
      <c r="J544" s="98" t="s">
        <v>451</v>
      </c>
      <c r="K544" s="100">
        <v>45411</v>
      </c>
      <c r="L544" s="100">
        <v>45426</v>
      </c>
      <c r="M544" s="100" t="s">
        <v>2788</v>
      </c>
      <c r="N544" s="95">
        <v>0</v>
      </c>
      <c r="O544" s="107" t="str">
        <f>CONCATENATE(Tabla1[[#This Row],[CONTRATO]],Tabla1[[#This Row],[CLAVE]])</f>
        <v>HRAEI-LPI-CC-425-2022HRAEI-MD0735</v>
      </c>
    </row>
    <row r="545" spans="1:15" ht="33.75" x14ac:dyDescent="0.25">
      <c r="A545" s="103" t="s">
        <v>1837</v>
      </c>
      <c r="B545" s="101" t="s">
        <v>1839</v>
      </c>
      <c r="C545" s="94" t="s">
        <v>1838</v>
      </c>
      <c r="D545" s="94">
        <v>25301361</v>
      </c>
      <c r="E545" s="95">
        <v>191</v>
      </c>
      <c r="F545" s="96">
        <v>72.599999999999994</v>
      </c>
      <c r="G545" s="96">
        <v>13866.599999999999</v>
      </c>
      <c r="H545" s="104" t="s">
        <v>2024</v>
      </c>
      <c r="I545" s="97" t="s">
        <v>2722</v>
      </c>
      <c r="J545" s="98" t="s">
        <v>2023</v>
      </c>
      <c r="K545" s="100">
        <v>45412</v>
      </c>
      <c r="L545" s="100">
        <v>45427</v>
      </c>
      <c r="M545" s="100">
        <v>45427</v>
      </c>
      <c r="N545" s="95">
        <v>191</v>
      </c>
      <c r="O545" s="107" t="str">
        <f>CONCATENATE(Tabla1[[#This Row],[CONTRATO]],Tabla1[[#This Row],[CLAVE]])</f>
        <v>HRAEI-LPI-CC-080-2023HRAEI-MD0962</v>
      </c>
    </row>
    <row r="546" spans="1:15" ht="22.5" x14ac:dyDescent="0.25">
      <c r="A546" s="103" t="s">
        <v>1333</v>
      </c>
      <c r="B546" s="101" t="s">
        <v>1335</v>
      </c>
      <c r="C546" s="94" t="s">
        <v>1334</v>
      </c>
      <c r="D546" s="94">
        <v>25300102</v>
      </c>
      <c r="E546" s="95">
        <v>1</v>
      </c>
      <c r="F546" s="96">
        <v>5.97</v>
      </c>
      <c r="G546" s="96">
        <v>5.97</v>
      </c>
      <c r="H546" s="104" t="s">
        <v>1476</v>
      </c>
      <c r="I546" s="97" t="s">
        <v>2723</v>
      </c>
      <c r="J546" s="98" t="s">
        <v>2273</v>
      </c>
      <c r="K546" s="100">
        <v>45412</v>
      </c>
      <c r="L546" s="100">
        <v>45427</v>
      </c>
      <c r="M546" s="100" t="s">
        <v>2788</v>
      </c>
      <c r="N546" s="95">
        <v>0</v>
      </c>
      <c r="O546" s="107" t="str">
        <f>CONCATENATE(Tabla1[[#This Row],[CONTRATO]],Tabla1[[#This Row],[CLAVE]])</f>
        <v>HRAEI-LPI-CC-353-1-2023HRAEI-MD0078</v>
      </c>
    </row>
    <row r="547" spans="1:15" ht="33.75" x14ac:dyDescent="0.25">
      <c r="A547" s="103" t="s">
        <v>778</v>
      </c>
      <c r="B547" s="101" t="s">
        <v>780</v>
      </c>
      <c r="C547" s="94" t="s">
        <v>779</v>
      </c>
      <c r="D547" s="94">
        <v>25300336</v>
      </c>
      <c r="E547" s="95">
        <v>4</v>
      </c>
      <c r="F547" s="96">
        <v>16.93</v>
      </c>
      <c r="G547" s="96">
        <v>67.72</v>
      </c>
      <c r="H547" s="104" t="s">
        <v>1476</v>
      </c>
      <c r="I547" s="97" t="s">
        <v>2723</v>
      </c>
      <c r="J547" s="98" t="s">
        <v>2273</v>
      </c>
      <c r="K547" s="100">
        <v>45412</v>
      </c>
      <c r="L547" s="100">
        <v>45427</v>
      </c>
      <c r="M547" s="100" t="s">
        <v>2788</v>
      </c>
      <c r="N547" s="95">
        <v>0</v>
      </c>
      <c r="O547" s="107" t="str">
        <f>CONCATENATE(Tabla1[[#This Row],[CONTRATO]],Tabla1[[#This Row],[CLAVE]])</f>
        <v>HRAEI-LPI-CC-353-1-2023HRAEI-MD0194</v>
      </c>
    </row>
    <row r="548" spans="1:15" ht="33.75" x14ac:dyDescent="0.25">
      <c r="A548" s="103" t="s">
        <v>1693</v>
      </c>
      <c r="B548" s="101" t="s">
        <v>1695</v>
      </c>
      <c r="C548" s="94" t="s">
        <v>1694</v>
      </c>
      <c r="D548" s="94">
        <v>25300488</v>
      </c>
      <c r="E548" s="95">
        <v>17</v>
      </c>
      <c r="F548" s="96">
        <v>6.23</v>
      </c>
      <c r="G548" s="96">
        <v>105.91000000000001</v>
      </c>
      <c r="H548" s="104" t="s">
        <v>1476</v>
      </c>
      <c r="I548" s="97" t="s">
        <v>2723</v>
      </c>
      <c r="J548" s="98" t="s">
        <v>2273</v>
      </c>
      <c r="K548" s="100">
        <v>45412</v>
      </c>
      <c r="L548" s="100">
        <v>45427</v>
      </c>
      <c r="M548" s="100" t="s">
        <v>2788</v>
      </c>
      <c r="N548" s="95">
        <v>0</v>
      </c>
      <c r="O548" s="107" t="str">
        <f>CONCATENATE(Tabla1[[#This Row],[CONTRATO]],Tabla1[[#This Row],[CLAVE]])</f>
        <v>HRAEI-LPI-CC-353-1-2023HRAEI-MD0301</v>
      </c>
    </row>
    <row r="549" spans="1:15" ht="22.5" x14ac:dyDescent="0.25">
      <c r="A549" s="103" t="s">
        <v>706</v>
      </c>
      <c r="B549" s="101" t="s">
        <v>708</v>
      </c>
      <c r="C549" s="94" t="s">
        <v>707</v>
      </c>
      <c r="D549" s="94">
        <v>25300515</v>
      </c>
      <c r="E549" s="95">
        <v>72</v>
      </c>
      <c r="F549" s="96">
        <v>69.88</v>
      </c>
      <c r="G549" s="96">
        <v>5031.3599999999997</v>
      </c>
      <c r="H549" s="104" t="s">
        <v>1476</v>
      </c>
      <c r="I549" s="97" t="s">
        <v>2723</v>
      </c>
      <c r="J549" s="98" t="s">
        <v>2273</v>
      </c>
      <c r="K549" s="100">
        <v>45412</v>
      </c>
      <c r="L549" s="100">
        <v>45427</v>
      </c>
      <c r="M549" s="100" t="s">
        <v>2788</v>
      </c>
      <c r="N549" s="95">
        <v>0</v>
      </c>
      <c r="O549" s="107" t="str">
        <f>CONCATENATE(Tabla1[[#This Row],[CONTRATO]],Tabla1[[#This Row],[CLAVE]])</f>
        <v>HRAEI-LPI-CC-353-1-2023HRAEI-MD0320</v>
      </c>
    </row>
    <row r="550" spans="1:15" ht="22.5" x14ac:dyDescent="0.25">
      <c r="A550" s="103" t="s">
        <v>1566</v>
      </c>
      <c r="B550" s="101" t="s">
        <v>1568</v>
      </c>
      <c r="C550" s="94" t="s">
        <v>1567</v>
      </c>
      <c r="D550" s="94">
        <v>25300566</v>
      </c>
      <c r="E550" s="95">
        <v>1</v>
      </c>
      <c r="F550" s="96">
        <v>7.65</v>
      </c>
      <c r="G550" s="96">
        <v>7.65</v>
      </c>
      <c r="H550" s="104" t="s">
        <v>1476</v>
      </c>
      <c r="I550" s="97" t="s">
        <v>2723</v>
      </c>
      <c r="J550" s="98" t="s">
        <v>2273</v>
      </c>
      <c r="K550" s="100">
        <v>45412</v>
      </c>
      <c r="L550" s="100">
        <v>45427</v>
      </c>
      <c r="M550" s="100" t="s">
        <v>2788</v>
      </c>
      <c r="N550" s="95">
        <v>0</v>
      </c>
      <c r="O550" s="107" t="str">
        <f>CONCATENATE(Tabla1[[#This Row],[CONTRATO]],Tabla1[[#This Row],[CLAVE]])</f>
        <v>HRAEI-LPI-CC-353-1-2023HRAEI-MD0353</v>
      </c>
    </row>
    <row r="551" spans="1:15" ht="22.5" x14ac:dyDescent="0.25">
      <c r="A551" s="103" t="s">
        <v>1268</v>
      </c>
      <c r="B551" s="101" t="s">
        <v>1270</v>
      </c>
      <c r="C551" s="94" t="s">
        <v>1269</v>
      </c>
      <c r="D551" s="94">
        <v>25301099</v>
      </c>
      <c r="E551" s="95">
        <v>3</v>
      </c>
      <c r="F551" s="96">
        <v>15.12</v>
      </c>
      <c r="G551" s="96">
        <v>45.36</v>
      </c>
      <c r="H551" s="104" t="s">
        <v>1476</v>
      </c>
      <c r="I551" s="97" t="s">
        <v>2723</v>
      </c>
      <c r="J551" s="98" t="s">
        <v>2273</v>
      </c>
      <c r="K551" s="100">
        <v>45412</v>
      </c>
      <c r="L551" s="100">
        <v>45427</v>
      </c>
      <c r="M551" s="100" t="s">
        <v>2788</v>
      </c>
      <c r="N551" s="95">
        <v>0</v>
      </c>
      <c r="O551" s="107" t="str">
        <f>CONCATENATE(Tabla1[[#This Row],[CONTRATO]],Tabla1[[#This Row],[CLAVE]])</f>
        <v>HRAEI-LPI-CC-353-1-2023HRAEI-MD0756</v>
      </c>
    </row>
    <row r="552" spans="1:15" ht="22.5" x14ac:dyDescent="0.25">
      <c r="A552" s="103" t="s">
        <v>1714</v>
      </c>
      <c r="B552" s="101" t="s">
        <v>1716</v>
      </c>
      <c r="C552" s="94" t="s">
        <v>1715</v>
      </c>
      <c r="D552" s="94">
        <v>25301309</v>
      </c>
      <c r="E552" s="95">
        <v>29</v>
      </c>
      <c r="F552" s="96">
        <v>56.5</v>
      </c>
      <c r="G552" s="96">
        <v>1638.5</v>
      </c>
      <c r="H552" s="104" t="s">
        <v>1476</v>
      </c>
      <c r="I552" s="97" t="s">
        <v>2723</v>
      </c>
      <c r="J552" s="98" t="s">
        <v>2273</v>
      </c>
      <c r="K552" s="100">
        <v>45412</v>
      </c>
      <c r="L552" s="100">
        <v>45427</v>
      </c>
      <c r="M552" s="100" t="s">
        <v>2788</v>
      </c>
      <c r="N552" s="95">
        <v>0</v>
      </c>
      <c r="O552" s="107" t="str">
        <f>CONCATENATE(Tabla1[[#This Row],[CONTRATO]],Tabla1[[#This Row],[CLAVE]])</f>
        <v>HRAEI-LPI-CC-353-1-2023HRAEI-MD0919</v>
      </c>
    </row>
    <row r="553" spans="1:15" ht="33.75" x14ac:dyDescent="0.25">
      <c r="A553" s="103" t="s">
        <v>795</v>
      </c>
      <c r="B553" s="101" t="s">
        <v>797</v>
      </c>
      <c r="C553" s="94" t="s">
        <v>796</v>
      </c>
      <c r="D553" s="94">
        <v>25301308</v>
      </c>
      <c r="E553" s="95">
        <v>1</v>
      </c>
      <c r="F553" s="96">
        <v>115.34</v>
      </c>
      <c r="G553" s="96">
        <v>115.34</v>
      </c>
      <c r="H553" s="104" t="s">
        <v>1476</v>
      </c>
      <c r="I553" s="97" t="s">
        <v>2723</v>
      </c>
      <c r="J553" s="98" t="s">
        <v>2273</v>
      </c>
      <c r="K553" s="100">
        <v>45412</v>
      </c>
      <c r="L553" s="100">
        <v>45427</v>
      </c>
      <c r="M553" s="100" t="s">
        <v>2788</v>
      </c>
      <c r="N553" s="95">
        <v>0</v>
      </c>
      <c r="O553" s="107" t="str">
        <f>CONCATENATE(Tabla1[[#This Row],[CONTRATO]],Tabla1[[#This Row],[CLAVE]])</f>
        <v>HRAEI-LPI-CC-353-1-2023HRAEI-MD0920</v>
      </c>
    </row>
    <row r="554" spans="1:15" ht="45" x14ac:dyDescent="0.25">
      <c r="A554" s="103" t="s">
        <v>785</v>
      </c>
      <c r="B554" s="101" t="s">
        <v>787</v>
      </c>
      <c r="C554" s="94" t="s">
        <v>786</v>
      </c>
      <c r="D554" s="94">
        <v>25301391</v>
      </c>
      <c r="E554" s="95">
        <v>20</v>
      </c>
      <c r="F554" s="96">
        <v>7.62</v>
      </c>
      <c r="G554" s="96">
        <v>152.4</v>
      </c>
      <c r="H554" s="104" t="s">
        <v>1476</v>
      </c>
      <c r="I554" s="97" t="s">
        <v>2723</v>
      </c>
      <c r="J554" s="98" t="s">
        <v>2273</v>
      </c>
      <c r="K554" s="100">
        <v>45412</v>
      </c>
      <c r="L554" s="100">
        <v>45427</v>
      </c>
      <c r="M554" s="100" t="s">
        <v>2788</v>
      </c>
      <c r="N554" s="95">
        <v>0</v>
      </c>
      <c r="O554" s="107" t="str">
        <f>CONCATENATE(Tabla1[[#This Row],[CONTRATO]],Tabla1[[#This Row],[CLAVE]])</f>
        <v>HRAEI-LPI-CC-353-1-2023HRAEI-MD0980</v>
      </c>
    </row>
    <row r="555" spans="1:15" ht="33.75" x14ac:dyDescent="0.25">
      <c r="A555" s="103" t="s">
        <v>401</v>
      </c>
      <c r="B555" s="101" t="s">
        <v>403</v>
      </c>
      <c r="C555" s="94" t="s">
        <v>402</v>
      </c>
      <c r="D555" s="94">
        <v>25301443</v>
      </c>
      <c r="E555" s="95">
        <v>662</v>
      </c>
      <c r="F555" s="96">
        <v>8.1</v>
      </c>
      <c r="G555" s="96">
        <v>5362.2</v>
      </c>
      <c r="H555" s="104" t="s">
        <v>1476</v>
      </c>
      <c r="I555" s="97" t="s">
        <v>2723</v>
      </c>
      <c r="J555" s="98" t="s">
        <v>2273</v>
      </c>
      <c r="K555" s="100">
        <v>45412</v>
      </c>
      <c r="L555" s="100">
        <v>45427</v>
      </c>
      <c r="M555" s="100" t="s">
        <v>2788</v>
      </c>
      <c r="N555" s="95">
        <v>0</v>
      </c>
      <c r="O555" s="107" t="str">
        <f>CONCATENATE(Tabla1[[#This Row],[CONTRATO]],Tabla1[[#This Row],[CLAVE]])</f>
        <v>HRAEI-LPI-CC-353-1-2023HRAEI-MD1020</v>
      </c>
    </row>
    <row r="556" spans="1:15" ht="33.75" x14ac:dyDescent="0.25">
      <c r="A556" s="103" t="s">
        <v>2398</v>
      </c>
      <c r="B556" s="101" t="s">
        <v>2400</v>
      </c>
      <c r="C556" s="94" t="s">
        <v>2399</v>
      </c>
      <c r="D556" s="94">
        <v>25302364</v>
      </c>
      <c r="E556" s="95">
        <v>24</v>
      </c>
      <c r="F556" s="96">
        <v>7880.03</v>
      </c>
      <c r="G556" s="96">
        <v>189120.72</v>
      </c>
      <c r="H556" s="104" t="s">
        <v>1188</v>
      </c>
      <c r="I556" s="97" t="s">
        <v>2724</v>
      </c>
      <c r="J556" s="98" t="s">
        <v>2289</v>
      </c>
      <c r="K556" s="100">
        <v>45412</v>
      </c>
      <c r="L556" s="100">
        <v>45427</v>
      </c>
      <c r="M556" s="100">
        <v>45427</v>
      </c>
      <c r="N556" s="95">
        <v>24</v>
      </c>
      <c r="O556" s="107" t="str">
        <f>CONCATENATE(Tabla1[[#This Row],[CONTRATO]],Tabla1[[#This Row],[CLAVE]])</f>
        <v>HRAEI-LPI-CC-299-2023HRAEI-MD2309</v>
      </c>
    </row>
    <row r="557" spans="1:15" ht="22.5" x14ac:dyDescent="0.25">
      <c r="A557" s="103" t="s">
        <v>575</v>
      </c>
      <c r="B557" s="101" t="s">
        <v>577</v>
      </c>
      <c r="C557" s="94" t="s">
        <v>576</v>
      </c>
      <c r="D557" s="94">
        <v>25301057</v>
      </c>
      <c r="E557" s="95">
        <v>2</v>
      </c>
      <c r="F557" s="96">
        <v>3.85</v>
      </c>
      <c r="G557" s="96">
        <v>7.7</v>
      </c>
      <c r="H557" s="104" t="s">
        <v>574</v>
      </c>
      <c r="I557" s="97" t="s">
        <v>2725</v>
      </c>
      <c r="J557" s="98" t="s">
        <v>2303</v>
      </c>
      <c r="K557" s="100">
        <v>45412</v>
      </c>
      <c r="L557" s="100">
        <v>45427</v>
      </c>
      <c r="M557" s="100" t="s">
        <v>2788</v>
      </c>
      <c r="N557" s="95">
        <v>0</v>
      </c>
      <c r="O557" s="107" t="str">
        <f>CONCATENATE(Tabla1[[#This Row],[CONTRATO]],Tabla1[[#This Row],[CLAVE]])</f>
        <v>HRAEI-LPI-CC-324-2023HRAEI-MD0725</v>
      </c>
    </row>
    <row r="558" spans="1:15" ht="56.25" x14ac:dyDescent="0.25">
      <c r="A558" s="103" t="s">
        <v>1710</v>
      </c>
      <c r="B558" s="101" t="s">
        <v>1712</v>
      </c>
      <c r="C558" s="94" t="s">
        <v>1711</v>
      </c>
      <c r="D558" s="94">
        <v>25301240</v>
      </c>
      <c r="E558" s="95">
        <v>2</v>
      </c>
      <c r="F558" s="96">
        <v>1180.83</v>
      </c>
      <c r="G558" s="96">
        <v>2361.66</v>
      </c>
      <c r="H558" s="104" t="s">
        <v>574</v>
      </c>
      <c r="I558" s="97" t="s">
        <v>2725</v>
      </c>
      <c r="J558" s="98" t="s">
        <v>2303</v>
      </c>
      <c r="K558" s="100">
        <v>45412</v>
      </c>
      <c r="L558" s="100">
        <v>45427</v>
      </c>
      <c r="M558" s="100" t="s">
        <v>2788</v>
      </c>
      <c r="N558" s="95">
        <v>0</v>
      </c>
      <c r="O558" s="107" t="str">
        <f>CONCATENATE(Tabla1[[#This Row],[CONTRATO]],Tabla1[[#This Row],[CLAVE]])</f>
        <v>HRAEI-LPI-CC-324-2023HRAEI-MD0867</v>
      </c>
    </row>
    <row r="559" spans="1:15" ht="22.5" x14ac:dyDescent="0.25">
      <c r="A559" s="103" t="s">
        <v>2011</v>
      </c>
      <c r="B559" s="101" t="s">
        <v>2013</v>
      </c>
      <c r="C559" s="94" t="s">
        <v>2012</v>
      </c>
      <c r="D559" s="94">
        <v>25301973</v>
      </c>
      <c r="E559" s="95">
        <v>1</v>
      </c>
      <c r="F559" s="96">
        <v>27.5</v>
      </c>
      <c r="G559" s="96">
        <v>27.5</v>
      </c>
      <c r="H559" s="104" t="s">
        <v>800</v>
      </c>
      <c r="I559" s="97" t="s">
        <v>2726</v>
      </c>
      <c r="J559" s="98" t="s">
        <v>2007</v>
      </c>
      <c r="K559" s="100">
        <v>45412</v>
      </c>
      <c r="L559" s="100">
        <v>45427</v>
      </c>
      <c r="M559" s="100">
        <v>45475</v>
      </c>
      <c r="N559" s="95">
        <v>1</v>
      </c>
      <c r="O559" s="107" t="str">
        <f>CONCATENATE(Tabla1[[#This Row],[CONTRATO]],Tabla1[[#This Row],[CLAVE]])</f>
        <v>HRAEI-LPI-CC-037-2023HRAEI-MD1422</v>
      </c>
    </row>
    <row r="560" spans="1:15" ht="22.5" x14ac:dyDescent="0.25">
      <c r="A560" s="103" t="s">
        <v>2011</v>
      </c>
      <c r="B560" s="101" t="s">
        <v>2013</v>
      </c>
      <c r="C560" s="94" t="s">
        <v>2012</v>
      </c>
      <c r="D560" s="94">
        <v>25301973</v>
      </c>
      <c r="E560" s="95">
        <v>1</v>
      </c>
      <c r="F560" s="96">
        <v>26</v>
      </c>
      <c r="G560" s="96">
        <v>26</v>
      </c>
      <c r="H560" s="104" t="s">
        <v>2316</v>
      </c>
      <c r="I560" s="97" t="s">
        <v>2727</v>
      </c>
      <c r="J560" s="98" t="s">
        <v>2315</v>
      </c>
      <c r="K560" s="100">
        <v>45412</v>
      </c>
      <c r="L560" s="100">
        <v>45427</v>
      </c>
      <c r="M560" s="100" t="s">
        <v>2788</v>
      </c>
      <c r="N560" s="95">
        <v>0</v>
      </c>
      <c r="O560" s="107" t="str">
        <f>CONCATENATE(Tabla1[[#This Row],[CONTRATO]],Tabla1[[#This Row],[CLAVE]])</f>
        <v>HRAEI-LPI-CC-294-2023HRAEI-MD1422</v>
      </c>
    </row>
    <row r="561" spans="1:15" ht="33.75" x14ac:dyDescent="0.25">
      <c r="A561" s="103" t="s">
        <v>505</v>
      </c>
      <c r="B561" s="101" t="s">
        <v>507</v>
      </c>
      <c r="C561" s="94" t="s">
        <v>506</v>
      </c>
      <c r="D561" s="94">
        <v>25301469</v>
      </c>
      <c r="E561" s="95">
        <v>29</v>
      </c>
      <c r="F561" s="96">
        <v>6.7</v>
      </c>
      <c r="G561" s="96">
        <v>194.3</v>
      </c>
      <c r="H561" s="104" t="s">
        <v>2302</v>
      </c>
      <c r="I561" s="97" t="s">
        <v>2728</v>
      </c>
      <c r="J561" s="98" t="s">
        <v>2301</v>
      </c>
      <c r="K561" s="100">
        <v>45412</v>
      </c>
      <c r="L561" s="100">
        <v>45427</v>
      </c>
      <c r="M561" s="100" t="s">
        <v>2788</v>
      </c>
      <c r="N561" s="95">
        <v>0</v>
      </c>
      <c r="O561" s="107" t="str">
        <f>CONCATENATE(Tabla1[[#This Row],[CONTRATO]],Tabla1[[#This Row],[CLAVE]])</f>
        <v>HRAEI-LPI-CC-311-1-2023HRAEI-MD1040</v>
      </c>
    </row>
    <row r="562" spans="1:15" ht="22.5" x14ac:dyDescent="0.25">
      <c r="A562" s="103" t="s">
        <v>1714</v>
      </c>
      <c r="B562" s="101" t="s">
        <v>1716</v>
      </c>
      <c r="C562" s="94" t="s">
        <v>1715</v>
      </c>
      <c r="D562" s="94">
        <v>25301309</v>
      </c>
      <c r="E562" s="95">
        <v>5</v>
      </c>
      <c r="F562" s="96">
        <v>59</v>
      </c>
      <c r="G562" s="96">
        <v>295</v>
      </c>
      <c r="H562" s="104" t="s">
        <v>2302</v>
      </c>
      <c r="I562" s="97" t="s">
        <v>2728</v>
      </c>
      <c r="J562" s="98" t="s">
        <v>2301</v>
      </c>
      <c r="K562" s="100">
        <v>45412</v>
      </c>
      <c r="L562" s="100">
        <v>45427</v>
      </c>
      <c r="M562" s="100" t="s">
        <v>2788</v>
      </c>
      <c r="N562" s="95">
        <v>0</v>
      </c>
      <c r="O562" s="107" t="str">
        <f>CONCATENATE(Tabla1[[#This Row],[CONTRATO]],Tabla1[[#This Row],[CLAVE]])</f>
        <v>HRAEI-LPI-CC-311-1-2023HRAEI-MD0919</v>
      </c>
    </row>
    <row r="563" spans="1:15" ht="45" x14ac:dyDescent="0.25">
      <c r="A563" s="103" t="s">
        <v>1613</v>
      </c>
      <c r="B563" s="101" t="s">
        <v>1615</v>
      </c>
      <c r="C563" s="94" t="s">
        <v>1614</v>
      </c>
      <c r="D563" s="94">
        <v>25302441</v>
      </c>
      <c r="E563" s="95">
        <v>13</v>
      </c>
      <c r="F563" s="96">
        <v>7.35</v>
      </c>
      <c r="G563" s="96">
        <v>95.55</v>
      </c>
      <c r="H563" s="104" t="s">
        <v>1981</v>
      </c>
      <c r="I563" s="97" t="s">
        <v>2729</v>
      </c>
      <c r="J563" s="98" t="s">
        <v>2305</v>
      </c>
      <c r="K563" s="100">
        <v>45412</v>
      </c>
      <c r="L563" s="100">
        <v>45427</v>
      </c>
      <c r="M563" s="100" t="s">
        <v>2788</v>
      </c>
      <c r="N563" s="95">
        <v>0</v>
      </c>
      <c r="O563" s="107" t="str">
        <f>CONCATENATE(Tabla1[[#This Row],[CONTRATO]],Tabla1[[#This Row],[CLAVE]])</f>
        <v>HRAEI-LPI-CC-313-1-2023HRAEI-MD0240</v>
      </c>
    </row>
    <row r="564" spans="1:15" ht="45" x14ac:dyDescent="0.25">
      <c r="A564" s="103" t="s">
        <v>785</v>
      </c>
      <c r="B564" s="101" t="s">
        <v>787</v>
      </c>
      <c r="C564" s="94" t="s">
        <v>786</v>
      </c>
      <c r="D564" s="94">
        <v>25301391</v>
      </c>
      <c r="E564" s="95">
        <v>3</v>
      </c>
      <c r="F564" s="96">
        <v>8.39</v>
      </c>
      <c r="G564" s="96">
        <v>25.17</v>
      </c>
      <c r="H564" s="104" t="s">
        <v>1981</v>
      </c>
      <c r="I564" s="97" t="s">
        <v>2729</v>
      </c>
      <c r="J564" s="98" t="s">
        <v>2305</v>
      </c>
      <c r="K564" s="100">
        <v>45412</v>
      </c>
      <c r="L564" s="100">
        <v>45427</v>
      </c>
      <c r="M564" s="100" t="s">
        <v>2788</v>
      </c>
      <c r="N564" s="95">
        <v>0</v>
      </c>
      <c r="O564" s="107" t="str">
        <f>CONCATENATE(Tabla1[[#This Row],[CONTRATO]],Tabla1[[#This Row],[CLAVE]])</f>
        <v>HRAEI-LPI-CC-313-1-2023HRAEI-MD0980</v>
      </c>
    </row>
    <row r="565" spans="1:15" ht="33.75" x14ac:dyDescent="0.25">
      <c r="A565" s="103" t="s">
        <v>505</v>
      </c>
      <c r="B565" s="101" t="s">
        <v>507</v>
      </c>
      <c r="C565" s="94" t="s">
        <v>506</v>
      </c>
      <c r="D565" s="94">
        <v>25301469</v>
      </c>
      <c r="E565" s="95">
        <v>5</v>
      </c>
      <c r="F565" s="96">
        <v>7.29</v>
      </c>
      <c r="G565" s="96">
        <v>36.450000000000003</v>
      </c>
      <c r="H565" s="104" t="s">
        <v>1981</v>
      </c>
      <c r="I565" s="97" t="s">
        <v>2729</v>
      </c>
      <c r="J565" s="98" t="s">
        <v>2305</v>
      </c>
      <c r="K565" s="100">
        <v>45412</v>
      </c>
      <c r="L565" s="100">
        <v>45427</v>
      </c>
      <c r="M565" s="100" t="s">
        <v>2788</v>
      </c>
      <c r="N565" s="95">
        <v>0</v>
      </c>
      <c r="O565" s="107" t="str">
        <f>CONCATENATE(Tabla1[[#This Row],[CONTRATO]],Tabla1[[#This Row],[CLAVE]])</f>
        <v>HRAEI-LPI-CC-313-1-2023HRAEI-MD1040</v>
      </c>
    </row>
    <row r="566" spans="1:15" ht="45" x14ac:dyDescent="0.25">
      <c r="A566" s="103" t="s">
        <v>1666</v>
      </c>
      <c r="B566" s="101" t="s">
        <v>1668</v>
      </c>
      <c r="C566" s="94" t="s">
        <v>1667</v>
      </c>
      <c r="D566" s="94">
        <v>25300760</v>
      </c>
      <c r="E566" s="95">
        <v>3</v>
      </c>
      <c r="F566" s="96">
        <v>17.04</v>
      </c>
      <c r="G566" s="96">
        <v>51.12</v>
      </c>
      <c r="H566" s="104" t="s">
        <v>1981</v>
      </c>
      <c r="I566" s="97" t="s">
        <v>2729</v>
      </c>
      <c r="J566" s="98" t="s">
        <v>2305</v>
      </c>
      <c r="K566" s="100">
        <v>45412</v>
      </c>
      <c r="L566" s="100">
        <v>45427</v>
      </c>
      <c r="M566" s="100" t="s">
        <v>2788</v>
      </c>
      <c r="N566" s="95">
        <v>0</v>
      </c>
      <c r="O566" s="107" t="str">
        <f>CONCATENATE(Tabla1[[#This Row],[CONTRATO]],Tabla1[[#This Row],[CLAVE]])</f>
        <v>HRAEI-LPI-CC-313-1-2023HRAEI-MD0500</v>
      </c>
    </row>
    <row r="567" spans="1:15" ht="22.5" x14ac:dyDescent="0.25">
      <c r="A567" s="103" t="s">
        <v>1744</v>
      </c>
      <c r="B567" s="101" t="s">
        <v>1746</v>
      </c>
      <c r="C567" s="94" t="s">
        <v>1745</v>
      </c>
      <c r="D567" s="94">
        <v>25300141</v>
      </c>
      <c r="E567" s="95">
        <v>10</v>
      </c>
      <c r="F567" s="96">
        <v>12</v>
      </c>
      <c r="G567" s="96">
        <v>120</v>
      </c>
      <c r="H567" s="104" t="s">
        <v>2327</v>
      </c>
      <c r="I567" s="97" t="s">
        <v>2730</v>
      </c>
      <c r="J567" s="98" t="s">
        <v>2326</v>
      </c>
      <c r="K567" s="100">
        <v>45412</v>
      </c>
      <c r="L567" s="100">
        <v>45427</v>
      </c>
      <c r="M567" s="100" t="s">
        <v>2788</v>
      </c>
      <c r="N567" s="95">
        <v>0</v>
      </c>
      <c r="O567" s="107" t="str">
        <f>CONCATENATE(Tabla1[[#This Row],[CONTRATO]],Tabla1[[#This Row],[CLAVE]])</f>
        <v>HRAEI-LPI-CC-332-1-2023HRAEI-MD0105</v>
      </c>
    </row>
    <row r="568" spans="1:15" ht="45" x14ac:dyDescent="0.25">
      <c r="A568" s="103" t="s">
        <v>978</v>
      </c>
      <c r="B568" s="101" t="s">
        <v>980</v>
      </c>
      <c r="C568" s="94" t="s">
        <v>979</v>
      </c>
      <c r="D568" s="94">
        <v>25300494</v>
      </c>
      <c r="E568" s="95">
        <v>4</v>
      </c>
      <c r="F568" s="96">
        <v>4.5</v>
      </c>
      <c r="G568" s="96">
        <v>18</v>
      </c>
      <c r="H568" s="104" t="s">
        <v>2327</v>
      </c>
      <c r="I568" s="97" t="s">
        <v>2730</v>
      </c>
      <c r="J568" s="98" t="s">
        <v>2326</v>
      </c>
      <c r="K568" s="100">
        <v>45412</v>
      </c>
      <c r="L568" s="100">
        <v>45427</v>
      </c>
      <c r="M568" s="100" t="s">
        <v>2788</v>
      </c>
      <c r="N568" s="95">
        <v>0</v>
      </c>
      <c r="O568" s="107" t="str">
        <f>CONCATENATE(Tabla1[[#This Row],[CONTRATO]],Tabla1[[#This Row],[CLAVE]])</f>
        <v>HRAEI-LPI-CC-332-1-2023HRAEI-MD0306</v>
      </c>
    </row>
    <row r="569" spans="1:15" ht="33.75" x14ac:dyDescent="0.25">
      <c r="A569" s="103" t="s">
        <v>505</v>
      </c>
      <c r="B569" s="101" t="s">
        <v>507</v>
      </c>
      <c r="C569" s="94" t="s">
        <v>506</v>
      </c>
      <c r="D569" s="94">
        <v>25301469</v>
      </c>
      <c r="E569" s="95">
        <v>23</v>
      </c>
      <c r="F569" s="96">
        <v>7</v>
      </c>
      <c r="G569" s="96">
        <v>161</v>
      </c>
      <c r="H569" s="104" t="s">
        <v>2327</v>
      </c>
      <c r="I569" s="97" t="s">
        <v>2730</v>
      </c>
      <c r="J569" s="98" t="s">
        <v>2326</v>
      </c>
      <c r="K569" s="100">
        <v>45412</v>
      </c>
      <c r="L569" s="100">
        <v>45427</v>
      </c>
      <c r="M569" s="100" t="s">
        <v>2788</v>
      </c>
      <c r="N569" s="95">
        <v>0</v>
      </c>
      <c r="O569" s="107" t="str">
        <f>CONCATENATE(Tabla1[[#This Row],[CONTRATO]],Tabla1[[#This Row],[CLAVE]])</f>
        <v>HRAEI-LPI-CC-332-1-2023HRAEI-MD1040</v>
      </c>
    </row>
    <row r="570" spans="1:15" ht="67.5" x14ac:dyDescent="0.25">
      <c r="A570" s="103" t="s">
        <v>1023</v>
      </c>
      <c r="B570" s="101" t="s">
        <v>1025</v>
      </c>
      <c r="C570" s="94" t="s">
        <v>1024</v>
      </c>
      <c r="D570" s="94">
        <v>25301724</v>
      </c>
      <c r="E570" s="95">
        <v>873</v>
      </c>
      <c r="F570" s="96">
        <v>41.8</v>
      </c>
      <c r="G570" s="96">
        <v>36491.399999999994</v>
      </c>
      <c r="H570" s="104" t="s">
        <v>2378</v>
      </c>
      <c r="I570" s="97" t="s">
        <v>2731</v>
      </c>
      <c r="J570" s="98" t="s">
        <v>2377</v>
      </c>
      <c r="K570" s="100">
        <v>45412</v>
      </c>
      <c r="L570" s="100">
        <v>45427</v>
      </c>
      <c r="M570" s="100" t="s">
        <v>2788</v>
      </c>
      <c r="N570" s="95">
        <v>0</v>
      </c>
      <c r="O570" s="107" t="str">
        <f>CONCATENATE(Tabla1[[#This Row],[CONTRATO]],Tabla1[[#This Row],[CLAVE]])</f>
        <v>HRAEI-LPI-CC-333-2023HRAEI-MD1236</v>
      </c>
    </row>
    <row r="571" spans="1:15" ht="22.5" x14ac:dyDescent="0.25">
      <c r="A571" s="103" t="s">
        <v>2011</v>
      </c>
      <c r="B571" s="101" t="s">
        <v>2013</v>
      </c>
      <c r="C571" s="94" t="s">
        <v>2012</v>
      </c>
      <c r="D571" s="94">
        <v>25301973</v>
      </c>
      <c r="E571" s="95">
        <v>1</v>
      </c>
      <c r="F571" s="96">
        <v>29.989999999999899</v>
      </c>
      <c r="G571" s="96">
        <v>29.989999999999899</v>
      </c>
      <c r="H571" s="104" t="s">
        <v>2033</v>
      </c>
      <c r="I571" s="97" t="s">
        <v>2732</v>
      </c>
      <c r="J571" s="98" t="s">
        <v>2032</v>
      </c>
      <c r="K571" s="100">
        <v>45412</v>
      </c>
      <c r="L571" s="100">
        <v>45427</v>
      </c>
      <c r="M571" s="100" t="s">
        <v>2788</v>
      </c>
      <c r="N571" s="95">
        <v>0</v>
      </c>
      <c r="O571" s="107" t="str">
        <f>CONCATENATE(Tabla1[[#This Row],[CONTRATO]],Tabla1[[#This Row],[CLAVE]])</f>
        <v>HRAEI-LPI-CC-089-2023HRAEI-MD1422</v>
      </c>
    </row>
    <row r="572" spans="1:15" ht="409.5" x14ac:dyDescent="0.25">
      <c r="A572" s="103" t="s">
        <v>820</v>
      </c>
      <c r="B572" s="101" t="s">
        <v>822</v>
      </c>
      <c r="C572" s="94" t="s">
        <v>821</v>
      </c>
      <c r="D572" s="94">
        <v>25300707</v>
      </c>
      <c r="E572" s="95">
        <v>110</v>
      </c>
      <c r="F572" s="96">
        <v>77.900000000000006</v>
      </c>
      <c r="G572" s="96">
        <v>8569</v>
      </c>
      <c r="H572" s="104" t="s">
        <v>819</v>
      </c>
      <c r="I572" s="97" t="s">
        <v>2733</v>
      </c>
      <c r="J572" s="95" t="s">
        <v>818</v>
      </c>
      <c r="K572" s="100">
        <v>45412</v>
      </c>
      <c r="L572" s="100">
        <v>45427</v>
      </c>
      <c r="M572" s="100">
        <v>45483</v>
      </c>
      <c r="N572" s="95">
        <v>110</v>
      </c>
      <c r="O572" s="107" t="str">
        <f>CONCATENATE(Tabla1[[#This Row],[CONTRATO]],Tabla1[[#This Row],[CLAVE]])</f>
        <v>HRAEI-LPI-CC-460-2022HRAEI-MD0464</v>
      </c>
    </row>
    <row r="573" spans="1:15" ht="382.5" x14ac:dyDescent="0.25">
      <c r="A573" s="103" t="s">
        <v>1113</v>
      </c>
      <c r="B573" s="101" t="s">
        <v>1115</v>
      </c>
      <c r="C573" s="94" t="s">
        <v>1114</v>
      </c>
      <c r="D573" s="94">
        <v>25300709</v>
      </c>
      <c r="E573" s="95">
        <v>576</v>
      </c>
      <c r="F573" s="96">
        <v>16.62</v>
      </c>
      <c r="G573" s="96">
        <v>9573.1200000000008</v>
      </c>
      <c r="H573" s="104" t="s">
        <v>592</v>
      </c>
      <c r="I573" s="97" t="s">
        <v>2734</v>
      </c>
      <c r="J573" s="95" t="s">
        <v>2308</v>
      </c>
      <c r="K573" s="100">
        <v>45412</v>
      </c>
      <c r="L573" s="100">
        <v>45427</v>
      </c>
      <c r="M573" s="100" t="s">
        <v>2788</v>
      </c>
      <c r="N573" s="95">
        <v>0</v>
      </c>
      <c r="O573" s="107" t="str">
        <f>CONCATENATE(Tabla1[[#This Row],[CONTRATO]],Tabla1[[#This Row],[CLAVE]])</f>
        <v>HRAEI-LPI-CC-344-2023HRAEI-MD0466</v>
      </c>
    </row>
    <row r="574" spans="1:15" ht="22.5" x14ac:dyDescent="0.25">
      <c r="A574" s="103" t="s">
        <v>1794</v>
      </c>
      <c r="B574" s="101" t="s">
        <v>1796</v>
      </c>
      <c r="C574" s="94" t="s">
        <v>1795</v>
      </c>
      <c r="D574" s="94">
        <v>25301749</v>
      </c>
      <c r="E574" s="95">
        <v>39</v>
      </c>
      <c r="F574" s="96">
        <v>99.5</v>
      </c>
      <c r="G574" s="96">
        <v>3880.5</v>
      </c>
      <c r="H574" s="104" t="s">
        <v>592</v>
      </c>
      <c r="I574" s="97" t="s">
        <v>2734</v>
      </c>
      <c r="J574" s="95" t="s">
        <v>2308</v>
      </c>
      <c r="K574" s="100">
        <v>45412</v>
      </c>
      <c r="L574" s="100">
        <v>45427</v>
      </c>
      <c r="M574" s="100">
        <v>45483</v>
      </c>
      <c r="N574" s="95">
        <v>39</v>
      </c>
      <c r="O574" s="107" t="str">
        <f>CONCATENATE(Tabla1[[#This Row],[CONTRATO]],Tabla1[[#This Row],[CLAVE]])</f>
        <v>HRAEI-LPI-CC-344-2023HRAEI-MD1248</v>
      </c>
    </row>
    <row r="575" spans="1:15" ht="33.75" x14ac:dyDescent="0.25">
      <c r="A575" s="103" t="s">
        <v>474</v>
      </c>
      <c r="B575" s="101" t="s">
        <v>476</v>
      </c>
      <c r="C575" s="94" t="s">
        <v>475</v>
      </c>
      <c r="D575" s="94">
        <v>25301881</v>
      </c>
      <c r="E575" s="95">
        <v>10</v>
      </c>
      <c r="F575" s="96">
        <v>17.5</v>
      </c>
      <c r="G575" s="96">
        <v>175</v>
      </c>
      <c r="H575" s="104" t="s">
        <v>592</v>
      </c>
      <c r="I575" s="97" t="s">
        <v>2734</v>
      </c>
      <c r="J575" s="98" t="s">
        <v>2308</v>
      </c>
      <c r="K575" s="100">
        <v>45412</v>
      </c>
      <c r="L575" s="100">
        <v>45427</v>
      </c>
      <c r="M575" s="100">
        <v>45475</v>
      </c>
      <c r="N575" s="95">
        <v>10</v>
      </c>
      <c r="O575" s="107" t="str">
        <f>CONCATENATE(Tabla1[[#This Row],[CONTRATO]],Tabla1[[#This Row],[CLAVE]])</f>
        <v>HRAEI-LPI-CC-344-2023HRAEI-MD1351</v>
      </c>
    </row>
    <row r="576" spans="1:15" ht="382.5" x14ac:dyDescent="0.25">
      <c r="A576" s="103" t="s">
        <v>1113</v>
      </c>
      <c r="B576" s="101" t="s">
        <v>1115</v>
      </c>
      <c r="C576" s="94" t="s">
        <v>1114</v>
      </c>
      <c r="D576" s="94">
        <v>25300709</v>
      </c>
      <c r="E576" s="95">
        <v>437</v>
      </c>
      <c r="F576" s="96">
        <v>16</v>
      </c>
      <c r="G576" s="96">
        <v>6992</v>
      </c>
      <c r="H576" s="104" t="s">
        <v>592</v>
      </c>
      <c r="I576" s="97" t="s">
        <v>2735</v>
      </c>
      <c r="J576" s="98" t="s">
        <v>591</v>
      </c>
      <c r="K576" s="100">
        <v>45412</v>
      </c>
      <c r="L576" s="100">
        <v>45427</v>
      </c>
      <c r="M576" s="100">
        <v>45421</v>
      </c>
      <c r="N576" s="95">
        <v>437</v>
      </c>
      <c r="O576" s="107" t="str">
        <f>CONCATENATE(Tabla1[[#This Row],[CONTRATO]],Tabla1[[#This Row],[CLAVE]])</f>
        <v>HRAEI-LPI-CC-442-2022HRAEI-MD0466</v>
      </c>
    </row>
    <row r="577" spans="1:15" ht="45" x14ac:dyDescent="0.25">
      <c r="A577" s="103" t="s">
        <v>593</v>
      </c>
      <c r="B577" s="101" t="s">
        <v>595</v>
      </c>
      <c r="C577" s="94" t="s">
        <v>594</v>
      </c>
      <c r="D577" s="94">
        <v>25302247</v>
      </c>
      <c r="E577" s="95">
        <v>32</v>
      </c>
      <c r="F577" s="96">
        <v>17.899999999999999</v>
      </c>
      <c r="G577" s="96">
        <v>572.79999999999995</v>
      </c>
      <c r="H577" s="104" t="s">
        <v>592</v>
      </c>
      <c r="I577" s="97" t="s">
        <v>2735</v>
      </c>
      <c r="J577" s="98" t="s">
        <v>591</v>
      </c>
      <c r="K577" s="100">
        <v>45412</v>
      </c>
      <c r="L577" s="100">
        <v>45427</v>
      </c>
      <c r="M577" s="100">
        <v>45421</v>
      </c>
      <c r="N577" s="95">
        <v>32</v>
      </c>
      <c r="O577" s="107" t="str">
        <f>CONCATENATE(Tabla1[[#This Row],[CONTRATO]],Tabla1[[#This Row],[CLAVE]])</f>
        <v>HRAEI-LPI-CC-442-2022HRAEI-MD1638</v>
      </c>
    </row>
    <row r="578" spans="1:15" ht="33.75" x14ac:dyDescent="0.25">
      <c r="A578" s="103" t="s">
        <v>2153</v>
      </c>
      <c r="B578" s="101" t="s">
        <v>2155</v>
      </c>
      <c r="C578" s="94" t="s">
        <v>2154</v>
      </c>
      <c r="D578" s="94">
        <v>25300900</v>
      </c>
      <c r="E578" s="95">
        <v>24</v>
      </c>
      <c r="F578" s="96">
        <v>1102.92</v>
      </c>
      <c r="G578" s="96">
        <v>26470.080000000002</v>
      </c>
      <c r="H578" s="104" t="s">
        <v>381</v>
      </c>
      <c r="I578" s="97" t="s">
        <v>2736</v>
      </c>
      <c r="J578" s="98" t="s">
        <v>2278</v>
      </c>
      <c r="K578" s="100">
        <v>45420</v>
      </c>
      <c r="L578" s="100">
        <v>45435</v>
      </c>
      <c r="M578" s="100">
        <v>45435</v>
      </c>
      <c r="N578" s="95">
        <v>24</v>
      </c>
      <c r="O578" s="107" t="str">
        <f>CONCATENATE(Tabla1[[#This Row],[CONTRATO]],Tabla1[[#This Row],[CLAVE]])</f>
        <v>HRAEI-LPI-CC-345-2023HRAEI-MD0595</v>
      </c>
    </row>
    <row r="579" spans="1:15" ht="45" x14ac:dyDescent="0.25">
      <c r="A579" s="103" t="s">
        <v>2258</v>
      </c>
      <c r="B579" s="101" t="s">
        <v>2260</v>
      </c>
      <c r="C579" s="94" t="s">
        <v>2259</v>
      </c>
      <c r="D579" s="94">
        <v>25303381</v>
      </c>
      <c r="E579" s="95">
        <v>36</v>
      </c>
      <c r="F579" s="96">
        <v>22928.19</v>
      </c>
      <c r="G579" s="96">
        <v>825414.84</v>
      </c>
      <c r="H579" s="104" t="s">
        <v>2257</v>
      </c>
      <c r="I579" s="97" t="s">
        <v>2737</v>
      </c>
      <c r="J579" s="98" t="s">
        <v>2256</v>
      </c>
      <c r="K579" s="100">
        <v>45427</v>
      </c>
      <c r="L579" s="100">
        <v>45442</v>
      </c>
      <c r="M579" s="100">
        <v>45440</v>
      </c>
      <c r="N579" s="95">
        <v>36</v>
      </c>
      <c r="O579" s="107" t="str">
        <f>CONCATENATE(Tabla1[[#This Row],[CONTRATO]],Tabla1[[#This Row],[CLAVE]])</f>
        <v>HRAEI-AD-CC-241-2023HRAEI-MD2213</v>
      </c>
    </row>
    <row r="580" spans="1:15" ht="45" x14ac:dyDescent="0.25">
      <c r="A580" s="103" t="s">
        <v>1820</v>
      </c>
      <c r="B580" s="101" t="s">
        <v>1822</v>
      </c>
      <c r="C580" s="94" t="s">
        <v>1821</v>
      </c>
      <c r="D580" s="94">
        <v>25300459</v>
      </c>
      <c r="E580" s="95">
        <v>580</v>
      </c>
      <c r="F580" s="96">
        <v>18.05</v>
      </c>
      <c r="G580" s="96">
        <v>10469</v>
      </c>
      <c r="H580" s="104" t="s">
        <v>1425</v>
      </c>
      <c r="I580" s="97" t="s">
        <v>2738</v>
      </c>
      <c r="J580" s="98" t="s">
        <v>1819</v>
      </c>
      <c r="K580" s="100">
        <v>45428</v>
      </c>
      <c r="L580" s="100">
        <v>45443</v>
      </c>
      <c r="M580" s="100">
        <v>45436</v>
      </c>
      <c r="N580" s="95">
        <v>580</v>
      </c>
      <c r="O580" s="107" t="str">
        <f>CONCATENATE(Tabla1[[#This Row],[CONTRATO]],Tabla1[[#This Row],[CLAVE]])</f>
        <v>HRAEI-LPI-CC-043-2-2023HRAEI-MD0278</v>
      </c>
    </row>
    <row r="581" spans="1:15" ht="45" x14ac:dyDescent="0.25">
      <c r="A581" s="103" t="s">
        <v>2016</v>
      </c>
      <c r="B581" s="101" t="s">
        <v>2018</v>
      </c>
      <c r="C581" s="94" t="s">
        <v>2017</v>
      </c>
      <c r="D581" s="94">
        <v>25302480</v>
      </c>
      <c r="E581" s="95">
        <v>936</v>
      </c>
      <c r="F581" s="96">
        <v>279</v>
      </c>
      <c r="G581" s="96">
        <v>261144</v>
      </c>
      <c r="H581" s="104" t="s">
        <v>800</v>
      </c>
      <c r="I581" s="97" t="s">
        <v>2739</v>
      </c>
      <c r="J581" s="98" t="s">
        <v>2007</v>
      </c>
      <c r="K581" s="100">
        <v>45429</v>
      </c>
      <c r="L581" s="100">
        <v>45444</v>
      </c>
      <c r="M581" s="100">
        <v>45441</v>
      </c>
      <c r="N581" s="95">
        <v>936</v>
      </c>
      <c r="O581" s="107" t="str">
        <f>CONCATENATE(Tabla1[[#This Row],[CONTRATO]],Tabla1[[#This Row],[CLAVE]])</f>
        <v>HRAEI-LPI-CC-037-2023HRAEI-MD1932</v>
      </c>
    </row>
    <row r="582" spans="1:15" ht="78.75" x14ac:dyDescent="0.25">
      <c r="A582" s="103" t="s">
        <v>1177</v>
      </c>
      <c r="B582" s="101" t="s">
        <v>1179</v>
      </c>
      <c r="C582" s="94" t="s">
        <v>1178</v>
      </c>
      <c r="D582" s="94">
        <v>25302610</v>
      </c>
      <c r="E582" s="95">
        <v>47</v>
      </c>
      <c r="F582" s="96">
        <v>4824</v>
      </c>
      <c r="G582" s="96">
        <v>226728</v>
      </c>
      <c r="H582" s="104" t="s">
        <v>1172</v>
      </c>
      <c r="I582" s="97" t="s">
        <v>2740</v>
      </c>
      <c r="J582" s="98" t="s">
        <v>1171</v>
      </c>
      <c r="K582" s="100">
        <v>45432</v>
      </c>
      <c r="L582" s="100">
        <v>45447</v>
      </c>
      <c r="M582" s="100" t="s">
        <v>2788</v>
      </c>
      <c r="N582" s="95">
        <v>0</v>
      </c>
      <c r="O582" s="107" t="str">
        <f>CONCATENATE(Tabla1[[#This Row],[CONTRATO]],Tabla1[[#This Row],[CLAVE]])</f>
        <v>HRAEI-LPI-CC-482-2022HRAEI-MD2264</v>
      </c>
    </row>
    <row r="583" spans="1:15" ht="33.75" x14ac:dyDescent="0.25">
      <c r="A583" s="103" t="s">
        <v>1028</v>
      </c>
      <c r="B583" s="101" t="s">
        <v>1030</v>
      </c>
      <c r="C583" s="94" t="s">
        <v>1029</v>
      </c>
      <c r="D583" s="94">
        <v>25303031</v>
      </c>
      <c r="E583" s="95">
        <v>9</v>
      </c>
      <c r="F583" s="96">
        <v>169</v>
      </c>
      <c r="G583" s="96">
        <v>1521</v>
      </c>
      <c r="H583" s="104" t="s">
        <v>853</v>
      </c>
      <c r="I583" s="97" t="s">
        <v>2741</v>
      </c>
      <c r="J583" s="98" t="s">
        <v>852</v>
      </c>
      <c r="K583" s="100">
        <v>45429</v>
      </c>
      <c r="L583" s="100">
        <v>45444</v>
      </c>
      <c r="M583" s="100">
        <v>45468</v>
      </c>
      <c r="N583" s="95">
        <v>9</v>
      </c>
      <c r="O583" s="107" t="str">
        <f>CONCATENATE(Tabla1[[#This Row],[CONTRATO]],Tabla1[[#This Row],[CLAVE]])</f>
        <v>HRAEI-LPI-CC-452-2022HRAEI-MD1442</v>
      </c>
    </row>
    <row r="584" spans="1:15" ht="56.25" x14ac:dyDescent="0.25">
      <c r="A584" s="103" t="s">
        <v>1808</v>
      </c>
      <c r="B584" s="101" t="s">
        <v>1810</v>
      </c>
      <c r="C584" s="94" t="s">
        <v>1809</v>
      </c>
      <c r="D584" s="94">
        <v>25301184</v>
      </c>
      <c r="E584" s="95">
        <v>23</v>
      </c>
      <c r="F584" s="96">
        <v>4138</v>
      </c>
      <c r="G584" s="96">
        <v>95174</v>
      </c>
      <c r="H584" s="104" t="s">
        <v>392</v>
      </c>
      <c r="I584" s="97" t="s">
        <v>2742</v>
      </c>
      <c r="J584" s="98" t="s">
        <v>1807</v>
      </c>
      <c r="K584" s="100">
        <v>45429</v>
      </c>
      <c r="L584" s="100">
        <v>45444</v>
      </c>
      <c r="M584" s="100" t="s">
        <v>2788</v>
      </c>
      <c r="N584" s="95">
        <v>0</v>
      </c>
      <c r="O584" s="107" t="str">
        <f>CONCATENATE(Tabla1[[#This Row],[CONTRATO]],Tabla1[[#This Row],[CLAVE]])</f>
        <v>HRAEI-LPI-CC-041-2023HRAEI-MD0815</v>
      </c>
    </row>
    <row r="585" spans="1:15" ht="45" x14ac:dyDescent="0.25">
      <c r="A585" s="103" t="s">
        <v>2016</v>
      </c>
      <c r="B585" s="101" t="s">
        <v>2018</v>
      </c>
      <c r="C585" s="94" t="s">
        <v>2017</v>
      </c>
      <c r="D585" s="94">
        <v>25302480</v>
      </c>
      <c r="E585" s="95">
        <v>576</v>
      </c>
      <c r="F585" s="96">
        <v>177.6</v>
      </c>
      <c r="G585" s="96">
        <v>102297.59999999999</v>
      </c>
      <c r="H585" s="104" t="s">
        <v>1129</v>
      </c>
      <c r="I585" s="97" t="s">
        <v>2743</v>
      </c>
      <c r="J585" s="98" t="s">
        <v>2286</v>
      </c>
      <c r="K585" s="100">
        <v>45429</v>
      </c>
      <c r="L585" s="100">
        <v>45444</v>
      </c>
      <c r="M585" s="100" t="s">
        <v>2788</v>
      </c>
      <c r="N585" s="95">
        <v>0</v>
      </c>
      <c r="O585" s="107" t="str">
        <f>CONCATENATE(Tabla1[[#This Row],[CONTRATO]],Tabla1[[#This Row],[CLAVE]])</f>
        <v>HRAEI-LPI-CC-255-1-2023HRAEI-MD1932</v>
      </c>
    </row>
    <row r="586" spans="1:15" ht="33.75" x14ac:dyDescent="0.25">
      <c r="A586" s="103" t="s">
        <v>359</v>
      </c>
      <c r="B586" s="101" t="s">
        <v>361</v>
      </c>
      <c r="C586" s="94" t="s">
        <v>360</v>
      </c>
      <c r="D586" s="94">
        <v>25303367</v>
      </c>
      <c r="E586" s="95">
        <v>30</v>
      </c>
      <c r="F586" s="96">
        <v>41500</v>
      </c>
      <c r="G586" s="96">
        <v>1245000</v>
      </c>
      <c r="H586" s="104" t="s">
        <v>167</v>
      </c>
      <c r="I586" s="97" t="s">
        <v>2744</v>
      </c>
      <c r="J586" s="98" t="s">
        <v>166</v>
      </c>
      <c r="K586" s="100">
        <v>45429</v>
      </c>
      <c r="L586" s="100">
        <v>45444</v>
      </c>
      <c r="M586" s="100">
        <v>45447</v>
      </c>
      <c r="N586" s="95">
        <v>30</v>
      </c>
      <c r="O586" s="107" t="str">
        <f>CONCATENATE(Tabla1[[#This Row],[CONTRATO]],Tabla1[[#This Row],[CLAVE]])</f>
        <v>HRAEI-AD-CC-350-2022HRAEI-MD2271</v>
      </c>
    </row>
    <row r="587" spans="1:15" ht="33.75" x14ac:dyDescent="0.25">
      <c r="A587" s="103" t="s">
        <v>528</v>
      </c>
      <c r="B587" s="101" t="s">
        <v>530</v>
      </c>
      <c r="C587" s="94" t="s">
        <v>529</v>
      </c>
      <c r="D587" s="94">
        <v>25300754</v>
      </c>
      <c r="E587" s="95">
        <v>102</v>
      </c>
      <c r="F587" s="96">
        <v>40.24</v>
      </c>
      <c r="G587" s="96">
        <v>4104.4800000000005</v>
      </c>
      <c r="H587" s="104" t="s">
        <v>340</v>
      </c>
      <c r="I587" s="97" t="s">
        <v>2745</v>
      </c>
      <c r="J587" s="98" t="s">
        <v>432</v>
      </c>
      <c r="K587" s="100">
        <v>45433</v>
      </c>
      <c r="L587" s="100">
        <v>45448</v>
      </c>
      <c r="M587" s="100" t="s">
        <v>2788</v>
      </c>
      <c r="N587" s="95">
        <v>0</v>
      </c>
      <c r="O587" s="107" t="str">
        <f>CONCATENATE(Tabla1[[#This Row],[CONTRATO]],Tabla1[[#This Row],[CLAVE]])</f>
        <v>HRAEI-LPI-CC-423-2022HRAEI-MD0497</v>
      </c>
    </row>
    <row r="588" spans="1:15" ht="45" x14ac:dyDescent="0.25">
      <c r="A588" s="103" t="s">
        <v>658</v>
      </c>
      <c r="B588" s="101" t="s">
        <v>660</v>
      </c>
      <c r="C588" s="94" t="s">
        <v>659</v>
      </c>
      <c r="D588" s="94">
        <v>25300461</v>
      </c>
      <c r="E588" s="95">
        <v>6201</v>
      </c>
      <c r="F588" s="96">
        <v>11.24</v>
      </c>
      <c r="G588" s="96">
        <v>69699.240000000005</v>
      </c>
      <c r="H588" s="104" t="s">
        <v>1739</v>
      </c>
      <c r="I588" s="97" t="s">
        <v>2746</v>
      </c>
      <c r="J588" s="98" t="s">
        <v>2284</v>
      </c>
      <c r="K588" s="100">
        <v>45433</v>
      </c>
      <c r="L588" s="100">
        <v>45448</v>
      </c>
      <c r="M588" s="100" t="s">
        <v>2788</v>
      </c>
      <c r="N588" s="95">
        <v>0</v>
      </c>
      <c r="O588" s="107" t="str">
        <f>CONCATENATE(Tabla1[[#This Row],[CONTRATO]],Tabla1[[#This Row],[CLAVE]])</f>
        <v>HRAEI-LPI-CC-335-1-2023HRAEI-MD0279</v>
      </c>
    </row>
    <row r="589" spans="1:15" ht="33.75" x14ac:dyDescent="0.25">
      <c r="A589" s="103" t="s">
        <v>587</v>
      </c>
      <c r="B589" s="101" t="s">
        <v>589</v>
      </c>
      <c r="C589" s="94" t="s">
        <v>588</v>
      </c>
      <c r="D589" s="94">
        <v>25300415</v>
      </c>
      <c r="E589" s="95">
        <v>1</v>
      </c>
      <c r="F589" s="96">
        <v>24.36</v>
      </c>
      <c r="G589" s="96">
        <v>24.36</v>
      </c>
      <c r="H589" s="104" t="s">
        <v>406</v>
      </c>
      <c r="I589" s="97" t="s">
        <v>2747</v>
      </c>
      <c r="J589" s="98" t="s">
        <v>2269</v>
      </c>
      <c r="K589" s="100">
        <v>45440</v>
      </c>
      <c r="L589" s="100">
        <v>45455</v>
      </c>
      <c r="M589" s="100">
        <v>45484</v>
      </c>
      <c r="N589" s="95">
        <v>1</v>
      </c>
      <c r="O589" s="107" t="str">
        <f>CONCATENATE(Tabla1[[#This Row],[CONTRATO]],Tabla1[[#This Row],[CLAVE]])</f>
        <v>HRAEI-LPI-CC-276-2023HRAEI-MD0250</v>
      </c>
    </row>
    <row r="590" spans="1:15" ht="56.25" x14ac:dyDescent="0.25">
      <c r="A590" s="103" t="s">
        <v>967</v>
      </c>
      <c r="B590" s="101" t="s">
        <v>969</v>
      </c>
      <c r="C590" s="94" t="s">
        <v>968</v>
      </c>
      <c r="D590" s="94">
        <v>25302467</v>
      </c>
      <c r="E590" s="95">
        <v>15</v>
      </c>
      <c r="F590" s="96">
        <v>20.96</v>
      </c>
      <c r="G590" s="96">
        <v>314.40000000000003</v>
      </c>
      <c r="H590" s="104" t="s">
        <v>463</v>
      </c>
      <c r="I590" s="97" t="s">
        <v>2748</v>
      </c>
      <c r="J590" s="98" t="s">
        <v>462</v>
      </c>
      <c r="K590" s="100">
        <v>45433</v>
      </c>
      <c r="L590" s="100">
        <v>45448</v>
      </c>
      <c r="M590" s="100">
        <v>45443</v>
      </c>
      <c r="N590" s="95">
        <v>15</v>
      </c>
      <c r="O590" s="107" t="str">
        <f>CONCATENATE(Tabla1[[#This Row],[CONTRATO]],Tabla1[[#This Row],[CLAVE]])</f>
        <v>HRAEI-LPI-CC-427-2022HRAEI-MD0336</v>
      </c>
    </row>
    <row r="591" spans="1:15" ht="56.25" x14ac:dyDescent="0.25">
      <c r="A591" s="103" t="s">
        <v>967</v>
      </c>
      <c r="B591" s="101" t="s">
        <v>969</v>
      </c>
      <c r="C591" s="94" t="s">
        <v>968</v>
      </c>
      <c r="D591" s="94">
        <v>25302467</v>
      </c>
      <c r="E591" s="95">
        <v>9</v>
      </c>
      <c r="F591" s="96">
        <v>20.96</v>
      </c>
      <c r="G591" s="96">
        <v>188.64000000000001</v>
      </c>
      <c r="H591" s="104" t="s">
        <v>2275</v>
      </c>
      <c r="I591" s="97" t="s">
        <v>2749</v>
      </c>
      <c r="J591" s="98" t="s">
        <v>2274</v>
      </c>
      <c r="K591" s="100">
        <v>45433</v>
      </c>
      <c r="L591" s="100">
        <v>45448</v>
      </c>
      <c r="M591" s="100" t="s">
        <v>2788</v>
      </c>
      <c r="N591" s="95">
        <v>0</v>
      </c>
      <c r="O591" s="107" t="str">
        <f>CONCATENATE(Tabla1[[#This Row],[CONTRATO]],Tabla1[[#This Row],[CLAVE]])</f>
        <v>HRAEI-LPI-CC-266-2023HRAEI-MD0336</v>
      </c>
    </row>
    <row r="592" spans="1:15" ht="33.75" x14ac:dyDescent="0.25">
      <c r="A592" s="103" t="s">
        <v>782</v>
      </c>
      <c r="B592" s="101" t="s">
        <v>784</v>
      </c>
      <c r="C592" s="94" t="s">
        <v>783</v>
      </c>
      <c r="D592" s="94">
        <v>25300792</v>
      </c>
      <c r="E592" s="95">
        <v>12</v>
      </c>
      <c r="F592" s="96">
        <v>5.5</v>
      </c>
      <c r="G592" s="96">
        <v>66</v>
      </c>
      <c r="H592" s="104" t="s">
        <v>2275</v>
      </c>
      <c r="I592" s="97" t="s">
        <v>2749</v>
      </c>
      <c r="J592" s="98" t="s">
        <v>2274</v>
      </c>
      <c r="K592" s="100">
        <v>45433</v>
      </c>
      <c r="L592" s="100">
        <v>45448</v>
      </c>
      <c r="M592" s="100" t="s">
        <v>2788</v>
      </c>
      <c r="N592" s="95">
        <v>0</v>
      </c>
      <c r="O592" s="107" t="str">
        <f>CONCATENATE(Tabla1[[#This Row],[CONTRATO]],Tabla1[[#This Row],[CLAVE]])</f>
        <v>HRAEI-LPI-CC-266-2023HRAEI-MD0522</v>
      </c>
    </row>
    <row r="593" spans="1:15" ht="33.75" x14ac:dyDescent="0.25">
      <c r="A593" s="103" t="s">
        <v>782</v>
      </c>
      <c r="B593" s="101" t="s">
        <v>784</v>
      </c>
      <c r="C593" s="94" t="s">
        <v>783</v>
      </c>
      <c r="D593" s="94">
        <v>25300792</v>
      </c>
      <c r="E593" s="95">
        <v>19</v>
      </c>
      <c r="F593" s="96">
        <v>5.89</v>
      </c>
      <c r="G593" s="96">
        <v>111.91</v>
      </c>
      <c r="H593" s="104" t="s">
        <v>504</v>
      </c>
      <c r="I593" s="97" t="s">
        <v>2750</v>
      </c>
      <c r="J593" s="98" t="s">
        <v>503</v>
      </c>
      <c r="K593" s="100">
        <v>45433</v>
      </c>
      <c r="L593" s="100">
        <v>45448</v>
      </c>
      <c r="M593" s="100">
        <v>45476</v>
      </c>
      <c r="N593" s="95">
        <v>19</v>
      </c>
      <c r="O593" s="107" t="str">
        <f>CONCATENATE(Tabla1[[#This Row],[CONTRATO]],Tabla1[[#This Row],[CLAVE]])</f>
        <v>HRAEI-LPI-CC-431-2022HRAEI-MD0522</v>
      </c>
    </row>
    <row r="594" spans="1:15" ht="45" x14ac:dyDescent="0.25">
      <c r="A594" s="103" t="s">
        <v>1907</v>
      </c>
      <c r="B594" s="101" t="s">
        <v>1909</v>
      </c>
      <c r="C594" s="94" t="s">
        <v>1908</v>
      </c>
      <c r="D594" s="94">
        <v>25300840</v>
      </c>
      <c r="E594" s="95">
        <v>4</v>
      </c>
      <c r="F594" s="96">
        <v>50.5</v>
      </c>
      <c r="G594" s="96">
        <v>202</v>
      </c>
      <c r="H594" s="104" t="s">
        <v>1289</v>
      </c>
      <c r="I594" s="97" t="s">
        <v>2751</v>
      </c>
      <c r="J594" s="98" t="s">
        <v>2283</v>
      </c>
      <c r="K594" s="100">
        <v>45433</v>
      </c>
      <c r="L594" s="100">
        <v>45448</v>
      </c>
      <c r="M594" s="100" t="s">
        <v>2788</v>
      </c>
      <c r="N594" s="95">
        <v>0</v>
      </c>
      <c r="O594" s="107" t="str">
        <f>CONCATENATE(Tabla1[[#This Row],[CONTRATO]],Tabla1[[#This Row],[CLAVE]])</f>
        <v>HRAEI-LPI-CC-372-2023HRAEI-MD0560</v>
      </c>
    </row>
    <row r="595" spans="1:15" ht="22.5" x14ac:dyDescent="0.25">
      <c r="A595" s="103" t="s">
        <v>150</v>
      </c>
      <c r="B595" s="101" t="s">
        <v>152</v>
      </c>
      <c r="C595" s="94" t="s">
        <v>151</v>
      </c>
      <c r="D595" s="94">
        <v>25302971</v>
      </c>
      <c r="E595" s="95">
        <v>20</v>
      </c>
      <c r="F595" s="96">
        <v>218</v>
      </c>
      <c r="G595" s="96">
        <v>4360</v>
      </c>
      <c r="H595" s="104" t="s">
        <v>149</v>
      </c>
      <c r="I595" s="97" t="s">
        <v>2752</v>
      </c>
      <c r="J595" s="95" t="s">
        <v>148</v>
      </c>
      <c r="K595" s="100">
        <v>45433</v>
      </c>
      <c r="L595" s="100">
        <v>45448</v>
      </c>
      <c r="M595" s="100" t="s">
        <v>2788</v>
      </c>
      <c r="N595" s="95">
        <v>0</v>
      </c>
      <c r="O595" s="107" t="str">
        <f>CONCATENATE(Tabla1[[#This Row],[CONTRATO]],Tabla1[[#This Row],[CLAVE]])</f>
        <v>HRAEI-AD-CC-348-2022HRAEI-MD1961</v>
      </c>
    </row>
    <row r="596" spans="1:15" ht="67.5" x14ac:dyDescent="0.25">
      <c r="A596" s="103" t="s">
        <v>804</v>
      </c>
      <c r="B596" s="101" t="s">
        <v>806</v>
      </c>
      <c r="C596" s="94" t="s">
        <v>805</v>
      </c>
      <c r="D596" s="94">
        <v>25302195</v>
      </c>
      <c r="E596" s="95">
        <v>9</v>
      </c>
      <c r="F596" s="96">
        <v>33</v>
      </c>
      <c r="G596" s="96">
        <v>297</v>
      </c>
      <c r="H596" s="104" t="s">
        <v>377</v>
      </c>
      <c r="I596" s="97" t="s">
        <v>2753</v>
      </c>
      <c r="J596" s="98" t="s">
        <v>532</v>
      </c>
      <c r="K596" s="100">
        <v>45433</v>
      </c>
      <c r="L596" s="100">
        <v>45448</v>
      </c>
      <c r="M596" s="100">
        <v>45439</v>
      </c>
      <c r="N596" s="95">
        <v>9</v>
      </c>
      <c r="O596" s="107" t="str">
        <f>CONCATENATE(Tabla1[[#This Row],[CONTRATO]],Tabla1[[#This Row],[CLAVE]])</f>
        <v>HRAEI-LPI-CC-435-2022HRAEI-MD1605</v>
      </c>
    </row>
    <row r="597" spans="1:15" ht="45" x14ac:dyDescent="0.25">
      <c r="A597" s="103" t="s">
        <v>1275</v>
      </c>
      <c r="B597" s="101" t="s">
        <v>1277</v>
      </c>
      <c r="C597" s="94" t="s">
        <v>1276</v>
      </c>
      <c r="D597" s="94">
        <v>25301487</v>
      </c>
      <c r="E597" s="95">
        <v>50</v>
      </c>
      <c r="F597" s="96">
        <v>27.77</v>
      </c>
      <c r="G597" s="96">
        <v>1388.5</v>
      </c>
      <c r="H597" s="104" t="s">
        <v>376</v>
      </c>
      <c r="I597" s="97" t="s">
        <v>2754</v>
      </c>
      <c r="J597" s="98" t="s">
        <v>578</v>
      </c>
      <c r="K597" s="100">
        <v>45433</v>
      </c>
      <c r="L597" s="100">
        <v>45448</v>
      </c>
      <c r="M597" s="100" t="s">
        <v>2788</v>
      </c>
      <c r="N597" s="95">
        <v>0</v>
      </c>
      <c r="O597" s="107" t="str">
        <f>CONCATENATE(Tabla1[[#This Row],[CONTRATO]],Tabla1[[#This Row],[CLAVE]])</f>
        <v>HRAEI-LPI-CC-440-2022HRAEI-MD1057</v>
      </c>
    </row>
    <row r="598" spans="1:15" ht="33.75" x14ac:dyDescent="0.25">
      <c r="A598" s="103" t="s">
        <v>1887</v>
      </c>
      <c r="B598" s="101" t="s">
        <v>1889</v>
      </c>
      <c r="C598" s="94" t="s">
        <v>1888</v>
      </c>
      <c r="D598" s="94">
        <v>25300085</v>
      </c>
      <c r="E598" s="95">
        <v>20</v>
      </c>
      <c r="F598" s="96">
        <v>414</v>
      </c>
      <c r="G598" s="96">
        <v>8280</v>
      </c>
      <c r="H598" s="104" t="s">
        <v>422</v>
      </c>
      <c r="I598" s="97" t="s">
        <v>2755</v>
      </c>
      <c r="J598" s="98" t="s">
        <v>2282</v>
      </c>
      <c r="K598" s="100">
        <v>45433</v>
      </c>
      <c r="L598" s="100">
        <v>45448</v>
      </c>
      <c r="M598" s="100">
        <v>45443</v>
      </c>
      <c r="N598" s="95">
        <v>20</v>
      </c>
      <c r="O598" s="107" t="str">
        <f>CONCATENATE(Tabla1[[#This Row],[CONTRATO]],Tabla1[[#This Row],[CLAVE]])</f>
        <v>HRAEI-LPI-CC-254-2023HRAEI-MD0068</v>
      </c>
    </row>
    <row r="599" spans="1:15" ht="33.75" x14ac:dyDescent="0.25">
      <c r="A599" s="103" t="s">
        <v>1669</v>
      </c>
      <c r="B599" s="101" t="s">
        <v>1671</v>
      </c>
      <c r="C599" s="94" t="s">
        <v>1670</v>
      </c>
      <c r="D599" s="94">
        <v>25302411</v>
      </c>
      <c r="E599" s="95">
        <v>100</v>
      </c>
      <c r="F599" s="96">
        <v>11.3</v>
      </c>
      <c r="G599" s="96">
        <v>1130</v>
      </c>
      <c r="H599" s="104" t="s">
        <v>563</v>
      </c>
      <c r="I599" s="97" t="s">
        <v>2756</v>
      </c>
      <c r="J599" s="98" t="s">
        <v>1569</v>
      </c>
      <c r="K599" s="100">
        <v>45433</v>
      </c>
      <c r="L599" s="100">
        <v>45448</v>
      </c>
      <c r="M599" s="100">
        <v>45447</v>
      </c>
      <c r="N599" s="95">
        <v>100</v>
      </c>
      <c r="O599" s="107" t="str">
        <f>CONCATENATE(Tabla1[[#This Row],[CONTRATO]],Tabla1[[#This Row],[CLAVE]])</f>
        <v>HRAEI-LPI-CC-020-2023HRAEI-MD0172</v>
      </c>
    </row>
    <row r="600" spans="1:15" ht="33.75" x14ac:dyDescent="0.25">
      <c r="A600" s="103" t="s">
        <v>168</v>
      </c>
      <c r="B600" s="101" t="s">
        <v>170</v>
      </c>
      <c r="C600" s="94" t="s">
        <v>169</v>
      </c>
      <c r="D600" s="94">
        <v>25302316</v>
      </c>
      <c r="E600" s="95">
        <v>17</v>
      </c>
      <c r="F600" s="96">
        <v>2690</v>
      </c>
      <c r="G600" s="96">
        <v>45730</v>
      </c>
      <c r="H600" s="104" t="s">
        <v>853</v>
      </c>
      <c r="I600" s="97" t="s">
        <v>2757</v>
      </c>
      <c r="J600" s="98" t="s">
        <v>2758</v>
      </c>
      <c r="K600" s="100">
        <v>45439</v>
      </c>
      <c r="L600" s="100">
        <v>45454</v>
      </c>
      <c r="M600" s="100" t="s">
        <v>2788</v>
      </c>
      <c r="N600" s="95">
        <v>0</v>
      </c>
      <c r="O600" s="107" t="str">
        <f>CONCATENATE(Tabla1[[#This Row],[CONTRATO]],Tabla1[[#This Row],[CLAVE]])</f>
        <v>HRAEI-LPI-CC-189-2023HRAEI-MD2058</v>
      </c>
    </row>
    <row r="601" spans="1:15" ht="45" x14ac:dyDescent="0.25">
      <c r="A601" s="103" t="s">
        <v>1275</v>
      </c>
      <c r="B601" s="101" t="s">
        <v>1277</v>
      </c>
      <c r="C601" s="94" t="s">
        <v>1276</v>
      </c>
      <c r="D601" s="94">
        <v>25301487</v>
      </c>
      <c r="E601" s="95">
        <v>950</v>
      </c>
      <c r="F601" s="96">
        <v>27.77</v>
      </c>
      <c r="G601" s="96">
        <v>26381.5</v>
      </c>
      <c r="H601" s="104" t="s">
        <v>376</v>
      </c>
      <c r="I601" s="97" t="s">
        <v>2759</v>
      </c>
      <c r="J601" s="98" t="s">
        <v>578</v>
      </c>
      <c r="K601" s="100">
        <v>45439</v>
      </c>
      <c r="L601" s="100">
        <v>45454</v>
      </c>
      <c r="M601" s="100" t="s">
        <v>2788</v>
      </c>
      <c r="N601" s="95">
        <v>0</v>
      </c>
      <c r="O601" s="107" t="str">
        <f>CONCATENATE(Tabla1[[#This Row],[CONTRATO]],Tabla1[[#This Row],[CLAVE]])</f>
        <v>HRAEI-LPI-CC-440-2022HRAEI-MD1057</v>
      </c>
    </row>
    <row r="602" spans="1:15" ht="45" x14ac:dyDescent="0.25">
      <c r="A602" s="103" t="s">
        <v>629</v>
      </c>
      <c r="B602" s="101" t="s">
        <v>631</v>
      </c>
      <c r="C602" s="94" t="s">
        <v>630</v>
      </c>
      <c r="D602" s="94">
        <v>25301878</v>
      </c>
      <c r="E602" s="95">
        <v>1170</v>
      </c>
      <c r="F602" s="96">
        <v>66.150000000000006</v>
      </c>
      <c r="G602" s="96">
        <v>77395.5</v>
      </c>
      <c r="H602" s="104" t="s">
        <v>563</v>
      </c>
      <c r="I602" s="97" t="s">
        <v>2760</v>
      </c>
      <c r="J602" s="98" t="s">
        <v>562</v>
      </c>
      <c r="K602" s="100">
        <v>45440</v>
      </c>
      <c r="L602" s="100">
        <v>45455</v>
      </c>
      <c r="M602" s="100">
        <v>45498</v>
      </c>
      <c r="N602" s="95">
        <v>1170</v>
      </c>
      <c r="O602" s="107" t="str">
        <f>CONCATENATE(Tabla1[[#This Row],[CONTRATO]],Tabla1[[#This Row],[CLAVE]])</f>
        <v>HRAEI-LPI-CC-437-2022HRAEI-MD1348</v>
      </c>
    </row>
    <row r="603" spans="1:15" ht="56.25" x14ac:dyDescent="0.25">
      <c r="A603" s="103" t="s">
        <v>1747</v>
      </c>
      <c r="B603" s="101" t="s">
        <v>1749</v>
      </c>
      <c r="C603" s="94" t="s">
        <v>1748</v>
      </c>
      <c r="D603" s="94">
        <v>25301081</v>
      </c>
      <c r="E603" s="95">
        <v>2549</v>
      </c>
      <c r="F603" s="96">
        <v>12.55</v>
      </c>
      <c r="G603" s="96">
        <v>31989.95</v>
      </c>
      <c r="H603" s="104" t="s">
        <v>412</v>
      </c>
      <c r="I603" s="97" t="s">
        <v>2761</v>
      </c>
      <c r="J603" s="98" t="s">
        <v>1627</v>
      </c>
      <c r="K603" s="100">
        <v>45441</v>
      </c>
      <c r="L603" s="100">
        <v>45456</v>
      </c>
      <c r="M603" s="100">
        <v>45498</v>
      </c>
      <c r="N603" s="95">
        <v>2549</v>
      </c>
      <c r="O603" s="107" t="str">
        <f>CONCATENATE(Tabla1[[#This Row],[CONTRATO]],Tabla1[[#This Row],[CLAVE]])</f>
        <v>HRAEI-LPI-CC-026-2023HRAEI-MD0740</v>
      </c>
    </row>
    <row r="604" spans="1:15" ht="56.25" x14ac:dyDescent="0.25">
      <c r="A604" s="103" t="s">
        <v>1065</v>
      </c>
      <c r="B604" s="101" t="s">
        <v>1067</v>
      </c>
      <c r="C604" s="94" t="s">
        <v>1066</v>
      </c>
      <c r="D604" s="94">
        <v>25302724</v>
      </c>
      <c r="E604" s="95">
        <v>94</v>
      </c>
      <c r="F604" s="96">
        <v>11923</v>
      </c>
      <c r="G604" s="96">
        <v>1120762</v>
      </c>
      <c r="H604" s="104" t="s">
        <v>1064</v>
      </c>
      <c r="I604" s="97" t="s">
        <v>2762</v>
      </c>
      <c r="J604" s="98" t="s">
        <v>1063</v>
      </c>
      <c r="K604" s="100">
        <v>45446</v>
      </c>
      <c r="L604" s="100">
        <v>45461</v>
      </c>
      <c r="M604" s="100">
        <v>45457</v>
      </c>
      <c r="N604" s="95">
        <v>94</v>
      </c>
      <c r="O604" s="107" t="str">
        <f>CONCATENATE(Tabla1[[#This Row],[CONTRATO]],Tabla1[[#This Row],[CLAVE]])</f>
        <v>HRAEI-LPI-CC-473-2022HRAEI-MD2142</v>
      </c>
    </row>
    <row r="605" spans="1:15" ht="45" x14ac:dyDescent="0.25">
      <c r="A605" s="103" t="s">
        <v>654</v>
      </c>
      <c r="B605" s="101" t="s">
        <v>656</v>
      </c>
      <c r="C605" s="94" t="s">
        <v>655</v>
      </c>
      <c r="D605" s="94">
        <v>25300454</v>
      </c>
      <c r="E605" s="95">
        <v>3744</v>
      </c>
      <c r="F605" s="96">
        <v>15.25</v>
      </c>
      <c r="G605" s="96">
        <v>57096</v>
      </c>
      <c r="H605" s="104" t="s">
        <v>340</v>
      </c>
      <c r="I605" s="97" t="s">
        <v>2763</v>
      </c>
      <c r="J605" s="98" t="s">
        <v>432</v>
      </c>
      <c r="K605" s="100">
        <v>45454</v>
      </c>
      <c r="L605" s="100">
        <v>45469</v>
      </c>
      <c r="M605" s="100" t="s">
        <v>2788</v>
      </c>
      <c r="N605" s="95">
        <v>0</v>
      </c>
      <c r="O605" s="107" t="str">
        <f>CONCATENATE(Tabla1[[#This Row],[CONTRATO]],Tabla1[[#This Row],[CLAVE]])</f>
        <v>HRAEI-LPI-CC-423-2022HRAEI-MD0275</v>
      </c>
    </row>
    <row r="606" spans="1:15" ht="45" x14ac:dyDescent="0.25">
      <c r="A606" s="103" t="s">
        <v>658</v>
      </c>
      <c r="B606" s="101" t="s">
        <v>660</v>
      </c>
      <c r="C606" s="94" t="s">
        <v>659</v>
      </c>
      <c r="D606" s="94">
        <v>25300461</v>
      </c>
      <c r="E606" s="95">
        <v>10189</v>
      </c>
      <c r="F606" s="96">
        <v>14.98</v>
      </c>
      <c r="G606" s="96">
        <v>152631.22</v>
      </c>
      <c r="H606" s="104" t="s">
        <v>373</v>
      </c>
      <c r="I606" s="97" t="s">
        <v>2764</v>
      </c>
      <c r="J606" s="98" t="s">
        <v>451</v>
      </c>
      <c r="K606" s="100">
        <v>45455</v>
      </c>
      <c r="L606" s="100">
        <v>45470</v>
      </c>
      <c r="M606" s="100">
        <v>45468</v>
      </c>
      <c r="N606" s="95">
        <v>10189</v>
      </c>
      <c r="O606" s="107" t="str">
        <f>CONCATENATE(Tabla1[[#This Row],[CONTRATO]],Tabla1[[#This Row],[CLAVE]])</f>
        <v>HRAEI-LPI-CC-425-2022HRAEI-MD0279</v>
      </c>
    </row>
    <row r="607" spans="1:15" ht="33.75" x14ac:dyDescent="0.25">
      <c r="A607" s="103" t="s">
        <v>97</v>
      </c>
      <c r="B607" s="101" t="s">
        <v>99</v>
      </c>
      <c r="C607" s="94" t="s">
        <v>98</v>
      </c>
      <c r="D607" s="94">
        <v>25302978</v>
      </c>
      <c r="E607" s="95">
        <v>17</v>
      </c>
      <c r="F607" s="96">
        <v>35.869999999999997</v>
      </c>
      <c r="G607" s="96">
        <v>609.79</v>
      </c>
      <c r="H607" s="104" t="s">
        <v>1188</v>
      </c>
      <c r="I607" s="97" t="s">
        <v>2765</v>
      </c>
      <c r="J607" s="98" t="s">
        <v>2289</v>
      </c>
      <c r="K607" s="100">
        <v>45456</v>
      </c>
      <c r="L607" s="100">
        <v>45471</v>
      </c>
      <c r="M607" s="100" t="s">
        <v>2788</v>
      </c>
      <c r="N607" s="95">
        <v>0</v>
      </c>
      <c r="O607" s="107" t="str">
        <f>CONCATENATE(Tabla1[[#This Row],[CONTRATO]],Tabla1[[#This Row],[CLAVE]])</f>
        <v>HRAEI-LPI-CC-299-2023HRAEI-MD1331</v>
      </c>
    </row>
    <row r="608" spans="1:15" ht="33.75" x14ac:dyDescent="0.25">
      <c r="A608" s="103" t="s">
        <v>522</v>
      </c>
      <c r="B608" s="101" t="s">
        <v>524</v>
      </c>
      <c r="C608" s="94" t="s">
        <v>523</v>
      </c>
      <c r="D608" s="94">
        <v>25301577</v>
      </c>
      <c r="E608" s="95">
        <v>107</v>
      </c>
      <c r="F608" s="96">
        <v>35.450000000000003</v>
      </c>
      <c r="G608" s="96">
        <v>3793.15</v>
      </c>
      <c r="H608" s="104" t="s">
        <v>521</v>
      </c>
      <c r="I608" s="97" t="s">
        <v>2766</v>
      </c>
      <c r="J608" s="98" t="s">
        <v>2354</v>
      </c>
      <c r="K608" s="100">
        <v>45456</v>
      </c>
      <c r="L608" s="100">
        <v>45471</v>
      </c>
      <c r="M608" s="100" t="s">
        <v>2788</v>
      </c>
      <c r="N608" s="95">
        <v>0</v>
      </c>
      <c r="O608" s="107" t="str">
        <f>CONCATENATE(Tabla1[[#This Row],[CONTRATO]],Tabla1[[#This Row],[CLAVE]])</f>
        <v>HRAEI-LPI-CC-374-2023HRAEI-MD1124</v>
      </c>
    </row>
    <row r="609" spans="1:15" ht="45" x14ac:dyDescent="0.25">
      <c r="A609" s="103" t="s">
        <v>365</v>
      </c>
      <c r="B609" s="101" t="s">
        <v>367</v>
      </c>
      <c r="C609" s="94" t="s">
        <v>366</v>
      </c>
      <c r="D609" s="94">
        <v>25303447</v>
      </c>
      <c r="E609" s="95">
        <v>1</v>
      </c>
      <c r="F609" s="96">
        <v>8700</v>
      </c>
      <c r="G609" s="96">
        <v>8700</v>
      </c>
      <c r="H609" s="104" t="s">
        <v>521</v>
      </c>
      <c r="I609" s="97" t="s">
        <v>2766</v>
      </c>
      <c r="J609" s="98" t="s">
        <v>2354</v>
      </c>
      <c r="K609" s="100">
        <v>45456</v>
      </c>
      <c r="L609" s="100">
        <v>45471</v>
      </c>
      <c r="M609" s="100" t="s">
        <v>2788</v>
      </c>
      <c r="N609" s="95">
        <v>0</v>
      </c>
      <c r="O609" s="107" t="str">
        <f>CONCATENATE(Tabla1[[#This Row],[CONTRATO]],Tabla1[[#This Row],[CLAVE]])</f>
        <v>HRAEI-LPI-CC-374-2023HRAEI-MD2249</v>
      </c>
    </row>
    <row r="610" spans="1:15" ht="33.75" x14ac:dyDescent="0.25">
      <c r="A610" s="103" t="s">
        <v>522</v>
      </c>
      <c r="B610" s="101" t="s">
        <v>524</v>
      </c>
      <c r="C610" s="94" t="s">
        <v>523</v>
      </c>
      <c r="D610" s="94">
        <v>25301577</v>
      </c>
      <c r="E610" s="95">
        <v>69</v>
      </c>
      <c r="F610" s="96">
        <v>36</v>
      </c>
      <c r="G610" s="96">
        <v>2484</v>
      </c>
      <c r="H610" s="104" t="s">
        <v>1289</v>
      </c>
      <c r="I610" s="97" t="s">
        <v>2767</v>
      </c>
      <c r="J610" s="98" t="s">
        <v>1288</v>
      </c>
      <c r="K610" s="100">
        <v>45456</v>
      </c>
      <c r="L610" s="100">
        <v>45471</v>
      </c>
      <c r="M610" s="100" t="s">
        <v>2788</v>
      </c>
      <c r="N610" s="95">
        <v>0</v>
      </c>
      <c r="O610" s="107" t="str">
        <f>CONCATENATE(Tabla1[[#This Row],[CONTRATO]],Tabla1[[#This Row],[CLAVE]])</f>
        <v>HRAEI-LPI-CC-446-1-2022HRAEI-MD1124</v>
      </c>
    </row>
    <row r="611" spans="1:15" ht="33.75" x14ac:dyDescent="0.25">
      <c r="A611" s="103" t="s">
        <v>1156</v>
      </c>
      <c r="B611" s="101" t="s">
        <v>1158</v>
      </c>
      <c r="C611" s="94" t="s">
        <v>1157</v>
      </c>
      <c r="D611" s="94">
        <v>25302930</v>
      </c>
      <c r="E611" s="95">
        <v>326</v>
      </c>
      <c r="F611" s="96">
        <v>73.23</v>
      </c>
      <c r="G611" s="96">
        <v>23872.98</v>
      </c>
      <c r="H611" s="104" t="s">
        <v>1155</v>
      </c>
      <c r="I611" s="97" t="s">
        <v>2768</v>
      </c>
      <c r="J611" s="98" t="s">
        <v>1154</v>
      </c>
      <c r="K611" s="100">
        <v>45456</v>
      </c>
      <c r="L611" s="100">
        <v>45471</v>
      </c>
      <c r="M611" s="100" t="s">
        <v>2788</v>
      </c>
      <c r="N611" s="95">
        <v>0</v>
      </c>
      <c r="O611" s="107" t="str">
        <f>CONCATENATE(Tabla1[[#This Row],[CONTRATO]],Tabla1[[#This Row],[CLAVE]])</f>
        <v>HRAEI-LPI-CC-448-2022HRAEI-MD1789</v>
      </c>
    </row>
    <row r="612" spans="1:15" ht="33.75" x14ac:dyDescent="0.25">
      <c r="A612" s="103" t="s">
        <v>1035</v>
      </c>
      <c r="B612" s="101" t="s">
        <v>1037</v>
      </c>
      <c r="C612" s="94" t="s">
        <v>1036</v>
      </c>
      <c r="D612" s="94">
        <v>25302788</v>
      </c>
      <c r="E612" s="95">
        <v>30</v>
      </c>
      <c r="F612" s="96">
        <v>1399</v>
      </c>
      <c r="G612" s="96">
        <v>41970</v>
      </c>
      <c r="H612" s="104" t="s">
        <v>853</v>
      </c>
      <c r="I612" s="97" t="s">
        <v>2769</v>
      </c>
      <c r="J612" s="98" t="s">
        <v>852</v>
      </c>
      <c r="K612" s="100">
        <v>45456</v>
      </c>
      <c r="L612" s="100">
        <v>45471</v>
      </c>
      <c r="M612" s="100">
        <v>45468</v>
      </c>
      <c r="N612" s="95">
        <v>30</v>
      </c>
      <c r="O612" s="107" t="str">
        <f>CONCATENATE(Tabla1[[#This Row],[CONTRATO]],Tabla1[[#This Row],[CLAVE]])</f>
        <v>HRAEI-LPI-CC-452-2022HRAEI-MD0942</v>
      </c>
    </row>
    <row r="613" spans="1:15" ht="33.75" x14ac:dyDescent="0.25">
      <c r="A613" s="103" t="s">
        <v>1502</v>
      </c>
      <c r="B613" s="101" t="s">
        <v>1504</v>
      </c>
      <c r="C613" s="94" t="s">
        <v>1503</v>
      </c>
      <c r="D613" s="94">
        <v>25301348</v>
      </c>
      <c r="E613" s="95">
        <v>36</v>
      </c>
      <c r="F613" s="96">
        <v>44.49</v>
      </c>
      <c r="G613" s="96">
        <v>1601.64</v>
      </c>
      <c r="H613" s="104" t="s">
        <v>446</v>
      </c>
      <c r="I613" s="97" t="s">
        <v>2770</v>
      </c>
      <c r="J613" s="98" t="s">
        <v>1501</v>
      </c>
      <c r="K613" s="100">
        <v>45456</v>
      </c>
      <c r="L613" s="100">
        <v>45471</v>
      </c>
      <c r="M613" s="100" t="s">
        <v>2788</v>
      </c>
      <c r="N613" s="95">
        <v>0</v>
      </c>
      <c r="O613" s="107" t="str">
        <f>CONCATENATE(Tabla1[[#This Row],[CONTRATO]],Tabla1[[#This Row],[CLAVE]])</f>
        <v>HRAEI-LPI-CC-013-2023HRAEI-MD0958</v>
      </c>
    </row>
    <row r="614" spans="1:15" ht="33.75" x14ac:dyDescent="0.25">
      <c r="A614" s="103" t="s">
        <v>1847</v>
      </c>
      <c r="B614" s="101" t="s">
        <v>1849</v>
      </c>
      <c r="C614" s="94" t="s">
        <v>1848</v>
      </c>
      <c r="D614" s="94">
        <v>25302433</v>
      </c>
      <c r="E614" s="95">
        <v>40</v>
      </c>
      <c r="F614" s="96">
        <v>49.299999999999898</v>
      </c>
      <c r="G614" s="96">
        <v>1971.9999999999959</v>
      </c>
      <c r="H614" s="104" t="s">
        <v>167</v>
      </c>
      <c r="I614" s="97" t="s">
        <v>2771</v>
      </c>
      <c r="J614" s="98" t="s">
        <v>1530</v>
      </c>
      <c r="K614" s="100">
        <v>45456</v>
      </c>
      <c r="L614" s="100">
        <v>45471</v>
      </c>
      <c r="M614" s="100">
        <v>45490</v>
      </c>
      <c r="N614" s="95">
        <v>40</v>
      </c>
      <c r="O614" s="107" t="str">
        <f>CONCATENATE(Tabla1[[#This Row],[CONTRATO]],Tabla1[[#This Row],[CLAVE]])</f>
        <v>HRAEI-LPI-CC-018-2023HRAEI-MD0221</v>
      </c>
    </row>
    <row r="615" spans="1:15" ht="45" x14ac:dyDescent="0.25">
      <c r="A615" s="103" t="s">
        <v>1877</v>
      </c>
      <c r="B615" s="101" t="s">
        <v>1879</v>
      </c>
      <c r="C615" s="94" t="s">
        <v>1878</v>
      </c>
      <c r="D615" s="94">
        <v>25303248</v>
      </c>
      <c r="E615" s="95">
        <v>12</v>
      </c>
      <c r="F615" s="96">
        <v>692.78999999999905</v>
      </c>
      <c r="G615" s="96">
        <v>8313.4799999999886</v>
      </c>
      <c r="H615" s="104" t="s">
        <v>310</v>
      </c>
      <c r="I615" s="97" t="s">
        <v>2772</v>
      </c>
      <c r="J615" s="98" t="s">
        <v>1876</v>
      </c>
      <c r="K615" s="100">
        <v>45456</v>
      </c>
      <c r="L615" s="100">
        <v>45471</v>
      </c>
      <c r="M615" s="100">
        <v>45498</v>
      </c>
      <c r="N615" s="95">
        <v>12</v>
      </c>
      <c r="O615" s="107" t="str">
        <f>CONCATENATE(Tabla1[[#This Row],[CONTRATO]],Tabla1[[#This Row],[CLAVE]])</f>
        <v>HRAEI-LPI-CC-048-2023HRAEI-MD2273</v>
      </c>
    </row>
    <row r="616" spans="1:15" ht="45" x14ac:dyDescent="0.25">
      <c r="A616" s="103" t="s">
        <v>1964</v>
      </c>
      <c r="B616" s="101" t="s">
        <v>1966</v>
      </c>
      <c r="C616" s="94" t="s">
        <v>1965</v>
      </c>
      <c r="D616" s="94">
        <v>25302674</v>
      </c>
      <c r="E616" s="95">
        <v>60</v>
      </c>
      <c r="F616" s="96">
        <v>579.14999999999895</v>
      </c>
      <c r="G616" s="96">
        <v>34748.999999999935</v>
      </c>
      <c r="H616" s="104" t="s">
        <v>1963</v>
      </c>
      <c r="I616" s="97" t="s">
        <v>2773</v>
      </c>
      <c r="J616" s="98" t="s">
        <v>1962</v>
      </c>
      <c r="K616" s="100">
        <v>45456</v>
      </c>
      <c r="L616" s="100">
        <v>45471</v>
      </c>
      <c r="M616" s="100" t="s">
        <v>2788</v>
      </c>
      <c r="N616" s="95">
        <v>0</v>
      </c>
      <c r="O616" s="107" t="str">
        <f>CONCATENATE(Tabla1[[#This Row],[CONTRATO]],Tabla1[[#This Row],[CLAVE]])</f>
        <v>HRAEI-LPI-CC-051-2023HRAEI-MD2088</v>
      </c>
    </row>
    <row r="617" spans="1:15" ht="56.25" x14ac:dyDescent="0.25">
      <c r="A617" s="103" t="s">
        <v>1507</v>
      </c>
      <c r="B617" s="101" t="s">
        <v>1509</v>
      </c>
      <c r="C617" s="94" t="s">
        <v>1508</v>
      </c>
      <c r="D617" s="94">
        <v>25301871</v>
      </c>
      <c r="E617" s="95">
        <v>29</v>
      </c>
      <c r="F617" s="96">
        <v>52.22</v>
      </c>
      <c r="G617" s="96">
        <v>1514.3799999999999</v>
      </c>
      <c r="H617" s="104" t="s">
        <v>422</v>
      </c>
      <c r="I617" s="97" t="s">
        <v>2774</v>
      </c>
      <c r="J617" s="98" t="s">
        <v>2282</v>
      </c>
      <c r="K617" s="100">
        <v>45456</v>
      </c>
      <c r="L617" s="100">
        <v>45471</v>
      </c>
      <c r="M617" s="100">
        <v>45470</v>
      </c>
      <c r="N617" s="95">
        <v>29</v>
      </c>
      <c r="O617" s="107" t="str">
        <f>CONCATENATE(Tabla1[[#This Row],[CONTRATO]],Tabla1[[#This Row],[CLAVE]])</f>
        <v>HRAEI-LPI-CC-254-2023HRAEI-MD1337</v>
      </c>
    </row>
    <row r="618" spans="1:15" ht="56.25" x14ac:dyDescent="0.25">
      <c r="A618" s="103" t="s">
        <v>1511</v>
      </c>
      <c r="B618" s="101" t="s">
        <v>1513</v>
      </c>
      <c r="C618" s="94" t="s">
        <v>1512</v>
      </c>
      <c r="D618" s="94">
        <v>25301870</v>
      </c>
      <c r="E618" s="95">
        <v>38</v>
      </c>
      <c r="F618" s="96">
        <v>95</v>
      </c>
      <c r="G618" s="96">
        <v>3610</v>
      </c>
      <c r="H618" s="104" t="s">
        <v>422</v>
      </c>
      <c r="I618" s="97" t="s">
        <v>2774</v>
      </c>
      <c r="J618" s="98" t="s">
        <v>2282</v>
      </c>
      <c r="K618" s="100">
        <v>45456</v>
      </c>
      <c r="L618" s="100">
        <v>45471</v>
      </c>
      <c r="M618" s="100">
        <v>45470</v>
      </c>
      <c r="N618" s="95">
        <v>38</v>
      </c>
      <c r="O618" s="107" t="str">
        <f>CONCATENATE(Tabla1[[#This Row],[CONTRATO]],Tabla1[[#This Row],[CLAVE]])</f>
        <v>HRAEI-LPI-CC-254-2023HRAEI-MD1338</v>
      </c>
    </row>
    <row r="619" spans="1:15" ht="45" x14ac:dyDescent="0.25">
      <c r="A619" s="103" t="s">
        <v>1877</v>
      </c>
      <c r="B619" s="101" t="s">
        <v>1879</v>
      </c>
      <c r="C619" s="94" t="s">
        <v>1878</v>
      </c>
      <c r="D619" s="94">
        <v>25303248</v>
      </c>
      <c r="E619" s="95">
        <v>16</v>
      </c>
      <c r="F619" s="96">
        <v>691.79</v>
      </c>
      <c r="G619" s="96">
        <v>11068.64</v>
      </c>
      <c r="H619" s="104" t="s">
        <v>2376</v>
      </c>
      <c r="I619" s="97" t="s">
        <v>2775</v>
      </c>
      <c r="J619" s="98" t="s">
        <v>2375</v>
      </c>
      <c r="K619" s="100">
        <v>45456</v>
      </c>
      <c r="L619" s="100">
        <v>45471</v>
      </c>
      <c r="M619" s="100" t="s">
        <v>2788</v>
      </c>
      <c r="N619" s="95">
        <v>0</v>
      </c>
      <c r="O619" s="107" t="str">
        <f>CONCATENATE(Tabla1[[#This Row],[CONTRATO]],Tabla1[[#This Row],[CLAVE]])</f>
        <v>HRAEI-LPI-CC-257-1-2023HRAEI-MD2273</v>
      </c>
    </row>
    <row r="620" spans="1:15" ht="56.25" x14ac:dyDescent="0.25">
      <c r="A620" s="103" t="s">
        <v>2026</v>
      </c>
      <c r="B620" s="101" t="s">
        <v>2028</v>
      </c>
      <c r="C620" s="94" t="s">
        <v>2027</v>
      </c>
      <c r="D620" s="94">
        <v>25302363</v>
      </c>
      <c r="E620" s="95">
        <v>16</v>
      </c>
      <c r="F620" s="96">
        <v>691.79</v>
      </c>
      <c r="G620" s="96">
        <v>11068.64</v>
      </c>
      <c r="H620" s="104" t="s">
        <v>2376</v>
      </c>
      <c r="I620" s="97" t="s">
        <v>2775</v>
      </c>
      <c r="J620" s="98" t="s">
        <v>2375</v>
      </c>
      <c r="K620" s="100">
        <v>45456</v>
      </c>
      <c r="L620" s="100">
        <v>45471</v>
      </c>
      <c r="M620" s="100" t="s">
        <v>2788</v>
      </c>
      <c r="N620" s="95">
        <v>0</v>
      </c>
      <c r="O620" s="107" t="str">
        <f>CONCATENATE(Tabla1[[#This Row],[CONTRATO]],Tabla1[[#This Row],[CLAVE]])</f>
        <v>HRAEI-LPI-CC-257-1-2023HRAEI-MD2286</v>
      </c>
    </row>
    <row r="621" spans="1:15" ht="33.75" x14ac:dyDescent="0.25">
      <c r="A621" s="103" t="s">
        <v>893</v>
      </c>
      <c r="B621" s="101" t="s">
        <v>895</v>
      </c>
      <c r="C621" s="94" t="s">
        <v>894</v>
      </c>
      <c r="D621" s="94">
        <v>25300575</v>
      </c>
      <c r="E621" s="95">
        <v>40800</v>
      </c>
      <c r="F621" s="96">
        <v>8.8000000000000007</v>
      </c>
      <c r="G621" s="96">
        <v>359040</v>
      </c>
      <c r="H621" s="104" t="s">
        <v>1496</v>
      </c>
      <c r="I621" s="97" t="s">
        <v>2776</v>
      </c>
      <c r="J621" s="98" t="s">
        <v>2267</v>
      </c>
      <c r="K621" s="100">
        <v>45456</v>
      </c>
      <c r="L621" s="100">
        <v>45471</v>
      </c>
      <c r="M621" s="100">
        <v>45506</v>
      </c>
      <c r="N621" s="95">
        <v>40800</v>
      </c>
      <c r="O621" s="107" t="str">
        <f>CONCATENATE(Tabla1[[#This Row],[CONTRATO]],Tabla1[[#This Row],[CLAVE]])</f>
        <v>HRAEI-LPI-CC-263-2023HRAEI-MD0356</v>
      </c>
    </row>
    <row r="622" spans="1:15" ht="45" x14ac:dyDescent="0.25">
      <c r="A622" s="103" t="s">
        <v>871</v>
      </c>
      <c r="B622" s="101" t="s">
        <v>873</v>
      </c>
      <c r="C622" s="94" t="s">
        <v>872</v>
      </c>
      <c r="D622" s="94">
        <v>25302474</v>
      </c>
      <c r="E622" s="95">
        <v>1248</v>
      </c>
      <c r="F622" s="96">
        <v>6.6</v>
      </c>
      <c r="G622" s="96">
        <v>8236.7999999999993</v>
      </c>
      <c r="H622" s="104" t="s">
        <v>1496</v>
      </c>
      <c r="I622" s="97" t="s">
        <v>2776</v>
      </c>
      <c r="J622" s="98" t="s">
        <v>2267</v>
      </c>
      <c r="K622" s="100">
        <v>45456</v>
      </c>
      <c r="L622" s="100">
        <v>45471</v>
      </c>
      <c r="M622" s="100">
        <v>45506</v>
      </c>
      <c r="N622" s="95">
        <v>1248</v>
      </c>
      <c r="O622" s="107" t="str">
        <f>CONCATENATE(Tabla1[[#This Row],[CONTRATO]],Tabla1[[#This Row],[CLAVE]])</f>
        <v>HRAEI-LPI-CC-263-2023HRAEI-MD0360</v>
      </c>
    </row>
    <row r="623" spans="1:15" ht="56.25" x14ac:dyDescent="0.25">
      <c r="A623" s="103" t="s">
        <v>1754</v>
      </c>
      <c r="B623" s="101" t="s">
        <v>1756</v>
      </c>
      <c r="C623" s="94" t="s">
        <v>1755</v>
      </c>
      <c r="D623" s="94">
        <v>25301077</v>
      </c>
      <c r="E623" s="95">
        <v>1050</v>
      </c>
      <c r="F623" s="96">
        <v>7</v>
      </c>
      <c r="G623" s="96">
        <v>7350</v>
      </c>
      <c r="H623" s="104" t="s">
        <v>1496</v>
      </c>
      <c r="I623" s="97" t="s">
        <v>2776</v>
      </c>
      <c r="J623" s="98" t="s">
        <v>2267</v>
      </c>
      <c r="K623" s="100">
        <v>45456</v>
      </c>
      <c r="L623" s="100">
        <v>45471</v>
      </c>
      <c r="M623" s="100">
        <v>45506</v>
      </c>
      <c r="N623" s="95">
        <v>1050</v>
      </c>
      <c r="O623" s="107" t="str">
        <f>CONCATENATE(Tabla1[[#This Row],[CONTRATO]],Tabla1[[#This Row],[CLAVE]])</f>
        <v>HRAEI-LPI-CC-263-2023HRAEI-MD0734</v>
      </c>
    </row>
    <row r="624" spans="1:15" ht="67.5" x14ac:dyDescent="0.25">
      <c r="A624" s="103" t="s">
        <v>889</v>
      </c>
      <c r="B624" s="101" t="s">
        <v>891</v>
      </c>
      <c r="C624" s="94" t="s">
        <v>890</v>
      </c>
      <c r="D624" s="94">
        <v>25301924</v>
      </c>
      <c r="E624" s="95">
        <v>4292</v>
      </c>
      <c r="F624" s="96">
        <v>9.8000000000000007</v>
      </c>
      <c r="G624" s="96">
        <v>42061.600000000006</v>
      </c>
      <c r="H624" s="104" t="s">
        <v>1496</v>
      </c>
      <c r="I624" s="97" t="s">
        <v>2776</v>
      </c>
      <c r="J624" s="98" t="s">
        <v>2267</v>
      </c>
      <c r="K624" s="100">
        <v>45456</v>
      </c>
      <c r="L624" s="100">
        <v>45471</v>
      </c>
      <c r="M624" s="100">
        <v>45506</v>
      </c>
      <c r="N624" s="95">
        <v>4292</v>
      </c>
      <c r="O624" s="107" t="str">
        <f>CONCATENATE(Tabla1[[#This Row],[CONTRATO]],Tabla1[[#This Row],[CLAVE]])</f>
        <v>HRAEI-LPI-CC-263-2023HRAEI-MD1387</v>
      </c>
    </row>
    <row r="625" spans="1:15" ht="45" x14ac:dyDescent="0.25">
      <c r="A625" s="103" t="s">
        <v>2380</v>
      </c>
      <c r="B625" s="101" t="s">
        <v>2382</v>
      </c>
      <c r="C625" s="94" t="s">
        <v>2381</v>
      </c>
      <c r="D625" s="94">
        <v>25302028</v>
      </c>
      <c r="E625" s="95">
        <v>4</v>
      </c>
      <c r="F625" s="96">
        <v>11711.66</v>
      </c>
      <c r="G625" s="96">
        <v>46846.64</v>
      </c>
      <c r="H625" s="104" t="s">
        <v>2332</v>
      </c>
      <c r="I625" s="97" t="s">
        <v>2777</v>
      </c>
      <c r="J625" s="98" t="s">
        <v>2331</v>
      </c>
      <c r="K625" s="100">
        <v>45456</v>
      </c>
      <c r="L625" s="100">
        <v>45471</v>
      </c>
      <c r="M625" s="100" t="s">
        <v>2788</v>
      </c>
      <c r="N625" s="95">
        <v>0</v>
      </c>
      <c r="O625" s="107" t="str">
        <f>CONCATENATE(Tabla1[[#This Row],[CONTRATO]],Tabla1[[#This Row],[CLAVE]])</f>
        <v>HRAEI-LPI-CC-268-2023HRAEI-MD1466</v>
      </c>
    </row>
    <row r="626" spans="1:15" ht="56.25" x14ac:dyDescent="0.25">
      <c r="A626" s="103" t="s">
        <v>2026</v>
      </c>
      <c r="B626" s="101" t="s">
        <v>2028</v>
      </c>
      <c r="C626" s="94" t="s">
        <v>2027</v>
      </c>
      <c r="D626" s="94">
        <v>25302363</v>
      </c>
      <c r="E626" s="95">
        <v>7</v>
      </c>
      <c r="F626" s="96">
        <v>734.29999999999905</v>
      </c>
      <c r="G626" s="96">
        <v>5140.0999999999931</v>
      </c>
      <c r="H626" s="104" t="s">
        <v>128</v>
      </c>
      <c r="I626" s="97" t="s">
        <v>2778</v>
      </c>
      <c r="J626" s="98" t="s">
        <v>2025</v>
      </c>
      <c r="K626" s="100">
        <v>45456</v>
      </c>
      <c r="L626" s="100">
        <v>45471</v>
      </c>
      <c r="M626" s="100">
        <v>45469</v>
      </c>
      <c r="N626" s="95">
        <v>7</v>
      </c>
      <c r="O626" s="107" t="str">
        <f>CONCATENATE(Tabla1[[#This Row],[CONTRATO]],Tabla1[[#This Row],[CLAVE]])</f>
        <v>HRAEI-LPI-CC-081-2023HRAEI-MD2286</v>
      </c>
    </row>
    <row r="627" spans="1:15" ht="67.5" x14ac:dyDescent="0.25">
      <c r="A627" s="103" t="s">
        <v>889</v>
      </c>
      <c r="B627" s="101" t="s">
        <v>891</v>
      </c>
      <c r="C627" s="94" t="s">
        <v>890</v>
      </c>
      <c r="D627" s="94">
        <v>25301924</v>
      </c>
      <c r="E627" s="95">
        <v>2861</v>
      </c>
      <c r="F627" s="96">
        <v>10.23</v>
      </c>
      <c r="G627" s="96">
        <v>29268.030000000002</v>
      </c>
      <c r="H627" s="104" t="s">
        <v>1739</v>
      </c>
      <c r="I627" s="97" t="s">
        <v>2779</v>
      </c>
      <c r="J627" s="98" t="s">
        <v>2284</v>
      </c>
      <c r="K627" s="100">
        <v>45456</v>
      </c>
      <c r="L627" s="100">
        <v>45471</v>
      </c>
      <c r="M627" s="100">
        <v>45470</v>
      </c>
      <c r="N627" s="95">
        <v>2861</v>
      </c>
      <c r="O627" s="107" t="str">
        <f>CONCATENATE(Tabla1[[#This Row],[CONTRATO]],Tabla1[[#This Row],[CLAVE]])</f>
        <v>HRAEI-LPI-CC-335-1-2023HRAEI-MD1387</v>
      </c>
    </row>
    <row r="628" spans="1:15" ht="33.75" x14ac:dyDescent="0.25">
      <c r="A628" s="103" t="s">
        <v>1763</v>
      </c>
      <c r="B628" s="101" t="s">
        <v>1765</v>
      </c>
      <c r="C628" s="94" t="s">
        <v>1764</v>
      </c>
      <c r="D628" s="94">
        <v>25300092</v>
      </c>
      <c r="E628" s="95">
        <v>7799</v>
      </c>
      <c r="F628" s="96">
        <v>10.23</v>
      </c>
      <c r="G628" s="96">
        <v>79783.77</v>
      </c>
      <c r="H628" s="104" t="s">
        <v>1739</v>
      </c>
      <c r="I628" s="97" t="s">
        <v>2779</v>
      </c>
      <c r="J628" s="98" t="s">
        <v>2284</v>
      </c>
      <c r="K628" s="100">
        <v>45456</v>
      </c>
      <c r="L628" s="100">
        <v>45471</v>
      </c>
      <c r="M628" s="100">
        <v>45475</v>
      </c>
      <c r="N628" s="95">
        <v>7799</v>
      </c>
      <c r="O628" s="107" t="str">
        <f>CONCATENATE(Tabla1[[#This Row],[CONTRATO]],Tabla1[[#This Row],[CLAVE]])</f>
        <v>HRAEI-LPI-CC-335-1-2023HRAEI-MD0072</v>
      </c>
    </row>
    <row r="629" spans="1:15" ht="45" x14ac:dyDescent="0.25">
      <c r="A629" s="103" t="s">
        <v>871</v>
      </c>
      <c r="B629" s="101" t="s">
        <v>873</v>
      </c>
      <c r="C629" s="94" t="s">
        <v>872</v>
      </c>
      <c r="D629" s="94">
        <v>25302474</v>
      </c>
      <c r="E629" s="95">
        <v>832</v>
      </c>
      <c r="F629" s="96">
        <v>7.04</v>
      </c>
      <c r="G629" s="96">
        <v>5857.28</v>
      </c>
      <c r="H629" s="104" t="s">
        <v>1739</v>
      </c>
      <c r="I629" s="97" t="s">
        <v>2779</v>
      </c>
      <c r="J629" s="98" t="s">
        <v>2284</v>
      </c>
      <c r="K629" s="100">
        <v>45456</v>
      </c>
      <c r="L629" s="100">
        <v>45471</v>
      </c>
      <c r="M629" s="100">
        <v>45470</v>
      </c>
      <c r="N629" s="95">
        <v>832</v>
      </c>
      <c r="O629" s="107" t="str">
        <f>CONCATENATE(Tabla1[[#This Row],[CONTRATO]],Tabla1[[#This Row],[CLAVE]])</f>
        <v>HRAEI-LPI-CC-335-1-2023HRAEI-MD0360</v>
      </c>
    </row>
    <row r="630" spans="1:15" ht="45" x14ac:dyDescent="0.25">
      <c r="A630" s="103" t="s">
        <v>877</v>
      </c>
      <c r="B630" s="101" t="s">
        <v>879</v>
      </c>
      <c r="C630" s="94" t="s">
        <v>878</v>
      </c>
      <c r="D630" s="94">
        <v>25300576</v>
      </c>
      <c r="E630" s="95">
        <v>3200</v>
      </c>
      <c r="F630" s="96">
        <v>10.87</v>
      </c>
      <c r="G630" s="96">
        <v>34784</v>
      </c>
      <c r="H630" s="104" t="s">
        <v>1739</v>
      </c>
      <c r="I630" s="97" t="s">
        <v>2779</v>
      </c>
      <c r="J630" s="98" t="s">
        <v>2284</v>
      </c>
      <c r="K630" s="100">
        <v>45456</v>
      </c>
      <c r="L630" s="100">
        <v>45471</v>
      </c>
      <c r="M630" s="100" t="s">
        <v>2788</v>
      </c>
      <c r="N630" s="95">
        <v>0</v>
      </c>
      <c r="O630" s="107" t="str">
        <f>CONCATENATE(Tabla1[[#This Row],[CONTRATO]],Tabla1[[#This Row],[CLAVE]])</f>
        <v>HRAEI-LPI-CC-335-1-2023HRAEI-MD0362</v>
      </c>
    </row>
    <row r="631" spans="1:15" ht="45" x14ac:dyDescent="0.25">
      <c r="A631" s="103" t="s">
        <v>1592</v>
      </c>
      <c r="B631" s="101" t="s">
        <v>1594</v>
      </c>
      <c r="C631" s="94" t="s">
        <v>1593</v>
      </c>
      <c r="D631" s="94">
        <v>25301601</v>
      </c>
      <c r="E631" s="95">
        <v>41</v>
      </c>
      <c r="F631" s="96">
        <v>342.93</v>
      </c>
      <c r="G631" s="96">
        <v>14060.130000000001</v>
      </c>
      <c r="H631" s="104" t="s">
        <v>1739</v>
      </c>
      <c r="I631" s="97" t="s">
        <v>2779</v>
      </c>
      <c r="J631" s="98" t="s">
        <v>2284</v>
      </c>
      <c r="K631" s="100">
        <v>45456</v>
      </c>
      <c r="L631" s="100">
        <v>45471</v>
      </c>
      <c r="M631" s="100">
        <v>45470</v>
      </c>
      <c r="N631" s="95">
        <v>41</v>
      </c>
      <c r="O631" s="107" t="str">
        <f>CONCATENATE(Tabla1[[#This Row],[CONTRATO]],Tabla1[[#This Row],[CLAVE]])</f>
        <v>HRAEI-LPI-CC-335-1-2023HRAEI-MD1142</v>
      </c>
    </row>
    <row r="632" spans="1:15" ht="33.75" x14ac:dyDescent="0.25">
      <c r="A632" s="103" t="s">
        <v>1693</v>
      </c>
      <c r="B632" s="101" t="s">
        <v>1695</v>
      </c>
      <c r="C632" s="94" t="s">
        <v>1694</v>
      </c>
      <c r="D632" s="94">
        <v>25300488</v>
      </c>
      <c r="E632" s="95">
        <v>11</v>
      </c>
      <c r="F632" s="96">
        <v>7.5499999999999901</v>
      </c>
      <c r="G632" s="96">
        <v>83.049999999999898</v>
      </c>
      <c r="H632" s="104" t="s">
        <v>2006</v>
      </c>
      <c r="I632" s="97" t="s">
        <v>2780</v>
      </c>
      <c r="J632" s="98" t="s">
        <v>2005</v>
      </c>
      <c r="K632" s="100">
        <v>45460</v>
      </c>
      <c r="L632" s="100">
        <v>45475</v>
      </c>
      <c r="M632" s="100" t="s">
        <v>2788</v>
      </c>
      <c r="N632" s="95">
        <v>0</v>
      </c>
      <c r="O632" s="107" t="str">
        <f>CONCATENATE(Tabla1[[#This Row],[CONTRATO]],Tabla1[[#This Row],[CLAVE]])</f>
        <v>HRAEI-LPI-CC-076-2023HRAEI-MD0301</v>
      </c>
    </row>
    <row r="633" spans="1:15" ht="33.75" x14ac:dyDescent="0.25">
      <c r="A633" s="103" t="s">
        <v>1895</v>
      </c>
      <c r="B633" s="101" t="s">
        <v>1897</v>
      </c>
      <c r="C633" s="94" t="s">
        <v>1896</v>
      </c>
      <c r="D633" s="94">
        <v>25300838</v>
      </c>
      <c r="E633" s="95">
        <v>13</v>
      </c>
      <c r="F633" s="96">
        <v>1333.3299999999899</v>
      </c>
      <c r="G633" s="96">
        <v>17333.28999999987</v>
      </c>
      <c r="H633" s="104" t="s">
        <v>2030</v>
      </c>
      <c r="I633" s="97" t="s">
        <v>2781</v>
      </c>
      <c r="J633" s="98" t="s">
        <v>2029</v>
      </c>
      <c r="K633" s="100">
        <v>45460</v>
      </c>
      <c r="L633" s="100">
        <v>45475</v>
      </c>
      <c r="M633" s="100" t="s">
        <v>2788</v>
      </c>
      <c r="N633" s="95">
        <v>0</v>
      </c>
      <c r="O633" s="107" t="str">
        <f>CONCATENATE(Tabla1[[#This Row],[CONTRATO]],Tabla1[[#This Row],[CLAVE]])</f>
        <v>HRAEI-LPI-CC-082-2023HRAEI-MD0558</v>
      </c>
    </row>
    <row r="634" spans="1:15" ht="33.75" x14ac:dyDescent="0.25">
      <c r="A634" s="103" t="s">
        <v>1041</v>
      </c>
      <c r="B634" s="101" t="s">
        <v>1043</v>
      </c>
      <c r="C634" s="94" t="s">
        <v>1042</v>
      </c>
      <c r="D634" s="94">
        <v>25300291</v>
      </c>
      <c r="E634" s="95">
        <v>83</v>
      </c>
      <c r="F634" s="96">
        <v>10.33</v>
      </c>
      <c r="G634" s="96">
        <v>857.39</v>
      </c>
      <c r="H634" s="104" t="s">
        <v>2442</v>
      </c>
      <c r="I634" s="97" t="s">
        <v>2782</v>
      </c>
      <c r="J634" s="98" t="s">
        <v>2441</v>
      </c>
      <c r="K634" s="100">
        <v>45460</v>
      </c>
      <c r="L634" s="100">
        <v>45475</v>
      </c>
      <c r="M634" s="100" t="s">
        <v>2788</v>
      </c>
      <c r="N634" s="95">
        <v>0</v>
      </c>
      <c r="O634" s="107" t="str">
        <f>CONCATENATE(Tabla1[[#This Row],[CONTRATO]],Tabla1[[#This Row],[CLAVE]])</f>
        <v>HRAEI-LPI-CC-338-2023HRAEI-MD0164</v>
      </c>
    </row>
    <row r="635" spans="1:15" ht="45" x14ac:dyDescent="0.25">
      <c r="A635" s="103" t="s">
        <v>662</v>
      </c>
      <c r="B635" s="101" t="s">
        <v>664</v>
      </c>
      <c r="C635" s="94" t="s">
        <v>663</v>
      </c>
      <c r="D635" s="94">
        <v>25300447</v>
      </c>
      <c r="E635" s="95">
        <v>3</v>
      </c>
      <c r="F635" s="96">
        <v>32.450000000000003</v>
      </c>
      <c r="G635" s="96">
        <v>97.350000000000009</v>
      </c>
      <c r="H635" s="104" t="s">
        <v>2442</v>
      </c>
      <c r="I635" s="97" t="s">
        <v>2782</v>
      </c>
      <c r="J635" s="98" t="s">
        <v>2441</v>
      </c>
      <c r="K635" s="100">
        <v>45460</v>
      </c>
      <c r="L635" s="100">
        <v>45475</v>
      </c>
      <c r="M635" s="100" t="s">
        <v>2788</v>
      </c>
      <c r="N635" s="95">
        <v>0</v>
      </c>
      <c r="O635" s="107" t="str">
        <f>CONCATENATE(Tabla1[[#This Row],[CONTRATO]],Tabla1[[#This Row],[CLAVE]])</f>
        <v>HRAEI-LPI-CC-338-2023HRAEI-MD0270</v>
      </c>
    </row>
    <row r="636" spans="1:15" ht="56.25" x14ac:dyDescent="0.25">
      <c r="A636" s="103" t="s">
        <v>1183</v>
      </c>
      <c r="B636" s="101" t="s">
        <v>1185</v>
      </c>
      <c r="C636" s="94" t="s">
        <v>1184</v>
      </c>
      <c r="D636" s="94">
        <v>25303284</v>
      </c>
      <c r="E636" s="95">
        <v>650</v>
      </c>
      <c r="F636" s="96">
        <v>1620</v>
      </c>
      <c r="G636" s="96">
        <v>1053000</v>
      </c>
      <c r="H636" s="104" t="s">
        <v>1182</v>
      </c>
      <c r="I636" s="97" t="s">
        <v>2783</v>
      </c>
      <c r="J636" s="98" t="s">
        <v>1181</v>
      </c>
      <c r="K636" s="100">
        <v>45461</v>
      </c>
      <c r="L636" s="100">
        <v>45476</v>
      </c>
      <c r="M636" s="100">
        <v>45471</v>
      </c>
      <c r="N636" s="95">
        <v>650</v>
      </c>
      <c r="O636" s="107" t="str">
        <f>CONCATENATE(Tabla1[[#This Row],[CONTRATO]],Tabla1[[#This Row],[CLAVE]])</f>
        <v>HRAEI-LPI-CC-484-2022HRAEI-MD2083</v>
      </c>
    </row>
    <row r="637" spans="1:15" ht="45" x14ac:dyDescent="0.25">
      <c r="A637" s="103" t="s">
        <v>909</v>
      </c>
      <c r="B637" s="101" t="s">
        <v>911</v>
      </c>
      <c r="C637" s="94" t="s">
        <v>910</v>
      </c>
      <c r="D637" s="94">
        <v>25301868</v>
      </c>
      <c r="E637" s="95">
        <v>125</v>
      </c>
      <c r="F637" s="96">
        <v>325.43</v>
      </c>
      <c r="G637" s="96">
        <v>40678.75</v>
      </c>
      <c r="H637" s="104" t="s">
        <v>373</v>
      </c>
      <c r="I637" s="97" t="s">
        <v>2784</v>
      </c>
      <c r="J637" s="98" t="s">
        <v>451</v>
      </c>
      <c r="K637" s="100">
        <v>45462</v>
      </c>
      <c r="L637" s="100">
        <v>45477</v>
      </c>
      <c r="M637" s="100" t="s">
        <v>2788</v>
      </c>
      <c r="N637" s="95">
        <v>0</v>
      </c>
      <c r="O637" s="107" t="str">
        <f>CONCATENATE(Tabla1[[#This Row],[CONTRATO]],Tabla1[[#This Row],[CLAVE]])</f>
        <v>HRAEI-LPI-CC-425-2022HRAEI-MD1336</v>
      </c>
    </row>
    <row r="638" spans="1:15" ht="45" x14ac:dyDescent="0.25">
      <c r="A638" s="103" t="s">
        <v>75</v>
      </c>
      <c r="B638" s="101" t="s">
        <v>77</v>
      </c>
      <c r="C638" s="94" t="s">
        <v>76</v>
      </c>
      <c r="D638" s="94">
        <v>25302416</v>
      </c>
      <c r="E638" s="95">
        <v>2</v>
      </c>
      <c r="F638" s="96">
        <v>27432.01</v>
      </c>
      <c r="G638" s="96">
        <v>54864.02</v>
      </c>
      <c r="H638" s="104" t="s">
        <v>70</v>
      </c>
      <c r="I638" s="97" t="s">
        <v>2785</v>
      </c>
      <c r="J638" s="98" t="s">
        <v>69</v>
      </c>
      <c r="K638" s="100">
        <v>45464</v>
      </c>
      <c r="L638" s="100">
        <v>45479</v>
      </c>
      <c r="M638" s="100" t="s">
        <v>2788</v>
      </c>
      <c r="N638" s="95">
        <v>0</v>
      </c>
      <c r="O638" s="107" t="str">
        <f>CONCATENATE(Tabla1[[#This Row],[CONTRATO]],Tabla1[[#This Row],[CLAVE]])</f>
        <v>HRAEI-AD-CC-341-2022HRAEI-MD0177</v>
      </c>
    </row>
    <row r="639" spans="1:15" ht="22.5" x14ac:dyDescent="0.25">
      <c r="A639" s="103" t="s">
        <v>1832</v>
      </c>
      <c r="B639" s="101" t="s">
        <v>1834</v>
      </c>
      <c r="C639" s="94" t="s">
        <v>1833</v>
      </c>
      <c r="D639" s="94">
        <v>25301362</v>
      </c>
      <c r="E639" s="95">
        <v>1</v>
      </c>
      <c r="F639" s="96">
        <v>189.7</v>
      </c>
      <c r="G639" s="96">
        <v>189.7</v>
      </c>
      <c r="H639" s="104" t="s">
        <v>1129</v>
      </c>
      <c r="I639" s="97" t="s">
        <v>2786</v>
      </c>
      <c r="J639" s="98" t="s">
        <v>1814</v>
      </c>
      <c r="K639" s="100">
        <v>45464</v>
      </c>
      <c r="L639" s="100">
        <v>45479</v>
      </c>
      <c r="M639" s="100" t="s">
        <v>2788</v>
      </c>
      <c r="N639" s="95">
        <v>0</v>
      </c>
      <c r="O639" s="107" t="str">
        <f>CONCATENATE(Tabla1[[#This Row],[CONTRATO]],Tabla1[[#This Row],[CLAVE]])</f>
        <v>HRAEI-LPI-CC-042-2023HRAEI-MD0961</v>
      </c>
    </row>
    <row r="640" spans="1:15" ht="45" x14ac:dyDescent="0.25">
      <c r="A640" s="103" t="s">
        <v>670</v>
      </c>
      <c r="B640" s="101" t="s">
        <v>672</v>
      </c>
      <c r="C640" s="94" t="s">
        <v>671</v>
      </c>
      <c r="D640" s="94">
        <v>25301052</v>
      </c>
      <c r="E640" s="95">
        <v>322</v>
      </c>
      <c r="F640" s="96">
        <v>6.03</v>
      </c>
      <c r="G640" s="96">
        <v>1941.66</v>
      </c>
      <c r="H640" s="104" t="s">
        <v>340</v>
      </c>
      <c r="I640" s="97" t="s">
        <v>2787</v>
      </c>
      <c r="J640" s="98" t="s">
        <v>432</v>
      </c>
      <c r="K640" s="100">
        <v>45467</v>
      </c>
      <c r="L640" s="100">
        <v>45482</v>
      </c>
      <c r="M640" s="100" t="s">
        <v>2788</v>
      </c>
      <c r="N640" s="95">
        <v>0</v>
      </c>
      <c r="O640" s="107" t="str">
        <f>CONCATENATE(Tabla1[[#This Row],[CONTRATO]],Tabla1[[#This Row],[CLAVE]])</f>
        <v>HRAEI-LPI-CC-423-2022HRAEI-MD0718</v>
      </c>
    </row>
    <row r="641" spans="1:15" ht="56.25" x14ac:dyDescent="0.25">
      <c r="A641" s="103" t="s">
        <v>1073</v>
      </c>
      <c r="B641" s="101" t="s">
        <v>1075</v>
      </c>
      <c r="C641" s="94" t="s">
        <v>1074</v>
      </c>
      <c r="D641" s="94">
        <v>25301042</v>
      </c>
      <c r="E641" s="95">
        <v>50</v>
      </c>
      <c r="F641" s="96">
        <v>138.01</v>
      </c>
      <c r="G641" s="96">
        <v>6900.5</v>
      </c>
      <c r="H641" s="104" t="s">
        <v>340</v>
      </c>
      <c r="I641" s="97" t="s">
        <v>2787</v>
      </c>
      <c r="J641" s="98" t="s">
        <v>432</v>
      </c>
      <c r="K641" s="100">
        <v>45467</v>
      </c>
      <c r="L641" s="100">
        <v>45482</v>
      </c>
      <c r="M641" s="100" t="s">
        <v>2788</v>
      </c>
      <c r="N641" s="95">
        <v>0</v>
      </c>
      <c r="O641" s="107" t="str">
        <f>CONCATENATE(Tabla1[[#This Row],[CONTRATO]],Tabla1[[#This Row],[CLAVE]])</f>
        <v>HRAEI-LPI-CC-423-2022HRAEI-MD0714</v>
      </c>
    </row>
    <row r="642" spans="1:15" ht="22.5" x14ac:dyDescent="0.25">
      <c r="A642" s="103" t="s">
        <v>998</v>
      </c>
      <c r="B642" s="101" t="s">
        <v>1000</v>
      </c>
      <c r="C642" s="94" t="s">
        <v>999</v>
      </c>
      <c r="D642" s="94">
        <v>25302956</v>
      </c>
      <c r="E642" s="95">
        <v>33</v>
      </c>
      <c r="F642" s="96">
        <v>10.95</v>
      </c>
      <c r="G642" s="96">
        <v>361.34999999999997</v>
      </c>
      <c r="H642" s="104" t="s">
        <v>340</v>
      </c>
      <c r="I642" s="97" t="s">
        <v>2787</v>
      </c>
      <c r="J642" s="98" t="s">
        <v>432</v>
      </c>
      <c r="K642" s="100">
        <v>45467</v>
      </c>
      <c r="L642" s="100">
        <v>45482</v>
      </c>
      <c r="M642" s="100">
        <v>45483</v>
      </c>
      <c r="N642" s="95">
        <v>33</v>
      </c>
      <c r="O642" s="107" t="str">
        <f>CONCATENATE(Tabla1[[#This Row],[CONTRATO]],Tabla1[[#This Row],[CLAVE]])</f>
        <v>HRAEI-LPI-CC-423-2022HRAEI-MD1269</v>
      </c>
    </row>
    <row r="643" spans="1:15" ht="22.5" x14ac:dyDescent="0.25">
      <c r="A643" s="103" t="s">
        <v>345</v>
      </c>
      <c r="B643" s="101" t="s">
        <v>347</v>
      </c>
      <c r="C643" s="94" t="s">
        <v>346</v>
      </c>
      <c r="D643" s="94">
        <v>25300367</v>
      </c>
      <c r="E643" s="95">
        <v>25</v>
      </c>
      <c r="F643" s="96">
        <v>144825</v>
      </c>
      <c r="G643" s="96">
        <v>3620625</v>
      </c>
      <c r="H643" s="104" t="s">
        <v>167</v>
      </c>
      <c r="I643" s="97" t="s">
        <v>3451</v>
      </c>
      <c r="J643" s="98" t="s">
        <v>166</v>
      </c>
      <c r="K643" s="100">
        <v>45481</v>
      </c>
      <c r="L643" s="100">
        <v>45496</v>
      </c>
      <c r="M643" s="100">
        <v>45493</v>
      </c>
      <c r="N643" s="95">
        <v>25</v>
      </c>
      <c r="O643" s="107" t="str">
        <f>CONCATENATE(Tabla1[[#This Row],[CONTRATO]],Tabla1[[#This Row],[CLAVE]])</f>
        <v>HRAEI-AD-CC-350-2022HRAEI-MD2126</v>
      </c>
    </row>
    <row r="644" spans="1:15" ht="60" x14ac:dyDescent="0.25">
      <c r="A644" s="84" t="s">
        <v>1985</v>
      </c>
      <c r="B644" s="84" t="s">
        <v>1987</v>
      </c>
      <c r="C644" t="s">
        <v>1986</v>
      </c>
      <c r="D644">
        <v>25300425</v>
      </c>
      <c r="E644">
        <v>2</v>
      </c>
      <c r="F644">
        <v>18.510000000000002</v>
      </c>
      <c r="G644">
        <v>37.020000000000003</v>
      </c>
      <c r="H644" s="84" t="s">
        <v>504</v>
      </c>
      <c r="I644" t="s">
        <v>3458</v>
      </c>
      <c r="J644" t="s">
        <v>1485</v>
      </c>
      <c r="K644">
        <v>45488</v>
      </c>
      <c r="L644">
        <v>45503</v>
      </c>
      <c r="M644" t="s">
        <v>2788</v>
      </c>
      <c r="N644">
        <v>0</v>
      </c>
      <c r="O644" s="108" t="str">
        <f>CONCATENATE(Tabla1[[#This Row],[CONTRATO]],Tabla1[[#This Row],[CLAVE]])</f>
        <v>HRAEI-LPI-CC-010-2023HRAEI-MD0258</v>
      </c>
    </row>
    <row r="645" spans="1:15" ht="60" x14ac:dyDescent="0.25">
      <c r="A645" s="84" t="s">
        <v>690</v>
      </c>
      <c r="B645" s="84" t="s">
        <v>692</v>
      </c>
      <c r="C645" t="s">
        <v>691</v>
      </c>
      <c r="D645">
        <v>25300037</v>
      </c>
      <c r="E645">
        <v>5</v>
      </c>
      <c r="F645">
        <v>54.51</v>
      </c>
      <c r="G645">
        <v>272.55</v>
      </c>
      <c r="H645" s="84" t="s">
        <v>2271</v>
      </c>
      <c r="I645" t="s">
        <v>3459</v>
      </c>
      <c r="J645" t="s">
        <v>2270</v>
      </c>
      <c r="K645">
        <v>45488</v>
      </c>
      <c r="L645">
        <v>45503</v>
      </c>
      <c r="M645" t="s">
        <v>2788</v>
      </c>
      <c r="N645">
        <v>0</v>
      </c>
      <c r="O645" s="108" t="str">
        <f>CONCATENATE(Tabla1[[#This Row],[CONTRATO]],Tabla1[[#This Row],[CLAVE]])</f>
        <v>HRAEI-LPI-CC-258-2023HRAEI-MD0036</v>
      </c>
    </row>
    <row r="646" spans="1:15" ht="75" x14ac:dyDescent="0.25">
      <c r="A646" s="84" t="s">
        <v>682</v>
      </c>
      <c r="B646" s="84" t="s">
        <v>684</v>
      </c>
      <c r="C646" t="s">
        <v>683</v>
      </c>
      <c r="D646">
        <v>25300519</v>
      </c>
      <c r="E646">
        <v>692</v>
      </c>
      <c r="F646">
        <v>5.3</v>
      </c>
      <c r="G646">
        <v>3667.6</v>
      </c>
      <c r="H646" s="84" t="s">
        <v>2271</v>
      </c>
      <c r="I646" t="s">
        <v>3459</v>
      </c>
      <c r="J646" t="s">
        <v>2270</v>
      </c>
      <c r="K646">
        <v>45488</v>
      </c>
      <c r="L646">
        <v>45503</v>
      </c>
      <c r="M646" t="s">
        <v>2788</v>
      </c>
      <c r="N646">
        <v>0</v>
      </c>
      <c r="O646" s="108" t="str">
        <f>CONCATENATE(Tabla1[[#This Row],[CONTRATO]],Tabla1[[#This Row],[CLAVE]])</f>
        <v>HRAEI-LPI-CC-258-2023HRAEI-MD0321</v>
      </c>
    </row>
    <row r="647" spans="1:15" ht="60" x14ac:dyDescent="0.25">
      <c r="A647" s="84" t="s">
        <v>959</v>
      </c>
      <c r="B647" s="84" t="s">
        <v>961</v>
      </c>
      <c r="C647" t="s">
        <v>960</v>
      </c>
      <c r="D647">
        <v>25300798</v>
      </c>
      <c r="E647">
        <v>922</v>
      </c>
      <c r="F647">
        <v>149.62</v>
      </c>
      <c r="G647">
        <v>137949.64000000001</v>
      </c>
      <c r="H647" s="84" t="s">
        <v>2271</v>
      </c>
      <c r="I647" t="s">
        <v>3459</v>
      </c>
      <c r="J647" t="s">
        <v>2270</v>
      </c>
      <c r="K647">
        <v>45488</v>
      </c>
      <c r="L647">
        <v>45503</v>
      </c>
      <c r="M647" t="s">
        <v>2788</v>
      </c>
      <c r="N647">
        <v>0</v>
      </c>
      <c r="O647" s="108" t="str">
        <f>CONCATENATE(Tabla1[[#This Row],[CONTRATO]],Tabla1[[#This Row],[CLAVE]])</f>
        <v>HRAEI-LPI-CC-258-2023HRAEI-MD0526</v>
      </c>
    </row>
    <row r="648" spans="1:15" ht="120" x14ac:dyDescent="0.25">
      <c r="A648" s="84" t="s">
        <v>579</v>
      </c>
      <c r="B648" s="84" t="s">
        <v>581</v>
      </c>
      <c r="C648" t="s">
        <v>580</v>
      </c>
      <c r="D648">
        <v>25302741</v>
      </c>
      <c r="E648">
        <v>80</v>
      </c>
      <c r="F648">
        <v>52.33</v>
      </c>
      <c r="G648">
        <v>4186.3999999999996</v>
      </c>
      <c r="H648" s="84" t="s">
        <v>2271</v>
      </c>
      <c r="I648" t="s">
        <v>3459</v>
      </c>
      <c r="J648" t="s">
        <v>2270</v>
      </c>
      <c r="K648">
        <v>45488</v>
      </c>
      <c r="L648">
        <v>45503</v>
      </c>
      <c r="M648" t="s">
        <v>2788</v>
      </c>
      <c r="N648">
        <v>0</v>
      </c>
      <c r="O648" s="108" t="str">
        <f>CONCATENATE(Tabla1[[#This Row],[CONTRATO]],Tabla1[[#This Row],[CLAVE]])</f>
        <v>HRAEI-LPI-CC-258-2023HRAEI-MD0831</v>
      </c>
    </row>
    <row r="649" spans="1:15" ht="75" x14ac:dyDescent="0.25">
      <c r="A649" s="84" t="s">
        <v>848</v>
      </c>
      <c r="B649" s="84" t="s">
        <v>850</v>
      </c>
      <c r="C649" t="s">
        <v>849</v>
      </c>
      <c r="D649">
        <v>25302763</v>
      </c>
      <c r="E649">
        <v>1387</v>
      </c>
      <c r="F649">
        <v>4.1900000000000004</v>
      </c>
      <c r="G649">
        <v>5811.5300000000007</v>
      </c>
      <c r="H649" s="84" t="s">
        <v>2271</v>
      </c>
      <c r="I649" t="s">
        <v>3459</v>
      </c>
      <c r="J649" t="s">
        <v>2270</v>
      </c>
      <c r="K649">
        <v>45488</v>
      </c>
      <c r="L649">
        <v>45503</v>
      </c>
      <c r="M649" t="s">
        <v>2788</v>
      </c>
      <c r="N649">
        <v>0</v>
      </c>
      <c r="O649" s="108" t="str">
        <f>CONCATENATE(Tabla1[[#This Row],[CONTRATO]],Tabla1[[#This Row],[CLAVE]])</f>
        <v>HRAEI-LPI-CC-258-2023HRAEI-MD0880</v>
      </c>
    </row>
    <row r="650" spans="1:15" ht="60" x14ac:dyDescent="0.25">
      <c r="A650" s="84" t="s">
        <v>1985</v>
      </c>
      <c r="B650" s="84" t="s">
        <v>1987</v>
      </c>
      <c r="C650" t="s">
        <v>1986</v>
      </c>
      <c r="D650">
        <v>25300425</v>
      </c>
      <c r="E650">
        <v>1</v>
      </c>
      <c r="F650">
        <v>20</v>
      </c>
      <c r="G650">
        <v>20</v>
      </c>
      <c r="H650" s="84" t="s">
        <v>2275</v>
      </c>
      <c r="I650" t="s">
        <v>3460</v>
      </c>
      <c r="J650" t="s">
        <v>2274</v>
      </c>
      <c r="K650">
        <v>45488</v>
      </c>
      <c r="L650">
        <v>45503</v>
      </c>
      <c r="M650" t="s">
        <v>2788</v>
      </c>
      <c r="N650">
        <v>0</v>
      </c>
      <c r="O650" s="108" t="str">
        <f>CONCATENATE(Tabla1[[#This Row],[CONTRATO]],Tabla1[[#This Row],[CLAVE]])</f>
        <v>HRAEI-LPI-CC-266-2023HRAEI-MD0258</v>
      </c>
    </row>
    <row r="651" spans="1:15" ht="45" x14ac:dyDescent="0.25">
      <c r="A651" s="84" t="s">
        <v>1262</v>
      </c>
      <c r="B651" s="84" t="s">
        <v>1264</v>
      </c>
      <c r="C651" t="s">
        <v>1263</v>
      </c>
      <c r="D651">
        <v>25300426</v>
      </c>
      <c r="E651">
        <v>4</v>
      </c>
      <c r="F651">
        <v>17.5</v>
      </c>
      <c r="G651">
        <v>70</v>
      </c>
      <c r="H651" s="84" t="s">
        <v>2275</v>
      </c>
      <c r="I651" t="s">
        <v>3460</v>
      </c>
      <c r="J651" t="s">
        <v>2274</v>
      </c>
      <c r="K651">
        <v>45488</v>
      </c>
      <c r="L651">
        <v>45503</v>
      </c>
      <c r="M651" t="s">
        <v>2788</v>
      </c>
      <c r="N651">
        <v>0</v>
      </c>
      <c r="O651" s="108" t="str">
        <f>CONCATENATE(Tabla1[[#This Row],[CONTRATO]],Tabla1[[#This Row],[CLAVE]])</f>
        <v>HRAEI-LPI-CC-266-2023HRAEI-MD0257</v>
      </c>
    </row>
    <row r="652" spans="1:15" ht="60" x14ac:dyDescent="0.25">
      <c r="A652" s="84" t="s">
        <v>1706</v>
      </c>
      <c r="B652" s="84" t="s">
        <v>1708</v>
      </c>
      <c r="C652" t="s">
        <v>1707</v>
      </c>
      <c r="D652">
        <v>25300928</v>
      </c>
      <c r="E652">
        <v>4</v>
      </c>
      <c r="F652">
        <v>9.0399999999999991</v>
      </c>
      <c r="G652">
        <v>36.159999999999997</v>
      </c>
      <c r="H652" s="84" t="s">
        <v>2275</v>
      </c>
      <c r="I652" t="s">
        <v>3460</v>
      </c>
      <c r="J652" t="s">
        <v>2274</v>
      </c>
      <c r="K652">
        <v>45488</v>
      </c>
      <c r="L652">
        <v>45503</v>
      </c>
      <c r="M652" t="s">
        <v>2788</v>
      </c>
      <c r="N652">
        <v>0</v>
      </c>
      <c r="O652" s="108" t="str">
        <f>CONCATENATE(Tabla1[[#This Row],[CONTRATO]],Tabla1[[#This Row],[CLAVE]])</f>
        <v>HRAEI-LPI-CC-266-2023HRAEI-MD0627</v>
      </c>
    </row>
    <row r="653" spans="1:15" ht="45" x14ac:dyDescent="0.25">
      <c r="A653" s="84" t="s">
        <v>1333</v>
      </c>
      <c r="B653" s="84" t="s">
        <v>1335</v>
      </c>
      <c r="C653" t="s">
        <v>1334</v>
      </c>
      <c r="D653">
        <v>25300102</v>
      </c>
      <c r="E653">
        <v>1</v>
      </c>
      <c r="F653">
        <v>5.93</v>
      </c>
      <c r="G653">
        <v>5.93</v>
      </c>
      <c r="H653" s="84" t="s">
        <v>2314</v>
      </c>
      <c r="I653" t="s">
        <v>3461</v>
      </c>
      <c r="J653" t="s">
        <v>2313</v>
      </c>
      <c r="K653">
        <v>45488</v>
      </c>
      <c r="L653">
        <v>45503</v>
      </c>
      <c r="M653" t="s">
        <v>2788</v>
      </c>
      <c r="N653">
        <v>0</v>
      </c>
      <c r="O653" s="108" t="str">
        <f>CONCATENATE(Tabla1[[#This Row],[CONTRATO]],Tabla1[[#This Row],[CLAVE]])</f>
        <v>HRAEI-LPI-CC-270-2023HRAEI-MD0078</v>
      </c>
    </row>
    <row r="654" spans="1:15" ht="45" x14ac:dyDescent="0.25">
      <c r="A654" s="84" t="s">
        <v>760</v>
      </c>
      <c r="B654" s="84" t="s">
        <v>762</v>
      </c>
      <c r="C654" t="s">
        <v>761</v>
      </c>
      <c r="D654">
        <v>25301035</v>
      </c>
      <c r="E654">
        <v>12</v>
      </c>
      <c r="F654">
        <v>4.13</v>
      </c>
      <c r="G654">
        <v>49.56</v>
      </c>
      <c r="H654" s="84" t="s">
        <v>2314</v>
      </c>
      <c r="I654" t="s">
        <v>3461</v>
      </c>
      <c r="J654" t="s">
        <v>2313</v>
      </c>
      <c r="K654">
        <v>45488</v>
      </c>
      <c r="L654">
        <v>45503</v>
      </c>
      <c r="M654" t="s">
        <v>2788</v>
      </c>
      <c r="N654">
        <v>0</v>
      </c>
      <c r="O654" s="108" t="str">
        <f>CONCATENATE(Tabla1[[#This Row],[CONTRATO]],Tabla1[[#This Row],[CLAVE]])</f>
        <v>HRAEI-LPI-CC-270-2023HRAEI-MD0702</v>
      </c>
    </row>
    <row r="655" spans="1:15" ht="75" x14ac:dyDescent="0.25">
      <c r="A655" s="84" t="s">
        <v>662</v>
      </c>
      <c r="B655" s="84" t="s">
        <v>664</v>
      </c>
      <c r="C655" t="s">
        <v>663</v>
      </c>
      <c r="D655">
        <v>25300447</v>
      </c>
      <c r="E655">
        <v>6</v>
      </c>
      <c r="F655">
        <v>38</v>
      </c>
      <c r="G655">
        <v>228</v>
      </c>
      <c r="H655" s="84" t="s">
        <v>2291</v>
      </c>
      <c r="I655" t="s">
        <v>3462</v>
      </c>
      <c r="J655" t="s">
        <v>2290</v>
      </c>
      <c r="K655">
        <v>45488</v>
      </c>
      <c r="L655">
        <v>45503</v>
      </c>
      <c r="M655">
        <v>45503</v>
      </c>
      <c r="N655">
        <v>6</v>
      </c>
      <c r="O655" s="108" t="str">
        <f>CONCATENATE(Tabla1[[#This Row],[CONTRATO]],Tabla1[[#This Row],[CLAVE]])</f>
        <v>HRAEI-LPI-CC-279-1-2023HRAEI-MD0270</v>
      </c>
    </row>
    <row r="656" spans="1:15" ht="75" x14ac:dyDescent="0.25">
      <c r="A656" s="84" t="s">
        <v>995</v>
      </c>
      <c r="B656" s="84" t="s">
        <v>997</v>
      </c>
      <c r="C656" t="s">
        <v>996</v>
      </c>
      <c r="D656">
        <v>25300480</v>
      </c>
      <c r="E656">
        <v>20</v>
      </c>
      <c r="F656">
        <v>132.38</v>
      </c>
      <c r="G656">
        <v>2647.6</v>
      </c>
      <c r="H656" s="84" t="s">
        <v>2291</v>
      </c>
      <c r="I656" t="s">
        <v>3462</v>
      </c>
      <c r="J656" t="s">
        <v>2290</v>
      </c>
      <c r="K656">
        <v>45488</v>
      </c>
      <c r="L656">
        <v>45503</v>
      </c>
      <c r="M656">
        <v>45503</v>
      </c>
      <c r="N656">
        <v>20</v>
      </c>
      <c r="O656" s="108" t="str">
        <f>CONCATENATE(Tabla1[[#This Row],[CONTRATO]],Tabla1[[#This Row],[CLAVE]])</f>
        <v>HRAEI-LPI-CC-279-1-2023HRAEI-MD0295</v>
      </c>
    </row>
    <row r="657" spans="1:15" ht="105" x14ac:dyDescent="0.25">
      <c r="A657" s="84" t="s">
        <v>814</v>
      </c>
      <c r="B657" s="84" t="s">
        <v>816</v>
      </c>
      <c r="C657" t="s">
        <v>815</v>
      </c>
      <c r="D657">
        <v>25300598</v>
      </c>
      <c r="E657">
        <v>3</v>
      </c>
      <c r="F657">
        <v>9.35</v>
      </c>
      <c r="G657">
        <v>28.049999999999997</v>
      </c>
      <c r="H657" s="84" t="s">
        <v>2291</v>
      </c>
      <c r="I657" t="s">
        <v>3462</v>
      </c>
      <c r="J657" t="s">
        <v>2290</v>
      </c>
      <c r="K657">
        <v>45488</v>
      </c>
      <c r="L657">
        <v>45503</v>
      </c>
      <c r="M657" t="s">
        <v>2788</v>
      </c>
      <c r="N657">
        <v>0</v>
      </c>
      <c r="O657" s="108" t="str">
        <f>CONCATENATE(Tabla1[[#This Row],[CONTRATO]],Tabla1[[#This Row],[CLAVE]])</f>
        <v>HRAEI-LPI-CC-279-1-2023HRAEI-MD0374</v>
      </c>
    </row>
    <row r="658" spans="1:15" ht="45" x14ac:dyDescent="0.25">
      <c r="A658" s="84" t="s">
        <v>795</v>
      </c>
      <c r="B658" s="84" t="s">
        <v>797</v>
      </c>
      <c r="C658" t="s">
        <v>796</v>
      </c>
      <c r="D658">
        <v>25301308</v>
      </c>
      <c r="E658">
        <v>2</v>
      </c>
      <c r="F658">
        <v>115</v>
      </c>
      <c r="G658">
        <v>230</v>
      </c>
      <c r="H658" s="84" t="s">
        <v>2291</v>
      </c>
      <c r="I658" t="s">
        <v>3462</v>
      </c>
      <c r="J658" t="s">
        <v>2290</v>
      </c>
      <c r="K658">
        <v>45488</v>
      </c>
      <c r="L658">
        <v>45503</v>
      </c>
      <c r="M658">
        <v>45503</v>
      </c>
      <c r="N658">
        <v>2</v>
      </c>
      <c r="O658" s="108" t="str">
        <f>CONCATENATE(Tabla1[[#This Row],[CONTRATO]],Tabla1[[#This Row],[CLAVE]])</f>
        <v>HRAEI-LPI-CC-279-1-2023HRAEI-MD0920</v>
      </c>
    </row>
    <row r="659" spans="1:15" ht="75" x14ac:dyDescent="0.25">
      <c r="A659" s="84" t="s">
        <v>1339</v>
      </c>
      <c r="B659" s="84" t="s">
        <v>1341</v>
      </c>
      <c r="C659" t="s">
        <v>1340</v>
      </c>
      <c r="D659">
        <v>25300189</v>
      </c>
      <c r="E659">
        <v>1152</v>
      </c>
      <c r="F659">
        <v>10.7</v>
      </c>
      <c r="G659">
        <v>12326.4</v>
      </c>
      <c r="H659" s="84" t="s">
        <v>1338</v>
      </c>
      <c r="I659" t="s">
        <v>3463</v>
      </c>
      <c r="J659" t="s">
        <v>2288</v>
      </c>
      <c r="K659">
        <v>45488</v>
      </c>
      <c r="L659">
        <v>45503</v>
      </c>
      <c r="M659" t="s">
        <v>2788</v>
      </c>
      <c r="N659">
        <v>0</v>
      </c>
      <c r="O659" s="108" t="str">
        <f>CONCATENATE(Tabla1[[#This Row],[CONTRATO]],Tabla1[[#This Row],[CLAVE]])</f>
        <v>HRAEI-LPI-CC-304-1-2023HRAEI-MD0141</v>
      </c>
    </row>
    <row r="660" spans="1:15" ht="45" x14ac:dyDescent="0.25">
      <c r="A660" s="84" t="s">
        <v>1262</v>
      </c>
      <c r="B660" s="84" t="s">
        <v>1264</v>
      </c>
      <c r="C660" t="s">
        <v>1263</v>
      </c>
      <c r="D660">
        <v>25300426</v>
      </c>
      <c r="E660">
        <v>2</v>
      </c>
      <c r="F660">
        <v>18.100000000000001</v>
      </c>
      <c r="G660">
        <v>36.200000000000003</v>
      </c>
      <c r="H660" s="84" t="s">
        <v>1298</v>
      </c>
      <c r="I660" t="s">
        <v>3464</v>
      </c>
      <c r="J660" t="s">
        <v>2357</v>
      </c>
      <c r="K660">
        <v>45488</v>
      </c>
      <c r="L660">
        <v>45503</v>
      </c>
      <c r="M660" t="s">
        <v>2788</v>
      </c>
      <c r="N660">
        <v>0</v>
      </c>
      <c r="O660" s="108" t="str">
        <f>CONCATENATE(Tabla1[[#This Row],[CONTRATO]],Tabla1[[#This Row],[CLAVE]])</f>
        <v>HRAEI-LPI-CC-325-2023HRAEI-MD0257</v>
      </c>
    </row>
    <row r="661" spans="1:15" ht="90" x14ac:dyDescent="0.25">
      <c r="A661" s="84" t="s">
        <v>674</v>
      </c>
      <c r="B661" s="84" t="s">
        <v>676</v>
      </c>
      <c r="C661" t="s">
        <v>675</v>
      </c>
      <c r="D661">
        <v>25302386</v>
      </c>
      <c r="E661">
        <v>15</v>
      </c>
      <c r="F661">
        <v>9.09</v>
      </c>
      <c r="G661">
        <v>136.35</v>
      </c>
      <c r="H661" s="84" t="s">
        <v>400</v>
      </c>
      <c r="I661" t="s">
        <v>3465</v>
      </c>
      <c r="J661" t="s">
        <v>399</v>
      </c>
      <c r="K661">
        <v>45488</v>
      </c>
      <c r="L661">
        <v>45503</v>
      </c>
      <c r="M661" t="s">
        <v>2788</v>
      </c>
      <c r="N661">
        <v>0</v>
      </c>
      <c r="O661" s="108" t="str">
        <f>CONCATENATE(Tabla1[[#This Row],[CONTRATO]],Tabla1[[#This Row],[CLAVE]])</f>
        <v>HRAEI-LPI-CC-419-RA-2022HRAEI-MD0117</v>
      </c>
    </row>
    <row r="662" spans="1:15" ht="60" x14ac:dyDescent="0.25">
      <c r="A662" s="84" t="s">
        <v>587</v>
      </c>
      <c r="B662" s="84" t="s">
        <v>589</v>
      </c>
      <c r="C662" t="s">
        <v>588</v>
      </c>
      <c r="D662">
        <v>25300415</v>
      </c>
      <c r="E662">
        <v>2</v>
      </c>
      <c r="F662">
        <v>23.2</v>
      </c>
      <c r="G662">
        <v>46.4</v>
      </c>
      <c r="H662" s="84" t="s">
        <v>406</v>
      </c>
      <c r="I662" t="s">
        <v>3466</v>
      </c>
      <c r="J662" t="s">
        <v>405</v>
      </c>
      <c r="K662">
        <v>45488</v>
      </c>
      <c r="L662">
        <v>45503</v>
      </c>
      <c r="M662" t="s">
        <v>2788</v>
      </c>
      <c r="N662">
        <v>0</v>
      </c>
      <c r="O662" s="108" t="str">
        <f>CONCATENATE(Tabla1[[#This Row],[CONTRATO]],Tabla1[[#This Row],[CLAVE]])</f>
        <v>HRAEI-LPI-CC-420-2022HRAEI-MD0250</v>
      </c>
    </row>
    <row r="663" spans="1:15" ht="60" x14ac:dyDescent="0.25">
      <c r="A663" s="84" t="s">
        <v>1125</v>
      </c>
      <c r="B663" s="84" t="s">
        <v>1127</v>
      </c>
      <c r="C663" t="s">
        <v>1126</v>
      </c>
      <c r="D663">
        <v>25300159</v>
      </c>
      <c r="E663">
        <v>2</v>
      </c>
      <c r="F663">
        <v>3958</v>
      </c>
      <c r="G663">
        <v>7916</v>
      </c>
      <c r="H663" s="84" t="s">
        <v>422</v>
      </c>
      <c r="I663" t="s">
        <v>3467</v>
      </c>
      <c r="J663" t="s">
        <v>421</v>
      </c>
      <c r="K663">
        <v>45488</v>
      </c>
      <c r="L663">
        <v>45503</v>
      </c>
      <c r="M663">
        <v>45496</v>
      </c>
      <c r="N663">
        <v>2</v>
      </c>
      <c r="O663" s="108" t="str">
        <f>CONCATENATE(Tabla1[[#This Row],[CONTRATO]],Tabla1[[#This Row],[CLAVE]])</f>
        <v>HRAEI-LPI-CC-422-1-2022HRAEI-MD0116</v>
      </c>
    </row>
    <row r="664" spans="1:15" ht="105" x14ac:dyDescent="0.25">
      <c r="A664" s="84" t="s">
        <v>558</v>
      </c>
      <c r="B664" s="84" t="s">
        <v>560</v>
      </c>
      <c r="C664" t="s">
        <v>559</v>
      </c>
      <c r="D664">
        <v>25300411</v>
      </c>
      <c r="E664">
        <v>38</v>
      </c>
      <c r="F664">
        <v>23.5</v>
      </c>
      <c r="G664">
        <v>893</v>
      </c>
      <c r="H664" s="84" t="s">
        <v>504</v>
      </c>
      <c r="I664" t="s">
        <v>3468</v>
      </c>
      <c r="J664" t="s">
        <v>503</v>
      </c>
      <c r="K664">
        <v>45488</v>
      </c>
      <c r="L664">
        <v>45503</v>
      </c>
      <c r="M664" t="s">
        <v>2788</v>
      </c>
      <c r="N664">
        <v>0</v>
      </c>
      <c r="O664" s="108" t="str">
        <f>CONCATENATE(Tabla1[[#This Row],[CONTRATO]],Tabla1[[#This Row],[CLAVE]])</f>
        <v>HRAEI-LPI-CC-431-2022HRAEI-MD0246</v>
      </c>
    </row>
    <row r="665" spans="1:15" ht="105" x14ac:dyDescent="0.25">
      <c r="A665" s="84" t="s">
        <v>814</v>
      </c>
      <c r="B665" s="84" t="s">
        <v>816</v>
      </c>
      <c r="C665" t="s">
        <v>815</v>
      </c>
      <c r="D665">
        <v>25300598</v>
      </c>
      <c r="E665">
        <v>4</v>
      </c>
      <c r="F665">
        <v>10.48</v>
      </c>
      <c r="G665">
        <v>41.92</v>
      </c>
      <c r="H665" s="84" t="s">
        <v>504</v>
      </c>
      <c r="I665" t="s">
        <v>3468</v>
      </c>
      <c r="J665" t="s">
        <v>503</v>
      </c>
      <c r="K665">
        <v>45488</v>
      </c>
      <c r="L665">
        <v>45503</v>
      </c>
      <c r="M665" t="s">
        <v>2788</v>
      </c>
      <c r="N665">
        <v>0</v>
      </c>
      <c r="O665" s="108" t="str">
        <f>CONCATENATE(Tabla1[[#This Row],[CONTRATO]],Tabla1[[#This Row],[CLAVE]])</f>
        <v>HRAEI-LPI-CC-431-2022HRAEI-MD0374</v>
      </c>
    </row>
    <row r="666" spans="1:15" ht="60" x14ac:dyDescent="0.25">
      <c r="A666" s="84" t="s">
        <v>690</v>
      </c>
      <c r="B666" s="84" t="s">
        <v>692</v>
      </c>
      <c r="C666" t="s">
        <v>691</v>
      </c>
      <c r="D666">
        <v>25300037</v>
      </c>
      <c r="E666">
        <v>3</v>
      </c>
      <c r="F666">
        <v>51.81</v>
      </c>
      <c r="G666">
        <v>155.43</v>
      </c>
      <c r="H666" s="84" t="s">
        <v>1129</v>
      </c>
      <c r="I666" t="s">
        <v>3469</v>
      </c>
      <c r="J666" t="s">
        <v>1128</v>
      </c>
      <c r="K666">
        <v>45488</v>
      </c>
      <c r="L666">
        <v>45503</v>
      </c>
      <c r="M666" t="s">
        <v>2788</v>
      </c>
      <c r="N666">
        <v>0</v>
      </c>
      <c r="O666" s="108" t="str">
        <f>CONCATENATE(Tabla1[[#This Row],[CONTRATO]],Tabla1[[#This Row],[CLAVE]])</f>
        <v>HRAEI-LPI-CC-464-2022HRAEI-MD0036</v>
      </c>
    </row>
    <row r="667" spans="1:15" ht="60" x14ac:dyDescent="0.25">
      <c r="A667" s="84" t="s">
        <v>1015</v>
      </c>
      <c r="B667" s="84" t="s">
        <v>1017</v>
      </c>
      <c r="C667" t="s">
        <v>1016</v>
      </c>
      <c r="D667">
        <v>25300367</v>
      </c>
      <c r="E667">
        <v>31</v>
      </c>
      <c r="F667">
        <v>326.7</v>
      </c>
      <c r="G667">
        <v>10127.699999999999</v>
      </c>
      <c r="H667" s="84" t="s">
        <v>1129</v>
      </c>
      <c r="I667" t="s">
        <v>3469</v>
      </c>
      <c r="J667" t="s">
        <v>1128</v>
      </c>
      <c r="K667">
        <v>45488</v>
      </c>
      <c r="L667">
        <v>45503</v>
      </c>
      <c r="M667" t="s">
        <v>2788</v>
      </c>
      <c r="N667">
        <v>0</v>
      </c>
      <c r="O667" s="108" t="str">
        <f>CONCATENATE(Tabla1[[#This Row],[CONTRATO]],Tabla1[[#This Row],[CLAVE]])</f>
        <v>HRAEI-LPI-CC-464-2022HRAEI-MD0212</v>
      </c>
    </row>
    <row r="668" spans="1:15" ht="75" x14ac:dyDescent="0.25">
      <c r="A668" s="84" t="s">
        <v>1279</v>
      </c>
      <c r="B668" s="84" t="s">
        <v>1281</v>
      </c>
      <c r="C668" t="s">
        <v>1280</v>
      </c>
      <c r="D668">
        <v>25301899</v>
      </c>
      <c r="E668">
        <v>8</v>
      </c>
      <c r="F668">
        <v>14.85</v>
      </c>
      <c r="G668">
        <v>118.8</v>
      </c>
      <c r="H668" s="84" t="s">
        <v>1129</v>
      </c>
      <c r="I668" t="s">
        <v>3469</v>
      </c>
      <c r="J668" t="s">
        <v>1128</v>
      </c>
      <c r="K668">
        <v>45488</v>
      </c>
      <c r="L668">
        <v>45503</v>
      </c>
      <c r="M668" t="s">
        <v>2788</v>
      </c>
      <c r="N668">
        <v>0</v>
      </c>
      <c r="O668" s="108" t="str">
        <f>CONCATENATE(Tabla1[[#This Row],[CONTRATO]],Tabla1[[#This Row],[CLAVE]])</f>
        <v>HRAEI-LPI-CC-464-2022HRAEI-MD1366</v>
      </c>
    </row>
    <row r="669" spans="1:15" ht="45" x14ac:dyDescent="0.25">
      <c r="A669" s="84" t="s">
        <v>1262</v>
      </c>
      <c r="B669" s="84" t="s">
        <v>1264</v>
      </c>
      <c r="C669" t="s">
        <v>1263</v>
      </c>
      <c r="D669">
        <v>25300426</v>
      </c>
      <c r="E669">
        <v>2</v>
      </c>
      <c r="F669">
        <v>18.54</v>
      </c>
      <c r="G669">
        <v>37.08</v>
      </c>
      <c r="H669" s="84" t="s">
        <v>1304</v>
      </c>
      <c r="I669" t="s">
        <v>3470</v>
      </c>
      <c r="J669" t="s">
        <v>1303</v>
      </c>
      <c r="K669">
        <v>45488</v>
      </c>
      <c r="L669">
        <v>45503</v>
      </c>
      <c r="M669" t="s">
        <v>2788</v>
      </c>
      <c r="N669">
        <v>0</v>
      </c>
      <c r="O669" s="108" t="str">
        <f>CONCATENATE(Tabla1[[#This Row],[CONTRATO]],Tabla1[[#This Row],[CLAVE]])</f>
        <v>HRAEI-LPI-CC-499-2022HRAEI-MD0257</v>
      </c>
    </row>
    <row r="670" spans="1:15" ht="75" x14ac:dyDescent="0.25">
      <c r="A670" s="84" t="s">
        <v>1558</v>
      </c>
      <c r="B670" s="84" t="s">
        <v>1560</v>
      </c>
      <c r="C670" t="s">
        <v>1559</v>
      </c>
      <c r="D670">
        <v>25300569</v>
      </c>
      <c r="E670">
        <v>156</v>
      </c>
      <c r="F670">
        <v>77.319999999999894</v>
      </c>
      <c r="G670">
        <v>12061.919999999984</v>
      </c>
      <c r="H670" s="84" t="s">
        <v>1476</v>
      </c>
      <c r="I670" t="s">
        <v>3471</v>
      </c>
      <c r="J670" t="s">
        <v>1475</v>
      </c>
      <c r="K670">
        <v>45488</v>
      </c>
      <c r="L670">
        <v>45503</v>
      </c>
      <c r="M670" t="s">
        <v>2788</v>
      </c>
      <c r="N670">
        <v>0</v>
      </c>
      <c r="O670" s="108" t="str">
        <f>CONCATENATE(Tabla1[[#This Row],[CONTRATO]],Tabla1[[#This Row],[CLAVE]])</f>
        <v>HRAEI-LPI-CC-008-2023HRAEI-MD0354</v>
      </c>
    </row>
    <row r="671" spans="1:15" ht="75" x14ac:dyDescent="0.25">
      <c r="A671" s="84" t="s">
        <v>533</v>
      </c>
      <c r="B671" s="84" t="s">
        <v>535</v>
      </c>
      <c r="C671" t="s">
        <v>534</v>
      </c>
      <c r="D671">
        <v>25301103</v>
      </c>
      <c r="E671">
        <v>41</v>
      </c>
      <c r="F671">
        <v>2400</v>
      </c>
      <c r="G671">
        <v>98400</v>
      </c>
      <c r="H671" s="84" t="s">
        <v>377</v>
      </c>
      <c r="I671" t="s">
        <v>3472</v>
      </c>
      <c r="J671" t="s">
        <v>532</v>
      </c>
      <c r="K671">
        <v>45488</v>
      </c>
      <c r="L671">
        <v>45503</v>
      </c>
      <c r="M671" t="s">
        <v>2788</v>
      </c>
      <c r="N671">
        <v>0</v>
      </c>
      <c r="O671" s="108" t="str">
        <f>CONCATENATE(Tabla1[[#This Row],[CONTRATO]],Tabla1[[#This Row],[CLAVE]])</f>
        <v>HRAEI-LPI-CC-435-2022HRAEI-MD0760</v>
      </c>
    </row>
    <row r="672" spans="1:15" ht="75" x14ac:dyDescent="0.25">
      <c r="A672" s="84" t="s">
        <v>1316</v>
      </c>
      <c r="B672" s="84" t="s">
        <v>1318</v>
      </c>
      <c r="C672" t="s">
        <v>1317</v>
      </c>
      <c r="D672">
        <v>25301104</v>
      </c>
      <c r="E672">
        <v>10</v>
      </c>
      <c r="F672">
        <v>4400</v>
      </c>
      <c r="G672">
        <v>44000</v>
      </c>
      <c r="H672" s="84" t="s">
        <v>377</v>
      </c>
      <c r="I672" t="s">
        <v>3472</v>
      </c>
      <c r="J672" t="s">
        <v>532</v>
      </c>
      <c r="K672">
        <v>45488</v>
      </c>
      <c r="L672">
        <v>45503</v>
      </c>
      <c r="M672" t="s">
        <v>2788</v>
      </c>
      <c r="N672">
        <v>0</v>
      </c>
      <c r="O672" s="108" t="str">
        <f>CONCATENATE(Tabla1[[#This Row],[CONTRATO]],Tabla1[[#This Row],[CLAVE]])</f>
        <v>HRAEI-LPI-CC-435-2022HRAEI-MD0761</v>
      </c>
    </row>
    <row r="673" spans="1:15" ht="60" x14ac:dyDescent="0.25">
      <c r="A673" s="84" t="s">
        <v>2195</v>
      </c>
      <c r="B673" s="84" t="s">
        <v>2197</v>
      </c>
      <c r="C673" t="s">
        <v>2196</v>
      </c>
      <c r="D673">
        <v>25301804</v>
      </c>
      <c r="E673">
        <v>7</v>
      </c>
      <c r="F673">
        <v>35.700000000000003</v>
      </c>
      <c r="G673">
        <v>249.90000000000003</v>
      </c>
      <c r="H673" s="84" t="s">
        <v>583</v>
      </c>
      <c r="I673" t="s">
        <v>3473</v>
      </c>
      <c r="J673" t="s">
        <v>2194</v>
      </c>
      <c r="K673">
        <v>45408</v>
      </c>
      <c r="L673">
        <v>45423</v>
      </c>
      <c r="M673">
        <v>45460</v>
      </c>
      <c r="N673">
        <v>7</v>
      </c>
      <c r="O673" s="108" t="str">
        <f>CONCATENATE(Tabla1[[#This Row],[CONTRATO]],Tabla1[[#This Row],[CLAVE]])</f>
        <v>HRAEI-AD-CC-148-2023HRAEI-MD1291</v>
      </c>
    </row>
    <row r="674" spans="1:15" ht="45" x14ac:dyDescent="0.25">
      <c r="A674" s="84" t="s">
        <v>1333</v>
      </c>
      <c r="B674" s="84" t="s">
        <v>1335</v>
      </c>
      <c r="C674" t="s">
        <v>1334</v>
      </c>
      <c r="D674">
        <v>25300102</v>
      </c>
      <c r="E674">
        <v>2</v>
      </c>
      <c r="F674">
        <v>12.8</v>
      </c>
      <c r="G674">
        <v>25.6</v>
      </c>
      <c r="H674" s="84" t="s">
        <v>1332</v>
      </c>
      <c r="I674" t="s">
        <v>3503</v>
      </c>
      <c r="J674" t="s">
        <v>1331</v>
      </c>
      <c r="K674">
        <v>45490</v>
      </c>
      <c r="L674">
        <v>45505</v>
      </c>
      <c r="M674">
        <v>45505</v>
      </c>
      <c r="N674">
        <v>2</v>
      </c>
      <c r="O674" s="108" t="str">
        <f>CONCATENATE(Tabla1[[#This Row],[CONTRATO]],Tabla1[[#This Row],[CLAVE]])</f>
        <v>HRAEI-AD-CC-526-2022HRAEI-MD0078</v>
      </c>
    </row>
    <row r="675" spans="1:15" ht="45" x14ac:dyDescent="0.25">
      <c r="A675" s="84" t="s">
        <v>1714</v>
      </c>
      <c r="B675" s="84" t="s">
        <v>1716</v>
      </c>
      <c r="C675" t="s">
        <v>1715</v>
      </c>
      <c r="D675">
        <v>25301309</v>
      </c>
      <c r="E675">
        <v>19</v>
      </c>
      <c r="F675">
        <v>56.96</v>
      </c>
      <c r="G675">
        <v>1082.24</v>
      </c>
      <c r="H675" s="84" t="s">
        <v>1377</v>
      </c>
      <c r="I675" t="s">
        <v>3504</v>
      </c>
      <c r="J675" t="s">
        <v>1721</v>
      </c>
      <c r="K675">
        <v>45490</v>
      </c>
      <c r="L675">
        <v>45505</v>
      </c>
      <c r="M675" t="s">
        <v>2788</v>
      </c>
      <c r="N675">
        <v>0</v>
      </c>
      <c r="O675" s="108" t="str">
        <f>CONCATENATE(Tabla1[[#This Row],[CONTRATO]],Tabla1[[#This Row],[CLAVE]])</f>
        <v>HRAEI-LPI-CC-034-2023HRAEI-MD0919</v>
      </c>
    </row>
    <row r="676" spans="1:15" ht="45" x14ac:dyDescent="0.25">
      <c r="A676" s="84" t="s">
        <v>1942</v>
      </c>
      <c r="B676" s="84" t="s">
        <v>1944</v>
      </c>
      <c r="C676" t="s">
        <v>1943</v>
      </c>
      <c r="D676">
        <v>25303077</v>
      </c>
      <c r="E676">
        <v>2</v>
      </c>
      <c r="F676">
        <v>58</v>
      </c>
      <c r="G676">
        <v>116</v>
      </c>
      <c r="H676" s="84" t="s">
        <v>1377</v>
      </c>
      <c r="I676" t="s">
        <v>3504</v>
      </c>
      <c r="J676" t="s">
        <v>1721</v>
      </c>
      <c r="K676">
        <v>45490</v>
      </c>
      <c r="L676">
        <v>45505</v>
      </c>
      <c r="M676" t="s">
        <v>2788</v>
      </c>
      <c r="N676">
        <v>0</v>
      </c>
      <c r="O676" s="108" t="str">
        <f>CONCATENATE(Tabla1[[#This Row],[CONTRATO]],Tabla1[[#This Row],[CLAVE]])</f>
        <v>HRAEI-LPI-CC-034-2023HRAEI-MD1502</v>
      </c>
    </row>
    <row r="677" spans="1:15" ht="105" x14ac:dyDescent="0.25">
      <c r="A677" s="84" t="s">
        <v>1722</v>
      </c>
      <c r="B677" s="84" t="s">
        <v>1724</v>
      </c>
      <c r="C677" t="s">
        <v>1723</v>
      </c>
      <c r="D677">
        <v>25302200</v>
      </c>
      <c r="E677">
        <v>10</v>
      </c>
      <c r="F677">
        <v>68.459999999999894</v>
      </c>
      <c r="G677">
        <v>684.599999999999</v>
      </c>
      <c r="H677" s="84" t="s">
        <v>1377</v>
      </c>
      <c r="I677" t="s">
        <v>3504</v>
      </c>
      <c r="J677" t="s">
        <v>1721</v>
      </c>
      <c r="K677">
        <v>45490</v>
      </c>
      <c r="L677">
        <v>45505</v>
      </c>
      <c r="M677" t="s">
        <v>2788</v>
      </c>
      <c r="N677">
        <v>0</v>
      </c>
      <c r="O677" s="108" t="str">
        <f>CONCATENATE(Tabla1[[#This Row],[CONTRATO]],Tabla1[[#This Row],[CLAVE]])</f>
        <v>HRAEI-LPI-CC-034-2023HRAEI-MD1603</v>
      </c>
    </row>
    <row r="678" spans="1:15" ht="75" x14ac:dyDescent="0.25">
      <c r="A678" s="84" t="s">
        <v>1143</v>
      </c>
      <c r="B678" s="84" t="s">
        <v>1145</v>
      </c>
      <c r="C678" t="s">
        <v>1144</v>
      </c>
      <c r="D678">
        <v>25302198</v>
      </c>
      <c r="E678">
        <v>2</v>
      </c>
      <c r="F678">
        <v>360.5</v>
      </c>
      <c r="G678">
        <v>721</v>
      </c>
      <c r="H678" s="84" t="s">
        <v>1258</v>
      </c>
      <c r="I678" t="s">
        <v>3505</v>
      </c>
      <c r="J678" t="s">
        <v>2312</v>
      </c>
      <c r="K678">
        <v>45490</v>
      </c>
      <c r="L678">
        <v>45505</v>
      </c>
      <c r="M678" t="s">
        <v>2788</v>
      </c>
      <c r="N678">
        <v>0</v>
      </c>
      <c r="O678" s="108" t="str">
        <f>CONCATENATE(Tabla1[[#This Row],[CONTRATO]],Tabla1[[#This Row],[CLAVE]])</f>
        <v>HRAEI-LPI-CC-334-2023HRAEI-MD1607</v>
      </c>
    </row>
    <row r="679" spans="1:15" ht="45" x14ac:dyDescent="0.25">
      <c r="A679" s="84" t="s">
        <v>757</v>
      </c>
      <c r="B679" s="84" t="s">
        <v>759</v>
      </c>
      <c r="C679" t="s">
        <v>758</v>
      </c>
      <c r="D679">
        <v>25301112</v>
      </c>
      <c r="E679">
        <v>11</v>
      </c>
      <c r="F679">
        <v>6.69</v>
      </c>
      <c r="G679">
        <v>73.59</v>
      </c>
      <c r="H679" s="84" t="s">
        <v>377</v>
      </c>
      <c r="I679" t="s">
        <v>3506</v>
      </c>
      <c r="J679" t="s">
        <v>532</v>
      </c>
      <c r="K679">
        <v>45490</v>
      </c>
      <c r="L679">
        <v>45505</v>
      </c>
      <c r="M679">
        <v>45498</v>
      </c>
      <c r="N679">
        <v>11</v>
      </c>
      <c r="O679" s="108" t="str">
        <f>CONCATENATE(Tabla1[[#This Row],[CONTRATO]],Tabla1[[#This Row],[CLAVE]])</f>
        <v>HRAEI-LPI-CC-435-2022HRAEI-MD0768</v>
      </c>
    </row>
    <row r="680" spans="1:15" ht="60" x14ac:dyDescent="0.25">
      <c r="A680" s="84" t="s">
        <v>808</v>
      </c>
      <c r="B680" s="84" t="s">
        <v>810</v>
      </c>
      <c r="C680" t="s">
        <v>809</v>
      </c>
      <c r="D680">
        <v>25302194</v>
      </c>
      <c r="E680">
        <v>10</v>
      </c>
      <c r="F680">
        <v>42.5</v>
      </c>
      <c r="G680">
        <v>425</v>
      </c>
      <c r="H680" s="84" t="s">
        <v>377</v>
      </c>
      <c r="I680" t="s">
        <v>3506</v>
      </c>
      <c r="J680" t="s">
        <v>532</v>
      </c>
      <c r="K680">
        <v>45490</v>
      </c>
      <c r="L680">
        <v>45505</v>
      </c>
      <c r="M680">
        <v>45498</v>
      </c>
      <c r="N680">
        <v>10</v>
      </c>
      <c r="O680" s="108" t="str">
        <f>CONCATENATE(Tabla1[[#This Row],[CONTRATO]],Tabla1[[#This Row],[CLAVE]])</f>
        <v>HRAEI-LPI-CC-435-2022HRAEI-MD1604</v>
      </c>
    </row>
    <row r="681" spans="1:15" ht="45" x14ac:dyDescent="0.25">
      <c r="A681" s="84" t="s">
        <v>795</v>
      </c>
      <c r="B681" s="84" t="s">
        <v>797</v>
      </c>
      <c r="C681" t="s">
        <v>796</v>
      </c>
      <c r="D681">
        <v>25301308</v>
      </c>
      <c r="E681">
        <v>3</v>
      </c>
      <c r="F681">
        <v>114</v>
      </c>
      <c r="G681">
        <v>342</v>
      </c>
      <c r="H681" s="84" t="s">
        <v>1289</v>
      </c>
      <c r="I681" t="s">
        <v>3507</v>
      </c>
      <c r="J681" t="s">
        <v>2283</v>
      </c>
      <c r="K681">
        <v>45490</v>
      </c>
      <c r="L681">
        <v>45505</v>
      </c>
      <c r="M681" t="s">
        <v>2788</v>
      </c>
      <c r="N681">
        <v>0</v>
      </c>
      <c r="O681" s="108" t="str">
        <f>CONCATENATE(Tabla1[[#This Row],[CONTRATO]],Tabla1[[#This Row],[CLAVE]])</f>
        <v>HRAEI-LPI-CC-372-2023HRAEI-MD0920</v>
      </c>
    </row>
    <row r="682" spans="1:15" ht="45" x14ac:dyDescent="0.25">
      <c r="A682" s="84" t="s">
        <v>1942</v>
      </c>
      <c r="B682" s="84" t="s">
        <v>1944</v>
      </c>
      <c r="C682" t="s">
        <v>1943</v>
      </c>
      <c r="D682">
        <v>25303077</v>
      </c>
      <c r="E682">
        <v>4</v>
      </c>
      <c r="F682">
        <v>55</v>
      </c>
      <c r="G682">
        <v>220</v>
      </c>
      <c r="H682" s="84" t="s">
        <v>1289</v>
      </c>
      <c r="I682" t="s">
        <v>3507</v>
      </c>
      <c r="J682" t="s">
        <v>2283</v>
      </c>
      <c r="K682">
        <v>45490</v>
      </c>
      <c r="L682">
        <v>45505</v>
      </c>
      <c r="M682" t="s">
        <v>2788</v>
      </c>
      <c r="N682">
        <v>0</v>
      </c>
      <c r="O682" s="108" t="str">
        <f>CONCATENATE(Tabla1[[#This Row],[CONTRATO]],Tabla1[[#This Row],[CLAVE]])</f>
        <v>HRAEI-LPI-CC-372-2023HRAEI-MD1502</v>
      </c>
    </row>
    <row r="683" spans="1:15" ht="105" x14ac:dyDescent="0.25">
      <c r="A683" s="84" t="s">
        <v>2038</v>
      </c>
      <c r="B683" s="84" t="s">
        <v>2040</v>
      </c>
      <c r="C683" t="s">
        <v>2039</v>
      </c>
      <c r="D683">
        <v>25302921</v>
      </c>
      <c r="E683">
        <v>26</v>
      </c>
      <c r="F683">
        <v>9</v>
      </c>
      <c r="G683">
        <v>234</v>
      </c>
      <c r="H683" s="84" t="s">
        <v>1289</v>
      </c>
      <c r="I683" t="s">
        <v>3507</v>
      </c>
      <c r="J683" t="s">
        <v>2283</v>
      </c>
      <c r="K683">
        <v>45490</v>
      </c>
      <c r="L683">
        <v>45505</v>
      </c>
      <c r="M683" t="s">
        <v>2788</v>
      </c>
      <c r="N683">
        <v>0</v>
      </c>
      <c r="O683" s="108" t="str">
        <f>CONCATENATE(Tabla1[[#This Row],[CONTRATO]],Tabla1[[#This Row],[CLAVE]])</f>
        <v>HRAEI-LPI-CC-372-2023HRAEI-MD1165</v>
      </c>
    </row>
    <row r="684" spans="1:15" ht="75" x14ac:dyDescent="0.25">
      <c r="A684" s="84" t="s">
        <v>1859</v>
      </c>
      <c r="B684" s="84" t="s">
        <v>1861</v>
      </c>
      <c r="C684" t="s">
        <v>1860</v>
      </c>
      <c r="D684">
        <v>25302192</v>
      </c>
      <c r="E684">
        <v>2</v>
      </c>
      <c r="F684">
        <v>1400</v>
      </c>
      <c r="G684">
        <v>2800</v>
      </c>
      <c r="H684" s="84" t="s">
        <v>1289</v>
      </c>
      <c r="I684" t="s">
        <v>3507</v>
      </c>
      <c r="J684" t="s">
        <v>2283</v>
      </c>
      <c r="K684">
        <v>45490</v>
      </c>
      <c r="L684">
        <v>45505</v>
      </c>
      <c r="M684" t="s">
        <v>2788</v>
      </c>
      <c r="N684">
        <v>0</v>
      </c>
      <c r="O684" s="108" t="str">
        <f>CONCATENATE(Tabla1[[#This Row],[CONTRATO]],Tabla1[[#This Row],[CLAVE]])</f>
        <v>HRAEI-LPI-CC-372-2023HRAEI-MD1602</v>
      </c>
    </row>
    <row r="685" spans="1:15" ht="150" x14ac:dyDescent="0.25">
      <c r="A685" s="84" t="s">
        <v>1470</v>
      </c>
      <c r="B685" s="84" t="s">
        <v>1472</v>
      </c>
      <c r="C685" t="s">
        <v>1471</v>
      </c>
      <c r="D685">
        <v>25303470</v>
      </c>
      <c r="E685">
        <v>85</v>
      </c>
      <c r="F685">
        <v>2016</v>
      </c>
      <c r="G685">
        <v>171360</v>
      </c>
      <c r="H685" s="84" t="s">
        <v>1172</v>
      </c>
      <c r="I685" t="s">
        <v>3508</v>
      </c>
      <c r="J685" t="s">
        <v>1461</v>
      </c>
      <c r="K685">
        <v>45490</v>
      </c>
      <c r="L685">
        <v>45505</v>
      </c>
      <c r="M685" t="s">
        <v>2788</v>
      </c>
      <c r="N685">
        <v>0</v>
      </c>
      <c r="O685" s="108" t="str">
        <f>CONCATENATE(Tabla1[[#This Row],[CONTRATO]],Tabla1[[#This Row],[CLAVE]])</f>
        <v>HRAEI-AD-CC-539-2022HRAEI-MD2240</v>
      </c>
    </row>
    <row r="686" spans="1:15" ht="150" x14ac:dyDescent="0.25">
      <c r="A686" s="84" t="s">
        <v>1462</v>
      </c>
      <c r="B686" s="84" t="s">
        <v>1464</v>
      </c>
      <c r="C686" t="s">
        <v>1463</v>
      </c>
      <c r="D686">
        <v>25303468</v>
      </c>
      <c r="E686">
        <v>18</v>
      </c>
      <c r="F686">
        <v>711</v>
      </c>
      <c r="G686">
        <v>12798</v>
      </c>
      <c r="H686" s="84" t="s">
        <v>1172</v>
      </c>
      <c r="I686" t="s">
        <v>3508</v>
      </c>
      <c r="J686" t="s">
        <v>1461</v>
      </c>
      <c r="K686">
        <v>45490</v>
      </c>
      <c r="L686">
        <v>45505</v>
      </c>
      <c r="M686" t="s">
        <v>2788</v>
      </c>
      <c r="N686">
        <v>0</v>
      </c>
      <c r="O686" s="108" t="str">
        <f>CONCATENATE(Tabla1[[#This Row],[CONTRATO]],Tabla1[[#This Row],[CLAVE]])</f>
        <v>HRAEI-AD-CC-539-2022HRAEI-MD2238</v>
      </c>
    </row>
    <row r="687" spans="1:15" ht="150" x14ac:dyDescent="0.25">
      <c r="A687" s="84" t="s">
        <v>1466</v>
      </c>
      <c r="B687" s="84" t="s">
        <v>1468</v>
      </c>
      <c r="C687" t="s">
        <v>1467</v>
      </c>
      <c r="D687">
        <v>25303469</v>
      </c>
      <c r="E687">
        <v>22</v>
      </c>
      <c r="F687">
        <v>1008</v>
      </c>
      <c r="G687">
        <v>22176</v>
      </c>
      <c r="H687" s="84" t="s">
        <v>1172</v>
      </c>
      <c r="I687" t="s">
        <v>3508</v>
      </c>
      <c r="J687" t="s">
        <v>1461</v>
      </c>
      <c r="K687">
        <v>45490</v>
      </c>
      <c r="L687">
        <v>45505</v>
      </c>
      <c r="M687" t="s">
        <v>2788</v>
      </c>
      <c r="N687">
        <v>0</v>
      </c>
      <c r="O687" s="108" t="str">
        <f>CONCATENATE(Tabla1[[#This Row],[CONTRATO]],Tabla1[[#This Row],[CLAVE]])</f>
        <v>HRAEI-AD-CC-539-2022HRAEI-MD2239</v>
      </c>
    </row>
    <row r="688" spans="1:15" ht="105" x14ac:dyDescent="0.25">
      <c r="A688" s="84" t="s">
        <v>963</v>
      </c>
      <c r="B688" s="84" t="s">
        <v>965</v>
      </c>
      <c r="C688" t="s">
        <v>964</v>
      </c>
      <c r="D688">
        <v>25300664</v>
      </c>
      <c r="E688">
        <v>5801</v>
      </c>
      <c r="F688">
        <v>3.52</v>
      </c>
      <c r="G688">
        <v>20419.52</v>
      </c>
      <c r="H688" s="84" t="s">
        <v>1476</v>
      </c>
      <c r="I688" t="s">
        <v>3509</v>
      </c>
      <c r="J688" t="s">
        <v>2273</v>
      </c>
      <c r="K688">
        <v>45490</v>
      </c>
      <c r="L688">
        <v>45505</v>
      </c>
      <c r="M688" t="s">
        <v>2788</v>
      </c>
      <c r="N688">
        <v>0</v>
      </c>
      <c r="O688" s="108" t="str">
        <f>CONCATENATE(Tabla1[[#This Row],[CONTRATO]],Tabla1[[#This Row],[CLAVE]])</f>
        <v>HRAEI-LPI-CC-353-1-2023HRAEI-MD0431</v>
      </c>
    </row>
    <row r="689" spans="1:15" ht="75" x14ac:dyDescent="0.25">
      <c r="A689" s="84" t="s">
        <v>939</v>
      </c>
      <c r="B689" s="84" t="s">
        <v>941</v>
      </c>
      <c r="C689" t="s">
        <v>940</v>
      </c>
      <c r="D689">
        <v>25301376</v>
      </c>
      <c r="E689">
        <v>42</v>
      </c>
      <c r="F689">
        <v>4.74</v>
      </c>
      <c r="G689">
        <v>199.08</v>
      </c>
      <c r="H689" s="84" t="s">
        <v>1476</v>
      </c>
      <c r="I689" t="s">
        <v>3509</v>
      </c>
      <c r="J689" t="s">
        <v>2273</v>
      </c>
      <c r="K689">
        <v>45490</v>
      </c>
      <c r="L689">
        <v>45505</v>
      </c>
      <c r="M689" t="s">
        <v>2788</v>
      </c>
      <c r="N689">
        <v>0</v>
      </c>
      <c r="O689" s="108" t="str">
        <f>CONCATENATE(Tabla1[[#This Row],[CONTRATO]],Tabla1[[#This Row],[CLAVE]])</f>
        <v>HRAEI-LPI-CC-353-1-2023HRAEI-MD0970</v>
      </c>
    </row>
    <row r="690" spans="1:15" ht="75" x14ac:dyDescent="0.25">
      <c r="A690" s="84" t="s">
        <v>909</v>
      </c>
      <c r="B690" s="84" t="s">
        <v>911</v>
      </c>
      <c r="C690" t="s">
        <v>910</v>
      </c>
      <c r="D690">
        <v>25301868</v>
      </c>
      <c r="E690">
        <v>77</v>
      </c>
      <c r="F690">
        <v>425.11</v>
      </c>
      <c r="G690">
        <v>32733.47</v>
      </c>
      <c r="H690" s="84" t="s">
        <v>1476</v>
      </c>
      <c r="I690" t="s">
        <v>3509</v>
      </c>
      <c r="J690" t="s">
        <v>2273</v>
      </c>
      <c r="K690">
        <v>45490</v>
      </c>
      <c r="L690">
        <v>45505</v>
      </c>
      <c r="M690" t="s">
        <v>2788</v>
      </c>
      <c r="N690">
        <v>0</v>
      </c>
      <c r="O690" s="108" t="str">
        <f>CONCATENATE(Tabla1[[#This Row],[CONTRATO]],Tabla1[[#This Row],[CLAVE]])</f>
        <v>HRAEI-LPI-CC-353-1-2023HRAEI-MD1336</v>
      </c>
    </row>
    <row r="691" spans="1:15" ht="45" x14ac:dyDescent="0.25">
      <c r="A691" s="84" t="s">
        <v>97</v>
      </c>
      <c r="B691" s="84" t="s">
        <v>99</v>
      </c>
      <c r="C691" t="s">
        <v>98</v>
      </c>
      <c r="D691">
        <v>25302978</v>
      </c>
      <c r="E691">
        <v>19</v>
      </c>
      <c r="F691">
        <v>244.22</v>
      </c>
      <c r="G691">
        <v>4640.18</v>
      </c>
      <c r="H691" s="84" t="s">
        <v>90</v>
      </c>
      <c r="I691" t="s">
        <v>3510</v>
      </c>
      <c r="J691" t="s">
        <v>96</v>
      </c>
      <c r="K691">
        <v>45490</v>
      </c>
      <c r="L691">
        <v>45505</v>
      </c>
      <c r="M691" t="s">
        <v>2788</v>
      </c>
      <c r="N691">
        <v>0</v>
      </c>
      <c r="O691" s="108" t="str">
        <f>CONCATENATE(Tabla1[[#This Row],[CONTRATO]],Tabla1[[#This Row],[CLAVE]])</f>
        <v>HRAEI-AD-CC-327-2022HRAEI-MD1331</v>
      </c>
    </row>
    <row r="692" spans="1:15" ht="60" x14ac:dyDescent="0.25">
      <c r="A692" s="84" t="s">
        <v>2195</v>
      </c>
      <c r="B692" s="84" t="s">
        <v>2197</v>
      </c>
      <c r="C692" t="s">
        <v>2196</v>
      </c>
      <c r="D692">
        <v>25301804</v>
      </c>
      <c r="E692">
        <v>4</v>
      </c>
      <c r="F692">
        <v>38.909999999999997</v>
      </c>
      <c r="G692">
        <v>155.63999999999999</v>
      </c>
      <c r="H692" s="84" t="s">
        <v>583</v>
      </c>
      <c r="I692" t="s">
        <v>3511</v>
      </c>
      <c r="J692" t="s">
        <v>2384</v>
      </c>
      <c r="K692">
        <v>45490</v>
      </c>
      <c r="L692">
        <v>45505</v>
      </c>
      <c r="M692" t="s">
        <v>2788</v>
      </c>
      <c r="N692">
        <v>0</v>
      </c>
      <c r="O692" s="108" t="str">
        <f>CONCATENATE(Tabla1[[#This Row],[CONTRATO]],Tabla1[[#This Row],[CLAVE]])</f>
        <v>HRAEI-LPI-CC-267-1-2023HRAEI-MD1291</v>
      </c>
    </row>
    <row r="693" spans="1:15" ht="75" x14ac:dyDescent="0.25">
      <c r="A693" s="84" t="s">
        <v>393</v>
      </c>
      <c r="B693" s="84" t="s">
        <v>395</v>
      </c>
      <c r="C693" t="s">
        <v>394</v>
      </c>
      <c r="D693">
        <v>25301688</v>
      </c>
      <c r="E693">
        <v>94</v>
      </c>
      <c r="F693">
        <v>3.03</v>
      </c>
      <c r="G693">
        <v>284.82</v>
      </c>
      <c r="H693" s="84" t="s">
        <v>392</v>
      </c>
      <c r="I693" t="s">
        <v>3512</v>
      </c>
      <c r="J693" t="s">
        <v>391</v>
      </c>
      <c r="K693">
        <v>45490</v>
      </c>
      <c r="L693">
        <v>45505</v>
      </c>
      <c r="M693">
        <v>45499</v>
      </c>
      <c r="N693">
        <v>94</v>
      </c>
      <c r="O693" s="108" t="str">
        <f>CONCATENATE(Tabla1[[#This Row],[CONTRATO]],Tabla1[[#This Row],[CLAVE]])</f>
        <v>HRAEI-LPI-CC-418-1-2022HRAEI-MD1209</v>
      </c>
    </row>
    <row r="694" spans="1:15" ht="75" x14ac:dyDescent="0.25">
      <c r="A694" s="84" t="s">
        <v>1216</v>
      </c>
      <c r="B694" s="84" t="s">
        <v>1218</v>
      </c>
      <c r="C694" t="s">
        <v>1217</v>
      </c>
      <c r="D694">
        <v>25303457</v>
      </c>
      <c r="E694">
        <v>9</v>
      </c>
      <c r="F694">
        <v>171.71</v>
      </c>
      <c r="G694">
        <v>1545.39</v>
      </c>
      <c r="H694" s="84" t="s">
        <v>392</v>
      </c>
      <c r="I694" t="s">
        <v>3512</v>
      </c>
      <c r="J694" t="s">
        <v>391</v>
      </c>
      <c r="K694">
        <v>45490</v>
      </c>
      <c r="L694">
        <v>45505</v>
      </c>
      <c r="M694">
        <v>45499</v>
      </c>
      <c r="N694">
        <v>9</v>
      </c>
      <c r="O694" s="108" t="str">
        <f>CONCATENATE(Tabla1[[#This Row],[CONTRATO]],Tabla1[[#This Row],[CLAVE]])</f>
        <v>HRAEI-LPI-CC-418-1-2022HRAEI-MD2087</v>
      </c>
    </row>
    <row r="695" spans="1:15" ht="135" x14ac:dyDescent="0.25">
      <c r="A695" s="84" t="s">
        <v>1051</v>
      </c>
      <c r="B695" s="84" t="s">
        <v>1053</v>
      </c>
      <c r="C695" t="s">
        <v>1052</v>
      </c>
      <c r="D695">
        <v>25302901</v>
      </c>
      <c r="E695">
        <v>3840</v>
      </c>
      <c r="F695">
        <v>21.56</v>
      </c>
      <c r="G695">
        <v>82790.399999999994</v>
      </c>
      <c r="H695" s="84" t="s">
        <v>373</v>
      </c>
      <c r="I695" t="s">
        <v>3513</v>
      </c>
      <c r="J695" t="s">
        <v>2459</v>
      </c>
      <c r="K695">
        <v>45490</v>
      </c>
      <c r="L695">
        <v>45505</v>
      </c>
      <c r="M695" t="s">
        <v>2788</v>
      </c>
      <c r="N695">
        <v>0</v>
      </c>
      <c r="O695" s="108" t="str">
        <f>CONCATENATE(Tabla1[[#This Row],[CONTRATO]],Tabla1[[#This Row],[CLAVE]])</f>
        <v>HRAEI-LPI-CC-314-2023HRAEI-MD1167</v>
      </c>
    </row>
    <row r="696" spans="1:15" ht="75" x14ac:dyDescent="0.25">
      <c r="A696" s="84" t="s">
        <v>1685</v>
      </c>
      <c r="B696" s="84" t="s">
        <v>1687</v>
      </c>
      <c r="C696" t="s">
        <v>1686</v>
      </c>
      <c r="D696">
        <v>25301221</v>
      </c>
      <c r="E696">
        <v>20</v>
      </c>
      <c r="F696">
        <v>24.5</v>
      </c>
      <c r="G696">
        <v>490</v>
      </c>
      <c r="H696" s="84" t="s">
        <v>2318</v>
      </c>
      <c r="I696" t="s">
        <v>3514</v>
      </c>
      <c r="J696" t="s">
        <v>2317</v>
      </c>
      <c r="K696">
        <v>45490</v>
      </c>
      <c r="L696">
        <v>45505</v>
      </c>
      <c r="M696" t="s">
        <v>2788</v>
      </c>
      <c r="N696">
        <v>0</v>
      </c>
      <c r="O696" s="108" t="str">
        <f>CONCATENATE(Tabla1[[#This Row],[CONTRATO]],Tabla1[[#This Row],[CLAVE]])</f>
        <v>HRAEI-LPI-CC-312-1-2023HRAEI-MD0852</v>
      </c>
    </row>
    <row r="697" spans="1:15" ht="75" x14ac:dyDescent="0.25">
      <c r="A697" s="84" t="s">
        <v>1077</v>
      </c>
      <c r="B697" s="84" t="s">
        <v>1079</v>
      </c>
      <c r="C697" t="s">
        <v>1078</v>
      </c>
      <c r="D697">
        <v>25302808</v>
      </c>
      <c r="E697">
        <v>4032</v>
      </c>
      <c r="F697">
        <v>82.22</v>
      </c>
      <c r="G697">
        <v>331511.03999999998</v>
      </c>
      <c r="H697" s="84" t="s">
        <v>2318</v>
      </c>
      <c r="I697" t="s">
        <v>3514</v>
      </c>
      <c r="J697" t="s">
        <v>2317</v>
      </c>
      <c r="K697">
        <v>45490</v>
      </c>
      <c r="L697">
        <v>45505</v>
      </c>
      <c r="M697" t="s">
        <v>2788</v>
      </c>
      <c r="N697">
        <v>0</v>
      </c>
      <c r="O697" s="108" t="str">
        <f>CONCATENATE(Tabla1[[#This Row],[CONTRATO]],Tabla1[[#This Row],[CLAVE]])</f>
        <v>HRAEI-LPI-CC-312-1-2023HRAEI-MD1006</v>
      </c>
    </row>
    <row r="698" spans="1:15" ht="135" x14ac:dyDescent="0.25">
      <c r="A698" s="84" t="s">
        <v>1051</v>
      </c>
      <c r="B698" s="84" t="s">
        <v>1053</v>
      </c>
      <c r="C698" t="s">
        <v>1052</v>
      </c>
      <c r="D698">
        <v>25302901</v>
      </c>
      <c r="E698">
        <v>5760</v>
      </c>
      <c r="F698">
        <v>21.37</v>
      </c>
      <c r="G698">
        <v>123091.20000000001</v>
      </c>
      <c r="H698" s="84" t="s">
        <v>2318</v>
      </c>
      <c r="I698" t="s">
        <v>3514</v>
      </c>
      <c r="J698" t="s">
        <v>2317</v>
      </c>
      <c r="K698">
        <v>45490</v>
      </c>
      <c r="L698">
        <v>45505</v>
      </c>
      <c r="M698" t="s">
        <v>2788</v>
      </c>
      <c r="N698">
        <v>0</v>
      </c>
      <c r="O698" s="108" t="str">
        <f>CONCATENATE(Tabla1[[#This Row],[CONTRATO]],Tabla1[[#This Row],[CLAVE]])</f>
        <v>HRAEI-LPI-CC-312-1-2023HRAEI-MD1167</v>
      </c>
    </row>
    <row r="699" spans="1:15" ht="135" x14ac:dyDescent="0.25">
      <c r="A699" s="84" t="s">
        <v>1433</v>
      </c>
      <c r="B699" s="84" t="s">
        <v>1435</v>
      </c>
      <c r="C699" t="s">
        <v>1434</v>
      </c>
      <c r="D699">
        <v>25302887</v>
      </c>
      <c r="E699">
        <v>26</v>
      </c>
      <c r="F699">
        <v>672.5</v>
      </c>
      <c r="G699">
        <v>17485</v>
      </c>
      <c r="H699" s="84" t="s">
        <v>219</v>
      </c>
      <c r="I699" t="s">
        <v>3515</v>
      </c>
      <c r="J699" t="s">
        <v>1432</v>
      </c>
      <c r="K699">
        <v>45490</v>
      </c>
      <c r="L699">
        <v>45505</v>
      </c>
      <c r="M699">
        <v>45505</v>
      </c>
      <c r="N699">
        <v>26</v>
      </c>
      <c r="O699" s="108" t="str">
        <f>CONCATENATE(Tabla1[[#This Row],[CONTRATO]],Tabla1[[#This Row],[CLAVE]])</f>
        <v>HRAEI-AD-CC-540-2022HRAEI-MD2235</v>
      </c>
    </row>
    <row r="700" spans="1:15" ht="135" x14ac:dyDescent="0.25">
      <c r="A700" s="84" t="s">
        <v>1437</v>
      </c>
      <c r="B700" s="84" t="s">
        <v>1439</v>
      </c>
      <c r="C700" t="s">
        <v>1438</v>
      </c>
      <c r="D700">
        <v>25302888</v>
      </c>
      <c r="E700">
        <v>11</v>
      </c>
      <c r="F700">
        <v>1345</v>
      </c>
      <c r="G700">
        <v>14795</v>
      </c>
      <c r="H700" s="84" t="s">
        <v>219</v>
      </c>
      <c r="I700" t="s">
        <v>3515</v>
      </c>
      <c r="J700" t="s">
        <v>1432</v>
      </c>
      <c r="K700">
        <v>45490</v>
      </c>
      <c r="L700">
        <v>45505</v>
      </c>
      <c r="M700" t="s">
        <v>2788</v>
      </c>
      <c r="N700">
        <v>0</v>
      </c>
      <c r="O700" s="108" t="str">
        <f>CONCATENATE(Tabla1[[#This Row],[CONTRATO]],Tabla1[[#This Row],[CLAVE]])</f>
        <v>HRAEI-AD-CC-540-2022HRAEI-MD2236</v>
      </c>
    </row>
    <row r="701" spans="1:15" ht="135" x14ac:dyDescent="0.25">
      <c r="A701" s="84" t="s">
        <v>1433</v>
      </c>
      <c r="B701" s="84" t="s">
        <v>1435</v>
      </c>
      <c r="C701" t="s">
        <v>1434</v>
      </c>
      <c r="D701">
        <v>25302887</v>
      </c>
      <c r="E701">
        <v>16</v>
      </c>
      <c r="F701">
        <v>672.5</v>
      </c>
      <c r="G701">
        <v>10760</v>
      </c>
      <c r="H701" s="84" t="s">
        <v>2266</v>
      </c>
      <c r="I701" t="s">
        <v>3516</v>
      </c>
      <c r="J701" t="s">
        <v>2397</v>
      </c>
      <c r="K701">
        <v>45490</v>
      </c>
      <c r="L701">
        <v>45505</v>
      </c>
      <c r="M701" t="s">
        <v>2788</v>
      </c>
      <c r="N701">
        <v>0</v>
      </c>
      <c r="O701" s="108" t="str">
        <f>CONCATENATE(Tabla1[[#This Row],[CONTRATO]],Tabla1[[#This Row],[CLAVE]])</f>
        <v>HRAEI-LPI-CC-371-2023HRAEI-MD2235</v>
      </c>
    </row>
    <row r="702" spans="1:15" ht="45" x14ac:dyDescent="0.25">
      <c r="A702" s="84" t="s">
        <v>1167</v>
      </c>
      <c r="B702" s="84" t="s">
        <v>1169</v>
      </c>
      <c r="C702" t="s">
        <v>1168</v>
      </c>
      <c r="D702">
        <v>25302832</v>
      </c>
      <c r="E702">
        <v>4</v>
      </c>
      <c r="F702">
        <v>750</v>
      </c>
      <c r="G702">
        <v>3000</v>
      </c>
      <c r="H702" s="84" t="s">
        <v>1166</v>
      </c>
      <c r="I702" t="s">
        <v>3517</v>
      </c>
      <c r="J702" t="s">
        <v>1165</v>
      </c>
      <c r="K702">
        <v>45490</v>
      </c>
      <c r="L702">
        <v>45505</v>
      </c>
      <c r="M702" t="s">
        <v>2788</v>
      </c>
      <c r="N702">
        <v>0</v>
      </c>
      <c r="O702" s="108" t="str">
        <f>CONCATENATE(Tabla1[[#This Row],[CONTRATO]],Tabla1[[#This Row],[CLAVE]])</f>
        <v>HRAEI-LPI-CC-481-2022HRAEI-MD2147</v>
      </c>
    </row>
    <row r="703" spans="1:15" ht="45" x14ac:dyDescent="0.25">
      <c r="A703" s="84" t="s">
        <v>1167</v>
      </c>
      <c r="B703" s="84" t="s">
        <v>1169</v>
      </c>
      <c r="C703" t="s">
        <v>1168</v>
      </c>
      <c r="D703">
        <v>25302832</v>
      </c>
      <c r="E703">
        <v>3</v>
      </c>
      <c r="F703">
        <v>750</v>
      </c>
      <c r="G703">
        <v>2250</v>
      </c>
      <c r="H703" s="84" t="s">
        <v>1166</v>
      </c>
      <c r="I703" t="s">
        <v>3518</v>
      </c>
      <c r="J703" t="s">
        <v>2404</v>
      </c>
      <c r="K703">
        <v>45490</v>
      </c>
      <c r="L703">
        <v>45505</v>
      </c>
      <c r="M703" t="s">
        <v>2788</v>
      </c>
      <c r="N703">
        <v>0</v>
      </c>
      <c r="O703" s="108" t="str">
        <f>CONCATENATE(Tabla1[[#This Row],[CONTRATO]],Tabla1[[#This Row],[CLAVE]])</f>
        <v>HRAEI-LPI-CC-298-2023HRAEI-MD2147</v>
      </c>
    </row>
    <row r="704" spans="1:15" ht="75" x14ac:dyDescent="0.25">
      <c r="A704" s="84" t="s">
        <v>1077</v>
      </c>
      <c r="B704" s="84" t="s">
        <v>1079</v>
      </c>
      <c r="C704" t="s">
        <v>1078</v>
      </c>
      <c r="D704">
        <v>25302808</v>
      </c>
      <c r="E704">
        <v>2688</v>
      </c>
      <c r="F704">
        <v>79.08</v>
      </c>
      <c r="G704">
        <v>212567.04000000001</v>
      </c>
      <c r="H704" s="84" t="s">
        <v>2365</v>
      </c>
      <c r="I704" t="s">
        <v>3519</v>
      </c>
      <c r="J704" t="s">
        <v>2364</v>
      </c>
      <c r="K704">
        <v>45490</v>
      </c>
      <c r="L704">
        <v>45505</v>
      </c>
      <c r="M704" t="s">
        <v>2788</v>
      </c>
      <c r="N704">
        <v>0</v>
      </c>
      <c r="O704" s="108" t="str">
        <f>CONCATENATE(Tabla1[[#This Row],[CONTRATO]],Tabla1[[#This Row],[CLAVE]])</f>
        <v>HRAEI-LPI-CC-296-1-2023HRAEI-MD1006</v>
      </c>
    </row>
    <row r="705" spans="1:15" ht="105" x14ac:dyDescent="0.25">
      <c r="A705" s="84" t="s">
        <v>1869</v>
      </c>
      <c r="B705" s="84" t="s">
        <v>1871</v>
      </c>
      <c r="C705" t="s">
        <v>1870</v>
      </c>
      <c r="D705">
        <v>25302222</v>
      </c>
      <c r="E705">
        <v>4</v>
      </c>
      <c r="F705">
        <v>14.87</v>
      </c>
      <c r="G705">
        <v>59.48</v>
      </c>
      <c r="H705" s="84" t="s">
        <v>2365</v>
      </c>
      <c r="I705" t="s">
        <v>3519</v>
      </c>
      <c r="J705" t="s">
        <v>2364</v>
      </c>
      <c r="K705">
        <v>45490</v>
      </c>
      <c r="L705">
        <v>45505</v>
      </c>
      <c r="M705" t="s">
        <v>2788</v>
      </c>
      <c r="N705">
        <v>0</v>
      </c>
      <c r="O705" s="108" t="str">
        <f>CONCATENATE(Tabla1[[#This Row],[CONTRATO]],Tabla1[[#This Row],[CLAVE]])</f>
        <v>HRAEI-LPI-CC-296-1-2023HRAEI-MD1621</v>
      </c>
    </row>
    <row r="706" spans="1:15" ht="75" x14ac:dyDescent="0.25">
      <c r="A706" s="84" t="s">
        <v>428</v>
      </c>
      <c r="B706" s="84" t="s">
        <v>430</v>
      </c>
      <c r="C706" t="s">
        <v>429</v>
      </c>
      <c r="D706">
        <v>25302522</v>
      </c>
      <c r="E706">
        <v>460</v>
      </c>
      <c r="F706">
        <v>98.2</v>
      </c>
      <c r="G706">
        <v>45172</v>
      </c>
      <c r="H706" s="84" t="s">
        <v>2349</v>
      </c>
      <c r="I706" t="s">
        <v>3520</v>
      </c>
      <c r="J706" t="s">
        <v>2348</v>
      </c>
      <c r="K706">
        <v>45490</v>
      </c>
      <c r="L706">
        <v>45505</v>
      </c>
      <c r="M706" t="s">
        <v>2788</v>
      </c>
      <c r="N706">
        <v>0</v>
      </c>
      <c r="O706" s="108" t="str">
        <f>CONCATENATE(Tabla1[[#This Row],[CONTRATO]],Tabla1[[#This Row],[CLAVE]])</f>
        <v>HRAEI-LPI-CC-336-1-2023HRAEI-MD0438</v>
      </c>
    </row>
    <row r="707" spans="1:15" ht="90" x14ac:dyDescent="0.25">
      <c r="A707" s="84" t="s">
        <v>971</v>
      </c>
      <c r="B707" s="84" t="s">
        <v>973</v>
      </c>
      <c r="C707" t="s">
        <v>972</v>
      </c>
      <c r="D707">
        <v>25302204</v>
      </c>
      <c r="E707">
        <v>2034</v>
      </c>
      <c r="F707">
        <v>32</v>
      </c>
      <c r="G707">
        <v>65088</v>
      </c>
      <c r="H707" s="84" t="s">
        <v>2349</v>
      </c>
      <c r="I707" t="s">
        <v>3520</v>
      </c>
      <c r="J707" t="s">
        <v>2348</v>
      </c>
      <c r="K707">
        <v>45490</v>
      </c>
      <c r="L707">
        <v>45505</v>
      </c>
      <c r="M707" t="s">
        <v>2788</v>
      </c>
      <c r="N707">
        <v>0</v>
      </c>
      <c r="O707" s="108" t="str">
        <f>CONCATENATE(Tabla1[[#This Row],[CONTRATO]],Tabla1[[#This Row],[CLAVE]])</f>
        <v>HRAEI-LPI-CC-336-1-2023HRAEI-MD1610</v>
      </c>
    </row>
    <row r="708" spans="1:15" ht="165" x14ac:dyDescent="0.25">
      <c r="A708" s="84" t="s">
        <v>1910</v>
      </c>
      <c r="B708" s="84" t="s">
        <v>1912</v>
      </c>
      <c r="C708" t="s">
        <v>1911</v>
      </c>
      <c r="D708">
        <v>25302042</v>
      </c>
      <c r="E708">
        <v>76</v>
      </c>
      <c r="F708">
        <v>197.36</v>
      </c>
      <c r="G708">
        <v>14999.36</v>
      </c>
      <c r="H708" s="84" t="s">
        <v>2452</v>
      </c>
      <c r="I708" t="s">
        <v>3521</v>
      </c>
      <c r="J708" t="s">
        <v>2451</v>
      </c>
      <c r="K708">
        <v>45490</v>
      </c>
      <c r="L708">
        <v>45505</v>
      </c>
      <c r="M708">
        <v>45497</v>
      </c>
      <c r="N708">
        <v>76</v>
      </c>
      <c r="O708" s="108" t="str">
        <f>CONCATENATE(Tabla1[[#This Row],[CONTRATO]],Tabla1[[#This Row],[CLAVE]])</f>
        <v>HRAEI-LPI-CC-253-2023HRAEI-MD1475</v>
      </c>
    </row>
    <row r="709" spans="1:15" ht="60" x14ac:dyDescent="0.25">
      <c r="A709" s="84" t="s">
        <v>1968</v>
      </c>
      <c r="B709" s="84" t="s">
        <v>1970</v>
      </c>
      <c r="C709" t="s">
        <v>1969</v>
      </c>
      <c r="D709">
        <v>25303226</v>
      </c>
      <c r="E709">
        <v>70</v>
      </c>
      <c r="F709">
        <v>45.88</v>
      </c>
      <c r="G709">
        <v>3211.6000000000004</v>
      </c>
      <c r="H709" s="84" t="s">
        <v>2334</v>
      </c>
      <c r="I709" t="s">
        <v>3522</v>
      </c>
      <c r="J709" t="s">
        <v>2333</v>
      </c>
      <c r="K709">
        <v>45490</v>
      </c>
      <c r="L709">
        <v>45505</v>
      </c>
      <c r="M709" t="s">
        <v>2788</v>
      </c>
      <c r="N709">
        <v>0</v>
      </c>
      <c r="O709" s="108" t="str">
        <f>CONCATENATE(Tabla1[[#This Row],[CONTRATO]],Tabla1[[#This Row],[CLAVE]])</f>
        <v>HRAEI-LPI-CC-297-2023HRAEI-MD2170</v>
      </c>
    </row>
    <row r="710" spans="1:15" ht="60" x14ac:dyDescent="0.25">
      <c r="A710" s="84" t="s">
        <v>808</v>
      </c>
      <c r="B710" s="84" t="s">
        <v>810</v>
      </c>
      <c r="C710" t="s">
        <v>809</v>
      </c>
      <c r="D710">
        <v>25302194</v>
      </c>
      <c r="E710">
        <v>4</v>
      </c>
      <c r="F710">
        <v>44.25</v>
      </c>
      <c r="G710">
        <v>177</v>
      </c>
      <c r="H710" s="84" t="s">
        <v>2334</v>
      </c>
      <c r="I710" t="s">
        <v>3522</v>
      </c>
      <c r="J710" t="s">
        <v>2333</v>
      </c>
      <c r="K710">
        <v>45490</v>
      </c>
      <c r="L710">
        <v>45505</v>
      </c>
      <c r="M710" t="s">
        <v>2788</v>
      </c>
      <c r="N710">
        <v>0</v>
      </c>
      <c r="O710" s="108" t="str">
        <f>CONCATENATE(Tabla1[[#This Row],[CONTRATO]],Tabla1[[#This Row],[CLAVE]])</f>
        <v>HRAEI-LPI-CC-297-2023HRAEI-MD1604</v>
      </c>
    </row>
    <row r="711" spans="1:15" ht="75" x14ac:dyDescent="0.25">
      <c r="A711" s="84" t="s">
        <v>982</v>
      </c>
      <c r="B711" s="84" t="s">
        <v>984</v>
      </c>
      <c r="C711" t="s">
        <v>983</v>
      </c>
      <c r="D711">
        <v>25302464</v>
      </c>
      <c r="E711">
        <v>240</v>
      </c>
      <c r="F711">
        <v>12.38</v>
      </c>
      <c r="G711">
        <v>2971.2000000000003</v>
      </c>
      <c r="H711" s="84" t="s">
        <v>2489</v>
      </c>
      <c r="I711" t="s">
        <v>3523</v>
      </c>
      <c r="J711" t="s">
        <v>2488</v>
      </c>
      <c r="K711">
        <v>45490</v>
      </c>
      <c r="L711">
        <v>45505</v>
      </c>
      <c r="M711" t="s">
        <v>2788</v>
      </c>
      <c r="N711">
        <v>0</v>
      </c>
      <c r="O711" s="108" t="str">
        <f>CONCATENATE(Tabla1[[#This Row],[CONTRATO]],Tabla1[[#This Row],[CLAVE]])</f>
        <v>HRAEI-LPI-CC-396-2023HRAEI-MD0308</v>
      </c>
    </row>
    <row r="712" spans="1:15" ht="45" x14ac:dyDescent="0.25">
      <c r="A712" s="84" t="s">
        <v>1628</v>
      </c>
      <c r="B712" s="84" t="s">
        <v>1630</v>
      </c>
      <c r="C712" t="s">
        <v>1629</v>
      </c>
      <c r="D712">
        <v>25301480</v>
      </c>
      <c r="E712">
        <v>2832</v>
      </c>
      <c r="F712">
        <v>9.85</v>
      </c>
      <c r="G712">
        <v>27895.200000000001</v>
      </c>
      <c r="H712" s="84" t="s">
        <v>2489</v>
      </c>
      <c r="I712" t="s">
        <v>3523</v>
      </c>
      <c r="J712" t="s">
        <v>2488</v>
      </c>
      <c r="K712">
        <v>45490</v>
      </c>
      <c r="L712">
        <v>45505</v>
      </c>
      <c r="M712" t="s">
        <v>2788</v>
      </c>
      <c r="N712">
        <v>0</v>
      </c>
      <c r="O712" s="108" t="str">
        <f>CONCATENATE(Tabla1[[#This Row],[CONTRATO]],Tabla1[[#This Row],[CLAVE]])</f>
        <v>HRAEI-LPI-CC-396-2023HRAEI-MD1052</v>
      </c>
    </row>
    <row r="713" spans="1:15" ht="60" x14ac:dyDescent="0.25">
      <c r="A713" s="84" t="s">
        <v>1526</v>
      </c>
      <c r="B713" s="84" t="s">
        <v>1528</v>
      </c>
      <c r="C713" t="s">
        <v>1527</v>
      </c>
      <c r="D713">
        <v>25300989</v>
      </c>
      <c r="E713">
        <v>3</v>
      </c>
      <c r="F713">
        <v>120</v>
      </c>
      <c r="G713">
        <v>360</v>
      </c>
      <c r="H713" s="84" t="s">
        <v>2489</v>
      </c>
      <c r="I713" t="s">
        <v>3523</v>
      </c>
      <c r="J713" t="s">
        <v>2488</v>
      </c>
      <c r="K713">
        <v>45490</v>
      </c>
      <c r="L713">
        <v>45505</v>
      </c>
      <c r="M713" t="s">
        <v>2788</v>
      </c>
      <c r="N713">
        <v>0</v>
      </c>
      <c r="O713" s="108" t="str">
        <f>CONCATENATE(Tabla1[[#This Row],[CONTRATO]],Tabla1[[#This Row],[CLAVE]])</f>
        <v>HRAEI-LPI-CC-396-2023HRAEI-MD0670</v>
      </c>
    </row>
    <row r="714" spans="1:15" ht="45" x14ac:dyDescent="0.25">
      <c r="A714" s="84" t="s">
        <v>1422</v>
      </c>
      <c r="B714" s="84" t="s">
        <v>1424</v>
      </c>
      <c r="C714" t="s">
        <v>1423</v>
      </c>
      <c r="D714">
        <v>25301858</v>
      </c>
      <c r="E714">
        <v>12</v>
      </c>
      <c r="F714">
        <v>49.97</v>
      </c>
      <c r="G714">
        <v>599.64</v>
      </c>
      <c r="H714" s="84" t="s">
        <v>2230</v>
      </c>
      <c r="I714" t="s">
        <v>3524</v>
      </c>
      <c r="J714" t="s">
        <v>2292</v>
      </c>
      <c r="K714">
        <v>45490</v>
      </c>
      <c r="L714">
        <v>45505</v>
      </c>
      <c r="M714" t="s">
        <v>2788</v>
      </c>
      <c r="N714">
        <v>0</v>
      </c>
      <c r="O714" s="108" t="str">
        <f>CONCATENATE(Tabla1[[#This Row],[CONTRATO]],Tabla1[[#This Row],[CLAVE]])</f>
        <v>HRAEI-LPI-CC-376-2023HRAEI-MD1323</v>
      </c>
    </row>
    <row r="715" spans="1:15" ht="60" x14ac:dyDescent="0.25">
      <c r="A715" s="84" t="s">
        <v>1244</v>
      </c>
      <c r="B715" s="84" t="s">
        <v>1246</v>
      </c>
      <c r="C715" t="s">
        <v>1245</v>
      </c>
      <c r="D715">
        <v>25302099</v>
      </c>
      <c r="E715">
        <v>12</v>
      </c>
      <c r="F715">
        <v>15.8</v>
      </c>
      <c r="G715">
        <v>189.60000000000002</v>
      </c>
      <c r="H715" s="84" t="s">
        <v>2230</v>
      </c>
      <c r="I715" t="s">
        <v>3524</v>
      </c>
      <c r="J715" t="s">
        <v>2292</v>
      </c>
      <c r="K715">
        <v>45490</v>
      </c>
      <c r="L715">
        <v>45505</v>
      </c>
      <c r="M715" t="s">
        <v>2788</v>
      </c>
      <c r="N715">
        <v>0</v>
      </c>
      <c r="O715" s="108" t="str">
        <f>CONCATENATE(Tabla1[[#This Row],[CONTRATO]],Tabla1[[#This Row],[CLAVE]])</f>
        <v>HRAEI-LPI-CC-376-2023HRAEI-MD1512</v>
      </c>
    </row>
    <row r="716" spans="1:15" ht="75" x14ac:dyDescent="0.25">
      <c r="A716" s="84" t="s">
        <v>1774</v>
      </c>
      <c r="B716" s="84" t="s">
        <v>1776</v>
      </c>
      <c r="C716" t="s">
        <v>1775</v>
      </c>
      <c r="D716">
        <v>25300507</v>
      </c>
      <c r="E716">
        <v>936</v>
      </c>
      <c r="F716">
        <v>37</v>
      </c>
      <c r="G716">
        <v>34632</v>
      </c>
      <c r="H716" s="84" t="s">
        <v>598</v>
      </c>
      <c r="I716" t="s">
        <v>3525</v>
      </c>
      <c r="J716" t="s">
        <v>1773</v>
      </c>
      <c r="K716">
        <v>45490</v>
      </c>
      <c r="L716">
        <v>45505</v>
      </c>
      <c r="M716" t="s">
        <v>2788</v>
      </c>
      <c r="N716">
        <v>0</v>
      </c>
      <c r="O716" s="108" t="str">
        <f>CONCATENATE(Tabla1[[#This Row],[CONTRATO]],Tabla1[[#This Row],[CLAVE]])</f>
        <v>HRAEI-LPI-CC-038-2023HRAEI-MD0314</v>
      </c>
    </row>
    <row r="717" spans="1:15" ht="60" x14ac:dyDescent="0.25">
      <c r="A717" s="84" t="s">
        <v>1968</v>
      </c>
      <c r="B717" s="84" t="s">
        <v>1970</v>
      </c>
      <c r="C717" t="s">
        <v>1969</v>
      </c>
      <c r="D717">
        <v>25303226</v>
      </c>
      <c r="E717">
        <v>113</v>
      </c>
      <c r="F717">
        <v>48</v>
      </c>
      <c r="G717">
        <v>5424</v>
      </c>
      <c r="H717" s="84" t="s">
        <v>499</v>
      </c>
      <c r="I717" t="s">
        <v>3526</v>
      </c>
      <c r="J717" t="s">
        <v>1862</v>
      </c>
      <c r="K717">
        <v>45490</v>
      </c>
      <c r="L717">
        <v>45505</v>
      </c>
      <c r="M717" t="s">
        <v>2788</v>
      </c>
      <c r="N717">
        <v>0</v>
      </c>
      <c r="O717" s="108" t="str">
        <f>CONCATENATE(Tabla1[[#This Row],[CONTRATO]],Tabla1[[#This Row],[CLAVE]])</f>
        <v>HRAEI-LPI-CC-047-2023HRAEI-MD2170</v>
      </c>
    </row>
    <row r="718" spans="1:15" ht="60" x14ac:dyDescent="0.25">
      <c r="A718" s="84" t="s">
        <v>1968</v>
      </c>
      <c r="B718" s="84" t="s">
        <v>1970</v>
      </c>
      <c r="C718" t="s">
        <v>1969</v>
      </c>
      <c r="D718">
        <v>25303226</v>
      </c>
      <c r="E718">
        <v>46</v>
      </c>
      <c r="F718">
        <v>47.85</v>
      </c>
      <c r="G718">
        <v>2201.1</v>
      </c>
      <c r="H718" s="84" t="s">
        <v>374</v>
      </c>
      <c r="I718" t="s">
        <v>3527</v>
      </c>
      <c r="J718" t="s">
        <v>2300</v>
      </c>
      <c r="K718">
        <v>45490</v>
      </c>
      <c r="L718">
        <v>45505</v>
      </c>
      <c r="M718" t="s">
        <v>2788</v>
      </c>
      <c r="N718">
        <v>0</v>
      </c>
      <c r="O718" s="108" t="str">
        <f>CONCATENATE(Tabla1[[#This Row],[CONTRATO]],Tabla1[[#This Row],[CLAVE]])</f>
        <v>HRAEI-LPI-CC-361-1-2023HRAEI-MD2170</v>
      </c>
    </row>
    <row r="719" spans="1:15" ht="45" x14ac:dyDescent="0.25">
      <c r="A719" s="84" t="s">
        <v>153</v>
      </c>
      <c r="B719" s="84" t="s">
        <v>155</v>
      </c>
      <c r="C719" t="s">
        <v>154</v>
      </c>
      <c r="D719">
        <v>25302495</v>
      </c>
      <c r="E719">
        <v>10</v>
      </c>
      <c r="F719">
        <v>75545.600000000006</v>
      </c>
      <c r="G719">
        <v>755456</v>
      </c>
      <c r="H719" s="84" t="s">
        <v>80</v>
      </c>
      <c r="I719" t="s">
        <v>3599</v>
      </c>
      <c r="J719" t="s">
        <v>79</v>
      </c>
      <c r="K719">
        <v>45505</v>
      </c>
      <c r="L719">
        <v>45520</v>
      </c>
      <c r="M719" t="s">
        <v>2788</v>
      </c>
      <c r="N719">
        <v>0</v>
      </c>
      <c r="O719" s="108" t="str">
        <f>CONCATENATE(Tabla1[[#This Row],[CONTRATO]],Tabla1[[#This Row],[CLAVE]])</f>
        <v>HRAEI-AD-CC-342-2022HRAEI-MD2269</v>
      </c>
    </row>
    <row r="720" spans="1:15" x14ac:dyDescent="0.25">
      <c r="O720" s="108" t="str">
        <f>CONCATENATE(Tabla1[[#This Row],[CONTRATO]],Tabla1[[#This Row],[CLAVE]])</f>
        <v/>
      </c>
    </row>
    <row r="721" spans="15:15" x14ac:dyDescent="0.25">
      <c r="O721" s="108" t="str">
        <f>CONCATENATE(Tabla1[[#This Row],[CONTRATO]],Tabla1[[#This Row],[CLAVE]])</f>
        <v/>
      </c>
    </row>
    <row r="722" spans="15:15" x14ac:dyDescent="0.25">
      <c r="O722" s="108" t="str">
        <f>CONCATENATE(Tabla1[[#This Row],[CONTRATO]],Tabla1[[#This Row],[CLAVE]])</f>
        <v/>
      </c>
    </row>
    <row r="723" spans="15:15" x14ac:dyDescent="0.25">
      <c r="O723" s="108" t="str">
        <f>CONCATENATE(Tabla1[[#This Row],[CONTRATO]],Tabla1[[#This Row],[CLAVE]])</f>
        <v/>
      </c>
    </row>
    <row r="724" spans="15:15" x14ac:dyDescent="0.25">
      <c r="O724" s="108" t="str">
        <f>CONCATENATE(Tabla1[[#This Row],[CONTRATO]],Tabla1[[#This Row],[CLAVE]])</f>
        <v/>
      </c>
    </row>
    <row r="725" spans="15:15" x14ac:dyDescent="0.25">
      <c r="O725" s="108" t="str">
        <f>CONCATENATE(Tabla1[[#This Row],[CONTRATO]],Tabla1[[#This Row],[CLAVE]])</f>
        <v/>
      </c>
    </row>
    <row r="726" spans="15:15" x14ac:dyDescent="0.25">
      <c r="O726" s="108" t="str">
        <f>CONCATENATE(Tabla1[[#This Row],[CONTRATO]],Tabla1[[#This Row],[CLAVE]])</f>
        <v/>
      </c>
    </row>
    <row r="727" spans="15:15" x14ac:dyDescent="0.25">
      <c r="O727" s="108" t="str">
        <f>CONCATENATE(Tabla1[[#This Row],[CONTRATO]],Tabla1[[#This Row],[CLAVE]])</f>
        <v/>
      </c>
    </row>
    <row r="728" spans="15:15" x14ac:dyDescent="0.25">
      <c r="O728" s="108" t="str">
        <f>CONCATENATE(Tabla1[[#This Row],[CONTRATO]],Tabla1[[#This Row],[CLAVE]])</f>
        <v/>
      </c>
    </row>
    <row r="729" spans="15:15" x14ac:dyDescent="0.25">
      <c r="O729" s="108" t="str">
        <f>CONCATENATE(Tabla1[[#This Row],[CONTRATO]],Tabla1[[#This Row],[CLAVE]])</f>
        <v/>
      </c>
    </row>
    <row r="730" spans="15:15" x14ac:dyDescent="0.25">
      <c r="O730" s="108" t="str">
        <f>CONCATENATE(Tabla1[[#This Row],[CONTRATO]],Tabla1[[#This Row],[CLAVE]])</f>
        <v/>
      </c>
    </row>
    <row r="731" spans="15:15" x14ac:dyDescent="0.25">
      <c r="O731" s="108" t="str">
        <f>CONCATENATE(Tabla1[[#This Row],[CONTRATO]],Tabla1[[#This Row],[CLAVE]])</f>
        <v/>
      </c>
    </row>
    <row r="732" spans="15:15" x14ac:dyDescent="0.25">
      <c r="O732" s="108" t="str">
        <f>CONCATENATE(Tabla1[[#This Row],[CONTRATO]],Tabla1[[#This Row],[CLAVE]])</f>
        <v/>
      </c>
    </row>
    <row r="733" spans="15:15" x14ac:dyDescent="0.25">
      <c r="O733" s="108" t="str">
        <f>CONCATENATE(Tabla1[[#This Row],[CONTRATO]],Tabla1[[#This Row],[CLAVE]])</f>
        <v/>
      </c>
    </row>
    <row r="734" spans="15:15" x14ac:dyDescent="0.25">
      <c r="O734" s="108" t="str">
        <f>CONCATENATE(Tabla1[[#This Row],[CONTRATO]],Tabla1[[#This Row],[CLAVE]])</f>
        <v/>
      </c>
    </row>
    <row r="735" spans="15:15" x14ac:dyDescent="0.25">
      <c r="O735" s="108" t="str">
        <f>CONCATENATE(Tabla1[[#This Row],[CONTRATO]],Tabla1[[#This Row],[CLAVE]])</f>
        <v/>
      </c>
    </row>
    <row r="736" spans="15:15" x14ac:dyDescent="0.25">
      <c r="O736" s="108" t="str">
        <f>CONCATENATE(Tabla1[[#This Row],[CONTRATO]],Tabla1[[#This Row],[CLAVE]])</f>
        <v/>
      </c>
    </row>
    <row r="737" spans="15:15" x14ac:dyDescent="0.25">
      <c r="O737" s="108" t="str">
        <f>CONCATENATE(Tabla1[[#This Row],[CONTRATO]],Tabla1[[#This Row],[CLAVE]])</f>
        <v/>
      </c>
    </row>
    <row r="738" spans="15:15" x14ac:dyDescent="0.25">
      <c r="O738" s="108" t="str">
        <f>CONCATENATE(Tabla1[[#This Row],[CONTRATO]],Tabla1[[#This Row],[CLAVE]])</f>
        <v/>
      </c>
    </row>
    <row r="739" spans="15:15" x14ac:dyDescent="0.25">
      <c r="O739" s="108" t="str">
        <f>CONCATENATE(Tabla1[[#This Row],[CONTRATO]],Tabla1[[#This Row],[CLAVE]])</f>
        <v/>
      </c>
    </row>
    <row r="740" spans="15:15" x14ac:dyDescent="0.25">
      <c r="O740" s="108" t="str">
        <f>CONCATENATE(Tabla1[[#This Row],[CONTRATO]],Tabla1[[#This Row],[CLAVE]])</f>
        <v/>
      </c>
    </row>
    <row r="741" spans="15:15" x14ac:dyDescent="0.25">
      <c r="O741" s="108" t="str">
        <f>CONCATENATE(Tabla1[[#This Row],[CONTRATO]],Tabla1[[#This Row],[CLAVE]])</f>
        <v/>
      </c>
    </row>
    <row r="742" spans="15:15" x14ac:dyDescent="0.25">
      <c r="O742" s="108" t="str">
        <f>CONCATENATE(Tabla1[[#This Row],[CONTRATO]],Tabla1[[#This Row],[CLAVE]])</f>
        <v/>
      </c>
    </row>
    <row r="743" spans="15:15" x14ac:dyDescent="0.25">
      <c r="O743" s="108" t="str">
        <f>CONCATENATE(Tabla1[[#This Row],[CONTRATO]],Tabla1[[#This Row],[CLAVE]])</f>
        <v/>
      </c>
    </row>
    <row r="744" spans="15:15" x14ac:dyDescent="0.25">
      <c r="O744" s="108" t="str">
        <f>CONCATENATE(Tabla1[[#This Row],[CONTRATO]],Tabla1[[#This Row],[CLAVE]])</f>
        <v/>
      </c>
    </row>
    <row r="745" spans="15:15" x14ac:dyDescent="0.25">
      <c r="O745" s="108" t="str">
        <f>CONCATENATE(Tabla1[[#This Row],[CONTRATO]],Tabla1[[#This Row],[CLAVE]])</f>
        <v/>
      </c>
    </row>
    <row r="746" spans="15:15" x14ac:dyDescent="0.25">
      <c r="O746" s="108" t="str">
        <f>CONCATENATE(Tabla1[[#This Row],[CONTRATO]],Tabla1[[#This Row],[CLAVE]])</f>
        <v/>
      </c>
    </row>
    <row r="747" spans="15:15" x14ac:dyDescent="0.25">
      <c r="O747" s="108" t="str">
        <f>CONCATENATE(Tabla1[[#This Row],[CONTRATO]],Tabla1[[#This Row],[CLAVE]])</f>
        <v/>
      </c>
    </row>
    <row r="748" spans="15:15" x14ac:dyDescent="0.25">
      <c r="O748" s="108" t="str">
        <f>CONCATENATE(Tabla1[[#This Row],[CONTRATO]],Tabla1[[#This Row],[CLAVE]])</f>
        <v/>
      </c>
    </row>
    <row r="749" spans="15:15" x14ac:dyDescent="0.25">
      <c r="O749" s="108" t="str">
        <f>CONCATENATE(Tabla1[[#This Row],[CONTRATO]],Tabla1[[#This Row],[CLAVE]])</f>
        <v/>
      </c>
    </row>
    <row r="750" spans="15:15" x14ac:dyDescent="0.25">
      <c r="O750" s="108" t="str">
        <f>CONCATENATE(Tabla1[[#This Row],[CONTRATO]],Tabla1[[#This Row],[CLAVE]])</f>
        <v/>
      </c>
    </row>
    <row r="751" spans="15:15" x14ac:dyDescent="0.25">
      <c r="O751" s="108" t="str">
        <f>CONCATENATE(Tabla1[[#This Row],[CONTRATO]],Tabla1[[#This Row],[CLAVE]])</f>
        <v/>
      </c>
    </row>
    <row r="752" spans="15:15" x14ac:dyDescent="0.25">
      <c r="O752" s="108" t="str">
        <f>CONCATENATE(Tabla1[[#This Row],[CONTRATO]],Tabla1[[#This Row],[CLAVE]])</f>
        <v/>
      </c>
    </row>
    <row r="753" spans="15:15" x14ac:dyDescent="0.25">
      <c r="O753" s="108" t="str">
        <f>CONCATENATE(Tabla1[[#This Row],[CONTRATO]],Tabla1[[#This Row],[CLAVE]])</f>
        <v/>
      </c>
    </row>
    <row r="754" spans="15:15" x14ac:dyDescent="0.25">
      <c r="O754" s="108" t="str">
        <f>CONCATENATE(Tabla1[[#This Row],[CONTRATO]],Tabla1[[#This Row],[CLAVE]])</f>
        <v/>
      </c>
    </row>
    <row r="755" spans="15:15" x14ac:dyDescent="0.25">
      <c r="O755" s="108" t="str">
        <f>CONCATENATE(Tabla1[[#This Row],[CONTRATO]],Tabla1[[#This Row],[CLAVE]])</f>
        <v/>
      </c>
    </row>
    <row r="756" spans="15:15" x14ac:dyDescent="0.25">
      <c r="O756" s="108" t="str">
        <f>CONCATENATE(Tabla1[[#This Row],[CONTRATO]],Tabla1[[#This Row],[CLAVE]])</f>
        <v/>
      </c>
    </row>
    <row r="757" spans="15:15" x14ac:dyDescent="0.25">
      <c r="O757" s="108" t="str">
        <f>CONCATENATE(Tabla1[[#This Row],[CONTRATO]],Tabla1[[#This Row],[CLAVE]])</f>
        <v/>
      </c>
    </row>
    <row r="758" spans="15:15" x14ac:dyDescent="0.25">
      <c r="O758" s="108" t="str">
        <f>CONCATENATE(Tabla1[[#This Row],[CONTRATO]],Tabla1[[#This Row],[CLAVE]])</f>
        <v/>
      </c>
    </row>
    <row r="759" spans="15:15" x14ac:dyDescent="0.25">
      <c r="O759" s="108" t="str">
        <f>CONCATENATE(Tabla1[[#This Row],[CONTRATO]],Tabla1[[#This Row],[CLAVE]])</f>
        <v/>
      </c>
    </row>
    <row r="760" spans="15:15" x14ac:dyDescent="0.25">
      <c r="O760" s="108" t="str">
        <f>CONCATENATE(Tabla1[[#This Row],[CONTRATO]],Tabla1[[#This Row],[CLAVE]])</f>
        <v/>
      </c>
    </row>
    <row r="761" spans="15:15" x14ac:dyDescent="0.25">
      <c r="O761" s="108" t="str">
        <f>CONCATENATE(Tabla1[[#This Row],[CONTRATO]],Tabla1[[#This Row],[CLAVE]])</f>
        <v/>
      </c>
    </row>
    <row r="762" spans="15:15" x14ac:dyDescent="0.25">
      <c r="O762" s="108" t="str">
        <f>CONCATENATE(Tabla1[[#This Row],[CONTRATO]],Tabla1[[#This Row],[CLAVE]])</f>
        <v/>
      </c>
    </row>
    <row r="763" spans="15:15" x14ac:dyDescent="0.25">
      <c r="O763" s="108" t="str">
        <f>CONCATENATE(Tabla1[[#This Row],[CONTRATO]],Tabla1[[#This Row],[CLAVE]])</f>
        <v/>
      </c>
    </row>
    <row r="764" spans="15:15" x14ac:dyDescent="0.25">
      <c r="O764" s="108" t="str">
        <f>CONCATENATE(Tabla1[[#This Row],[CONTRATO]],Tabla1[[#This Row],[CLAVE]])</f>
        <v/>
      </c>
    </row>
    <row r="765" spans="15:15" x14ac:dyDescent="0.25">
      <c r="O765" s="108" t="str">
        <f>CONCATENATE(Tabla1[[#This Row],[CONTRATO]],Tabla1[[#This Row],[CLAVE]])</f>
        <v/>
      </c>
    </row>
    <row r="766" spans="15:15" x14ac:dyDescent="0.25">
      <c r="O766" s="108" t="str">
        <f>CONCATENATE(Tabla1[[#This Row],[CONTRATO]],Tabla1[[#This Row],[CLAVE]])</f>
        <v/>
      </c>
    </row>
    <row r="767" spans="15:15" x14ac:dyDescent="0.25">
      <c r="O767" s="108" t="str">
        <f>CONCATENATE(Tabla1[[#This Row],[CONTRATO]],Tabla1[[#This Row],[CLAVE]])</f>
        <v/>
      </c>
    </row>
    <row r="768" spans="15:15" x14ac:dyDescent="0.25">
      <c r="O768" s="108" t="str">
        <f>CONCATENATE(Tabla1[[#This Row],[CONTRATO]],Tabla1[[#This Row],[CLAVE]])</f>
        <v/>
      </c>
    </row>
    <row r="769" spans="15:15" x14ac:dyDescent="0.25">
      <c r="O769" s="108" t="str">
        <f>CONCATENATE(Tabla1[[#This Row],[CONTRATO]],Tabla1[[#This Row],[CLAVE]])</f>
        <v/>
      </c>
    </row>
    <row r="770" spans="15:15" x14ac:dyDescent="0.25">
      <c r="O770" s="108" t="str">
        <f>CONCATENATE(Tabla1[[#This Row],[CONTRATO]],Tabla1[[#This Row],[CLAVE]])</f>
        <v/>
      </c>
    </row>
    <row r="771" spans="15:15" x14ac:dyDescent="0.25">
      <c r="O771" s="108" t="str">
        <f>CONCATENATE(Tabla1[[#This Row],[CONTRATO]],Tabla1[[#This Row],[CLAVE]])</f>
        <v/>
      </c>
    </row>
    <row r="772" spans="15:15" x14ac:dyDescent="0.25">
      <c r="O772" s="108" t="str">
        <f>CONCATENATE(Tabla1[[#This Row],[CONTRATO]],Tabla1[[#This Row],[CLAVE]])</f>
        <v/>
      </c>
    </row>
    <row r="773" spans="15:15" x14ac:dyDescent="0.25">
      <c r="O773" s="108" t="str">
        <f>CONCATENATE(Tabla1[[#This Row],[CONTRATO]],Tabla1[[#This Row],[CLAVE]])</f>
        <v/>
      </c>
    </row>
    <row r="774" spans="15:15" x14ac:dyDescent="0.25">
      <c r="O774" s="108" t="str">
        <f>CONCATENATE(Tabla1[[#This Row],[CONTRATO]],Tabla1[[#This Row],[CLAVE]])</f>
        <v/>
      </c>
    </row>
    <row r="775" spans="15:15" x14ac:dyDescent="0.25">
      <c r="O775" s="108" t="str">
        <f>CONCATENATE(Tabla1[[#This Row],[CONTRATO]],Tabla1[[#This Row],[CLAVE]])</f>
        <v/>
      </c>
    </row>
    <row r="776" spans="15:15" x14ac:dyDescent="0.25">
      <c r="O776" s="108" t="str">
        <f>CONCATENATE(Tabla1[[#This Row],[CONTRATO]],Tabla1[[#This Row],[CLAVE]])</f>
        <v/>
      </c>
    </row>
    <row r="777" spans="15:15" x14ac:dyDescent="0.25">
      <c r="O777" s="108" t="str">
        <f>CONCATENATE(Tabla1[[#This Row],[CONTRATO]],Tabla1[[#This Row],[CLAVE]])</f>
        <v/>
      </c>
    </row>
    <row r="778" spans="15:15" x14ac:dyDescent="0.25">
      <c r="O778" s="108" t="str">
        <f>CONCATENATE(Tabla1[[#This Row],[CONTRATO]],Tabla1[[#This Row],[CLAVE]])</f>
        <v/>
      </c>
    </row>
    <row r="779" spans="15:15" x14ac:dyDescent="0.25">
      <c r="O779" s="108" t="str">
        <f>CONCATENATE(Tabla1[[#This Row],[CONTRATO]],Tabla1[[#This Row],[CLAVE]])</f>
        <v/>
      </c>
    </row>
    <row r="780" spans="15:15" x14ac:dyDescent="0.25">
      <c r="O780" s="108" t="str">
        <f>CONCATENATE(Tabla1[[#This Row],[CONTRATO]],Tabla1[[#This Row],[CLAVE]])</f>
        <v/>
      </c>
    </row>
    <row r="781" spans="15:15" x14ac:dyDescent="0.25">
      <c r="O781" s="108" t="str">
        <f>CONCATENATE(Tabla1[[#This Row],[CONTRATO]],Tabla1[[#This Row],[CLAVE]])</f>
        <v/>
      </c>
    </row>
    <row r="782" spans="15:15" x14ac:dyDescent="0.25">
      <c r="O782" s="108" t="str">
        <f>CONCATENATE(Tabla1[[#This Row],[CONTRATO]],Tabla1[[#This Row],[CLAVE]])</f>
        <v/>
      </c>
    </row>
    <row r="783" spans="15:15" x14ac:dyDescent="0.25">
      <c r="O783" s="108" t="str">
        <f>CONCATENATE(Tabla1[[#This Row],[CONTRATO]],Tabla1[[#This Row],[CLAVE]])</f>
        <v/>
      </c>
    </row>
    <row r="784" spans="15:15" x14ac:dyDescent="0.25">
      <c r="O784" s="108" t="str">
        <f>CONCATENATE(Tabla1[[#This Row],[CONTRATO]],Tabla1[[#This Row],[CLAVE]])</f>
        <v/>
      </c>
    </row>
    <row r="785" spans="15:15" x14ac:dyDescent="0.25">
      <c r="O785" s="108" t="str">
        <f>CONCATENATE(Tabla1[[#This Row],[CONTRATO]],Tabla1[[#This Row],[CLAVE]])</f>
        <v/>
      </c>
    </row>
    <row r="786" spans="15:15" x14ac:dyDescent="0.25">
      <c r="O786" s="108" t="str">
        <f>CONCATENATE(Tabla1[[#This Row],[CONTRATO]],Tabla1[[#This Row],[CLAVE]])</f>
        <v/>
      </c>
    </row>
    <row r="787" spans="15:15" x14ac:dyDescent="0.25">
      <c r="O787" s="108" t="str">
        <f>CONCATENATE(Tabla1[[#This Row],[CONTRATO]],Tabla1[[#This Row],[CLAVE]])</f>
        <v/>
      </c>
    </row>
    <row r="788" spans="15:15" x14ac:dyDescent="0.25">
      <c r="O788" s="108" t="str">
        <f>CONCATENATE(Tabla1[[#This Row],[CONTRATO]],Tabla1[[#This Row],[CLAVE]])</f>
        <v/>
      </c>
    </row>
    <row r="789" spans="15:15" x14ac:dyDescent="0.25">
      <c r="O789" s="108" t="str">
        <f>CONCATENATE(Tabla1[[#This Row],[CONTRATO]],Tabla1[[#This Row],[CLAVE]])</f>
        <v/>
      </c>
    </row>
    <row r="790" spans="15:15" x14ac:dyDescent="0.25">
      <c r="O790" s="108" t="str">
        <f>CONCATENATE(Tabla1[[#This Row],[CONTRATO]],Tabla1[[#This Row],[CLAVE]])</f>
        <v/>
      </c>
    </row>
    <row r="791" spans="15:15" x14ac:dyDescent="0.25">
      <c r="O791" s="108" t="str">
        <f>CONCATENATE(Tabla1[[#This Row],[CONTRATO]],Tabla1[[#This Row],[CLAVE]])</f>
        <v/>
      </c>
    </row>
    <row r="792" spans="15:15" x14ac:dyDescent="0.25">
      <c r="O792" s="108" t="str">
        <f>CONCATENATE(Tabla1[[#This Row],[CONTRATO]],Tabla1[[#This Row],[CLAVE]])</f>
        <v/>
      </c>
    </row>
    <row r="793" spans="15:15" x14ac:dyDescent="0.25">
      <c r="O793" s="108" t="str">
        <f>CONCATENATE(Tabla1[[#This Row],[CONTRATO]],Tabla1[[#This Row],[CLAVE]])</f>
        <v/>
      </c>
    </row>
    <row r="794" spans="15:15" x14ac:dyDescent="0.25">
      <c r="O794" s="108" t="str">
        <f>CONCATENATE(Tabla1[[#This Row],[CONTRATO]],Tabla1[[#This Row],[CLAVE]])</f>
        <v/>
      </c>
    </row>
    <row r="795" spans="15:15" x14ac:dyDescent="0.25">
      <c r="O795" s="108" t="str">
        <f>CONCATENATE(Tabla1[[#This Row],[CONTRATO]],Tabla1[[#This Row],[CLAVE]])</f>
        <v/>
      </c>
    </row>
    <row r="796" spans="15:15" x14ac:dyDescent="0.25">
      <c r="O796" s="108" t="str">
        <f>CONCATENATE(Tabla1[[#This Row],[CONTRATO]],Tabla1[[#This Row],[CLAVE]])</f>
        <v/>
      </c>
    </row>
    <row r="797" spans="15:15" x14ac:dyDescent="0.25">
      <c r="O797" s="108" t="str">
        <f>CONCATENATE(Tabla1[[#This Row],[CONTRATO]],Tabla1[[#This Row],[CLAVE]])</f>
        <v/>
      </c>
    </row>
    <row r="798" spans="15:15" x14ac:dyDescent="0.25">
      <c r="O798" s="108" t="str">
        <f>CONCATENATE(Tabla1[[#This Row],[CONTRATO]],Tabla1[[#This Row],[CLAVE]])</f>
        <v/>
      </c>
    </row>
    <row r="799" spans="15:15" x14ac:dyDescent="0.25">
      <c r="O799" s="108" t="str">
        <f>CONCATENATE(Tabla1[[#This Row],[CONTRATO]],Tabla1[[#This Row],[CLAVE]])</f>
        <v/>
      </c>
    </row>
    <row r="800" spans="15:15" x14ac:dyDescent="0.25">
      <c r="O800" s="108" t="str">
        <f>CONCATENATE(Tabla1[[#This Row],[CONTRATO]],Tabla1[[#This Row],[CLAVE]])</f>
        <v/>
      </c>
    </row>
    <row r="801" spans="15:15" x14ac:dyDescent="0.25">
      <c r="O801" s="108" t="str">
        <f>CONCATENATE(Tabla1[[#This Row],[CONTRATO]],Tabla1[[#This Row],[CLAVE]])</f>
        <v/>
      </c>
    </row>
    <row r="802" spans="15:15" x14ac:dyDescent="0.25">
      <c r="O802" s="108" t="str">
        <f>CONCATENATE(Tabla1[[#This Row],[CONTRATO]],Tabla1[[#This Row],[CLAVE]])</f>
        <v/>
      </c>
    </row>
    <row r="803" spans="15:15" x14ac:dyDescent="0.25">
      <c r="O803" s="108" t="str">
        <f>CONCATENATE(Tabla1[[#This Row],[CONTRATO]],Tabla1[[#This Row],[CLAVE]])</f>
        <v/>
      </c>
    </row>
    <row r="804" spans="15:15" x14ac:dyDescent="0.25">
      <c r="O804" s="108" t="str">
        <f>CONCATENATE(Tabla1[[#This Row],[CONTRATO]],Tabla1[[#This Row],[CLAVE]])</f>
        <v/>
      </c>
    </row>
    <row r="805" spans="15:15" x14ac:dyDescent="0.25">
      <c r="O805" s="108" t="str">
        <f>CONCATENATE(Tabla1[[#This Row],[CONTRATO]],Tabla1[[#This Row],[CLAVE]])</f>
        <v/>
      </c>
    </row>
    <row r="806" spans="15:15" x14ac:dyDescent="0.25">
      <c r="O806" s="108" t="str">
        <f>CONCATENATE(Tabla1[[#This Row],[CONTRATO]],Tabla1[[#This Row],[CLAVE]])</f>
        <v/>
      </c>
    </row>
    <row r="807" spans="15:15" x14ac:dyDescent="0.25">
      <c r="O807" s="108" t="str">
        <f>CONCATENATE(Tabla1[[#This Row],[CONTRATO]],Tabla1[[#This Row],[CLAVE]])</f>
        <v/>
      </c>
    </row>
    <row r="808" spans="15:15" x14ac:dyDescent="0.25">
      <c r="O808" s="108" t="str">
        <f>CONCATENATE(Tabla1[[#This Row],[CONTRATO]],Tabla1[[#This Row],[CLAVE]])</f>
        <v/>
      </c>
    </row>
    <row r="809" spans="15:15" x14ac:dyDescent="0.25">
      <c r="O809" s="108" t="str">
        <f>CONCATENATE(Tabla1[[#This Row],[CONTRATO]],Tabla1[[#This Row],[CLAVE]])</f>
        <v/>
      </c>
    </row>
    <row r="810" spans="15:15" x14ac:dyDescent="0.25">
      <c r="O810" s="108" t="str">
        <f>CONCATENATE(Tabla1[[#This Row],[CONTRATO]],Tabla1[[#This Row],[CLAVE]])</f>
        <v/>
      </c>
    </row>
    <row r="811" spans="15:15" x14ac:dyDescent="0.25">
      <c r="O811" s="108" t="str">
        <f>CONCATENATE(Tabla1[[#This Row],[CONTRATO]],Tabla1[[#This Row],[CLAVE]])</f>
        <v/>
      </c>
    </row>
    <row r="812" spans="15:15" x14ac:dyDescent="0.25">
      <c r="O812" s="108" t="str">
        <f>CONCATENATE(Tabla1[[#This Row],[CONTRATO]],Tabla1[[#This Row],[CLAVE]])</f>
        <v/>
      </c>
    </row>
    <row r="813" spans="15:15" x14ac:dyDescent="0.25">
      <c r="O813" s="108" t="str">
        <f>CONCATENATE(Tabla1[[#This Row],[CONTRATO]],Tabla1[[#This Row],[CLAVE]])</f>
        <v/>
      </c>
    </row>
    <row r="814" spans="15:15" x14ac:dyDescent="0.25">
      <c r="O814" s="108" t="str">
        <f>CONCATENATE(Tabla1[[#This Row],[CONTRATO]],Tabla1[[#This Row],[CLAVE]])</f>
        <v/>
      </c>
    </row>
    <row r="815" spans="15:15" x14ac:dyDescent="0.25">
      <c r="O815" s="108" t="str">
        <f>CONCATENATE(Tabla1[[#This Row],[CONTRATO]],Tabla1[[#This Row],[CLAVE]])</f>
        <v/>
      </c>
    </row>
    <row r="816" spans="15:15" x14ac:dyDescent="0.25">
      <c r="O816" s="108" t="str">
        <f>CONCATENATE(Tabla1[[#This Row],[CONTRATO]],Tabla1[[#This Row],[CLAVE]])</f>
        <v/>
      </c>
    </row>
    <row r="817" spans="15:15" x14ac:dyDescent="0.25">
      <c r="O817" s="108" t="str">
        <f>CONCATENATE(Tabla1[[#This Row],[CONTRATO]],Tabla1[[#This Row],[CLAVE]])</f>
        <v/>
      </c>
    </row>
    <row r="818" spans="15:15" x14ac:dyDescent="0.25">
      <c r="O818" s="108" t="str">
        <f>CONCATENATE(Tabla1[[#This Row],[CONTRATO]],Tabla1[[#This Row],[CLAVE]])</f>
        <v/>
      </c>
    </row>
    <row r="819" spans="15:15" x14ac:dyDescent="0.25">
      <c r="O819" s="108" t="str">
        <f>CONCATENATE(Tabla1[[#This Row],[CONTRATO]],Tabla1[[#This Row],[CLAVE]])</f>
        <v/>
      </c>
    </row>
    <row r="820" spans="15:15" x14ac:dyDescent="0.25">
      <c r="O820" s="108" t="str">
        <f>CONCATENATE(Tabla1[[#This Row],[CONTRATO]],Tabla1[[#This Row],[CLAVE]])</f>
        <v/>
      </c>
    </row>
    <row r="821" spans="15:15" x14ac:dyDescent="0.25">
      <c r="O821" s="108" t="str">
        <f>CONCATENATE(Tabla1[[#This Row],[CONTRATO]],Tabla1[[#This Row],[CLAVE]])</f>
        <v/>
      </c>
    </row>
    <row r="822" spans="15:15" x14ac:dyDescent="0.25">
      <c r="O822" s="108" t="str">
        <f>CONCATENATE(Tabla1[[#This Row],[CONTRATO]],Tabla1[[#This Row],[CLAVE]])</f>
        <v/>
      </c>
    </row>
    <row r="823" spans="15:15" x14ac:dyDescent="0.25">
      <c r="O823" s="108" t="str">
        <f>CONCATENATE(Tabla1[[#This Row],[CONTRATO]],Tabla1[[#This Row],[CLAVE]])</f>
        <v/>
      </c>
    </row>
    <row r="824" spans="15:15" x14ac:dyDescent="0.25">
      <c r="O824" s="108" t="str">
        <f>CONCATENATE(Tabla1[[#This Row],[CONTRATO]],Tabla1[[#This Row],[CLAVE]])</f>
        <v/>
      </c>
    </row>
    <row r="825" spans="15:15" x14ac:dyDescent="0.25">
      <c r="O825" s="108" t="str">
        <f>CONCATENATE(Tabla1[[#This Row],[CONTRATO]],Tabla1[[#This Row],[CLAVE]])</f>
        <v/>
      </c>
    </row>
    <row r="826" spans="15:15" x14ac:dyDescent="0.25">
      <c r="O826" s="108" t="str">
        <f>CONCATENATE(Tabla1[[#This Row],[CONTRATO]],Tabla1[[#This Row],[CLAVE]])</f>
        <v/>
      </c>
    </row>
    <row r="827" spans="15:15" x14ac:dyDescent="0.25">
      <c r="O827" s="108" t="str">
        <f>CONCATENATE(Tabla1[[#This Row],[CONTRATO]],Tabla1[[#This Row],[CLAVE]])</f>
        <v/>
      </c>
    </row>
    <row r="828" spans="15:15" x14ac:dyDescent="0.25">
      <c r="O828" s="108" t="str">
        <f>CONCATENATE(Tabla1[[#This Row],[CONTRATO]],Tabla1[[#This Row],[CLAVE]])</f>
        <v/>
      </c>
    </row>
    <row r="829" spans="15:15" x14ac:dyDescent="0.25">
      <c r="O829" s="108" t="str">
        <f>CONCATENATE(Tabla1[[#This Row],[CONTRATO]],Tabla1[[#This Row],[CLAVE]])</f>
        <v/>
      </c>
    </row>
    <row r="830" spans="15:15" x14ac:dyDescent="0.25">
      <c r="O830" s="108" t="str">
        <f>CONCATENATE(Tabla1[[#This Row],[CONTRATO]],Tabla1[[#This Row],[CLAVE]])</f>
        <v/>
      </c>
    </row>
    <row r="831" spans="15:15" x14ac:dyDescent="0.25">
      <c r="O831" s="108" t="str">
        <f>CONCATENATE(Tabla1[[#This Row],[CONTRATO]],Tabla1[[#This Row],[CLAVE]])</f>
        <v/>
      </c>
    </row>
    <row r="832" spans="15:15" x14ac:dyDescent="0.25">
      <c r="O832" s="108" t="str">
        <f>CONCATENATE(Tabla1[[#This Row],[CONTRATO]],Tabla1[[#This Row],[CLAVE]])</f>
        <v/>
      </c>
    </row>
    <row r="833" spans="15:15" x14ac:dyDescent="0.25">
      <c r="O833" s="108" t="str">
        <f>CONCATENATE(Tabla1[[#This Row],[CONTRATO]],Tabla1[[#This Row],[CLAVE]])</f>
        <v/>
      </c>
    </row>
    <row r="834" spans="15:15" x14ac:dyDescent="0.25">
      <c r="O834" s="108" t="str">
        <f>CONCATENATE(Tabla1[[#This Row],[CONTRATO]],Tabla1[[#This Row],[CLAVE]])</f>
        <v/>
      </c>
    </row>
    <row r="835" spans="15:15" x14ac:dyDescent="0.25">
      <c r="O835" s="108" t="str">
        <f>CONCATENATE(Tabla1[[#This Row],[CONTRATO]],Tabla1[[#This Row],[CLAVE]])</f>
        <v/>
      </c>
    </row>
    <row r="836" spans="15:15" x14ac:dyDescent="0.25">
      <c r="O836" s="108" t="str">
        <f>CONCATENATE(Tabla1[[#This Row],[CONTRATO]],Tabla1[[#This Row],[CLAVE]])</f>
        <v/>
      </c>
    </row>
    <row r="837" spans="15:15" x14ac:dyDescent="0.25">
      <c r="O837" s="108" t="str">
        <f>CONCATENATE(Tabla1[[#This Row],[CONTRATO]],Tabla1[[#This Row],[CLAVE]])</f>
        <v/>
      </c>
    </row>
    <row r="838" spans="15:15" x14ac:dyDescent="0.25">
      <c r="O838" s="108" t="str">
        <f>CONCATENATE(Tabla1[[#This Row],[CONTRATO]],Tabla1[[#This Row],[CLAVE]])</f>
        <v/>
      </c>
    </row>
    <row r="839" spans="15:15" x14ac:dyDescent="0.25">
      <c r="O839" s="108" t="str">
        <f>CONCATENATE(Tabla1[[#This Row],[CONTRATO]],Tabla1[[#This Row],[CLAVE]])</f>
        <v/>
      </c>
    </row>
    <row r="840" spans="15:15" x14ac:dyDescent="0.25">
      <c r="O840" s="108" t="str">
        <f>CONCATENATE(Tabla1[[#This Row],[CONTRATO]],Tabla1[[#This Row],[CLAVE]])</f>
        <v/>
      </c>
    </row>
    <row r="841" spans="15:15" x14ac:dyDescent="0.25">
      <c r="O841" s="108" t="str">
        <f>CONCATENATE(Tabla1[[#This Row],[CONTRATO]],Tabla1[[#This Row],[CLAVE]])</f>
        <v/>
      </c>
    </row>
    <row r="842" spans="15:15" x14ac:dyDescent="0.25">
      <c r="O842" s="108" t="str">
        <f>CONCATENATE(Tabla1[[#This Row],[CONTRATO]],Tabla1[[#This Row],[CLAVE]])</f>
        <v/>
      </c>
    </row>
    <row r="843" spans="15:15" x14ac:dyDescent="0.25">
      <c r="O843" s="108" t="str">
        <f>CONCATENATE(Tabla1[[#This Row],[CONTRATO]],Tabla1[[#This Row],[CLAVE]])</f>
        <v/>
      </c>
    </row>
    <row r="844" spans="15:15" x14ac:dyDescent="0.25">
      <c r="O844" s="108" t="str">
        <f>CONCATENATE(Tabla1[[#This Row],[CONTRATO]],Tabla1[[#This Row],[CLAVE]])</f>
        <v/>
      </c>
    </row>
    <row r="845" spans="15:15" x14ac:dyDescent="0.25">
      <c r="O845" s="108" t="str">
        <f>CONCATENATE(Tabla1[[#This Row],[CONTRATO]],Tabla1[[#This Row],[CLAVE]])</f>
        <v/>
      </c>
    </row>
    <row r="846" spans="15:15" x14ac:dyDescent="0.25">
      <c r="O846" s="108" t="str">
        <f>CONCATENATE(Tabla1[[#This Row],[CONTRATO]],Tabla1[[#This Row],[CLAVE]])</f>
        <v/>
      </c>
    </row>
    <row r="847" spans="15:15" x14ac:dyDescent="0.25">
      <c r="O847" s="108" t="str">
        <f>CONCATENATE(Tabla1[[#This Row],[CONTRATO]],Tabla1[[#This Row],[CLAVE]])</f>
        <v/>
      </c>
    </row>
    <row r="848" spans="15:15" x14ac:dyDescent="0.25">
      <c r="O848" s="108" t="str">
        <f>CONCATENATE(Tabla1[[#This Row],[CONTRATO]],Tabla1[[#This Row],[CLAVE]])</f>
        <v/>
      </c>
    </row>
    <row r="849" spans="15:15" x14ac:dyDescent="0.25">
      <c r="O849" s="108" t="str">
        <f>CONCATENATE(Tabla1[[#This Row],[CONTRATO]],Tabla1[[#This Row],[CLAVE]])</f>
        <v/>
      </c>
    </row>
    <row r="850" spans="15:15" x14ac:dyDescent="0.25">
      <c r="O850" s="108" t="str">
        <f>CONCATENATE(Tabla1[[#This Row],[CONTRATO]],Tabla1[[#This Row],[CLAVE]])</f>
        <v/>
      </c>
    </row>
    <row r="851" spans="15:15" x14ac:dyDescent="0.25">
      <c r="O851" s="108" t="str">
        <f>CONCATENATE(Tabla1[[#This Row],[CONTRATO]],Tabla1[[#This Row],[CLAVE]])</f>
        <v/>
      </c>
    </row>
    <row r="852" spans="15:15" x14ac:dyDescent="0.25">
      <c r="O852" s="108" t="str">
        <f>CONCATENATE(Tabla1[[#This Row],[CONTRATO]],Tabla1[[#This Row],[CLAVE]])</f>
        <v/>
      </c>
    </row>
    <row r="853" spans="15:15" x14ac:dyDescent="0.25">
      <c r="O853" s="108" t="str">
        <f>CONCATENATE(Tabla1[[#This Row],[CONTRATO]],Tabla1[[#This Row],[CLAVE]])</f>
        <v/>
      </c>
    </row>
    <row r="854" spans="15:15" x14ac:dyDescent="0.25">
      <c r="O854" s="108" t="str">
        <f>CONCATENATE(Tabla1[[#This Row],[CONTRATO]],Tabla1[[#This Row],[CLAVE]])</f>
        <v/>
      </c>
    </row>
    <row r="855" spans="15:15" x14ac:dyDescent="0.25">
      <c r="O855" s="108" t="str">
        <f>CONCATENATE(Tabla1[[#This Row],[CONTRATO]],Tabla1[[#This Row],[CLAVE]])</f>
        <v/>
      </c>
    </row>
    <row r="856" spans="15:15" x14ac:dyDescent="0.25">
      <c r="O856" s="108" t="str">
        <f>CONCATENATE(Tabla1[[#This Row],[CONTRATO]],Tabla1[[#This Row],[CLAVE]])</f>
        <v/>
      </c>
    </row>
    <row r="857" spans="15:15" x14ac:dyDescent="0.25">
      <c r="O857" s="108" t="str">
        <f>CONCATENATE(Tabla1[[#This Row],[CONTRATO]],Tabla1[[#This Row],[CLAVE]])</f>
        <v/>
      </c>
    </row>
    <row r="858" spans="15:15" x14ac:dyDescent="0.25">
      <c r="O858" s="108" t="str">
        <f>CONCATENATE(Tabla1[[#This Row],[CONTRATO]],Tabla1[[#This Row],[CLAVE]])</f>
        <v/>
      </c>
    </row>
    <row r="859" spans="15:15" x14ac:dyDescent="0.25">
      <c r="O859" s="108" t="str">
        <f>CONCATENATE(Tabla1[[#This Row],[CONTRATO]],Tabla1[[#This Row],[CLAVE]])</f>
        <v/>
      </c>
    </row>
    <row r="860" spans="15:15" x14ac:dyDescent="0.25">
      <c r="O860" s="108" t="str">
        <f>CONCATENATE(Tabla1[[#This Row],[CONTRATO]],Tabla1[[#This Row],[CLAVE]])</f>
        <v/>
      </c>
    </row>
    <row r="861" spans="15:15" x14ac:dyDescent="0.25">
      <c r="O861" s="108" t="str">
        <f>CONCATENATE(Tabla1[[#This Row],[CONTRATO]],Tabla1[[#This Row],[CLAVE]])</f>
        <v/>
      </c>
    </row>
    <row r="862" spans="15:15" x14ac:dyDescent="0.25">
      <c r="O862" s="108" t="str">
        <f>CONCATENATE(Tabla1[[#This Row],[CONTRATO]],Tabla1[[#This Row],[CLAVE]])</f>
        <v/>
      </c>
    </row>
    <row r="863" spans="15:15" x14ac:dyDescent="0.25">
      <c r="O863" s="108" t="str">
        <f>CONCATENATE(Tabla1[[#This Row],[CONTRATO]],Tabla1[[#This Row],[CLAVE]])</f>
        <v/>
      </c>
    </row>
    <row r="864" spans="15:15" x14ac:dyDescent="0.25">
      <c r="O864" s="108" t="str">
        <f>CONCATENATE(Tabla1[[#This Row],[CONTRATO]],Tabla1[[#This Row],[CLAVE]])</f>
        <v/>
      </c>
    </row>
    <row r="865" spans="15:15" x14ac:dyDescent="0.25">
      <c r="O865" s="108" t="str">
        <f>CONCATENATE(Tabla1[[#This Row],[CONTRATO]],Tabla1[[#This Row],[CLAVE]])</f>
        <v/>
      </c>
    </row>
    <row r="866" spans="15:15" x14ac:dyDescent="0.25">
      <c r="O866" s="108" t="str">
        <f>CONCATENATE(Tabla1[[#This Row],[CONTRATO]],Tabla1[[#This Row],[CLAVE]])</f>
        <v/>
      </c>
    </row>
    <row r="867" spans="15:15" x14ac:dyDescent="0.25">
      <c r="O867" s="108" t="str">
        <f>CONCATENATE(Tabla1[[#This Row],[CONTRATO]],Tabla1[[#This Row],[CLAVE]])</f>
        <v/>
      </c>
    </row>
    <row r="868" spans="15:15" x14ac:dyDescent="0.25">
      <c r="O868" s="108" t="str">
        <f>CONCATENATE(Tabla1[[#This Row],[CONTRATO]],Tabla1[[#This Row],[CLAVE]])</f>
        <v/>
      </c>
    </row>
    <row r="869" spans="15:15" x14ac:dyDescent="0.25">
      <c r="O869" s="108" t="str">
        <f>CONCATENATE(Tabla1[[#This Row],[CONTRATO]],Tabla1[[#This Row],[CLAVE]])</f>
        <v/>
      </c>
    </row>
    <row r="870" spans="15:15" x14ac:dyDescent="0.25">
      <c r="O870" s="108" t="str">
        <f>CONCATENATE(Tabla1[[#This Row],[CONTRATO]],Tabla1[[#This Row],[CLAVE]])</f>
        <v/>
      </c>
    </row>
    <row r="871" spans="15:15" x14ac:dyDescent="0.25">
      <c r="O871" s="108" t="str">
        <f>CONCATENATE(Tabla1[[#This Row],[CONTRATO]],Tabla1[[#This Row],[CLAVE]])</f>
        <v/>
      </c>
    </row>
    <row r="872" spans="15:15" x14ac:dyDescent="0.25">
      <c r="O872" s="108" t="str">
        <f>CONCATENATE(Tabla1[[#This Row],[CONTRATO]],Tabla1[[#This Row],[CLAVE]])</f>
        <v/>
      </c>
    </row>
    <row r="873" spans="15:15" x14ac:dyDescent="0.25">
      <c r="O873" s="108" t="str">
        <f>CONCATENATE(Tabla1[[#This Row],[CONTRATO]],Tabla1[[#This Row],[CLAVE]])</f>
        <v/>
      </c>
    </row>
    <row r="874" spans="15:15" x14ac:dyDescent="0.25">
      <c r="O874" s="108" t="str">
        <f>CONCATENATE(Tabla1[[#This Row],[CONTRATO]],Tabla1[[#This Row],[CLAVE]])</f>
        <v/>
      </c>
    </row>
    <row r="875" spans="15:15" x14ac:dyDescent="0.25">
      <c r="O875" s="108" t="str">
        <f>CONCATENATE(Tabla1[[#This Row],[CONTRATO]],Tabla1[[#This Row],[CLAVE]])</f>
        <v/>
      </c>
    </row>
    <row r="876" spans="15:15" x14ac:dyDescent="0.25">
      <c r="O876" s="108" t="str">
        <f>CONCATENATE(Tabla1[[#This Row],[CONTRATO]],Tabla1[[#This Row],[CLAVE]])</f>
        <v/>
      </c>
    </row>
    <row r="877" spans="15:15" x14ac:dyDescent="0.25">
      <c r="O877" s="108" t="str">
        <f>CONCATENATE(Tabla1[[#This Row],[CONTRATO]],Tabla1[[#This Row],[CLAVE]])</f>
        <v/>
      </c>
    </row>
    <row r="878" spans="15:15" x14ac:dyDescent="0.25">
      <c r="O878" s="108" t="str">
        <f>CONCATENATE(Tabla1[[#This Row],[CONTRATO]],Tabla1[[#This Row],[CLAVE]])</f>
        <v/>
      </c>
    </row>
    <row r="879" spans="15:15" x14ac:dyDescent="0.25">
      <c r="O879" s="108" t="str">
        <f>CONCATENATE(Tabla1[[#This Row],[CONTRATO]],Tabla1[[#This Row],[CLAVE]])</f>
        <v/>
      </c>
    </row>
    <row r="880" spans="15:15" x14ac:dyDescent="0.25">
      <c r="O880" s="108" t="str">
        <f>CONCATENATE(Tabla1[[#This Row],[CONTRATO]],Tabla1[[#This Row],[CLAVE]])</f>
        <v/>
      </c>
    </row>
    <row r="881" spans="15:15" x14ac:dyDescent="0.25">
      <c r="O881" s="108" t="str">
        <f>CONCATENATE(Tabla1[[#This Row],[CONTRATO]],Tabla1[[#This Row],[CLAVE]])</f>
        <v/>
      </c>
    </row>
    <row r="882" spans="15:15" x14ac:dyDescent="0.25">
      <c r="O882" s="108" t="str">
        <f>CONCATENATE(Tabla1[[#This Row],[CONTRATO]],Tabla1[[#This Row],[CLAVE]])</f>
        <v/>
      </c>
    </row>
    <row r="883" spans="15:15" x14ac:dyDescent="0.25">
      <c r="O883" s="108" t="str">
        <f>CONCATENATE(Tabla1[[#This Row],[CONTRATO]],Tabla1[[#This Row],[CLAVE]])</f>
        <v/>
      </c>
    </row>
    <row r="884" spans="15:15" x14ac:dyDescent="0.25">
      <c r="O884" s="108" t="str">
        <f>CONCATENATE(Tabla1[[#This Row],[CONTRATO]],Tabla1[[#This Row],[CLAVE]])</f>
        <v/>
      </c>
    </row>
    <row r="885" spans="15:15" x14ac:dyDescent="0.25">
      <c r="O885" s="108" t="str">
        <f>CONCATENATE(Tabla1[[#This Row],[CONTRATO]],Tabla1[[#This Row],[CLAVE]])</f>
        <v/>
      </c>
    </row>
    <row r="886" spans="15:15" x14ac:dyDescent="0.25">
      <c r="O886" s="108" t="str">
        <f>CONCATENATE(Tabla1[[#This Row],[CONTRATO]],Tabla1[[#This Row],[CLAVE]])</f>
        <v/>
      </c>
    </row>
    <row r="887" spans="15:15" x14ac:dyDescent="0.25">
      <c r="O887" s="108" t="str">
        <f>CONCATENATE(Tabla1[[#This Row],[CONTRATO]],Tabla1[[#This Row],[CLAVE]])</f>
        <v/>
      </c>
    </row>
    <row r="888" spans="15:15" x14ac:dyDescent="0.25">
      <c r="O888" s="108" t="str">
        <f>CONCATENATE(Tabla1[[#This Row],[CONTRATO]],Tabla1[[#This Row],[CLAVE]])</f>
        <v/>
      </c>
    </row>
    <row r="889" spans="15:15" x14ac:dyDescent="0.25">
      <c r="O889" s="108" t="str">
        <f>CONCATENATE(Tabla1[[#This Row],[CONTRATO]],Tabla1[[#This Row],[CLAVE]])</f>
        <v/>
      </c>
    </row>
    <row r="890" spans="15:15" x14ac:dyDescent="0.25">
      <c r="O890" s="108" t="str">
        <f>CONCATENATE(Tabla1[[#This Row],[CONTRATO]],Tabla1[[#This Row],[CLAVE]])</f>
        <v/>
      </c>
    </row>
    <row r="891" spans="15:15" x14ac:dyDescent="0.25">
      <c r="O891" s="108" t="str">
        <f>CONCATENATE(Tabla1[[#This Row],[CONTRATO]],Tabla1[[#This Row],[CLAVE]])</f>
        <v/>
      </c>
    </row>
    <row r="892" spans="15:15" x14ac:dyDescent="0.25">
      <c r="O892" s="108" t="str">
        <f>CONCATENATE(Tabla1[[#This Row],[CONTRATO]],Tabla1[[#This Row],[CLAVE]])</f>
        <v/>
      </c>
    </row>
    <row r="893" spans="15:15" x14ac:dyDescent="0.25">
      <c r="O893" s="108" t="str">
        <f>CONCATENATE(Tabla1[[#This Row],[CONTRATO]],Tabla1[[#This Row],[CLAVE]])</f>
        <v/>
      </c>
    </row>
    <row r="894" spans="15:15" x14ac:dyDescent="0.25">
      <c r="O894" s="108" t="str">
        <f>CONCATENATE(Tabla1[[#This Row],[CONTRATO]],Tabla1[[#This Row],[CLAVE]])</f>
        <v/>
      </c>
    </row>
    <row r="895" spans="15:15" x14ac:dyDescent="0.25">
      <c r="O895" s="108" t="str">
        <f>CONCATENATE(Tabla1[[#This Row],[CONTRATO]],Tabla1[[#This Row],[CLAVE]])</f>
        <v/>
      </c>
    </row>
    <row r="896" spans="15:15" x14ac:dyDescent="0.25">
      <c r="O896" s="108" t="str">
        <f>CONCATENATE(Tabla1[[#This Row],[CONTRATO]],Tabla1[[#This Row],[CLAVE]])</f>
        <v/>
      </c>
    </row>
    <row r="897" spans="15:15" x14ac:dyDescent="0.25">
      <c r="O897" s="108" t="str">
        <f>CONCATENATE(Tabla1[[#This Row],[CONTRATO]],Tabla1[[#This Row],[CLAVE]])</f>
        <v/>
      </c>
    </row>
    <row r="898" spans="15:15" x14ac:dyDescent="0.25">
      <c r="O898" s="108" t="str">
        <f>CONCATENATE(Tabla1[[#This Row],[CONTRATO]],Tabla1[[#This Row],[CLAVE]])</f>
        <v/>
      </c>
    </row>
    <row r="899" spans="15:15" x14ac:dyDescent="0.25">
      <c r="O899" s="108" t="str">
        <f>CONCATENATE(Tabla1[[#This Row],[CONTRATO]],Tabla1[[#This Row],[CLAVE]])</f>
        <v/>
      </c>
    </row>
    <row r="900" spans="15:15" x14ac:dyDescent="0.25">
      <c r="O900" s="108" t="str">
        <f>CONCATENATE(Tabla1[[#This Row],[CONTRATO]],Tabla1[[#This Row],[CLAVE]])</f>
        <v/>
      </c>
    </row>
    <row r="901" spans="15:15" x14ac:dyDescent="0.25">
      <c r="O901" s="108" t="str">
        <f>CONCATENATE(Tabla1[[#This Row],[CONTRATO]],Tabla1[[#This Row],[CLAVE]])</f>
        <v/>
      </c>
    </row>
    <row r="902" spans="15:15" x14ac:dyDescent="0.25">
      <c r="O902" s="108" t="str">
        <f>CONCATENATE(Tabla1[[#This Row],[CONTRATO]],Tabla1[[#This Row],[CLAVE]])</f>
        <v/>
      </c>
    </row>
    <row r="903" spans="15:15" x14ac:dyDescent="0.25">
      <c r="O903" s="108" t="str">
        <f>CONCATENATE(Tabla1[[#This Row],[CONTRATO]],Tabla1[[#This Row],[CLAVE]])</f>
        <v/>
      </c>
    </row>
    <row r="904" spans="15:15" x14ac:dyDescent="0.25">
      <c r="O904" s="108" t="str">
        <f>CONCATENATE(Tabla1[[#This Row],[CONTRATO]],Tabla1[[#This Row],[CLAVE]])</f>
        <v/>
      </c>
    </row>
    <row r="905" spans="15:15" x14ac:dyDescent="0.25">
      <c r="O905" s="108" t="str">
        <f>CONCATENATE(Tabla1[[#This Row],[CONTRATO]],Tabla1[[#This Row],[CLAVE]])</f>
        <v/>
      </c>
    </row>
    <row r="906" spans="15:15" x14ac:dyDescent="0.25">
      <c r="O906" s="108" t="str">
        <f>CONCATENATE(Tabla1[[#This Row],[CONTRATO]],Tabla1[[#This Row],[CLAVE]])</f>
        <v/>
      </c>
    </row>
    <row r="907" spans="15:15" x14ac:dyDescent="0.25">
      <c r="O907" s="108" t="str">
        <f>CONCATENATE(Tabla1[[#This Row],[CONTRATO]],Tabla1[[#This Row],[CLAVE]])</f>
        <v/>
      </c>
    </row>
    <row r="908" spans="15:15" x14ac:dyDescent="0.25">
      <c r="O908" s="108" t="str">
        <f>CONCATENATE(Tabla1[[#This Row],[CONTRATO]],Tabla1[[#This Row],[CLAVE]])</f>
        <v/>
      </c>
    </row>
    <row r="909" spans="15:15" x14ac:dyDescent="0.25">
      <c r="O909" s="108" t="str">
        <f>CONCATENATE(Tabla1[[#This Row],[CONTRATO]],Tabla1[[#This Row],[CLAVE]])</f>
        <v/>
      </c>
    </row>
    <row r="910" spans="15:15" x14ac:dyDescent="0.25">
      <c r="O910" s="108" t="str">
        <f>CONCATENATE(Tabla1[[#This Row],[CONTRATO]],Tabla1[[#This Row],[CLAVE]])</f>
        <v/>
      </c>
    </row>
    <row r="911" spans="15:15" x14ac:dyDescent="0.25">
      <c r="O911" s="108" t="str">
        <f>CONCATENATE(Tabla1[[#This Row],[CONTRATO]],Tabla1[[#This Row],[CLAVE]])</f>
        <v/>
      </c>
    </row>
    <row r="912" spans="15:15" x14ac:dyDescent="0.25">
      <c r="O912" s="108" t="str">
        <f>CONCATENATE(Tabla1[[#This Row],[CONTRATO]],Tabla1[[#This Row],[CLAVE]])</f>
        <v/>
      </c>
    </row>
    <row r="913" spans="15:15" x14ac:dyDescent="0.25">
      <c r="O913" s="108" t="str">
        <f>CONCATENATE(Tabla1[[#This Row],[CONTRATO]],Tabla1[[#This Row],[CLAVE]])</f>
        <v/>
      </c>
    </row>
    <row r="914" spans="15:15" x14ac:dyDescent="0.25">
      <c r="O914" s="108" t="str">
        <f>CONCATENATE(Tabla1[[#This Row],[CONTRATO]],Tabla1[[#This Row],[CLAVE]])</f>
        <v/>
      </c>
    </row>
    <row r="915" spans="15:15" x14ac:dyDescent="0.25">
      <c r="O915" s="108" t="str">
        <f>CONCATENATE(Tabla1[[#This Row],[CONTRATO]],Tabla1[[#This Row],[CLAVE]])</f>
        <v/>
      </c>
    </row>
    <row r="916" spans="15:15" x14ac:dyDescent="0.25">
      <c r="O916" s="108" t="str">
        <f>CONCATENATE(Tabla1[[#This Row],[CONTRATO]],Tabla1[[#This Row],[CLAVE]])</f>
        <v/>
      </c>
    </row>
    <row r="917" spans="15:15" x14ac:dyDescent="0.25">
      <c r="O917" s="108" t="str">
        <f>CONCATENATE(Tabla1[[#This Row],[CONTRATO]],Tabla1[[#This Row],[CLAVE]])</f>
        <v/>
      </c>
    </row>
    <row r="918" spans="15:15" x14ac:dyDescent="0.25">
      <c r="O918" s="108" t="str">
        <f>CONCATENATE(Tabla1[[#This Row],[CONTRATO]],Tabla1[[#This Row],[CLAVE]])</f>
        <v/>
      </c>
    </row>
    <row r="919" spans="15:15" x14ac:dyDescent="0.25">
      <c r="O919" s="108" t="str">
        <f>CONCATENATE(Tabla1[[#This Row],[CONTRATO]],Tabla1[[#This Row],[CLAVE]])</f>
        <v/>
      </c>
    </row>
    <row r="920" spans="15:15" x14ac:dyDescent="0.25">
      <c r="O920" s="108" t="str">
        <f>CONCATENATE(Tabla1[[#This Row],[CONTRATO]],Tabla1[[#This Row],[CLAVE]])</f>
        <v/>
      </c>
    </row>
    <row r="921" spans="15:15" x14ac:dyDescent="0.25">
      <c r="O921" s="108" t="str">
        <f>CONCATENATE(Tabla1[[#This Row],[CONTRATO]],Tabla1[[#This Row],[CLAVE]])</f>
        <v/>
      </c>
    </row>
    <row r="922" spans="15:15" x14ac:dyDescent="0.25">
      <c r="O922" s="108" t="str">
        <f>CONCATENATE(Tabla1[[#This Row],[CONTRATO]],Tabla1[[#This Row],[CLAVE]])</f>
        <v/>
      </c>
    </row>
    <row r="923" spans="15:15" x14ac:dyDescent="0.25">
      <c r="O923" s="108" t="str">
        <f>CONCATENATE(Tabla1[[#This Row],[CONTRATO]],Tabla1[[#This Row],[CLAVE]])</f>
        <v/>
      </c>
    </row>
    <row r="924" spans="15:15" x14ac:dyDescent="0.25">
      <c r="O924" s="108" t="str">
        <f>CONCATENATE(Tabla1[[#This Row],[CONTRATO]],Tabla1[[#This Row],[CLAVE]])</f>
        <v/>
      </c>
    </row>
    <row r="925" spans="15:15" x14ac:dyDescent="0.25">
      <c r="O925" s="108" t="str">
        <f>CONCATENATE(Tabla1[[#This Row],[CONTRATO]],Tabla1[[#This Row],[CLAVE]])</f>
        <v/>
      </c>
    </row>
    <row r="926" spans="15:15" x14ac:dyDescent="0.25">
      <c r="O926" s="108" t="str">
        <f>CONCATENATE(Tabla1[[#This Row],[CONTRATO]],Tabla1[[#This Row],[CLAVE]])</f>
        <v/>
      </c>
    </row>
    <row r="927" spans="15:15" x14ac:dyDescent="0.25">
      <c r="O927" s="108" t="str">
        <f>CONCATENATE(Tabla1[[#This Row],[CONTRATO]],Tabla1[[#This Row],[CLAVE]])</f>
        <v/>
      </c>
    </row>
    <row r="928" spans="15:15" x14ac:dyDescent="0.25">
      <c r="O928" s="108" t="str">
        <f>CONCATENATE(Tabla1[[#This Row],[CONTRATO]],Tabla1[[#This Row],[CLAVE]])</f>
        <v/>
      </c>
    </row>
    <row r="929" spans="15:15" x14ac:dyDescent="0.25">
      <c r="O929" s="108" t="str">
        <f>CONCATENATE(Tabla1[[#This Row],[CONTRATO]],Tabla1[[#This Row],[CLAVE]])</f>
        <v/>
      </c>
    </row>
    <row r="930" spans="15:15" x14ac:dyDescent="0.25">
      <c r="O930" s="108" t="str">
        <f>CONCATENATE(Tabla1[[#This Row],[CONTRATO]],Tabla1[[#This Row],[CLAVE]])</f>
        <v/>
      </c>
    </row>
    <row r="931" spans="15:15" x14ac:dyDescent="0.25">
      <c r="O931" s="108" t="str">
        <f>CONCATENATE(Tabla1[[#This Row],[CONTRATO]],Tabla1[[#This Row],[CLAVE]])</f>
        <v/>
      </c>
    </row>
    <row r="932" spans="15:15" x14ac:dyDescent="0.25">
      <c r="O932" s="108" t="str">
        <f>CONCATENATE(Tabla1[[#This Row],[CONTRATO]],Tabla1[[#This Row],[CLAVE]])</f>
        <v/>
      </c>
    </row>
    <row r="933" spans="15:15" x14ac:dyDescent="0.25">
      <c r="O933" s="108" t="str">
        <f>CONCATENATE(Tabla1[[#This Row],[CONTRATO]],Tabla1[[#This Row],[CLAVE]])</f>
        <v/>
      </c>
    </row>
    <row r="934" spans="15:15" x14ac:dyDescent="0.25">
      <c r="O934" s="108" t="str">
        <f>CONCATENATE(Tabla1[[#This Row],[CONTRATO]],Tabla1[[#This Row],[CLAVE]])</f>
        <v/>
      </c>
    </row>
    <row r="935" spans="15:15" x14ac:dyDescent="0.25">
      <c r="O935" s="108" t="str">
        <f>CONCATENATE(Tabla1[[#This Row],[CONTRATO]],Tabla1[[#This Row],[CLAVE]])</f>
        <v/>
      </c>
    </row>
    <row r="936" spans="15:15" x14ac:dyDescent="0.25">
      <c r="O936" s="108" t="str">
        <f>CONCATENATE(Tabla1[[#This Row],[CONTRATO]],Tabla1[[#This Row],[CLAVE]])</f>
        <v/>
      </c>
    </row>
    <row r="937" spans="15:15" x14ac:dyDescent="0.25">
      <c r="O937" s="108" t="str">
        <f>CONCATENATE(Tabla1[[#This Row],[CONTRATO]],Tabla1[[#This Row],[CLAVE]])</f>
        <v/>
      </c>
    </row>
    <row r="938" spans="15:15" x14ac:dyDescent="0.25">
      <c r="O938" s="108" t="str">
        <f>CONCATENATE(Tabla1[[#This Row],[CONTRATO]],Tabla1[[#This Row],[CLAVE]])</f>
        <v/>
      </c>
    </row>
    <row r="939" spans="15:15" x14ac:dyDescent="0.25">
      <c r="O939" s="108" t="str">
        <f>CONCATENATE(Tabla1[[#This Row],[CONTRATO]],Tabla1[[#This Row],[CLAVE]])</f>
        <v/>
      </c>
    </row>
    <row r="940" spans="15:15" x14ac:dyDescent="0.25">
      <c r="O940" s="108" t="str">
        <f>CONCATENATE(Tabla1[[#This Row],[CONTRATO]],Tabla1[[#This Row],[CLAVE]])</f>
        <v/>
      </c>
    </row>
    <row r="941" spans="15:15" x14ac:dyDescent="0.25">
      <c r="O941" s="108" t="str">
        <f>CONCATENATE(Tabla1[[#This Row],[CONTRATO]],Tabla1[[#This Row],[CLAVE]])</f>
        <v/>
      </c>
    </row>
    <row r="942" spans="15:15" x14ac:dyDescent="0.25">
      <c r="O942" s="108" t="str">
        <f>CONCATENATE(Tabla1[[#This Row],[CONTRATO]],Tabla1[[#This Row],[CLAVE]])</f>
        <v/>
      </c>
    </row>
    <row r="943" spans="15:15" x14ac:dyDescent="0.25">
      <c r="O943" s="108" t="str">
        <f>CONCATENATE(Tabla1[[#This Row],[CONTRATO]],Tabla1[[#This Row],[CLAVE]])</f>
        <v/>
      </c>
    </row>
    <row r="944" spans="15:15" x14ac:dyDescent="0.25">
      <c r="O944" s="108" t="str">
        <f>CONCATENATE(Tabla1[[#This Row],[CONTRATO]],Tabla1[[#This Row],[CLAVE]])</f>
        <v/>
      </c>
    </row>
    <row r="945" spans="15:15" x14ac:dyDescent="0.25">
      <c r="O945" s="108" t="str">
        <f>CONCATENATE(Tabla1[[#This Row],[CONTRATO]],Tabla1[[#This Row],[CLAVE]])</f>
        <v/>
      </c>
    </row>
    <row r="946" spans="15:15" x14ac:dyDescent="0.25">
      <c r="O946" s="108" t="str">
        <f>CONCATENATE(Tabla1[[#This Row],[CONTRATO]],Tabla1[[#This Row],[CLAVE]])</f>
        <v/>
      </c>
    </row>
    <row r="947" spans="15:15" x14ac:dyDescent="0.25">
      <c r="O947" s="108" t="str">
        <f>CONCATENATE(Tabla1[[#This Row],[CONTRATO]],Tabla1[[#This Row],[CLAVE]])</f>
        <v/>
      </c>
    </row>
    <row r="948" spans="15:15" x14ac:dyDescent="0.25">
      <c r="O948" s="108" t="str">
        <f>CONCATENATE(Tabla1[[#This Row],[CONTRATO]],Tabla1[[#This Row],[CLAVE]])</f>
        <v/>
      </c>
    </row>
    <row r="949" spans="15:15" x14ac:dyDescent="0.25">
      <c r="O949" s="108" t="str">
        <f>CONCATENATE(Tabla1[[#This Row],[CONTRATO]],Tabla1[[#This Row],[CLAVE]])</f>
        <v/>
      </c>
    </row>
    <row r="950" spans="15:15" x14ac:dyDescent="0.25">
      <c r="O950" s="108" t="str">
        <f>CONCATENATE(Tabla1[[#This Row],[CONTRATO]],Tabla1[[#This Row],[CLAVE]])</f>
        <v/>
      </c>
    </row>
    <row r="951" spans="15:15" x14ac:dyDescent="0.25">
      <c r="O951" s="108" t="str">
        <f>CONCATENATE(Tabla1[[#This Row],[CONTRATO]],Tabla1[[#This Row],[CLAVE]])</f>
        <v/>
      </c>
    </row>
    <row r="952" spans="15:15" x14ac:dyDescent="0.25">
      <c r="O952" s="108" t="str">
        <f>CONCATENATE(Tabla1[[#This Row],[CONTRATO]],Tabla1[[#This Row],[CLAVE]])</f>
        <v/>
      </c>
    </row>
    <row r="953" spans="15:15" x14ac:dyDescent="0.25">
      <c r="O953" s="108" t="str">
        <f>CONCATENATE(Tabla1[[#This Row],[CONTRATO]],Tabla1[[#This Row],[CLAVE]])</f>
        <v/>
      </c>
    </row>
    <row r="954" spans="15:15" x14ac:dyDescent="0.25">
      <c r="O954" s="108" t="str">
        <f>CONCATENATE(Tabla1[[#This Row],[CONTRATO]],Tabla1[[#This Row],[CLAVE]])</f>
        <v/>
      </c>
    </row>
    <row r="955" spans="15:15" x14ac:dyDescent="0.25">
      <c r="O955" s="108" t="str">
        <f>CONCATENATE(Tabla1[[#This Row],[CONTRATO]],Tabla1[[#This Row],[CLAVE]])</f>
        <v/>
      </c>
    </row>
    <row r="956" spans="15:15" x14ac:dyDescent="0.25">
      <c r="O956" s="108" t="str">
        <f>CONCATENATE(Tabla1[[#This Row],[CONTRATO]],Tabla1[[#This Row],[CLAVE]])</f>
        <v/>
      </c>
    </row>
    <row r="957" spans="15:15" x14ac:dyDescent="0.25">
      <c r="O957" s="108" t="str">
        <f>CONCATENATE(Tabla1[[#This Row],[CONTRATO]],Tabla1[[#This Row],[CLAVE]])</f>
        <v/>
      </c>
    </row>
    <row r="958" spans="15:15" x14ac:dyDescent="0.25">
      <c r="O958" s="108" t="str">
        <f>CONCATENATE(Tabla1[[#This Row],[CONTRATO]],Tabla1[[#This Row],[CLAVE]])</f>
        <v/>
      </c>
    </row>
    <row r="959" spans="15:15" x14ac:dyDescent="0.25">
      <c r="O959" s="108" t="str">
        <f>CONCATENATE(Tabla1[[#This Row],[CONTRATO]],Tabla1[[#This Row],[CLAVE]])</f>
        <v/>
      </c>
    </row>
    <row r="960" spans="15:15" x14ac:dyDescent="0.25">
      <c r="O960" s="108" t="str">
        <f>CONCATENATE(Tabla1[[#This Row],[CONTRATO]],Tabla1[[#This Row],[CLAVE]])</f>
        <v/>
      </c>
    </row>
    <row r="961" spans="15:15" x14ac:dyDescent="0.25">
      <c r="O961" s="108" t="str">
        <f>CONCATENATE(Tabla1[[#This Row],[CONTRATO]],Tabla1[[#This Row],[CLAVE]])</f>
        <v/>
      </c>
    </row>
    <row r="962" spans="15:15" x14ac:dyDescent="0.25">
      <c r="O962" s="108" t="str">
        <f>CONCATENATE(Tabla1[[#This Row],[CONTRATO]],Tabla1[[#This Row],[CLAVE]])</f>
        <v/>
      </c>
    </row>
    <row r="963" spans="15:15" x14ac:dyDescent="0.25">
      <c r="O963" s="108" t="str">
        <f>CONCATENATE(Tabla1[[#This Row],[CONTRATO]],Tabla1[[#This Row],[CLAVE]])</f>
        <v/>
      </c>
    </row>
    <row r="964" spans="15:15" x14ac:dyDescent="0.25">
      <c r="O964" s="108" t="str">
        <f>CONCATENATE(Tabla1[[#This Row],[CONTRATO]],Tabla1[[#This Row],[CLAVE]])</f>
        <v/>
      </c>
    </row>
    <row r="965" spans="15:15" x14ac:dyDescent="0.25">
      <c r="O965" s="108" t="str">
        <f>CONCATENATE(Tabla1[[#This Row],[CONTRATO]],Tabla1[[#This Row],[CLAVE]])</f>
        <v/>
      </c>
    </row>
    <row r="966" spans="15:15" x14ac:dyDescent="0.25">
      <c r="O966" s="108" t="str">
        <f>CONCATENATE(Tabla1[[#This Row],[CONTRATO]],Tabla1[[#This Row],[CLAVE]])</f>
        <v/>
      </c>
    </row>
    <row r="967" spans="15:15" x14ac:dyDescent="0.25">
      <c r="O967" s="108" t="str">
        <f>CONCATENATE(Tabla1[[#This Row],[CONTRATO]],Tabla1[[#This Row],[CLAVE]])</f>
        <v/>
      </c>
    </row>
    <row r="968" spans="15:15" x14ac:dyDescent="0.25">
      <c r="O968" s="108" t="str">
        <f>CONCATENATE(Tabla1[[#This Row],[CONTRATO]],Tabla1[[#This Row],[CLAVE]])</f>
        <v/>
      </c>
    </row>
    <row r="969" spans="15:15" x14ac:dyDescent="0.25">
      <c r="O969" s="108" t="str">
        <f>CONCATENATE(Tabla1[[#This Row],[CONTRATO]],Tabla1[[#This Row],[CLAVE]])</f>
        <v/>
      </c>
    </row>
    <row r="970" spans="15:15" x14ac:dyDescent="0.25">
      <c r="O970" s="108" t="str">
        <f>CONCATENATE(Tabla1[[#This Row],[CONTRATO]],Tabla1[[#This Row],[CLAVE]])</f>
        <v/>
      </c>
    </row>
    <row r="971" spans="15:15" x14ac:dyDescent="0.25">
      <c r="O971" s="108" t="str">
        <f>CONCATENATE(Tabla1[[#This Row],[CONTRATO]],Tabla1[[#This Row],[CLAVE]])</f>
        <v/>
      </c>
    </row>
    <row r="972" spans="15:15" x14ac:dyDescent="0.25">
      <c r="O972" s="108" t="str">
        <f>CONCATENATE(Tabla1[[#This Row],[CONTRATO]],Tabla1[[#This Row],[CLAVE]])</f>
        <v/>
      </c>
    </row>
    <row r="973" spans="15:15" x14ac:dyDescent="0.25">
      <c r="O973" s="108" t="str">
        <f>CONCATENATE(Tabla1[[#This Row],[CONTRATO]],Tabla1[[#This Row],[CLAVE]])</f>
        <v/>
      </c>
    </row>
    <row r="974" spans="15:15" x14ac:dyDescent="0.25">
      <c r="O974" s="108" t="str">
        <f>CONCATENATE(Tabla1[[#This Row],[CONTRATO]],Tabla1[[#This Row],[CLAVE]])</f>
        <v/>
      </c>
    </row>
    <row r="975" spans="15:15" x14ac:dyDescent="0.25">
      <c r="O975" s="108" t="str">
        <f>CONCATENATE(Tabla1[[#This Row],[CONTRATO]],Tabla1[[#This Row],[CLAVE]])</f>
        <v/>
      </c>
    </row>
    <row r="976" spans="15:15" x14ac:dyDescent="0.25">
      <c r="O976" s="108" t="str">
        <f>CONCATENATE(Tabla1[[#This Row],[CONTRATO]],Tabla1[[#This Row],[CLAVE]])</f>
        <v/>
      </c>
    </row>
    <row r="977" spans="15:15" x14ac:dyDescent="0.25">
      <c r="O977" s="108" t="str">
        <f>CONCATENATE(Tabla1[[#This Row],[CONTRATO]],Tabla1[[#This Row],[CLAVE]])</f>
        <v/>
      </c>
    </row>
    <row r="978" spans="15:15" x14ac:dyDescent="0.25">
      <c r="O978" s="108" t="str">
        <f>CONCATENATE(Tabla1[[#This Row],[CONTRATO]],Tabla1[[#This Row],[CLAVE]])</f>
        <v/>
      </c>
    </row>
    <row r="979" spans="15:15" x14ac:dyDescent="0.25">
      <c r="O979" s="108" t="str">
        <f>CONCATENATE(Tabla1[[#This Row],[CONTRATO]],Tabla1[[#This Row],[CLAVE]])</f>
        <v/>
      </c>
    </row>
    <row r="980" spans="15:15" x14ac:dyDescent="0.25">
      <c r="O980" s="108" t="str">
        <f>CONCATENATE(Tabla1[[#This Row],[CONTRATO]],Tabla1[[#This Row],[CLAVE]])</f>
        <v/>
      </c>
    </row>
    <row r="981" spans="15:15" x14ac:dyDescent="0.25">
      <c r="O981" s="108" t="str">
        <f>CONCATENATE(Tabla1[[#This Row],[CONTRATO]],Tabla1[[#This Row],[CLAVE]])</f>
        <v/>
      </c>
    </row>
    <row r="982" spans="15:15" x14ac:dyDescent="0.25">
      <c r="O982" s="108" t="str">
        <f>CONCATENATE(Tabla1[[#This Row],[CONTRATO]],Tabla1[[#This Row],[CLAVE]])</f>
        <v/>
      </c>
    </row>
    <row r="983" spans="15:15" x14ac:dyDescent="0.25">
      <c r="O983" s="108" t="str">
        <f>CONCATENATE(Tabla1[[#This Row],[CONTRATO]],Tabla1[[#This Row],[CLAVE]])</f>
        <v/>
      </c>
    </row>
    <row r="984" spans="15:15" x14ac:dyDescent="0.25">
      <c r="O984" s="108" t="str">
        <f>CONCATENATE(Tabla1[[#This Row],[CONTRATO]],Tabla1[[#This Row],[CLAVE]])</f>
        <v/>
      </c>
    </row>
    <row r="985" spans="15:15" x14ac:dyDescent="0.25">
      <c r="O985" s="108" t="str">
        <f>CONCATENATE(Tabla1[[#This Row],[CONTRATO]],Tabla1[[#This Row],[CLAVE]])</f>
        <v/>
      </c>
    </row>
    <row r="986" spans="15:15" x14ac:dyDescent="0.25">
      <c r="O986" s="108" t="str">
        <f>CONCATENATE(Tabla1[[#This Row],[CONTRATO]],Tabla1[[#This Row],[CLAVE]])</f>
        <v/>
      </c>
    </row>
    <row r="987" spans="15:15" x14ac:dyDescent="0.25">
      <c r="O987" s="108" t="str">
        <f>CONCATENATE(Tabla1[[#This Row],[CONTRATO]],Tabla1[[#This Row],[CLAVE]])</f>
        <v/>
      </c>
    </row>
    <row r="988" spans="15:15" x14ac:dyDescent="0.25">
      <c r="O988" s="108" t="str">
        <f>CONCATENATE(Tabla1[[#This Row],[CONTRATO]],Tabla1[[#This Row],[CLAVE]])</f>
        <v/>
      </c>
    </row>
    <row r="989" spans="15:15" x14ac:dyDescent="0.25">
      <c r="O989" s="108" t="str">
        <f>CONCATENATE(Tabla1[[#This Row],[CONTRATO]],Tabla1[[#This Row],[CLAVE]])</f>
        <v/>
      </c>
    </row>
    <row r="990" spans="15:15" x14ac:dyDescent="0.25">
      <c r="O990" s="108" t="str">
        <f>CONCATENATE(Tabla1[[#This Row],[CONTRATO]],Tabla1[[#This Row],[CLAVE]])</f>
        <v/>
      </c>
    </row>
    <row r="991" spans="15:15" x14ac:dyDescent="0.25">
      <c r="O991" s="108" t="str">
        <f>CONCATENATE(Tabla1[[#This Row],[CONTRATO]],Tabla1[[#This Row],[CLAVE]])</f>
        <v/>
      </c>
    </row>
    <row r="992" spans="15:15" x14ac:dyDescent="0.25">
      <c r="O992" s="108" t="str">
        <f>CONCATENATE(Tabla1[[#This Row],[CONTRATO]],Tabla1[[#This Row],[CLAVE]])</f>
        <v/>
      </c>
    </row>
    <row r="993" spans="15:15" x14ac:dyDescent="0.25">
      <c r="O993" s="108" t="str">
        <f>CONCATENATE(Tabla1[[#This Row],[CONTRATO]],Tabla1[[#This Row],[CLAVE]])</f>
        <v/>
      </c>
    </row>
    <row r="994" spans="15:15" x14ac:dyDescent="0.25">
      <c r="O994" s="108" t="str">
        <f>CONCATENATE(Tabla1[[#This Row],[CONTRATO]],Tabla1[[#This Row],[CLAVE]])</f>
        <v/>
      </c>
    </row>
    <row r="995" spans="15:15" x14ac:dyDescent="0.25">
      <c r="O995" s="108" t="str">
        <f>CONCATENATE(Tabla1[[#This Row],[CONTRATO]],Tabla1[[#This Row],[CLAVE]])</f>
        <v/>
      </c>
    </row>
    <row r="996" spans="15:15" x14ac:dyDescent="0.25">
      <c r="O996" s="108" t="str">
        <f>CONCATENATE(Tabla1[[#This Row],[CONTRATO]],Tabla1[[#This Row],[CLAVE]])</f>
        <v/>
      </c>
    </row>
    <row r="997" spans="15:15" x14ac:dyDescent="0.25">
      <c r="O997" s="108" t="str">
        <f>CONCATENATE(Tabla1[[#This Row],[CONTRATO]],Tabla1[[#This Row],[CLAVE]])</f>
        <v/>
      </c>
    </row>
    <row r="998" spans="15:15" x14ac:dyDescent="0.25">
      <c r="O998" s="108" t="str">
        <f>CONCATENATE(Tabla1[[#This Row],[CONTRATO]],Tabla1[[#This Row],[CLAVE]])</f>
        <v/>
      </c>
    </row>
    <row r="999" spans="15:15" x14ac:dyDescent="0.25">
      <c r="O999" s="108" t="str">
        <f>CONCATENATE(Tabla1[[#This Row],[CONTRATO]],Tabla1[[#This Row],[CLAVE]])</f>
        <v/>
      </c>
    </row>
    <row r="1000" spans="15:15" x14ac:dyDescent="0.25">
      <c r="O1000" s="108" t="str">
        <f>CONCATENATE(Tabla1[[#This Row],[CONTRATO]],Tabla1[[#This Row],[CLAVE]])</f>
        <v/>
      </c>
    </row>
    <row r="1001" spans="15:15" x14ac:dyDescent="0.25">
      <c r="O1001" s="108" t="str">
        <f>CONCATENATE(Tabla1[[#This Row],[CONTRATO]],Tabla1[[#This Row],[CLAVE]])</f>
        <v/>
      </c>
    </row>
    <row r="1002" spans="15:15" x14ac:dyDescent="0.25">
      <c r="O1002" s="108" t="str">
        <f>CONCATENATE(Tabla1[[#This Row],[CONTRATO]],Tabla1[[#This Row],[CLAVE]])</f>
        <v/>
      </c>
    </row>
    <row r="1003" spans="15:15" x14ac:dyDescent="0.25">
      <c r="O1003" s="108" t="str">
        <f>CONCATENATE(Tabla1[[#This Row],[CONTRATO]],Tabla1[[#This Row],[CLAVE]])</f>
        <v/>
      </c>
    </row>
    <row r="1004" spans="15:15" x14ac:dyDescent="0.25">
      <c r="O1004" s="108" t="str">
        <f>CONCATENATE(Tabla1[[#This Row],[CONTRATO]],Tabla1[[#This Row],[CLAVE]])</f>
        <v/>
      </c>
    </row>
    <row r="1005" spans="15:15" x14ac:dyDescent="0.25">
      <c r="O1005" s="108" t="str">
        <f>CONCATENATE(Tabla1[[#This Row],[CONTRATO]],Tabla1[[#This Row],[CLAVE]])</f>
        <v/>
      </c>
    </row>
    <row r="1006" spans="15:15" x14ac:dyDescent="0.25">
      <c r="O1006" s="108" t="str">
        <f>CONCATENATE(Tabla1[[#This Row],[CONTRATO]],Tabla1[[#This Row],[CLAVE]])</f>
        <v/>
      </c>
    </row>
    <row r="1007" spans="15:15" x14ac:dyDescent="0.25">
      <c r="O1007" s="108" t="str">
        <f>CONCATENATE(Tabla1[[#This Row],[CONTRATO]],Tabla1[[#This Row],[CLAVE]])</f>
        <v/>
      </c>
    </row>
    <row r="1008" spans="15:15" x14ac:dyDescent="0.25">
      <c r="O1008" s="108" t="str">
        <f>CONCATENATE(Tabla1[[#This Row],[CONTRATO]],Tabla1[[#This Row],[CLAVE]])</f>
        <v/>
      </c>
    </row>
    <row r="1009" spans="15:15" x14ac:dyDescent="0.25">
      <c r="O1009" s="108" t="str">
        <f>CONCATENATE(Tabla1[[#This Row],[CONTRATO]],Tabla1[[#This Row],[CLAVE]])</f>
        <v/>
      </c>
    </row>
    <row r="1010" spans="15:15" x14ac:dyDescent="0.25">
      <c r="O1010" s="108" t="str">
        <f>CONCATENATE(Tabla1[[#This Row],[CONTRATO]],Tabla1[[#This Row],[CLAVE]])</f>
        <v/>
      </c>
    </row>
    <row r="1011" spans="15:15" x14ac:dyDescent="0.25">
      <c r="O1011" s="108" t="str">
        <f>CONCATENATE(Tabla1[[#This Row],[CONTRATO]],Tabla1[[#This Row],[CLAVE]])</f>
        <v/>
      </c>
    </row>
    <row r="1012" spans="15:15" x14ac:dyDescent="0.25">
      <c r="O1012" s="108" t="str">
        <f>CONCATENATE(Tabla1[[#This Row],[CONTRATO]],Tabla1[[#This Row],[CLAVE]])</f>
        <v/>
      </c>
    </row>
    <row r="1013" spans="15:15" x14ac:dyDescent="0.25">
      <c r="O1013" s="108" t="str">
        <f>CONCATENATE(Tabla1[[#This Row],[CONTRATO]],Tabla1[[#This Row],[CLAVE]])</f>
        <v/>
      </c>
    </row>
    <row r="1014" spans="15:15" x14ac:dyDescent="0.25">
      <c r="O1014" s="108" t="str">
        <f>CONCATENATE(Tabla1[[#This Row],[CONTRATO]],Tabla1[[#This Row],[CLAVE]])</f>
        <v/>
      </c>
    </row>
    <row r="1015" spans="15:15" x14ac:dyDescent="0.25">
      <c r="O1015" s="108" t="str">
        <f>CONCATENATE(Tabla1[[#This Row],[CONTRATO]],Tabla1[[#This Row],[CLAVE]])</f>
        <v/>
      </c>
    </row>
    <row r="1016" spans="15:15" x14ac:dyDescent="0.25">
      <c r="O1016" s="108" t="str">
        <f>CONCATENATE(Tabla1[[#This Row],[CONTRATO]],Tabla1[[#This Row],[CLAVE]])</f>
        <v/>
      </c>
    </row>
    <row r="1017" spans="15:15" x14ac:dyDescent="0.25">
      <c r="O1017" s="108" t="str">
        <f>CONCATENATE(Tabla1[[#This Row],[CONTRATO]],Tabla1[[#This Row],[CLAVE]])</f>
        <v/>
      </c>
    </row>
    <row r="1018" spans="15:15" x14ac:dyDescent="0.25">
      <c r="O1018" s="108" t="str">
        <f>CONCATENATE(Tabla1[[#This Row],[CONTRATO]],Tabla1[[#This Row],[CLAVE]])</f>
        <v/>
      </c>
    </row>
    <row r="1019" spans="15:15" x14ac:dyDescent="0.25">
      <c r="O1019" s="108" t="str">
        <f>CONCATENATE(Tabla1[[#This Row],[CONTRATO]],Tabla1[[#This Row],[CLAVE]])</f>
        <v/>
      </c>
    </row>
    <row r="1020" spans="15:15" x14ac:dyDescent="0.25">
      <c r="O1020" s="108" t="str">
        <f>CONCATENATE(Tabla1[[#This Row],[CONTRATO]],Tabla1[[#This Row],[CLAVE]])</f>
        <v/>
      </c>
    </row>
    <row r="1021" spans="15:15" x14ac:dyDescent="0.25">
      <c r="O1021" s="108" t="str">
        <f>CONCATENATE(Tabla1[[#This Row],[CONTRATO]],Tabla1[[#This Row],[CLAVE]])</f>
        <v/>
      </c>
    </row>
    <row r="1022" spans="15:15" x14ac:dyDescent="0.25">
      <c r="O1022" s="108" t="str">
        <f>CONCATENATE(Tabla1[[#This Row],[CONTRATO]],Tabla1[[#This Row],[CLAVE]])</f>
        <v/>
      </c>
    </row>
    <row r="1023" spans="15:15" x14ac:dyDescent="0.25">
      <c r="O1023" s="108" t="str">
        <f>CONCATENATE(Tabla1[[#This Row],[CONTRATO]],Tabla1[[#This Row],[CLAVE]])</f>
        <v/>
      </c>
    </row>
    <row r="1024" spans="15:15" x14ac:dyDescent="0.25">
      <c r="O1024" s="108" t="str">
        <f>CONCATENATE(Tabla1[[#This Row],[CONTRATO]],Tabla1[[#This Row],[CLAVE]])</f>
        <v/>
      </c>
    </row>
    <row r="1025" spans="15:15" x14ac:dyDescent="0.25">
      <c r="O1025" s="108" t="str">
        <f>CONCATENATE(Tabla1[[#This Row],[CONTRATO]],Tabla1[[#This Row],[CLAVE]])</f>
        <v/>
      </c>
    </row>
    <row r="1026" spans="15:15" x14ac:dyDescent="0.25">
      <c r="O1026" s="108" t="str">
        <f>CONCATENATE(Tabla1[[#This Row],[CONTRATO]],Tabla1[[#This Row],[CLAVE]])</f>
        <v/>
      </c>
    </row>
    <row r="1027" spans="15:15" x14ac:dyDescent="0.25">
      <c r="O1027" s="108" t="str">
        <f>CONCATENATE(Tabla1[[#This Row],[CONTRATO]],Tabla1[[#This Row],[CLAVE]])</f>
        <v/>
      </c>
    </row>
    <row r="1028" spans="15:15" x14ac:dyDescent="0.25">
      <c r="O1028" s="108" t="str">
        <f>CONCATENATE(Tabla1[[#This Row],[CONTRATO]],Tabla1[[#This Row],[CLAVE]])</f>
        <v/>
      </c>
    </row>
    <row r="1029" spans="15:15" x14ac:dyDescent="0.25">
      <c r="O1029" s="108" t="str">
        <f>CONCATENATE(Tabla1[[#This Row],[CONTRATO]],Tabla1[[#This Row],[CLAVE]])</f>
        <v/>
      </c>
    </row>
    <row r="1030" spans="15:15" x14ac:dyDescent="0.25">
      <c r="O1030" s="108" t="str">
        <f>CONCATENATE(Tabla1[[#This Row],[CONTRATO]],Tabla1[[#This Row],[CLAVE]])</f>
        <v/>
      </c>
    </row>
    <row r="1031" spans="15:15" x14ac:dyDescent="0.25">
      <c r="O1031" s="108" t="str">
        <f>CONCATENATE(Tabla1[[#This Row],[CONTRATO]],Tabla1[[#This Row],[CLAVE]])</f>
        <v/>
      </c>
    </row>
    <row r="1032" spans="15:15" x14ac:dyDescent="0.25">
      <c r="O1032" s="108" t="str">
        <f>CONCATENATE(Tabla1[[#This Row],[CONTRATO]],Tabla1[[#This Row],[CLAVE]])</f>
        <v/>
      </c>
    </row>
    <row r="1033" spans="15:15" x14ac:dyDescent="0.25">
      <c r="O1033" s="108" t="str">
        <f>CONCATENATE(Tabla1[[#This Row],[CONTRATO]],Tabla1[[#This Row],[CLAVE]])</f>
        <v/>
      </c>
    </row>
    <row r="1034" spans="15:15" x14ac:dyDescent="0.25">
      <c r="O1034" s="108" t="str">
        <f>CONCATENATE(Tabla1[[#This Row],[CONTRATO]],Tabla1[[#This Row],[CLAVE]])</f>
        <v/>
      </c>
    </row>
    <row r="1035" spans="15:15" x14ac:dyDescent="0.25">
      <c r="O1035" s="108" t="str">
        <f>CONCATENATE(Tabla1[[#This Row],[CONTRATO]],Tabla1[[#This Row],[CLAVE]])</f>
        <v/>
      </c>
    </row>
    <row r="1036" spans="15:15" x14ac:dyDescent="0.25">
      <c r="O1036" s="108" t="str">
        <f>CONCATENATE(Tabla1[[#This Row],[CONTRATO]],Tabla1[[#This Row],[CLAVE]])</f>
        <v/>
      </c>
    </row>
    <row r="1037" spans="15:15" x14ac:dyDescent="0.25">
      <c r="O1037" s="108" t="str">
        <f>CONCATENATE(Tabla1[[#This Row],[CONTRATO]],Tabla1[[#This Row],[CLAVE]])</f>
        <v/>
      </c>
    </row>
    <row r="1038" spans="15:15" x14ac:dyDescent="0.25">
      <c r="O1038" s="108" t="str">
        <f>CONCATENATE(Tabla1[[#This Row],[CONTRATO]],Tabla1[[#This Row],[CLAVE]])</f>
        <v/>
      </c>
    </row>
    <row r="1039" spans="15:15" x14ac:dyDescent="0.25">
      <c r="O1039" s="108" t="str">
        <f>CONCATENATE(Tabla1[[#This Row],[CONTRATO]],Tabla1[[#This Row],[CLAVE]])</f>
        <v/>
      </c>
    </row>
    <row r="1040" spans="15:15" x14ac:dyDescent="0.25">
      <c r="O1040" s="108" t="str">
        <f>CONCATENATE(Tabla1[[#This Row],[CONTRATO]],Tabla1[[#This Row],[CLAVE]])</f>
        <v/>
      </c>
    </row>
    <row r="1041" spans="15:15" x14ac:dyDescent="0.25">
      <c r="O1041" s="108" t="str">
        <f>CONCATENATE(Tabla1[[#This Row],[CONTRATO]],Tabla1[[#This Row],[CLAVE]])</f>
        <v/>
      </c>
    </row>
    <row r="1042" spans="15:15" x14ac:dyDescent="0.25">
      <c r="O1042" s="108" t="str">
        <f>CONCATENATE(Tabla1[[#This Row],[CONTRATO]],Tabla1[[#This Row],[CLAVE]])</f>
        <v/>
      </c>
    </row>
    <row r="1043" spans="15:15" x14ac:dyDescent="0.25">
      <c r="O1043" s="108" t="str">
        <f>CONCATENATE(Tabla1[[#This Row],[CONTRATO]],Tabla1[[#This Row],[CLAVE]])</f>
        <v/>
      </c>
    </row>
    <row r="1044" spans="15:15" x14ac:dyDescent="0.25">
      <c r="O1044" s="108" t="str">
        <f>CONCATENATE(Tabla1[[#This Row],[CONTRATO]],Tabla1[[#This Row],[CLAVE]])</f>
        <v/>
      </c>
    </row>
    <row r="1045" spans="15:15" x14ac:dyDescent="0.25">
      <c r="O1045" s="108" t="str">
        <f>CONCATENATE(Tabla1[[#This Row],[CONTRATO]],Tabla1[[#This Row],[CLAVE]])</f>
        <v/>
      </c>
    </row>
    <row r="1046" spans="15:15" x14ac:dyDescent="0.25">
      <c r="O1046" s="108" t="str">
        <f>CONCATENATE(Tabla1[[#This Row],[CONTRATO]],Tabla1[[#This Row],[CLAVE]])</f>
        <v/>
      </c>
    </row>
    <row r="1047" spans="15:15" x14ac:dyDescent="0.25">
      <c r="O1047" s="108" t="str">
        <f>CONCATENATE(Tabla1[[#This Row],[CONTRATO]],Tabla1[[#This Row],[CLAVE]])</f>
        <v/>
      </c>
    </row>
    <row r="1048" spans="15:15" x14ac:dyDescent="0.25">
      <c r="O1048" s="108" t="str">
        <f>CONCATENATE(Tabla1[[#This Row],[CONTRATO]],Tabla1[[#This Row],[CLAVE]])</f>
        <v/>
      </c>
    </row>
    <row r="1049" spans="15:15" x14ac:dyDescent="0.25">
      <c r="O1049" s="108" t="str">
        <f>CONCATENATE(Tabla1[[#This Row],[CONTRATO]],Tabla1[[#This Row],[CLAVE]])</f>
        <v/>
      </c>
    </row>
    <row r="1050" spans="15:15" x14ac:dyDescent="0.25">
      <c r="O1050" s="108" t="str">
        <f>CONCATENATE(Tabla1[[#This Row],[CONTRATO]],Tabla1[[#This Row],[CLAVE]])</f>
        <v/>
      </c>
    </row>
    <row r="1051" spans="15:15" x14ac:dyDescent="0.25">
      <c r="O1051" s="108" t="str">
        <f>CONCATENATE(Tabla1[[#This Row],[CONTRATO]],Tabla1[[#This Row],[CLAVE]])</f>
        <v/>
      </c>
    </row>
    <row r="1052" spans="15:15" x14ac:dyDescent="0.25">
      <c r="O1052" s="108" t="str">
        <f>CONCATENATE(Tabla1[[#This Row],[CONTRATO]],Tabla1[[#This Row],[CLAVE]])</f>
        <v/>
      </c>
    </row>
    <row r="1053" spans="15:15" x14ac:dyDescent="0.25">
      <c r="O1053" s="108" t="str">
        <f>CONCATENATE(Tabla1[[#This Row],[CONTRATO]],Tabla1[[#This Row],[CLAVE]])</f>
        <v/>
      </c>
    </row>
    <row r="1054" spans="15:15" x14ac:dyDescent="0.25">
      <c r="O1054" s="108" t="str">
        <f>CONCATENATE(Tabla1[[#This Row],[CONTRATO]],Tabla1[[#This Row],[CLAVE]])</f>
        <v/>
      </c>
    </row>
    <row r="1055" spans="15:15" x14ac:dyDescent="0.25">
      <c r="O1055" s="108" t="str">
        <f>CONCATENATE(Tabla1[[#This Row],[CONTRATO]],Tabla1[[#This Row],[CLAVE]])</f>
        <v/>
      </c>
    </row>
    <row r="1056" spans="15:15" x14ac:dyDescent="0.25">
      <c r="O1056" s="108" t="str">
        <f>CONCATENATE(Tabla1[[#This Row],[CONTRATO]],Tabla1[[#This Row],[CLAVE]])</f>
        <v/>
      </c>
    </row>
    <row r="1057" spans="15:15" x14ac:dyDescent="0.25">
      <c r="O1057" s="108" t="str">
        <f>CONCATENATE(Tabla1[[#This Row],[CONTRATO]],Tabla1[[#This Row],[CLAVE]])</f>
        <v/>
      </c>
    </row>
    <row r="1058" spans="15:15" x14ac:dyDescent="0.25">
      <c r="O1058" s="108" t="str">
        <f>CONCATENATE(Tabla1[[#This Row],[CONTRATO]],Tabla1[[#This Row],[CLAVE]])</f>
        <v/>
      </c>
    </row>
    <row r="1059" spans="15:15" x14ac:dyDescent="0.25">
      <c r="O1059" s="108" t="str">
        <f>CONCATENATE(Tabla1[[#This Row],[CONTRATO]],Tabla1[[#This Row],[CLAVE]])</f>
        <v/>
      </c>
    </row>
    <row r="1060" spans="15:15" x14ac:dyDescent="0.25">
      <c r="O1060" s="108" t="str">
        <f>CONCATENATE(Tabla1[[#This Row],[CONTRATO]],Tabla1[[#This Row],[CLAVE]])</f>
        <v/>
      </c>
    </row>
    <row r="1061" spans="15:15" x14ac:dyDescent="0.25">
      <c r="O1061" s="108" t="str">
        <f>CONCATENATE(Tabla1[[#This Row],[CONTRATO]],Tabla1[[#This Row],[CLAVE]])</f>
        <v/>
      </c>
    </row>
    <row r="1062" spans="15:15" x14ac:dyDescent="0.25">
      <c r="O1062" s="108" t="str">
        <f>CONCATENATE(Tabla1[[#This Row],[CONTRATO]],Tabla1[[#This Row],[CLAVE]])</f>
        <v/>
      </c>
    </row>
    <row r="1063" spans="15:15" x14ac:dyDescent="0.25">
      <c r="O1063" s="108" t="str">
        <f>CONCATENATE(Tabla1[[#This Row],[CONTRATO]],Tabla1[[#This Row],[CLAVE]])</f>
        <v/>
      </c>
    </row>
    <row r="1064" spans="15:15" x14ac:dyDescent="0.25">
      <c r="O1064" s="108" t="str">
        <f>CONCATENATE(Tabla1[[#This Row],[CONTRATO]],Tabla1[[#This Row],[CLAVE]])</f>
        <v/>
      </c>
    </row>
    <row r="1065" spans="15:15" x14ac:dyDescent="0.25">
      <c r="O1065" s="108" t="str">
        <f>CONCATENATE(Tabla1[[#This Row],[CONTRATO]],Tabla1[[#This Row],[CLAVE]])</f>
        <v/>
      </c>
    </row>
    <row r="1066" spans="15:15" x14ac:dyDescent="0.25">
      <c r="O1066" s="108" t="str">
        <f>CONCATENATE(Tabla1[[#This Row],[CONTRATO]],Tabla1[[#This Row],[CLAVE]])</f>
        <v/>
      </c>
    </row>
    <row r="1067" spans="15:15" x14ac:dyDescent="0.25">
      <c r="O1067" s="108" t="str">
        <f>CONCATENATE(Tabla1[[#This Row],[CONTRATO]],Tabla1[[#This Row],[CLAVE]])</f>
        <v/>
      </c>
    </row>
    <row r="1068" spans="15:15" x14ac:dyDescent="0.25">
      <c r="O1068" s="108" t="str">
        <f>CONCATENATE(Tabla1[[#This Row],[CONTRATO]],Tabla1[[#This Row],[CLAVE]])</f>
        <v/>
      </c>
    </row>
    <row r="1069" spans="15:15" x14ac:dyDescent="0.25">
      <c r="O1069" s="108" t="str">
        <f>CONCATENATE(Tabla1[[#This Row],[CONTRATO]],Tabla1[[#This Row],[CLAVE]])</f>
        <v/>
      </c>
    </row>
    <row r="1070" spans="15:15" x14ac:dyDescent="0.25">
      <c r="O1070" s="108" t="str">
        <f>CONCATENATE(Tabla1[[#This Row],[CONTRATO]],Tabla1[[#This Row],[CLAVE]])</f>
        <v/>
      </c>
    </row>
    <row r="1071" spans="15:15" x14ac:dyDescent="0.25">
      <c r="O1071" s="108" t="str">
        <f>CONCATENATE(Tabla1[[#This Row],[CONTRATO]],Tabla1[[#This Row],[CLAVE]])</f>
        <v/>
      </c>
    </row>
    <row r="1072" spans="15:15" x14ac:dyDescent="0.25">
      <c r="O1072" s="108" t="str">
        <f>CONCATENATE(Tabla1[[#This Row],[CONTRATO]],Tabla1[[#This Row],[CLAVE]])</f>
        <v/>
      </c>
    </row>
    <row r="1073" spans="15:15" x14ac:dyDescent="0.25">
      <c r="O1073" s="108" t="str">
        <f>CONCATENATE(Tabla1[[#This Row],[CONTRATO]],Tabla1[[#This Row],[CLAVE]])</f>
        <v/>
      </c>
    </row>
    <row r="1074" spans="15:15" x14ac:dyDescent="0.25">
      <c r="O1074" s="108" t="str">
        <f>CONCATENATE(Tabla1[[#This Row],[CONTRATO]],Tabla1[[#This Row],[CLAVE]])</f>
        <v/>
      </c>
    </row>
    <row r="1075" spans="15:15" x14ac:dyDescent="0.25">
      <c r="O1075" s="108" t="str">
        <f>CONCATENATE(Tabla1[[#This Row],[CONTRATO]],Tabla1[[#This Row],[CLAVE]])</f>
        <v/>
      </c>
    </row>
    <row r="1076" spans="15:15" x14ac:dyDescent="0.25">
      <c r="O1076" s="108" t="str">
        <f>CONCATENATE(Tabla1[[#This Row],[CONTRATO]],Tabla1[[#This Row],[CLAVE]])</f>
        <v/>
      </c>
    </row>
    <row r="1077" spans="15:15" x14ac:dyDescent="0.25">
      <c r="O1077" s="108" t="str">
        <f>CONCATENATE(Tabla1[[#This Row],[CONTRATO]],Tabla1[[#This Row],[CLAVE]])</f>
        <v/>
      </c>
    </row>
    <row r="1078" spans="15:15" x14ac:dyDescent="0.25">
      <c r="O1078" s="108" t="str">
        <f>CONCATENATE(Tabla1[[#This Row],[CONTRATO]],Tabla1[[#This Row],[CLAVE]])</f>
        <v/>
      </c>
    </row>
    <row r="1079" spans="15:15" x14ac:dyDescent="0.25">
      <c r="O1079" s="108" t="str">
        <f>CONCATENATE(Tabla1[[#This Row],[CONTRATO]],Tabla1[[#This Row],[CLAVE]])</f>
        <v/>
      </c>
    </row>
    <row r="1080" spans="15:15" x14ac:dyDescent="0.25">
      <c r="O1080" s="108" t="str">
        <f>CONCATENATE(Tabla1[[#This Row],[CONTRATO]],Tabla1[[#This Row],[CLAVE]])</f>
        <v/>
      </c>
    </row>
    <row r="1081" spans="15:15" x14ac:dyDescent="0.25">
      <c r="O1081" s="108" t="str">
        <f>CONCATENATE(Tabla1[[#This Row],[CONTRATO]],Tabla1[[#This Row],[CLAVE]])</f>
        <v/>
      </c>
    </row>
    <row r="1082" spans="15:15" x14ac:dyDescent="0.25">
      <c r="O1082" s="108" t="str">
        <f>CONCATENATE(Tabla1[[#This Row],[CONTRATO]],Tabla1[[#This Row],[CLAVE]])</f>
        <v/>
      </c>
    </row>
    <row r="1083" spans="15:15" x14ac:dyDescent="0.25">
      <c r="O1083" s="108" t="str">
        <f>CONCATENATE(Tabla1[[#This Row],[CONTRATO]],Tabla1[[#This Row],[CLAVE]])</f>
        <v/>
      </c>
    </row>
    <row r="1084" spans="15:15" x14ac:dyDescent="0.25">
      <c r="O1084" s="108" t="str">
        <f>CONCATENATE(Tabla1[[#This Row],[CONTRATO]],Tabla1[[#This Row],[CLAVE]])</f>
        <v/>
      </c>
    </row>
    <row r="1085" spans="15:15" x14ac:dyDescent="0.25">
      <c r="O1085" s="108" t="str">
        <f>CONCATENATE(Tabla1[[#This Row],[CONTRATO]],Tabla1[[#This Row],[CLAVE]])</f>
        <v/>
      </c>
    </row>
    <row r="1086" spans="15:15" x14ac:dyDescent="0.25">
      <c r="O1086" s="108" t="str">
        <f>CONCATENATE(Tabla1[[#This Row],[CONTRATO]],Tabla1[[#This Row],[CLAVE]])</f>
        <v/>
      </c>
    </row>
    <row r="1087" spans="15:15" x14ac:dyDescent="0.25">
      <c r="O1087" s="108" t="str">
        <f>CONCATENATE(Tabla1[[#This Row],[CONTRATO]],Tabla1[[#This Row],[CLAVE]])</f>
        <v/>
      </c>
    </row>
    <row r="1088" spans="15:15" x14ac:dyDescent="0.25">
      <c r="O1088" s="108" t="str">
        <f>CONCATENATE(Tabla1[[#This Row],[CONTRATO]],Tabla1[[#This Row],[CLAVE]])</f>
        <v/>
      </c>
    </row>
    <row r="1089" spans="15:15" x14ac:dyDescent="0.25">
      <c r="O1089" s="108" t="str">
        <f>CONCATENATE(Tabla1[[#This Row],[CONTRATO]],Tabla1[[#This Row],[CLAVE]])</f>
        <v/>
      </c>
    </row>
    <row r="1090" spans="15:15" x14ac:dyDescent="0.25">
      <c r="O1090" s="108" t="str">
        <f>CONCATENATE(Tabla1[[#This Row],[CONTRATO]],Tabla1[[#This Row],[CLAVE]])</f>
        <v/>
      </c>
    </row>
    <row r="1091" spans="15:15" x14ac:dyDescent="0.25">
      <c r="O1091" s="108" t="str">
        <f>CONCATENATE(Tabla1[[#This Row],[CONTRATO]],Tabla1[[#This Row],[CLAVE]])</f>
        <v/>
      </c>
    </row>
    <row r="1092" spans="15:15" x14ac:dyDescent="0.25">
      <c r="O1092" s="108" t="str">
        <f>CONCATENATE(Tabla1[[#This Row],[CONTRATO]],Tabla1[[#This Row],[CLAVE]])</f>
        <v/>
      </c>
    </row>
    <row r="1093" spans="15:15" x14ac:dyDescent="0.25">
      <c r="O1093" s="108" t="str">
        <f>CONCATENATE(Tabla1[[#This Row],[CONTRATO]],Tabla1[[#This Row],[CLAVE]])</f>
        <v/>
      </c>
    </row>
    <row r="1094" spans="15:15" x14ac:dyDescent="0.25">
      <c r="O1094" s="108" t="str">
        <f>CONCATENATE(Tabla1[[#This Row],[CONTRATO]],Tabla1[[#This Row],[CLAVE]])</f>
        <v/>
      </c>
    </row>
    <row r="1095" spans="15:15" x14ac:dyDescent="0.25">
      <c r="O1095" s="108" t="str">
        <f>CONCATENATE(Tabla1[[#This Row],[CONTRATO]],Tabla1[[#This Row],[CLAVE]])</f>
        <v/>
      </c>
    </row>
    <row r="1096" spans="15:15" x14ac:dyDescent="0.25">
      <c r="O1096" s="108" t="str">
        <f>CONCATENATE(Tabla1[[#This Row],[CONTRATO]],Tabla1[[#This Row],[CLAVE]])</f>
        <v/>
      </c>
    </row>
    <row r="1097" spans="15:15" x14ac:dyDescent="0.25">
      <c r="O1097" s="108" t="str">
        <f>CONCATENATE(Tabla1[[#This Row],[CONTRATO]],Tabla1[[#This Row],[CLAVE]])</f>
        <v/>
      </c>
    </row>
    <row r="1098" spans="15:15" x14ac:dyDescent="0.25">
      <c r="O1098" s="108" t="str">
        <f>CONCATENATE(Tabla1[[#This Row],[CONTRATO]],Tabla1[[#This Row],[CLAVE]])</f>
        <v/>
      </c>
    </row>
    <row r="1099" spans="15:15" x14ac:dyDescent="0.25">
      <c r="O1099" s="108" t="str">
        <f>CONCATENATE(Tabla1[[#This Row],[CONTRATO]],Tabla1[[#This Row],[CLAVE]])</f>
        <v/>
      </c>
    </row>
    <row r="1100" spans="15:15" x14ac:dyDescent="0.25">
      <c r="O1100" s="108" t="str">
        <f>CONCATENATE(Tabla1[[#This Row],[CONTRATO]],Tabla1[[#This Row],[CLAVE]])</f>
        <v/>
      </c>
    </row>
    <row r="1101" spans="15:15" x14ac:dyDescent="0.25">
      <c r="O1101" s="108" t="str">
        <f>CONCATENATE(Tabla1[[#This Row],[CONTRATO]],Tabla1[[#This Row],[CLAVE]])</f>
        <v/>
      </c>
    </row>
    <row r="1102" spans="15:15" x14ac:dyDescent="0.25">
      <c r="O1102" s="108" t="str">
        <f>CONCATENATE(Tabla1[[#This Row],[CONTRATO]],Tabla1[[#This Row],[CLAVE]])</f>
        <v/>
      </c>
    </row>
    <row r="1103" spans="15:15" x14ac:dyDescent="0.25">
      <c r="O1103" s="108" t="str">
        <f>CONCATENATE(Tabla1[[#This Row],[CONTRATO]],Tabla1[[#This Row],[CLAVE]])</f>
        <v/>
      </c>
    </row>
    <row r="1104" spans="15:15" x14ac:dyDescent="0.25">
      <c r="O1104" s="108" t="str">
        <f>CONCATENATE(Tabla1[[#This Row],[CONTRATO]],Tabla1[[#This Row],[CLAVE]])</f>
        <v/>
      </c>
    </row>
    <row r="1105" spans="15:15" x14ac:dyDescent="0.25">
      <c r="O1105" s="108" t="str">
        <f>CONCATENATE(Tabla1[[#This Row],[CONTRATO]],Tabla1[[#This Row],[CLAVE]])</f>
        <v/>
      </c>
    </row>
    <row r="1106" spans="15:15" x14ac:dyDescent="0.25">
      <c r="O1106" s="108" t="str">
        <f>CONCATENATE(Tabla1[[#This Row],[CONTRATO]],Tabla1[[#This Row],[CLAVE]])</f>
        <v/>
      </c>
    </row>
    <row r="1107" spans="15:15" x14ac:dyDescent="0.25">
      <c r="O1107" s="108" t="str">
        <f>CONCATENATE(Tabla1[[#This Row],[CONTRATO]],Tabla1[[#This Row],[CLAVE]])</f>
        <v/>
      </c>
    </row>
    <row r="1108" spans="15:15" x14ac:dyDescent="0.25">
      <c r="O1108" s="108" t="str">
        <f>CONCATENATE(Tabla1[[#This Row],[CONTRATO]],Tabla1[[#This Row],[CLAVE]])</f>
        <v/>
      </c>
    </row>
    <row r="1109" spans="15:15" x14ac:dyDescent="0.25">
      <c r="O1109" s="108" t="str">
        <f>CONCATENATE(Tabla1[[#This Row],[CONTRATO]],Tabla1[[#This Row],[CLAVE]])</f>
        <v/>
      </c>
    </row>
    <row r="1110" spans="15:15" x14ac:dyDescent="0.25">
      <c r="O1110" s="108" t="str">
        <f>CONCATENATE(Tabla1[[#This Row],[CONTRATO]],Tabla1[[#This Row],[CLAVE]])</f>
        <v/>
      </c>
    </row>
    <row r="1111" spans="15:15" x14ac:dyDescent="0.25">
      <c r="O1111" s="108" t="str">
        <f>CONCATENATE(Tabla1[[#This Row],[CONTRATO]],Tabla1[[#This Row],[CLAVE]])</f>
        <v/>
      </c>
    </row>
    <row r="1112" spans="15:15" x14ac:dyDescent="0.25">
      <c r="O1112" s="108" t="str">
        <f>CONCATENATE(Tabla1[[#This Row],[CONTRATO]],Tabla1[[#This Row],[CLAVE]])</f>
        <v/>
      </c>
    </row>
    <row r="1113" spans="15:15" x14ac:dyDescent="0.25">
      <c r="O1113" s="108" t="str">
        <f>CONCATENATE(Tabla1[[#This Row],[CONTRATO]],Tabla1[[#This Row],[CLAVE]])</f>
        <v/>
      </c>
    </row>
    <row r="1114" spans="15:15" x14ac:dyDescent="0.25">
      <c r="O1114" s="108" t="str">
        <f>CONCATENATE(Tabla1[[#This Row],[CONTRATO]],Tabla1[[#This Row],[CLAVE]])</f>
        <v/>
      </c>
    </row>
    <row r="1115" spans="15:15" x14ac:dyDescent="0.25">
      <c r="O1115" s="108" t="str">
        <f>CONCATENATE(Tabla1[[#This Row],[CONTRATO]],Tabla1[[#This Row],[CLAVE]])</f>
        <v/>
      </c>
    </row>
    <row r="1116" spans="15:15" x14ac:dyDescent="0.25">
      <c r="O1116" s="108" t="str">
        <f>CONCATENATE(Tabla1[[#This Row],[CONTRATO]],Tabla1[[#This Row],[CLAVE]])</f>
        <v/>
      </c>
    </row>
    <row r="1117" spans="15:15" x14ac:dyDescent="0.25">
      <c r="O1117" s="108" t="str">
        <f>CONCATENATE(Tabla1[[#This Row],[CONTRATO]],Tabla1[[#This Row],[CLAVE]])</f>
        <v/>
      </c>
    </row>
    <row r="1118" spans="15:15" x14ac:dyDescent="0.25">
      <c r="O1118" s="108" t="str">
        <f>CONCATENATE(Tabla1[[#This Row],[CONTRATO]],Tabla1[[#This Row],[CLAVE]])</f>
        <v/>
      </c>
    </row>
    <row r="1119" spans="15:15" x14ac:dyDescent="0.25">
      <c r="O1119" s="108" t="str">
        <f>CONCATENATE(Tabla1[[#This Row],[CONTRATO]],Tabla1[[#This Row],[CLAVE]])</f>
        <v/>
      </c>
    </row>
    <row r="1120" spans="15:15" x14ac:dyDescent="0.25">
      <c r="O1120" s="108" t="str">
        <f>CONCATENATE(Tabla1[[#This Row],[CONTRATO]],Tabla1[[#This Row],[CLAVE]])</f>
        <v/>
      </c>
    </row>
    <row r="1121" spans="15:15" x14ac:dyDescent="0.25">
      <c r="O1121" s="108" t="str">
        <f>CONCATENATE(Tabla1[[#This Row],[CONTRATO]],Tabla1[[#This Row],[CLAVE]])</f>
        <v/>
      </c>
    </row>
    <row r="1122" spans="15:15" x14ac:dyDescent="0.25">
      <c r="O1122" s="108" t="str">
        <f>CONCATENATE(Tabla1[[#This Row],[CONTRATO]],Tabla1[[#This Row],[CLAVE]])</f>
        <v/>
      </c>
    </row>
    <row r="1123" spans="15:15" x14ac:dyDescent="0.25">
      <c r="O1123" s="108" t="str">
        <f>CONCATENATE(Tabla1[[#This Row],[CONTRATO]],Tabla1[[#This Row],[CLAVE]])</f>
        <v/>
      </c>
    </row>
    <row r="1124" spans="15:15" x14ac:dyDescent="0.25">
      <c r="O1124" s="108" t="str">
        <f>CONCATENATE(Tabla1[[#This Row],[CONTRATO]],Tabla1[[#This Row],[CLAVE]])</f>
        <v/>
      </c>
    </row>
    <row r="1125" spans="15:15" x14ac:dyDescent="0.25">
      <c r="O1125" s="108" t="str">
        <f>CONCATENATE(Tabla1[[#This Row],[CONTRATO]],Tabla1[[#This Row],[CLAVE]])</f>
        <v/>
      </c>
    </row>
    <row r="1126" spans="15:15" x14ac:dyDescent="0.25">
      <c r="O1126" s="108" t="str">
        <f>CONCATENATE(Tabla1[[#This Row],[CONTRATO]],Tabla1[[#This Row],[CLAVE]])</f>
        <v/>
      </c>
    </row>
    <row r="1127" spans="15:15" x14ac:dyDescent="0.25">
      <c r="O1127" s="108" t="str">
        <f>CONCATENATE(Tabla1[[#This Row],[CONTRATO]],Tabla1[[#This Row],[CLAVE]])</f>
        <v/>
      </c>
    </row>
    <row r="1128" spans="15:15" x14ac:dyDescent="0.25">
      <c r="O1128" s="108" t="str">
        <f>CONCATENATE(Tabla1[[#This Row],[CONTRATO]],Tabla1[[#This Row],[CLAVE]])</f>
        <v/>
      </c>
    </row>
    <row r="1129" spans="15:15" x14ac:dyDescent="0.25">
      <c r="O1129" s="108" t="str">
        <f>CONCATENATE(Tabla1[[#This Row],[CONTRATO]],Tabla1[[#This Row],[CLAVE]])</f>
        <v/>
      </c>
    </row>
    <row r="1130" spans="15:15" x14ac:dyDescent="0.25">
      <c r="O1130" s="108" t="str">
        <f>CONCATENATE(Tabla1[[#This Row],[CONTRATO]],Tabla1[[#This Row],[CLAVE]])</f>
        <v/>
      </c>
    </row>
    <row r="1131" spans="15:15" x14ac:dyDescent="0.25">
      <c r="O1131" s="108" t="str">
        <f>CONCATENATE(Tabla1[[#This Row],[CONTRATO]],Tabla1[[#This Row],[CLAVE]])</f>
        <v/>
      </c>
    </row>
    <row r="1132" spans="15:15" x14ac:dyDescent="0.25">
      <c r="O1132" s="108" t="str">
        <f>CONCATENATE(Tabla1[[#This Row],[CONTRATO]],Tabla1[[#This Row],[CLAVE]])</f>
        <v/>
      </c>
    </row>
    <row r="1133" spans="15:15" x14ac:dyDescent="0.25">
      <c r="O1133" s="108" t="str">
        <f>CONCATENATE(Tabla1[[#This Row],[CONTRATO]],Tabla1[[#This Row],[CLAVE]])</f>
        <v/>
      </c>
    </row>
    <row r="1134" spans="15:15" x14ac:dyDescent="0.25">
      <c r="O1134" s="108" t="str">
        <f>CONCATENATE(Tabla1[[#This Row],[CONTRATO]],Tabla1[[#This Row],[CLAVE]])</f>
        <v/>
      </c>
    </row>
    <row r="1135" spans="15:15" x14ac:dyDescent="0.25">
      <c r="O1135" s="108" t="str">
        <f>CONCATENATE(Tabla1[[#This Row],[CONTRATO]],Tabla1[[#This Row],[CLAVE]])</f>
        <v/>
      </c>
    </row>
    <row r="1136" spans="15:15" x14ac:dyDescent="0.25">
      <c r="O1136" s="108" t="str">
        <f>CONCATENATE(Tabla1[[#This Row],[CONTRATO]],Tabla1[[#This Row],[CLAVE]])</f>
        <v/>
      </c>
    </row>
    <row r="1137" spans="15:15" x14ac:dyDescent="0.25">
      <c r="O1137" s="108" t="str">
        <f>CONCATENATE(Tabla1[[#This Row],[CONTRATO]],Tabla1[[#This Row],[CLAVE]])</f>
        <v/>
      </c>
    </row>
    <row r="1138" spans="15:15" x14ac:dyDescent="0.25">
      <c r="O1138" s="108" t="str">
        <f>CONCATENATE(Tabla1[[#This Row],[CONTRATO]],Tabla1[[#This Row],[CLAVE]])</f>
        <v/>
      </c>
    </row>
    <row r="1139" spans="15:15" x14ac:dyDescent="0.25">
      <c r="O1139" s="108" t="str">
        <f>CONCATENATE(Tabla1[[#This Row],[CONTRATO]],Tabla1[[#This Row],[CLAVE]])</f>
        <v/>
      </c>
    </row>
    <row r="1140" spans="15:15" x14ac:dyDescent="0.25">
      <c r="O1140" s="108" t="str">
        <f>CONCATENATE(Tabla1[[#This Row],[CONTRATO]],Tabla1[[#This Row],[CLAVE]])</f>
        <v/>
      </c>
    </row>
    <row r="1141" spans="15:15" x14ac:dyDescent="0.25">
      <c r="O1141" s="108" t="str">
        <f>CONCATENATE(Tabla1[[#This Row],[CONTRATO]],Tabla1[[#This Row],[CLAVE]])</f>
        <v/>
      </c>
    </row>
    <row r="1142" spans="15:15" x14ac:dyDescent="0.25">
      <c r="O1142" s="108" t="str">
        <f>CONCATENATE(Tabla1[[#This Row],[CONTRATO]],Tabla1[[#This Row],[CLAVE]])</f>
        <v/>
      </c>
    </row>
    <row r="1143" spans="15:15" x14ac:dyDescent="0.25">
      <c r="O1143" s="108" t="str">
        <f>CONCATENATE(Tabla1[[#This Row],[CONTRATO]],Tabla1[[#This Row],[CLAVE]])</f>
        <v/>
      </c>
    </row>
    <row r="1144" spans="15:15" x14ac:dyDescent="0.25">
      <c r="O1144" s="108" t="str">
        <f>CONCATENATE(Tabla1[[#This Row],[CONTRATO]],Tabla1[[#This Row],[CLAVE]])</f>
        <v/>
      </c>
    </row>
    <row r="1145" spans="15:15" x14ac:dyDescent="0.25">
      <c r="O1145" s="108" t="str">
        <f>CONCATENATE(Tabla1[[#This Row],[CONTRATO]],Tabla1[[#This Row],[CLAVE]])</f>
        <v/>
      </c>
    </row>
    <row r="1146" spans="15:15" x14ac:dyDescent="0.25">
      <c r="O1146" s="108" t="str">
        <f>CONCATENATE(Tabla1[[#This Row],[CONTRATO]],Tabla1[[#This Row],[CLAVE]])</f>
        <v/>
      </c>
    </row>
    <row r="1147" spans="15:15" x14ac:dyDescent="0.25">
      <c r="O1147" s="108" t="str">
        <f>CONCATENATE(Tabla1[[#This Row],[CONTRATO]],Tabla1[[#This Row],[CLAVE]])</f>
        <v/>
      </c>
    </row>
    <row r="1148" spans="15:15" x14ac:dyDescent="0.25">
      <c r="O1148" s="108" t="str">
        <f>CONCATENATE(Tabla1[[#This Row],[CONTRATO]],Tabla1[[#This Row],[CLAVE]])</f>
        <v/>
      </c>
    </row>
    <row r="1149" spans="15:15" x14ac:dyDescent="0.25">
      <c r="O1149" s="108" t="str">
        <f>CONCATENATE(Tabla1[[#This Row],[CONTRATO]],Tabla1[[#This Row],[CLAVE]])</f>
        <v/>
      </c>
    </row>
    <row r="1150" spans="15:15" x14ac:dyDescent="0.25">
      <c r="O1150" s="108" t="str">
        <f>CONCATENATE(Tabla1[[#This Row],[CONTRATO]],Tabla1[[#This Row],[CLAVE]])</f>
        <v/>
      </c>
    </row>
    <row r="1151" spans="15:15" x14ac:dyDescent="0.25">
      <c r="O1151" s="108" t="str">
        <f>CONCATENATE(Tabla1[[#This Row],[CONTRATO]],Tabla1[[#This Row],[CLAVE]])</f>
        <v/>
      </c>
    </row>
    <row r="1152" spans="15:15" x14ac:dyDescent="0.25">
      <c r="O1152" s="108" t="str">
        <f>CONCATENATE(Tabla1[[#This Row],[CONTRATO]],Tabla1[[#This Row],[CLAVE]])</f>
        <v/>
      </c>
    </row>
    <row r="1153" spans="15:15" x14ac:dyDescent="0.25">
      <c r="O1153" s="108" t="str">
        <f>CONCATENATE(Tabla1[[#This Row],[CONTRATO]],Tabla1[[#This Row],[CLAVE]])</f>
        <v/>
      </c>
    </row>
    <row r="1154" spans="15:15" x14ac:dyDescent="0.25">
      <c r="O1154" s="108" t="str">
        <f>CONCATENATE(Tabla1[[#This Row],[CONTRATO]],Tabla1[[#This Row],[CLAVE]])</f>
        <v/>
      </c>
    </row>
    <row r="1155" spans="15:15" x14ac:dyDescent="0.25">
      <c r="O1155" s="108" t="str">
        <f>CONCATENATE(Tabla1[[#This Row],[CONTRATO]],Tabla1[[#This Row],[CLAVE]])</f>
        <v/>
      </c>
    </row>
    <row r="1156" spans="15:15" x14ac:dyDescent="0.25">
      <c r="O1156" s="108" t="str">
        <f>CONCATENATE(Tabla1[[#This Row],[CONTRATO]],Tabla1[[#This Row],[CLAVE]])</f>
        <v/>
      </c>
    </row>
    <row r="1157" spans="15:15" x14ac:dyDescent="0.25">
      <c r="O1157" s="108" t="str">
        <f>CONCATENATE(Tabla1[[#This Row],[CONTRATO]],Tabla1[[#This Row],[CLAVE]])</f>
        <v/>
      </c>
    </row>
    <row r="1158" spans="15:15" x14ac:dyDescent="0.25">
      <c r="O1158" s="108" t="str">
        <f>CONCATENATE(Tabla1[[#This Row],[CONTRATO]],Tabla1[[#This Row],[CLAVE]])</f>
        <v/>
      </c>
    </row>
    <row r="1159" spans="15:15" x14ac:dyDescent="0.25">
      <c r="O1159" s="108" t="str">
        <f>CONCATENATE(Tabla1[[#This Row],[CONTRATO]],Tabla1[[#This Row],[CLAVE]])</f>
        <v/>
      </c>
    </row>
    <row r="1160" spans="15:15" x14ac:dyDescent="0.25">
      <c r="O1160" s="108" t="str">
        <f>CONCATENATE(Tabla1[[#This Row],[CONTRATO]],Tabla1[[#This Row],[CLAVE]])</f>
        <v/>
      </c>
    </row>
    <row r="1161" spans="15:15" x14ac:dyDescent="0.25">
      <c r="O1161" s="108" t="str">
        <f>CONCATENATE(Tabla1[[#This Row],[CONTRATO]],Tabla1[[#This Row],[CLAVE]])</f>
        <v/>
      </c>
    </row>
    <row r="1162" spans="15:15" x14ac:dyDescent="0.25">
      <c r="O1162" s="108" t="str">
        <f>CONCATENATE(Tabla1[[#This Row],[CONTRATO]],Tabla1[[#This Row],[CLAVE]])</f>
        <v/>
      </c>
    </row>
    <row r="1163" spans="15:15" x14ac:dyDescent="0.25">
      <c r="O1163" s="108" t="str">
        <f>CONCATENATE(Tabla1[[#This Row],[CONTRATO]],Tabla1[[#This Row],[CLAVE]])</f>
        <v/>
      </c>
    </row>
    <row r="1164" spans="15:15" x14ac:dyDescent="0.25">
      <c r="O1164" s="108" t="str">
        <f>CONCATENATE(Tabla1[[#This Row],[CONTRATO]],Tabla1[[#This Row],[CLAVE]])</f>
        <v/>
      </c>
    </row>
    <row r="1165" spans="15:15" x14ac:dyDescent="0.25">
      <c r="O1165" s="108" t="str">
        <f>CONCATENATE(Tabla1[[#This Row],[CONTRATO]],Tabla1[[#This Row],[CLAVE]])</f>
        <v/>
      </c>
    </row>
    <row r="1166" spans="15:15" x14ac:dyDescent="0.25">
      <c r="O1166" s="108" t="str">
        <f>CONCATENATE(Tabla1[[#This Row],[CONTRATO]],Tabla1[[#This Row],[CLAVE]])</f>
        <v/>
      </c>
    </row>
    <row r="1167" spans="15:15" x14ac:dyDescent="0.25">
      <c r="O1167" s="108" t="str">
        <f>CONCATENATE(Tabla1[[#This Row],[CONTRATO]],Tabla1[[#This Row],[CLAVE]])</f>
        <v/>
      </c>
    </row>
    <row r="1168" spans="15:15" x14ac:dyDescent="0.25">
      <c r="O1168" s="108" t="str">
        <f>CONCATENATE(Tabla1[[#This Row],[CONTRATO]],Tabla1[[#This Row],[CLAVE]])</f>
        <v/>
      </c>
    </row>
    <row r="1169" spans="15:15" x14ac:dyDescent="0.25">
      <c r="O1169" s="108" t="str">
        <f>CONCATENATE(Tabla1[[#This Row],[CONTRATO]],Tabla1[[#This Row],[CLAVE]])</f>
        <v/>
      </c>
    </row>
    <row r="1170" spans="15:15" x14ac:dyDescent="0.25">
      <c r="O1170" s="108" t="str">
        <f>CONCATENATE(Tabla1[[#This Row],[CONTRATO]],Tabla1[[#This Row],[CLAVE]])</f>
        <v/>
      </c>
    </row>
    <row r="1171" spans="15:15" x14ac:dyDescent="0.25">
      <c r="O1171" s="108" t="str">
        <f>CONCATENATE(Tabla1[[#This Row],[CONTRATO]],Tabla1[[#This Row],[CLAVE]])</f>
        <v/>
      </c>
    </row>
    <row r="1172" spans="15:15" x14ac:dyDescent="0.25">
      <c r="O1172" s="108" t="str">
        <f>CONCATENATE(Tabla1[[#This Row],[CONTRATO]],Tabla1[[#This Row],[CLAVE]])</f>
        <v/>
      </c>
    </row>
    <row r="1173" spans="15:15" x14ac:dyDescent="0.25">
      <c r="O1173" s="108" t="str">
        <f>CONCATENATE(Tabla1[[#This Row],[CONTRATO]],Tabla1[[#This Row],[CLAVE]])</f>
        <v/>
      </c>
    </row>
    <row r="1174" spans="15:15" x14ac:dyDescent="0.25">
      <c r="O1174" s="108" t="str">
        <f>CONCATENATE(Tabla1[[#This Row],[CONTRATO]],Tabla1[[#This Row],[CLAVE]])</f>
        <v/>
      </c>
    </row>
    <row r="1175" spans="15:15" x14ac:dyDescent="0.25">
      <c r="O1175" s="108" t="str">
        <f>CONCATENATE(Tabla1[[#This Row],[CONTRATO]],Tabla1[[#This Row],[CLAVE]])</f>
        <v/>
      </c>
    </row>
    <row r="1176" spans="15:15" x14ac:dyDescent="0.25">
      <c r="O1176" s="108" t="str">
        <f>CONCATENATE(Tabla1[[#This Row],[CONTRATO]],Tabla1[[#This Row],[CLAVE]])</f>
        <v/>
      </c>
    </row>
    <row r="1177" spans="15:15" x14ac:dyDescent="0.25">
      <c r="O1177" s="108" t="str">
        <f>CONCATENATE(Tabla1[[#This Row],[CONTRATO]],Tabla1[[#This Row],[CLAVE]])</f>
        <v/>
      </c>
    </row>
    <row r="1178" spans="15:15" x14ac:dyDescent="0.25">
      <c r="O1178" s="108" t="str">
        <f>CONCATENATE(Tabla1[[#This Row],[CONTRATO]],Tabla1[[#This Row],[CLAVE]])</f>
        <v/>
      </c>
    </row>
    <row r="1179" spans="15:15" x14ac:dyDescent="0.25">
      <c r="O1179" s="108" t="str">
        <f>CONCATENATE(Tabla1[[#This Row],[CONTRATO]],Tabla1[[#This Row],[CLAVE]])</f>
        <v/>
      </c>
    </row>
    <row r="1180" spans="15:15" x14ac:dyDescent="0.25">
      <c r="O1180" s="108" t="str">
        <f>CONCATENATE(Tabla1[[#This Row],[CONTRATO]],Tabla1[[#This Row],[CLAVE]])</f>
        <v/>
      </c>
    </row>
    <row r="1181" spans="15:15" x14ac:dyDescent="0.25">
      <c r="O1181" s="108" t="str">
        <f>CONCATENATE(Tabla1[[#This Row],[CONTRATO]],Tabla1[[#This Row],[CLAVE]])</f>
        <v/>
      </c>
    </row>
    <row r="1182" spans="15:15" x14ac:dyDescent="0.25">
      <c r="O1182" s="108" t="str">
        <f>CONCATENATE(Tabla1[[#This Row],[CONTRATO]],Tabla1[[#This Row],[CLAVE]])</f>
        <v/>
      </c>
    </row>
    <row r="1183" spans="15:15" x14ac:dyDescent="0.25">
      <c r="O1183" s="108" t="str">
        <f>CONCATENATE(Tabla1[[#This Row],[CONTRATO]],Tabla1[[#This Row],[CLAVE]])</f>
        <v/>
      </c>
    </row>
    <row r="1184" spans="15:15" x14ac:dyDescent="0.25">
      <c r="O1184" s="108" t="str">
        <f>CONCATENATE(Tabla1[[#This Row],[CONTRATO]],Tabla1[[#This Row],[CLAVE]])</f>
        <v/>
      </c>
    </row>
    <row r="1185" spans="15:15" x14ac:dyDescent="0.25">
      <c r="O1185" s="108" t="str">
        <f>CONCATENATE(Tabla1[[#This Row],[CONTRATO]],Tabla1[[#This Row],[CLAVE]])</f>
        <v/>
      </c>
    </row>
    <row r="1186" spans="15:15" x14ac:dyDescent="0.25">
      <c r="O1186" s="108" t="str">
        <f>CONCATENATE(Tabla1[[#This Row],[CONTRATO]],Tabla1[[#This Row],[CLAVE]])</f>
        <v/>
      </c>
    </row>
    <row r="1187" spans="15:15" x14ac:dyDescent="0.25">
      <c r="O1187" s="108" t="str">
        <f>CONCATENATE(Tabla1[[#This Row],[CONTRATO]],Tabla1[[#This Row],[CLAVE]])</f>
        <v/>
      </c>
    </row>
    <row r="1188" spans="15:15" x14ac:dyDescent="0.25">
      <c r="O1188" s="108" t="str">
        <f>CONCATENATE(Tabla1[[#This Row],[CONTRATO]],Tabla1[[#This Row],[CLAVE]])</f>
        <v/>
      </c>
    </row>
    <row r="1189" spans="15:15" x14ac:dyDescent="0.25">
      <c r="O1189" s="108" t="str">
        <f>CONCATENATE(Tabla1[[#This Row],[CONTRATO]],Tabla1[[#This Row],[CLAVE]])</f>
        <v/>
      </c>
    </row>
    <row r="1190" spans="15:15" x14ac:dyDescent="0.25">
      <c r="O1190" s="108" t="str">
        <f>CONCATENATE(Tabla1[[#This Row],[CONTRATO]],Tabla1[[#This Row],[CLAVE]])</f>
        <v/>
      </c>
    </row>
    <row r="1191" spans="15:15" x14ac:dyDescent="0.25">
      <c r="O1191" s="108" t="str">
        <f>CONCATENATE(Tabla1[[#This Row],[CONTRATO]],Tabla1[[#This Row],[CLAVE]])</f>
        <v/>
      </c>
    </row>
    <row r="1192" spans="15:15" x14ac:dyDescent="0.25">
      <c r="O1192" s="108" t="str">
        <f>CONCATENATE(Tabla1[[#This Row],[CONTRATO]],Tabla1[[#This Row],[CLAVE]])</f>
        <v/>
      </c>
    </row>
    <row r="1193" spans="15:15" x14ac:dyDescent="0.25">
      <c r="O1193" s="108" t="str">
        <f>CONCATENATE(Tabla1[[#This Row],[CONTRATO]],Tabla1[[#This Row],[CLAVE]])</f>
        <v/>
      </c>
    </row>
    <row r="1194" spans="15:15" x14ac:dyDescent="0.25">
      <c r="O1194" s="108" t="str">
        <f>CONCATENATE(Tabla1[[#This Row],[CONTRATO]],Tabla1[[#This Row],[CLAVE]])</f>
        <v/>
      </c>
    </row>
    <row r="1195" spans="15:15" x14ac:dyDescent="0.25">
      <c r="O1195" s="108" t="str">
        <f>CONCATENATE(Tabla1[[#This Row],[CONTRATO]],Tabla1[[#This Row],[CLAVE]])</f>
        <v/>
      </c>
    </row>
    <row r="1196" spans="15:15" x14ac:dyDescent="0.25">
      <c r="O1196" s="108" t="str">
        <f>CONCATENATE(Tabla1[[#This Row],[CONTRATO]],Tabla1[[#This Row],[CLAVE]])</f>
        <v/>
      </c>
    </row>
    <row r="1197" spans="15:15" x14ac:dyDescent="0.25">
      <c r="O1197" s="108" t="str">
        <f>CONCATENATE(Tabla1[[#This Row],[CONTRATO]],Tabla1[[#This Row],[CLAVE]])</f>
        <v/>
      </c>
    </row>
    <row r="1198" spans="15:15" x14ac:dyDescent="0.25">
      <c r="O1198" s="108" t="str">
        <f>CONCATENATE(Tabla1[[#This Row],[CONTRATO]],Tabla1[[#This Row],[CLAVE]])</f>
        <v/>
      </c>
    </row>
    <row r="1199" spans="15:15" x14ac:dyDescent="0.25">
      <c r="O1199" s="108" t="str">
        <f>CONCATENATE(Tabla1[[#This Row],[CONTRATO]],Tabla1[[#This Row],[CLAVE]])</f>
        <v/>
      </c>
    </row>
    <row r="1200" spans="15:15" x14ac:dyDescent="0.25">
      <c r="O1200" s="108" t="str">
        <f>CONCATENATE(Tabla1[[#This Row],[CONTRATO]],Tabla1[[#This Row],[CLAVE]])</f>
        <v/>
      </c>
    </row>
    <row r="1201" spans="15:15" x14ac:dyDescent="0.25">
      <c r="O1201" s="108" t="str">
        <f>CONCATENATE(Tabla1[[#This Row],[CONTRATO]],Tabla1[[#This Row],[CLAVE]])</f>
        <v/>
      </c>
    </row>
    <row r="1202" spans="15:15" x14ac:dyDescent="0.25">
      <c r="O1202" s="108" t="str">
        <f>CONCATENATE(Tabla1[[#This Row],[CONTRATO]],Tabla1[[#This Row],[CLAVE]])</f>
        <v/>
      </c>
    </row>
    <row r="1203" spans="15:15" x14ac:dyDescent="0.25">
      <c r="O1203" s="108" t="str">
        <f>CONCATENATE(Tabla1[[#This Row],[CONTRATO]],Tabla1[[#This Row],[CLAVE]])</f>
        <v/>
      </c>
    </row>
    <row r="1204" spans="15:15" x14ac:dyDescent="0.25">
      <c r="O1204" s="108" t="str">
        <f>CONCATENATE(Tabla1[[#This Row],[CONTRATO]],Tabla1[[#This Row],[CLAVE]])</f>
        <v/>
      </c>
    </row>
    <row r="1205" spans="15:15" x14ac:dyDescent="0.25">
      <c r="O1205" s="108" t="str">
        <f>CONCATENATE(Tabla1[[#This Row],[CONTRATO]],Tabla1[[#This Row],[CLAVE]])</f>
        <v/>
      </c>
    </row>
    <row r="1206" spans="15:15" x14ac:dyDescent="0.25">
      <c r="O1206" s="108" t="str">
        <f>CONCATENATE(Tabla1[[#This Row],[CONTRATO]],Tabla1[[#This Row],[CLAVE]])</f>
        <v/>
      </c>
    </row>
    <row r="1207" spans="15:15" x14ac:dyDescent="0.25">
      <c r="O1207" s="108" t="str">
        <f>CONCATENATE(Tabla1[[#This Row],[CONTRATO]],Tabla1[[#This Row],[CLAVE]])</f>
        <v/>
      </c>
    </row>
    <row r="1208" spans="15:15" x14ac:dyDescent="0.25">
      <c r="O1208" s="108" t="str">
        <f>CONCATENATE(Tabla1[[#This Row],[CONTRATO]],Tabla1[[#This Row],[CLAVE]])</f>
        <v/>
      </c>
    </row>
    <row r="1209" spans="15:15" x14ac:dyDescent="0.25">
      <c r="O1209" s="108" t="str">
        <f>CONCATENATE(Tabla1[[#This Row],[CONTRATO]],Tabla1[[#This Row],[CLAVE]])</f>
        <v/>
      </c>
    </row>
    <row r="1210" spans="15:15" x14ac:dyDescent="0.25">
      <c r="O1210" s="108" t="str">
        <f>CONCATENATE(Tabla1[[#This Row],[CONTRATO]],Tabla1[[#This Row],[CLAVE]])</f>
        <v/>
      </c>
    </row>
    <row r="1211" spans="15:15" x14ac:dyDescent="0.25">
      <c r="O1211" s="108" t="str">
        <f>CONCATENATE(Tabla1[[#This Row],[CONTRATO]],Tabla1[[#This Row],[CLAVE]])</f>
        <v/>
      </c>
    </row>
    <row r="1212" spans="15:15" x14ac:dyDescent="0.25">
      <c r="O1212" s="108" t="str">
        <f>CONCATENATE(Tabla1[[#This Row],[CONTRATO]],Tabla1[[#This Row],[CLAVE]])</f>
        <v/>
      </c>
    </row>
    <row r="1213" spans="15:15" x14ac:dyDescent="0.25">
      <c r="O1213" s="108" t="str">
        <f>CONCATENATE(Tabla1[[#This Row],[CONTRATO]],Tabla1[[#This Row],[CLAVE]])</f>
        <v/>
      </c>
    </row>
    <row r="1214" spans="15:15" x14ac:dyDescent="0.25">
      <c r="O1214" s="108" t="str">
        <f>CONCATENATE(Tabla1[[#This Row],[CONTRATO]],Tabla1[[#This Row],[CLAVE]])</f>
        <v/>
      </c>
    </row>
    <row r="1215" spans="15:15" x14ac:dyDescent="0.25">
      <c r="O1215" s="108" t="str">
        <f>CONCATENATE(Tabla1[[#This Row],[CONTRATO]],Tabla1[[#This Row],[CLAVE]])</f>
        <v/>
      </c>
    </row>
    <row r="1216" spans="15:15" x14ac:dyDescent="0.25">
      <c r="O1216" s="108" t="str">
        <f>CONCATENATE(Tabla1[[#This Row],[CONTRATO]],Tabla1[[#This Row],[CLAVE]])</f>
        <v/>
      </c>
    </row>
    <row r="1217" spans="15:15" x14ac:dyDescent="0.25">
      <c r="O1217" s="108" t="str">
        <f>CONCATENATE(Tabla1[[#This Row],[CONTRATO]],Tabla1[[#This Row],[CLAVE]])</f>
        <v/>
      </c>
    </row>
    <row r="1218" spans="15:15" x14ac:dyDescent="0.25">
      <c r="O1218" s="108" t="str">
        <f>CONCATENATE(Tabla1[[#This Row],[CONTRATO]],Tabla1[[#This Row],[CLAVE]])</f>
        <v/>
      </c>
    </row>
    <row r="1219" spans="15:15" x14ac:dyDescent="0.25">
      <c r="O1219" s="108" t="str">
        <f>CONCATENATE(Tabla1[[#This Row],[CONTRATO]],Tabla1[[#This Row],[CLAVE]])</f>
        <v/>
      </c>
    </row>
    <row r="1220" spans="15:15" x14ac:dyDescent="0.25">
      <c r="O1220" s="108" t="str">
        <f>CONCATENATE(Tabla1[[#This Row],[CONTRATO]],Tabla1[[#This Row],[CLAVE]])</f>
        <v/>
      </c>
    </row>
    <row r="1221" spans="15:15" x14ac:dyDescent="0.25">
      <c r="O1221" s="108" t="str">
        <f>CONCATENATE(Tabla1[[#This Row],[CONTRATO]],Tabla1[[#This Row],[CLAVE]])</f>
        <v/>
      </c>
    </row>
    <row r="1222" spans="15:15" x14ac:dyDescent="0.25">
      <c r="O1222" s="108" t="str">
        <f>CONCATENATE(Tabla1[[#This Row],[CONTRATO]],Tabla1[[#This Row],[CLAVE]])</f>
        <v/>
      </c>
    </row>
    <row r="1223" spans="15:15" x14ac:dyDescent="0.25">
      <c r="O1223" s="108" t="str">
        <f>CONCATENATE(Tabla1[[#This Row],[CONTRATO]],Tabla1[[#This Row],[CLAVE]])</f>
        <v/>
      </c>
    </row>
    <row r="1224" spans="15:15" x14ac:dyDescent="0.25">
      <c r="O1224" s="108" t="str">
        <f>CONCATENATE(Tabla1[[#This Row],[CONTRATO]],Tabla1[[#This Row],[CLAVE]])</f>
        <v/>
      </c>
    </row>
    <row r="1225" spans="15:15" x14ac:dyDescent="0.25">
      <c r="O1225" s="108" t="str">
        <f>CONCATENATE(Tabla1[[#This Row],[CONTRATO]],Tabla1[[#This Row],[CLAVE]])</f>
        <v/>
      </c>
    </row>
    <row r="1226" spans="15:15" x14ac:dyDescent="0.25">
      <c r="O1226" s="108" t="str">
        <f>CONCATENATE(Tabla1[[#This Row],[CONTRATO]],Tabla1[[#This Row],[CLAVE]])</f>
        <v/>
      </c>
    </row>
    <row r="1227" spans="15:15" x14ac:dyDescent="0.25">
      <c r="O1227" s="108" t="str">
        <f>CONCATENATE(Tabla1[[#This Row],[CONTRATO]],Tabla1[[#This Row],[CLAVE]])</f>
        <v/>
      </c>
    </row>
    <row r="1228" spans="15:15" x14ac:dyDescent="0.25">
      <c r="O1228" s="108" t="str">
        <f>CONCATENATE(Tabla1[[#This Row],[CONTRATO]],Tabla1[[#This Row],[CLAVE]])</f>
        <v/>
      </c>
    </row>
    <row r="1229" spans="15:15" x14ac:dyDescent="0.25">
      <c r="O1229" s="108" t="str">
        <f>CONCATENATE(Tabla1[[#This Row],[CONTRATO]],Tabla1[[#This Row],[CLAVE]])</f>
        <v/>
      </c>
    </row>
    <row r="1230" spans="15:15" x14ac:dyDescent="0.25">
      <c r="O1230" s="108" t="str">
        <f>CONCATENATE(Tabla1[[#This Row],[CONTRATO]],Tabla1[[#This Row],[CLAVE]])</f>
        <v/>
      </c>
    </row>
    <row r="1231" spans="15:15" x14ac:dyDescent="0.25">
      <c r="O1231" s="108" t="str">
        <f>CONCATENATE(Tabla1[[#This Row],[CONTRATO]],Tabla1[[#This Row],[CLAVE]])</f>
        <v/>
      </c>
    </row>
    <row r="1232" spans="15:15" x14ac:dyDescent="0.25">
      <c r="O1232" s="108" t="str">
        <f>CONCATENATE(Tabla1[[#This Row],[CONTRATO]],Tabla1[[#This Row],[CLAVE]])</f>
        <v/>
      </c>
    </row>
    <row r="1233" spans="15:15" x14ac:dyDescent="0.25">
      <c r="O1233" s="108" t="str">
        <f>CONCATENATE(Tabla1[[#This Row],[CONTRATO]],Tabla1[[#This Row],[CLAVE]])</f>
        <v/>
      </c>
    </row>
    <row r="1234" spans="15:15" x14ac:dyDescent="0.25">
      <c r="O1234" s="108" t="str">
        <f>CONCATENATE(Tabla1[[#This Row],[CONTRATO]],Tabla1[[#This Row],[CLAVE]])</f>
        <v/>
      </c>
    </row>
    <row r="1235" spans="15:15" x14ac:dyDescent="0.25">
      <c r="O1235" s="108" t="str">
        <f>CONCATENATE(Tabla1[[#This Row],[CONTRATO]],Tabla1[[#This Row],[CLAVE]])</f>
        <v/>
      </c>
    </row>
    <row r="1236" spans="15:15" x14ac:dyDescent="0.25">
      <c r="O1236" s="108" t="str">
        <f>CONCATENATE(Tabla1[[#This Row],[CONTRATO]],Tabla1[[#This Row],[CLAVE]])</f>
        <v/>
      </c>
    </row>
    <row r="1237" spans="15:15" x14ac:dyDescent="0.25">
      <c r="O1237" s="108" t="str">
        <f>CONCATENATE(Tabla1[[#This Row],[CONTRATO]],Tabla1[[#This Row],[CLAVE]])</f>
        <v/>
      </c>
    </row>
    <row r="1238" spans="15:15" x14ac:dyDescent="0.25">
      <c r="O1238" s="108" t="str">
        <f>CONCATENATE(Tabla1[[#This Row],[CONTRATO]],Tabla1[[#This Row],[CLAVE]])</f>
        <v/>
      </c>
    </row>
    <row r="1239" spans="15:15" x14ac:dyDescent="0.25">
      <c r="O1239" s="108" t="str">
        <f>CONCATENATE(Tabla1[[#This Row],[CONTRATO]],Tabla1[[#This Row],[CLAVE]])</f>
        <v/>
      </c>
    </row>
    <row r="1240" spans="15:15" x14ac:dyDescent="0.25">
      <c r="O1240" s="108" t="str">
        <f>CONCATENATE(Tabla1[[#This Row],[CONTRATO]],Tabla1[[#This Row],[CLAVE]])</f>
        <v/>
      </c>
    </row>
    <row r="1241" spans="15:15" x14ac:dyDescent="0.25">
      <c r="O1241" s="108" t="str">
        <f>CONCATENATE(Tabla1[[#This Row],[CONTRATO]],Tabla1[[#This Row],[CLAVE]])</f>
        <v/>
      </c>
    </row>
    <row r="1242" spans="15:15" x14ac:dyDescent="0.25">
      <c r="O1242" s="108" t="str">
        <f>CONCATENATE(Tabla1[[#This Row],[CONTRATO]],Tabla1[[#This Row],[CLAVE]])</f>
        <v/>
      </c>
    </row>
    <row r="1243" spans="15:15" x14ac:dyDescent="0.25">
      <c r="O1243" s="108" t="str">
        <f>CONCATENATE(Tabla1[[#This Row],[CONTRATO]],Tabla1[[#This Row],[CLAVE]])</f>
        <v/>
      </c>
    </row>
    <row r="1244" spans="15:15" x14ac:dyDescent="0.25">
      <c r="O1244" s="108" t="str">
        <f>CONCATENATE(Tabla1[[#This Row],[CONTRATO]],Tabla1[[#This Row],[CLAVE]])</f>
        <v/>
      </c>
    </row>
    <row r="1245" spans="15:15" x14ac:dyDescent="0.25">
      <c r="O1245" s="108" t="str">
        <f>CONCATENATE(Tabla1[[#This Row],[CONTRATO]],Tabla1[[#This Row],[CLAVE]])</f>
        <v/>
      </c>
    </row>
    <row r="1246" spans="15:15" x14ac:dyDescent="0.25">
      <c r="O1246" s="108" t="str">
        <f>CONCATENATE(Tabla1[[#This Row],[CONTRATO]],Tabla1[[#This Row],[CLAVE]])</f>
        <v/>
      </c>
    </row>
    <row r="1247" spans="15:15" x14ac:dyDescent="0.25">
      <c r="O1247" s="108" t="str">
        <f>CONCATENATE(Tabla1[[#This Row],[CONTRATO]],Tabla1[[#This Row],[CLAVE]])</f>
        <v/>
      </c>
    </row>
    <row r="1248" spans="15:15" x14ac:dyDescent="0.25">
      <c r="O1248" s="108" t="str">
        <f>CONCATENATE(Tabla1[[#This Row],[CONTRATO]],Tabla1[[#This Row],[CLAVE]])</f>
        <v/>
      </c>
    </row>
    <row r="1249" spans="15:15" x14ac:dyDescent="0.25">
      <c r="O1249" s="108" t="str">
        <f>CONCATENATE(Tabla1[[#This Row],[CONTRATO]],Tabla1[[#This Row],[CLAVE]])</f>
        <v/>
      </c>
    </row>
    <row r="1250" spans="15:15" x14ac:dyDescent="0.25">
      <c r="O1250" s="108" t="str">
        <f>CONCATENATE(Tabla1[[#This Row],[CONTRATO]],Tabla1[[#This Row],[CLAVE]])</f>
        <v/>
      </c>
    </row>
    <row r="1251" spans="15:15" x14ac:dyDescent="0.25">
      <c r="O1251" s="108" t="str">
        <f>CONCATENATE(Tabla1[[#This Row],[CONTRATO]],Tabla1[[#This Row],[CLAVE]])</f>
        <v/>
      </c>
    </row>
    <row r="1252" spans="15:15" x14ac:dyDescent="0.25">
      <c r="O1252" s="108" t="str">
        <f>CONCATENATE(Tabla1[[#This Row],[CONTRATO]],Tabla1[[#This Row],[CLAVE]])</f>
        <v/>
      </c>
    </row>
    <row r="1253" spans="15:15" x14ac:dyDescent="0.25">
      <c r="O1253" s="108" t="str">
        <f>CONCATENATE(Tabla1[[#This Row],[CONTRATO]],Tabla1[[#This Row],[CLAVE]])</f>
        <v/>
      </c>
    </row>
    <row r="1254" spans="15:15" x14ac:dyDescent="0.25">
      <c r="O1254" s="108" t="str">
        <f>CONCATENATE(Tabla1[[#This Row],[CONTRATO]],Tabla1[[#This Row],[CLAVE]])</f>
        <v/>
      </c>
    </row>
    <row r="1255" spans="15:15" x14ac:dyDescent="0.25">
      <c r="O1255" s="108" t="str">
        <f>CONCATENATE(Tabla1[[#This Row],[CONTRATO]],Tabla1[[#This Row],[CLAVE]])</f>
        <v/>
      </c>
    </row>
    <row r="1256" spans="15:15" x14ac:dyDescent="0.25">
      <c r="O1256" s="108" t="str">
        <f>CONCATENATE(Tabla1[[#This Row],[CONTRATO]],Tabla1[[#This Row],[CLAVE]])</f>
        <v/>
      </c>
    </row>
    <row r="1257" spans="15:15" x14ac:dyDescent="0.25">
      <c r="O1257" s="108" t="str">
        <f>CONCATENATE(Tabla1[[#This Row],[CONTRATO]],Tabla1[[#This Row],[CLAVE]])</f>
        <v/>
      </c>
    </row>
    <row r="1258" spans="15:15" x14ac:dyDescent="0.25">
      <c r="O1258" s="108" t="str">
        <f>CONCATENATE(Tabla1[[#This Row],[CONTRATO]],Tabla1[[#This Row],[CLAVE]])</f>
        <v/>
      </c>
    </row>
    <row r="1259" spans="15:15" x14ac:dyDescent="0.25">
      <c r="O1259" s="108" t="str">
        <f>CONCATENATE(Tabla1[[#This Row],[CONTRATO]],Tabla1[[#This Row],[CLAVE]])</f>
        <v/>
      </c>
    </row>
    <row r="1260" spans="15:15" x14ac:dyDescent="0.25">
      <c r="O1260" s="108" t="str">
        <f>CONCATENATE(Tabla1[[#This Row],[CONTRATO]],Tabla1[[#This Row],[CLAVE]])</f>
        <v/>
      </c>
    </row>
    <row r="1261" spans="15:15" x14ac:dyDescent="0.25">
      <c r="O1261" s="108" t="str">
        <f>CONCATENATE(Tabla1[[#This Row],[CONTRATO]],Tabla1[[#This Row],[CLAVE]])</f>
        <v/>
      </c>
    </row>
    <row r="1262" spans="15:15" x14ac:dyDescent="0.25">
      <c r="O1262" s="108" t="str">
        <f>CONCATENATE(Tabla1[[#This Row],[CONTRATO]],Tabla1[[#This Row],[CLAVE]])</f>
        <v/>
      </c>
    </row>
    <row r="1263" spans="15:15" x14ac:dyDescent="0.25">
      <c r="O1263" s="108" t="str">
        <f>CONCATENATE(Tabla1[[#This Row],[CONTRATO]],Tabla1[[#This Row],[CLAVE]])</f>
        <v/>
      </c>
    </row>
    <row r="1264" spans="15:15" x14ac:dyDescent="0.25">
      <c r="O1264" s="108" t="str">
        <f>CONCATENATE(Tabla1[[#This Row],[CONTRATO]],Tabla1[[#This Row],[CLAVE]])</f>
        <v/>
      </c>
    </row>
    <row r="1265" spans="15:15" x14ac:dyDescent="0.25">
      <c r="O1265" s="108" t="str">
        <f>CONCATENATE(Tabla1[[#This Row],[CONTRATO]],Tabla1[[#This Row],[CLAVE]])</f>
        <v/>
      </c>
    </row>
    <row r="1266" spans="15:15" x14ac:dyDescent="0.25">
      <c r="O1266" s="108" t="str">
        <f>CONCATENATE(Tabla1[[#This Row],[CONTRATO]],Tabla1[[#This Row],[CLAVE]])</f>
        <v/>
      </c>
    </row>
    <row r="1267" spans="15:15" x14ac:dyDescent="0.25">
      <c r="O1267" s="108" t="str">
        <f>CONCATENATE(Tabla1[[#This Row],[CONTRATO]],Tabla1[[#This Row],[CLAVE]])</f>
        <v/>
      </c>
    </row>
    <row r="1268" spans="15:15" x14ac:dyDescent="0.25">
      <c r="O1268" s="108" t="str">
        <f>CONCATENATE(Tabla1[[#This Row],[CONTRATO]],Tabla1[[#This Row],[CLAVE]])</f>
        <v/>
      </c>
    </row>
    <row r="1269" spans="15:15" x14ac:dyDescent="0.25">
      <c r="O1269" s="108" t="str">
        <f>CONCATENATE(Tabla1[[#This Row],[CONTRATO]],Tabla1[[#This Row],[CLAVE]])</f>
        <v/>
      </c>
    </row>
    <row r="1270" spans="15:15" x14ac:dyDescent="0.25">
      <c r="O1270" s="108" t="str">
        <f>CONCATENATE(Tabla1[[#This Row],[CONTRATO]],Tabla1[[#This Row],[CLAVE]])</f>
        <v/>
      </c>
    </row>
    <row r="1271" spans="15:15" x14ac:dyDescent="0.25">
      <c r="O1271" s="108" t="str">
        <f>CONCATENATE(Tabla1[[#This Row],[CONTRATO]],Tabla1[[#This Row],[CLAVE]])</f>
        <v/>
      </c>
    </row>
    <row r="1272" spans="15:15" x14ac:dyDescent="0.25">
      <c r="O1272" s="108" t="str">
        <f>CONCATENATE(Tabla1[[#This Row],[CONTRATO]],Tabla1[[#This Row],[CLAVE]])</f>
        <v/>
      </c>
    </row>
    <row r="1273" spans="15:15" x14ac:dyDescent="0.25">
      <c r="O1273" s="108" t="str">
        <f>CONCATENATE(Tabla1[[#This Row],[CONTRATO]],Tabla1[[#This Row],[CLAVE]])</f>
        <v/>
      </c>
    </row>
    <row r="1274" spans="15:15" x14ac:dyDescent="0.25">
      <c r="O1274" s="108" t="str">
        <f>CONCATENATE(Tabla1[[#This Row],[CONTRATO]],Tabla1[[#This Row],[CLAVE]])</f>
        <v/>
      </c>
    </row>
    <row r="1275" spans="15:15" x14ac:dyDescent="0.25">
      <c r="O1275" s="108" t="str">
        <f>CONCATENATE(Tabla1[[#This Row],[CONTRATO]],Tabla1[[#This Row],[CLAVE]])</f>
        <v/>
      </c>
    </row>
    <row r="1276" spans="15:15" x14ac:dyDescent="0.25">
      <c r="O1276" s="108" t="str">
        <f>CONCATENATE(Tabla1[[#This Row],[CONTRATO]],Tabla1[[#This Row],[CLAVE]])</f>
        <v/>
      </c>
    </row>
    <row r="1277" spans="15:15" x14ac:dyDescent="0.25">
      <c r="O1277" s="108" t="str">
        <f>CONCATENATE(Tabla1[[#This Row],[CONTRATO]],Tabla1[[#This Row],[CLAVE]])</f>
        <v/>
      </c>
    </row>
    <row r="1278" spans="15:15" x14ac:dyDescent="0.25">
      <c r="O1278" s="108" t="str">
        <f>CONCATENATE(Tabla1[[#This Row],[CONTRATO]],Tabla1[[#This Row],[CLAVE]])</f>
        <v/>
      </c>
    </row>
    <row r="1279" spans="15:15" x14ac:dyDescent="0.25">
      <c r="O1279" s="108" t="str">
        <f>CONCATENATE(Tabla1[[#This Row],[CONTRATO]],Tabla1[[#This Row],[CLAVE]])</f>
        <v/>
      </c>
    </row>
    <row r="1280" spans="15:15" x14ac:dyDescent="0.25">
      <c r="O1280" s="108" t="str">
        <f>CONCATENATE(Tabla1[[#This Row],[CONTRATO]],Tabla1[[#This Row],[CLAVE]])</f>
        <v/>
      </c>
    </row>
    <row r="1281" spans="15:15" x14ac:dyDescent="0.25">
      <c r="O1281" s="108" t="str">
        <f>CONCATENATE(Tabla1[[#This Row],[CONTRATO]],Tabla1[[#This Row],[CLAVE]])</f>
        <v/>
      </c>
    </row>
    <row r="1282" spans="15:15" x14ac:dyDescent="0.25">
      <c r="O1282" s="108" t="str">
        <f>CONCATENATE(Tabla1[[#This Row],[CONTRATO]],Tabla1[[#This Row],[CLAVE]])</f>
        <v/>
      </c>
    </row>
    <row r="1283" spans="15:15" x14ac:dyDescent="0.25">
      <c r="O1283" s="108" t="str">
        <f>CONCATENATE(Tabla1[[#This Row],[CONTRATO]],Tabla1[[#This Row],[CLAVE]])</f>
        <v/>
      </c>
    </row>
    <row r="1284" spans="15:15" x14ac:dyDescent="0.25">
      <c r="O1284" s="108" t="str">
        <f>CONCATENATE(Tabla1[[#This Row],[CONTRATO]],Tabla1[[#This Row],[CLAVE]])</f>
        <v/>
      </c>
    </row>
    <row r="1285" spans="15:15" x14ac:dyDescent="0.25">
      <c r="O1285" s="108" t="str">
        <f>CONCATENATE(Tabla1[[#This Row],[CONTRATO]],Tabla1[[#This Row],[CLAVE]])</f>
        <v/>
      </c>
    </row>
    <row r="1286" spans="15:15" x14ac:dyDescent="0.25">
      <c r="O1286" s="108" t="str">
        <f>CONCATENATE(Tabla1[[#This Row],[CONTRATO]],Tabla1[[#This Row],[CLAVE]])</f>
        <v/>
      </c>
    </row>
    <row r="1287" spans="15:15" x14ac:dyDescent="0.25">
      <c r="O1287" s="108" t="str">
        <f>CONCATENATE(Tabla1[[#This Row],[CONTRATO]],Tabla1[[#This Row],[CLAVE]])</f>
        <v/>
      </c>
    </row>
    <row r="1288" spans="15:15" x14ac:dyDescent="0.25">
      <c r="O1288" s="108" t="str">
        <f>CONCATENATE(Tabla1[[#This Row],[CONTRATO]],Tabla1[[#This Row],[CLAVE]])</f>
        <v/>
      </c>
    </row>
    <row r="1289" spans="15:15" x14ac:dyDescent="0.25">
      <c r="O1289" s="108" t="str">
        <f>CONCATENATE(Tabla1[[#This Row],[CONTRATO]],Tabla1[[#This Row],[CLAVE]])</f>
        <v/>
      </c>
    </row>
    <row r="1290" spans="15:15" x14ac:dyDescent="0.25">
      <c r="O1290" s="108" t="str">
        <f>CONCATENATE(Tabla1[[#This Row],[CONTRATO]],Tabla1[[#This Row],[CLAVE]])</f>
        <v/>
      </c>
    </row>
    <row r="1291" spans="15:15" x14ac:dyDescent="0.25">
      <c r="O1291" s="108" t="str">
        <f>CONCATENATE(Tabla1[[#This Row],[CONTRATO]],Tabla1[[#This Row],[CLAVE]])</f>
        <v/>
      </c>
    </row>
    <row r="1292" spans="15:15" x14ac:dyDescent="0.25">
      <c r="O1292" s="108" t="str">
        <f>CONCATENATE(Tabla1[[#This Row],[CONTRATO]],Tabla1[[#This Row],[CLAVE]])</f>
        <v/>
      </c>
    </row>
    <row r="1293" spans="15:15" x14ac:dyDescent="0.25">
      <c r="O1293" s="108" t="str">
        <f>CONCATENATE(Tabla1[[#This Row],[CONTRATO]],Tabla1[[#This Row],[CLAVE]])</f>
        <v/>
      </c>
    </row>
    <row r="1294" spans="15:15" x14ac:dyDescent="0.25">
      <c r="O1294" s="108" t="str">
        <f>CONCATENATE(Tabla1[[#This Row],[CONTRATO]],Tabla1[[#This Row],[CLAVE]])</f>
        <v/>
      </c>
    </row>
    <row r="1295" spans="15:15" x14ac:dyDescent="0.25">
      <c r="O1295" s="108" t="str">
        <f>CONCATENATE(Tabla1[[#This Row],[CONTRATO]],Tabla1[[#This Row],[CLAVE]])</f>
        <v/>
      </c>
    </row>
    <row r="1296" spans="15:15" x14ac:dyDescent="0.25">
      <c r="O1296" s="108" t="str">
        <f>CONCATENATE(Tabla1[[#This Row],[CONTRATO]],Tabla1[[#This Row],[CLAVE]])</f>
        <v/>
      </c>
    </row>
    <row r="1297" spans="15:15" x14ac:dyDescent="0.25">
      <c r="O1297" s="108" t="str">
        <f>CONCATENATE(Tabla1[[#This Row],[CONTRATO]],Tabla1[[#This Row],[CLAVE]])</f>
        <v/>
      </c>
    </row>
    <row r="1298" spans="15:15" x14ac:dyDescent="0.25">
      <c r="O1298" s="108" t="str">
        <f>CONCATENATE(Tabla1[[#This Row],[CONTRATO]],Tabla1[[#This Row],[CLAVE]])</f>
        <v/>
      </c>
    </row>
    <row r="1299" spans="15:15" x14ac:dyDescent="0.25">
      <c r="O1299" s="108" t="str">
        <f>CONCATENATE(Tabla1[[#This Row],[CONTRATO]],Tabla1[[#This Row],[CLAVE]])</f>
        <v/>
      </c>
    </row>
    <row r="1300" spans="15:15" x14ac:dyDescent="0.25">
      <c r="O1300" s="108" t="str">
        <f>CONCATENATE(Tabla1[[#This Row],[CONTRATO]],Tabla1[[#This Row],[CLAVE]])</f>
        <v/>
      </c>
    </row>
    <row r="1301" spans="15:15" x14ac:dyDescent="0.25">
      <c r="O1301" s="108" t="str">
        <f>CONCATENATE(Tabla1[[#This Row],[CONTRATO]],Tabla1[[#This Row],[CLAVE]])</f>
        <v/>
      </c>
    </row>
    <row r="1302" spans="15:15" x14ac:dyDescent="0.25">
      <c r="O1302" s="108" t="str">
        <f>CONCATENATE(Tabla1[[#This Row],[CONTRATO]],Tabla1[[#This Row],[CLAVE]])</f>
        <v/>
      </c>
    </row>
    <row r="1303" spans="15:15" x14ac:dyDescent="0.25">
      <c r="O1303" s="108" t="str">
        <f>CONCATENATE(Tabla1[[#This Row],[CONTRATO]],Tabla1[[#This Row],[CLAVE]])</f>
        <v/>
      </c>
    </row>
    <row r="1304" spans="15:15" x14ac:dyDescent="0.25">
      <c r="O1304" s="108" t="str">
        <f>CONCATENATE(Tabla1[[#This Row],[CONTRATO]],Tabla1[[#This Row],[CLAVE]])</f>
        <v/>
      </c>
    </row>
    <row r="1305" spans="15:15" x14ac:dyDescent="0.25">
      <c r="O1305" s="108" t="str">
        <f>CONCATENATE(Tabla1[[#This Row],[CONTRATO]],Tabla1[[#This Row],[CLAVE]])</f>
        <v/>
      </c>
    </row>
    <row r="1306" spans="15:15" x14ac:dyDescent="0.25">
      <c r="O1306" s="108" t="str">
        <f>CONCATENATE(Tabla1[[#This Row],[CONTRATO]],Tabla1[[#This Row],[CLAVE]])</f>
        <v/>
      </c>
    </row>
    <row r="1307" spans="15:15" x14ac:dyDescent="0.25">
      <c r="O1307" s="108" t="str">
        <f>CONCATENATE(Tabla1[[#This Row],[CONTRATO]],Tabla1[[#This Row],[CLAVE]])</f>
        <v/>
      </c>
    </row>
    <row r="1308" spans="15:15" x14ac:dyDescent="0.25">
      <c r="O1308" s="108" t="str">
        <f>CONCATENATE(Tabla1[[#This Row],[CONTRATO]],Tabla1[[#This Row],[CLAVE]])</f>
        <v/>
      </c>
    </row>
    <row r="1309" spans="15:15" x14ac:dyDescent="0.25">
      <c r="O1309" s="108" t="str">
        <f>CONCATENATE(Tabla1[[#This Row],[CONTRATO]],Tabla1[[#This Row],[CLAVE]])</f>
        <v/>
      </c>
    </row>
    <row r="1310" spans="15:15" x14ac:dyDescent="0.25">
      <c r="O1310" s="108" t="str">
        <f>CONCATENATE(Tabla1[[#This Row],[CONTRATO]],Tabla1[[#This Row],[CLAVE]])</f>
        <v/>
      </c>
    </row>
    <row r="1311" spans="15:15" x14ac:dyDescent="0.25">
      <c r="O1311" s="108" t="str">
        <f>CONCATENATE(Tabla1[[#This Row],[CONTRATO]],Tabla1[[#This Row],[CLAVE]])</f>
        <v/>
      </c>
    </row>
    <row r="1312" spans="15:15" x14ac:dyDescent="0.25">
      <c r="O1312" s="108" t="str">
        <f>CONCATENATE(Tabla1[[#This Row],[CONTRATO]],Tabla1[[#This Row],[CLAVE]])</f>
        <v/>
      </c>
    </row>
    <row r="1313" spans="15:15" x14ac:dyDescent="0.25">
      <c r="O1313" s="108" t="str">
        <f>CONCATENATE(Tabla1[[#This Row],[CONTRATO]],Tabla1[[#This Row],[CLAVE]])</f>
        <v/>
      </c>
    </row>
    <row r="1314" spans="15:15" x14ac:dyDescent="0.25">
      <c r="O1314" s="108" t="str">
        <f>CONCATENATE(Tabla1[[#This Row],[CONTRATO]],Tabla1[[#This Row],[CLAVE]])</f>
        <v/>
      </c>
    </row>
    <row r="1315" spans="15:15" x14ac:dyDescent="0.25">
      <c r="O1315" s="108" t="str">
        <f>CONCATENATE(Tabla1[[#This Row],[CONTRATO]],Tabla1[[#This Row],[CLAVE]])</f>
        <v/>
      </c>
    </row>
    <row r="1316" spans="15:15" x14ac:dyDescent="0.25">
      <c r="O1316" s="108" t="str">
        <f>CONCATENATE(Tabla1[[#This Row],[CONTRATO]],Tabla1[[#This Row],[CLAVE]])</f>
        <v/>
      </c>
    </row>
    <row r="1317" spans="15:15" x14ac:dyDescent="0.25">
      <c r="O1317" s="108" t="str">
        <f>CONCATENATE(Tabla1[[#This Row],[CONTRATO]],Tabla1[[#This Row],[CLAVE]])</f>
        <v/>
      </c>
    </row>
    <row r="1318" spans="15:15" x14ac:dyDescent="0.25">
      <c r="O1318" s="108" t="str">
        <f>CONCATENATE(Tabla1[[#This Row],[CONTRATO]],Tabla1[[#This Row],[CLAVE]])</f>
        <v/>
      </c>
    </row>
    <row r="1319" spans="15:15" x14ac:dyDescent="0.25">
      <c r="O1319" s="108" t="str">
        <f>CONCATENATE(Tabla1[[#This Row],[CONTRATO]],Tabla1[[#This Row],[CLAVE]])</f>
        <v/>
      </c>
    </row>
    <row r="1320" spans="15:15" x14ac:dyDescent="0.25">
      <c r="O1320" s="108" t="str">
        <f>CONCATENATE(Tabla1[[#This Row],[CONTRATO]],Tabla1[[#This Row],[CLAVE]])</f>
        <v/>
      </c>
    </row>
    <row r="1321" spans="15:15" x14ac:dyDescent="0.25">
      <c r="O1321" s="108" t="str">
        <f>CONCATENATE(Tabla1[[#This Row],[CONTRATO]],Tabla1[[#This Row],[CLAVE]])</f>
        <v/>
      </c>
    </row>
    <row r="1322" spans="15:15" x14ac:dyDescent="0.25">
      <c r="O1322" s="108" t="str">
        <f>CONCATENATE(Tabla1[[#This Row],[CONTRATO]],Tabla1[[#This Row],[CLAVE]])</f>
        <v/>
      </c>
    </row>
    <row r="1323" spans="15:15" x14ac:dyDescent="0.25">
      <c r="O1323" s="108" t="str">
        <f>CONCATENATE(Tabla1[[#This Row],[CONTRATO]],Tabla1[[#This Row],[CLAVE]])</f>
        <v/>
      </c>
    </row>
    <row r="1324" spans="15:15" x14ac:dyDescent="0.25">
      <c r="O1324" s="108" t="str">
        <f>CONCATENATE(Tabla1[[#This Row],[CONTRATO]],Tabla1[[#This Row],[CLAVE]])</f>
        <v/>
      </c>
    </row>
    <row r="1325" spans="15:15" x14ac:dyDescent="0.25">
      <c r="O1325" s="108" t="str">
        <f>CONCATENATE(Tabla1[[#This Row],[CONTRATO]],Tabla1[[#This Row],[CLAVE]])</f>
        <v/>
      </c>
    </row>
    <row r="1326" spans="15:15" x14ac:dyDescent="0.25">
      <c r="O1326" s="108" t="str">
        <f>CONCATENATE(Tabla1[[#This Row],[CONTRATO]],Tabla1[[#This Row],[CLAVE]])</f>
        <v/>
      </c>
    </row>
    <row r="1327" spans="15:15" x14ac:dyDescent="0.25">
      <c r="O1327" s="108" t="str">
        <f>CONCATENATE(Tabla1[[#This Row],[CONTRATO]],Tabla1[[#This Row],[CLAVE]])</f>
        <v/>
      </c>
    </row>
    <row r="1328" spans="15:15" x14ac:dyDescent="0.25">
      <c r="O1328" s="108" t="str">
        <f>CONCATENATE(Tabla1[[#This Row],[CONTRATO]],Tabla1[[#This Row],[CLAVE]])</f>
        <v/>
      </c>
    </row>
    <row r="1329" spans="15:15" x14ac:dyDescent="0.25">
      <c r="O1329" s="108" t="str">
        <f>CONCATENATE(Tabla1[[#This Row],[CONTRATO]],Tabla1[[#This Row],[CLAVE]])</f>
        <v/>
      </c>
    </row>
    <row r="1330" spans="15:15" x14ac:dyDescent="0.25">
      <c r="O1330" s="108" t="str">
        <f>CONCATENATE(Tabla1[[#This Row],[CONTRATO]],Tabla1[[#This Row],[CLAVE]])</f>
        <v/>
      </c>
    </row>
    <row r="1331" spans="15:15" x14ac:dyDescent="0.25">
      <c r="O1331" s="108" t="str">
        <f>CONCATENATE(Tabla1[[#This Row],[CONTRATO]],Tabla1[[#This Row],[CLAVE]])</f>
        <v/>
      </c>
    </row>
    <row r="1332" spans="15:15" x14ac:dyDescent="0.25">
      <c r="O1332" s="108" t="str">
        <f>CONCATENATE(Tabla1[[#This Row],[CONTRATO]],Tabla1[[#This Row],[CLAVE]])</f>
        <v/>
      </c>
    </row>
    <row r="1333" spans="15:15" x14ac:dyDescent="0.25">
      <c r="O1333" s="108" t="str">
        <f>CONCATENATE(Tabla1[[#This Row],[CONTRATO]],Tabla1[[#This Row],[CLAVE]])</f>
        <v/>
      </c>
    </row>
    <row r="1334" spans="15:15" x14ac:dyDescent="0.25">
      <c r="O1334" s="108" t="str">
        <f>CONCATENATE(Tabla1[[#This Row],[CONTRATO]],Tabla1[[#This Row],[CLAVE]])</f>
        <v/>
      </c>
    </row>
    <row r="1335" spans="15:15" x14ac:dyDescent="0.25">
      <c r="O1335" s="108" t="str">
        <f>CONCATENATE(Tabla1[[#This Row],[CONTRATO]],Tabla1[[#This Row],[CLAVE]])</f>
        <v/>
      </c>
    </row>
    <row r="1336" spans="15:15" x14ac:dyDescent="0.25">
      <c r="O1336" s="108" t="str">
        <f>CONCATENATE(Tabla1[[#This Row],[CONTRATO]],Tabla1[[#This Row],[CLAVE]])</f>
        <v/>
      </c>
    </row>
    <row r="1337" spans="15:15" x14ac:dyDescent="0.25">
      <c r="O1337" s="108" t="str">
        <f>CONCATENATE(Tabla1[[#This Row],[CONTRATO]],Tabla1[[#This Row],[CLAVE]])</f>
        <v/>
      </c>
    </row>
    <row r="1338" spans="15:15" x14ac:dyDescent="0.25">
      <c r="O1338" s="108" t="str">
        <f>CONCATENATE(Tabla1[[#This Row],[CONTRATO]],Tabla1[[#This Row],[CLAVE]])</f>
        <v/>
      </c>
    </row>
    <row r="1339" spans="15:15" x14ac:dyDescent="0.25">
      <c r="O1339" s="108" t="str">
        <f>CONCATENATE(Tabla1[[#This Row],[CONTRATO]],Tabla1[[#This Row],[CLAVE]])</f>
        <v/>
      </c>
    </row>
    <row r="1340" spans="15:15" x14ac:dyDescent="0.25">
      <c r="O1340" s="108" t="str">
        <f>CONCATENATE(Tabla1[[#This Row],[CONTRATO]],Tabla1[[#This Row],[CLAVE]])</f>
        <v/>
      </c>
    </row>
    <row r="1341" spans="15:15" x14ac:dyDescent="0.25">
      <c r="O1341" s="108" t="str">
        <f>CONCATENATE(Tabla1[[#This Row],[CONTRATO]],Tabla1[[#This Row],[CLAVE]])</f>
        <v/>
      </c>
    </row>
    <row r="1342" spans="15:15" x14ac:dyDescent="0.25">
      <c r="O1342" s="108" t="str">
        <f>CONCATENATE(Tabla1[[#This Row],[CONTRATO]],Tabla1[[#This Row],[CLAVE]])</f>
        <v/>
      </c>
    </row>
    <row r="1343" spans="15:15" x14ac:dyDescent="0.25">
      <c r="O1343" s="108" t="str">
        <f>CONCATENATE(Tabla1[[#This Row],[CONTRATO]],Tabla1[[#This Row],[CLAVE]])</f>
        <v/>
      </c>
    </row>
    <row r="1344" spans="15:15" x14ac:dyDescent="0.25">
      <c r="O1344" s="108" t="str">
        <f>CONCATENATE(Tabla1[[#This Row],[CONTRATO]],Tabla1[[#This Row],[CLAVE]])</f>
        <v/>
      </c>
    </row>
    <row r="1345" spans="15:15" x14ac:dyDescent="0.25">
      <c r="O1345" s="108" t="str">
        <f>CONCATENATE(Tabla1[[#This Row],[CONTRATO]],Tabla1[[#This Row],[CLAVE]])</f>
        <v/>
      </c>
    </row>
    <row r="1346" spans="15:15" x14ac:dyDescent="0.25">
      <c r="O1346" s="108" t="str">
        <f>CONCATENATE(Tabla1[[#This Row],[CONTRATO]],Tabla1[[#This Row],[CLAVE]])</f>
        <v/>
      </c>
    </row>
    <row r="1347" spans="15:15" x14ac:dyDescent="0.25">
      <c r="O1347" s="108" t="str">
        <f>CONCATENATE(Tabla1[[#This Row],[CONTRATO]],Tabla1[[#This Row],[CLAVE]])</f>
        <v/>
      </c>
    </row>
    <row r="1348" spans="15:15" x14ac:dyDescent="0.25">
      <c r="O1348" s="108" t="str">
        <f>CONCATENATE(Tabla1[[#This Row],[CONTRATO]],Tabla1[[#This Row],[CLAVE]])</f>
        <v/>
      </c>
    </row>
    <row r="1349" spans="15:15" x14ac:dyDescent="0.25">
      <c r="O1349" s="108" t="str">
        <f>CONCATENATE(Tabla1[[#This Row],[CONTRATO]],Tabla1[[#This Row],[CLAVE]])</f>
        <v/>
      </c>
    </row>
    <row r="1350" spans="15:15" x14ac:dyDescent="0.25">
      <c r="O1350" s="108" t="str">
        <f>CONCATENATE(Tabla1[[#This Row],[CONTRATO]],Tabla1[[#This Row],[CLAVE]])</f>
        <v/>
      </c>
    </row>
    <row r="1351" spans="15:15" x14ac:dyDescent="0.25">
      <c r="O1351" s="108" t="str">
        <f>CONCATENATE(Tabla1[[#This Row],[CONTRATO]],Tabla1[[#This Row],[CLAVE]])</f>
        <v/>
      </c>
    </row>
    <row r="1352" spans="15:15" x14ac:dyDescent="0.25">
      <c r="O1352" s="108" t="str">
        <f>CONCATENATE(Tabla1[[#This Row],[CONTRATO]],Tabla1[[#This Row],[CLAVE]])</f>
        <v/>
      </c>
    </row>
    <row r="1353" spans="15:15" x14ac:dyDescent="0.25">
      <c r="O1353" s="108" t="str">
        <f>CONCATENATE(Tabla1[[#This Row],[CONTRATO]],Tabla1[[#This Row],[CLAVE]])</f>
        <v/>
      </c>
    </row>
    <row r="1354" spans="15:15" x14ac:dyDescent="0.25">
      <c r="O1354" s="108" t="str">
        <f>CONCATENATE(Tabla1[[#This Row],[CONTRATO]],Tabla1[[#This Row],[CLAVE]])</f>
        <v/>
      </c>
    </row>
    <row r="1355" spans="15:15" x14ac:dyDescent="0.25">
      <c r="O1355" s="108" t="str">
        <f>CONCATENATE(Tabla1[[#This Row],[CONTRATO]],Tabla1[[#This Row],[CLAVE]])</f>
        <v/>
      </c>
    </row>
    <row r="1356" spans="15:15" x14ac:dyDescent="0.25">
      <c r="O1356" s="108" t="str">
        <f>CONCATENATE(Tabla1[[#This Row],[CONTRATO]],Tabla1[[#This Row],[CLAVE]])</f>
        <v/>
      </c>
    </row>
    <row r="1357" spans="15:15" x14ac:dyDescent="0.25">
      <c r="O1357" s="108" t="str">
        <f>CONCATENATE(Tabla1[[#This Row],[CONTRATO]],Tabla1[[#This Row],[CLAVE]])</f>
        <v/>
      </c>
    </row>
    <row r="1358" spans="15:15" x14ac:dyDescent="0.25">
      <c r="O1358" s="108" t="str">
        <f>CONCATENATE(Tabla1[[#This Row],[CONTRATO]],Tabla1[[#This Row],[CLAVE]])</f>
        <v/>
      </c>
    </row>
    <row r="1359" spans="15:15" x14ac:dyDescent="0.25">
      <c r="O1359" s="108" t="str">
        <f>CONCATENATE(Tabla1[[#This Row],[CONTRATO]],Tabla1[[#This Row],[CLAVE]])</f>
        <v/>
      </c>
    </row>
    <row r="1360" spans="15:15" x14ac:dyDescent="0.25">
      <c r="O1360" s="108" t="str">
        <f>CONCATENATE(Tabla1[[#This Row],[CONTRATO]],Tabla1[[#This Row],[CLAVE]])</f>
        <v/>
      </c>
    </row>
    <row r="1361" spans="15:15" x14ac:dyDescent="0.25">
      <c r="O1361" s="108" t="str">
        <f>CONCATENATE(Tabla1[[#This Row],[CONTRATO]],Tabla1[[#This Row],[CLAVE]])</f>
        <v/>
      </c>
    </row>
    <row r="1362" spans="15:15" x14ac:dyDescent="0.25">
      <c r="O1362" s="108" t="str">
        <f>CONCATENATE(Tabla1[[#This Row],[CONTRATO]],Tabla1[[#This Row],[CLAVE]])</f>
        <v/>
      </c>
    </row>
    <row r="1363" spans="15:15" x14ac:dyDescent="0.25">
      <c r="O1363" s="108" t="str">
        <f>CONCATENATE(Tabla1[[#This Row],[CONTRATO]],Tabla1[[#This Row],[CLAVE]])</f>
        <v/>
      </c>
    </row>
    <row r="1364" spans="15:15" x14ac:dyDescent="0.25">
      <c r="O1364" s="108" t="str">
        <f>CONCATENATE(Tabla1[[#This Row],[CONTRATO]],Tabla1[[#This Row],[CLAVE]])</f>
        <v/>
      </c>
    </row>
    <row r="1365" spans="15:15" x14ac:dyDescent="0.25">
      <c r="O1365" s="108" t="str">
        <f>CONCATENATE(Tabla1[[#This Row],[CONTRATO]],Tabla1[[#This Row],[CLAVE]])</f>
        <v/>
      </c>
    </row>
    <row r="1366" spans="15:15" x14ac:dyDescent="0.25">
      <c r="O1366" s="108" t="str">
        <f>CONCATENATE(Tabla1[[#This Row],[CONTRATO]],Tabla1[[#This Row],[CLAVE]])</f>
        <v/>
      </c>
    </row>
    <row r="1367" spans="15:15" x14ac:dyDescent="0.25">
      <c r="O1367" s="108" t="str">
        <f>CONCATENATE(Tabla1[[#This Row],[CONTRATO]],Tabla1[[#This Row],[CLAVE]])</f>
        <v/>
      </c>
    </row>
    <row r="1368" spans="15:15" x14ac:dyDescent="0.25">
      <c r="O1368" s="108" t="str">
        <f>CONCATENATE(Tabla1[[#This Row],[CONTRATO]],Tabla1[[#This Row],[CLAVE]])</f>
        <v/>
      </c>
    </row>
    <row r="1369" spans="15:15" x14ac:dyDescent="0.25">
      <c r="O1369" s="108" t="str">
        <f>CONCATENATE(Tabla1[[#This Row],[CONTRATO]],Tabla1[[#This Row],[CLAVE]])</f>
        <v/>
      </c>
    </row>
    <row r="1370" spans="15:15" x14ac:dyDescent="0.25">
      <c r="O1370" s="108" t="str">
        <f>CONCATENATE(Tabla1[[#This Row],[CONTRATO]],Tabla1[[#This Row],[CLAVE]])</f>
        <v/>
      </c>
    </row>
    <row r="1371" spans="15:15" x14ac:dyDescent="0.25">
      <c r="O1371" s="108" t="str">
        <f>CONCATENATE(Tabla1[[#This Row],[CONTRATO]],Tabla1[[#This Row],[CLAVE]])</f>
        <v/>
      </c>
    </row>
    <row r="1372" spans="15:15" x14ac:dyDescent="0.25">
      <c r="O1372" s="108" t="str">
        <f>CONCATENATE(Tabla1[[#This Row],[CONTRATO]],Tabla1[[#This Row],[CLAVE]])</f>
        <v/>
      </c>
    </row>
    <row r="1373" spans="15:15" x14ac:dyDescent="0.25">
      <c r="O1373" s="108" t="str">
        <f>CONCATENATE(Tabla1[[#This Row],[CONTRATO]],Tabla1[[#This Row],[CLAVE]])</f>
        <v/>
      </c>
    </row>
    <row r="1374" spans="15:15" x14ac:dyDescent="0.25">
      <c r="O1374" s="108" t="str">
        <f>CONCATENATE(Tabla1[[#This Row],[CONTRATO]],Tabla1[[#This Row],[CLAVE]])</f>
        <v/>
      </c>
    </row>
    <row r="1375" spans="15:15" x14ac:dyDescent="0.25">
      <c r="O1375" s="108" t="str">
        <f>CONCATENATE(Tabla1[[#This Row],[CONTRATO]],Tabla1[[#This Row],[CLAVE]])</f>
        <v/>
      </c>
    </row>
    <row r="1376" spans="15:15" x14ac:dyDescent="0.25">
      <c r="O1376" s="108" t="str">
        <f>CONCATENATE(Tabla1[[#This Row],[CONTRATO]],Tabla1[[#This Row],[CLAVE]])</f>
        <v/>
      </c>
    </row>
    <row r="1377" spans="15:15" x14ac:dyDescent="0.25">
      <c r="O1377" s="108" t="str">
        <f>CONCATENATE(Tabla1[[#This Row],[CONTRATO]],Tabla1[[#This Row],[CLAVE]])</f>
        <v/>
      </c>
    </row>
    <row r="1378" spans="15:15" x14ac:dyDescent="0.25">
      <c r="O1378" s="108" t="str">
        <f>CONCATENATE(Tabla1[[#This Row],[CONTRATO]],Tabla1[[#This Row],[CLAVE]])</f>
        <v/>
      </c>
    </row>
    <row r="1379" spans="15:15" x14ac:dyDescent="0.25">
      <c r="O1379" s="108" t="str">
        <f>CONCATENATE(Tabla1[[#This Row],[CONTRATO]],Tabla1[[#This Row],[CLAVE]])</f>
        <v/>
      </c>
    </row>
    <row r="1380" spans="15:15" x14ac:dyDescent="0.25">
      <c r="O1380" s="108" t="str">
        <f>CONCATENATE(Tabla1[[#This Row],[CONTRATO]],Tabla1[[#This Row],[CLAVE]])</f>
        <v/>
      </c>
    </row>
    <row r="1381" spans="15:15" x14ac:dyDescent="0.25">
      <c r="O1381" s="108" t="str">
        <f>CONCATENATE(Tabla1[[#This Row],[CONTRATO]],Tabla1[[#This Row],[CLAVE]])</f>
        <v/>
      </c>
    </row>
    <row r="1382" spans="15:15" x14ac:dyDescent="0.25">
      <c r="O1382" s="108" t="str">
        <f>CONCATENATE(Tabla1[[#This Row],[CONTRATO]],Tabla1[[#This Row],[CLAVE]])</f>
        <v/>
      </c>
    </row>
    <row r="1383" spans="15:15" x14ac:dyDescent="0.25">
      <c r="O1383" s="108" t="str">
        <f>CONCATENATE(Tabla1[[#This Row],[CONTRATO]],Tabla1[[#This Row],[CLAVE]])</f>
        <v/>
      </c>
    </row>
    <row r="1384" spans="15:15" x14ac:dyDescent="0.25">
      <c r="O1384" s="108" t="str">
        <f>CONCATENATE(Tabla1[[#This Row],[CONTRATO]],Tabla1[[#This Row],[CLAVE]])</f>
        <v/>
      </c>
    </row>
    <row r="1385" spans="15:15" x14ac:dyDescent="0.25">
      <c r="O1385" s="108" t="str">
        <f>CONCATENATE(Tabla1[[#This Row],[CONTRATO]],Tabla1[[#This Row],[CLAVE]])</f>
        <v/>
      </c>
    </row>
    <row r="1386" spans="15:15" x14ac:dyDescent="0.25">
      <c r="O1386" s="108" t="str">
        <f>CONCATENATE(Tabla1[[#This Row],[CONTRATO]],Tabla1[[#This Row],[CLAVE]])</f>
        <v/>
      </c>
    </row>
    <row r="1387" spans="15:15" x14ac:dyDescent="0.25">
      <c r="O1387" s="108" t="str">
        <f>CONCATENATE(Tabla1[[#This Row],[CONTRATO]],Tabla1[[#This Row],[CLAVE]])</f>
        <v/>
      </c>
    </row>
    <row r="1388" spans="15:15" x14ac:dyDescent="0.25">
      <c r="O1388" s="108" t="str">
        <f>CONCATENATE(Tabla1[[#This Row],[CONTRATO]],Tabla1[[#This Row],[CLAVE]])</f>
        <v/>
      </c>
    </row>
    <row r="1389" spans="15:15" x14ac:dyDescent="0.25">
      <c r="O1389" s="108" t="str">
        <f>CONCATENATE(Tabla1[[#This Row],[CONTRATO]],Tabla1[[#This Row],[CLAVE]])</f>
        <v/>
      </c>
    </row>
    <row r="1390" spans="15:15" x14ac:dyDescent="0.25">
      <c r="O1390" s="108" t="str">
        <f>CONCATENATE(Tabla1[[#This Row],[CONTRATO]],Tabla1[[#This Row],[CLAVE]])</f>
        <v/>
      </c>
    </row>
    <row r="1391" spans="15:15" x14ac:dyDescent="0.25">
      <c r="O1391" s="108" t="str">
        <f>CONCATENATE(Tabla1[[#This Row],[CONTRATO]],Tabla1[[#This Row],[CLAVE]])</f>
        <v/>
      </c>
    </row>
    <row r="1392" spans="15:15" x14ac:dyDescent="0.25">
      <c r="O1392" s="108" t="str">
        <f>CONCATENATE(Tabla1[[#This Row],[CONTRATO]],Tabla1[[#This Row],[CLAVE]])</f>
        <v/>
      </c>
    </row>
    <row r="1393" spans="15:15" x14ac:dyDescent="0.25">
      <c r="O1393" s="108" t="str">
        <f>CONCATENATE(Tabla1[[#This Row],[CONTRATO]],Tabla1[[#This Row],[CLAVE]])</f>
        <v/>
      </c>
    </row>
    <row r="1394" spans="15:15" x14ac:dyDescent="0.25">
      <c r="O1394" s="108" t="str">
        <f>CONCATENATE(Tabla1[[#This Row],[CONTRATO]],Tabla1[[#This Row],[CLAVE]])</f>
        <v/>
      </c>
    </row>
    <row r="1395" spans="15:15" x14ac:dyDescent="0.25">
      <c r="O1395" s="108" t="str">
        <f>CONCATENATE(Tabla1[[#This Row],[CONTRATO]],Tabla1[[#This Row],[CLAVE]])</f>
        <v/>
      </c>
    </row>
    <row r="1396" spans="15:15" x14ac:dyDescent="0.25">
      <c r="O1396" s="108" t="str">
        <f>CONCATENATE(Tabla1[[#This Row],[CONTRATO]],Tabla1[[#This Row],[CLAVE]])</f>
        <v/>
      </c>
    </row>
    <row r="1397" spans="15:15" x14ac:dyDescent="0.25">
      <c r="O1397" s="108" t="str">
        <f>CONCATENATE(Tabla1[[#This Row],[CONTRATO]],Tabla1[[#This Row],[CLAVE]])</f>
        <v/>
      </c>
    </row>
    <row r="1398" spans="15:15" x14ac:dyDescent="0.25">
      <c r="O1398" s="108" t="str">
        <f>CONCATENATE(Tabla1[[#This Row],[CONTRATO]],Tabla1[[#This Row],[CLAVE]])</f>
        <v/>
      </c>
    </row>
    <row r="1399" spans="15:15" x14ac:dyDescent="0.25">
      <c r="O1399" s="108" t="str">
        <f>CONCATENATE(Tabla1[[#This Row],[CONTRATO]],Tabla1[[#This Row],[CLAVE]])</f>
        <v/>
      </c>
    </row>
    <row r="1400" spans="15:15" x14ac:dyDescent="0.25">
      <c r="O1400" s="108" t="str">
        <f>CONCATENATE(Tabla1[[#This Row],[CONTRATO]],Tabla1[[#This Row],[CLAVE]])</f>
        <v/>
      </c>
    </row>
    <row r="1401" spans="15:15" x14ac:dyDescent="0.25">
      <c r="O1401" s="108" t="str">
        <f>CONCATENATE(Tabla1[[#This Row],[CONTRATO]],Tabla1[[#This Row],[CLAVE]])</f>
        <v/>
      </c>
    </row>
    <row r="1402" spans="15:15" x14ac:dyDescent="0.25">
      <c r="O1402" s="108" t="str">
        <f>CONCATENATE(Tabla1[[#This Row],[CONTRATO]],Tabla1[[#This Row],[CLAVE]])</f>
        <v/>
      </c>
    </row>
    <row r="1403" spans="15:15" x14ac:dyDescent="0.25">
      <c r="O1403" s="108" t="str">
        <f>CONCATENATE(Tabla1[[#This Row],[CONTRATO]],Tabla1[[#This Row],[CLAVE]])</f>
        <v/>
      </c>
    </row>
    <row r="1404" spans="15:15" x14ac:dyDescent="0.25">
      <c r="O1404" s="108" t="str">
        <f>CONCATENATE(Tabla1[[#This Row],[CONTRATO]],Tabla1[[#This Row],[CLAVE]])</f>
        <v/>
      </c>
    </row>
    <row r="1405" spans="15:15" x14ac:dyDescent="0.25">
      <c r="O1405" s="108" t="str">
        <f>CONCATENATE(Tabla1[[#This Row],[CONTRATO]],Tabla1[[#This Row],[CLAVE]])</f>
        <v/>
      </c>
    </row>
    <row r="1406" spans="15:15" x14ac:dyDescent="0.25">
      <c r="O1406" s="108" t="str">
        <f>CONCATENATE(Tabla1[[#This Row],[CONTRATO]],Tabla1[[#This Row],[CLAVE]])</f>
        <v/>
      </c>
    </row>
    <row r="1407" spans="15:15" x14ac:dyDescent="0.25">
      <c r="O1407" s="108" t="str">
        <f>CONCATENATE(Tabla1[[#This Row],[CONTRATO]],Tabla1[[#This Row],[CLAVE]])</f>
        <v/>
      </c>
    </row>
    <row r="1408" spans="15:15" x14ac:dyDescent="0.25">
      <c r="O1408" s="108" t="str">
        <f>CONCATENATE(Tabla1[[#This Row],[CONTRATO]],Tabla1[[#This Row],[CLAVE]])</f>
        <v/>
      </c>
    </row>
    <row r="1409" spans="15:15" x14ac:dyDescent="0.25">
      <c r="O1409" s="108" t="str">
        <f>CONCATENATE(Tabla1[[#This Row],[CONTRATO]],Tabla1[[#This Row],[CLAVE]])</f>
        <v/>
      </c>
    </row>
    <row r="1410" spans="15:15" x14ac:dyDescent="0.25">
      <c r="O1410" s="108" t="str">
        <f>CONCATENATE(Tabla1[[#This Row],[CONTRATO]],Tabla1[[#This Row],[CLAVE]])</f>
        <v/>
      </c>
    </row>
    <row r="1411" spans="15:15" x14ac:dyDescent="0.25">
      <c r="O1411" s="108" t="str">
        <f>CONCATENATE(Tabla1[[#This Row],[CONTRATO]],Tabla1[[#This Row],[CLAVE]])</f>
        <v/>
      </c>
    </row>
    <row r="1412" spans="15:15" x14ac:dyDescent="0.25">
      <c r="O1412" s="108" t="str">
        <f>CONCATENATE(Tabla1[[#This Row],[CONTRATO]],Tabla1[[#This Row],[CLAVE]])</f>
        <v/>
      </c>
    </row>
    <row r="1413" spans="15:15" x14ac:dyDescent="0.25">
      <c r="O1413" s="108" t="str">
        <f>CONCATENATE(Tabla1[[#This Row],[CONTRATO]],Tabla1[[#This Row],[CLAVE]])</f>
        <v/>
      </c>
    </row>
    <row r="1414" spans="15:15" x14ac:dyDescent="0.25">
      <c r="O1414" s="108" t="str">
        <f>CONCATENATE(Tabla1[[#This Row],[CONTRATO]],Tabla1[[#This Row],[CLAVE]])</f>
        <v/>
      </c>
    </row>
    <row r="1415" spans="15:15" x14ac:dyDescent="0.25">
      <c r="O1415" s="108" t="str">
        <f>CONCATENATE(Tabla1[[#This Row],[CONTRATO]],Tabla1[[#This Row],[CLAVE]])</f>
        <v/>
      </c>
    </row>
    <row r="1416" spans="15:15" x14ac:dyDescent="0.25">
      <c r="O1416" s="108" t="str">
        <f>CONCATENATE(Tabla1[[#This Row],[CONTRATO]],Tabla1[[#This Row],[CLAVE]])</f>
        <v/>
      </c>
    </row>
    <row r="1417" spans="15:15" x14ac:dyDescent="0.25">
      <c r="O1417" s="108" t="str">
        <f>CONCATENATE(Tabla1[[#This Row],[CONTRATO]],Tabla1[[#This Row],[CLAVE]])</f>
        <v/>
      </c>
    </row>
    <row r="1418" spans="15:15" x14ac:dyDescent="0.25">
      <c r="O1418" s="108" t="str">
        <f>CONCATENATE(Tabla1[[#This Row],[CONTRATO]],Tabla1[[#This Row],[CLAVE]])</f>
        <v/>
      </c>
    </row>
    <row r="1419" spans="15:15" x14ac:dyDescent="0.25">
      <c r="O1419" s="108" t="str">
        <f>CONCATENATE(Tabla1[[#This Row],[CONTRATO]],Tabla1[[#This Row],[CLAVE]])</f>
        <v/>
      </c>
    </row>
    <row r="1420" spans="15:15" x14ac:dyDescent="0.25">
      <c r="O1420" s="108" t="str">
        <f>CONCATENATE(Tabla1[[#This Row],[CONTRATO]],Tabla1[[#This Row],[CLAVE]])</f>
        <v/>
      </c>
    </row>
    <row r="1421" spans="15:15" x14ac:dyDescent="0.25">
      <c r="O1421" s="108" t="str">
        <f>CONCATENATE(Tabla1[[#This Row],[CONTRATO]],Tabla1[[#This Row],[CLAVE]])</f>
        <v/>
      </c>
    </row>
    <row r="1422" spans="15:15" x14ac:dyDescent="0.25">
      <c r="O1422" s="108" t="str">
        <f>CONCATENATE(Tabla1[[#This Row],[CONTRATO]],Tabla1[[#This Row],[CLAVE]])</f>
        <v/>
      </c>
    </row>
    <row r="1423" spans="15:15" x14ac:dyDescent="0.25">
      <c r="O1423" s="108" t="str">
        <f>CONCATENATE(Tabla1[[#This Row],[CONTRATO]],Tabla1[[#This Row],[CLAVE]])</f>
        <v/>
      </c>
    </row>
    <row r="1424" spans="15:15" x14ac:dyDescent="0.25">
      <c r="O1424" s="108" t="str">
        <f>CONCATENATE(Tabla1[[#This Row],[CONTRATO]],Tabla1[[#This Row],[CLAVE]])</f>
        <v/>
      </c>
    </row>
    <row r="1425" spans="15:15" x14ac:dyDescent="0.25">
      <c r="O1425" s="108" t="str">
        <f>CONCATENATE(Tabla1[[#This Row],[CONTRATO]],Tabla1[[#This Row],[CLAVE]])</f>
        <v/>
      </c>
    </row>
    <row r="1426" spans="15:15" x14ac:dyDescent="0.25">
      <c r="O1426" s="108" t="str">
        <f>CONCATENATE(Tabla1[[#This Row],[CONTRATO]],Tabla1[[#This Row],[CLAVE]])</f>
        <v/>
      </c>
    </row>
    <row r="1427" spans="15:15" x14ac:dyDescent="0.25">
      <c r="O1427" s="108" t="str">
        <f>CONCATENATE(Tabla1[[#This Row],[CONTRATO]],Tabla1[[#This Row],[CLAVE]])</f>
        <v/>
      </c>
    </row>
    <row r="1428" spans="15:15" x14ac:dyDescent="0.25">
      <c r="O1428" s="108" t="str">
        <f>CONCATENATE(Tabla1[[#This Row],[CONTRATO]],Tabla1[[#This Row],[CLAVE]])</f>
        <v/>
      </c>
    </row>
    <row r="1429" spans="15:15" x14ac:dyDescent="0.25">
      <c r="O1429" s="108" t="str">
        <f>CONCATENATE(Tabla1[[#This Row],[CONTRATO]],Tabla1[[#This Row],[CLAVE]])</f>
        <v/>
      </c>
    </row>
    <row r="1430" spans="15:15" x14ac:dyDescent="0.25">
      <c r="O1430" s="108" t="str">
        <f>CONCATENATE(Tabla1[[#This Row],[CONTRATO]],Tabla1[[#This Row],[CLAVE]])</f>
        <v/>
      </c>
    </row>
    <row r="1431" spans="15:15" x14ac:dyDescent="0.25">
      <c r="O1431" s="108" t="str">
        <f>CONCATENATE(Tabla1[[#This Row],[CONTRATO]],Tabla1[[#This Row],[CLAVE]])</f>
        <v/>
      </c>
    </row>
    <row r="1432" spans="15:15" x14ac:dyDescent="0.25">
      <c r="O1432" s="108" t="str">
        <f>CONCATENATE(Tabla1[[#This Row],[CONTRATO]],Tabla1[[#This Row],[CLAVE]])</f>
        <v/>
      </c>
    </row>
    <row r="1433" spans="15:15" x14ac:dyDescent="0.25">
      <c r="O1433" s="108" t="str">
        <f>CONCATENATE(Tabla1[[#This Row],[CONTRATO]],Tabla1[[#This Row],[CLAVE]])</f>
        <v/>
      </c>
    </row>
    <row r="1434" spans="15:15" x14ac:dyDescent="0.25">
      <c r="O1434" s="108" t="str">
        <f>CONCATENATE(Tabla1[[#This Row],[CONTRATO]],Tabla1[[#This Row],[CLAVE]])</f>
        <v/>
      </c>
    </row>
    <row r="1435" spans="15:15" x14ac:dyDescent="0.25">
      <c r="O1435" s="108" t="str">
        <f>CONCATENATE(Tabla1[[#This Row],[CONTRATO]],Tabla1[[#This Row],[CLAVE]])</f>
        <v/>
      </c>
    </row>
    <row r="1436" spans="15:15" x14ac:dyDescent="0.25">
      <c r="O1436" s="108" t="str">
        <f>CONCATENATE(Tabla1[[#This Row],[CONTRATO]],Tabla1[[#This Row],[CLAVE]])</f>
        <v/>
      </c>
    </row>
    <row r="1437" spans="15:15" x14ac:dyDescent="0.25">
      <c r="O1437" s="108" t="str">
        <f>CONCATENATE(Tabla1[[#This Row],[CONTRATO]],Tabla1[[#This Row],[CLAVE]])</f>
        <v/>
      </c>
    </row>
    <row r="1438" spans="15:15" x14ac:dyDescent="0.25">
      <c r="O1438" s="108" t="str">
        <f>CONCATENATE(Tabla1[[#This Row],[CONTRATO]],Tabla1[[#This Row],[CLAVE]])</f>
        <v/>
      </c>
    </row>
    <row r="1439" spans="15:15" x14ac:dyDescent="0.25">
      <c r="O1439" s="108" t="str">
        <f>CONCATENATE(Tabla1[[#This Row],[CONTRATO]],Tabla1[[#This Row],[CLAVE]])</f>
        <v/>
      </c>
    </row>
    <row r="1440" spans="15:15" x14ac:dyDescent="0.25">
      <c r="O1440" s="108" t="str">
        <f>CONCATENATE(Tabla1[[#This Row],[CONTRATO]],Tabla1[[#This Row],[CLAVE]])</f>
        <v/>
      </c>
    </row>
    <row r="1441" spans="15:15" x14ac:dyDescent="0.25">
      <c r="O1441" s="108" t="str">
        <f>CONCATENATE(Tabla1[[#This Row],[CONTRATO]],Tabla1[[#This Row],[CLAVE]])</f>
        <v/>
      </c>
    </row>
    <row r="1442" spans="15:15" x14ac:dyDescent="0.25">
      <c r="O1442" s="108" t="str">
        <f>CONCATENATE(Tabla1[[#This Row],[CONTRATO]],Tabla1[[#This Row],[CLAVE]])</f>
        <v/>
      </c>
    </row>
    <row r="1443" spans="15:15" x14ac:dyDescent="0.25">
      <c r="O1443" s="108" t="str">
        <f>CONCATENATE(Tabla1[[#This Row],[CONTRATO]],Tabla1[[#This Row],[CLAVE]])</f>
        <v/>
      </c>
    </row>
    <row r="1444" spans="15:15" x14ac:dyDescent="0.25">
      <c r="O1444" s="108" t="str">
        <f>CONCATENATE(Tabla1[[#This Row],[CONTRATO]],Tabla1[[#This Row],[CLAVE]])</f>
        <v/>
      </c>
    </row>
    <row r="1445" spans="15:15" x14ac:dyDescent="0.25">
      <c r="O1445" s="108" t="str">
        <f>CONCATENATE(Tabla1[[#This Row],[CONTRATO]],Tabla1[[#This Row],[CLAVE]])</f>
        <v/>
      </c>
    </row>
    <row r="1446" spans="15:15" x14ac:dyDescent="0.25">
      <c r="O1446" s="108" t="str">
        <f>CONCATENATE(Tabla1[[#This Row],[CONTRATO]],Tabla1[[#This Row],[CLAVE]])</f>
        <v/>
      </c>
    </row>
    <row r="1447" spans="15:15" x14ac:dyDescent="0.25">
      <c r="O1447" s="108" t="str">
        <f>CONCATENATE(Tabla1[[#This Row],[CONTRATO]],Tabla1[[#This Row],[CLAVE]])</f>
        <v/>
      </c>
    </row>
    <row r="1448" spans="15:15" x14ac:dyDescent="0.25">
      <c r="O1448" s="108" t="str">
        <f>CONCATENATE(Tabla1[[#This Row],[CONTRATO]],Tabla1[[#This Row],[CLAVE]])</f>
        <v/>
      </c>
    </row>
    <row r="1449" spans="15:15" x14ac:dyDescent="0.25">
      <c r="O1449" s="108" t="str">
        <f>CONCATENATE(Tabla1[[#This Row],[CONTRATO]],Tabla1[[#This Row],[CLAVE]])</f>
        <v/>
      </c>
    </row>
    <row r="1450" spans="15:15" x14ac:dyDescent="0.25">
      <c r="O1450" s="108" t="str">
        <f>CONCATENATE(Tabla1[[#This Row],[CONTRATO]],Tabla1[[#This Row],[CLAVE]])</f>
        <v/>
      </c>
    </row>
    <row r="1451" spans="15:15" x14ac:dyDescent="0.25">
      <c r="O1451" s="108" t="str">
        <f>CONCATENATE(Tabla1[[#This Row],[CONTRATO]],Tabla1[[#This Row],[CLAVE]])</f>
        <v/>
      </c>
    </row>
    <row r="1452" spans="15:15" x14ac:dyDescent="0.25">
      <c r="O1452" s="108" t="str">
        <f>CONCATENATE(Tabla1[[#This Row],[CONTRATO]],Tabla1[[#This Row],[CLAVE]])</f>
        <v/>
      </c>
    </row>
    <row r="1453" spans="15:15" x14ac:dyDescent="0.25">
      <c r="O1453" s="108" t="str">
        <f>CONCATENATE(Tabla1[[#This Row],[CONTRATO]],Tabla1[[#This Row],[CLAVE]])</f>
        <v/>
      </c>
    </row>
    <row r="1454" spans="15:15" x14ac:dyDescent="0.25">
      <c r="O1454" s="108" t="str">
        <f>CONCATENATE(Tabla1[[#This Row],[CONTRATO]],Tabla1[[#This Row],[CLAVE]])</f>
        <v/>
      </c>
    </row>
    <row r="1455" spans="15:15" x14ac:dyDescent="0.25">
      <c r="O1455" s="108" t="str">
        <f>CONCATENATE(Tabla1[[#This Row],[CONTRATO]],Tabla1[[#This Row],[CLAVE]])</f>
        <v/>
      </c>
    </row>
    <row r="1456" spans="15:15" x14ac:dyDescent="0.25">
      <c r="O1456" s="108" t="str">
        <f>CONCATENATE(Tabla1[[#This Row],[CONTRATO]],Tabla1[[#This Row],[CLAVE]])</f>
        <v/>
      </c>
    </row>
    <row r="1457" spans="15:15" x14ac:dyDescent="0.25">
      <c r="O1457" s="108" t="str">
        <f>CONCATENATE(Tabla1[[#This Row],[CONTRATO]],Tabla1[[#This Row],[CLAVE]])</f>
        <v/>
      </c>
    </row>
    <row r="1458" spans="15:15" x14ac:dyDescent="0.25">
      <c r="O1458" s="108" t="str">
        <f>CONCATENATE(Tabla1[[#This Row],[CONTRATO]],Tabla1[[#This Row],[CLAVE]])</f>
        <v/>
      </c>
    </row>
    <row r="1459" spans="15:15" x14ac:dyDescent="0.25">
      <c r="O1459" s="108" t="str">
        <f>CONCATENATE(Tabla1[[#This Row],[CONTRATO]],Tabla1[[#This Row],[CLAVE]])</f>
        <v/>
      </c>
    </row>
    <row r="1460" spans="15:15" x14ac:dyDescent="0.25">
      <c r="O1460" s="108" t="str">
        <f>CONCATENATE(Tabla1[[#This Row],[CONTRATO]],Tabla1[[#This Row],[CLAVE]])</f>
        <v/>
      </c>
    </row>
    <row r="1461" spans="15:15" x14ac:dyDescent="0.25">
      <c r="O1461" s="108" t="str">
        <f>CONCATENATE(Tabla1[[#This Row],[CONTRATO]],Tabla1[[#This Row],[CLAVE]])</f>
        <v/>
      </c>
    </row>
    <row r="1462" spans="15:15" x14ac:dyDescent="0.25">
      <c r="O1462" s="108" t="str">
        <f>CONCATENATE(Tabla1[[#This Row],[CONTRATO]],Tabla1[[#This Row],[CLAVE]])</f>
        <v/>
      </c>
    </row>
    <row r="1463" spans="15:15" x14ac:dyDescent="0.25">
      <c r="O1463" s="108" t="str">
        <f>CONCATENATE(Tabla1[[#This Row],[CONTRATO]],Tabla1[[#This Row],[CLAVE]])</f>
        <v/>
      </c>
    </row>
    <row r="1464" spans="15:15" x14ac:dyDescent="0.25">
      <c r="O1464" s="108" t="str">
        <f>CONCATENATE(Tabla1[[#This Row],[CONTRATO]],Tabla1[[#This Row],[CLAVE]])</f>
        <v/>
      </c>
    </row>
    <row r="1465" spans="15:15" x14ac:dyDescent="0.25">
      <c r="O1465" s="108" t="str">
        <f>CONCATENATE(Tabla1[[#This Row],[CONTRATO]],Tabla1[[#This Row],[CLAVE]])</f>
        <v/>
      </c>
    </row>
    <row r="1466" spans="15:15" x14ac:dyDescent="0.25">
      <c r="O1466" s="108" t="str">
        <f>CONCATENATE(Tabla1[[#This Row],[CONTRATO]],Tabla1[[#This Row],[CLAVE]])</f>
        <v/>
      </c>
    </row>
    <row r="1467" spans="15:15" x14ac:dyDescent="0.25">
      <c r="O1467" s="108" t="str">
        <f>CONCATENATE(Tabla1[[#This Row],[CONTRATO]],Tabla1[[#This Row],[CLAVE]])</f>
        <v/>
      </c>
    </row>
    <row r="1468" spans="15:15" x14ac:dyDescent="0.25">
      <c r="O1468" s="108" t="str">
        <f>CONCATENATE(Tabla1[[#This Row],[CONTRATO]],Tabla1[[#This Row],[CLAVE]])</f>
        <v/>
      </c>
    </row>
    <row r="1469" spans="15:15" x14ac:dyDescent="0.25">
      <c r="O1469" s="108" t="str">
        <f>CONCATENATE(Tabla1[[#This Row],[CONTRATO]],Tabla1[[#This Row],[CLAVE]])</f>
        <v/>
      </c>
    </row>
    <row r="1470" spans="15:15" x14ac:dyDescent="0.25">
      <c r="O1470" s="108" t="str">
        <f>CONCATENATE(Tabla1[[#This Row],[CONTRATO]],Tabla1[[#This Row],[CLAVE]])</f>
        <v/>
      </c>
    </row>
    <row r="1471" spans="15:15" x14ac:dyDescent="0.25">
      <c r="O1471" s="108" t="str">
        <f>CONCATENATE(Tabla1[[#This Row],[CONTRATO]],Tabla1[[#This Row],[CLAVE]])</f>
        <v/>
      </c>
    </row>
    <row r="1472" spans="15:15" x14ac:dyDescent="0.25">
      <c r="O1472" s="108" t="str">
        <f>CONCATENATE(Tabla1[[#This Row],[CONTRATO]],Tabla1[[#This Row],[CLAVE]])</f>
        <v/>
      </c>
    </row>
    <row r="1473" spans="15:15" x14ac:dyDescent="0.25">
      <c r="O1473" s="108" t="str">
        <f>CONCATENATE(Tabla1[[#This Row],[CONTRATO]],Tabla1[[#This Row],[CLAVE]])</f>
        <v/>
      </c>
    </row>
    <row r="1474" spans="15:15" x14ac:dyDescent="0.25">
      <c r="O1474" s="108" t="str">
        <f>CONCATENATE(Tabla1[[#This Row],[CONTRATO]],Tabla1[[#This Row],[CLAVE]])</f>
        <v/>
      </c>
    </row>
    <row r="1475" spans="15:15" x14ac:dyDescent="0.25">
      <c r="O1475" s="108" t="str">
        <f>CONCATENATE(Tabla1[[#This Row],[CONTRATO]],Tabla1[[#This Row],[CLAVE]])</f>
        <v/>
      </c>
    </row>
    <row r="1476" spans="15:15" x14ac:dyDescent="0.25">
      <c r="O1476" s="108" t="str">
        <f>CONCATENATE(Tabla1[[#This Row],[CONTRATO]],Tabla1[[#This Row],[CLAVE]])</f>
        <v/>
      </c>
    </row>
    <row r="1477" spans="15:15" x14ac:dyDescent="0.25">
      <c r="O1477" s="108" t="str">
        <f>CONCATENATE(Tabla1[[#This Row],[CONTRATO]],Tabla1[[#This Row],[CLAVE]])</f>
        <v/>
      </c>
    </row>
    <row r="1478" spans="15:15" x14ac:dyDescent="0.25">
      <c r="O1478" s="108" t="str">
        <f>CONCATENATE(Tabla1[[#This Row],[CONTRATO]],Tabla1[[#This Row],[CLAVE]])</f>
        <v/>
      </c>
    </row>
    <row r="1479" spans="15:15" x14ac:dyDescent="0.25">
      <c r="O1479" s="108" t="str">
        <f>CONCATENATE(Tabla1[[#This Row],[CONTRATO]],Tabla1[[#This Row],[CLAVE]])</f>
        <v/>
      </c>
    </row>
    <row r="1480" spans="15:15" x14ac:dyDescent="0.25">
      <c r="O1480" s="108" t="str">
        <f>CONCATENATE(Tabla1[[#This Row],[CONTRATO]],Tabla1[[#This Row],[CLAVE]])</f>
        <v/>
      </c>
    </row>
    <row r="1481" spans="15:15" x14ac:dyDescent="0.25">
      <c r="O1481" s="108" t="str">
        <f>CONCATENATE(Tabla1[[#This Row],[CONTRATO]],Tabla1[[#This Row],[CLAVE]])</f>
        <v/>
      </c>
    </row>
    <row r="1482" spans="15:15" x14ac:dyDescent="0.25">
      <c r="O1482" s="108" t="str">
        <f>CONCATENATE(Tabla1[[#This Row],[CONTRATO]],Tabla1[[#This Row],[CLAVE]])</f>
        <v/>
      </c>
    </row>
    <row r="1483" spans="15:15" x14ac:dyDescent="0.25">
      <c r="O1483" s="108" t="str">
        <f>CONCATENATE(Tabla1[[#This Row],[CONTRATO]],Tabla1[[#This Row],[CLAVE]])</f>
        <v/>
      </c>
    </row>
    <row r="1484" spans="15:15" x14ac:dyDescent="0.25">
      <c r="O1484" s="108" t="str">
        <f>CONCATENATE(Tabla1[[#This Row],[CONTRATO]],Tabla1[[#This Row],[CLAVE]])</f>
        <v/>
      </c>
    </row>
    <row r="1485" spans="15:15" x14ac:dyDescent="0.25">
      <c r="O1485" s="108" t="str">
        <f>CONCATENATE(Tabla1[[#This Row],[CONTRATO]],Tabla1[[#This Row],[CLAVE]])</f>
        <v/>
      </c>
    </row>
    <row r="1486" spans="15:15" x14ac:dyDescent="0.25">
      <c r="O1486" s="108" t="str">
        <f>CONCATENATE(Tabla1[[#This Row],[CONTRATO]],Tabla1[[#This Row],[CLAVE]])</f>
        <v/>
      </c>
    </row>
    <row r="1487" spans="15:15" x14ac:dyDescent="0.25">
      <c r="O1487" s="108" t="str">
        <f>CONCATENATE(Tabla1[[#This Row],[CONTRATO]],Tabla1[[#This Row],[CLAVE]])</f>
        <v/>
      </c>
    </row>
    <row r="1488" spans="15:15" x14ac:dyDescent="0.25">
      <c r="O1488" s="108" t="str">
        <f>CONCATENATE(Tabla1[[#This Row],[CONTRATO]],Tabla1[[#This Row],[CLAVE]])</f>
        <v/>
      </c>
    </row>
    <row r="1489" spans="15:15" x14ac:dyDescent="0.25">
      <c r="O1489" s="108" t="str">
        <f>CONCATENATE(Tabla1[[#This Row],[CONTRATO]],Tabla1[[#This Row],[CLAVE]])</f>
        <v/>
      </c>
    </row>
    <row r="1490" spans="15:15" x14ac:dyDescent="0.25">
      <c r="O1490" s="108" t="str">
        <f>CONCATENATE(Tabla1[[#This Row],[CONTRATO]],Tabla1[[#This Row],[CLAVE]])</f>
        <v/>
      </c>
    </row>
    <row r="1491" spans="15:15" x14ac:dyDescent="0.25">
      <c r="O1491" s="108" t="str">
        <f>CONCATENATE(Tabla1[[#This Row],[CONTRATO]],Tabla1[[#This Row],[CLAVE]])</f>
        <v/>
      </c>
    </row>
    <row r="1492" spans="15:15" x14ac:dyDescent="0.25">
      <c r="O1492" s="108" t="str">
        <f>CONCATENATE(Tabla1[[#This Row],[CONTRATO]],Tabla1[[#This Row],[CLAVE]])</f>
        <v/>
      </c>
    </row>
    <row r="1493" spans="15:15" x14ac:dyDescent="0.25">
      <c r="O1493" s="108" t="str">
        <f>CONCATENATE(Tabla1[[#This Row],[CONTRATO]],Tabla1[[#This Row],[CLAVE]])</f>
        <v/>
      </c>
    </row>
    <row r="1494" spans="15:15" x14ac:dyDescent="0.25">
      <c r="O1494" s="108" t="str">
        <f>CONCATENATE(Tabla1[[#This Row],[CONTRATO]],Tabla1[[#This Row],[CLAVE]])</f>
        <v/>
      </c>
    </row>
    <row r="1495" spans="15:15" x14ac:dyDescent="0.25">
      <c r="O1495" s="108" t="str">
        <f>CONCATENATE(Tabla1[[#This Row],[CONTRATO]],Tabla1[[#This Row],[CLAVE]])</f>
        <v/>
      </c>
    </row>
    <row r="1496" spans="15:15" x14ac:dyDescent="0.25">
      <c r="O1496" s="108" t="str">
        <f>CONCATENATE(Tabla1[[#This Row],[CONTRATO]],Tabla1[[#This Row],[CLAVE]])</f>
        <v/>
      </c>
    </row>
    <row r="1497" spans="15:15" x14ac:dyDescent="0.25">
      <c r="O1497" s="108" t="str">
        <f>CONCATENATE(Tabla1[[#This Row],[CONTRATO]],Tabla1[[#This Row],[CLAVE]])</f>
        <v/>
      </c>
    </row>
    <row r="1498" spans="15:15" x14ac:dyDescent="0.25">
      <c r="O1498" s="108" t="str">
        <f>CONCATENATE(Tabla1[[#This Row],[CONTRATO]],Tabla1[[#This Row],[CLAVE]])</f>
        <v/>
      </c>
    </row>
    <row r="1499" spans="15:15" x14ac:dyDescent="0.25">
      <c r="O1499" s="108" t="str">
        <f>CONCATENATE(Tabla1[[#This Row],[CONTRATO]],Tabla1[[#This Row],[CLAVE]])</f>
        <v/>
      </c>
    </row>
    <row r="1500" spans="15:15" x14ac:dyDescent="0.25">
      <c r="O1500" s="108" t="str">
        <f>CONCATENATE(Tabla1[[#This Row],[CONTRATO]],Tabla1[[#This Row],[CLAVE]])</f>
        <v/>
      </c>
    </row>
    <row r="1501" spans="15:15" x14ac:dyDescent="0.25">
      <c r="O1501" s="108" t="str">
        <f>CONCATENATE(Tabla1[[#This Row],[CONTRATO]],Tabla1[[#This Row],[CLAVE]])</f>
        <v/>
      </c>
    </row>
    <row r="1502" spans="15:15" x14ac:dyDescent="0.25">
      <c r="O1502" s="108" t="str">
        <f>CONCATENATE(Tabla1[[#This Row],[CONTRATO]],Tabla1[[#This Row],[CLAVE]])</f>
        <v/>
      </c>
    </row>
    <row r="1503" spans="15:15" x14ac:dyDescent="0.25">
      <c r="O1503" s="108" t="str">
        <f>CONCATENATE(Tabla1[[#This Row],[CONTRATO]],Tabla1[[#This Row],[CLAVE]])</f>
        <v/>
      </c>
    </row>
    <row r="1504" spans="15:15" x14ac:dyDescent="0.25">
      <c r="O1504" s="108" t="str">
        <f>CONCATENATE(Tabla1[[#This Row],[CONTRATO]],Tabla1[[#This Row],[CLAVE]])</f>
        <v/>
      </c>
    </row>
    <row r="1505" spans="15:15" x14ac:dyDescent="0.25">
      <c r="O1505" s="108" t="str">
        <f>CONCATENATE(Tabla1[[#This Row],[CONTRATO]],Tabla1[[#This Row],[CLAVE]])</f>
        <v/>
      </c>
    </row>
    <row r="1506" spans="15:15" x14ac:dyDescent="0.25">
      <c r="O1506" s="108" t="str">
        <f>CONCATENATE(Tabla1[[#This Row],[CONTRATO]],Tabla1[[#This Row],[CLAVE]])</f>
        <v/>
      </c>
    </row>
    <row r="1507" spans="15:15" x14ac:dyDescent="0.25">
      <c r="O1507" s="108" t="str">
        <f>CONCATENATE(Tabla1[[#This Row],[CONTRATO]],Tabla1[[#This Row],[CLAVE]])</f>
        <v/>
      </c>
    </row>
    <row r="1508" spans="15:15" x14ac:dyDescent="0.25">
      <c r="O1508" s="108" t="str">
        <f>CONCATENATE(Tabla1[[#This Row],[CONTRATO]],Tabla1[[#This Row],[CLAVE]])</f>
        <v/>
      </c>
    </row>
    <row r="1509" spans="15:15" x14ac:dyDescent="0.25">
      <c r="O1509" s="108" t="str">
        <f>CONCATENATE(Tabla1[[#This Row],[CONTRATO]],Tabla1[[#This Row],[CLAVE]])</f>
        <v/>
      </c>
    </row>
    <row r="1510" spans="15:15" x14ac:dyDescent="0.25">
      <c r="O1510" s="108" t="str">
        <f>CONCATENATE(Tabla1[[#This Row],[CONTRATO]],Tabla1[[#This Row],[CLAVE]])</f>
        <v/>
      </c>
    </row>
    <row r="1511" spans="15:15" x14ac:dyDescent="0.25">
      <c r="O1511" s="108" t="str">
        <f>CONCATENATE(Tabla1[[#This Row],[CONTRATO]],Tabla1[[#This Row],[CLAVE]])</f>
        <v/>
      </c>
    </row>
    <row r="1512" spans="15:15" x14ac:dyDescent="0.25">
      <c r="O1512" s="108" t="str">
        <f>CONCATENATE(Tabla1[[#This Row],[CONTRATO]],Tabla1[[#This Row],[CLAVE]])</f>
        <v/>
      </c>
    </row>
    <row r="1513" spans="15:15" x14ac:dyDescent="0.25">
      <c r="O1513" s="108" t="str">
        <f>CONCATENATE(Tabla1[[#This Row],[CONTRATO]],Tabla1[[#This Row],[CLAVE]])</f>
        <v/>
      </c>
    </row>
    <row r="1514" spans="15:15" x14ac:dyDescent="0.25">
      <c r="O1514" s="108" t="str">
        <f>CONCATENATE(Tabla1[[#This Row],[CONTRATO]],Tabla1[[#This Row],[CLAVE]])</f>
        <v/>
      </c>
    </row>
    <row r="1515" spans="15:15" x14ac:dyDescent="0.25">
      <c r="O1515" s="108" t="str">
        <f>CONCATENATE(Tabla1[[#This Row],[CONTRATO]],Tabla1[[#This Row],[CLAVE]])</f>
        <v/>
      </c>
    </row>
    <row r="1516" spans="15:15" x14ac:dyDescent="0.25">
      <c r="O1516" s="108" t="str">
        <f>CONCATENATE(Tabla1[[#This Row],[CONTRATO]],Tabla1[[#This Row],[CLAVE]])</f>
        <v/>
      </c>
    </row>
    <row r="1517" spans="15:15" x14ac:dyDescent="0.25">
      <c r="O1517" s="108" t="str">
        <f>CONCATENATE(Tabla1[[#This Row],[CONTRATO]],Tabla1[[#This Row],[CLAVE]])</f>
        <v/>
      </c>
    </row>
    <row r="1518" spans="15:15" x14ac:dyDescent="0.25">
      <c r="O1518" s="108" t="str">
        <f>CONCATENATE(Tabla1[[#This Row],[CONTRATO]],Tabla1[[#This Row],[CLAVE]])</f>
        <v/>
      </c>
    </row>
    <row r="1519" spans="15:15" x14ac:dyDescent="0.25">
      <c r="O1519" s="108" t="str">
        <f>CONCATENATE(Tabla1[[#This Row],[CONTRATO]],Tabla1[[#This Row],[CLAVE]])</f>
        <v/>
      </c>
    </row>
    <row r="1520" spans="15:15" x14ac:dyDescent="0.25">
      <c r="O1520" s="108" t="str">
        <f>CONCATENATE(Tabla1[[#This Row],[CONTRATO]],Tabla1[[#This Row],[CLAVE]])</f>
        <v/>
      </c>
    </row>
    <row r="1521" spans="15:15" x14ac:dyDescent="0.25">
      <c r="O1521" s="108" t="str">
        <f>CONCATENATE(Tabla1[[#This Row],[CONTRATO]],Tabla1[[#This Row],[CLAVE]])</f>
        <v/>
      </c>
    </row>
    <row r="1522" spans="15:15" x14ac:dyDescent="0.25">
      <c r="O1522" s="108" t="str">
        <f>CONCATENATE(Tabla1[[#This Row],[CONTRATO]],Tabla1[[#This Row],[CLAVE]])</f>
        <v/>
      </c>
    </row>
    <row r="1523" spans="15:15" x14ac:dyDescent="0.25">
      <c r="O1523" s="108" t="str">
        <f>CONCATENATE(Tabla1[[#This Row],[CONTRATO]],Tabla1[[#This Row],[CLAVE]])</f>
        <v/>
      </c>
    </row>
    <row r="1524" spans="15:15" x14ac:dyDescent="0.25">
      <c r="O1524" s="108" t="str">
        <f>CONCATENATE(Tabla1[[#This Row],[CONTRATO]],Tabla1[[#This Row],[CLAVE]])</f>
        <v/>
      </c>
    </row>
    <row r="1525" spans="15:15" x14ac:dyDescent="0.25">
      <c r="O1525" s="108" t="str">
        <f>CONCATENATE(Tabla1[[#This Row],[CONTRATO]],Tabla1[[#This Row],[CLAVE]])</f>
        <v/>
      </c>
    </row>
    <row r="1526" spans="15:15" x14ac:dyDescent="0.25">
      <c r="O1526" s="108" t="str">
        <f>CONCATENATE(Tabla1[[#This Row],[CONTRATO]],Tabla1[[#This Row],[CLAVE]])</f>
        <v/>
      </c>
    </row>
    <row r="1527" spans="15:15" x14ac:dyDescent="0.25">
      <c r="O1527" s="108" t="str">
        <f>CONCATENATE(Tabla1[[#This Row],[CONTRATO]],Tabla1[[#This Row],[CLAVE]])</f>
        <v/>
      </c>
    </row>
    <row r="1528" spans="15:15" x14ac:dyDescent="0.25">
      <c r="O1528" s="108" t="str">
        <f>CONCATENATE(Tabla1[[#This Row],[CONTRATO]],Tabla1[[#This Row],[CLAVE]])</f>
        <v/>
      </c>
    </row>
    <row r="1529" spans="15:15" x14ac:dyDescent="0.25">
      <c r="O1529" s="108" t="str">
        <f>CONCATENATE(Tabla1[[#This Row],[CONTRATO]],Tabla1[[#This Row],[CLAVE]])</f>
        <v/>
      </c>
    </row>
    <row r="1530" spans="15:15" x14ac:dyDescent="0.25">
      <c r="O1530" s="108" t="str">
        <f>CONCATENATE(Tabla1[[#This Row],[CONTRATO]],Tabla1[[#This Row],[CLAVE]])</f>
        <v/>
      </c>
    </row>
    <row r="1531" spans="15:15" x14ac:dyDescent="0.25">
      <c r="O1531" s="108" t="str">
        <f>CONCATENATE(Tabla1[[#This Row],[CONTRATO]],Tabla1[[#This Row],[CLAVE]])</f>
        <v/>
      </c>
    </row>
    <row r="1532" spans="15:15" x14ac:dyDescent="0.25">
      <c r="O1532" s="108" t="str">
        <f>CONCATENATE(Tabla1[[#This Row],[CONTRATO]],Tabla1[[#This Row],[CLAVE]])</f>
        <v/>
      </c>
    </row>
    <row r="1533" spans="15:15" x14ac:dyDescent="0.25">
      <c r="O1533" s="108" t="str">
        <f>CONCATENATE(Tabla1[[#This Row],[CONTRATO]],Tabla1[[#This Row],[CLAVE]])</f>
        <v/>
      </c>
    </row>
    <row r="1534" spans="15:15" x14ac:dyDescent="0.25">
      <c r="O1534" s="108" t="str">
        <f>CONCATENATE(Tabla1[[#This Row],[CONTRATO]],Tabla1[[#This Row],[CLAVE]])</f>
        <v/>
      </c>
    </row>
    <row r="1535" spans="15:15" x14ac:dyDescent="0.25">
      <c r="O1535" s="108" t="str">
        <f>CONCATENATE(Tabla1[[#This Row],[CONTRATO]],Tabla1[[#This Row],[CLAVE]])</f>
        <v/>
      </c>
    </row>
    <row r="1536" spans="15:15" x14ac:dyDescent="0.25">
      <c r="O1536" s="108" t="str">
        <f>CONCATENATE(Tabla1[[#This Row],[CONTRATO]],Tabla1[[#This Row],[CLAVE]])</f>
        <v/>
      </c>
    </row>
    <row r="1537" spans="15:15" x14ac:dyDescent="0.25">
      <c r="O1537" s="108" t="str">
        <f>CONCATENATE(Tabla1[[#This Row],[CONTRATO]],Tabla1[[#This Row],[CLAVE]])</f>
        <v/>
      </c>
    </row>
    <row r="1538" spans="15:15" x14ac:dyDescent="0.25">
      <c r="O1538" s="108" t="str">
        <f>CONCATENATE(Tabla1[[#This Row],[CONTRATO]],Tabla1[[#This Row],[CLAVE]])</f>
        <v/>
      </c>
    </row>
    <row r="1539" spans="15:15" x14ac:dyDescent="0.25">
      <c r="O1539" s="108" t="str">
        <f>CONCATENATE(Tabla1[[#This Row],[CONTRATO]],Tabla1[[#This Row],[CLAVE]])</f>
        <v/>
      </c>
    </row>
    <row r="1540" spans="15:15" x14ac:dyDescent="0.25">
      <c r="O1540" s="108" t="str">
        <f>CONCATENATE(Tabla1[[#This Row],[CONTRATO]],Tabla1[[#This Row],[CLAVE]])</f>
        <v/>
      </c>
    </row>
    <row r="1541" spans="15:15" x14ac:dyDescent="0.25">
      <c r="O1541" s="108" t="str">
        <f>CONCATENATE(Tabla1[[#This Row],[CONTRATO]],Tabla1[[#This Row],[CLAVE]])</f>
        <v/>
      </c>
    </row>
    <row r="1542" spans="15:15" x14ac:dyDescent="0.25">
      <c r="O1542" s="108" t="str">
        <f>CONCATENATE(Tabla1[[#This Row],[CONTRATO]],Tabla1[[#This Row],[CLAVE]])</f>
        <v/>
      </c>
    </row>
    <row r="1543" spans="15:15" x14ac:dyDescent="0.25">
      <c r="O1543" s="108" t="str">
        <f>CONCATENATE(Tabla1[[#This Row],[CONTRATO]],Tabla1[[#This Row],[CLAVE]])</f>
        <v/>
      </c>
    </row>
    <row r="1544" spans="15:15" x14ac:dyDescent="0.25">
      <c r="O1544" s="108" t="str">
        <f>CONCATENATE(Tabla1[[#This Row],[CONTRATO]],Tabla1[[#This Row],[CLAVE]])</f>
        <v/>
      </c>
    </row>
    <row r="1545" spans="15:15" x14ac:dyDescent="0.25">
      <c r="O1545" s="108" t="str">
        <f>CONCATENATE(Tabla1[[#This Row],[CONTRATO]],Tabla1[[#This Row],[CLAVE]])</f>
        <v/>
      </c>
    </row>
    <row r="1546" spans="15:15" x14ac:dyDescent="0.25">
      <c r="O1546" s="108" t="str">
        <f>CONCATENATE(Tabla1[[#This Row],[CONTRATO]],Tabla1[[#This Row],[CLAVE]])</f>
        <v/>
      </c>
    </row>
    <row r="1547" spans="15:15" x14ac:dyDescent="0.25">
      <c r="O1547" s="108" t="str">
        <f>CONCATENATE(Tabla1[[#This Row],[CONTRATO]],Tabla1[[#This Row],[CLAVE]])</f>
        <v/>
      </c>
    </row>
    <row r="1548" spans="15:15" x14ac:dyDescent="0.25">
      <c r="O1548" s="108" t="str">
        <f>CONCATENATE(Tabla1[[#This Row],[CONTRATO]],Tabla1[[#This Row],[CLAVE]])</f>
        <v/>
      </c>
    </row>
    <row r="1549" spans="15:15" x14ac:dyDescent="0.25">
      <c r="O1549" s="108" t="str">
        <f>CONCATENATE(Tabla1[[#This Row],[CONTRATO]],Tabla1[[#This Row],[CLAVE]])</f>
        <v/>
      </c>
    </row>
    <row r="1550" spans="15:15" x14ac:dyDescent="0.25">
      <c r="O1550" s="108" t="str">
        <f>CONCATENATE(Tabla1[[#This Row],[CONTRATO]],Tabla1[[#This Row],[CLAVE]])</f>
        <v/>
      </c>
    </row>
    <row r="1551" spans="15:15" x14ac:dyDescent="0.25">
      <c r="O1551" s="108" t="str">
        <f>CONCATENATE(Tabla1[[#This Row],[CONTRATO]],Tabla1[[#This Row],[CLAVE]])</f>
        <v/>
      </c>
    </row>
    <row r="1552" spans="15:15" x14ac:dyDescent="0.25">
      <c r="O1552" s="108" t="str">
        <f>CONCATENATE(Tabla1[[#This Row],[CONTRATO]],Tabla1[[#This Row],[CLAVE]])</f>
        <v/>
      </c>
    </row>
    <row r="1553" spans="15:15" x14ac:dyDescent="0.25">
      <c r="O1553" s="108" t="str">
        <f>CONCATENATE(Tabla1[[#This Row],[CONTRATO]],Tabla1[[#This Row],[CLAVE]])</f>
        <v/>
      </c>
    </row>
    <row r="1554" spans="15:15" x14ac:dyDescent="0.25">
      <c r="O1554" s="108" t="str">
        <f>CONCATENATE(Tabla1[[#This Row],[CONTRATO]],Tabla1[[#This Row],[CLAVE]])</f>
        <v/>
      </c>
    </row>
    <row r="1555" spans="15:15" x14ac:dyDescent="0.25">
      <c r="O1555" s="108" t="str">
        <f>CONCATENATE(Tabla1[[#This Row],[CONTRATO]],Tabla1[[#This Row],[CLAVE]])</f>
        <v/>
      </c>
    </row>
    <row r="1556" spans="15:15" x14ac:dyDescent="0.25">
      <c r="O1556" s="108" t="str">
        <f>CONCATENATE(Tabla1[[#This Row],[CONTRATO]],Tabla1[[#This Row],[CLAVE]])</f>
        <v/>
      </c>
    </row>
    <row r="1557" spans="15:15" x14ac:dyDescent="0.25">
      <c r="O1557" s="108" t="str">
        <f>CONCATENATE(Tabla1[[#This Row],[CONTRATO]],Tabla1[[#This Row],[CLAVE]])</f>
        <v/>
      </c>
    </row>
    <row r="1558" spans="15:15" x14ac:dyDescent="0.25">
      <c r="O1558" s="108" t="str">
        <f>CONCATENATE(Tabla1[[#This Row],[CONTRATO]],Tabla1[[#This Row],[CLAVE]])</f>
        <v/>
      </c>
    </row>
    <row r="1559" spans="15:15" x14ac:dyDescent="0.25">
      <c r="O1559" s="108" t="str">
        <f>CONCATENATE(Tabla1[[#This Row],[CONTRATO]],Tabla1[[#This Row],[CLAVE]])</f>
        <v/>
      </c>
    </row>
    <row r="1560" spans="15:15" x14ac:dyDescent="0.25">
      <c r="O1560" s="108" t="str">
        <f>CONCATENATE(Tabla1[[#This Row],[CONTRATO]],Tabla1[[#This Row],[CLAVE]])</f>
        <v/>
      </c>
    </row>
    <row r="1561" spans="15:15" x14ac:dyDescent="0.25">
      <c r="O1561" s="108" t="str">
        <f>CONCATENATE(Tabla1[[#This Row],[CONTRATO]],Tabla1[[#This Row],[CLAVE]])</f>
        <v/>
      </c>
    </row>
    <row r="1562" spans="15:15" x14ac:dyDescent="0.25">
      <c r="O1562" s="108" t="str">
        <f>CONCATENATE(Tabla1[[#This Row],[CONTRATO]],Tabla1[[#This Row],[CLAVE]])</f>
        <v/>
      </c>
    </row>
    <row r="1563" spans="15:15" x14ac:dyDescent="0.25">
      <c r="O1563" s="108" t="str">
        <f>CONCATENATE(Tabla1[[#This Row],[CONTRATO]],Tabla1[[#This Row],[CLAVE]])</f>
        <v/>
      </c>
    </row>
    <row r="1564" spans="15:15" x14ac:dyDescent="0.25">
      <c r="O1564" s="108" t="str">
        <f>CONCATENATE(Tabla1[[#This Row],[CONTRATO]],Tabla1[[#This Row],[CLAVE]])</f>
        <v/>
      </c>
    </row>
    <row r="1565" spans="15:15" x14ac:dyDescent="0.25">
      <c r="O1565" s="108" t="str">
        <f>CONCATENATE(Tabla1[[#This Row],[CONTRATO]],Tabla1[[#This Row],[CLAVE]])</f>
        <v/>
      </c>
    </row>
    <row r="1566" spans="15:15" x14ac:dyDescent="0.25">
      <c r="O1566" s="108" t="str">
        <f>CONCATENATE(Tabla1[[#This Row],[CONTRATO]],Tabla1[[#This Row],[CLAVE]])</f>
        <v/>
      </c>
    </row>
    <row r="1567" spans="15:15" x14ac:dyDescent="0.25">
      <c r="O1567" s="108" t="str">
        <f>CONCATENATE(Tabla1[[#This Row],[CONTRATO]],Tabla1[[#This Row],[CLAVE]])</f>
        <v/>
      </c>
    </row>
    <row r="1568" spans="15:15" x14ac:dyDescent="0.25">
      <c r="O1568" s="108" t="str">
        <f>CONCATENATE(Tabla1[[#This Row],[CONTRATO]],Tabla1[[#This Row],[CLAVE]])</f>
        <v/>
      </c>
    </row>
    <row r="1569" spans="15:15" x14ac:dyDescent="0.25">
      <c r="O1569" s="108" t="str">
        <f>CONCATENATE(Tabla1[[#This Row],[CONTRATO]],Tabla1[[#This Row],[CLAVE]])</f>
        <v/>
      </c>
    </row>
    <row r="1570" spans="15:15" x14ac:dyDescent="0.25">
      <c r="O1570" s="108" t="str">
        <f>CONCATENATE(Tabla1[[#This Row],[CONTRATO]],Tabla1[[#This Row],[CLAVE]])</f>
        <v/>
      </c>
    </row>
    <row r="1571" spans="15:15" x14ac:dyDescent="0.25">
      <c r="O1571" s="108" t="str">
        <f>CONCATENATE(Tabla1[[#This Row],[CONTRATO]],Tabla1[[#This Row],[CLAVE]])</f>
        <v/>
      </c>
    </row>
    <row r="1572" spans="15:15" x14ac:dyDescent="0.25">
      <c r="O1572" s="108" t="str">
        <f>CONCATENATE(Tabla1[[#This Row],[CONTRATO]],Tabla1[[#This Row],[CLAVE]])</f>
        <v/>
      </c>
    </row>
    <row r="1573" spans="15:15" x14ac:dyDescent="0.25">
      <c r="O1573" s="108" t="str">
        <f>CONCATENATE(Tabla1[[#This Row],[CONTRATO]],Tabla1[[#This Row],[CLAVE]])</f>
        <v/>
      </c>
    </row>
    <row r="1574" spans="15:15" x14ac:dyDescent="0.25">
      <c r="O1574" s="108" t="str">
        <f>CONCATENATE(Tabla1[[#This Row],[CONTRATO]],Tabla1[[#This Row],[CLAVE]])</f>
        <v/>
      </c>
    </row>
    <row r="1575" spans="15:15" x14ac:dyDescent="0.25">
      <c r="O1575" s="108" t="str">
        <f>CONCATENATE(Tabla1[[#This Row],[CONTRATO]],Tabla1[[#This Row],[CLAVE]])</f>
        <v/>
      </c>
    </row>
    <row r="1576" spans="15:15" x14ac:dyDescent="0.25">
      <c r="O1576" s="108" t="str">
        <f>CONCATENATE(Tabla1[[#This Row],[CONTRATO]],Tabla1[[#This Row],[CLAVE]])</f>
        <v/>
      </c>
    </row>
    <row r="1577" spans="15:15" x14ac:dyDescent="0.25">
      <c r="O1577" s="108" t="str">
        <f>CONCATENATE(Tabla1[[#This Row],[CONTRATO]],Tabla1[[#This Row],[CLAVE]])</f>
        <v/>
      </c>
    </row>
    <row r="1578" spans="15:15" x14ac:dyDescent="0.25">
      <c r="O1578" s="108" t="str">
        <f>CONCATENATE(Tabla1[[#This Row],[CONTRATO]],Tabla1[[#This Row],[CLAVE]])</f>
        <v/>
      </c>
    </row>
    <row r="1579" spans="15:15" x14ac:dyDescent="0.25">
      <c r="O1579" s="108" t="str">
        <f>CONCATENATE(Tabla1[[#This Row],[CONTRATO]],Tabla1[[#This Row],[CLAVE]])</f>
        <v/>
      </c>
    </row>
    <row r="1580" spans="15:15" x14ac:dyDescent="0.25">
      <c r="O1580" s="108" t="str">
        <f>CONCATENATE(Tabla1[[#This Row],[CONTRATO]],Tabla1[[#This Row],[CLAVE]])</f>
        <v/>
      </c>
    </row>
    <row r="1581" spans="15:15" x14ac:dyDescent="0.25">
      <c r="O1581" s="108" t="str">
        <f>CONCATENATE(Tabla1[[#This Row],[CONTRATO]],Tabla1[[#This Row],[CLAVE]])</f>
        <v/>
      </c>
    </row>
    <row r="1582" spans="15:15" x14ac:dyDescent="0.25">
      <c r="O1582" s="108" t="str">
        <f>CONCATENATE(Tabla1[[#This Row],[CONTRATO]],Tabla1[[#This Row],[CLAVE]])</f>
        <v/>
      </c>
    </row>
    <row r="1583" spans="15:15" x14ac:dyDescent="0.25">
      <c r="O1583" s="108" t="str">
        <f>CONCATENATE(Tabla1[[#This Row],[CONTRATO]],Tabla1[[#This Row],[CLAVE]])</f>
        <v/>
      </c>
    </row>
    <row r="1584" spans="15:15" x14ac:dyDescent="0.25">
      <c r="O1584" s="108" t="str">
        <f>CONCATENATE(Tabla1[[#This Row],[CONTRATO]],Tabla1[[#This Row],[CLAVE]])</f>
        <v/>
      </c>
    </row>
    <row r="1585" spans="15:15" x14ac:dyDescent="0.25">
      <c r="O1585" s="108" t="str">
        <f>CONCATENATE(Tabla1[[#This Row],[CONTRATO]],Tabla1[[#This Row],[CLAVE]])</f>
        <v/>
      </c>
    </row>
    <row r="1586" spans="15:15" x14ac:dyDescent="0.25">
      <c r="O1586" s="108" t="str">
        <f>CONCATENATE(Tabla1[[#This Row],[CONTRATO]],Tabla1[[#This Row],[CLAVE]])</f>
        <v/>
      </c>
    </row>
    <row r="1587" spans="15:15" x14ac:dyDescent="0.25">
      <c r="O1587" s="108" t="str">
        <f>CONCATENATE(Tabla1[[#This Row],[CONTRATO]],Tabla1[[#This Row],[CLAVE]])</f>
        <v/>
      </c>
    </row>
    <row r="1588" spans="15:15" x14ac:dyDescent="0.25">
      <c r="O1588" s="108" t="str">
        <f>CONCATENATE(Tabla1[[#This Row],[CONTRATO]],Tabla1[[#This Row],[CLAVE]])</f>
        <v/>
      </c>
    </row>
    <row r="1589" spans="15:15" x14ac:dyDescent="0.25">
      <c r="O1589" s="108" t="str">
        <f>CONCATENATE(Tabla1[[#This Row],[CONTRATO]],Tabla1[[#This Row],[CLAVE]])</f>
        <v/>
      </c>
    </row>
    <row r="1590" spans="15:15" x14ac:dyDescent="0.25">
      <c r="O1590" s="108" t="str">
        <f>CONCATENATE(Tabla1[[#This Row],[CONTRATO]],Tabla1[[#This Row],[CLAVE]])</f>
        <v/>
      </c>
    </row>
    <row r="1591" spans="15:15" x14ac:dyDescent="0.25">
      <c r="O1591" s="108" t="str">
        <f>CONCATENATE(Tabla1[[#This Row],[CONTRATO]],Tabla1[[#This Row],[CLAVE]])</f>
        <v/>
      </c>
    </row>
    <row r="1592" spans="15:15" x14ac:dyDescent="0.25">
      <c r="O1592" s="108" t="str">
        <f>CONCATENATE(Tabla1[[#This Row],[CONTRATO]],Tabla1[[#This Row],[CLAVE]])</f>
        <v/>
      </c>
    </row>
    <row r="1593" spans="15:15" x14ac:dyDescent="0.25">
      <c r="O1593" s="108" t="str">
        <f>CONCATENATE(Tabla1[[#This Row],[CONTRATO]],Tabla1[[#This Row],[CLAVE]])</f>
        <v/>
      </c>
    </row>
    <row r="1594" spans="15:15" x14ac:dyDescent="0.25">
      <c r="O1594" s="108" t="str">
        <f>CONCATENATE(Tabla1[[#This Row],[CONTRATO]],Tabla1[[#This Row],[CLAVE]])</f>
        <v/>
      </c>
    </row>
    <row r="1595" spans="15:15" x14ac:dyDescent="0.25">
      <c r="O1595" s="108" t="str">
        <f>CONCATENATE(Tabla1[[#This Row],[CONTRATO]],Tabla1[[#This Row],[CLAVE]])</f>
        <v/>
      </c>
    </row>
    <row r="1596" spans="15:15" x14ac:dyDescent="0.25">
      <c r="O1596" s="108" t="str">
        <f>CONCATENATE(Tabla1[[#This Row],[CONTRATO]],Tabla1[[#This Row],[CLAVE]])</f>
        <v/>
      </c>
    </row>
    <row r="1597" spans="15:15" x14ac:dyDescent="0.25">
      <c r="O1597" s="108" t="str">
        <f>CONCATENATE(Tabla1[[#This Row],[CONTRATO]],Tabla1[[#This Row],[CLAVE]])</f>
        <v/>
      </c>
    </row>
    <row r="1598" spans="15:15" x14ac:dyDescent="0.25">
      <c r="O1598" s="108" t="str">
        <f>CONCATENATE(Tabla1[[#This Row],[CONTRATO]],Tabla1[[#This Row],[CLAVE]])</f>
        <v/>
      </c>
    </row>
    <row r="1599" spans="15:15" x14ac:dyDescent="0.25">
      <c r="O1599" s="108" t="str">
        <f>CONCATENATE(Tabla1[[#This Row],[CONTRATO]],Tabla1[[#This Row],[CLAVE]])</f>
        <v/>
      </c>
    </row>
    <row r="1600" spans="15:15" x14ac:dyDescent="0.25">
      <c r="O1600" s="108" t="str">
        <f>CONCATENATE(Tabla1[[#This Row],[CONTRATO]],Tabla1[[#This Row],[CLAVE]])</f>
        <v/>
      </c>
    </row>
    <row r="1601" spans="15:15" x14ac:dyDescent="0.25">
      <c r="O1601" s="108" t="str">
        <f>CONCATENATE(Tabla1[[#This Row],[CONTRATO]],Tabla1[[#This Row],[CLAVE]])</f>
        <v/>
      </c>
    </row>
    <row r="1602" spans="15:15" x14ac:dyDescent="0.25">
      <c r="O1602" s="108" t="str">
        <f>CONCATENATE(Tabla1[[#This Row],[CONTRATO]],Tabla1[[#This Row],[CLAVE]])</f>
        <v/>
      </c>
    </row>
    <row r="1603" spans="15:15" x14ac:dyDescent="0.25">
      <c r="O1603" s="108" t="str">
        <f>CONCATENATE(Tabla1[[#This Row],[CONTRATO]],Tabla1[[#This Row],[CLAVE]])</f>
        <v/>
      </c>
    </row>
    <row r="1604" spans="15:15" x14ac:dyDescent="0.25">
      <c r="O1604" s="108" t="str">
        <f>CONCATENATE(Tabla1[[#This Row],[CONTRATO]],Tabla1[[#This Row],[CLAVE]])</f>
        <v/>
      </c>
    </row>
    <row r="1605" spans="15:15" x14ac:dyDescent="0.25">
      <c r="O1605" s="108" t="str">
        <f>CONCATENATE(Tabla1[[#This Row],[CONTRATO]],Tabla1[[#This Row],[CLAVE]])</f>
        <v/>
      </c>
    </row>
    <row r="1606" spans="15:15" x14ac:dyDescent="0.25">
      <c r="O1606" s="108" t="str">
        <f>CONCATENATE(Tabla1[[#This Row],[CONTRATO]],Tabla1[[#This Row],[CLAVE]])</f>
        <v/>
      </c>
    </row>
    <row r="1607" spans="15:15" x14ac:dyDescent="0.25">
      <c r="O1607" s="108" t="str">
        <f>CONCATENATE(Tabla1[[#This Row],[CONTRATO]],Tabla1[[#This Row],[CLAVE]])</f>
        <v/>
      </c>
    </row>
    <row r="1608" spans="15:15" x14ac:dyDescent="0.25">
      <c r="O1608" s="108" t="str">
        <f>CONCATENATE(Tabla1[[#This Row],[CONTRATO]],Tabla1[[#This Row],[CLAVE]])</f>
        <v/>
      </c>
    </row>
    <row r="1609" spans="15:15" x14ac:dyDescent="0.25">
      <c r="O1609" s="108" t="str">
        <f>CONCATENATE(Tabla1[[#This Row],[CONTRATO]],Tabla1[[#This Row],[CLAVE]])</f>
        <v/>
      </c>
    </row>
    <row r="1610" spans="15:15" x14ac:dyDescent="0.25">
      <c r="O1610" s="108" t="str">
        <f>CONCATENATE(Tabla1[[#This Row],[CONTRATO]],Tabla1[[#This Row],[CLAVE]])</f>
        <v/>
      </c>
    </row>
    <row r="1611" spans="15:15" x14ac:dyDescent="0.25">
      <c r="O1611" s="108" t="str">
        <f>CONCATENATE(Tabla1[[#This Row],[CONTRATO]],Tabla1[[#This Row],[CLAVE]])</f>
        <v/>
      </c>
    </row>
    <row r="1612" spans="15:15" x14ac:dyDescent="0.25">
      <c r="O1612" s="108" t="str">
        <f>CONCATENATE(Tabla1[[#This Row],[CONTRATO]],Tabla1[[#This Row],[CLAVE]])</f>
        <v/>
      </c>
    </row>
    <row r="1613" spans="15:15" x14ac:dyDescent="0.25">
      <c r="O1613" s="108" t="str">
        <f>CONCATENATE(Tabla1[[#This Row],[CONTRATO]],Tabla1[[#This Row],[CLAVE]])</f>
        <v/>
      </c>
    </row>
    <row r="1614" spans="15:15" x14ac:dyDescent="0.25">
      <c r="O1614" s="108" t="str">
        <f>CONCATENATE(Tabla1[[#This Row],[CONTRATO]],Tabla1[[#This Row],[CLAVE]])</f>
        <v/>
      </c>
    </row>
    <row r="1615" spans="15:15" x14ac:dyDescent="0.25">
      <c r="O1615" s="108" t="str">
        <f>CONCATENATE(Tabla1[[#This Row],[CONTRATO]],Tabla1[[#This Row],[CLAVE]])</f>
        <v/>
      </c>
    </row>
    <row r="1616" spans="15:15" x14ac:dyDescent="0.25">
      <c r="O1616" s="108" t="str">
        <f>CONCATENATE(Tabla1[[#This Row],[CONTRATO]],Tabla1[[#This Row],[CLAVE]])</f>
        <v/>
      </c>
    </row>
    <row r="1617" spans="15:15" x14ac:dyDescent="0.25">
      <c r="O1617" s="108" t="str">
        <f>CONCATENATE(Tabla1[[#This Row],[CONTRATO]],Tabla1[[#This Row],[CLAVE]])</f>
        <v/>
      </c>
    </row>
    <row r="1618" spans="15:15" x14ac:dyDescent="0.25">
      <c r="O1618" s="108" t="str">
        <f>CONCATENATE(Tabla1[[#This Row],[CONTRATO]],Tabla1[[#This Row],[CLAVE]])</f>
        <v/>
      </c>
    </row>
    <row r="1619" spans="15:15" x14ac:dyDescent="0.25">
      <c r="O1619" s="108" t="str">
        <f>CONCATENATE(Tabla1[[#This Row],[CONTRATO]],Tabla1[[#This Row],[CLAVE]])</f>
        <v/>
      </c>
    </row>
    <row r="1620" spans="15:15" x14ac:dyDescent="0.25">
      <c r="O1620" s="108" t="str">
        <f>CONCATENATE(Tabla1[[#This Row],[CONTRATO]],Tabla1[[#This Row],[CLAVE]])</f>
        <v/>
      </c>
    </row>
    <row r="1621" spans="15:15" x14ac:dyDescent="0.25">
      <c r="O1621" s="108" t="str">
        <f>CONCATENATE(Tabla1[[#This Row],[CONTRATO]],Tabla1[[#This Row],[CLAVE]])</f>
        <v/>
      </c>
    </row>
    <row r="1622" spans="15:15" x14ac:dyDescent="0.25">
      <c r="O1622" s="108" t="str">
        <f>CONCATENATE(Tabla1[[#This Row],[CONTRATO]],Tabla1[[#This Row],[CLAVE]])</f>
        <v/>
      </c>
    </row>
    <row r="1623" spans="15:15" x14ac:dyDescent="0.25">
      <c r="O1623" s="108" t="str">
        <f>CONCATENATE(Tabla1[[#This Row],[CONTRATO]],Tabla1[[#This Row],[CLAVE]])</f>
        <v/>
      </c>
    </row>
    <row r="1624" spans="15:15" x14ac:dyDescent="0.25">
      <c r="O1624" s="108" t="str">
        <f>CONCATENATE(Tabla1[[#This Row],[CONTRATO]],Tabla1[[#This Row],[CLAVE]])</f>
        <v/>
      </c>
    </row>
    <row r="1625" spans="15:15" x14ac:dyDescent="0.25">
      <c r="O1625" s="108" t="str">
        <f>CONCATENATE(Tabla1[[#This Row],[CONTRATO]],Tabla1[[#This Row],[CLAVE]])</f>
        <v/>
      </c>
    </row>
    <row r="1626" spans="15:15" x14ac:dyDescent="0.25">
      <c r="O1626" s="108" t="str">
        <f>CONCATENATE(Tabla1[[#This Row],[CONTRATO]],Tabla1[[#This Row],[CLAVE]])</f>
        <v/>
      </c>
    </row>
    <row r="1627" spans="15:15" x14ac:dyDescent="0.25">
      <c r="O1627" s="108" t="str">
        <f>CONCATENATE(Tabla1[[#This Row],[CONTRATO]],Tabla1[[#This Row],[CLAVE]])</f>
        <v/>
      </c>
    </row>
    <row r="1628" spans="15:15" x14ac:dyDescent="0.25">
      <c r="O1628" s="108" t="str">
        <f>CONCATENATE(Tabla1[[#This Row],[CONTRATO]],Tabla1[[#This Row],[CLAVE]])</f>
        <v/>
      </c>
    </row>
    <row r="1629" spans="15:15" x14ac:dyDescent="0.25">
      <c r="O1629" s="108" t="str">
        <f>CONCATENATE(Tabla1[[#This Row],[CONTRATO]],Tabla1[[#This Row],[CLAVE]])</f>
        <v/>
      </c>
    </row>
    <row r="1630" spans="15:15" x14ac:dyDescent="0.25">
      <c r="O1630" s="108" t="str">
        <f>CONCATENATE(Tabla1[[#This Row],[CONTRATO]],Tabla1[[#This Row],[CLAVE]])</f>
        <v/>
      </c>
    </row>
    <row r="1631" spans="15:15" x14ac:dyDescent="0.25">
      <c r="O1631" s="108" t="str">
        <f>CONCATENATE(Tabla1[[#This Row],[CONTRATO]],Tabla1[[#This Row],[CLAVE]])</f>
        <v/>
      </c>
    </row>
    <row r="1632" spans="15:15" x14ac:dyDescent="0.25">
      <c r="O1632" s="108" t="str">
        <f>CONCATENATE(Tabla1[[#This Row],[CONTRATO]],Tabla1[[#This Row],[CLAVE]])</f>
        <v/>
      </c>
    </row>
    <row r="1633" spans="15:15" x14ac:dyDescent="0.25">
      <c r="O1633" s="108" t="str">
        <f>CONCATENATE(Tabla1[[#This Row],[CONTRATO]],Tabla1[[#This Row],[CLAVE]])</f>
        <v/>
      </c>
    </row>
    <row r="1634" spans="15:15" x14ac:dyDescent="0.25">
      <c r="O1634" s="108" t="str">
        <f>CONCATENATE(Tabla1[[#This Row],[CONTRATO]],Tabla1[[#This Row],[CLAVE]])</f>
        <v/>
      </c>
    </row>
    <row r="1635" spans="15:15" x14ac:dyDescent="0.25">
      <c r="O1635" s="108" t="str">
        <f>CONCATENATE(Tabla1[[#This Row],[CONTRATO]],Tabla1[[#This Row],[CLAVE]])</f>
        <v/>
      </c>
    </row>
    <row r="1636" spans="15:15" x14ac:dyDescent="0.25">
      <c r="O1636" s="108" t="str">
        <f>CONCATENATE(Tabla1[[#This Row],[CONTRATO]],Tabla1[[#This Row],[CLAVE]])</f>
        <v/>
      </c>
    </row>
    <row r="1637" spans="15:15" x14ac:dyDescent="0.25">
      <c r="O1637" s="108" t="str">
        <f>CONCATENATE(Tabla1[[#This Row],[CONTRATO]],Tabla1[[#This Row],[CLAVE]])</f>
        <v/>
      </c>
    </row>
    <row r="1638" spans="15:15" x14ac:dyDescent="0.25">
      <c r="O1638" s="108" t="str">
        <f>CONCATENATE(Tabla1[[#This Row],[CONTRATO]],Tabla1[[#This Row],[CLAVE]])</f>
        <v/>
      </c>
    </row>
    <row r="1639" spans="15:15" x14ac:dyDescent="0.25">
      <c r="O1639" s="108" t="str">
        <f>CONCATENATE(Tabla1[[#This Row],[CONTRATO]],Tabla1[[#This Row],[CLAVE]])</f>
        <v/>
      </c>
    </row>
    <row r="1640" spans="15:15" x14ac:dyDescent="0.25">
      <c r="O1640" s="108" t="str">
        <f>CONCATENATE(Tabla1[[#This Row],[CONTRATO]],Tabla1[[#This Row],[CLAVE]])</f>
        <v/>
      </c>
    </row>
    <row r="1641" spans="15:15" x14ac:dyDescent="0.25">
      <c r="O1641" s="108" t="str">
        <f>CONCATENATE(Tabla1[[#This Row],[CONTRATO]],Tabla1[[#This Row],[CLAVE]])</f>
        <v/>
      </c>
    </row>
    <row r="1642" spans="15:15" x14ac:dyDescent="0.25">
      <c r="O1642" s="108" t="str">
        <f>CONCATENATE(Tabla1[[#This Row],[CONTRATO]],Tabla1[[#This Row],[CLAVE]])</f>
        <v/>
      </c>
    </row>
    <row r="1643" spans="15:15" x14ac:dyDescent="0.25">
      <c r="O1643" s="108" t="str">
        <f>CONCATENATE(Tabla1[[#This Row],[CONTRATO]],Tabla1[[#This Row],[CLAVE]])</f>
        <v/>
      </c>
    </row>
    <row r="1644" spans="15:15" x14ac:dyDescent="0.25">
      <c r="O1644" s="108" t="str">
        <f>CONCATENATE(Tabla1[[#This Row],[CONTRATO]],Tabla1[[#This Row],[CLAVE]])</f>
        <v/>
      </c>
    </row>
    <row r="1645" spans="15:15" x14ac:dyDescent="0.25">
      <c r="O1645" s="108" t="str">
        <f>CONCATENATE(Tabla1[[#This Row],[CONTRATO]],Tabla1[[#This Row],[CLAVE]])</f>
        <v/>
      </c>
    </row>
    <row r="1646" spans="15:15" x14ac:dyDescent="0.25">
      <c r="O1646" s="108" t="str">
        <f>CONCATENATE(Tabla1[[#This Row],[CONTRATO]],Tabla1[[#This Row],[CLAVE]])</f>
        <v/>
      </c>
    </row>
    <row r="1647" spans="15:15" x14ac:dyDescent="0.25">
      <c r="O1647" s="108" t="str">
        <f>CONCATENATE(Tabla1[[#This Row],[CONTRATO]],Tabla1[[#This Row],[CLAVE]])</f>
        <v/>
      </c>
    </row>
    <row r="1648" spans="15:15" x14ac:dyDescent="0.25">
      <c r="O1648" s="108" t="str">
        <f>CONCATENATE(Tabla1[[#This Row],[CONTRATO]],Tabla1[[#This Row],[CLAVE]])</f>
        <v/>
      </c>
    </row>
    <row r="1649" spans="15:15" x14ac:dyDescent="0.25">
      <c r="O1649" s="108" t="str">
        <f>CONCATENATE(Tabla1[[#This Row],[CONTRATO]],Tabla1[[#This Row],[CLAVE]])</f>
        <v/>
      </c>
    </row>
    <row r="1650" spans="15:15" x14ac:dyDescent="0.25">
      <c r="O1650" s="108" t="str">
        <f>CONCATENATE(Tabla1[[#This Row],[CONTRATO]],Tabla1[[#This Row],[CLAVE]])</f>
        <v/>
      </c>
    </row>
    <row r="1651" spans="15:15" x14ac:dyDescent="0.25">
      <c r="O1651" s="108" t="str">
        <f>CONCATENATE(Tabla1[[#This Row],[CONTRATO]],Tabla1[[#This Row],[CLAVE]])</f>
        <v/>
      </c>
    </row>
    <row r="1652" spans="15:15" x14ac:dyDescent="0.25">
      <c r="O1652" s="108" t="str">
        <f>CONCATENATE(Tabla1[[#This Row],[CONTRATO]],Tabla1[[#This Row],[CLAVE]])</f>
        <v/>
      </c>
    </row>
    <row r="1653" spans="15:15" x14ac:dyDescent="0.25">
      <c r="O1653" s="108" t="str">
        <f>CONCATENATE(Tabla1[[#This Row],[CONTRATO]],Tabla1[[#This Row],[CLAVE]])</f>
        <v/>
      </c>
    </row>
    <row r="1654" spans="15:15" x14ac:dyDescent="0.25">
      <c r="O1654" s="108" t="str">
        <f>CONCATENATE(Tabla1[[#This Row],[CONTRATO]],Tabla1[[#This Row],[CLAVE]])</f>
        <v/>
      </c>
    </row>
    <row r="1655" spans="15:15" x14ac:dyDescent="0.25">
      <c r="O1655" s="108" t="str">
        <f>CONCATENATE(Tabla1[[#This Row],[CONTRATO]],Tabla1[[#This Row],[CLAVE]])</f>
        <v/>
      </c>
    </row>
    <row r="1656" spans="15:15" x14ac:dyDescent="0.25">
      <c r="O1656" s="108" t="str">
        <f>CONCATENATE(Tabla1[[#This Row],[CONTRATO]],Tabla1[[#This Row],[CLAVE]])</f>
        <v/>
      </c>
    </row>
    <row r="1657" spans="15:15" x14ac:dyDescent="0.25">
      <c r="O1657" s="108" t="str">
        <f>CONCATENATE(Tabla1[[#This Row],[CONTRATO]],Tabla1[[#This Row],[CLAVE]])</f>
        <v/>
      </c>
    </row>
    <row r="1658" spans="15:15" x14ac:dyDescent="0.25">
      <c r="O1658" s="108" t="str">
        <f>CONCATENATE(Tabla1[[#This Row],[CONTRATO]],Tabla1[[#This Row],[CLAVE]])</f>
        <v/>
      </c>
    </row>
    <row r="1659" spans="15:15" x14ac:dyDescent="0.25">
      <c r="O1659" s="108" t="str">
        <f>CONCATENATE(Tabla1[[#This Row],[CONTRATO]],Tabla1[[#This Row],[CLAVE]])</f>
        <v/>
      </c>
    </row>
    <row r="1660" spans="15:15" x14ac:dyDescent="0.25">
      <c r="O1660" s="108" t="str">
        <f>CONCATENATE(Tabla1[[#This Row],[CONTRATO]],Tabla1[[#This Row],[CLAVE]])</f>
        <v/>
      </c>
    </row>
    <row r="1661" spans="15:15" x14ac:dyDescent="0.25">
      <c r="O1661" s="108" t="str">
        <f>CONCATENATE(Tabla1[[#This Row],[CONTRATO]],Tabla1[[#This Row],[CLAVE]])</f>
        <v/>
      </c>
    </row>
    <row r="1662" spans="15:15" x14ac:dyDescent="0.25">
      <c r="O1662" s="108" t="str">
        <f>CONCATENATE(Tabla1[[#This Row],[CONTRATO]],Tabla1[[#This Row],[CLAVE]])</f>
        <v/>
      </c>
    </row>
    <row r="1663" spans="15:15" x14ac:dyDescent="0.25">
      <c r="O1663" s="108" t="str">
        <f>CONCATENATE(Tabla1[[#This Row],[CONTRATO]],Tabla1[[#This Row],[CLAVE]])</f>
        <v/>
      </c>
    </row>
    <row r="1664" spans="15:15" x14ac:dyDescent="0.25">
      <c r="O1664" s="108" t="str">
        <f>CONCATENATE(Tabla1[[#This Row],[CONTRATO]],Tabla1[[#This Row],[CLAVE]])</f>
        <v/>
      </c>
    </row>
    <row r="1665" spans="15:15" x14ac:dyDescent="0.25">
      <c r="O1665" s="108" t="str">
        <f>CONCATENATE(Tabla1[[#This Row],[CONTRATO]],Tabla1[[#This Row],[CLAVE]])</f>
        <v/>
      </c>
    </row>
    <row r="1666" spans="15:15" x14ac:dyDescent="0.25">
      <c r="O1666" s="108" t="str">
        <f>CONCATENATE(Tabla1[[#This Row],[CONTRATO]],Tabla1[[#This Row],[CLAVE]])</f>
        <v/>
      </c>
    </row>
    <row r="1667" spans="15:15" x14ac:dyDescent="0.25">
      <c r="O1667" s="108" t="str">
        <f>CONCATENATE(Tabla1[[#This Row],[CONTRATO]],Tabla1[[#This Row],[CLAVE]])</f>
        <v/>
      </c>
    </row>
    <row r="1668" spans="15:15" x14ac:dyDescent="0.25">
      <c r="O1668" s="108" t="str">
        <f>CONCATENATE(Tabla1[[#This Row],[CONTRATO]],Tabla1[[#This Row],[CLAVE]])</f>
        <v/>
      </c>
    </row>
    <row r="1669" spans="15:15" x14ac:dyDescent="0.25">
      <c r="O1669" s="108" t="str">
        <f>CONCATENATE(Tabla1[[#This Row],[CONTRATO]],Tabla1[[#This Row],[CLAVE]])</f>
        <v/>
      </c>
    </row>
    <row r="1670" spans="15:15" x14ac:dyDescent="0.25">
      <c r="O1670" s="108" t="str">
        <f>CONCATENATE(Tabla1[[#This Row],[CONTRATO]],Tabla1[[#This Row],[CLAVE]])</f>
        <v/>
      </c>
    </row>
    <row r="1671" spans="15:15" x14ac:dyDescent="0.25">
      <c r="O1671" s="108" t="str">
        <f>CONCATENATE(Tabla1[[#This Row],[CONTRATO]],Tabla1[[#This Row],[CLAVE]])</f>
        <v/>
      </c>
    </row>
    <row r="1672" spans="15:15" x14ac:dyDescent="0.25">
      <c r="O1672" s="108" t="str">
        <f>CONCATENATE(Tabla1[[#This Row],[CONTRATO]],Tabla1[[#This Row],[CLAVE]])</f>
        <v/>
      </c>
    </row>
    <row r="1673" spans="15:15" x14ac:dyDescent="0.25">
      <c r="O1673" s="108" t="str">
        <f>CONCATENATE(Tabla1[[#This Row],[CONTRATO]],Tabla1[[#This Row],[CLAVE]])</f>
        <v/>
      </c>
    </row>
    <row r="1674" spans="15:15" x14ac:dyDescent="0.25">
      <c r="O1674" s="108" t="str">
        <f>CONCATENATE(Tabla1[[#This Row],[CONTRATO]],Tabla1[[#This Row],[CLAVE]])</f>
        <v/>
      </c>
    </row>
    <row r="1675" spans="15:15" x14ac:dyDescent="0.25">
      <c r="O1675" s="108" t="str">
        <f>CONCATENATE(Tabla1[[#This Row],[CONTRATO]],Tabla1[[#This Row],[CLAVE]])</f>
        <v/>
      </c>
    </row>
    <row r="1676" spans="15:15" x14ac:dyDescent="0.25">
      <c r="O1676" s="108" t="str">
        <f>CONCATENATE(Tabla1[[#This Row],[CONTRATO]],Tabla1[[#This Row],[CLAVE]])</f>
        <v/>
      </c>
    </row>
    <row r="1677" spans="15:15" x14ac:dyDescent="0.25">
      <c r="O1677" s="108" t="str">
        <f>CONCATENATE(Tabla1[[#This Row],[CONTRATO]],Tabla1[[#This Row],[CLAVE]])</f>
        <v/>
      </c>
    </row>
    <row r="1678" spans="15:15" x14ac:dyDescent="0.25">
      <c r="O1678" s="108" t="str">
        <f>CONCATENATE(Tabla1[[#This Row],[CONTRATO]],Tabla1[[#This Row],[CLAVE]])</f>
        <v/>
      </c>
    </row>
    <row r="1679" spans="15:15" x14ac:dyDescent="0.25">
      <c r="O1679" s="108" t="str">
        <f>CONCATENATE(Tabla1[[#This Row],[CONTRATO]],Tabla1[[#This Row],[CLAVE]])</f>
        <v/>
      </c>
    </row>
    <row r="1680" spans="15:15" x14ac:dyDescent="0.25">
      <c r="O1680" s="108" t="str">
        <f>CONCATENATE(Tabla1[[#This Row],[CONTRATO]],Tabla1[[#This Row],[CLAVE]])</f>
        <v/>
      </c>
    </row>
    <row r="1681" spans="15:15" x14ac:dyDescent="0.25">
      <c r="O1681" s="108" t="str">
        <f>CONCATENATE(Tabla1[[#This Row],[CONTRATO]],Tabla1[[#This Row],[CLAVE]])</f>
        <v/>
      </c>
    </row>
    <row r="1682" spans="15:15" x14ac:dyDescent="0.25">
      <c r="O1682" s="108" t="str">
        <f>CONCATENATE(Tabla1[[#This Row],[CONTRATO]],Tabla1[[#This Row],[CLAVE]])</f>
        <v/>
      </c>
    </row>
    <row r="1683" spans="15:15" x14ac:dyDescent="0.25">
      <c r="O1683" s="108" t="str">
        <f>CONCATENATE(Tabla1[[#This Row],[CONTRATO]],Tabla1[[#This Row],[CLAVE]])</f>
        <v/>
      </c>
    </row>
    <row r="1684" spans="15:15" x14ac:dyDescent="0.25">
      <c r="O1684" s="108" t="str">
        <f>CONCATENATE(Tabla1[[#This Row],[CONTRATO]],Tabla1[[#This Row],[CLAVE]])</f>
        <v/>
      </c>
    </row>
    <row r="1685" spans="15:15" x14ac:dyDescent="0.25">
      <c r="O1685" s="108" t="str">
        <f>CONCATENATE(Tabla1[[#This Row],[CONTRATO]],Tabla1[[#This Row],[CLAVE]])</f>
        <v/>
      </c>
    </row>
    <row r="1686" spans="15:15" x14ac:dyDescent="0.25">
      <c r="O1686" s="108" t="str">
        <f>CONCATENATE(Tabla1[[#This Row],[CONTRATO]],Tabla1[[#This Row],[CLAVE]])</f>
        <v/>
      </c>
    </row>
    <row r="1687" spans="15:15" x14ac:dyDescent="0.25">
      <c r="O1687" s="108" t="str">
        <f>CONCATENATE(Tabla1[[#This Row],[CONTRATO]],Tabla1[[#This Row],[CLAVE]])</f>
        <v/>
      </c>
    </row>
    <row r="1688" spans="15:15" x14ac:dyDescent="0.25">
      <c r="O1688" s="108" t="str">
        <f>CONCATENATE(Tabla1[[#This Row],[CONTRATO]],Tabla1[[#This Row],[CLAVE]])</f>
        <v/>
      </c>
    </row>
    <row r="1689" spans="15:15" x14ac:dyDescent="0.25">
      <c r="O1689" s="108" t="str">
        <f>CONCATENATE(Tabla1[[#This Row],[CONTRATO]],Tabla1[[#This Row],[CLAVE]])</f>
        <v/>
      </c>
    </row>
    <row r="1690" spans="15:15" x14ac:dyDescent="0.25">
      <c r="O1690" s="108" t="str">
        <f>CONCATENATE(Tabla1[[#This Row],[CONTRATO]],Tabla1[[#This Row],[CLAVE]])</f>
        <v/>
      </c>
    </row>
    <row r="1691" spans="15:15" x14ac:dyDescent="0.25">
      <c r="O1691" s="108" t="str">
        <f>CONCATENATE(Tabla1[[#This Row],[CONTRATO]],Tabla1[[#This Row],[CLAVE]])</f>
        <v/>
      </c>
    </row>
    <row r="1692" spans="15:15" x14ac:dyDescent="0.25">
      <c r="O1692" s="108" t="str">
        <f>CONCATENATE(Tabla1[[#This Row],[CONTRATO]],Tabla1[[#This Row],[CLAVE]])</f>
        <v/>
      </c>
    </row>
    <row r="1693" spans="15:15" x14ac:dyDescent="0.25">
      <c r="O1693" s="108" t="str">
        <f>CONCATENATE(Tabla1[[#This Row],[CONTRATO]],Tabla1[[#This Row],[CLAVE]])</f>
        <v/>
      </c>
    </row>
    <row r="1694" spans="15:15" x14ac:dyDescent="0.25">
      <c r="O1694" s="108" t="str">
        <f>CONCATENATE(Tabla1[[#This Row],[CONTRATO]],Tabla1[[#This Row],[CLAVE]])</f>
        <v/>
      </c>
    </row>
    <row r="1695" spans="15:15" x14ac:dyDescent="0.25">
      <c r="O1695" s="108" t="str">
        <f>CONCATENATE(Tabla1[[#This Row],[CONTRATO]],Tabla1[[#This Row],[CLAVE]])</f>
        <v/>
      </c>
    </row>
    <row r="1696" spans="15:15" x14ac:dyDescent="0.25">
      <c r="O1696" s="108" t="str">
        <f>CONCATENATE(Tabla1[[#This Row],[CONTRATO]],Tabla1[[#This Row],[CLAVE]])</f>
        <v/>
      </c>
    </row>
    <row r="1697" spans="15:15" x14ac:dyDescent="0.25">
      <c r="O1697" s="108" t="str">
        <f>CONCATENATE(Tabla1[[#This Row],[CONTRATO]],Tabla1[[#This Row],[CLAVE]])</f>
        <v/>
      </c>
    </row>
    <row r="1698" spans="15:15" x14ac:dyDescent="0.25">
      <c r="O1698" s="108" t="str">
        <f>CONCATENATE(Tabla1[[#This Row],[CONTRATO]],Tabla1[[#This Row],[CLAVE]])</f>
        <v/>
      </c>
    </row>
    <row r="1699" spans="15:15" x14ac:dyDescent="0.25">
      <c r="O1699" s="108" t="str">
        <f>CONCATENATE(Tabla1[[#This Row],[CONTRATO]],Tabla1[[#This Row],[CLAVE]])</f>
        <v/>
      </c>
    </row>
    <row r="1700" spans="15:15" x14ac:dyDescent="0.25">
      <c r="O1700" s="108" t="str">
        <f>CONCATENATE(Tabla1[[#This Row],[CONTRATO]],Tabla1[[#This Row],[CLAVE]])</f>
        <v/>
      </c>
    </row>
    <row r="1701" spans="15:15" x14ac:dyDescent="0.25">
      <c r="O1701" s="108" t="str">
        <f>CONCATENATE(Tabla1[[#This Row],[CONTRATO]],Tabla1[[#This Row],[CLAVE]])</f>
        <v/>
      </c>
    </row>
    <row r="1702" spans="15:15" x14ac:dyDescent="0.25">
      <c r="O1702" s="108" t="str">
        <f>CONCATENATE(Tabla1[[#This Row],[CONTRATO]],Tabla1[[#This Row],[CLAVE]])</f>
        <v/>
      </c>
    </row>
    <row r="1703" spans="15:15" x14ac:dyDescent="0.25">
      <c r="O1703" s="108" t="str">
        <f>CONCATENATE(Tabla1[[#This Row],[CONTRATO]],Tabla1[[#This Row],[CLAVE]])</f>
        <v/>
      </c>
    </row>
    <row r="1704" spans="15:15" x14ac:dyDescent="0.25">
      <c r="O1704" s="108" t="str">
        <f>CONCATENATE(Tabla1[[#This Row],[CONTRATO]],Tabla1[[#This Row],[CLAVE]])</f>
        <v/>
      </c>
    </row>
    <row r="1705" spans="15:15" x14ac:dyDescent="0.25">
      <c r="O1705" s="108" t="str">
        <f>CONCATENATE(Tabla1[[#This Row],[CONTRATO]],Tabla1[[#This Row],[CLAVE]])</f>
        <v/>
      </c>
    </row>
    <row r="1706" spans="15:15" x14ac:dyDescent="0.25">
      <c r="O1706" s="108" t="str">
        <f>CONCATENATE(Tabla1[[#This Row],[CONTRATO]],Tabla1[[#This Row],[CLAVE]])</f>
        <v/>
      </c>
    </row>
    <row r="1707" spans="15:15" x14ac:dyDescent="0.25">
      <c r="O1707" s="108" t="str">
        <f>CONCATENATE(Tabla1[[#This Row],[CONTRATO]],Tabla1[[#This Row],[CLAVE]])</f>
        <v/>
      </c>
    </row>
    <row r="1708" spans="15:15" x14ac:dyDescent="0.25">
      <c r="O1708" s="108" t="str">
        <f>CONCATENATE(Tabla1[[#This Row],[CONTRATO]],Tabla1[[#This Row],[CLAVE]])</f>
        <v/>
      </c>
    </row>
    <row r="1709" spans="15:15" x14ac:dyDescent="0.25">
      <c r="O1709" s="108" t="str">
        <f>CONCATENATE(Tabla1[[#This Row],[CONTRATO]],Tabla1[[#This Row],[CLAVE]])</f>
        <v/>
      </c>
    </row>
    <row r="1710" spans="15:15" x14ac:dyDescent="0.25">
      <c r="O1710" s="108" t="str">
        <f>CONCATENATE(Tabla1[[#This Row],[CONTRATO]],Tabla1[[#This Row],[CLAVE]])</f>
        <v/>
      </c>
    </row>
    <row r="1711" spans="15:15" x14ac:dyDescent="0.25">
      <c r="O1711" s="108" t="str">
        <f>CONCATENATE(Tabla1[[#This Row],[CONTRATO]],Tabla1[[#This Row],[CLAVE]])</f>
        <v/>
      </c>
    </row>
    <row r="1712" spans="15:15" x14ac:dyDescent="0.25">
      <c r="O1712" s="108" t="str">
        <f>CONCATENATE(Tabla1[[#This Row],[CONTRATO]],Tabla1[[#This Row],[CLAVE]])</f>
        <v/>
      </c>
    </row>
    <row r="1713" spans="15:15" x14ac:dyDescent="0.25">
      <c r="O1713" s="108" t="str">
        <f>CONCATENATE(Tabla1[[#This Row],[CONTRATO]],Tabla1[[#This Row],[CLAVE]])</f>
        <v/>
      </c>
    </row>
    <row r="1714" spans="15:15" x14ac:dyDescent="0.25">
      <c r="O1714" s="108" t="str">
        <f>CONCATENATE(Tabla1[[#This Row],[CONTRATO]],Tabla1[[#This Row],[CLAVE]])</f>
        <v/>
      </c>
    </row>
    <row r="1715" spans="15:15" x14ac:dyDescent="0.25">
      <c r="O1715" s="108" t="str">
        <f>CONCATENATE(Tabla1[[#This Row],[CONTRATO]],Tabla1[[#This Row],[CLAVE]])</f>
        <v/>
      </c>
    </row>
    <row r="1716" spans="15:15" x14ac:dyDescent="0.25">
      <c r="O1716" s="108" t="str">
        <f>CONCATENATE(Tabla1[[#This Row],[CONTRATO]],Tabla1[[#This Row],[CLAVE]])</f>
        <v/>
      </c>
    </row>
    <row r="1717" spans="15:15" x14ac:dyDescent="0.25">
      <c r="O1717" s="108" t="str">
        <f>CONCATENATE(Tabla1[[#This Row],[CONTRATO]],Tabla1[[#This Row],[CLAVE]])</f>
        <v/>
      </c>
    </row>
    <row r="1718" spans="15:15" x14ac:dyDescent="0.25">
      <c r="O1718" s="108" t="str">
        <f>CONCATENATE(Tabla1[[#This Row],[CONTRATO]],Tabla1[[#This Row],[CLAVE]])</f>
        <v/>
      </c>
    </row>
    <row r="1719" spans="15:15" x14ac:dyDescent="0.25">
      <c r="O1719" s="108" t="str">
        <f>CONCATENATE(Tabla1[[#This Row],[CONTRATO]],Tabla1[[#This Row],[CLAVE]])</f>
        <v/>
      </c>
    </row>
    <row r="1720" spans="15:15" x14ac:dyDescent="0.25">
      <c r="O1720" s="108" t="str">
        <f>CONCATENATE(Tabla1[[#This Row],[CONTRATO]],Tabla1[[#This Row],[CLAVE]])</f>
        <v/>
      </c>
    </row>
    <row r="1721" spans="15:15" x14ac:dyDescent="0.25">
      <c r="O1721" s="108" t="str">
        <f>CONCATENATE(Tabla1[[#This Row],[CONTRATO]],Tabla1[[#This Row],[CLAVE]])</f>
        <v/>
      </c>
    </row>
    <row r="1722" spans="15:15" x14ac:dyDescent="0.25">
      <c r="O1722" s="108" t="str">
        <f>CONCATENATE(Tabla1[[#This Row],[CONTRATO]],Tabla1[[#This Row],[CLAVE]])</f>
        <v/>
      </c>
    </row>
    <row r="1723" spans="15:15" x14ac:dyDescent="0.25">
      <c r="O1723" s="108" t="str">
        <f>CONCATENATE(Tabla1[[#This Row],[CONTRATO]],Tabla1[[#This Row],[CLAVE]])</f>
        <v/>
      </c>
    </row>
    <row r="1724" spans="15:15" x14ac:dyDescent="0.25">
      <c r="O1724" s="108" t="str">
        <f>CONCATENATE(Tabla1[[#This Row],[CONTRATO]],Tabla1[[#This Row],[CLAVE]])</f>
        <v/>
      </c>
    </row>
    <row r="1725" spans="15:15" x14ac:dyDescent="0.25">
      <c r="O1725" s="108" t="str">
        <f>CONCATENATE(Tabla1[[#This Row],[CONTRATO]],Tabla1[[#This Row],[CLAVE]])</f>
        <v/>
      </c>
    </row>
    <row r="1726" spans="15:15" x14ac:dyDescent="0.25">
      <c r="O1726" s="108" t="str">
        <f>CONCATENATE(Tabla1[[#This Row],[CONTRATO]],Tabla1[[#This Row],[CLAVE]])</f>
        <v/>
      </c>
    </row>
    <row r="1727" spans="15:15" x14ac:dyDescent="0.25">
      <c r="O1727" s="108" t="str">
        <f>CONCATENATE(Tabla1[[#This Row],[CONTRATO]],Tabla1[[#This Row],[CLAVE]])</f>
        <v/>
      </c>
    </row>
    <row r="1728" spans="15:15" x14ac:dyDescent="0.25">
      <c r="O1728" s="108" t="str">
        <f>CONCATENATE(Tabla1[[#This Row],[CONTRATO]],Tabla1[[#This Row],[CLAVE]])</f>
        <v/>
      </c>
    </row>
    <row r="1729" spans="15:15" x14ac:dyDescent="0.25">
      <c r="O1729" s="108" t="str">
        <f>CONCATENATE(Tabla1[[#This Row],[CONTRATO]],Tabla1[[#This Row],[CLAVE]])</f>
        <v/>
      </c>
    </row>
    <row r="1730" spans="15:15" x14ac:dyDescent="0.25">
      <c r="O1730" s="108" t="str">
        <f>CONCATENATE(Tabla1[[#This Row],[CONTRATO]],Tabla1[[#This Row],[CLAVE]])</f>
        <v/>
      </c>
    </row>
    <row r="1731" spans="15:15" x14ac:dyDescent="0.25">
      <c r="O1731" s="108" t="str">
        <f>CONCATENATE(Tabla1[[#This Row],[CONTRATO]],Tabla1[[#This Row],[CLAVE]])</f>
        <v/>
      </c>
    </row>
    <row r="1732" spans="15:15" x14ac:dyDescent="0.25">
      <c r="O1732" s="108" t="str">
        <f>CONCATENATE(Tabla1[[#This Row],[CONTRATO]],Tabla1[[#This Row],[CLAVE]])</f>
        <v/>
      </c>
    </row>
    <row r="1733" spans="15:15" x14ac:dyDescent="0.25">
      <c r="O1733" s="108" t="str">
        <f>CONCATENATE(Tabla1[[#This Row],[CONTRATO]],Tabla1[[#This Row],[CLAVE]])</f>
        <v/>
      </c>
    </row>
    <row r="1734" spans="15:15" x14ac:dyDescent="0.25">
      <c r="O1734" s="108" t="str">
        <f>CONCATENATE(Tabla1[[#This Row],[CONTRATO]],Tabla1[[#This Row],[CLAVE]])</f>
        <v/>
      </c>
    </row>
    <row r="1735" spans="15:15" x14ac:dyDescent="0.25">
      <c r="O1735" s="108" t="str">
        <f>CONCATENATE(Tabla1[[#This Row],[CONTRATO]],Tabla1[[#This Row],[CLAVE]])</f>
        <v/>
      </c>
    </row>
    <row r="1736" spans="15:15" x14ac:dyDescent="0.25">
      <c r="O1736" s="108" t="str">
        <f>CONCATENATE(Tabla1[[#This Row],[CONTRATO]],Tabla1[[#This Row],[CLAVE]])</f>
        <v/>
      </c>
    </row>
    <row r="1737" spans="15:15" x14ac:dyDescent="0.25">
      <c r="O1737" s="108" t="str">
        <f>CONCATENATE(Tabla1[[#This Row],[CONTRATO]],Tabla1[[#This Row],[CLAVE]])</f>
        <v/>
      </c>
    </row>
    <row r="1738" spans="15:15" x14ac:dyDescent="0.25">
      <c r="O1738" s="108" t="str">
        <f>CONCATENATE(Tabla1[[#This Row],[CONTRATO]],Tabla1[[#This Row],[CLAVE]])</f>
        <v/>
      </c>
    </row>
    <row r="1739" spans="15:15" x14ac:dyDescent="0.25">
      <c r="O1739" s="108" t="str">
        <f>CONCATENATE(Tabla1[[#This Row],[CONTRATO]],Tabla1[[#This Row],[CLAVE]])</f>
        <v/>
      </c>
    </row>
    <row r="1740" spans="15:15" x14ac:dyDescent="0.25">
      <c r="O1740" s="108" t="str">
        <f>CONCATENATE(Tabla1[[#This Row],[CONTRATO]],Tabla1[[#This Row],[CLAVE]])</f>
        <v/>
      </c>
    </row>
    <row r="1741" spans="15:15" x14ac:dyDescent="0.25">
      <c r="O1741" s="108" t="str">
        <f>CONCATENATE(Tabla1[[#This Row],[CONTRATO]],Tabla1[[#This Row],[CLAVE]])</f>
        <v/>
      </c>
    </row>
    <row r="1742" spans="15:15" x14ac:dyDescent="0.25">
      <c r="O1742" s="108" t="str">
        <f>CONCATENATE(Tabla1[[#This Row],[CONTRATO]],Tabla1[[#This Row],[CLAVE]])</f>
        <v/>
      </c>
    </row>
    <row r="1743" spans="15:15" x14ac:dyDescent="0.25">
      <c r="O1743" s="108" t="str">
        <f>CONCATENATE(Tabla1[[#This Row],[CONTRATO]],Tabla1[[#This Row],[CLAVE]])</f>
        <v/>
      </c>
    </row>
    <row r="1744" spans="15:15" x14ac:dyDescent="0.25">
      <c r="O1744" s="108" t="str">
        <f>CONCATENATE(Tabla1[[#This Row],[CONTRATO]],Tabla1[[#This Row],[CLAVE]])</f>
        <v/>
      </c>
    </row>
    <row r="1745" spans="15:15" x14ac:dyDescent="0.25">
      <c r="O1745" s="108" t="str">
        <f>CONCATENATE(Tabla1[[#This Row],[CONTRATO]],Tabla1[[#This Row],[CLAVE]])</f>
        <v/>
      </c>
    </row>
    <row r="1746" spans="15:15" x14ac:dyDescent="0.25">
      <c r="O1746" s="108" t="str">
        <f>CONCATENATE(Tabla1[[#This Row],[CONTRATO]],Tabla1[[#This Row],[CLAVE]])</f>
        <v/>
      </c>
    </row>
    <row r="1747" spans="15:15" x14ac:dyDescent="0.25">
      <c r="O1747" s="108" t="str">
        <f>CONCATENATE(Tabla1[[#This Row],[CONTRATO]],Tabla1[[#This Row],[CLAVE]])</f>
        <v/>
      </c>
    </row>
    <row r="1748" spans="15:15" x14ac:dyDescent="0.25">
      <c r="O1748" s="108" t="str">
        <f>CONCATENATE(Tabla1[[#This Row],[CONTRATO]],Tabla1[[#This Row],[CLAVE]])</f>
        <v/>
      </c>
    </row>
    <row r="1749" spans="15:15" x14ac:dyDescent="0.25">
      <c r="O1749" s="108" t="str">
        <f>CONCATENATE(Tabla1[[#This Row],[CONTRATO]],Tabla1[[#This Row],[CLAVE]])</f>
        <v/>
      </c>
    </row>
    <row r="1750" spans="15:15" x14ac:dyDescent="0.25">
      <c r="O1750" s="108" t="str">
        <f>CONCATENATE(Tabla1[[#This Row],[CONTRATO]],Tabla1[[#This Row],[CLAVE]])</f>
        <v/>
      </c>
    </row>
    <row r="1751" spans="15:15" x14ac:dyDescent="0.25">
      <c r="O1751" s="108" t="str">
        <f>CONCATENATE(Tabla1[[#This Row],[CONTRATO]],Tabla1[[#This Row],[CLAVE]])</f>
        <v/>
      </c>
    </row>
    <row r="1752" spans="15:15" x14ac:dyDescent="0.25">
      <c r="O1752" s="108" t="str">
        <f>CONCATENATE(Tabla1[[#This Row],[CONTRATO]],Tabla1[[#This Row],[CLAVE]])</f>
        <v/>
      </c>
    </row>
    <row r="1753" spans="15:15" x14ac:dyDescent="0.25">
      <c r="O1753" s="108" t="str">
        <f>CONCATENATE(Tabla1[[#This Row],[CONTRATO]],Tabla1[[#This Row],[CLAVE]])</f>
        <v/>
      </c>
    </row>
    <row r="1754" spans="15:15" x14ac:dyDescent="0.25">
      <c r="O1754" s="108" t="str">
        <f>CONCATENATE(Tabla1[[#This Row],[CONTRATO]],Tabla1[[#This Row],[CLAVE]])</f>
        <v/>
      </c>
    </row>
    <row r="1755" spans="15:15" x14ac:dyDescent="0.25">
      <c r="O1755" s="108" t="str">
        <f>CONCATENATE(Tabla1[[#This Row],[CONTRATO]],Tabla1[[#This Row],[CLAVE]])</f>
        <v/>
      </c>
    </row>
    <row r="1756" spans="15:15" x14ac:dyDescent="0.25">
      <c r="O1756" s="108" t="str">
        <f>CONCATENATE(Tabla1[[#This Row],[CONTRATO]],Tabla1[[#This Row],[CLAVE]])</f>
        <v/>
      </c>
    </row>
    <row r="1757" spans="15:15" x14ac:dyDescent="0.25">
      <c r="O1757" s="108" t="str">
        <f>CONCATENATE(Tabla1[[#This Row],[CONTRATO]],Tabla1[[#This Row],[CLAVE]])</f>
        <v/>
      </c>
    </row>
    <row r="1758" spans="15:15" x14ac:dyDescent="0.25">
      <c r="O1758" s="108" t="str">
        <f>CONCATENATE(Tabla1[[#This Row],[CONTRATO]],Tabla1[[#This Row],[CLAVE]])</f>
        <v/>
      </c>
    </row>
    <row r="1759" spans="15:15" x14ac:dyDescent="0.25">
      <c r="O1759" s="108" t="str">
        <f>CONCATENATE(Tabla1[[#This Row],[CONTRATO]],Tabla1[[#This Row],[CLAVE]])</f>
        <v/>
      </c>
    </row>
    <row r="1760" spans="15:15" x14ac:dyDescent="0.25">
      <c r="O1760" s="108" t="str">
        <f>CONCATENATE(Tabla1[[#This Row],[CONTRATO]],Tabla1[[#This Row],[CLAVE]])</f>
        <v/>
      </c>
    </row>
    <row r="1761" spans="15:15" x14ac:dyDescent="0.25">
      <c r="O1761" s="108" t="str">
        <f>CONCATENATE(Tabla1[[#This Row],[CONTRATO]],Tabla1[[#This Row],[CLAVE]])</f>
        <v/>
      </c>
    </row>
    <row r="1762" spans="15:15" x14ac:dyDescent="0.25">
      <c r="O1762" s="108" t="str">
        <f>CONCATENATE(Tabla1[[#This Row],[CONTRATO]],Tabla1[[#This Row],[CLAVE]])</f>
        <v/>
      </c>
    </row>
    <row r="1763" spans="15:15" x14ac:dyDescent="0.25">
      <c r="O1763" s="108" t="str">
        <f>CONCATENATE(Tabla1[[#This Row],[CONTRATO]],Tabla1[[#This Row],[CLAVE]])</f>
        <v/>
      </c>
    </row>
    <row r="1764" spans="15:15" x14ac:dyDescent="0.25">
      <c r="O1764" s="108" t="str">
        <f>CONCATENATE(Tabla1[[#This Row],[CONTRATO]],Tabla1[[#This Row],[CLAVE]])</f>
        <v/>
      </c>
    </row>
    <row r="1765" spans="15:15" x14ac:dyDescent="0.25">
      <c r="O1765" s="108" t="str">
        <f>CONCATENATE(Tabla1[[#This Row],[CONTRATO]],Tabla1[[#This Row],[CLAVE]])</f>
        <v/>
      </c>
    </row>
    <row r="1766" spans="15:15" x14ac:dyDescent="0.25">
      <c r="O1766" s="108" t="str">
        <f>CONCATENATE(Tabla1[[#This Row],[CONTRATO]],Tabla1[[#This Row],[CLAVE]])</f>
        <v/>
      </c>
    </row>
    <row r="1767" spans="15:15" x14ac:dyDescent="0.25">
      <c r="O1767" s="108" t="str">
        <f>CONCATENATE(Tabla1[[#This Row],[CONTRATO]],Tabla1[[#This Row],[CLAVE]])</f>
        <v/>
      </c>
    </row>
    <row r="1768" spans="15:15" x14ac:dyDescent="0.25">
      <c r="O1768" s="108" t="str">
        <f>CONCATENATE(Tabla1[[#This Row],[CONTRATO]],Tabla1[[#This Row],[CLAVE]])</f>
        <v/>
      </c>
    </row>
    <row r="1769" spans="15:15" x14ac:dyDescent="0.25">
      <c r="O1769" s="108" t="str">
        <f>CONCATENATE(Tabla1[[#This Row],[CONTRATO]],Tabla1[[#This Row],[CLAVE]])</f>
        <v/>
      </c>
    </row>
    <row r="1770" spans="15:15" x14ac:dyDescent="0.25">
      <c r="O1770" s="108" t="str">
        <f>CONCATENATE(Tabla1[[#This Row],[CONTRATO]],Tabla1[[#This Row],[CLAVE]])</f>
        <v/>
      </c>
    </row>
    <row r="1771" spans="15:15" x14ac:dyDescent="0.25">
      <c r="O1771" s="108" t="str">
        <f>CONCATENATE(Tabla1[[#This Row],[CONTRATO]],Tabla1[[#This Row],[CLAVE]])</f>
        <v/>
      </c>
    </row>
    <row r="1772" spans="15:15" x14ac:dyDescent="0.25">
      <c r="O1772" s="108" t="str">
        <f>CONCATENATE(Tabla1[[#This Row],[CONTRATO]],Tabla1[[#This Row],[CLAVE]])</f>
        <v/>
      </c>
    </row>
    <row r="1773" spans="15:15" x14ac:dyDescent="0.25">
      <c r="O1773" s="108" t="str">
        <f>CONCATENATE(Tabla1[[#This Row],[CONTRATO]],Tabla1[[#This Row],[CLAVE]])</f>
        <v/>
      </c>
    </row>
    <row r="1774" spans="15:15" x14ac:dyDescent="0.25">
      <c r="O1774" s="108" t="str">
        <f>CONCATENATE(Tabla1[[#This Row],[CONTRATO]],Tabla1[[#This Row],[CLAVE]])</f>
        <v/>
      </c>
    </row>
    <row r="1775" spans="15:15" x14ac:dyDescent="0.25">
      <c r="O1775" s="108" t="str">
        <f>CONCATENATE(Tabla1[[#This Row],[CONTRATO]],Tabla1[[#This Row],[CLAVE]])</f>
        <v/>
      </c>
    </row>
    <row r="1776" spans="15:15" x14ac:dyDescent="0.25">
      <c r="O1776" s="108" t="str">
        <f>CONCATENATE(Tabla1[[#This Row],[CONTRATO]],Tabla1[[#This Row],[CLAVE]])</f>
        <v/>
      </c>
    </row>
    <row r="1777" spans="15:15" x14ac:dyDescent="0.25">
      <c r="O1777" s="108" t="str">
        <f>CONCATENATE(Tabla1[[#This Row],[CONTRATO]],Tabla1[[#This Row],[CLAVE]])</f>
        <v/>
      </c>
    </row>
    <row r="1778" spans="15:15" x14ac:dyDescent="0.25">
      <c r="O1778" s="108" t="str">
        <f>CONCATENATE(Tabla1[[#This Row],[CONTRATO]],Tabla1[[#This Row],[CLAVE]])</f>
        <v/>
      </c>
    </row>
    <row r="1779" spans="15:15" x14ac:dyDescent="0.25">
      <c r="O1779" s="108" t="str">
        <f>CONCATENATE(Tabla1[[#This Row],[CONTRATO]],Tabla1[[#This Row],[CLAVE]])</f>
        <v/>
      </c>
    </row>
    <row r="1780" spans="15:15" x14ac:dyDescent="0.25">
      <c r="O1780" s="108" t="str">
        <f>CONCATENATE(Tabla1[[#This Row],[CONTRATO]],Tabla1[[#This Row],[CLAVE]])</f>
        <v/>
      </c>
    </row>
    <row r="1781" spans="15:15" x14ac:dyDescent="0.25">
      <c r="O1781" s="108" t="str">
        <f>CONCATENATE(Tabla1[[#This Row],[CONTRATO]],Tabla1[[#This Row],[CLAVE]])</f>
        <v/>
      </c>
    </row>
    <row r="1782" spans="15:15" x14ac:dyDescent="0.25">
      <c r="O1782" s="108" t="str">
        <f>CONCATENATE(Tabla1[[#This Row],[CONTRATO]],Tabla1[[#This Row],[CLAVE]])</f>
        <v/>
      </c>
    </row>
    <row r="1783" spans="15:15" x14ac:dyDescent="0.25">
      <c r="O1783" s="108" t="str">
        <f>CONCATENATE(Tabla1[[#This Row],[CONTRATO]],Tabla1[[#This Row],[CLAVE]])</f>
        <v/>
      </c>
    </row>
    <row r="1784" spans="15:15" x14ac:dyDescent="0.25">
      <c r="O1784" s="108" t="str">
        <f>CONCATENATE(Tabla1[[#This Row],[CONTRATO]],Tabla1[[#This Row],[CLAVE]])</f>
        <v/>
      </c>
    </row>
    <row r="1785" spans="15:15" x14ac:dyDescent="0.25">
      <c r="O1785" s="108" t="str">
        <f>CONCATENATE(Tabla1[[#This Row],[CONTRATO]],Tabla1[[#This Row],[CLAVE]])</f>
        <v/>
      </c>
    </row>
    <row r="1786" spans="15:15" x14ac:dyDescent="0.25">
      <c r="O1786" s="108" t="str">
        <f>CONCATENATE(Tabla1[[#This Row],[CONTRATO]],Tabla1[[#This Row],[CLAVE]])</f>
        <v/>
      </c>
    </row>
    <row r="1787" spans="15:15" x14ac:dyDescent="0.25">
      <c r="O1787" s="108" t="str">
        <f>CONCATENATE(Tabla1[[#This Row],[CONTRATO]],Tabla1[[#This Row],[CLAVE]])</f>
        <v/>
      </c>
    </row>
    <row r="1788" spans="15:15" x14ac:dyDescent="0.25">
      <c r="O1788" s="108" t="str">
        <f>CONCATENATE(Tabla1[[#This Row],[CONTRATO]],Tabla1[[#This Row],[CLAVE]])</f>
        <v/>
      </c>
    </row>
    <row r="1789" spans="15:15" x14ac:dyDescent="0.25">
      <c r="O1789" s="108" t="str">
        <f>CONCATENATE(Tabla1[[#This Row],[CONTRATO]],Tabla1[[#This Row],[CLAVE]])</f>
        <v/>
      </c>
    </row>
    <row r="1790" spans="15:15" x14ac:dyDescent="0.25">
      <c r="O1790" s="108" t="str">
        <f>CONCATENATE(Tabla1[[#This Row],[CONTRATO]],Tabla1[[#This Row],[CLAVE]])</f>
        <v/>
      </c>
    </row>
    <row r="1791" spans="15:15" x14ac:dyDescent="0.25">
      <c r="O1791" s="108" t="str">
        <f>CONCATENATE(Tabla1[[#This Row],[CONTRATO]],Tabla1[[#This Row],[CLAVE]])</f>
        <v/>
      </c>
    </row>
    <row r="1792" spans="15:15" x14ac:dyDescent="0.25">
      <c r="O1792" s="108" t="str">
        <f>CONCATENATE(Tabla1[[#This Row],[CONTRATO]],Tabla1[[#This Row],[CLAVE]])</f>
        <v/>
      </c>
    </row>
    <row r="1793" spans="15:15" x14ac:dyDescent="0.25">
      <c r="O1793" s="108" t="str">
        <f>CONCATENATE(Tabla1[[#This Row],[CONTRATO]],Tabla1[[#This Row],[CLAVE]])</f>
        <v/>
      </c>
    </row>
    <row r="1794" spans="15:15" x14ac:dyDescent="0.25">
      <c r="O1794" s="108" t="str">
        <f>CONCATENATE(Tabla1[[#This Row],[CONTRATO]],Tabla1[[#This Row],[CLAVE]])</f>
        <v/>
      </c>
    </row>
    <row r="1795" spans="15:15" x14ac:dyDescent="0.25">
      <c r="O1795" s="108" t="str">
        <f>CONCATENATE(Tabla1[[#This Row],[CONTRATO]],Tabla1[[#This Row],[CLAVE]])</f>
        <v/>
      </c>
    </row>
    <row r="1796" spans="15:15" x14ac:dyDescent="0.25">
      <c r="O1796" s="108" t="str">
        <f>CONCATENATE(Tabla1[[#This Row],[CONTRATO]],Tabla1[[#This Row],[CLAVE]])</f>
        <v/>
      </c>
    </row>
    <row r="1797" spans="15:15" x14ac:dyDescent="0.25">
      <c r="O1797" s="108" t="str">
        <f>CONCATENATE(Tabla1[[#This Row],[CONTRATO]],Tabla1[[#This Row],[CLAVE]])</f>
        <v/>
      </c>
    </row>
    <row r="1798" spans="15:15" x14ac:dyDescent="0.25">
      <c r="O1798" s="108" t="str">
        <f>CONCATENATE(Tabla1[[#This Row],[CONTRATO]],Tabla1[[#This Row],[CLAVE]])</f>
        <v/>
      </c>
    </row>
    <row r="1799" spans="15:15" x14ac:dyDescent="0.25">
      <c r="O1799" s="108" t="str">
        <f>CONCATENATE(Tabla1[[#This Row],[CONTRATO]],Tabla1[[#This Row],[CLAVE]])</f>
        <v/>
      </c>
    </row>
    <row r="1800" spans="15:15" x14ac:dyDescent="0.25">
      <c r="O1800" s="108" t="str">
        <f>CONCATENATE(Tabla1[[#This Row],[CONTRATO]],Tabla1[[#This Row],[CLAVE]])</f>
        <v/>
      </c>
    </row>
    <row r="1801" spans="15:15" x14ac:dyDescent="0.25">
      <c r="O1801" s="108" t="str">
        <f>CONCATENATE(Tabla1[[#This Row],[CONTRATO]],Tabla1[[#This Row],[CLAVE]])</f>
        <v/>
      </c>
    </row>
    <row r="1802" spans="15:15" x14ac:dyDescent="0.25">
      <c r="O1802" s="108" t="str">
        <f>CONCATENATE(Tabla1[[#This Row],[CONTRATO]],Tabla1[[#This Row],[CLAVE]])</f>
        <v/>
      </c>
    </row>
    <row r="1803" spans="15:15" x14ac:dyDescent="0.25">
      <c r="O1803" s="108" t="str">
        <f>CONCATENATE(Tabla1[[#This Row],[CONTRATO]],Tabla1[[#This Row],[CLAVE]])</f>
        <v/>
      </c>
    </row>
    <row r="1804" spans="15:15" x14ac:dyDescent="0.25">
      <c r="O1804" s="108" t="str">
        <f>CONCATENATE(Tabla1[[#This Row],[CONTRATO]],Tabla1[[#This Row],[CLAVE]])</f>
        <v/>
      </c>
    </row>
    <row r="1805" spans="15:15" x14ac:dyDescent="0.25">
      <c r="O1805" s="108" t="str">
        <f>CONCATENATE(Tabla1[[#This Row],[CONTRATO]],Tabla1[[#This Row],[CLAVE]])</f>
        <v/>
      </c>
    </row>
    <row r="1806" spans="15:15" x14ac:dyDescent="0.25">
      <c r="O1806" s="108" t="str">
        <f>CONCATENATE(Tabla1[[#This Row],[CONTRATO]],Tabla1[[#This Row],[CLAVE]])</f>
        <v/>
      </c>
    </row>
    <row r="1807" spans="15:15" x14ac:dyDescent="0.25">
      <c r="O1807" s="108" t="str">
        <f>CONCATENATE(Tabla1[[#This Row],[CONTRATO]],Tabla1[[#This Row],[CLAVE]])</f>
        <v/>
      </c>
    </row>
    <row r="1808" spans="15:15" x14ac:dyDescent="0.25">
      <c r="O1808" s="108" t="str">
        <f>CONCATENATE(Tabla1[[#This Row],[CONTRATO]],Tabla1[[#This Row],[CLAVE]])</f>
        <v/>
      </c>
    </row>
    <row r="1809" spans="15:15" x14ac:dyDescent="0.25">
      <c r="O1809" s="108" t="str">
        <f>CONCATENATE(Tabla1[[#This Row],[CONTRATO]],Tabla1[[#This Row],[CLAVE]])</f>
        <v/>
      </c>
    </row>
    <row r="1810" spans="15:15" x14ac:dyDescent="0.25">
      <c r="O1810" s="108" t="str">
        <f>CONCATENATE(Tabla1[[#This Row],[CONTRATO]],Tabla1[[#This Row],[CLAVE]])</f>
        <v/>
      </c>
    </row>
    <row r="1811" spans="15:15" x14ac:dyDescent="0.25">
      <c r="O1811" s="108" t="str">
        <f>CONCATENATE(Tabla1[[#This Row],[CONTRATO]],Tabla1[[#This Row],[CLAVE]])</f>
        <v/>
      </c>
    </row>
    <row r="1812" spans="15:15" x14ac:dyDescent="0.25">
      <c r="O1812" s="108" t="str">
        <f>CONCATENATE(Tabla1[[#This Row],[CONTRATO]],Tabla1[[#This Row],[CLAVE]])</f>
        <v/>
      </c>
    </row>
    <row r="1813" spans="15:15" x14ac:dyDescent="0.25">
      <c r="O1813" s="108" t="str">
        <f>CONCATENATE(Tabla1[[#This Row],[CONTRATO]],Tabla1[[#This Row],[CLAVE]])</f>
        <v/>
      </c>
    </row>
    <row r="1814" spans="15:15" x14ac:dyDescent="0.25">
      <c r="O1814" s="108" t="str">
        <f>CONCATENATE(Tabla1[[#This Row],[CONTRATO]],Tabla1[[#This Row],[CLAVE]])</f>
        <v/>
      </c>
    </row>
    <row r="1815" spans="15:15" x14ac:dyDescent="0.25">
      <c r="O1815" s="108" t="str">
        <f>CONCATENATE(Tabla1[[#This Row],[CONTRATO]],Tabla1[[#This Row],[CLAVE]])</f>
        <v/>
      </c>
    </row>
    <row r="1816" spans="15:15" x14ac:dyDescent="0.25">
      <c r="O1816" s="108" t="str">
        <f>CONCATENATE(Tabla1[[#This Row],[CONTRATO]],Tabla1[[#This Row],[CLAVE]])</f>
        <v/>
      </c>
    </row>
    <row r="1817" spans="15:15" x14ac:dyDescent="0.25">
      <c r="O1817" s="108" t="str">
        <f>CONCATENATE(Tabla1[[#This Row],[CONTRATO]],Tabla1[[#This Row],[CLAVE]])</f>
        <v/>
      </c>
    </row>
    <row r="1818" spans="15:15" x14ac:dyDescent="0.25">
      <c r="O1818" s="108" t="str">
        <f>CONCATENATE(Tabla1[[#This Row],[CONTRATO]],Tabla1[[#This Row],[CLAVE]])</f>
        <v/>
      </c>
    </row>
    <row r="1819" spans="15:15" x14ac:dyDescent="0.25">
      <c r="O1819" s="108" t="str">
        <f>CONCATENATE(Tabla1[[#This Row],[CONTRATO]],Tabla1[[#This Row],[CLAVE]])</f>
        <v/>
      </c>
    </row>
    <row r="1820" spans="15:15" x14ac:dyDescent="0.25">
      <c r="O1820" s="108" t="str">
        <f>CONCATENATE(Tabla1[[#This Row],[CONTRATO]],Tabla1[[#This Row],[CLAVE]])</f>
        <v/>
      </c>
    </row>
    <row r="1821" spans="15:15" x14ac:dyDescent="0.25">
      <c r="O1821" s="108" t="str">
        <f>CONCATENATE(Tabla1[[#This Row],[CONTRATO]],Tabla1[[#This Row],[CLAVE]])</f>
        <v/>
      </c>
    </row>
    <row r="1822" spans="15:15" x14ac:dyDescent="0.25">
      <c r="O1822" s="108" t="str">
        <f>CONCATENATE(Tabla1[[#This Row],[CONTRATO]],Tabla1[[#This Row],[CLAVE]])</f>
        <v/>
      </c>
    </row>
    <row r="1823" spans="15:15" x14ac:dyDescent="0.25">
      <c r="O1823" s="108" t="str">
        <f>CONCATENATE(Tabla1[[#This Row],[CONTRATO]],Tabla1[[#This Row],[CLAVE]])</f>
        <v/>
      </c>
    </row>
    <row r="1824" spans="15:15" x14ac:dyDescent="0.25">
      <c r="O1824" s="108" t="str">
        <f>CONCATENATE(Tabla1[[#This Row],[CONTRATO]],Tabla1[[#This Row],[CLAVE]])</f>
        <v/>
      </c>
    </row>
    <row r="1825" spans="15:15" x14ac:dyDescent="0.25">
      <c r="O1825" s="108" t="str">
        <f>CONCATENATE(Tabla1[[#This Row],[CONTRATO]],Tabla1[[#This Row],[CLAVE]])</f>
        <v/>
      </c>
    </row>
    <row r="1826" spans="15:15" x14ac:dyDescent="0.25">
      <c r="O1826" s="108" t="str">
        <f>CONCATENATE(Tabla1[[#This Row],[CONTRATO]],Tabla1[[#This Row],[CLAVE]])</f>
        <v/>
      </c>
    </row>
    <row r="1827" spans="15:15" x14ac:dyDescent="0.25">
      <c r="O1827" s="108" t="str">
        <f>CONCATENATE(Tabla1[[#This Row],[CONTRATO]],Tabla1[[#This Row],[CLAVE]])</f>
        <v/>
      </c>
    </row>
    <row r="1828" spans="15:15" x14ac:dyDescent="0.25">
      <c r="O1828" s="108" t="str">
        <f>CONCATENATE(Tabla1[[#This Row],[CONTRATO]],Tabla1[[#This Row],[CLAVE]])</f>
        <v/>
      </c>
    </row>
    <row r="1829" spans="15:15" x14ac:dyDescent="0.25">
      <c r="O1829" s="108" t="str">
        <f>CONCATENATE(Tabla1[[#This Row],[CONTRATO]],Tabla1[[#This Row],[CLAVE]])</f>
        <v/>
      </c>
    </row>
    <row r="1830" spans="15:15" x14ac:dyDescent="0.25">
      <c r="O1830" s="108" t="str">
        <f>CONCATENATE(Tabla1[[#This Row],[CONTRATO]],Tabla1[[#This Row],[CLAVE]])</f>
        <v/>
      </c>
    </row>
    <row r="1831" spans="15:15" x14ac:dyDescent="0.25">
      <c r="O1831" s="108" t="str">
        <f>CONCATENATE(Tabla1[[#This Row],[CONTRATO]],Tabla1[[#This Row],[CLAVE]])</f>
        <v/>
      </c>
    </row>
    <row r="1832" spans="15:15" x14ac:dyDescent="0.25">
      <c r="O1832" s="108" t="str">
        <f>CONCATENATE(Tabla1[[#This Row],[CONTRATO]],Tabla1[[#This Row],[CLAVE]])</f>
        <v/>
      </c>
    </row>
    <row r="1833" spans="15:15" x14ac:dyDescent="0.25">
      <c r="O1833" s="108" t="str">
        <f>CONCATENATE(Tabla1[[#This Row],[CONTRATO]],Tabla1[[#This Row],[CLAVE]])</f>
        <v/>
      </c>
    </row>
    <row r="1834" spans="15:15" x14ac:dyDescent="0.25">
      <c r="O1834" s="108" t="str">
        <f>CONCATENATE(Tabla1[[#This Row],[CONTRATO]],Tabla1[[#This Row],[CLAVE]])</f>
        <v/>
      </c>
    </row>
    <row r="1835" spans="15:15" x14ac:dyDescent="0.25">
      <c r="O1835" s="108" t="str">
        <f>CONCATENATE(Tabla1[[#This Row],[CONTRATO]],Tabla1[[#This Row],[CLAVE]])</f>
        <v/>
      </c>
    </row>
    <row r="1836" spans="15:15" x14ac:dyDescent="0.25">
      <c r="O1836" s="108" t="str">
        <f>CONCATENATE(Tabla1[[#This Row],[CONTRATO]],Tabla1[[#This Row],[CLAVE]])</f>
        <v/>
      </c>
    </row>
    <row r="1837" spans="15:15" x14ac:dyDescent="0.25">
      <c r="O1837" s="108" t="str">
        <f>CONCATENATE(Tabla1[[#This Row],[CONTRATO]],Tabla1[[#This Row],[CLAVE]])</f>
        <v/>
      </c>
    </row>
    <row r="1838" spans="15:15" x14ac:dyDescent="0.25">
      <c r="O1838" s="108" t="str">
        <f>CONCATENATE(Tabla1[[#This Row],[CONTRATO]],Tabla1[[#This Row],[CLAVE]])</f>
        <v/>
      </c>
    </row>
    <row r="1839" spans="15:15" x14ac:dyDescent="0.25">
      <c r="O1839" s="108" t="str">
        <f>CONCATENATE(Tabla1[[#This Row],[CONTRATO]],Tabla1[[#This Row],[CLAVE]])</f>
        <v/>
      </c>
    </row>
    <row r="1840" spans="15:15" x14ac:dyDescent="0.25">
      <c r="O1840" s="108" t="str">
        <f>CONCATENATE(Tabla1[[#This Row],[CONTRATO]],Tabla1[[#This Row],[CLAVE]])</f>
        <v/>
      </c>
    </row>
    <row r="1841" spans="15:15" x14ac:dyDescent="0.25">
      <c r="O1841" s="108" t="str">
        <f>CONCATENATE(Tabla1[[#This Row],[CONTRATO]],Tabla1[[#This Row],[CLAVE]])</f>
        <v/>
      </c>
    </row>
    <row r="1842" spans="15:15" x14ac:dyDescent="0.25">
      <c r="O1842" s="108" t="str">
        <f>CONCATENATE(Tabla1[[#This Row],[CONTRATO]],Tabla1[[#This Row],[CLAVE]])</f>
        <v/>
      </c>
    </row>
    <row r="1843" spans="15:15" x14ac:dyDescent="0.25">
      <c r="O1843" s="108" t="str">
        <f>CONCATENATE(Tabla1[[#This Row],[CONTRATO]],Tabla1[[#This Row],[CLAVE]])</f>
        <v/>
      </c>
    </row>
    <row r="1844" spans="15:15" x14ac:dyDescent="0.25">
      <c r="O1844" s="108" t="str">
        <f>CONCATENATE(Tabla1[[#This Row],[CONTRATO]],Tabla1[[#This Row],[CLAVE]])</f>
        <v/>
      </c>
    </row>
    <row r="1845" spans="15:15" x14ac:dyDescent="0.25">
      <c r="O1845" s="108" t="str">
        <f>CONCATENATE(Tabla1[[#This Row],[CONTRATO]],Tabla1[[#This Row],[CLAVE]])</f>
        <v/>
      </c>
    </row>
    <row r="1846" spans="15:15" x14ac:dyDescent="0.25">
      <c r="O1846" s="108" t="str">
        <f>CONCATENATE(Tabla1[[#This Row],[CONTRATO]],Tabla1[[#This Row],[CLAVE]])</f>
        <v/>
      </c>
    </row>
    <row r="1847" spans="15:15" x14ac:dyDescent="0.25">
      <c r="O1847" s="108" t="str">
        <f>CONCATENATE(Tabla1[[#This Row],[CONTRATO]],Tabla1[[#This Row],[CLAVE]])</f>
        <v/>
      </c>
    </row>
    <row r="1848" spans="15:15" x14ac:dyDescent="0.25">
      <c r="O1848" s="108" t="str">
        <f>CONCATENATE(Tabla1[[#This Row],[CONTRATO]],Tabla1[[#This Row],[CLAVE]])</f>
        <v/>
      </c>
    </row>
    <row r="1849" spans="15:15" x14ac:dyDescent="0.25">
      <c r="O1849" s="108" t="str">
        <f>CONCATENATE(Tabla1[[#This Row],[CONTRATO]],Tabla1[[#This Row],[CLAVE]])</f>
        <v/>
      </c>
    </row>
    <row r="1850" spans="15:15" x14ac:dyDescent="0.25">
      <c r="O1850" s="108" t="str">
        <f>CONCATENATE(Tabla1[[#This Row],[CONTRATO]],Tabla1[[#This Row],[CLAVE]])</f>
        <v/>
      </c>
    </row>
    <row r="1851" spans="15:15" x14ac:dyDescent="0.25">
      <c r="O1851" s="108" t="str">
        <f>CONCATENATE(Tabla1[[#This Row],[CONTRATO]],Tabla1[[#This Row],[CLAVE]])</f>
        <v/>
      </c>
    </row>
    <row r="1852" spans="15:15" x14ac:dyDescent="0.25">
      <c r="O1852" s="108" t="str">
        <f>CONCATENATE(Tabla1[[#This Row],[CONTRATO]],Tabla1[[#This Row],[CLAVE]])</f>
        <v/>
      </c>
    </row>
    <row r="1853" spans="15:15" x14ac:dyDescent="0.25">
      <c r="O1853" s="108" t="str">
        <f>CONCATENATE(Tabla1[[#This Row],[CONTRATO]],Tabla1[[#This Row],[CLAVE]])</f>
        <v/>
      </c>
    </row>
    <row r="1854" spans="15:15" x14ac:dyDescent="0.25">
      <c r="O1854" s="108" t="str">
        <f>CONCATENATE(Tabla1[[#This Row],[CONTRATO]],Tabla1[[#This Row],[CLAVE]])</f>
        <v/>
      </c>
    </row>
    <row r="1855" spans="15:15" x14ac:dyDescent="0.25">
      <c r="O1855" s="108" t="str">
        <f>CONCATENATE(Tabla1[[#This Row],[CONTRATO]],Tabla1[[#This Row],[CLAVE]])</f>
        <v/>
      </c>
    </row>
    <row r="1856" spans="15:15" x14ac:dyDescent="0.25">
      <c r="O1856" s="108" t="str">
        <f>CONCATENATE(Tabla1[[#This Row],[CONTRATO]],Tabla1[[#This Row],[CLAVE]])</f>
        <v/>
      </c>
    </row>
    <row r="1857" spans="15:15" x14ac:dyDescent="0.25">
      <c r="O1857" s="108" t="str">
        <f>CONCATENATE(Tabla1[[#This Row],[CONTRATO]],Tabla1[[#This Row],[CLAVE]])</f>
        <v/>
      </c>
    </row>
    <row r="1858" spans="15:15" x14ac:dyDescent="0.25">
      <c r="O1858" s="108" t="str">
        <f>CONCATENATE(Tabla1[[#This Row],[CONTRATO]],Tabla1[[#This Row],[CLAVE]])</f>
        <v/>
      </c>
    </row>
    <row r="1859" spans="15:15" x14ac:dyDescent="0.25">
      <c r="O1859" s="108" t="str">
        <f>CONCATENATE(Tabla1[[#This Row],[CONTRATO]],Tabla1[[#This Row],[CLAVE]])</f>
        <v/>
      </c>
    </row>
    <row r="1860" spans="15:15" x14ac:dyDescent="0.25">
      <c r="O1860" s="108" t="str">
        <f>CONCATENATE(Tabla1[[#This Row],[CONTRATO]],Tabla1[[#This Row],[CLAVE]])</f>
        <v/>
      </c>
    </row>
    <row r="1861" spans="15:15" x14ac:dyDescent="0.25">
      <c r="O1861" s="108" t="str">
        <f>CONCATENATE(Tabla1[[#This Row],[CONTRATO]],Tabla1[[#This Row],[CLAVE]])</f>
        <v/>
      </c>
    </row>
    <row r="1862" spans="15:15" x14ac:dyDescent="0.25">
      <c r="O1862" s="108" t="str">
        <f>CONCATENATE(Tabla1[[#This Row],[CONTRATO]],Tabla1[[#This Row],[CLAVE]])</f>
        <v/>
      </c>
    </row>
    <row r="1863" spans="15:15" x14ac:dyDescent="0.25">
      <c r="O1863" s="108" t="str">
        <f>CONCATENATE(Tabla1[[#This Row],[CONTRATO]],Tabla1[[#This Row],[CLAVE]])</f>
        <v/>
      </c>
    </row>
    <row r="1864" spans="15:15" x14ac:dyDescent="0.25">
      <c r="O1864" s="108" t="str">
        <f>CONCATENATE(Tabla1[[#This Row],[CONTRATO]],Tabla1[[#This Row],[CLAVE]])</f>
        <v/>
      </c>
    </row>
    <row r="1865" spans="15:15" x14ac:dyDescent="0.25">
      <c r="O1865" s="108" t="str">
        <f>CONCATENATE(Tabla1[[#This Row],[CONTRATO]],Tabla1[[#This Row],[CLAVE]])</f>
        <v/>
      </c>
    </row>
    <row r="1866" spans="15:15" x14ac:dyDescent="0.25">
      <c r="O1866" s="108" t="str">
        <f>CONCATENATE(Tabla1[[#This Row],[CONTRATO]],Tabla1[[#This Row],[CLAVE]])</f>
        <v/>
      </c>
    </row>
    <row r="1867" spans="15:15" x14ac:dyDescent="0.25">
      <c r="O1867" s="108" t="str">
        <f>CONCATENATE(Tabla1[[#This Row],[CONTRATO]],Tabla1[[#This Row],[CLAVE]])</f>
        <v/>
      </c>
    </row>
    <row r="1868" spans="15:15" x14ac:dyDescent="0.25">
      <c r="O1868" s="108" t="str">
        <f>CONCATENATE(Tabla1[[#This Row],[CONTRATO]],Tabla1[[#This Row],[CLAVE]])</f>
        <v/>
      </c>
    </row>
    <row r="1869" spans="15:15" x14ac:dyDescent="0.25">
      <c r="O1869" s="108" t="str">
        <f>CONCATENATE(Tabla1[[#This Row],[CONTRATO]],Tabla1[[#This Row],[CLAVE]])</f>
        <v/>
      </c>
    </row>
    <row r="1870" spans="15:15" x14ac:dyDescent="0.25">
      <c r="O1870" s="108" t="str">
        <f>CONCATENATE(Tabla1[[#This Row],[CONTRATO]],Tabla1[[#This Row],[CLAVE]])</f>
        <v/>
      </c>
    </row>
    <row r="1871" spans="15:15" x14ac:dyDescent="0.25">
      <c r="O1871" s="108" t="str">
        <f>CONCATENATE(Tabla1[[#This Row],[CONTRATO]],Tabla1[[#This Row],[CLAVE]])</f>
        <v/>
      </c>
    </row>
    <row r="1872" spans="15:15" x14ac:dyDescent="0.25">
      <c r="O1872" s="108" t="str">
        <f>CONCATENATE(Tabla1[[#This Row],[CONTRATO]],Tabla1[[#This Row],[CLAVE]])</f>
        <v/>
      </c>
    </row>
    <row r="1873" spans="15:15" x14ac:dyDescent="0.25">
      <c r="O1873" s="108" t="str">
        <f>CONCATENATE(Tabla1[[#This Row],[CONTRATO]],Tabla1[[#This Row],[CLAVE]])</f>
        <v/>
      </c>
    </row>
    <row r="1874" spans="15:15" x14ac:dyDescent="0.25">
      <c r="O1874" s="108" t="str">
        <f>CONCATENATE(Tabla1[[#This Row],[CONTRATO]],Tabla1[[#This Row],[CLAVE]])</f>
        <v/>
      </c>
    </row>
    <row r="1875" spans="15:15" x14ac:dyDescent="0.25">
      <c r="O1875" s="108" t="str">
        <f>CONCATENATE(Tabla1[[#This Row],[CONTRATO]],Tabla1[[#This Row],[CLAVE]])</f>
        <v/>
      </c>
    </row>
    <row r="1876" spans="15:15" x14ac:dyDescent="0.25">
      <c r="O1876" s="108" t="str">
        <f>CONCATENATE(Tabla1[[#This Row],[CONTRATO]],Tabla1[[#This Row],[CLAVE]])</f>
        <v/>
      </c>
    </row>
    <row r="1877" spans="15:15" x14ac:dyDescent="0.25">
      <c r="O1877" s="108" t="str">
        <f>CONCATENATE(Tabla1[[#This Row],[CONTRATO]],Tabla1[[#This Row],[CLAVE]])</f>
        <v/>
      </c>
    </row>
    <row r="1878" spans="15:15" x14ac:dyDescent="0.25">
      <c r="O1878" s="108" t="str">
        <f>CONCATENATE(Tabla1[[#This Row],[CONTRATO]],Tabla1[[#This Row],[CLAVE]])</f>
        <v/>
      </c>
    </row>
    <row r="1879" spans="15:15" x14ac:dyDescent="0.25">
      <c r="O1879" s="108" t="str">
        <f>CONCATENATE(Tabla1[[#This Row],[CONTRATO]],Tabla1[[#This Row],[CLAVE]])</f>
        <v/>
      </c>
    </row>
    <row r="1880" spans="15:15" x14ac:dyDescent="0.25">
      <c r="O1880" s="108" t="str">
        <f>CONCATENATE(Tabla1[[#This Row],[CONTRATO]],Tabla1[[#This Row],[CLAVE]])</f>
        <v/>
      </c>
    </row>
    <row r="1881" spans="15:15" x14ac:dyDescent="0.25">
      <c r="O1881" s="108" t="str">
        <f>CONCATENATE(Tabla1[[#This Row],[CONTRATO]],Tabla1[[#This Row],[CLAVE]])</f>
        <v/>
      </c>
    </row>
    <row r="1882" spans="15:15" x14ac:dyDescent="0.25">
      <c r="O1882" s="108" t="str">
        <f>CONCATENATE(Tabla1[[#This Row],[CONTRATO]],Tabla1[[#This Row],[CLAVE]])</f>
        <v/>
      </c>
    </row>
    <row r="1883" spans="15:15" x14ac:dyDescent="0.25">
      <c r="O1883" s="108" t="str">
        <f>CONCATENATE(Tabla1[[#This Row],[CONTRATO]],Tabla1[[#This Row],[CLAVE]])</f>
        <v/>
      </c>
    </row>
    <row r="1884" spans="15:15" x14ac:dyDescent="0.25">
      <c r="O1884" s="108" t="str">
        <f>CONCATENATE(Tabla1[[#This Row],[CONTRATO]],Tabla1[[#This Row],[CLAVE]])</f>
        <v/>
      </c>
    </row>
    <row r="1885" spans="15:15" x14ac:dyDescent="0.25">
      <c r="O1885" s="108" t="str">
        <f>CONCATENATE(Tabla1[[#This Row],[CONTRATO]],Tabla1[[#This Row],[CLAVE]])</f>
        <v/>
      </c>
    </row>
    <row r="1886" spans="15:15" x14ac:dyDescent="0.25">
      <c r="O1886" s="108" t="str">
        <f>CONCATENATE(Tabla1[[#This Row],[CONTRATO]],Tabla1[[#This Row],[CLAVE]])</f>
        <v/>
      </c>
    </row>
    <row r="1887" spans="15:15" x14ac:dyDescent="0.25">
      <c r="O1887" s="108" t="str">
        <f>CONCATENATE(Tabla1[[#This Row],[CONTRATO]],Tabla1[[#This Row],[CLAVE]])</f>
        <v/>
      </c>
    </row>
    <row r="1888" spans="15:15" x14ac:dyDescent="0.25">
      <c r="O1888" s="108" t="str">
        <f>CONCATENATE(Tabla1[[#This Row],[CONTRATO]],Tabla1[[#This Row],[CLAVE]])</f>
        <v/>
      </c>
    </row>
    <row r="1889" spans="15:15" x14ac:dyDescent="0.25">
      <c r="O1889" s="108" t="str">
        <f>CONCATENATE(Tabla1[[#This Row],[CONTRATO]],Tabla1[[#This Row],[CLAVE]])</f>
        <v/>
      </c>
    </row>
    <row r="1890" spans="15:15" x14ac:dyDescent="0.25">
      <c r="O1890" s="108" t="str">
        <f>CONCATENATE(Tabla1[[#This Row],[CONTRATO]],Tabla1[[#This Row],[CLAVE]])</f>
        <v/>
      </c>
    </row>
    <row r="1891" spans="15:15" x14ac:dyDescent="0.25">
      <c r="O1891" s="108" t="str">
        <f>CONCATENATE(Tabla1[[#This Row],[CONTRATO]],Tabla1[[#This Row],[CLAVE]])</f>
        <v/>
      </c>
    </row>
    <row r="1892" spans="15:15" x14ac:dyDescent="0.25">
      <c r="O1892" s="108" t="str">
        <f>CONCATENATE(Tabla1[[#This Row],[CONTRATO]],Tabla1[[#This Row],[CLAVE]])</f>
        <v/>
      </c>
    </row>
    <row r="1893" spans="15:15" x14ac:dyDescent="0.25">
      <c r="O1893" s="108" t="str">
        <f>CONCATENATE(Tabla1[[#This Row],[CONTRATO]],Tabla1[[#This Row],[CLAVE]])</f>
        <v/>
      </c>
    </row>
    <row r="1894" spans="15:15" x14ac:dyDescent="0.25">
      <c r="O1894" s="108" t="str">
        <f>CONCATENATE(Tabla1[[#This Row],[CONTRATO]],Tabla1[[#This Row],[CLAVE]])</f>
        <v/>
      </c>
    </row>
    <row r="1895" spans="15:15" x14ac:dyDescent="0.25">
      <c r="O1895" s="108" t="str">
        <f>CONCATENATE(Tabla1[[#This Row],[CONTRATO]],Tabla1[[#This Row],[CLAVE]])</f>
        <v/>
      </c>
    </row>
    <row r="1896" spans="15:15" x14ac:dyDescent="0.25">
      <c r="O1896" s="108" t="str">
        <f>CONCATENATE(Tabla1[[#This Row],[CONTRATO]],Tabla1[[#This Row],[CLAVE]])</f>
        <v/>
      </c>
    </row>
    <row r="1897" spans="15:15" x14ac:dyDescent="0.25">
      <c r="O1897" s="108" t="str">
        <f>CONCATENATE(Tabla1[[#This Row],[CONTRATO]],Tabla1[[#This Row],[CLAVE]])</f>
        <v/>
      </c>
    </row>
    <row r="1898" spans="15:15" x14ac:dyDescent="0.25">
      <c r="O1898" s="108" t="str">
        <f>CONCATENATE(Tabla1[[#This Row],[CONTRATO]],Tabla1[[#This Row],[CLAVE]])</f>
        <v/>
      </c>
    </row>
    <row r="1899" spans="15:15" x14ac:dyDescent="0.25">
      <c r="O1899" s="108" t="str">
        <f>CONCATENATE(Tabla1[[#This Row],[CONTRATO]],Tabla1[[#This Row],[CLAVE]])</f>
        <v/>
      </c>
    </row>
    <row r="1900" spans="15:15" x14ac:dyDescent="0.25">
      <c r="O1900" s="108" t="str">
        <f>CONCATENATE(Tabla1[[#This Row],[CONTRATO]],Tabla1[[#This Row],[CLAVE]])</f>
        <v/>
      </c>
    </row>
    <row r="1901" spans="15:15" x14ac:dyDescent="0.25">
      <c r="O1901" s="108" t="str">
        <f>CONCATENATE(Tabla1[[#This Row],[CONTRATO]],Tabla1[[#This Row],[CLAVE]])</f>
        <v/>
      </c>
    </row>
    <row r="1902" spans="15:15" x14ac:dyDescent="0.25">
      <c r="O1902" s="108" t="str">
        <f>CONCATENATE(Tabla1[[#This Row],[CONTRATO]],Tabla1[[#This Row],[CLAVE]])</f>
        <v/>
      </c>
    </row>
    <row r="1903" spans="15:15" x14ac:dyDescent="0.25">
      <c r="O1903" s="108" t="str">
        <f>CONCATENATE(Tabla1[[#This Row],[CONTRATO]],Tabla1[[#This Row],[CLAVE]])</f>
        <v/>
      </c>
    </row>
    <row r="1904" spans="15:15" x14ac:dyDescent="0.25">
      <c r="O1904" s="108" t="str">
        <f>CONCATENATE(Tabla1[[#This Row],[CONTRATO]],Tabla1[[#This Row],[CLAVE]])</f>
        <v/>
      </c>
    </row>
    <row r="1905" spans="15:15" x14ac:dyDescent="0.25">
      <c r="O1905" s="108" t="str">
        <f>CONCATENATE(Tabla1[[#This Row],[CONTRATO]],Tabla1[[#This Row],[CLAVE]])</f>
        <v/>
      </c>
    </row>
    <row r="1906" spans="15:15" x14ac:dyDescent="0.25">
      <c r="O1906" s="108" t="str">
        <f>CONCATENATE(Tabla1[[#This Row],[CONTRATO]],Tabla1[[#This Row],[CLAVE]])</f>
        <v/>
      </c>
    </row>
    <row r="1907" spans="15:15" x14ac:dyDescent="0.25">
      <c r="O1907" s="108" t="str">
        <f>CONCATENATE(Tabla1[[#This Row],[CONTRATO]],Tabla1[[#This Row],[CLAVE]])</f>
        <v/>
      </c>
    </row>
    <row r="1908" spans="15:15" x14ac:dyDescent="0.25">
      <c r="O1908" s="108" t="str">
        <f>CONCATENATE(Tabla1[[#This Row],[CONTRATO]],Tabla1[[#This Row],[CLAVE]])</f>
        <v/>
      </c>
    </row>
    <row r="1909" spans="15:15" x14ac:dyDescent="0.25">
      <c r="O1909" s="108" t="str">
        <f>CONCATENATE(Tabla1[[#This Row],[CONTRATO]],Tabla1[[#This Row],[CLAVE]])</f>
        <v/>
      </c>
    </row>
    <row r="1910" spans="15:15" x14ac:dyDescent="0.25">
      <c r="O1910" s="108" t="str">
        <f>CONCATENATE(Tabla1[[#This Row],[CONTRATO]],Tabla1[[#This Row],[CLAVE]])</f>
        <v/>
      </c>
    </row>
    <row r="1911" spans="15:15" x14ac:dyDescent="0.25">
      <c r="O1911" s="108" t="str">
        <f>CONCATENATE(Tabla1[[#This Row],[CONTRATO]],Tabla1[[#This Row],[CLAVE]])</f>
        <v/>
      </c>
    </row>
    <row r="1912" spans="15:15" x14ac:dyDescent="0.25">
      <c r="O1912" s="108" t="str">
        <f>CONCATENATE(Tabla1[[#This Row],[CONTRATO]],Tabla1[[#This Row],[CLAVE]])</f>
        <v/>
      </c>
    </row>
    <row r="1913" spans="15:15" x14ac:dyDescent="0.25">
      <c r="O1913" s="108" t="str">
        <f>CONCATENATE(Tabla1[[#This Row],[CONTRATO]],Tabla1[[#This Row],[CLAVE]])</f>
        <v/>
      </c>
    </row>
    <row r="1914" spans="15:15" x14ac:dyDescent="0.25">
      <c r="O1914" s="108" t="str">
        <f>CONCATENATE(Tabla1[[#This Row],[CONTRATO]],Tabla1[[#This Row],[CLAVE]])</f>
        <v/>
      </c>
    </row>
    <row r="1915" spans="15:15" x14ac:dyDescent="0.25">
      <c r="O1915" s="108" t="str">
        <f>CONCATENATE(Tabla1[[#This Row],[CONTRATO]],Tabla1[[#This Row],[CLAVE]])</f>
        <v/>
      </c>
    </row>
    <row r="1916" spans="15:15" x14ac:dyDescent="0.25">
      <c r="O1916" s="108" t="str">
        <f>CONCATENATE(Tabla1[[#This Row],[CONTRATO]],Tabla1[[#This Row],[CLAVE]])</f>
        <v/>
      </c>
    </row>
    <row r="1917" spans="15:15" x14ac:dyDescent="0.25">
      <c r="O1917" s="108" t="str">
        <f>CONCATENATE(Tabla1[[#This Row],[CONTRATO]],Tabla1[[#This Row],[CLAVE]])</f>
        <v/>
      </c>
    </row>
    <row r="1918" spans="15:15" x14ac:dyDescent="0.25">
      <c r="O1918" s="108" t="str">
        <f>CONCATENATE(Tabla1[[#This Row],[CONTRATO]],Tabla1[[#This Row],[CLAVE]])</f>
        <v/>
      </c>
    </row>
    <row r="1919" spans="15:15" x14ac:dyDescent="0.25">
      <c r="O1919" s="108" t="str">
        <f>CONCATENATE(Tabla1[[#This Row],[CONTRATO]],Tabla1[[#This Row],[CLAVE]])</f>
        <v/>
      </c>
    </row>
    <row r="1920" spans="15:15" x14ac:dyDescent="0.25">
      <c r="O1920" s="108" t="str">
        <f>CONCATENATE(Tabla1[[#This Row],[CONTRATO]],Tabla1[[#This Row],[CLAVE]])</f>
        <v/>
      </c>
    </row>
    <row r="1921" spans="15:15" x14ac:dyDescent="0.25">
      <c r="O1921" s="108" t="str">
        <f>CONCATENATE(Tabla1[[#This Row],[CONTRATO]],Tabla1[[#This Row],[CLAVE]])</f>
        <v/>
      </c>
    </row>
    <row r="1922" spans="15:15" x14ac:dyDescent="0.25">
      <c r="O1922" s="108" t="str">
        <f>CONCATENATE(Tabla1[[#This Row],[CONTRATO]],Tabla1[[#This Row],[CLAVE]])</f>
        <v/>
      </c>
    </row>
    <row r="1923" spans="15:15" x14ac:dyDescent="0.25">
      <c r="O1923" s="108" t="str">
        <f>CONCATENATE(Tabla1[[#This Row],[CONTRATO]],Tabla1[[#This Row],[CLAVE]])</f>
        <v/>
      </c>
    </row>
    <row r="1924" spans="15:15" x14ac:dyDescent="0.25">
      <c r="O1924" s="108" t="str">
        <f>CONCATENATE(Tabla1[[#This Row],[CONTRATO]],Tabla1[[#This Row],[CLAVE]])</f>
        <v/>
      </c>
    </row>
    <row r="1925" spans="15:15" x14ac:dyDescent="0.25">
      <c r="O1925" s="108" t="str">
        <f>CONCATENATE(Tabla1[[#This Row],[CONTRATO]],Tabla1[[#This Row],[CLAVE]])</f>
        <v/>
      </c>
    </row>
    <row r="1926" spans="15:15" x14ac:dyDescent="0.25">
      <c r="O1926" s="108" t="str">
        <f>CONCATENATE(Tabla1[[#This Row],[CONTRATO]],Tabla1[[#This Row],[CLAVE]])</f>
        <v/>
      </c>
    </row>
    <row r="1927" spans="15:15" x14ac:dyDescent="0.25">
      <c r="O1927" s="108" t="str">
        <f>CONCATENATE(Tabla1[[#This Row],[CONTRATO]],Tabla1[[#This Row],[CLAVE]])</f>
        <v/>
      </c>
    </row>
    <row r="1928" spans="15:15" x14ac:dyDescent="0.25">
      <c r="O1928" s="108" t="str">
        <f>CONCATENATE(Tabla1[[#This Row],[CONTRATO]],Tabla1[[#This Row],[CLAVE]])</f>
        <v/>
      </c>
    </row>
    <row r="1929" spans="15:15" x14ac:dyDescent="0.25">
      <c r="O1929" s="108" t="str">
        <f>CONCATENATE(Tabla1[[#This Row],[CONTRATO]],Tabla1[[#This Row],[CLAVE]])</f>
        <v/>
      </c>
    </row>
    <row r="1930" spans="15:15" x14ac:dyDescent="0.25">
      <c r="O1930" s="108" t="str">
        <f>CONCATENATE(Tabla1[[#This Row],[CONTRATO]],Tabla1[[#This Row],[CLAVE]])</f>
        <v/>
      </c>
    </row>
    <row r="1931" spans="15:15" x14ac:dyDescent="0.25">
      <c r="O1931" s="108" t="str">
        <f>CONCATENATE(Tabla1[[#This Row],[CONTRATO]],Tabla1[[#This Row],[CLAVE]])</f>
        <v/>
      </c>
    </row>
    <row r="1932" spans="15:15" x14ac:dyDescent="0.25">
      <c r="O1932" s="108" t="str">
        <f>CONCATENATE(Tabla1[[#This Row],[CONTRATO]],Tabla1[[#This Row],[CLAVE]])</f>
        <v/>
      </c>
    </row>
    <row r="1933" spans="15:15" x14ac:dyDescent="0.25">
      <c r="O1933" s="108" t="str">
        <f>CONCATENATE(Tabla1[[#This Row],[CONTRATO]],Tabla1[[#This Row],[CLAVE]])</f>
        <v/>
      </c>
    </row>
    <row r="1934" spans="15:15" x14ac:dyDescent="0.25">
      <c r="O1934" s="108" t="str">
        <f>CONCATENATE(Tabla1[[#This Row],[CONTRATO]],Tabla1[[#This Row],[CLAVE]])</f>
        <v/>
      </c>
    </row>
    <row r="1935" spans="15:15" x14ac:dyDescent="0.25">
      <c r="O1935" s="108" t="str">
        <f>CONCATENATE(Tabla1[[#This Row],[CONTRATO]],Tabla1[[#This Row],[CLAVE]])</f>
        <v/>
      </c>
    </row>
    <row r="1936" spans="15:15" x14ac:dyDescent="0.25">
      <c r="O1936" s="108" t="str">
        <f>CONCATENATE(Tabla1[[#This Row],[CONTRATO]],Tabla1[[#This Row],[CLAVE]])</f>
        <v/>
      </c>
    </row>
    <row r="1937" spans="15:15" x14ac:dyDescent="0.25">
      <c r="O1937" s="108" t="str">
        <f>CONCATENATE(Tabla1[[#This Row],[CONTRATO]],Tabla1[[#This Row],[CLAVE]])</f>
        <v/>
      </c>
    </row>
    <row r="1938" spans="15:15" x14ac:dyDescent="0.25">
      <c r="O1938" s="108" t="str">
        <f>CONCATENATE(Tabla1[[#This Row],[CONTRATO]],Tabla1[[#This Row],[CLAVE]])</f>
        <v/>
      </c>
    </row>
    <row r="1939" spans="15:15" x14ac:dyDescent="0.25">
      <c r="O1939" s="108" t="str">
        <f>CONCATENATE(Tabla1[[#This Row],[CONTRATO]],Tabla1[[#This Row],[CLAVE]])</f>
        <v/>
      </c>
    </row>
    <row r="1940" spans="15:15" x14ac:dyDescent="0.25">
      <c r="O1940" s="108" t="str">
        <f>CONCATENATE(Tabla1[[#This Row],[CONTRATO]],Tabla1[[#This Row],[CLAVE]])</f>
        <v/>
      </c>
    </row>
    <row r="1941" spans="15:15" x14ac:dyDescent="0.25">
      <c r="O1941" s="108" t="str">
        <f>CONCATENATE(Tabla1[[#This Row],[CONTRATO]],Tabla1[[#This Row],[CLAVE]])</f>
        <v/>
      </c>
    </row>
    <row r="1942" spans="15:15" x14ac:dyDescent="0.25">
      <c r="O1942" s="108" t="str">
        <f>CONCATENATE(Tabla1[[#This Row],[CONTRATO]],Tabla1[[#This Row],[CLAVE]])</f>
        <v/>
      </c>
    </row>
    <row r="1943" spans="15:15" x14ac:dyDescent="0.25">
      <c r="O1943" s="108" t="str">
        <f>CONCATENATE(Tabla1[[#This Row],[CONTRATO]],Tabla1[[#This Row],[CLAVE]])</f>
        <v/>
      </c>
    </row>
    <row r="1944" spans="15:15" x14ac:dyDescent="0.25">
      <c r="O1944" s="108" t="str">
        <f>CONCATENATE(Tabla1[[#This Row],[CONTRATO]],Tabla1[[#This Row],[CLAVE]])</f>
        <v/>
      </c>
    </row>
    <row r="1945" spans="15:15" x14ac:dyDescent="0.25">
      <c r="O1945" s="108" t="str">
        <f>CONCATENATE(Tabla1[[#This Row],[CONTRATO]],Tabla1[[#This Row],[CLAVE]])</f>
        <v/>
      </c>
    </row>
    <row r="1946" spans="15:15" x14ac:dyDescent="0.25">
      <c r="O1946" s="108" t="str">
        <f>CONCATENATE(Tabla1[[#This Row],[CONTRATO]],Tabla1[[#This Row],[CLAVE]])</f>
        <v/>
      </c>
    </row>
    <row r="1947" spans="15:15" x14ac:dyDescent="0.25">
      <c r="O1947" s="108" t="str">
        <f>CONCATENATE(Tabla1[[#This Row],[CONTRATO]],Tabla1[[#This Row],[CLAVE]])</f>
        <v/>
      </c>
    </row>
    <row r="1948" spans="15:15" x14ac:dyDescent="0.25">
      <c r="O1948" s="108" t="str">
        <f>CONCATENATE(Tabla1[[#This Row],[CONTRATO]],Tabla1[[#This Row],[CLAVE]])</f>
        <v/>
      </c>
    </row>
    <row r="1949" spans="15:15" x14ac:dyDescent="0.25">
      <c r="O1949" s="108" t="str">
        <f>CONCATENATE(Tabla1[[#This Row],[CONTRATO]],Tabla1[[#This Row],[CLAVE]])</f>
        <v/>
      </c>
    </row>
    <row r="1950" spans="15:15" x14ac:dyDescent="0.25">
      <c r="O1950" s="108" t="str">
        <f>CONCATENATE(Tabla1[[#This Row],[CONTRATO]],Tabla1[[#This Row],[CLAVE]])</f>
        <v/>
      </c>
    </row>
    <row r="1951" spans="15:15" x14ac:dyDescent="0.25">
      <c r="O1951" s="108" t="str">
        <f>CONCATENATE(Tabla1[[#This Row],[CONTRATO]],Tabla1[[#This Row],[CLAVE]])</f>
        <v/>
      </c>
    </row>
    <row r="1952" spans="15:15" x14ac:dyDescent="0.25">
      <c r="O1952" s="108" t="str">
        <f>CONCATENATE(Tabla1[[#This Row],[CONTRATO]],Tabla1[[#This Row],[CLAVE]])</f>
        <v/>
      </c>
    </row>
    <row r="1953" spans="15:15" x14ac:dyDescent="0.25">
      <c r="O1953" s="108" t="str">
        <f>CONCATENATE(Tabla1[[#This Row],[CONTRATO]],Tabla1[[#This Row],[CLAVE]])</f>
        <v/>
      </c>
    </row>
    <row r="1954" spans="15:15" x14ac:dyDescent="0.25">
      <c r="O1954" s="108" t="str">
        <f>CONCATENATE(Tabla1[[#This Row],[CONTRATO]],Tabla1[[#This Row],[CLAVE]])</f>
        <v/>
      </c>
    </row>
    <row r="1955" spans="15:15" x14ac:dyDescent="0.25">
      <c r="O1955" s="108" t="str">
        <f>CONCATENATE(Tabla1[[#This Row],[CONTRATO]],Tabla1[[#This Row],[CLAVE]])</f>
        <v/>
      </c>
    </row>
    <row r="1956" spans="15:15" x14ac:dyDescent="0.25">
      <c r="O1956" s="108" t="str">
        <f>CONCATENATE(Tabla1[[#This Row],[CONTRATO]],Tabla1[[#This Row],[CLAVE]])</f>
        <v/>
      </c>
    </row>
    <row r="1957" spans="15:15" x14ac:dyDescent="0.25">
      <c r="O1957" s="108" t="str">
        <f>CONCATENATE(Tabla1[[#This Row],[CONTRATO]],Tabla1[[#This Row],[CLAVE]])</f>
        <v/>
      </c>
    </row>
    <row r="1958" spans="15:15" x14ac:dyDescent="0.25">
      <c r="O1958" s="108" t="str">
        <f>CONCATENATE(Tabla1[[#This Row],[CONTRATO]],Tabla1[[#This Row],[CLAVE]])</f>
        <v/>
      </c>
    </row>
    <row r="1959" spans="15:15" x14ac:dyDescent="0.25">
      <c r="O1959" s="108" t="str">
        <f>CONCATENATE(Tabla1[[#This Row],[CONTRATO]],Tabla1[[#This Row],[CLAVE]])</f>
        <v/>
      </c>
    </row>
    <row r="1960" spans="15:15" x14ac:dyDescent="0.25">
      <c r="O1960" s="108" t="str">
        <f>CONCATENATE(Tabla1[[#This Row],[CONTRATO]],Tabla1[[#This Row],[CLAVE]])</f>
        <v/>
      </c>
    </row>
    <row r="1961" spans="15:15" x14ac:dyDescent="0.25">
      <c r="O1961" s="108" t="str">
        <f>CONCATENATE(Tabla1[[#This Row],[CONTRATO]],Tabla1[[#This Row],[CLAVE]])</f>
        <v/>
      </c>
    </row>
    <row r="1962" spans="15:15" x14ac:dyDescent="0.25">
      <c r="O1962" s="108" t="str">
        <f>CONCATENATE(Tabla1[[#This Row],[CONTRATO]],Tabla1[[#This Row],[CLAVE]])</f>
        <v/>
      </c>
    </row>
    <row r="1963" spans="15:15" x14ac:dyDescent="0.25">
      <c r="O1963" s="108" t="str">
        <f>CONCATENATE(Tabla1[[#This Row],[CONTRATO]],Tabla1[[#This Row],[CLAVE]])</f>
        <v/>
      </c>
    </row>
    <row r="1964" spans="15:15" x14ac:dyDescent="0.25">
      <c r="O1964" s="108" t="str">
        <f>CONCATENATE(Tabla1[[#This Row],[CONTRATO]],Tabla1[[#This Row],[CLAVE]])</f>
        <v/>
      </c>
    </row>
    <row r="1965" spans="15:15" x14ac:dyDescent="0.25">
      <c r="O1965" s="108" t="str">
        <f>CONCATENATE(Tabla1[[#This Row],[CONTRATO]],Tabla1[[#This Row],[CLAVE]])</f>
        <v/>
      </c>
    </row>
    <row r="1966" spans="15:15" x14ac:dyDescent="0.25">
      <c r="O1966" s="108" t="str">
        <f>CONCATENATE(Tabla1[[#This Row],[CONTRATO]],Tabla1[[#This Row],[CLAVE]])</f>
        <v/>
      </c>
    </row>
    <row r="1967" spans="15:15" x14ac:dyDescent="0.25">
      <c r="O1967" s="108" t="str">
        <f>CONCATENATE(Tabla1[[#This Row],[CONTRATO]],Tabla1[[#This Row],[CLAVE]])</f>
        <v/>
      </c>
    </row>
    <row r="1968" spans="15:15" x14ac:dyDescent="0.25">
      <c r="O1968" s="108" t="str">
        <f>CONCATENATE(Tabla1[[#This Row],[CONTRATO]],Tabla1[[#This Row],[CLAVE]])</f>
        <v/>
      </c>
    </row>
    <row r="1969" spans="15:15" x14ac:dyDescent="0.25">
      <c r="O1969" s="108" t="str">
        <f>CONCATENATE(Tabla1[[#This Row],[CONTRATO]],Tabla1[[#This Row],[CLAVE]])</f>
        <v/>
      </c>
    </row>
    <row r="1970" spans="15:15" x14ac:dyDescent="0.25">
      <c r="O1970" s="108" t="str">
        <f>CONCATENATE(Tabla1[[#This Row],[CONTRATO]],Tabla1[[#This Row],[CLAVE]])</f>
        <v/>
      </c>
    </row>
    <row r="1971" spans="15:15" x14ac:dyDescent="0.25">
      <c r="O1971" s="108" t="str">
        <f>CONCATENATE(Tabla1[[#This Row],[CONTRATO]],Tabla1[[#This Row],[CLAVE]])</f>
        <v/>
      </c>
    </row>
    <row r="1972" spans="15:15" x14ac:dyDescent="0.25">
      <c r="O1972" s="108" t="str">
        <f>CONCATENATE(Tabla1[[#This Row],[CONTRATO]],Tabla1[[#This Row],[CLAVE]])</f>
        <v/>
      </c>
    </row>
    <row r="1973" spans="15:15" x14ac:dyDescent="0.25">
      <c r="O1973" s="108" t="str">
        <f>CONCATENATE(Tabla1[[#This Row],[CONTRATO]],Tabla1[[#This Row],[CLAVE]])</f>
        <v/>
      </c>
    </row>
    <row r="1974" spans="15:15" x14ac:dyDescent="0.25">
      <c r="O1974" s="108" t="str">
        <f>CONCATENATE(Tabla1[[#This Row],[CONTRATO]],Tabla1[[#This Row],[CLAVE]])</f>
        <v/>
      </c>
    </row>
    <row r="1975" spans="15:15" x14ac:dyDescent="0.25">
      <c r="O1975" s="108" t="str">
        <f>CONCATENATE(Tabla1[[#This Row],[CONTRATO]],Tabla1[[#This Row],[CLAVE]])</f>
        <v/>
      </c>
    </row>
    <row r="1976" spans="15:15" x14ac:dyDescent="0.25">
      <c r="O1976" s="108" t="str">
        <f>CONCATENATE(Tabla1[[#This Row],[CONTRATO]],Tabla1[[#This Row],[CLAVE]])</f>
        <v/>
      </c>
    </row>
    <row r="1977" spans="15:15" x14ac:dyDescent="0.25">
      <c r="O1977" s="108" t="str">
        <f>CONCATENATE(Tabla1[[#This Row],[CONTRATO]],Tabla1[[#This Row],[CLAVE]])</f>
        <v/>
      </c>
    </row>
    <row r="1978" spans="15:15" x14ac:dyDescent="0.25">
      <c r="O1978" s="108" t="str">
        <f>CONCATENATE(Tabla1[[#This Row],[CONTRATO]],Tabla1[[#This Row],[CLAVE]])</f>
        <v/>
      </c>
    </row>
    <row r="1979" spans="15:15" x14ac:dyDescent="0.25">
      <c r="O1979" s="108" t="str">
        <f>CONCATENATE(Tabla1[[#This Row],[CONTRATO]],Tabla1[[#This Row],[CLAVE]])</f>
        <v/>
      </c>
    </row>
    <row r="1980" spans="15:15" x14ac:dyDescent="0.25">
      <c r="O1980" s="108" t="str">
        <f>CONCATENATE(Tabla1[[#This Row],[CONTRATO]],Tabla1[[#This Row],[CLAVE]])</f>
        <v/>
      </c>
    </row>
    <row r="1981" spans="15:15" x14ac:dyDescent="0.25">
      <c r="O1981" s="108" t="str">
        <f>CONCATENATE(Tabla1[[#This Row],[CONTRATO]],Tabla1[[#This Row],[CLAVE]])</f>
        <v/>
      </c>
    </row>
    <row r="1982" spans="15:15" x14ac:dyDescent="0.25">
      <c r="O1982" s="108" t="str">
        <f>CONCATENATE(Tabla1[[#This Row],[CONTRATO]],Tabla1[[#This Row],[CLAVE]])</f>
        <v/>
      </c>
    </row>
    <row r="1983" spans="15:15" x14ac:dyDescent="0.25">
      <c r="O1983" s="108" t="str">
        <f>CONCATENATE(Tabla1[[#This Row],[CONTRATO]],Tabla1[[#This Row],[CLAVE]])</f>
        <v/>
      </c>
    </row>
    <row r="1984" spans="15:15" x14ac:dyDescent="0.25">
      <c r="O1984" s="108" t="str">
        <f>CONCATENATE(Tabla1[[#This Row],[CONTRATO]],Tabla1[[#This Row],[CLAVE]])</f>
        <v/>
      </c>
    </row>
    <row r="1985" spans="15:15" x14ac:dyDescent="0.25">
      <c r="O1985" s="108" t="str">
        <f>CONCATENATE(Tabla1[[#This Row],[CONTRATO]],Tabla1[[#This Row],[CLAVE]])</f>
        <v/>
      </c>
    </row>
    <row r="1986" spans="15:15" x14ac:dyDescent="0.25">
      <c r="O1986" s="108" t="str">
        <f>CONCATENATE(Tabla1[[#This Row],[CONTRATO]],Tabla1[[#This Row],[CLAVE]])</f>
        <v/>
      </c>
    </row>
    <row r="1987" spans="15:15" x14ac:dyDescent="0.25">
      <c r="O1987" s="108" t="str">
        <f>CONCATENATE(Tabla1[[#This Row],[CONTRATO]],Tabla1[[#This Row],[CLAVE]])</f>
        <v/>
      </c>
    </row>
    <row r="1988" spans="15:15" x14ac:dyDescent="0.25">
      <c r="O1988" s="108" t="str">
        <f>CONCATENATE(Tabla1[[#This Row],[CONTRATO]],Tabla1[[#This Row],[CLAVE]])</f>
        <v/>
      </c>
    </row>
    <row r="1989" spans="15:15" x14ac:dyDescent="0.25">
      <c r="O1989" s="108" t="str">
        <f>CONCATENATE(Tabla1[[#This Row],[CONTRATO]],Tabla1[[#This Row],[CLAVE]])</f>
        <v/>
      </c>
    </row>
    <row r="1990" spans="15:15" x14ac:dyDescent="0.25">
      <c r="O1990" s="108" t="str">
        <f>CONCATENATE(Tabla1[[#This Row],[CONTRATO]],Tabla1[[#This Row],[CLAVE]])</f>
        <v/>
      </c>
    </row>
    <row r="1991" spans="15:15" x14ac:dyDescent="0.25">
      <c r="O1991" s="108" t="str">
        <f>CONCATENATE(Tabla1[[#This Row],[CONTRATO]],Tabla1[[#This Row],[CLAVE]])</f>
        <v/>
      </c>
    </row>
    <row r="1992" spans="15:15" x14ac:dyDescent="0.25">
      <c r="O1992" s="108" t="str">
        <f>CONCATENATE(Tabla1[[#This Row],[CONTRATO]],Tabla1[[#This Row],[CLAVE]])</f>
        <v/>
      </c>
    </row>
    <row r="1993" spans="15:15" x14ac:dyDescent="0.25">
      <c r="O1993" s="108" t="str">
        <f>CONCATENATE(Tabla1[[#This Row],[CONTRATO]],Tabla1[[#This Row],[CLAVE]])</f>
        <v/>
      </c>
    </row>
    <row r="1994" spans="15:15" x14ac:dyDescent="0.25">
      <c r="O1994" s="108" t="str">
        <f>CONCATENATE(Tabla1[[#This Row],[CONTRATO]],Tabla1[[#This Row],[CLAVE]])</f>
        <v/>
      </c>
    </row>
    <row r="1995" spans="15:15" x14ac:dyDescent="0.25">
      <c r="O1995" s="108" t="str">
        <f>CONCATENATE(Tabla1[[#This Row],[CONTRATO]],Tabla1[[#This Row],[CLAVE]])</f>
        <v/>
      </c>
    </row>
    <row r="1996" spans="15:15" x14ac:dyDescent="0.25">
      <c r="O1996" s="108" t="str">
        <f>CONCATENATE(Tabla1[[#This Row],[CONTRATO]],Tabla1[[#This Row],[CLAVE]])</f>
        <v/>
      </c>
    </row>
    <row r="1997" spans="15:15" x14ac:dyDescent="0.25">
      <c r="O1997" s="108" t="str">
        <f>CONCATENATE(Tabla1[[#This Row],[CONTRATO]],Tabla1[[#This Row],[CLAVE]])</f>
        <v/>
      </c>
    </row>
    <row r="1998" spans="15:15" x14ac:dyDescent="0.25">
      <c r="O1998" s="108" t="str">
        <f>CONCATENATE(Tabla1[[#This Row],[CONTRATO]],Tabla1[[#This Row],[CLAVE]])</f>
        <v/>
      </c>
    </row>
    <row r="1999" spans="15:15" x14ac:dyDescent="0.25">
      <c r="O1999" s="108" t="str">
        <f>CONCATENATE(Tabla1[[#This Row],[CONTRATO]],Tabla1[[#This Row],[CLAVE]])</f>
        <v/>
      </c>
    </row>
    <row r="2000" spans="15:15" x14ac:dyDescent="0.25">
      <c r="O2000" s="108" t="str">
        <f>CONCATENATE(Tabla1[[#This Row],[CONTRATO]],Tabla1[[#This Row],[CLAVE]])</f>
        <v/>
      </c>
    </row>
    <row r="2002" spans="5:14" ht="21" x14ac:dyDescent="0.35">
      <c r="E2002" s="109">
        <f>SUM(Tabla1[PIEZAS SOLICITADAS])</f>
        <v>626864</v>
      </c>
      <c r="N2002" s="109">
        <f>SUM(Tabla1[CANTIDAD ENTREGADA])</f>
        <v>518312</v>
      </c>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G688"/>
  <sheetViews>
    <sheetView topLeftCell="A655" workbookViewId="0">
      <selection activeCell="G685" sqref="G685"/>
    </sheetView>
  </sheetViews>
  <sheetFormatPr baseColWidth="10" defaultRowHeight="15" x14ac:dyDescent="0.25"/>
  <cols>
    <col min="1" max="1" width="37.85546875" customWidth="1"/>
    <col min="2" max="2" width="27.28515625" customWidth="1"/>
    <col min="3" max="3" width="30" customWidth="1"/>
    <col min="4" max="4" width="19.7109375" customWidth="1"/>
    <col min="5" max="5" width="20.140625" customWidth="1"/>
    <col min="6" max="6" width="26" customWidth="1"/>
    <col min="7" max="7" width="23.7109375" customWidth="1"/>
  </cols>
  <sheetData>
    <row r="1" spans="1:7" ht="30.6" customHeight="1" x14ac:dyDescent="0.25">
      <c r="A1" s="86" t="s">
        <v>2791</v>
      </c>
      <c r="B1" t="s">
        <v>2790</v>
      </c>
      <c r="C1" t="s">
        <v>2811</v>
      </c>
      <c r="E1" s="111" t="s">
        <v>3402</v>
      </c>
      <c r="G1" s="113" t="s">
        <v>3403</v>
      </c>
    </row>
    <row r="2" spans="1:7" x14ac:dyDescent="0.25">
      <c r="A2" s="88"/>
      <c r="B2" s="141"/>
      <c r="C2" s="141"/>
      <c r="E2" t="str">
        <f>IFERROR(VLOOKUP(A2,'PARA SISTEMAS 2023-2024'!$L$7:$W$993,12,0),"-")</f>
        <v>-</v>
      </c>
      <c r="G2" t="str">
        <f>IFERROR(VLOOKUP(A2,'PARA SISTEMAS 2023-2024'!$L$7:$X$993,13,0),"-")</f>
        <v>-</v>
      </c>
    </row>
    <row r="3" spans="1:7" x14ac:dyDescent="0.25">
      <c r="A3" s="88" t="s">
        <v>2812</v>
      </c>
      <c r="B3" s="141">
        <v>43</v>
      </c>
      <c r="C3" s="141">
        <v>43</v>
      </c>
      <c r="E3">
        <f>IFERROR(VLOOKUP(A3,'PARA SISTEMAS 2023-2024'!$L$7:$W$993,12,0),"-")</f>
        <v>43</v>
      </c>
      <c r="G3">
        <f>IFERROR(VLOOKUP(A3,'PARA SISTEMAS 2023-2024'!$L$7:$X$993,13,0),"-")</f>
        <v>43</v>
      </c>
    </row>
    <row r="4" spans="1:7" x14ac:dyDescent="0.25">
      <c r="A4" s="88" t="s">
        <v>2813</v>
      </c>
      <c r="B4" s="141">
        <v>1599</v>
      </c>
      <c r="C4" s="141">
        <v>640</v>
      </c>
      <c r="E4">
        <f>IFERROR(VLOOKUP(A4,'PARA SISTEMAS 2023-2024'!$L$7:$W$993,12,0),"-")</f>
        <v>1599</v>
      </c>
      <c r="G4">
        <f>IFERROR(VLOOKUP(A4,'PARA SISTEMAS 2023-2024'!$L$7:$X$993,13,0),"-")</f>
        <v>640</v>
      </c>
    </row>
    <row r="5" spans="1:7" x14ac:dyDescent="0.25">
      <c r="A5" s="88" t="s">
        <v>2814</v>
      </c>
      <c r="B5" s="141">
        <v>4</v>
      </c>
      <c r="C5" s="141">
        <v>4</v>
      </c>
      <c r="E5">
        <f>IFERROR(VLOOKUP(A5,'PARA SISTEMAS 2023-2024'!$L$7:$W$993,12,0),"-")</f>
        <v>4</v>
      </c>
      <c r="G5">
        <f>IFERROR(VLOOKUP(A5,'PARA SISTEMAS 2023-2024'!$L$7:$X$993,13,0),"-")</f>
        <v>4</v>
      </c>
    </row>
    <row r="6" spans="1:7" x14ac:dyDescent="0.25">
      <c r="A6" s="88" t="s">
        <v>2815</v>
      </c>
      <c r="B6" s="141">
        <v>117</v>
      </c>
      <c r="C6" s="141">
        <v>47</v>
      </c>
      <c r="E6">
        <f>IFERROR(VLOOKUP(A6,'PARA SISTEMAS 2023-2024'!$L$7:$W$993,12,0),"-")</f>
        <v>117</v>
      </c>
      <c r="G6">
        <f>IFERROR(VLOOKUP(A6,'PARA SISTEMAS 2023-2024'!$L$7:$X$993,13,0),"-")</f>
        <v>47</v>
      </c>
    </row>
    <row r="7" spans="1:7" x14ac:dyDescent="0.25">
      <c r="A7" s="88" t="s">
        <v>2816</v>
      </c>
      <c r="B7" s="141">
        <v>117</v>
      </c>
      <c r="C7" s="141">
        <v>117</v>
      </c>
      <c r="E7">
        <f>IFERROR(VLOOKUP(A7,'PARA SISTEMAS 2023-2024'!$L$7:$W$993,12,0),"-")</f>
        <v>117</v>
      </c>
      <c r="G7">
        <f>IFERROR(VLOOKUP(A7,'PARA SISTEMAS 2023-2024'!$L$7:$X$993,13,0),"-")</f>
        <v>117</v>
      </c>
    </row>
    <row r="8" spans="1:7" x14ac:dyDescent="0.25">
      <c r="A8" s="88" t="s">
        <v>2817</v>
      </c>
      <c r="B8" s="141">
        <v>133</v>
      </c>
      <c r="C8" s="141">
        <v>133</v>
      </c>
      <c r="E8">
        <f>IFERROR(VLOOKUP(A8,'PARA SISTEMAS 2023-2024'!$L$7:$W$993,12,0),"-")</f>
        <v>133</v>
      </c>
      <c r="G8">
        <f>IFERROR(VLOOKUP(A8,'PARA SISTEMAS 2023-2024'!$L$7:$X$993,13,0),"-")</f>
        <v>133</v>
      </c>
    </row>
    <row r="9" spans="1:7" x14ac:dyDescent="0.25">
      <c r="A9" s="88" t="s">
        <v>2818</v>
      </c>
      <c r="B9" s="141">
        <v>93</v>
      </c>
      <c r="C9" s="141">
        <v>93</v>
      </c>
      <c r="E9">
        <f>IFERROR(VLOOKUP(A9,'PARA SISTEMAS 2023-2024'!$L$7:$W$993,12,0),"-")</f>
        <v>93</v>
      </c>
      <c r="G9">
        <f>IFERROR(VLOOKUP(A9,'PARA SISTEMAS 2023-2024'!$L$7:$X$993,13,0),"-")</f>
        <v>93</v>
      </c>
    </row>
    <row r="10" spans="1:7" x14ac:dyDescent="0.25">
      <c r="A10" s="88" t="s">
        <v>2819</v>
      </c>
      <c r="B10" s="141">
        <v>780</v>
      </c>
      <c r="C10" s="141">
        <v>780</v>
      </c>
      <c r="E10">
        <f>IFERROR(VLOOKUP(A10,'PARA SISTEMAS 2023-2024'!$L$7:$W$993,12,0),"-")</f>
        <v>780</v>
      </c>
      <c r="G10">
        <f>IFERROR(VLOOKUP(A10,'PARA SISTEMAS 2023-2024'!$L$7:$X$993,13,0),"-")</f>
        <v>780</v>
      </c>
    </row>
    <row r="11" spans="1:7" x14ac:dyDescent="0.25">
      <c r="A11" s="88" t="s">
        <v>2820</v>
      </c>
      <c r="B11" s="141">
        <v>546</v>
      </c>
      <c r="C11" s="141">
        <v>546</v>
      </c>
      <c r="E11">
        <f>IFERROR(VLOOKUP(A11,'PARA SISTEMAS 2023-2024'!$L$7:$W$993,12,0),"-")</f>
        <v>546</v>
      </c>
      <c r="G11">
        <f>IFERROR(VLOOKUP(A11,'PARA SISTEMAS 2023-2024'!$L$7:$X$993,13,0),"-")</f>
        <v>546</v>
      </c>
    </row>
    <row r="12" spans="1:7" x14ac:dyDescent="0.25">
      <c r="A12" s="88" t="s">
        <v>2821</v>
      </c>
      <c r="B12" s="141">
        <v>289</v>
      </c>
      <c r="C12" s="141">
        <v>289</v>
      </c>
      <c r="E12">
        <f>IFERROR(VLOOKUP(A12,'PARA SISTEMAS 2023-2024'!$L$7:$W$993,12,0),"-")</f>
        <v>289</v>
      </c>
      <c r="G12">
        <f>IFERROR(VLOOKUP(A12,'PARA SISTEMAS 2023-2024'!$L$7:$X$993,13,0),"-")</f>
        <v>289</v>
      </c>
    </row>
    <row r="13" spans="1:7" x14ac:dyDescent="0.25">
      <c r="A13" s="88" t="s">
        <v>2822</v>
      </c>
      <c r="B13" s="141">
        <v>2</v>
      </c>
      <c r="C13" s="141">
        <v>2</v>
      </c>
      <c r="E13">
        <f>IFERROR(VLOOKUP(A13,'PARA SISTEMAS 2023-2024'!$L$7:$W$993,12,0),"-")</f>
        <v>2</v>
      </c>
      <c r="G13">
        <f>IFERROR(VLOOKUP(A13,'PARA SISTEMAS 2023-2024'!$L$7:$X$993,13,0),"-")</f>
        <v>2</v>
      </c>
    </row>
    <row r="14" spans="1:7" x14ac:dyDescent="0.25">
      <c r="A14" s="88" t="s">
        <v>2823</v>
      </c>
      <c r="B14" s="141">
        <v>224</v>
      </c>
      <c r="C14" s="141">
        <v>224</v>
      </c>
      <c r="E14">
        <f>IFERROR(VLOOKUP(A14,'PARA SISTEMAS 2023-2024'!$L$7:$W$993,12,0),"-")</f>
        <v>224</v>
      </c>
      <c r="G14">
        <f>IFERROR(VLOOKUP(A14,'PARA SISTEMAS 2023-2024'!$L$7:$X$993,13,0),"-")</f>
        <v>224</v>
      </c>
    </row>
    <row r="15" spans="1:7" x14ac:dyDescent="0.25">
      <c r="A15" s="88" t="s">
        <v>2824</v>
      </c>
      <c r="B15" s="141">
        <v>117</v>
      </c>
      <c r="C15" s="141">
        <v>117</v>
      </c>
      <c r="E15">
        <f>IFERROR(VLOOKUP(A15,'PARA SISTEMAS 2023-2024'!$L$7:$W$993,12,0),"-")</f>
        <v>117</v>
      </c>
      <c r="G15">
        <f>IFERROR(VLOOKUP(A15,'PARA SISTEMAS 2023-2024'!$L$7:$X$993,13,0),"-")</f>
        <v>117</v>
      </c>
    </row>
    <row r="16" spans="1:7" x14ac:dyDescent="0.25">
      <c r="A16" s="88" t="s">
        <v>2825</v>
      </c>
      <c r="B16" s="141">
        <v>33</v>
      </c>
      <c r="C16" s="141">
        <v>33</v>
      </c>
      <c r="E16">
        <f>IFERROR(VLOOKUP(A16,'PARA SISTEMAS 2023-2024'!$L$7:$W$993,12,0),"-")</f>
        <v>33</v>
      </c>
      <c r="G16">
        <f>IFERROR(VLOOKUP(A16,'PARA SISTEMAS 2023-2024'!$L$7:$X$993,13,0),"-")</f>
        <v>33</v>
      </c>
    </row>
    <row r="17" spans="1:7" x14ac:dyDescent="0.25">
      <c r="A17" s="88" t="s">
        <v>2826</v>
      </c>
      <c r="B17" s="141">
        <v>390</v>
      </c>
      <c r="C17" s="141">
        <v>390</v>
      </c>
      <c r="E17">
        <f>IFERROR(VLOOKUP(A17,'PARA SISTEMAS 2023-2024'!$L$7:$W$993,12,0),"-")</f>
        <v>390</v>
      </c>
      <c r="G17">
        <f>IFERROR(VLOOKUP(A17,'PARA SISTEMAS 2023-2024'!$L$7:$X$993,13,0),"-")</f>
        <v>390</v>
      </c>
    </row>
    <row r="18" spans="1:7" x14ac:dyDescent="0.25">
      <c r="A18" s="88" t="s">
        <v>2827</v>
      </c>
      <c r="B18" s="141">
        <v>2</v>
      </c>
      <c r="C18" s="141">
        <v>2</v>
      </c>
      <c r="E18">
        <f>IFERROR(VLOOKUP(A18,'PARA SISTEMAS 2023-2024'!$L$7:$W$993,12,0),"-")</f>
        <v>2</v>
      </c>
      <c r="G18">
        <f>IFERROR(VLOOKUP(A18,'PARA SISTEMAS 2023-2024'!$L$7:$X$993,13,0),"-")</f>
        <v>2</v>
      </c>
    </row>
    <row r="19" spans="1:7" x14ac:dyDescent="0.25">
      <c r="A19" s="88" t="s">
        <v>2828</v>
      </c>
      <c r="B19" s="141">
        <v>2000</v>
      </c>
      <c r="C19" s="141">
        <v>2000</v>
      </c>
      <c r="E19">
        <f>IFERROR(VLOOKUP(A19,'PARA SISTEMAS 2023-2024'!$L$7:$W$993,12,0),"-")</f>
        <v>2000</v>
      </c>
      <c r="G19">
        <f>IFERROR(VLOOKUP(A19,'PARA SISTEMAS 2023-2024'!$L$7:$X$993,13,0),"-")</f>
        <v>2000</v>
      </c>
    </row>
    <row r="20" spans="1:7" x14ac:dyDescent="0.25">
      <c r="A20" s="88" t="s">
        <v>2829</v>
      </c>
      <c r="B20" s="141">
        <v>2</v>
      </c>
      <c r="C20" s="141">
        <v>2</v>
      </c>
      <c r="E20">
        <f>IFERROR(VLOOKUP(A20,'PARA SISTEMAS 2023-2024'!$L$7:$W$993,12,0),"-")</f>
        <v>2</v>
      </c>
      <c r="G20">
        <f>IFERROR(VLOOKUP(A20,'PARA SISTEMAS 2023-2024'!$L$7:$X$993,13,0),"-")</f>
        <v>2</v>
      </c>
    </row>
    <row r="21" spans="1:7" x14ac:dyDescent="0.25">
      <c r="A21" s="88" t="s">
        <v>2830</v>
      </c>
      <c r="B21" s="141">
        <v>39</v>
      </c>
      <c r="C21" s="141">
        <v>0</v>
      </c>
      <c r="E21">
        <f>IFERROR(VLOOKUP(A21,'PARA SISTEMAS 2023-2024'!$L$7:$W$993,12,0),"-")</f>
        <v>39</v>
      </c>
      <c r="G21">
        <f>IFERROR(VLOOKUP(A21,'PARA SISTEMAS 2023-2024'!$L$7:$X$993,13,0),"-")</f>
        <v>0</v>
      </c>
    </row>
    <row r="22" spans="1:7" x14ac:dyDescent="0.25">
      <c r="A22" s="88" t="s">
        <v>2831</v>
      </c>
      <c r="B22" s="141">
        <v>1170</v>
      </c>
      <c r="C22" s="141">
        <v>1170</v>
      </c>
      <c r="E22">
        <f>IFERROR(VLOOKUP(A22,'PARA SISTEMAS 2023-2024'!$L$7:$W$993,12,0),"-")</f>
        <v>1170</v>
      </c>
      <c r="G22">
        <f>IFERROR(VLOOKUP(A22,'PARA SISTEMAS 2023-2024'!$L$7:$X$993,13,0),"-")</f>
        <v>1170</v>
      </c>
    </row>
    <row r="23" spans="1:7" x14ac:dyDescent="0.25">
      <c r="A23" s="88" t="s">
        <v>2832</v>
      </c>
      <c r="B23" s="141">
        <v>40</v>
      </c>
      <c r="C23" s="141">
        <v>40</v>
      </c>
      <c r="E23">
        <f>IFERROR(VLOOKUP(A23,'PARA SISTEMAS 2023-2024'!$L$7:$W$993,12,0),"-")</f>
        <v>40</v>
      </c>
      <c r="G23">
        <f>IFERROR(VLOOKUP(A23,'PARA SISTEMAS 2023-2024'!$L$7:$X$993,13,0),"-")</f>
        <v>40</v>
      </c>
    </row>
    <row r="24" spans="1:7" x14ac:dyDescent="0.25">
      <c r="A24" s="88" t="s">
        <v>2833</v>
      </c>
      <c r="B24" s="141">
        <v>15</v>
      </c>
      <c r="C24" s="141">
        <v>15</v>
      </c>
      <c r="E24">
        <f>IFERROR(VLOOKUP(A24,'PARA SISTEMAS 2023-2024'!$L$7:$W$993,12,0),"-")</f>
        <v>15</v>
      </c>
      <c r="G24">
        <f>IFERROR(VLOOKUP(A24,'PARA SISTEMAS 2023-2024'!$L$7:$X$993,13,0),"-")</f>
        <v>15</v>
      </c>
    </row>
    <row r="25" spans="1:7" x14ac:dyDescent="0.25">
      <c r="A25" s="88" t="s">
        <v>2834</v>
      </c>
      <c r="B25" s="141">
        <v>9</v>
      </c>
      <c r="C25" s="141">
        <v>9</v>
      </c>
      <c r="E25">
        <f>IFERROR(VLOOKUP(A25,'PARA SISTEMAS 2023-2024'!$L$7:$W$993,12,0),"-")</f>
        <v>9</v>
      </c>
      <c r="G25">
        <f>IFERROR(VLOOKUP(A25,'PARA SISTEMAS 2023-2024'!$L$7:$X$993,13,0),"-")</f>
        <v>9</v>
      </c>
    </row>
    <row r="26" spans="1:7" x14ac:dyDescent="0.25">
      <c r="A26" s="88" t="s">
        <v>2835</v>
      </c>
      <c r="B26" s="141">
        <v>46</v>
      </c>
      <c r="C26" s="141">
        <v>46</v>
      </c>
      <c r="E26">
        <f>IFERROR(VLOOKUP(A26,'PARA SISTEMAS 2023-2024'!$L$7:$W$993,12,0),"-")</f>
        <v>46</v>
      </c>
      <c r="G26">
        <f>IFERROR(VLOOKUP(A26,'PARA SISTEMAS 2023-2024'!$L$7:$X$993,13,0),"-")</f>
        <v>46</v>
      </c>
    </row>
    <row r="27" spans="1:7" x14ac:dyDescent="0.25">
      <c r="A27" s="88" t="s">
        <v>2836</v>
      </c>
      <c r="B27" s="141">
        <v>39</v>
      </c>
      <c r="C27" s="141">
        <v>39</v>
      </c>
      <c r="E27">
        <f>IFERROR(VLOOKUP(A27,'PARA SISTEMAS 2023-2024'!$L$7:$W$993,12,0),"-")</f>
        <v>39</v>
      </c>
      <c r="G27">
        <f>IFERROR(VLOOKUP(A27,'PARA SISTEMAS 2023-2024'!$L$7:$X$993,13,0),"-")</f>
        <v>39</v>
      </c>
    </row>
    <row r="28" spans="1:7" x14ac:dyDescent="0.25">
      <c r="A28" s="88" t="s">
        <v>2837</v>
      </c>
      <c r="B28" s="141">
        <v>9</v>
      </c>
      <c r="C28" s="141">
        <v>9</v>
      </c>
      <c r="E28">
        <f>IFERROR(VLOOKUP(A28,'PARA SISTEMAS 2023-2024'!$L$7:$W$993,12,0),"-")</f>
        <v>9</v>
      </c>
      <c r="G28">
        <f>IFERROR(VLOOKUP(A28,'PARA SISTEMAS 2023-2024'!$L$7:$X$993,13,0),"-")</f>
        <v>9</v>
      </c>
    </row>
    <row r="29" spans="1:7" x14ac:dyDescent="0.25">
      <c r="A29" s="88" t="s">
        <v>2838</v>
      </c>
      <c r="B29" s="141">
        <v>16</v>
      </c>
      <c r="C29" s="141">
        <v>0</v>
      </c>
      <c r="E29">
        <f>IFERROR(VLOOKUP(A29,'PARA SISTEMAS 2023-2024'!$L$7:$W$993,12,0),"-")</f>
        <v>16</v>
      </c>
      <c r="G29">
        <f>IFERROR(VLOOKUP(A29,'PARA SISTEMAS 2023-2024'!$L$7:$X$993,13,0),"-")</f>
        <v>0</v>
      </c>
    </row>
    <row r="30" spans="1:7" x14ac:dyDescent="0.25">
      <c r="A30" s="88" t="s">
        <v>2839</v>
      </c>
      <c r="B30" s="141">
        <v>468</v>
      </c>
      <c r="C30" s="141">
        <v>468</v>
      </c>
      <c r="E30">
        <f>IFERROR(VLOOKUP(A30,'PARA SISTEMAS 2023-2024'!$L$7:$W$993,12,0),"-")</f>
        <v>468</v>
      </c>
      <c r="G30">
        <f>IFERROR(VLOOKUP(A30,'PARA SISTEMAS 2023-2024'!$L$7:$X$993,13,0),"-")</f>
        <v>468</v>
      </c>
    </row>
    <row r="31" spans="1:7" x14ac:dyDescent="0.25">
      <c r="A31" s="88" t="s">
        <v>2840</v>
      </c>
      <c r="B31" s="141">
        <v>19</v>
      </c>
      <c r="C31" s="141">
        <v>19</v>
      </c>
      <c r="E31">
        <f>IFERROR(VLOOKUP(A31,'PARA SISTEMAS 2023-2024'!$L$7:$W$993,12,0),"-")</f>
        <v>19</v>
      </c>
      <c r="G31">
        <f>IFERROR(VLOOKUP(A31,'PARA SISTEMAS 2023-2024'!$L$7:$X$993,13,0),"-")</f>
        <v>19</v>
      </c>
    </row>
    <row r="32" spans="1:7" x14ac:dyDescent="0.25">
      <c r="A32" s="88" t="s">
        <v>2841</v>
      </c>
      <c r="B32" s="141">
        <v>5</v>
      </c>
      <c r="C32" s="141">
        <v>0</v>
      </c>
      <c r="E32">
        <f>IFERROR(VLOOKUP(A32,'PARA SISTEMAS 2023-2024'!$L$7:$W$993,12,0),"-")</f>
        <v>5</v>
      </c>
      <c r="G32">
        <f>IFERROR(VLOOKUP(A32,'PARA SISTEMAS 2023-2024'!$L$7:$X$993,13,0),"-")</f>
        <v>0</v>
      </c>
    </row>
    <row r="33" spans="1:7" x14ac:dyDescent="0.25">
      <c r="A33" s="88" t="s">
        <v>2842</v>
      </c>
      <c r="B33" s="141">
        <v>5</v>
      </c>
      <c r="C33" s="141">
        <v>5</v>
      </c>
      <c r="E33">
        <f>IFERROR(VLOOKUP(A33,'PARA SISTEMAS 2023-2024'!$L$7:$W$993,12,0),"-")</f>
        <v>5</v>
      </c>
      <c r="G33">
        <f>IFERROR(VLOOKUP(A33,'PARA SISTEMAS 2023-2024'!$L$7:$X$993,13,0),"-")</f>
        <v>5</v>
      </c>
    </row>
    <row r="34" spans="1:7" x14ac:dyDescent="0.25">
      <c r="A34" s="88" t="s">
        <v>2843</v>
      </c>
      <c r="B34" s="141">
        <v>30</v>
      </c>
      <c r="C34" s="141">
        <v>30</v>
      </c>
      <c r="E34">
        <f>IFERROR(VLOOKUP(A34,'PARA SISTEMAS 2023-2024'!$L$7:$W$993,12,0),"-")</f>
        <v>30</v>
      </c>
      <c r="G34">
        <f>IFERROR(VLOOKUP(A34,'PARA SISTEMAS 2023-2024'!$L$7:$X$993,13,0),"-")</f>
        <v>30</v>
      </c>
    </row>
    <row r="35" spans="1:7" x14ac:dyDescent="0.25">
      <c r="A35" s="88" t="s">
        <v>2844</v>
      </c>
      <c r="B35" s="141">
        <v>60</v>
      </c>
      <c r="C35" s="141">
        <v>60</v>
      </c>
      <c r="E35">
        <f>IFERROR(VLOOKUP(A35,'PARA SISTEMAS 2023-2024'!$L$7:$W$993,12,0),"-")</f>
        <v>60</v>
      </c>
      <c r="G35">
        <f>IFERROR(VLOOKUP(A35,'PARA SISTEMAS 2023-2024'!$L$7:$X$993,13,0),"-")</f>
        <v>60</v>
      </c>
    </row>
    <row r="36" spans="1:7" x14ac:dyDescent="0.25">
      <c r="A36" s="88" t="s">
        <v>2845</v>
      </c>
      <c r="B36" s="141">
        <v>25189</v>
      </c>
      <c r="C36" s="141">
        <v>25189</v>
      </c>
      <c r="E36">
        <f>IFERROR(VLOOKUP(A36,'PARA SISTEMAS 2023-2024'!$L$7:$W$993,12,0),"-")</f>
        <v>25189</v>
      </c>
      <c r="G36">
        <f>IFERROR(VLOOKUP(A36,'PARA SISTEMAS 2023-2024'!$L$7:$X$993,13,0),"-")</f>
        <v>25189</v>
      </c>
    </row>
    <row r="37" spans="1:7" x14ac:dyDescent="0.25">
      <c r="A37" s="88" t="s">
        <v>2846</v>
      </c>
      <c r="B37" s="141">
        <v>555</v>
      </c>
      <c r="C37" s="141">
        <v>555</v>
      </c>
      <c r="E37">
        <f>IFERROR(VLOOKUP(A37,'PARA SISTEMAS 2023-2024'!$L$7:$W$993,12,0),"-")</f>
        <v>555</v>
      </c>
      <c r="G37">
        <f>IFERROR(VLOOKUP(A37,'PARA SISTEMAS 2023-2024'!$L$7:$X$993,13,0),"-")</f>
        <v>555</v>
      </c>
    </row>
    <row r="38" spans="1:7" x14ac:dyDescent="0.25">
      <c r="A38" s="88" t="s">
        <v>2847</v>
      </c>
      <c r="B38" s="141">
        <v>11</v>
      </c>
      <c r="C38" s="141">
        <v>11</v>
      </c>
      <c r="E38">
        <f>IFERROR(VLOOKUP(A38,'PARA SISTEMAS 2023-2024'!$L$7:$W$993,12,0),"-")</f>
        <v>11</v>
      </c>
      <c r="G38">
        <f>IFERROR(VLOOKUP(A38,'PARA SISTEMAS 2023-2024'!$L$7:$X$993,13,0),"-")</f>
        <v>11</v>
      </c>
    </row>
    <row r="39" spans="1:7" x14ac:dyDescent="0.25">
      <c r="A39" s="88" t="s">
        <v>2848</v>
      </c>
      <c r="B39" s="141">
        <v>1478</v>
      </c>
      <c r="C39" s="141">
        <v>1478</v>
      </c>
      <c r="E39">
        <f>IFERROR(VLOOKUP(A39,'PARA SISTEMAS 2023-2024'!$L$7:$W$993,12,0),"-")</f>
        <v>1478</v>
      </c>
      <c r="G39">
        <f>IFERROR(VLOOKUP(A39,'PARA SISTEMAS 2023-2024'!$L$7:$X$993,13,0),"-")</f>
        <v>1478</v>
      </c>
    </row>
    <row r="40" spans="1:7" x14ac:dyDescent="0.25">
      <c r="A40" s="88" t="s">
        <v>2849</v>
      </c>
      <c r="B40" s="141">
        <v>63</v>
      </c>
      <c r="C40" s="141">
        <v>63</v>
      </c>
      <c r="E40">
        <f>IFERROR(VLOOKUP(A40,'PARA SISTEMAS 2023-2024'!$L$7:$W$993,12,0),"-")</f>
        <v>63</v>
      </c>
      <c r="G40">
        <f>IFERROR(VLOOKUP(A40,'PARA SISTEMAS 2023-2024'!$L$7:$X$993,13,0),"-")</f>
        <v>63</v>
      </c>
    </row>
    <row r="41" spans="1:7" x14ac:dyDescent="0.25">
      <c r="A41" s="88" t="s">
        <v>2850</v>
      </c>
      <c r="B41" s="141">
        <v>10</v>
      </c>
      <c r="C41" s="141">
        <v>10</v>
      </c>
      <c r="E41">
        <f>IFERROR(VLOOKUP(A41,'PARA SISTEMAS 2023-2024'!$L$7:$W$993,12,0),"-")</f>
        <v>10</v>
      </c>
      <c r="G41">
        <f>IFERROR(VLOOKUP(A41,'PARA SISTEMAS 2023-2024'!$L$7:$X$993,13,0),"-")</f>
        <v>10</v>
      </c>
    </row>
    <row r="42" spans="1:7" x14ac:dyDescent="0.25">
      <c r="A42" s="88" t="s">
        <v>2851</v>
      </c>
      <c r="B42" s="141">
        <v>2400</v>
      </c>
      <c r="C42" s="141">
        <v>2400</v>
      </c>
      <c r="E42">
        <f>IFERROR(VLOOKUP(A42,'PARA SISTEMAS 2023-2024'!$L$7:$W$993,12,0),"-")</f>
        <v>2400</v>
      </c>
      <c r="G42">
        <f>IFERROR(VLOOKUP(A42,'PARA SISTEMAS 2023-2024'!$L$7:$X$993,13,0),"-")</f>
        <v>2400</v>
      </c>
    </row>
    <row r="43" spans="1:7" x14ac:dyDescent="0.25">
      <c r="A43" s="88" t="s">
        <v>2852</v>
      </c>
      <c r="B43" s="141">
        <v>1800</v>
      </c>
      <c r="C43" s="141">
        <v>1800</v>
      </c>
      <c r="E43">
        <f>IFERROR(VLOOKUP(A43,'PARA SISTEMAS 2023-2024'!$L$7:$W$993,12,0),"-")</f>
        <v>1800</v>
      </c>
      <c r="G43">
        <f>IFERROR(VLOOKUP(A43,'PARA SISTEMAS 2023-2024'!$L$7:$X$993,13,0),"-")</f>
        <v>1800</v>
      </c>
    </row>
    <row r="44" spans="1:7" x14ac:dyDescent="0.25">
      <c r="A44" s="88" t="s">
        <v>2853</v>
      </c>
      <c r="B44" s="141">
        <v>1502</v>
      </c>
      <c r="C44" s="141">
        <v>1502</v>
      </c>
      <c r="E44">
        <f>IFERROR(VLOOKUP(A44,'PARA SISTEMAS 2023-2024'!$L$7:$W$993,12,0),"-")</f>
        <v>1502</v>
      </c>
      <c r="G44">
        <f>IFERROR(VLOOKUP(A44,'PARA SISTEMAS 2023-2024'!$L$7:$X$993,13,0),"-")</f>
        <v>1502</v>
      </c>
    </row>
    <row r="45" spans="1:7" x14ac:dyDescent="0.25">
      <c r="A45" s="88" t="s">
        <v>2854</v>
      </c>
      <c r="B45" s="141">
        <v>1217</v>
      </c>
      <c r="C45" s="141">
        <v>600</v>
      </c>
      <c r="E45">
        <f>IFERROR(VLOOKUP(A45,'PARA SISTEMAS 2023-2024'!$L$7:$W$993,12,0),"-")</f>
        <v>1217</v>
      </c>
      <c r="G45">
        <f>IFERROR(VLOOKUP(A45,'PARA SISTEMAS 2023-2024'!$L$7:$X$993,13,0),"-")</f>
        <v>600</v>
      </c>
    </row>
    <row r="46" spans="1:7" x14ac:dyDescent="0.25">
      <c r="A46" s="88" t="s">
        <v>2855</v>
      </c>
      <c r="B46" s="141">
        <v>14400</v>
      </c>
      <c r="C46" s="141">
        <v>14400</v>
      </c>
      <c r="E46">
        <f>IFERROR(VLOOKUP(A46,'PARA SISTEMAS 2023-2024'!$L$7:$W$993,12,0),"-")</f>
        <v>14400</v>
      </c>
      <c r="G46">
        <f>IFERROR(VLOOKUP(A46,'PARA SISTEMAS 2023-2024'!$L$7:$X$993,13,0),"-")</f>
        <v>14400</v>
      </c>
    </row>
    <row r="47" spans="1:7" x14ac:dyDescent="0.25">
      <c r="A47" s="88" t="s">
        <v>2856</v>
      </c>
      <c r="B47" s="141">
        <v>151</v>
      </c>
      <c r="C47" s="141">
        <v>151</v>
      </c>
      <c r="E47">
        <f>IFERROR(VLOOKUP(A47,'PARA SISTEMAS 2023-2024'!$L$7:$W$993,12,0),"-")</f>
        <v>151</v>
      </c>
      <c r="G47">
        <f>IFERROR(VLOOKUP(A47,'PARA SISTEMAS 2023-2024'!$L$7:$X$993,13,0),"-")</f>
        <v>151</v>
      </c>
    </row>
    <row r="48" spans="1:7" x14ac:dyDescent="0.25">
      <c r="A48" s="88" t="s">
        <v>2857</v>
      </c>
      <c r="B48" s="141">
        <v>12000</v>
      </c>
      <c r="C48" s="141">
        <v>12000</v>
      </c>
      <c r="E48">
        <f>IFERROR(VLOOKUP(A48,'PARA SISTEMAS 2023-2024'!$L$7:$W$993,12,0),"-")</f>
        <v>12000</v>
      </c>
      <c r="G48">
        <f>IFERROR(VLOOKUP(A48,'PARA SISTEMAS 2023-2024'!$L$7:$X$993,13,0),"-")</f>
        <v>12000</v>
      </c>
    </row>
    <row r="49" spans="1:7" x14ac:dyDescent="0.25">
      <c r="A49" s="88" t="s">
        <v>2858</v>
      </c>
      <c r="B49" s="141">
        <v>12000</v>
      </c>
      <c r="C49" s="141">
        <v>12000</v>
      </c>
      <c r="E49">
        <f>IFERROR(VLOOKUP(A49,'PARA SISTEMAS 2023-2024'!$L$7:$W$993,12,0),"-")</f>
        <v>12000</v>
      </c>
      <c r="G49">
        <f>IFERROR(VLOOKUP(A49,'PARA SISTEMAS 2023-2024'!$L$7:$X$993,13,0),"-")</f>
        <v>12000</v>
      </c>
    </row>
    <row r="50" spans="1:7" x14ac:dyDescent="0.25">
      <c r="A50" s="88" t="s">
        <v>2859</v>
      </c>
      <c r="B50" s="141">
        <v>34</v>
      </c>
      <c r="C50" s="141">
        <v>34</v>
      </c>
      <c r="E50">
        <f>IFERROR(VLOOKUP(A50,'PARA SISTEMAS 2023-2024'!$L$7:$W$993,12,0),"-")</f>
        <v>34</v>
      </c>
      <c r="G50">
        <f>IFERROR(VLOOKUP(A50,'PARA SISTEMAS 2023-2024'!$L$7:$X$993,13,0),"-")</f>
        <v>34</v>
      </c>
    </row>
    <row r="51" spans="1:7" x14ac:dyDescent="0.25">
      <c r="A51" s="88" t="s">
        <v>2860</v>
      </c>
      <c r="B51" s="141">
        <v>240</v>
      </c>
      <c r="C51" s="141">
        <v>240</v>
      </c>
      <c r="E51">
        <f>IFERROR(VLOOKUP(A51,'PARA SISTEMAS 2023-2024'!$L$7:$W$993,12,0),"-")</f>
        <v>240</v>
      </c>
      <c r="G51">
        <f>IFERROR(VLOOKUP(A51,'PARA SISTEMAS 2023-2024'!$L$7:$X$993,13,0),"-")</f>
        <v>240</v>
      </c>
    </row>
    <row r="52" spans="1:7" x14ac:dyDescent="0.25">
      <c r="A52" s="88" t="s">
        <v>2861</v>
      </c>
      <c r="B52" s="141">
        <v>360</v>
      </c>
      <c r="C52" s="141">
        <v>360</v>
      </c>
      <c r="E52">
        <f>IFERROR(VLOOKUP(A52,'PARA SISTEMAS 2023-2024'!$L$7:$W$993,12,0),"-")</f>
        <v>360</v>
      </c>
      <c r="G52">
        <f>IFERROR(VLOOKUP(A52,'PARA SISTEMAS 2023-2024'!$L$7:$X$993,13,0),"-")</f>
        <v>360</v>
      </c>
    </row>
    <row r="53" spans="1:7" x14ac:dyDescent="0.25">
      <c r="A53" s="88" t="s">
        <v>2862</v>
      </c>
      <c r="B53" s="141">
        <v>12405</v>
      </c>
      <c r="C53" s="141">
        <v>9600</v>
      </c>
      <c r="E53">
        <f>IFERROR(VLOOKUP(A53,'PARA SISTEMAS 2023-2024'!$L$7:$W$993,12,0),"-")</f>
        <v>12405</v>
      </c>
      <c r="G53">
        <f>IFERROR(VLOOKUP(A53,'PARA SISTEMAS 2023-2024'!$L$7:$X$993,13,0),"-")</f>
        <v>9600</v>
      </c>
    </row>
    <row r="54" spans="1:7" x14ac:dyDescent="0.25">
      <c r="A54" s="88" t="s">
        <v>2863</v>
      </c>
      <c r="B54" s="141">
        <v>12000</v>
      </c>
      <c r="C54" s="141">
        <v>12000</v>
      </c>
      <c r="E54">
        <f>IFERROR(VLOOKUP(A54,'PARA SISTEMAS 2023-2024'!$L$7:$W$993,12,0),"-")</f>
        <v>12000</v>
      </c>
      <c r="G54">
        <f>IFERROR(VLOOKUP(A54,'PARA SISTEMAS 2023-2024'!$L$7:$X$993,13,0),"-")</f>
        <v>12000</v>
      </c>
    </row>
    <row r="55" spans="1:7" x14ac:dyDescent="0.25">
      <c r="A55" s="88" t="s">
        <v>2864</v>
      </c>
      <c r="B55" s="141">
        <v>133093</v>
      </c>
      <c r="C55" s="141">
        <v>133093</v>
      </c>
      <c r="E55">
        <f>IFERROR(VLOOKUP(A55,'PARA SISTEMAS 2023-2024'!$L$7:$W$993,12,0),"-")</f>
        <v>133093</v>
      </c>
      <c r="G55">
        <f>IFERROR(VLOOKUP(A55,'PARA SISTEMAS 2023-2024'!$L$7:$X$993,13,0),"-")</f>
        <v>133093</v>
      </c>
    </row>
    <row r="56" spans="1:7" x14ac:dyDescent="0.25">
      <c r="A56" s="88" t="s">
        <v>2865</v>
      </c>
      <c r="B56" s="141">
        <v>34</v>
      </c>
      <c r="C56" s="141">
        <v>34</v>
      </c>
      <c r="E56">
        <f>IFERROR(VLOOKUP(A56,'PARA SISTEMAS 2023-2024'!$L$7:$W$993,12,0),"-")</f>
        <v>34</v>
      </c>
      <c r="G56">
        <f>IFERROR(VLOOKUP(A56,'PARA SISTEMAS 2023-2024'!$L$7:$X$993,13,0),"-")</f>
        <v>34</v>
      </c>
    </row>
    <row r="57" spans="1:7" x14ac:dyDescent="0.25">
      <c r="A57" s="88" t="s">
        <v>2866</v>
      </c>
      <c r="B57" s="141">
        <v>390</v>
      </c>
      <c r="C57" s="141">
        <v>390</v>
      </c>
      <c r="E57">
        <f>IFERROR(VLOOKUP(A57,'PARA SISTEMAS 2023-2024'!$L$7:$W$993,12,0),"-")</f>
        <v>390</v>
      </c>
      <c r="G57">
        <f>IFERROR(VLOOKUP(A57,'PARA SISTEMAS 2023-2024'!$L$7:$X$993,13,0),"-")</f>
        <v>390</v>
      </c>
    </row>
    <row r="58" spans="1:7" x14ac:dyDescent="0.25">
      <c r="A58" s="88" t="s">
        <v>2867</v>
      </c>
      <c r="B58" s="141">
        <v>39</v>
      </c>
      <c r="C58" s="141">
        <v>39</v>
      </c>
      <c r="E58">
        <f>IFERROR(VLOOKUP(A58,'PARA SISTEMAS 2023-2024'!$L$7:$W$993,12,0),"-")</f>
        <v>39</v>
      </c>
      <c r="G58">
        <f>IFERROR(VLOOKUP(A58,'PARA SISTEMAS 2023-2024'!$L$7:$X$993,13,0),"-")</f>
        <v>39</v>
      </c>
    </row>
    <row r="59" spans="1:7" x14ac:dyDescent="0.25">
      <c r="A59" s="88" t="s">
        <v>2868</v>
      </c>
      <c r="B59" s="141">
        <v>17</v>
      </c>
      <c r="C59" s="141">
        <v>17</v>
      </c>
      <c r="E59">
        <f>IFERROR(VLOOKUP(A59,'PARA SISTEMAS 2023-2024'!$L$7:$W$993,12,0),"-")</f>
        <v>17</v>
      </c>
      <c r="G59">
        <f>IFERROR(VLOOKUP(A59,'PARA SISTEMAS 2023-2024'!$L$7:$X$993,13,0),"-")</f>
        <v>17</v>
      </c>
    </row>
    <row r="60" spans="1:7" x14ac:dyDescent="0.25">
      <c r="A60" s="88" t="s">
        <v>2869</v>
      </c>
      <c r="B60" s="141">
        <v>21600</v>
      </c>
      <c r="C60" s="141">
        <v>21600</v>
      </c>
      <c r="E60">
        <f>IFERROR(VLOOKUP(A60,'PARA SISTEMAS 2023-2024'!$L$7:$W$993,12,0),"-")</f>
        <v>21600</v>
      </c>
      <c r="G60">
        <f>IFERROR(VLOOKUP(A60,'PARA SISTEMAS 2023-2024'!$L$7:$X$993,13,0),"-")</f>
        <v>21600</v>
      </c>
    </row>
    <row r="61" spans="1:7" x14ac:dyDescent="0.25">
      <c r="A61" s="88" t="s">
        <v>2870</v>
      </c>
      <c r="B61" s="141">
        <v>10920</v>
      </c>
      <c r="C61" s="141">
        <v>10920</v>
      </c>
      <c r="E61">
        <f>IFERROR(VLOOKUP(A61,'PARA SISTEMAS 2023-2024'!$L$7:$W$993,12,0),"-")</f>
        <v>10920</v>
      </c>
      <c r="G61">
        <f>IFERROR(VLOOKUP(A61,'PARA SISTEMAS 2023-2024'!$L$7:$X$993,13,0),"-")</f>
        <v>10920</v>
      </c>
    </row>
    <row r="62" spans="1:7" x14ac:dyDescent="0.25">
      <c r="A62" s="88" t="s">
        <v>2871</v>
      </c>
      <c r="B62" s="141">
        <v>390</v>
      </c>
      <c r="C62" s="141">
        <v>387</v>
      </c>
      <c r="E62">
        <f>IFERROR(VLOOKUP(A62,'PARA SISTEMAS 2023-2024'!$L$7:$W$993,12,0),"-")</f>
        <v>390</v>
      </c>
      <c r="G62">
        <f>IFERROR(VLOOKUP(A62,'PARA SISTEMAS 2023-2024'!$L$7:$X$993,13,0),"-")</f>
        <v>387</v>
      </c>
    </row>
    <row r="63" spans="1:7" x14ac:dyDescent="0.25">
      <c r="A63" s="88" t="s">
        <v>2872</v>
      </c>
      <c r="B63" s="141">
        <v>11700</v>
      </c>
      <c r="C63" s="141">
        <v>11700</v>
      </c>
      <c r="E63">
        <f>IFERROR(VLOOKUP(A63,'PARA SISTEMAS 2023-2024'!$L$7:$W$993,12,0),"-")</f>
        <v>11700</v>
      </c>
      <c r="G63">
        <f>IFERROR(VLOOKUP(A63,'PARA SISTEMAS 2023-2024'!$L$7:$X$993,13,0),"-")</f>
        <v>11700</v>
      </c>
    </row>
    <row r="64" spans="1:7" x14ac:dyDescent="0.25">
      <c r="A64" s="88" t="s">
        <v>2873</v>
      </c>
      <c r="B64" s="141">
        <v>32</v>
      </c>
      <c r="C64" s="141">
        <v>32</v>
      </c>
      <c r="E64">
        <f>IFERROR(VLOOKUP(A64,'PARA SISTEMAS 2023-2024'!$L$7:$W$993,12,0),"-")</f>
        <v>32</v>
      </c>
      <c r="G64">
        <f>IFERROR(VLOOKUP(A64,'PARA SISTEMAS 2023-2024'!$L$7:$X$993,13,0),"-")</f>
        <v>32</v>
      </c>
    </row>
    <row r="65" spans="1:7" x14ac:dyDescent="0.25">
      <c r="A65" s="88" t="s">
        <v>2874</v>
      </c>
      <c r="B65" s="141">
        <v>749</v>
      </c>
      <c r="C65" s="141">
        <v>749</v>
      </c>
      <c r="E65">
        <f>IFERROR(VLOOKUP(A65,'PARA SISTEMAS 2023-2024'!$L$7:$W$993,12,0),"-")</f>
        <v>749</v>
      </c>
      <c r="G65">
        <f>IFERROR(VLOOKUP(A65,'PARA SISTEMAS 2023-2024'!$L$7:$X$993,13,0),"-")</f>
        <v>749</v>
      </c>
    </row>
    <row r="66" spans="1:7" x14ac:dyDescent="0.25">
      <c r="A66" s="88" t="s">
        <v>2875</v>
      </c>
      <c r="B66" s="141">
        <v>10</v>
      </c>
      <c r="C66" s="141">
        <v>10</v>
      </c>
      <c r="E66">
        <f>IFERROR(VLOOKUP(A66,'PARA SISTEMAS 2023-2024'!$L$7:$W$993,12,0),"-")</f>
        <v>10</v>
      </c>
      <c r="G66">
        <f>IFERROR(VLOOKUP(A66,'PARA SISTEMAS 2023-2024'!$L$7:$X$993,13,0),"-")</f>
        <v>10</v>
      </c>
    </row>
    <row r="67" spans="1:7" x14ac:dyDescent="0.25">
      <c r="A67" s="88" t="s">
        <v>2876</v>
      </c>
      <c r="B67" s="141">
        <v>16</v>
      </c>
      <c r="C67" s="141">
        <v>16</v>
      </c>
      <c r="E67">
        <f>IFERROR(VLOOKUP(A67,'PARA SISTEMAS 2023-2024'!$L$7:$W$993,12,0),"-")</f>
        <v>16</v>
      </c>
      <c r="G67">
        <f>IFERROR(VLOOKUP(A67,'PARA SISTEMAS 2023-2024'!$L$7:$X$993,13,0),"-")</f>
        <v>16</v>
      </c>
    </row>
    <row r="68" spans="1:7" x14ac:dyDescent="0.25">
      <c r="A68" s="88" t="s">
        <v>2877</v>
      </c>
      <c r="B68" s="141">
        <v>10</v>
      </c>
      <c r="C68" s="141">
        <v>10</v>
      </c>
      <c r="E68">
        <f>IFERROR(VLOOKUP(A68,'PARA SISTEMAS 2023-2024'!$L$7:$W$993,12,0),"-")</f>
        <v>10</v>
      </c>
      <c r="G68">
        <f>IFERROR(VLOOKUP(A68,'PARA SISTEMAS 2023-2024'!$L$7:$X$993,13,0),"-")</f>
        <v>10</v>
      </c>
    </row>
    <row r="69" spans="1:7" x14ac:dyDescent="0.25">
      <c r="A69" s="88" t="s">
        <v>2878</v>
      </c>
      <c r="B69" s="141">
        <v>5</v>
      </c>
      <c r="C69" s="141">
        <v>5</v>
      </c>
      <c r="E69">
        <f>IFERROR(VLOOKUP(A69,'PARA SISTEMAS 2023-2024'!$L$7:$W$993,12,0),"-")</f>
        <v>5</v>
      </c>
      <c r="G69">
        <f>IFERROR(VLOOKUP(A69,'PARA SISTEMAS 2023-2024'!$L$7:$X$993,13,0),"-")</f>
        <v>5</v>
      </c>
    </row>
    <row r="70" spans="1:7" x14ac:dyDescent="0.25">
      <c r="A70" s="88" t="s">
        <v>2879</v>
      </c>
      <c r="B70" s="141">
        <v>19</v>
      </c>
      <c r="C70" s="141">
        <v>19</v>
      </c>
      <c r="E70">
        <f>IFERROR(VLOOKUP(A70,'PARA SISTEMAS 2023-2024'!$L$7:$W$993,12,0),"-")</f>
        <v>19</v>
      </c>
      <c r="G70">
        <f>IFERROR(VLOOKUP(A70,'PARA SISTEMAS 2023-2024'!$L$7:$X$993,13,0),"-")</f>
        <v>19</v>
      </c>
    </row>
    <row r="71" spans="1:7" x14ac:dyDescent="0.25">
      <c r="A71" s="88" t="s">
        <v>2880</v>
      </c>
      <c r="B71" s="141">
        <v>14</v>
      </c>
      <c r="C71" s="141">
        <v>14</v>
      </c>
      <c r="E71">
        <f>IFERROR(VLOOKUP(A71,'PARA SISTEMAS 2023-2024'!$L$7:$W$993,12,0),"-")</f>
        <v>14</v>
      </c>
      <c r="G71">
        <f>IFERROR(VLOOKUP(A71,'PARA SISTEMAS 2023-2024'!$L$7:$X$993,13,0),"-")</f>
        <v>14</v>
      </c>
    </row>
    <row r="72" spans="1:7" x14ac:dyDescent="0.25">
      <c r="A72" s="88" t="s">
        <v>2881</v>
      </c>
      <c r="B72" s="141">
        <v>1</v>
      </c>
      <c r="C72" s="141">
        <v>1</v>
      </c>
      <c r="E72">
        <f>IFERROR(VLOOKUP(A72,'PARA SISTEMAS 2023-2024'!$L$7:$W$993,12,0),"-")</f>
        <v>1</v>
      </c>
      <c r="G72">
        <f>IFERROR(VLOOKUP(A72,'PARA SISTEMAS 2023-2024'!$L$7:$X$993,13,0),"-")</f>
        <v>1</v>
      </c>
    </row>
    <row r="73" spans="1:7" x14ac:dyDescent="0.25">
      <c r="A73" s="88" t="s">
        <v>2882</v>
      </c>
      <c r="B73" s="141">
        <v>43</v>
      </c>
      <c r="C73" s="141">
        <v>43</v>
      </c>
      <c r="E73">
        <f>IFERROR(VLOOKUP(A73,'PARA SISTEMAS 2023-2024'!$L$7:$W$993,12,0),"-")</f>
        <v>43</v>
      </c>
      <c r="G73">
        <f>IFERROR(VLOOKUP(A73,'PARA SISTEMAS 2023-2024'!$L$7:$X$993,13,0),"-")</f>
        <v>43</v>
      </c>
    </row>
    <row r="74" spans="1:7" x14ac:dyDescent="0.25">
      <c r="A74" s="88" t="s">
        <v>2883</v>
      </c>
      <c r="B74" s="141">
        <v>2762</v>
      </c>
      <c r="C74" s="141">
        <v>2762</v>
      </c>
      <c r="E74">
        <f>IFERROR(VLOOKUP(A74,'PARA SISTEMAS 2023-2024'!$L$7:$W$993,12,0),"-")</f>
        <v>2762</v>
      </c>
      <c r="G74">
        <f>IFERROR(VLOOKUP(A74,'PARA SISTEMAS 2023-2024'!$L$7:$X$993,13,0),"-")</f>
        <v>2762</v>
      </c>
    </row>
    <row r="75" spans="1:7" x14ac:dyDescent="0.25">
      <c r="A75" s="88" t="s">
        <v>2884</v>
      </c>
      <c r="B75" s="141">
        <v>1560</v>
      </c>
      <c r="C75" s="141">
        <v>1560</v>
      </c>
      <c r="E75">
        <f>IFERROR(VLOOKUP(A75,'PARA SISTEMAS 2023-2024'!$L$7:$W$993,12,0),"-")</f>
        <v>1560</v>
      </c>
      <c r="G75">
        <f>IFERROR(VLOOKUP(A75,'PARA SISTEMAS 2023-2024'!$L$7:$X$993,13,0),"-")</f>
        <v>1560</v>
      </c>
    </row>
    <row r="76" spans="1:7" x14ac:dyDescent="0.25">
      <c r="A76" s="88" t="s">
        <v>2885</v>
      </c>
      <c r="B76" s="141">
        <v>4249</v>
      </c>
      <c r="C76" s="141">
        <v>4249</v>
      </c>
      <c r="E76">
        <f>IFERROR(VLOOKUP(A76,'PARA SISTEMAS 2023-2024'!$L$7:$W$993,12,0),"-")</f>
        <v>4249</v>
      </c>
      <c r="G76">
        <f>IFERROR(VLOOKUP(A76,'PARA SISTEMAS 2023-2024'!$L$7:$X$993,13,0),"-")</f>
        <v>4249</v>
      </c>
    </row>
    <row r="77" spans="1:7" x14ac:dyDescent="0.25">
      <c r="A77" s="88" t="s">
        <v>2886</v>
      </c>
      <c r="B77" s="141">
        <v>1706</v>
      </c>
      <c r="C77" s="141">
        <v>1706</v>
      </c>
      <c r="E77">
        <f>IFERROR(VLOOKUP(A77,'PARA SISTEMAS 2023-2024'!$L$7:$W$993,12,0),"-")</f>
        <v>1706</v>
      </c>
      <c r="G77">
        <f>IFERROR(VLOOKUP(A77,'PARA SISTEMAS 2023-2024'!$L$7:$X$993,13,0),"-")</f>
        <v>1706</v>
      </c>
    </row>
    <row r="78" spans="1:7" x14ac:dyDescent="0.25">
      <c r="A78" s="88" t="s">
        <v>2887</v>
      </c>
      <c r="B78" s="141">
        <v>26206</v>
      </c>
      <c r="C78" s="141">
        <v>26206</v>
      </c>
      <c r="E78">
        <f>IFERROR(VLOOKUP(A78,'PARA SISTEMAS 2023-2024'!$L$7:$W$993,12,0),"-")</f>
        <v>26206</v>
      </c>
      <c r="G78">
        <f>IFERROR(VLOOKUP(A78,'PARA SISTEMAS 2023-2024'!$L$7:$X$993,13,0),"-")</f>
        <v>26206</v>
      </c>
    </row>
    <row r="79" spans="1:7" x14ac:dyDescent="0.25">
      <c r="A79" s="88" t="s">
        <v>2888</v>
      </c>
      <c r="B79" s="141">
        <v>14</v>
      </c>
      <c r="C79" s="141">
        <v>14</v>
      </c>
      <c r="E79">
        <f>IFERROR(VLOOKUP(A79,'PARA SISTEMAS 2023-2024'!$L$7:$W$993,12,0),"-")</f>
        <v>14</v>
      </c>
      <c r="G79">
        <f>IFERROR(VLOOKUP(A79,'PARA SISTEMAS 2023-2024'!$L$7:$X$993,13,0),"-")</f>
        <v>14</v>
      </c>
    </row>
    <row r="80" spans="1:7" x14ac:dyDescent="0.25">
      <c r="A80" s="88" t="s">
        <v>2889</v>
      </c>
      <c r="B80" s="141">
        <v>1002</v>
      </c>
      <c r="C80" s="141">
        <v>1002</v>
      </c>
      <c r="E80">
        <f>IFERROR(VLOOKUP(A80,'PARA SISTEMAS 2023-2024'!$L$7:$W$993,12,0),"-")</f>
        <v>1002</v>
      </c>
      <c r="G80">
        <f>IFERROR(VLOOKUP(A80,'PARA SISTEMAS 2023-2024'!$L$7:$X$993,13,0),"-")</f>
        <v>1002</v>
      </c>
    </row>
    <row r="81" spans="1:7" x14ac:dyDescent="0.25">
      <c r="A81" s="88" t="s">
        <v>2890</v>
      </c>
      <c r="B81" s="141">
        <v>20</v>
      </c>
      <c r="C81" s="141">
        <v>20</v>
      </c>
      <c r="E81">
        <f>IFERROR(VLOOKUP(A81,'PARA SISTEMAS 2023-2024'!$L$7:$W$993,12,0),"-")</f>
        <v>20</v>
      </c>
      <c r="G81">
        <f>IFERROR(VLOOKUP(A81,'PARA SISTEMAS 2023-2024'!$L$7:$X$993,13,0),"-")</f>
        <v>20</v>
      </c>
    </row>
    <row r="82" spans="1:7" x14ac:dyDescent="0.25">
      <c r="A82" s="88" t="s">
        <v>2891</v>
      </c>
      <c r="B82" s="141">
        <v>184</v>
      </c>
      <c r="C82" s="141">
        <v>184</v>
      </c>
      <c r="E82">
        <f>IFERROR(VLOOKUP(A82,'PARA SISTEMAS 2023-2024'!$L$7:$W$993,12,0),"-")</f>
        <v>184</v>
      </c>
      <c r="G82">
        <f>IFERROR(VLOOKUP(A82,'PARA SISTEMAS 2023-2024'!$L$7:$X$993,13,0),"-")</f>
        <v>184</v>
      </c>
    </row>
    <row r="83" spans="1:7" x14ac:dyDescent="0.25">
      <c r="A83" s="88" t="s">
        <v>2892</v>
      </c>
      <c r="B83" s="141">
        <v>16</v>
      </c>
      <c r="C83" s="141">
        <v>16</v>
      </c>
      <c r="E83">
        <f>IFERROR(VLOOKUP(A83,'PARA SISTEMAS 2023-2024'!$L$7:$W$993,12,0),"-")</f>
        <v>16</v>
      </c>
      <c r="G83">
        <f>IFERROR(VLOOKUP(A83,'PARA SISTEMAS 2023-2024'!$L$7:$X$993,13,0),"-")</f>
        <v>16</v>
      </c>
    </row>
    <row r="84" spans="1:7" x14ac:dyDescent="0.25">
      <c r="A84" s="88" t="s">
        <v>2893</v>
      </c>
      <c r="B84" s="141">
        <v>16</v>
      </c>
      <c r="C84" s="141">
        <v>16</v>
      </c>
      <c r="E84">
        <f>IFERROR(VLOOKUP(A84,'PARA SISTEMAS 2023-2024'!$L$7:$W$993,12,0),"-")</f>
        <v>16</v>
      </c>
      <c r="G84">
        <f>IFERROR(VLOOKUP(A84,'PARA SISTEMAS 2023-2024'!$L$7:$X$993,13,0),"-")</f>
        <v>16</v>
      </c>
    </row>
    <row r="85" spans="1:7" x14ac:dyDescent="0.25">
      <c r="A85" s="88" t="s">
        <v>2894</v>
      </c>
      <c r="B85" s="141">
        <v>17</v>
      </c>
      <c r="C85" s="141">
        <v>17</v>
      </c>
      <c r="E85">
        <f>IFERROR(VLOOKUP(A85,'PARA SISTEMAS 2023-2024'!$L$7:$W$993,12,0),"-")</f>
        <v>17</v>
      </c>
      <c r="G85">
        <f>IFERROR(VLOOKUP(A85,'PARA SISTEMAS 2023-2024'!$L$7:$X$993,13,0),"-")</f>
        <v>17</v>
      </c>
    </row>
    <row r="86" spans="1:7" x14ac:dyDescent="0.25">
      <c r="A86" s="88" t="s">
        <v>2895</v>
      </c>
      <c r="B86" s="141">
        <v>60</v>
      </c>
      <c r="C86" s="141">
        <v>60</v>
      </c>
      <c r="E86">
        <f>IFERROR(VLOOKUP(A86,'PARA SISTEMAS 2023-2024'!$L$7:$W$993,12,0),"-")</f>
        <v>60</v>
      </c>
      <c r="G86">
        <f>IFERROR(VLOOKUP(A86,'PARA SISTEMAS 2023-2024'!$L$7:$X$993,13,0),"-")</f>
        <v>60</v>
      </c>
    </row>
    <row r="87" spans="1:7" x14ac:dyDescent="0.25">
      <c r="A87" s="88" t="s">
        <v>2896</v>
      </c>
      <c r="B87" s="141">
        <v>20</v>
      </c>
      <c r="C87" s="141">
        <v>0</v>
      </c>
      <c r="E87">
        <f>IFERROR(VLOOKUP(A87,'PARA SISTEMAS 2023-2024'!$L$7:$W$993,12,0),"-")</f>
        <v>20</v>
      </c>
      <c r="G87">
        <f>IFERROR(VLOOKUP(A87,'PARA SISTEMAS 2023-2024'!$L$7:$X$993,13,0),"-")</f>
        <v>0</v>
      </c>
    </row>
    <row r="88" spans="1:7" x14ac:dyDescent="0.25">
      <c r="A88" s="88" t="s">
        <v>2897</v>
      </c>
      <c r="B88" s="141">
        <v>60</v>
      </c>
      <c r="C88" s="141">
        <v>60</v>
      </c>
      <c r="E88">
        <f>IFERROR(VLOOKUP(A88,'PARA SISTEMAS 2023-2024'!$L$7:$W$993,12,0),"-")</f>
        <v>60</v>
      </c>
      <c r="G88">
        <f>IFERROR(VLOOKUP(A88,'PARA SISTEMAS 2023-2024'!$L$7:$X$993,13,0),"-")</f>
        <v>60</v>
      </c>
    </row>
    <row r="89" spans="1:7" x14ac:dyDescent="0.25">
      <c r="A89" s="88" t="s">
        <v>2898</v>
      </c>
      <c r="B89" s="141">
        <v>16</v>
      </c>
      <c r="C89" s="141">
        <v>0</v>
      </c>
      <c r="E89">
        <f>IFERROR(VLOOKUP(A89,'PARA SISTEMAS 2023-2024'!$L$7:$W$993,12,0),"-")</f>
        <v>16</v>
      </c>
      <c r="G89">
        <f>IFERROR(VLOOKUP(A89,'PARA SISTEMAS 2023-2024'!$L$7:$X$993,13,0),"-")</f>
        <v>0</v>
      </c>
    </row>
    <row r="90" spans="1:7" x14ac:dyDescent="0.25">
      <c r="A90" s="88" t="s">
        <v>2899</v>
      </c>
      <c r="B90" s="141">
        <v>193</v>
      </c>
      <c r="C90" s="141">
        <v>193</v>
      </c>
      <c r="E90">
        <f>IFERROR(VLOOKUP(A90,'PARA SISTEMAS 2023-2024'!$L$7:$W$993,12,0),"-")</f>
        <v>193</v>
      </c>
      <c r="G90">
        <f>IFERROR(VLOOKUP(A90,'PARA SISTEMAS 2023-2024'!$L$7:$X$993,13,0),"-")</f>
        <v>193</v>
      </c>
    </row>
    <row r="91" spans="1:7" x14ac:dyDescent="0.25">
      <c r="A91" s="88" t="s">
        <v>2900</v>
      </c>
      <c r="B91" s="141">
        <v>4</v>
      </c>
      <c r="C91" s="141">
        <v>4</v>
      </c>
      <c r="E91">
        <f>IFERROR(VLOOKUP(A91,'PARA SISTEMAS 2023-2024'!$L$7:$W$993,12,0),"-")</f>
        <v>4</v>
      </c>
      <c r="G91">
        <f>IFERROR(VLOOKUP(A91,'PARA SISTEMAS 2023-2024'!$L$7:$X$993,13,0),"-")</f>
        <v>4</v>
      </c>
    </row>
    <row r="92" spans="1:7" x14ac:dyDescent="0.25">
      <c r="A92" s="88" t="s">
        <v>2901</v>
      </c>
      <c r="B92" s="141">
        <v>31</v>
      </c>
      <c r="C92" s="141">
        <v>0</v>
      </c>
      <c r="E92">
        <f>IFERROR(VLOOKUP(A92,'PARA SISTEMAS 2023-2024'!$L$7:$W$993,12,0),"-")</f>
        <v>31</v>
      </c>
      <c r="G92">
        <f>IFERROR(VLOOKUP(A92,'PARA SISTEMAS 2023-2024'!$L$7:$X$993,13,0),"-")</f>
        <v>0</v>
      </c>
    </row>
    <row r="93" spans="1:7" x14ac:dyDescent="0.25">
      <c r="A93" s="88" t="s">
        <v>2902</v>
      </c>
      <c r="B93" s="141">
        <v>63</v>
      </c>
      <c r="C93" s="141">
        <v>0</v>
      </c>
      <c r="E93">
        <f>IFERROR(VLOOKUP(A93,'PARA SISTEMAS 2023-2024'!$L$7:$W$993,12,0),"-")</f>
        <v>63</v>
      </c>
      <c r="G93">
        <f>IFERROR(VLOOKUP(A93,'PARA SISTEMAS 2023-2024'!$L$7:$X$993,13,0),"-")</f>
        <v>0</v>
      </c>
    </row>
    <row r="94" spans="1:7" x14ac:dyDescent="0.25">
      <c r="A94" s="88" t="s">
        <v>2903</v>
      </c>
      <c r="B94" s="141">
        <v>31</v>
      </c>
      <c r="C94" s="141">
        <v>0</v>
      </c>
      <c r="E94">
        <f>IFERROR(VLOOKUP(A94,'PARA SISTEMAS 2023-2024'!$L$7:$W$993,12,0),"-")</f>
        <v>31</v>
      </c>
      <c r="G94">
        <f>IFERROR(VLOOKUP(A94,'PARA SISTEMAS 2023-2024'!$L$7:$X$993,13,0),"-")</f>
        <v>0</v>
      </c>
    </row>
    <row r="95" spans="1:7" x14ac:dyDescent="0.25">
      <c r="A95" s="88" t="s">
        <v>2904</v>
      </c>
      <c r="B95" s="141">
        <v>14</v>
      </c>
      <c r="C95" s="141">
        <v>14</v>
      </c>
      <c r="E95">
        <f>IFERROR(VLOOKUP(A95,'PARA SISTEMAS 2023-2024'!$L$7:$W$993,12,0),"-")</f>
        <v>14</v>
      </c>
      <c r="G95">
        <f>IFERROR(VLOOKUP(A95,'PARA SISTEMAS 2023-2024'!$L$7:$X$993,13,0),"-")</f>
        <v>14</v>
      </c>
    </row>
    <row r="96" spans="1:7" x14ac:dyDescent="0.25">
      <c r="A96" s="88" t="s">
        <v>2905</v>
      </c>
      <c r="B96" s="141">
        <v>4</v>
      </c>
      <c r="C96" s="141">
        <v>4</v>
      </c>
      <c r="E96">
        <f>IFERROR(VLOOKUP(A96,'PARA SISTEMAS 2023-2024'!$L$7:$W$993,12,0),"-")</f>
        <v>4</v>
      </c>
      <c r="G96">
        <f>IFERROR(VLOOKUP(A96,'PARA SISTEMAS 2023-2024'!$L$7:$X$993,13,0),"-")</f>
        <v>4</v>
      </c>
    </row>
    <row r="97" spans="1:7" x14ac:dyDescent="0.25">
      <c r="A97" s="88" t="s">
        <v>2906</v>
      </c>
      <c r="B97" s="141">
        <v>128</v>
      </c>
      <c r="C97" s="141">
        <v>128</v>
      </c>
      <c r="E97">
        <f>IFERROR(VLOOKUP(A97,'PARA SISTEMAS 2023-2024'!$L$7:$W$993,12,0),"-")</f>
        <v>128</v>
      </c>
      <c r="G97">
        <f>IFERROR(VLOOKUP(A97,'PARA SISTEMAS 2023-2024'!$L$7:$X$993,13,0),"-")</f>
        <v>128</v>
      </c>
    </row>
    <row r="98" spans="1:7" x14ac:dyDescent="0.25">
      <c r="A98" s="88" t="s">
        <v>2907</v>
      </c>
      <c r="B98" s="141">
        <v>195</v>
      </c>
      <c r="C98" s="141">
        <v>195</v>
      </c>
      <c r="E98">
        <f>IFERROR(VLOOKUP(A98,'PARA SISTEMAS 2023-2024'!$L$7:$W$993,12,0),"-")</f>
        <v>195</v>
      </c>
      <c r="G98">
        <f>IFERROR(VLOOKUP(A98,'PARA SISTEMAS 2023-2024'!$L$7:$X$993,13,0),"-")</f>
        <v>195</v>
      </c>
    </row>
    <row r="99" spans="1:7" x14ac:dyDescent="0.25">
      <c r="A99" s="88" t="s">
        <v>2908</v>
      </c>
      <c r="B99" s="141">
        <v>94</v>
      </c>
      <c r="C99" s="141">
        <v>94</v>
      </c>
      <c r="E99">
        <f>IFERROR(VLOOKUP(A99,'PARA SISTEMAS 2023-2024'!$L$7:$W$993,12,0),"-")</f>
        <v>94</v>
      </c>
      <c r="G99">
        <f>IFERROR(VLOOKUP(A99,'PARA SISTEMAS 2023-2024'!$L$7:$X$993,13,0),"-")</f>
        <v>94</v>
      </c>
    </row>
    <row r="100" spans="1:7" x14ac:dyDescent="0.25">
      <c r="A100" s="88" t="s">
        <v>2909</v>
      </c>
      <c r="B100" s="141">
        <v>10</v>
      </c>
      <c r="C100" s="141">
        <v>10</v>
      </c>
      <c r="E100">
        <f>IFERROR(VLOOKUP(A100,'PARA SISTEMAS 2023-2024'!$L$7:$W$993,12,0),"-")</f>
        <v>10</v>
      </c>
      <c r="G100">
        <f>IFERROR(VLOOKUP(A100,'PARA SISTEMAS 2023-2024'!$L$7:$X$993,13,0),"-")</f>
        <v>10</v>
      </c>
    </row>
    <row r="101" spans="1:7" x14ac:dyDescent="0.25">
      <c r="A101" s="88" t="s">
        <v>2910</v>
      </c>
      <c r="B101" s="141">
        <v>27</v>
      </c>
      <c r="C101" s="141">
        <v>27</v>
      </c>
      <c r="E101">
        <f>IFERROR(VLOOKUP(A101,'PARA SISTEMAS 2023-2024'!$L$7:$W$993,12,0),"-")</f>
        <v>27</v>
      </c>
      <c r="G101">
        <f>IFERROR(VLOOKUP(A101,'PARA SISTEMAS 2023-2024'!$L$7:$X$993,13,0),"-")</f>
        <v>27</v>
      </c>
    </row>
    <row r="102" spans="1:7" x14ac:dyDescent="0.25">
      <c r="A102" s="88" t="s">
        <v>2911</v>
      </c>
      <c r="B102" s="141">
        <v>29</v>
      </c>
      <c r="C102" s="141">
        <v>29</v>
      </c>
      <c r="E102">
        <f>IFERROR(VLOOKUP(A102,'PARA SISTEMAS 2023-2024'!$L$7:$W$993,12,0),"-")</f>
        <v>29</v>
      </c>
      <c r="G102">
        <f>IFERROR(VLOOKUP(A102,'PARA SISTEMAS 2023-2024'!$L$7:$X$993,13,0),"-")</f>
        <v>29</v>
      </c>
    </row>
    <row r="103" spans="1:7" x14ac:dyDescent="0.25">
      <c r="A103" s="88" t="s">
        <v>2912</v>
      </c>
      <c r="B103" s="141">
        <v>156</v>
      </c>
      <c r="C103" s="141">
        <v>156</v>
      </c>
      <c r="E103">
        <f>IFERROR(VLOOKUP(A103,'PARA SISTEMAS 2023-2024'!$L$7:$W$993,12,0),"-")</f>
        <v>156</v>
      </c>
      <c r="G103">
        <f>IFERROR(VLOOKUP(A103,'PARA SISTEMAS 2023-2024'!$L$7:$X$993,13,0),"-")</f>
        <v>156</v>
      </c>
    </row>
    <row r="104" spans="1:7" x14ac:dyDescent="0.25">
      <c r="A104" s="88" t="s">
        <v>2913</v>
      </c>
      <c r="B104" s="141">
        <v>10</v>
      </c>
      <c r="C104" s="141">
        <v>10</v>
      </c>
      <c r="E104">
        <f>IFERROR(VLOOKUP(A104,'PARA SISTEMAS 2023-2024'!$L$7:$W$993,12,0),"-")</f>
        <v>10</v>
      </c>
      <c r="G104">
        <f>IFERROR(VLOOKUP(A104,'PARA SISTEMAS 2023-2024'!$L$7:$X$993,13,0),"-")</f>
        <v>10</v>
      </c>
    </row>
    <row r="105" spans="1:7" x14ac:dyDescent="0.25">
      <c r="A105" s="88" t="s">
        <v>2914</v>
      </c>
      <c r="B105" s="141">
        <v>38</v>
      </c>
      <c r="C105" s="141">
        <v>38</v>
      </c>
      <c r="E105">
        <f>IFERROR(VLOOKUP(A105,'PARA SISTEMAS 2023-2024'!$L$7:$W$993,12,0),"-")</f>
        <v>38</v>
      </c>
      <c r="G105">
        <f>IFERROR(VLOOKUP(A105,'PARA SISTEMAS 2023-2024'!$L$7:$X$993,13,0),"-")</f>
        <v>38</v>
      </c>
    </row>
    <row r="106" spans="1:7" x14ac:dyDescent="0.25">
      <c r="A106" s="88" t="s">
        <v>2915</v>
      </c>
      <c r="B106" s="141">
        <v>39</v>
      </c>
      <c r="C106" s="141">
        <v>39</v>
      </c>
      <c r="E106">
        <f>IFERROR(VLOOKUP(A106,'PARA SISTEMAS 2023-2024'!$L$7:$W$993,12,0),"-")</f>
        <v>39</v>
      </c>
      <c r="G106">
        <f>IFERROR(VLOOKUP(A106,'PARA SISTEMAS 2023-2024'!$L$7:$X$993,13,0),"-")</f>
        <v>39</v>
      </c>
    </row>
    <row r="107" spans="1:7" x14ac:dyDescent="0.25">
      <c r="A107" s="88" t="s">
        <v>2916</v>
      </c>
      <c r="B107" s="141">
        <v>23</v>
      </c>
      <c r="C107" s="141">
        <v>23</v>
      </c>
      <c r="E107">
        <f>IFERROR(VLOOKUP(A107,'PARA SISTEMAS 2023-2024'!$L$7:$W$993,12,0),"-")</f>
        <v>23</v>
      </c>
      <c r="G107">
        <f>IFERROR(VLOOKUP(A107,'PARA SISTEMAS 2023-2024'!$L$7:$X$993,13,0),"-")</f>
        <v>23</v>
      </c>
    </row>
    <row r="108" spans="1:7" x14ac:dyDescent="0.25">
      <c r="A108" s="88" t="s">
        <v>2917</v>
      </c>
      <c r="B108" s="141">
        <v>23</v>
      </c>
      <c r="C108" s="141">
        <v>23</v>
      </c>
      <c r="E108">
        <f>IFERROR(VLOOKUP(A108,'PARA SISTEMAS 2023-2024'!$L$7:$W$993,12,0),"-")</f>
        <v>23</v>
      </c>
      <c r="G108">
        <f>IFERROR(VLOOKUP(A108,'PARA SISTEMAS 2023-2024'!$L$7:$X$993,13,0),"-")</f>
        <v>23</v>
      </c>
    </row>
    <row r="109" spans="1:7" x14ac:dyDescent="0.25">
      <c r="A109" s="88" t="s">
        <v>2918</v>
      </c>
      <c r="B109" s="141">
        <v>39</v>
      </c>
      <c r="C109" s="141">
        <v>39</v>
      </c>
      <c r="E109">
        <f>IFERROR(VLOOKUP(A109,'PARA SISTEMAS 2023-2024'!$L$7:$W$993,12,0),"-")</f>
        <v>39</v>
      </c>
      <c r="G109">
        <f>IFERROR(VLOOKUP(A109,'PARA SISTEMAS 2023-2024'!$L$7:$X$993,13,0),"-")</f>
        <v>39</v>
      </c>
    </row>
    <row r="110" spans="1:7" x14ac:dyDescent="0.25">
      <c r="A110" s="88" t="s">
        <v>2919</v>
      </c>
      <c r="B110" s="141">
        <v>140</v>
      </c>
      <c r="C110" s="141">
        <v>140</v>
      </c>
      <c r="E110">
        <f>IFERROR(VLOOKUP(A110,'PARA SISTEMAS 2023-2024'!$L$7:$W$993,12,0),"-")</f>
        <v>140</v>
      </c>
      <c r="G110">
        <f>IFERROR(VLOOKUP(A110,'PARA SISTEMAS 2023-2024'!$L$7:$X$993,13,0),"-")</f>
        <v>140</v>
      </c>
    </row>
    <row r="111" spans="1:7" x14ac:dyDescent="0.25">
      <c r="A111" s="88" t="s">
        <v>2920</v>
      </c>
      <c r="B111" s="141">
        <v>70</v>
      </c>
      <c r="C111" s="141">
        <v>50</v>
      </c>
      <c r="E111">
        <f>IFERROR(VLOOKUP(A111,'PARA SISTEMAS 2023-2024'!$L$7:$W$993,12,0),"-")</f>
        <v>70</v>
      </c>
      <c r="G111">
        <f>IFERROR(VLOOKUP(A111,'PARA SISTEMAS 2023-2024'!$L$7:$X$993,13,0),"-")</f>
        <v>50</v>
      </c>
    </row>
    <row r="112" spans="1:7" x14ac:dyDescent="0.25">
      <c r="A112" s="88" t="s">
        <v>2921</v>
      </c>
      <c r="B112" s="141">
        <v>69</v>
      </c>
      <c r="C112" s="141">
        <v>69</v>
      </c>
      <c r="E112">
        <f>IFERROR(VLOOKUP(A112,'PARA SISTEMAS 2023-2024'!$L$7:$W$993,12,0),"-")</f>
        <v>69</v>
      </c>
      <c r="G112">
        <f>IFERROR(VLOOKUP(A112,'PARA SISTEMAS 2023-2024'!$L$7:$X$993,13,0),"-")</f>
        <v>69</v>
      </c>
    </row>
    <row r="113" spans="1:7" x14ac:dyDescent="0.25">
      <c r="A113" s="88" t="s">
        <v>2922</v>
      </c>
      <c r="B113" s="141">
        <v>117</v>
      </c>
      <c r="C113" s="141">
        <v>117</v>
      </c>
      <c r="E113">
        <f>IFERROR(VLOOKUP(A113,'PARA SISTEMAS 2023-2024'!$L$7:$W$993,12,0),"-")</f>
        <v>117</v>
      </c>
      <c r="G113">
        <f>IFERROR(VLOOKUP(A113,'PARA SISTEMAS 2023-2024'!$L$7:$X$993,13,0),"-")</f>
        <v>117</v>
      </c>
    </row>
    <row r="114" spans="1:7" x14ac:dyDescent="0.25">
      <c r="A114" s="88" t="s">
        <v>2923</v>
      </c>
      <c r="B114" s="141">
        <v>390</v>
      </c>
      <c r="C114" s="141">
        <v>390</v>
      </c>
      <c r="E114">
        <f>IFERROR(VLOOKUP(A114,'PARA SISTEMAS 2023-2024'!$L$7:$W$993,12,0),"-")</f>
        <v>390</v>
      </c>
      <c r="G114">
        <f>IFERROR(VLOOKUP(A114,'PARA SISTEMAS 2023-2024'!$L$7:$X$993,13,0),"-")</f>
        <v>390</v>
      </c>
    </row>
    <row r="115" spans="1:7" x14ac:dyDescent="0.25">
      <c r="A115" s="88" t="s">
        <v>2924</v>
      </c>
      <c r="B115" s="141">
        <v>195</v>
      </c>
      <c r="C115" s="141">
        <v>195</v>
      </c>
      <c r="E115">
        <f>IFERROR(VLOOKUP(A115,'PARA SISTEMAS 2023-2024'!$L$7:$W$993,12,0),"-")</f>
        <v>195</v>
      </c>
      <c r="G115">
        <f>IFERROR(VLOOKUP(A115,'PARA SISTEMAS 2023-2024'!$L$7:$X$993,13,0),"-")</f>
        <v>195</v>
      </c>
    </row>
    <row r="116" spans="1:7" x14ac:dyDescent="0.25">
      <c r="A116" s="88" t="s">
        <v>2925</v>
      </c>
      <c r="B116" s="141">
        <v>40</v>
      </c>
      <c r="C116" s="141">
        <v>40</v>
      </c>
      <c r="E116">
        <f>IFERROR(VLOOKUP(A116,'PARA SISTEMAS 2023-2024'!$L$7:$W$993,12,0),"-")</f>
        <v>40</v>
      </c>
      <c r="G116">
        <f>IFERROR(VLOOKUP(A116,'PARA SISTEMAS 2023-2024'!$L$7:$X$993,13,0),"-")</f>
        <v>40</v>
      </c>
    </row>
    <row r="117" spans="1:7" x14ac:dyDescent="0.25">
      <c r="A117" s="88" t="s">
        <v>2926</v>
      </c>
      <c r="B117" s="141">
        <v>4</v>
      </c>
      <c r="C117" s="141">
        <v>4</v>
      </c>
      <c r="E117">
        <f>IFERROR(VLOOKUP(A117,'PARA SISTEMAS 2023-2024'!$L$7:$W$993,12,0),"-")</f>
        <v>4</v>
      </c>
      <c r="G117">
        <f>IFERROR(VLOOKUP(A117,'PARA SISTEMAS 2023-2024'!$L$7:$X$993,13,0),"-")</f>
        <v>4</v>
      </c>
    </row>
    <row r="118" spans="1:7" x14ac:dyDescent="0.25">
      <c r="A118" s="88" t="s">
        <v>2927</v>
      </c>
      <c r="B118" s="141">
        <v>23</v>
      </c>
      <c r="C118" s="141">
        <v>23</v>
      </c>
      <c r="E118">
        <f>IFERROR(VLOOKUP(A118,'PARA SISTEMAS 2023-2024'!$L$7:$W$993,12,0),"-")</f>
        <v>23</v>
      </c>
      <c r="G118">
        <f>IFERROR(VLOOKUP(A118,'PARA SISTEMAS 2023-2024'!$L$7:$X$993,13,0),"-")</f>
        <v>23</v>
      </c>
    </row>
    <row r="119" spans="1:7" x14ac:dyDescent="0.25">
      <c r="A119" s="88" t="s">
        <v>2928</v>
      </c>
      <c r="B119" s="141">
        <v>16</v>
      </c>
      <c r="C119" s="141">
        <v>16</v>
      </c>
      <c r="E119">
        <f>IFERROR(VLOOKUP(A119,'PARA SISTEMAS 2023-2024'!$L$7:$W$993,12,0),"-")</f>
        <v>16</v>
      </c>
      <c r="G119">
        <f>IFERROR(VLOOKUP(A119,'PARA SISTEMAS 2023-2024'!$L$7:$X$993,13,0),"-")</f>
        <v>16</v>
      </c>
    </row>
    <row r="120" spans="1:7" x14ac:dyDescent="0.25">
      <c r="A120" s="88" t="s">
        <v>2929</v>
      </c>
      <c r="B120" s="141">
        <v>20</v>
      </c>
      <c r="C120" s="141">
        <v>20</v>
      </c>
      <c r="E120">
        <f>IFERROR(VLOOKUP(A120,'PARA SISTEMAS 2023-2024'!$L$7:$W$993,12,0),"-")</f>
        <v>20</v>
      </c>
      <c r="G120">
        <f>IFERROR(VLOOKUP(A120,'PARA SISTEMAS 2023-2024'!$L$7:$X$993,13,0),"-")</f>
        <v>20</v>
      </c>
    </row>
    <row r="121" spans="1:7" x14ac:dyDescent="0.25">
      <c r="A121" s="88" t="s">
        <v>2930</v>
      </c>
      <c r="B121" s="141">
        <v>117</v>
      </c>
      <c r="C121" s="141">
        <v>100</v>
      </c>
      <c r="E121">
        <f>IFERROR(VLOOKUP(A121,'PARA SISTEMAS 2023-2024'!$L$7:$W$993,12,0),"-")</f>
        <v>117</v>
      </c>
      <c r="G121">
        <f>IFERROR(VLOOKUP(A121,'PARA SISTEMAS 2023-2024'!$L$7:$X$993,13,0),"-")</f>
        <v>100</v>
      </c>
    </row>
    <row r="122" spans="1:7" x14ac:dyDescent="0.25">
      <c r="A122" s="88" t="s">
        <v>2931</v>
      </c>
      <c r="B122" s="141">
        <v>40</v>
      </c>
      <c r="C122" s="141">
        <v>40</v>
      </c>
      <c r="E122">
        <f>IFERROR(VLOOKUP(A122,'PARA SISTEMAS 2023-2024'!$L$7:$W$993,12,0),"-")</f>
        <v>40</v>
      </c>
      <c r="G122">
        <f>IFERROR(VLOOKUP(A122,'PARA SISTEMAS 2023-2024'!$L$7:$X$993,13,0),"-")</f>
        <v>40</v>
      </c>
    </row>
    <row r="123" spans="1:7" x14ac:dyDescent="0.25">
      <c r="A123" s="88" t="s">
        <v>2932</v>
      </c>
      <c r="B123" s="141">
        <v>156</v>
      </c>
      <c r="C123" s="141">
        <v>100</v>
      </c>
      <c r="E123">
        <f>IFERROR(VLOOKUP(A123,'PARA SISTEMAS 2023-2024'!$L$7:$W$993,12,0),"-")</f>
        <v>156</v>
      </c>
      <c r="G123">
        <f>IFERROR(VLOOKUP(A123,'PARA SISTEMAS 2023-2024'!$L$7:$X$993,13,0),"-")</f>
        <v>100</v>
      </c>
    </row>
    <row r="124" spans="1:7" x14ac:dyDescent="0.25">
      <c r="A124" s="88" t="s">
        <v>2933</v>
      </c>
      <c r="B124" s="141">
        <v>78</v>
      </c>
      <c r="C124" s="141">
        <v>78</v>
      </c>
      <c r="E124">
        <f>IFERROR(VLOOKUP(A124,'PARA SISTEMAS 2023-2024'!$L$7:$W$993,12,0),"-")</f>
        <v>78</v>
      </c>
      <c r="G124">
        <f>IFERROR(VLOOKUP(A124,'PARA SISTEMAS 2023-2024'!$L$7:$X$993,13,0),"-")</f>
        <v>78</v>
      </c>
    </row>
    <row r="125" spans="1:7" x14ac:dyDescent="0.25">
      <c r="A125" s="88" t="s">
        <v>2934</v>
      </c>
      <c r="B125" s="141">
        <v>66</v>
      </c>
      <c r="C125" s="141">
        <v>66</v>
      </c>
      <c r="E125">
        <f>IFERROR(VLOOKUP(A125,'PARA SISTEMAS 2023-2024'!$L$7:$W$993,12,0),"-")</f>
        <v>66</v>
      </c>
      <c r="G125">
        <f>IFERROR(VLOOKUP(A125,'PARA SISTEMAS 2023-2024'!$L$7:$X$993,13,0),"-")</f>
        <v>66</v>
      </c>
    </row>
    <row r="126" spans="1:7" x14ac:dyDescent="0.25">
      <c r="A126" s="88" t="s">
        <v>2935</v>
      </c>
      <c r="B126" s="141">
        <v>170</v>
      </c>
      <c r="C126" s="141">
        <v>170</v>
      </c>
      <c r="E126">
        <f>IFERROR(VLOOKUP(A126,'PARA SISTEMAS 2023-2024'!$L$7:$W$993,12,0),"-")</f>
        <v>170</v>
      </c>
      <c r="G126">
        <f>IFERROR(VLOOKUP(A126,'PARA SISTEMAS 2023-2024'!$L$7:$X$993,13,0),"-")</f>
        <v>170</v>
      </c>
    </row>
    <row r="127" spans="1:7" x14ac:dyDescent="0.25">
      <c r="A127" s="88" t="s">
        <v>2936</v>
      </c>
      <c r="B127" s="141">
        <v>117</v>
      </c>
      <c r="C127" s="141">
        <v>117</v>
      </c>
      <c r="E127">
        <f>IFERROR(VLOOKUP(A127,'PARA SISTEMAS 2023-2024'!$L$7:$W$993,12,0),"-")</f>
        <v>117</v>
      </c>
      <c r="G127">
        <f>IFERROR(VLOOKUP(A127,'PARA SISTEMAS 2023-2024'!$L$7:$X$993,13,0),"-")</f>
        <v>117</v>
      </c>
    </row>
    <row r="128" spans="1:7" x14ac:dyDescent="0.25">
      <c r="A128" s="88" t="s">
        <v>2937</v>
      </c>
      <c r="B128" s="141">
        <v>156</v>
      </c>
      <c r="C128" s="141">
        <v>156</v>
      </c>
      <c r="E128">
        <f>IFERROR(VLOOKUP(A128,'PARA SISTEMAS 2023-2024'!$L$7:$W$993,12,0),"-")</f>
        <v>156</v>
      </c>
      <c r="G128">
        <f>IFERROR(VLOOKUP(A128,'PARA SISTEMAS 2023-2024'!$L$7:$X$993,13,0),"-")</f>
        <v>156</v>
      </c>
    </row>
    <row r="129" spans="1:7" x14ac:dyDescent="0.25">
      <c r="A129" s="88" t="s">
        <v>2938</v>
      </c>
      <c r="B129" s="141">
        <v>23</v>
      </c>
      <c r="C129" s="141">
        <v>23</v>
      </c>
      <c r="E129">
        <f>IFERROR(VLOOKUP(A129,'PARA SISTEMAS 2023-2024'!$L$7:$W$993,12,0),"-")</f>
        <v>23</v>
      </c>
      <c r="G129">
        <f>IFERROR(VLOOKUP(A129,'PARA SISTEMAS 2023-2024'!$L$7:$X$993,13,0),"-")</f>
        <v>23</v>
      </c>
    </row>
    <row r="130" spans="1:7" x14ac:dyDescent="0.25">
      <c r="A130" s="88" t="s">
        <v>2939</v>
      </c>
      <c r="B130" s="141">
        <v>32</v>
      </c>
      <c r="C130" s="141">
        <v>32</v>
      </c>
      <c r="E130">
        <f>IFERROR(VLOOKUP(A130,'PARA SISTEMAS 2023-2024'!$L$7:$W$993,12,0),"-")</f>
        <v>32</v>
      </c>
      <c r="G130">
        <f>IFERROR(VLOOKUP(A130,'PARA SISTEMAS 2023-2024'!$L$7:$X$993,13,0),"-")</f>
        <v>32</v>
      </c>
    </row>
    <row r="131" spans="1:7" x14ac:dyDescent="0.25">
      <c r="A131" s="88" t="s">
        <v>2940</v>
      </c>
      <c r="B131" s="141">
        <v>273</v>
      </c>
      <c r="C131" s="141">
        <v>273</v>
      </c>
      <c r="E131">
        <f>IFERROR(VLOOKUP(A131,'PARA SISTEMAS 2023-2024'!$L$7:$W$993,12,0),"-")</f>
        <v>273</v>
      </c>
      <c r="G131">
        <f>IFERROR(VLOOKUP(A131,'PARA SISTEMAS 2023-2024'!$L$7:$X$993,13,0),"-")</f>
        <v>273</v>
      </c>
    </row>
    <row r="132" spans="1:7" x14ac:dyDescent="0.25">
      <c r="A132" s="88" t="s">
        <v>2941</v>
      </c>
      <c r="B132" s="141">
        <v>468</v>
      </c>
      <c r="C132" s="141">
        <v>468</v>
      </c>
      <c r="E132">
        <f>IFERROR(VLOOKUP(A132,'PARA SISTEMAS 2023-2024'!$L$7:$W$993,12,0),"-")</f>
        <v>468</v>
      </c>
      <c r="G132">
        <f>IFERROR(VLOOKUP(A132,'PARA SISTEMAS 2023-2024'!$L$7:$X$993,13,0),"-")</f>
        <v>468</v>
      </c>
    </row>
    <row r="133" spans="1:7" x14ac:dyDescent="0.25">
      <c r="A133" s="88" t="s">
        <v>2942</v>
      </c>
      <c r="B133" s="141">
        <v>23</v>
      </c>
      <c r="C133" s="141">
        <v>23</v>
      </c>
      <c r="E133">
        <f>IFERROR(VLOOKUP(A133,'PARA SISTEMAS 2023-2024'!$L$7:$W$993,12,0),"-")</f>
        <v>23</v>
      </c>
      <c r="G133">
        <f>IFERROR(VLOOKUP(A133,'PARA SISTEMAS 2023-2024'!$L$7:$X$993,13,0),"-")</f>
        <v>23</v>
      </c>
    </row>
    <row r="134" spans="1:7" x14ac:dyDescent="0.25">
      <c r="A134" s="88" t="s">
        <v>2943</v>
      </c>
      <c r="B134" s="141">
        <v>50</v>
      </c>
      <c r="C134" s="141">
        <v>50</v>
      </c>
      <c r="E134">
        <f>IFERROR(VLOOKUP(A134,'PARA SISTEMAS 2023-2024'!$L$7:$W$993,12,0),"-")</f>
        <v>50</v>
      </c>
      <c r="G134">
        <f>IFERROR(VLOOKUP(A134,'PARA SISTEMAS 2023-2024'!$L$7:$X$993,13,0),"-")</f>
        <v>50</v>
      </c>
    </row>
    <row r="135" spans="1:7" x14ac:dyDescent="0.25">
      <c r="A135" s="88" t="s">
        <v>2944</v>
      </c>
      <c r="B135" s="141">
        <v>156</v>
      </c>
      <c r="C135" s="141">
        <v>63</v>
      </c>
      <c r="E135">
        <f>IFERROR(VLOOKUP(A135,'PARA SISTEMAS 2023-2024'!$L$7:$W$993,12,0),"-")</f>
        <v>156</v>
      </c>
      <c r="G135">
        <f>IFERROR(VLOOKUP(A135,'PARA SISTEMAS 2023-2024'!$L$7:$X$993,13,0),"-")</f>
        <v>63</v>
      </c>
    </row>
    <row r="136" spans="1:7" x14ac:dyDescent="0.25">
      <c r="A136" s="88" t="s">
        <v>2945</v>
      </c>
      <c r="B136" s="141">
        <v>200</v>
      </c>
      <c r="C136" s="141">
        <v>0</v>
      </c>
      <c r="E136">
        <f>IFERROR(VLOOKUP(A136,'PARA SISTEMAS 2023-2024'!$L$7:$W$993,12,0),"-")</f>
        <v>200</v>
      </c>
      <c r="G136">
        <f>IFERROR(VLOOKUP(A136,'PARA SISTEMAS 2023-2024'!$L$7:$X$993,13,0),"-")</f>
        <v>0</v>
      </c>
    </row>
    <row r="137" spans="1:7" x14ac:dyDescent="0.25">
      <c r="A137" s="88" t="s">
        <v>2946</v>
      </c>
      <c r="B137" s="141">
        <v>23</v>
      </c>
      <c r="C137" s="141">
        <v>23</v>
      </c>
      <c r="E137">
        <f>IFERROR(VLOOKUP(A137,'PARA SISTEMAS 2023-2024'!$L$7:$W$993,12,0),"-")</f>
        <v>23</v>
      </c>
      <c r="G137">
        <f>IFERROR(VLOOKUP(A137,'PARA SISTEMAS 2023-2024'!$L$7:$X$993,13,0),"-")</f>
        <v>23</v>
      </c>
    </row>
    <row r="138" spans="1:7" x14ac:dyDescent="0.25">
      <c r="A138" s="88" t="s">
        <v>2947</v>
      </c>
      <c r="B138" s="141">
        <v>34</v>
      </c>
      <c r="C138" s="141">
        <v>34</v>
      </c>
      <c r="E138">
        <f>IFERROR(VLOOKUP(A138,'PARA SISTEMAS 2023-2024'!$L$7:$W$993,12,0),"-")</f>
        <v>34</v>
      </c>
      <c r="G138">
        <f>IFERROR(VLOOKUP(A138,'PARA SISTEMAS 2023-2024'!$L$7:$X$993,13,0),"-")</f>
        <v>34</v>
      </c>
    </row>
    <row r="139" spans="1:7" x14ac:dyDescent="0.25">
      <c r="A139" s="88" t="s">
        <v>2948</v>
      </c>
      <c r="B139" s="141">
        <v>12</v>
      </c>
      <c r="C139" s="141">
        <v>12</v>
      </c>
      <c r="E139">
        <f>IFERROR(VLOOKUP(A139,'PARA SISTEMAS 2023-2024'!$L$7:$W$993,12,0),"-")</f>
        <v>12</v>
      </c>
      <c r="G139">
        <f>IFERROR(VLOOKUP(A139,'PARA SISTEMAS 2023-2024'!$L$7:$X$993,13,0),"-")</f>
        <v>12</v>
      </c>
    </row>
    <row r="140" spans="1:7" x14ac:dyDescent="0.25">
      <c r="A140" s="88" t="s">
        <v>2949</v>
      </c>
      <c r="B140" s="141">
        <v>3</v>
      </c>
      <c r="C140" s="141">
        <v>3</v>
      </c>
      <c r="E140">
        <f>IFERROR(VLOOKUP(A140,'PARA SISTEMAS 2023-2024'!$L$7:$W$993,12,0),"-")</f>
        <v>3</v>
      </c>
      <c r="G140">
        <f>IFERROR(VLOOKUP(A140,'PARA SISTEMAS 2023-2024'!$L$7:$X$993,13,0),"-")</f>
        <v>3</v>
      </c>
    </row>
    <row r="141" spans="1:7" x14ac:dyDescent="0.25">
      <c r="A141" s="88" t="s">
        <v>2950</v>
      </c>
      <c r="B141" s="141">
        <v>23</v>
      </c>
      <c r="C141" s="141">
        <v>23</v>
      </c>
      <c r="E141">
        <f>IFERROR(VLOOKUP(A141,'PARA SISTEMAS 2023-2024'!$L$7:$W$993,12,0),"-")</f>
        <v>23</v>
      </c>
      <c r="G141">
        <f>IFERROR(VLOOKUP(A141,'PARA SISTEMAS 2023-2024'!$L$7:$X$993,13,0),"-")</f>
        <v>23</v>
      </c>
    </row>
    <row r="142" spans="1:7" x14ac:dyDescent="0.25">
      <c r="A142" s="88" t="s">
        <v>2951</v>
      </c>
      <c r="B142" s="141">
        <v>4680</v>
      </c>
      <c r="C142" s="141">
        <v>4680</v>
      </c>
      <c r="E142">
        <f>IFERROR(VLOOKUP(A142,'PARA SISTEMAS 2023-2024'!$L$7:$W$993,12,0),"-")</f>
        <v>4680</v>
      </c>
      <c r="G142">
        <f>IFERROR(VLOOKUP(A142,'PARA SISTEMAS 2023-2024'!$L$7:$X$993,13,0),"-")</f>
        <v>4680</v>
      </c>
    </row>
    <row r="143" spans="1:7" x14ac:dyDescent="0.25">
      <c r="A143" s="88" t="s">
        <v>2952</v>
      </c>
      <c r="B143" s="141">
        <v>14</v>
      </c>
      <c r="C143" s="141">
        <v>14</v>
      </c>
      <c r="E143">
        <f>IFERROR(VLOOKUP(A143,'PARA SISTEMAS 2023-2024'!$L$7:$W$993,12,0),"-")</f>
        <v>14</v>
      </c>
      <c r="G143">
        <f>IFERROR(VLOOKUP(A143,'PARA SISTEMAS 2023-2024'!$L$7:$X$993,13,0),"-")</f>
        <v>14</v>
      </c>
    </row>
    <row r="144" spans="1:7" x14ac:dyDescent="0.25">
      <c r="A144" s="88" t="s">
        <v>2953</v>
      </c>
      <c r="B144" s="141">
        <v>22</v>
      </c>
      <c r="C144" s="141">
        <v>22</v>
      </c>
      <c r="E144">
        <f>IFERROR(VLOOKUP(A144,'PARA SISTEMAS 2023-2024'!$L$7:$W$993,12,0),"-")</f>
        <v>22</v>
      </c>
      <c r="G144">
        <f>IFERROR(VLOOKUP(A144,'PARA SISTEMAS 2023-2024'!$L$7:$X$993,13,0),"-")</f>
        <v>22</v>
      </c>
    </row>
    <row r="145" spans="1:7" x14ac:dyDescent="0.25">
      <c r="A145" s="88" t="s">
        <v>2954</v>
      </c>
      <c r="B145" s="141">
        <v>23</v>
      </c>
      <c r="C145" s="141">
        <v>23</v>
      </c>
      <c r="E145">
        <f>IFERROR(VLOOKUP(A145,'PARA SISTEMAS 2023-2024'!$L$7:$W$993,12,0),"-")</f>
        <v>23</v>
      </c>
      <c r="G145">
        <f>IFERROR(VLOOKUP(A145,'PARA SISTEMAS 2023-2024'!$L$7:$X$993,13,0),"-")</f>
        <v>23</v>
      </c>
    </row>
    <row r="146" spans="1:7" x14ac:dyDescent="0.25">
      <c r="A146" s="88" t="s">
        <v>2955</v>
      </c>
      <c r="B146" s="141">
        <v>4</v>
      </c>
      <c r="C146" s="141">
        <v>4</v>
      </c>
      <c r="E146">
        <f>IFERROR(VLOOKUP(A146,'PARA SISTEMAS 2023-2024'!$L$7:$W$993,12,0),"-")</f>
        <v>4</v>
      </c>
      <c r="G146">
        <f>IFERROR(VLOOKUP(A146,'PARA SISTEMAS 2023-2024'!$L$7:$X$993,13,0),"-")</f>
        <v>4</v>
      </c>
    </row>
    <row r="147" spans="1:7" x14ac:dyDescent="0.25">
      <c r="A147" s="88" t="s">
        <v>2956</v>
      </c>
      <c r="B147" s="141">
        <v>141</v>
      </c>
      <c r="C147" s="141">
        <v>141</v>
      </c>
      <c r="E147">
        <f>IFERROR(VLOOKUP(A147,'PARA SISTEMAS 2023-2024'!$L$7:$W$993,12,0),"-")</f>
        <v>141</v>
      </c>
      <c r="G147">
        <f>IFERROR(VLOOKUP(A147,'PARA SISTEMAS 2023-2024'!$L$7:$X$993,13,0),"-")</f>
        <v>141</v>
      </c>
    </row>
    <row r="148" spans="1:7" x14ac:dyDescent="0.25">
      <c r="A148" s="88" t="s">
        <v>2957</v>
      </c>
      <c r="B148" s="141">
        <v>16</v>
      </c>
      <c r="C148" s="141">
        <v>0</v>
      </c>
      <c r="E148">
        <f>IFERROR(VLOOKUP(A148,'PARA SISTEMAS 2023-2024'!$L$7:$W$993,12,0),"-")</f>
        <v>16</v>
      </c>
      <c r="G148">
        <f>IFERROR(VLOOKUP(A148,'PARA SISTEMAS 2023-2024'!$L$7:$X$993,13,0),"-")</f>
        <v>0</v>
      </c>
    </row>
    <row r="149" spans="1:7" x14ac:dyDescent="0.25">
      <c r="A149" s="88" t="s">
        <v>2958</v>
      </c>
      <c r="B149" s="141">
        <v>3900</v>
      </c>
      <c r="C149" s="141">
        <v>0</v>
      </c>
      <c r="E149">
        <f>IFERROR(VLOOKUP(A149,'PARA SISTEMAS 2023-2024'!$L$7:$W$993,12,0),"-")</f>
        <v>3900</v>
      </c>
      <c r="G149">
        <f>IFERROR(VLOOKUP(A149,'PARA SISTEMAS 2023-2024'!$L$7:$X$993,13,0),"-")</f>
        <v>0</v>
      </c>
    </row>
    <row r="150" spans="1:7" x14ac:dyDescent="0.25">
      <c r="A150" s="88" t="s">
        <v>2959</v>
      </c>
      <c r="B150" s="141">
        <v>39</v>
      </c>
      <c r="C150" s="141">
        <v>0</v>
      </c>
      <c r="E150">
        <f>IFERROR(VLOOKUP(A150,'PARA SISTEMAS 2023-2024'!$L$7:$W$993,12,0),"-")</f>
        <v>39</v>
      </c>
      <c r="G150">
        <f>IFERROR(VLOOKUP(A150,'PARA SISTEMAS 2023-2024'!$L$7:$X$993,13,0),"-")</f>
        <v>0</v>
      </c>
    </row>
    <row r="151" spans="1:7" x14ac:dyDescent="0.25">
      <c r="A151" s="88" t="s">
        <v>2960</v>
      </c>
      <c r="B151" s="141">
        <v>390</v>
      </c>
      <c r="C151" s="141">
        <v>0</v>
      </c>
      <c r="E151">
        <f>IFERROR(VLOOKUP(A151,'PARA SISTEMAS 2023-2024'!$L$7:$W$993,12,0),"-")</f>
        <v>390</v>
      </c>
      <c r="G151">
        <f>IFERROR(VLOOKUP(A151,'PARA SISTEMAS 2023-2024'!$L$7:$X$993,13,0),"-")</f>
        <v>0</v>
      </c>
    </row>
    <row r="152" spans="1:7" x14ac:dyDescent="0.25">
      <c r="A152" s="88" t="s">
        <v>2961</v>
      </c>
      <c r="B152" s="141">
        <v>1092</v>
      </c>
      <c r="C152" s="141">
        <v>0</v>
      </c>
      <c r="E152">
        <f>IFERROR(VLOOKUP(A152,'PARA SISTEMAS 2023-2024'!$L$7:$W$993,12,0),"-")</f>
        <v>1092</v>
      </c>
      <c r="G152">
        <f>IFERROR(VLOOKUP(A152,'PARA SISTEMAS 2023-2024'!$L$7:$X$993,13,0),"-")</f>
        <v>0</v>
      </c>
    </row>
    <row r="153" spans="1:7" x14ac:dyDescent="0.25">
      <c r="A153" s="88" t="s">
        <v>2962</v>
      </c>
      <c r="B153" s="141">
        <v>118</v>
      </c>
      <c r="C153" s="141">
        <v>0</v>
      </c>
      <c r="E153">
        <f>IFERROR(VLOOKUP(A153,'PARA SISTEMAS 2023-2024'!$L$7:$W$993,12,0),"-")</f>
        <v>118</v>
      </c>
      <c r="G153">
        <f>IFERROR(VLOOKUP(A153,'PARA SISTEMAS 2023-2024'!$L$7:$X$993,13,0),"-")</f>
        <v>0</v>
      </c>
    </row>
    <row r="154" spans="1:7" x14ac:dyDescent="0.25">
      <c r="A154" s="88" t="s">
        <v>2963</v>
      </c>
      <c r="B154" s="141">
        <v>48</v>
      </c>
      <c r="C154" s="141">
        <v>48</v>
      </c>
      <c r="E154">
        <f>IFERROR(VLOOKUP(A154,'PARA SISTEMAS 2023-2024'!$L$7:$W$993,12,0),"-")</f>
        <v>48</v>
      </c>
      <c r="G154">
        <f>IFERROR(VLOOKUP(A154,'PARA SISTEMAS 2023-2024'!$L$7:$X$993,13,0),"-")</f>
        <v>48</v>
      </c>
    </row>
    <row r="155" spans="1:7" x14ac:dyDescent="0.25">
      <c r="A155" s="88" t="s">
        <v>2964</v>
      </c>
      <c r="B155" s="141">
        <v>164</v>
      </c>
      <c r="C155" s="141">
        <v>92</v>
      </c>
      <c r="E155">
        <f>IFERROR(VLOOKUP(A155,'PARA SISTEMAS 2023-2024'!$L$7:$W$993,12,0),"-")</f>
        <v>164</v>
      </c>
      <c r="G155">
        <f>IFERROR(VLOOKUP(A155,'PARA SISTEMAS 2023-2024'!$L$7:$X$993,13,0),"-")</f>
        <v>92</v>
      </c>
    </row>
    <row r="156" spans="1:7" x14ac:dyDescent="0.25">
      <c r="A156" s="88" t="s">
        <v>2965</v>
      </c>
      <c r="B156" s="141">
        <v>53</v>
      </c>
      <c r="C156" s="141">
        <v>53</v>
      </c>
      <c r="E156">
        <f>IFERROR(VLOOKUP(A156,'PARA SISTEMAS 2023-2024'!$L$7:$W$993,12,0),"-")</f>
        <v>53</v>
      </c>
      <c r="G156">
        <f>IFERROR(VLOOKUP(A156,'PARA SISTEMAS 2023-2024'!$L$7:$X$993,13,0),"-")</f>
        <v>53</v>
      </c>
    </row>
    <row r="157" spans="1:7" x14ac:dyDescent="0.25">
      <c r="A157" s="88" t="s">
        <v>2966</v>
      </c>
      <c r="B157" s="141">
        <v>837</v>
      </c>
      <c r="C157" s="141">
        <v>837</v>
      </c>
      <c r="E157">
        <f>IFERROR(VLOOKUP(A157,'PARA SISTEMAS 2023-2024'!$L$7:$W$993,12,0),"-")</f>
        <v>837</v>
      </c>
      <c r="G157">
        <f>IFERROR(VLOOKUP(A157,'PARA SISTEMAS 2023-2024'!$L$7:$X$993,13,0),"-")</f>
        <v>837</v>
      </c>
    </row>
    <row r="158" spans="1:7" x14ac:dyDescent="0.25">
      <c r="A158" s="88" t="s">
        <v>2967</v>
      </c>
      <c r="B158" s="141">
        <v>2340</v>
      </c>
      <c r="C158" s="141">
        <v>2340</v>
      </c>
      <c r="E158">
        <f>IFERROR(VLOOKUP(A158,'PARA SISTEMAS 2023-2024'!$L$7:$W$993,12,0),"-")</f>
        <v>2340</v>
      </c>
      <c r="G158">
        <f>IFERROR(VLOOKUP(A158,'PARA SISTEMAS 2023-2024'!$L$7:$X$993,13,0),"-")</f>
        <v>2340</v>
      </c>
    </row>
    <row r="159" spans="1:7" x14ac:dyDescent="0.25">
      <c r="A159" s="88" t="s">
        <v>2968</v>
      </c>
      <c r="B159" s="141">
        <v>12</v>
      </c>
      <c r="C159" s="141">
        <v>12</v>
      </c>
      <c r="E159">
        <f>IFERROR(VLOOKUP(A159,'PARA SISTEMAS 2023-2024'!$L$7:$W$993,12,0),"-")</f>
        <v>12</v>
      </c>
      <c r="G159">
        <f>IFERROR(VLOOKUP(A159,'PARA SISTEMAS 2023-2024'!$L$7:$X$993,13,0),"-")</f>
        <v>12</v>
      </c>
    </row>
    <row r="160" spans="1:7" x14ac:dyDescent="0.25">
      <c r="A160" s="88" t="s">
        <v>2969</v>
      </c>
      <c r="B160" s="141">
        <v>17</v>
      </c>
      <c r="C160" s="141">
        <v>17</v>
      </c>
      <c r="E160">
        <f>IFERROR(VLOOKUP(A160,'PARA SISTEMAS 2023-2024'!$L$7:$W$993,12,0),"-")</f>
        <v>17</v>
      </c>
      <c r="G160">
        <f>IFERROR(VLOOKUP(A160,'PARA SISTEMAS 2023-2024'!$L$7:$X$993,13,0),"-")</f>
        <v>17</v>
      </c>
    </row>
    <row r="161" spans="1:7" x14ac:dyDescent="0.25">
      <c r="A161" s="88" t="s">
        <v>2970</v>
      </c>
      <c r="B161" s="141">
        <v>63</v>
      </c>
      <c r="C161" s="141">
        <v>63</v>
      </c>
      <c r="E161">
        <f>IFERROR(VLOOKUP(A161,'PARA SISTEMAS 2023-2024'!$L$7:$W$993,12,0),"-")</f>
        <v>63</v>
      </c>
      <c r="G161">
        <f>IFERROR(VLOOKUP(A161,'PARA SISTEMAS 2023-2024'!$L$7:$X$993,13,0),"-")</f>
        <v>63</v>
      </c>
    </row>
    <row r="162" spans="1:7" x14ac:dyDescent="0.25">
      <c r="A162" s="88" t="s">
        <v>2971</v>
      </c>
      <c r="B162" s="141">
        <v>12684</v>
      </c>
      <c r="C162" s="141">
        <v>12684</v>
      </c>
      <c r="E162">
        <f>IFERROR(VLOOKUP(A162,'PARA SISTEMAS 2023-2024'!$L$7:$W$993,12,0),"-")</f>
        <v>12684</v>
      </c>
      <c r="G162">
        <f>IFERROR(VLOOKUP(A162,'PARA SISTEMAS 2023-2024'!$L$7:$X$993,13,0),"-")</f>
        <v>12684</v>
      </c>
    </row>
    <row r="163" spans="1:7" x14ac:dyDescent="0.25">
      <c r="A163" s="88" t="s">
        <v>2972</v>
      </c>
      <c r="B163" s="141">
        <v>26</v>
      </c>
      <c r="C163" s="141">
        <v>26</v>
      </c>
      <c r="E163">
        <f>IFERROR(VLOOKUP(A163,'PARA SISTEMAS 2023-2024'!$L$7:$W$993,12,0),"-")</f>
        <v>26</v>
      </c>
      <c r="G163">
        <f>IFERROR(VLOOKUP(A163,'PARA SISTEMAS 2023-2024'!$L$7:$X$993,13,0),"-")</f>
        <v>26</v>
      </c>
    </row>
    <row r="164" spans="1:7" x14ac:dyDescent="0.25">
      <c r="A164" s="88" t="s">
        <v>2973</v>
      </c>
      <c r="B164" s="141">
        <v>28</v>
      </c>
      <c r="C164" s="141">
        <v>28</v>
      </c>
      <c r="E164">
        <f>IFERROR(VLOOKUP(A164,'PARA SISTEMAS 2023-2024'!$L$7:$W$993,12,0),"-")</f>
        <v>28</v>
      </c>
      <c r="G164">
        <f>IFERROR(VLOOKUP(A164,'PARA SISTEMAS 2023-2024'!$L$7:$X$993,13,0),"-")</f>
        <v>28</v>
      </c>
    </row>
    <row r="165" spans="1:7" x14ac:dyDescent="0.25">
      <c r="A165" s="88" t="s">
        <v>2974</v>
      </c>
      <c r="B165" s="141">
        <v>19</v>
      </c>
      <c r="C165" s="141">
        <v>19</v>
      </c>
      <c r="E165">
        <f>IFERROR(VLOOKUP(A165,'PARA SISTEMAS 2023-2024'!$L$7:$W$993,12,0),"-")</f>
        <v>19</v>
      </c>
      <c r="G165">
        <f>IFERROR(VLOOKUP(A165,'PARA SISTEMAS 2023-2024'!$L$7:$X$993,13,0),"-")</f>
        <v>19</v>
      </c>
    </row>
    <row r="166" spans="1:7" x14ac:dyDescent="0.25">
      <c r="A166" s="88" t="s">
        <v>2975</v>
      </c>
      <c r="B166" s="141">
        <v>8</v>
      </c>
      <c r="C166" s="141">
        <v>8</v>
      </c>
      <c r="E166">
        <f>IFERROR(VLOOKUP(A166,'PARA SISTEMAS 2023-2024'!$L$7:$W$993,12,0),"-")</f>
        <v>8</v>
      </c>
      <c r="G166">
        <f>IFERROR(VLOOKUP(A166,'PARA SISTEMAS 2023-2024'!$L$7:$X$993,13,0),"-")</f>
        <v>8</v>
      </c>
    </row>
    <row r="167" spans="1:7" x14ac:dyDescent="0.25">
      <c r="A167" s="88" t="s">
        <v>2976</v>
      </c>
      <c r="B167" s="141">
        <v>23</v>
      </c>
      <c r="C167" s="141">
        <v>23</v>
      </c>
      <c r="E167">
        <f>IFERROR(VLOOKUP(A167,'PARA SISTEMAS 2023-2024'!$L$7:$W$993,12,0),"-")</f>
        <v>23</v>
      </c>
      <c r="G167">
        <f>IFERROR(VLOOKUP(A167,'PARA SISTEMAS 2023-2024'!$L$7:$X$993,13,0),"-")</f>
        <v>23</v>
      </c>
    </row>
    <row r="168" spans="1:7" x14ac:dyDescent="0.25">
      <c r="A168" s="88" t="s">
        <v>2977</v>
      </c>
      <c r="B168" s="141">
        <v>76</v>
      </c>
      <c r="C168" s="141">
        <v>76</v>
      </c>
      <c r="E168">
        <f>IFERROR(VLOOKUP(A168,'PARA SISTEMAS 2023-2024'!$L$7:$W$993,12,0),"-")</f>
        <v>76</v>
      </c>
      <c r="G168">
        <f>IFERROR(VLOOKUP(A168,'PARA SISTEMAS 2023-2024'!$L$7:$X$993,13,0),"-")</f>
        <v>76</v>
      </c>
    </row>
    <row r="169" spans="1:7" x14ac:dyDescent="0.25">
      <c r="A169" s="88" t="s">
        <v>2978</v>
      </c>
      <c r="B169" s="141">
        <v>12</v>
      </c>
      <c r="C169" s="141">
        <v>12</v>
      </c>
      <c r="E169">
        <f>IFERROR(VLOOKUP(A169,'PARA SISTEMAS 2023-2024'!$L$7:$W$993,12,0),"-")</f>
        <v>12</v>
      </c>
      <c r="G169">
        <f>IFERROR(VLOOKUP(A169,'PARA SISTEMAS 2023-2024'!$L$7:$X$993,13,0),"-")</f>
        <v>12</v>
      </c>
    </row>
    <row r="170" spans="1:7" x14ac:dyDescent="0.25">
      <c r="A170" s="88" t="s">
        <v>2979</v>
      </c>
      <c r="B170" s="141">
        <v>23</v>
      </c>
      <c r="C170" s="141">
        <v>23</v>
      </c>
      <c r="E170">
        <f>IFERROR(VLOOKUP(A170,'PARA SISTEMAS 2023-2024'!$L$7:$W$993,12,0),"-")</f>
        <v>23</v>
      </c>
      <c r="G170">
        <f>IFERROR(VLOOKUP(A170,'PARA SISTEMAS 2023-2024'!$L$7:$X$993,13,0),"-")</f>
        <v>23</v>
      </c>
    </row>
    <row r="171" spans="1:7" x14ac:dyDescent="0.25">
      <c r="A171" s="88" t="s">
        <v>2980</v>
      </c>
      <c r="B171" s="141">
        <v>46</v>
      </c>
      <c r="C171" s="141">
        <v>46</v>
      </c>
      <c r="E171">
        <f>IFERROR(VLOOKUP(A171,'PARA SISTEMAS 2023-2024'!$L$7:$W$993,12,0),"-")</f>
        <v>46</v>
      </c>
      <c r="G171">
        <f>IFERROR(VLOOKUP(A171,'PARA SISTEMAS 2023-2024'!$L$7:$X$993,13,0),"-")</f>
        <v>46</v>
      </c>
    </row>
    <row r="172" spans="1:7" x14ac:dyDescent="0.25">
      <c r="A172" s="88" t="s">
        <v>2981</v>
      </c>
      <c r="B172" s="141">
        <v>2</v>
      </c>
      <c r="C172" s="141">
        <v>2</v>
      </c>
      <c r="E172">
        <f>IFERROR(VLOOKUP(A172,'PARA SISTEMAS 2023-2024'!$L$7:$W$993,12,0),"-")</f>
        <v>2</v>
      </c>
      <c r="G172">
        <f>IFERROR(VLOOKUP(A172,'PARA SISTEMAS 2023-2024'!$L$7:$X$993,13,0),"-")</f>
        <v>2</v>
      </c>
    </row>
    <row r="173" spans="1:7" x14ac:dyDescent="0.25">
      <c r="A173" s="88" t="s">
        <v>2982</v>
      </c>
      <c r="B173" s="141">
        <v>292</v>
      </c>
      <c r="C173" s="141">
        <v>292</v>
      </c>
      <c r="E173">
        <f>IFERROR(VLOOKUP(A173,'PARA SISTEMAS 2023-2024'!$L$7:$W$993,12,0),"-")</f>
        <v>292</v>
      </c>
      <c r="G173">
        <f>IFERROR(VLOOKUP(A173,'PARA SISTEMAS 2023-2024'!$L$7:$X$993,13,0),"-")</f>
        <v>292</v>
      </c>
    </row>
    <row r="174" spans="1:7" x14ac:dyDescent="0.25">
      <c r="A174" s="88" t="s">
        <v>2983</v>
      </c>
      <c r="B174" s="141">
        <v>28</v>
      </c>
      <c r="C174" s="141">
        <v>28</v>
      </c>
      <c r="E174">
        <f>IFERROR(VLOOKUP(A174,'PARA SISTEMAS 2023-2024'!$L$7:$W$993,12,0),"-")</f>
        <v>28</v>
      </c>
      <c r="G174">
        <f>IFERROR(VLOOKUP(A174,'PARA SISTEMAS 2023-2024'!$L$7:$X$993,13,0),"-")</f>
        <v>28</v>
      </c>
    </row>
    <row r="175" spans="1:7" x14ac:dyDescent="0.25">
      <c r="A175" s="88" t="s">
        <v>2984</v>
      </c>
      <c r="B175" s="141">
        <v>10</v>
      </c>
      <c r="C175" s="141">
        <v>10</v>
      </c>
      <c r="E175">
        <f>IFERROR(VLOOKUP(A175,'PARA SISTEMAS 2023-2024'!$L$7:$W$993,12,0),"-")</f>
        <v>10</v>
      </c>
      <c r="G175">
        <f>IFERROR(VLOOKUP(A175,'PARA SISTEMAS 2023-2024'!$L$7:$X$993,13,0),"-")</f>
        <v>10</v>
      </c>
    </row>
    <row r="176" spans="1:7" x14ac:dyDescent="0.25">
      <c r="A176" s="88" t="s">
        <v>2985</v>
      </c>
      <c r="B176" s="141">
        <v>2</v>
      </c>
      <c r="C176" s="141">
        <v>2</v>
      </c>
      <c r="E176">
        <f>IFERROR(VLOOKUP(A176,'PARA SISTEMAS 2023-2024'!$L$7:$W$993,12,0),"-")</f>
        <v>2</v>
      </c>
      <c r="G176">
        <f>IFERROR(VLOOKUP(A176,'PARA SISTEMAS 2023-2024'!$L$7:$X$993,13,0),"-")</f>
        <v>2</v>
      </c>
    </row>
    <row r="177" spans="1:7" x14ac:dyDescent="0.25">
      <c r="A177" s="88" t="s">
        <v>2986</v>
      </c>
      <c r="B177" s="141">
        <v>37</v>
      </c>
      <c r="C177" s="141">
        <v>37</v>
      </c>
      <c r="E177">
        <f>IFERROR(VLOOKUP(A177,'PARA SISTEMAS 2023-2024'!$L$7:$W$993,12,0),"-")</f>
        <v>37</v>
      </c>
      <c r="G177">
        <f>IFERROR(VLOOKUP(A177,'PARA SISTEMAS 2023-2024'!$L$7:$X$993,13,0),"-")</f>
        <v>37</v>
      </c>
    </row>
    <row r="178" spans="1:7" x14ac:dyDescent="0.25">
      <c r="A178" s="88" t="s">
        <v>2987</v>
      </c>
      <c r="B178" s="141">
        <v>16</v>
      </c>
      <c r="C178" s="141">
        <v>16</v>
      </c>
      <c r="E178">
        <f>IFERROR(VLOOKUP(A178,'PARA SISTEMAS 2023-2024'!$L$7:$W$993,12,0),"-")</f>
        <v>16</v>
      </c>
      <c r="G178">
        <f>IFERROR(VLOOKUP(A178,'PARA SISTEMAS 2023-2024'!$L$7:$X$993,13,0),"-")</f>
        <v>16</v>
      </c>
    </row>
    <row r="179" spans="1:7" x14ac:dyDescent="0.25">
      <c r="A179" s="88" t="s">
        <v>2988</v>
      </c>
      <c r="B179" s="141">
        <v>364</v>
      </c>
      <c r="C179" s="141">
        <v>364</v>
      </c>
      <c r="E179">
        <f>IFERROR(VLOOKUP(A179,'PARA SISTEMAS 2023-2024'!$L$7:$W$993,12,0),"-")</f>
        <v>364</v>
      </c>
      <c r="G179">
        <f>IFERROR(VLOOKUP(A179,'PARA SISTEMAS 2023-2024'!$L$7:$X$993,13,0),"-")</f>
        <v>364</v>
      </c>
    </row>
    <row r="180" spans="1:7" x14ac:dyDescent="0.25">
      <c r="A180" s="88" t="s">
        <v>2989</v>
      </c>
      <c r="B180" s="141">
        <v>78</v>
      </c>
      <c r="C180" s="141">
        <v>78</v>
      </c>
      <c r="E180">
        <f>IFERROR(VLOOKUP(A180,'PARA SISTEMAS 2023-2024'!$L$7:$W$993,12,0),"-")</f>
        <v>78</v>
      </c>
      <c r="G180">
        <f>IFERROR(VLOOKUP(A180,'PARA SISTEMAS 2023-2024'!$L$7:$X$993,13,0),"-")</f>
        <v>78</v>
      </c>
    </row>
    <row r="181" spans="1:7" x14ac:dyDescent="0.25">
      <c r="A181" s="88" t="s">
        <v>2990</v>
      </c>
      <c r="B181" s="141">
        <v>117</v>
      </c>
      <c r="C181" s="141">
        <v>117</v>
      </c>
      <c r="E181">
        <f>IFERROR(VLOOKUP(A181,'PARA SISTEMAS 2023-2024'!$L$7:$W$993,12,0),"-")</f>
        <v>117</v>
      </c>
      <c r="G181">
        <f>IFERROR(VLOOKUP(A181,'PARA SISTEMAS 2023-2024'!$L$7:$X$993,13,0),"-")</f>
        <v>117</v>
      </c>
    </row>
    <row r="182" spans="1:7" x14ac:dyDescent="0.25">
      <c r="A182" s="88" t="s">
        <v>2991</v>
      </c>
      <c r="B182" s="141">
        <v>25</v>
      </c>
      <c r="C182" s="141">
        <v>25</v>
      </c>
      <c r="E182">
        <f>IFERROR(VLOOKUP(A182,'PARA SISTEMAS 2023-2024'!$L$7:$W$993,12,0),"-")</f>
        <v>25</v>
      </c>
      <c r="G182">
        <f>IFERROR(VLOOKUP(A182,'PARA SISTEMAS 2023-2024'!$L$7:$X$993,13,0),"-")</f>
        <v>25</v>
      </c>
    </row>
    <row r="183" spans="1:7" x14ac:dyDescent="0.25">
      <c r="A183" s="88" t="s">
        <v>2992</v>
      </c>
      <c r="B183" s="141">
        <v>43</v>
      </c>
      <c r="C183" s="141">
        <v>43</v>
      </c>
      <c r="E183">
        <f>IFERROR(VLOOKUP(A183,'PARA SISTEMAS 2023-2024'!$L$7:$W$993,12,0),"-")</f>
        <v>43</v>
      </c>
      <c r="G183">
        <f>IFERROR(VLOOKUP(A183,'PARA SISTEMAS 2023-2024'!$L$7:$X$993,13,0),"-")</f>
        <v>43</v>
      </c>
    </row>
    <row r="184" spans="1:7" x14ac:dyDescent="0.25">
      <c r="A184" s="88" t="s">
        <v>2993</v>
      </c>
      <c r="B184" s="141">
        <v>187</v>
      </c>
      <c r="C184" s="141">
        <v>187</v>
      </c>
      <c r="E184">
        <f>IFERROR(VLOOKUP(A184,'PARA SISTEMAS 2023-2024'!$L$7:$W$993,12,0),"-")</f>
        <v>187</v>
      </c>
      <c r="G184">
        <f>IFERROR(VLOOKUP(A184,'PARA SISTEMAS 2023-2024'!$L$7:$X$993,13,0),"-")</f>
        <v>187</v>
      </c>
    </row>
    <row r="185" spans="1:7" x14ac:dyDescent="0.25">
      <c r="A185" s="88" t="s">
        <v>2994</v>
      </c>
      <c r="B185" s="141">
        <v>38</v>
      </c>
      <c r="C185" s="141">
        <v>38</v>
      </c>
      <c r="E185">
        <f>IFERROR(VLOOKUP(A185,'PARA SISTEMAS 2023-2024'!$L$7:$W$993,12,0),"-")</f>
        <v>38</v>
      </c>
      <c r="G185">
        <f>IFERROR(VLOOKUP(A185,'PARA SISTEMAS 2023-2024'!$L$7:$X$993,13,0),"-")</f>
        <v>38</v>
      </c>
    </row>
    <row r="186" spans="1:7" x14ac:dyDescent="0.25">
      <c r="A186" s="88" t="s">
        <v>2995</v>
      </c>
      <c r="B186" s="141">
        <v>468</v>
      </c>
      <c r="C186" s="141">
        <v>0</v>
      </c>
      <c r="E186">
        <f>IFERROR(VLOOKUP(A186,'PARA SISTEMAS 2023-2024'!$L$7:$W$993,12,0),"-")</f>
        <v>468</v>
      </c>
      <c r="G186">
        <f>IFERROR(VLOOKUP(A186,'PARA SISTEMAS 2023-2024'!$L$7:$X$993,13,0),"-")</f>
        <v>0</v>
      </c>
    </row>
    <row r="187" spans="1:7" x14ac:dyDescent="0.25">
      <c r="A187" s="88" t="s">
        <v>2996</v>
      </c>
      <c r="B187" s="141">
        <v>117</v>
      </c>
      <c r="C187" s="141">
        <v>117</v>
      </c>
      <c r="E187">
        <f>IFERROR(VLOOKUP(A187,'PARA SISTEMAS 2023-2024'!$L$7:$W$993,12,0),"-")</f>
        <v>117</v>
      </c>
      <c r="G187">
        <f>IFERROR(VLOOKUP(A187,'PARA SISTEMAS 2023-2024'!$L$7:$X$993,13,0),"-")</f>
        <v>117</v>
      </c>
    </row>
    <row r="188" spans="1:7" x14ac:dyDescent="0.25">
      <c r="A188" s="88" t="s">
        <v>2997</v>
      </c>
      <c r="B188" s="141">
        <v>78</v>
      </c>
      <c r="C188" s="141">
        <v>78</v>
      </c>
      <c r="E188">
        <f>IFERROR(VLOOKUP(A188,'PARA SISTEMAS 2023-2024'!$L$7:$W$993,12,0),"-")</f>
        <v>78</v>
      </c>
      <c r="G188">
        <f>IFERROR(VLOOKUP(A188,'PARA SISTEMAS 2023-2024'!$L$7:$X$993,13,0),"-")</f>
        <v>78</v>
      </c>
    </row>
    <row r="189" spans="1:7" x14ac:dyDescent="0.25">
      <c r="A189" s="88" t="s">
        <v>2998</v>
      </c>
      <c r="B189" s="141">
        <v>117</v>
      </c>
      <c r="C189" s="141">
        <v>117</v>
      </c>
      <c r="E189">
        <f>IFERROR(VLOOKUP(A189,'PARA SISTEMAS 2023-2024'!$L$7:$W$993,12,0),"-")</f>
        <v>117</v>
      </c>
      <c r="G189">
        <f>IFERROR(VLOOKUP(A189,'PARA SISTEMAS 2023-2024'!$L$7:$X$993,13,0),"-")</f>
        <v>117</v>
      </c>
    </row>
    <row r="190" spans="1:7" x14ac:dyDescent="0.25">
      <c r="A190" s="88" t="s">
        <v>2999</v>
      </c>
      <c r="B190" s="141">
        <v>34</v>
      </c>
      <c r="C190" s="141">
        <v>34</v>
      </c>
      <c r="E190">
        <f>IFERROR(VLOOKUP(A190,'PARA SISTEMAS 2023-2024'!$L$7:$W$993,12,0),"-")</f>
        <v>34</v>
      </c>
      <c r="G190">
        <f>IFERROR(VLOOKUP(A190,'PARA SISTEMAS 2023-2024'!$L$7:$X$993,13,0),"-")</f>
        <v>34</v>
      </c>
    </row>
    <row r="191" spans="1:7" x14ac:dyDescent="0.25">
      <c r="A191" s="88" t="s">
        <v>3000</v>
      </c>
      <c r="B191" s="141">
        <v>16</v>
      </c>
      <c r="C191" s="141">
        <v>16</v>
      </c>
      <c r="E191">
        <f>IFERROR(VLOOKUP(A191,'PARA SISTEMAS 2023-2024'!$L$7:$W$993,12,0),"-")</f>
        <v>16</v>
      </c>
      <c r="G191">
        <f>IFERROR(VLOOKUP(A191,'PARA SISTEMAS 2023-2024'!$L$7:$X$993,13,0),"-")</f>
        <v>16</v>
      </c>
    </row>
    <row r="192" spans="1:7" x14ac:dyDescent="0.25">
      <c r="A192" s="88" t="s">
        <v>3001</v>
      </c>
      <c r="B192" s="141">
        <v>47</v>
      </c>
      <c r="C192" s="141">
        <v>47</v>
      </c>
      <c r="E192">
        <f>IFERROR(VLOOKUP(A192,'PARA SISTEMAS 2023-2024'!$L$7:$W$993,12,0),"-")</f>
        <v>47</v>
      </c>
      <c r="G192">
        <f>IFERROR(VLOOKUP(A192,'PARA SISTEMAS 2023-2024'!$L$7:$X$993,13,0),"-")</f>
        <v>47</v>
      </c>
    </row>
    <row r="193" spans="1:7" x14ac:dyDescent="0.25">
      <c r="A193" s="88" t="s">
        <v>3002</v>
      </c>
      <c r="B193" s="141">
        <v>8</v>
      </c>
      <c r="C193" s="141">
        <v>8</v>
      </c>
      <c r="E193">
        <f>IFERROR(VLOOKUP(A193,'PARA SISTEMAS 2023-2024'!$L$7:$W$993,12,0),"-")</f>
        <v>8</v>
      </c>
      <c r="G193">
        <f>IFERROR(VLOOKUP(A193,'PARA SISTEMAS 2023-2024'!$L$7:$X$993,13,0),"-")</f>
        <v>8</v>
      </c>
    </row>
    <row r="194" spans="1:7" x14ac:dyDescent="0.25">
      <c r="A194" s="88" t="s">
        <v>3003</v>
      </c>
      <c r="B194" s="141">
        <v>5</v>
      </c>
      <c r="C194" s="141">
        <v>0</v>
      </c>
      <c r="E194">
        <f>IFERROR(VLOOKUP(A194,'PARA SISTEMAS 2023-2024'!$L$7:$W$993,12,0),"-")</f>
        <v>5</v>
      </c>
      <c r="G194">
        <f>IFERROR(VLOOKUP(A194,'PARA SISTEMAS 2023-2024'!$L$7:$X$993,13,0),"-")</f>
        <v>0</v>
      </c>
    </row>
    <row r="195" spans="1:7" x14ac:dyDescent="0.25">
      <c r="A195" s="88" t="s">
        <v>3004</v>
      </c>
      <c r="B195" s="141">
        <v>3</v>
      </c>
      <c r="C195" s="141">
        <v>3</v>
      </c>
      <c r="E195">
        <f>IFERROR(VLOOKUP(A195,'PARA SISTEMAS 2023-2024'!$L$7:$W$993,12,0),"-")</f>
        <v>3</v>
      </c>
      <c r="G195">
        <f>IFERROR(VLOOKUP(A195,'PARA SISTEMAS 2023-2024'!$L$7:$X$993,13,0),"-")</f>
        <v>3</v>
      </c>
    </row>
    <row r="196" spans="1:7" x14ac:dyDescent="0.25">
      <c r="A196" s="88" t="s">
        <v>3005</v>
      </c>
      <c r="B196" s="141">
        <v>1560</v>
      </c>
      <c r="C196" s="141">
        <v>1560</v>
      </c>
      <c r="E196">
        <f>IFERROR(VLOOKUP(A196,'PARA SISTEMAS 2023-2024'!$L$7:$W$993,12,0),"-")</f>
        <v>1560</v>
      </c>
      <c r="G196">
        <f>IFERROR(VLOOKUP(A196,'PARA SISTEMAS 2023-2024'!$L$7:$X$993,13,0),"-")</f>
        <v>1560</v>
      </c>
    </row>
    <row r="197" spans="1:7" x14ac:dyDescent="0.25">
      <c r="A197" s="88" t="s">
        <v>3006</v>
      </c>
      <c r="B197" s="141">
        <v>37</v>
      </c>
      <c r="C197" s="141">
        <v>37</v>
      </c>
      <c r="E197">
        <f>IFERROR(VLOOKUP(A197,'PARA SISTEMAS 2023-2024'!$L$7:$W$993,12,0),"-")</f>
        <v>37</v>
      </c>
      <c r="G197">
        <f>IFERROR(VLOOKUP(A197,'PARA SISTEMAS 2023-2024'!$L$7:$X$993,13,0),"-")</f>
        <v>37</v>
      </c>
    </row>
    <row r="198" spans="1:7" x14ac:dyDescent="0.25">
      <c r="A198" s="88" t="s">
        <v>3007</v>
      </c>
      <c r="B198" s="141">
        <v>22</v>
      </c>
      <c r="C198" s="141">
        <v>22</v>
      </c>
      <c r="E198">
        <f>IFERROR(VLOOKUP(A198,'PARA SISTEMAS 2023-2024'!$L$7:$W$993,12,0),"-")</f>
        <v>22</v>
      </c>
      <c r="G198">
        <f>IFERROR(VLOOKUP(A198,'PARA SISTEMAS 2023-2024'!$L$7:$X$993,13,0),"-")</f>
        <v>22</v>
      </c>
    </row>
    <row r="199" spans="1:7" x14ac:dyDescent="0.25">
      <c r="A199" s="88" t="s">
        <v>3008</v>
      </c>
      <c r="B199" s="141">
        <v>624</v>
      </c>
      <c r="C199" s="141">
        <v>624</v>
      </c>
      <c r="E199">
        <f>IFERROR(VLOOKUP(A199,'PARA SISTEMAS 2023-2024'!$L$7:$W$993,12,0),"-")</f>
        <v>624</v>
      </c>
      <c r="G199">
        <f>IFERROR(VLOOKUP(A199,'PARA SISTEMAS 2023-2024'!$L$7:$X$993,13,0),"-")</f>
        <v>624</v>
      </c>
    </row>
    <row r="200" spans="1:7" x14ac:dyDescent="0.25">
      <c r="A200" s="88" t="s">
        <v>3009</v>
      </c>
      <c r="B200" s="141">
        <v>18</v>
      </c>
      <c r="C200" s="141">
        <v>18</v>
      </c>
      <c r="E200">
        <f>IFERROR(VLOOKUP(A200,'PARA SISTEMAS 2023-2024'!$L$7:$W$993,12,0),"-")</f>
        <v>18</v>
      </c>
      <c r="G200">
        <f>IFERROR(VLOOKUP(A200,'PARA SISTEMAS 2023-2024'!$L$7:$X$993,13,0),"-")</f>
        <v>18</v>
      </c>
    </row>
    <row r="201" spans="1:7" x14ac:dyDescent="0.25">
      <c r="A201" s="88" t="s">
        <v>3010</v>
      </c>
      <c r="B201" s="141">
        <v>5</v>
      </c>
      <c r="C201" s="141">
        <v>0</v>
      </c>
      <c r="E201">
        <f>IFERROR(VLOOKUP(A201,'PARA SISTEMAS 2023-2024'!$L$7:$W$993,12,0),"-")</f>
        <v>5</v>
      </c>
      <c r="G201">
        <f>IFERROR(VLOOKUP(A201,'PARA SISTEMAS 2023-2024'!$L$7:$X$993,13,0),"-")</f>
        <v>0</v>
      </c>
    </row>
    <row r="202" spans="1:7" x14ac:dyDescent="0.25">
      <c r="A202" s="88" t="s">
        <v>3011</v>
      </c>
      <c r="B202" s="141">
        <v>47</v>
      </c>
      <c r="C202" s="141">
        <v>0</v>
      </c>
      <c r="E202">
        <f>IFERROR(VLOOKUP(A202,'PARA SISTEMAS 2023-2024'!$L$7:$W$993,12,0),"-")</f>
        <v>47</v>
      </c>
      <c r="G202">
        <f>IFERROR(VLOOKUP(A202,'PARA SISTEMAS 2023-2024'!$L$7:$X$993,13,0),"-")</f>
        <v>0</v>
      </c>
    </row>
    <row r="203" spans="1:7" x14ac:dyDescent="0.25">
      <c r="A203" s="88" t="s">
        <v>3012</v>
      </c>
      <c r="B203" s="141">
        <v>28</v>
      </c>
      <c r="C203" s="141">
        <v>0</v>
      </c>
      <c r="E203">
        <f>IFERROR(VLOOKUP(A203,'PARA SISTEMAS 2023-2024'!$L$7:$W$993,12,0),"-")</f>
        <v>28</v>
      </c>
      <c r="G203">
        <f>IFERROR(VLOOKUP(A203,'PARA SISTEMAS 2023-2024'!$L$7:$X$993,13,0),"-")</f>
        <v>0</v>
      </c>
    </row>
    <row r="204" spans="1:7" x14ac:dyDescent="0.25">
      <c r="A204" s="88" t="s">
        <v>3013</v>
      </c>
      <c r="B204" s="141">
        <v>59</v>
      </c>
      <c r="C204" s="141">
        <v>0</v>
      </c>
      <c r="E204">
        <f>IFERROR(VLOOKUP(A204,'PARA SISTEMAS 2023-2024'!$L$7:$W$993,12,0),"-")</f>
        <v>59</v>
      </c>
      <c r="G204">
        <f>IFERROR(VLOOKUP(A204,'PARA SISTEMAS 2023-2024'!$L$7:$X$993,13,0),"-")</f>
        <v>0</v>
      </c>
    </row>
    <row r="205" spans="1:7" x14ac:dyDescent="0.25">
      <c r="A205" s="88" t="s">
        <v>3014</v>
      </c>
      <c r="B205" s="141">
        <v>273</v>
      </c>
      <c r="C205" s="141">
        <v>273</v>
      </c>
      <c r="E205">
        <f>IFERROR(VLOOKUP(A205,'PARA SISTEMAS 2023-2024'!$L$7:$W$993,12,0),"-")</f>
        <v>273</v>
      </c>
      <c r="G205">
        <f>IFERROR(VLOOKUP(A205,'PARA SISTEMAS 2023-2024'!$L$7:$X$993,13,0),"-")</f>
        <v>273</v>
      </c>
    </row>
    <row r="206" spans="1:7" x14ac:dyDescent="0.25">
      <c r="A206" s="88" t="s">
        <v>3015</v>
      </c>
      <c r="B206" s="141">
        <v>31</v>
      </c>
      <c r="C206" s="141">
        <v>31</v>
      </c>
      <c r="E206">
        <f>IFERROR(VLOOKUP(A206,'PARA SISTEMAS 2023-2024'!$L$7:$W$993,12,0),"-")</f>
        <v>31</v>
      </c>
      <c r="G206">
        <f>IFERROR(VLOOKUP(A206,'PARA SISTEMAS 2023-2024'!$L$7:$X$993,13,0),"-")</f>
        <v>31</v>
      </c>
    </row>
    <row r="207" spans="1:7" x14ac:dyDescent="0.25">
      <c r="A207" s="88" t="s">
        <v>3016</v>
      </c>
      <c r="B207" s="141">
        <v>3744</v>
      </c>
      <c r="C207" s="141">
        <v>3744</v>
      </c>
      <c r="E207">
        <f>IFERROR(VLOOKUP(A207,'PARA SISTEMAS 2023-2024'!$L$7:$W$993,12,0),"-")</f>
        <v>3744</v>
      </c>
      <c r="G207">
        <f>IFERROR(VLOOKUP(A207,'PARA SISTEMAS 2023-2024'!$L$7:$X$993,13,0),"-")</f>
        <v>3744</v>
      </c>
    </row>
    <row r="208" spans="1:7" x14ac:dyDescent="0.25">
      <c r="A208" s="88" t="s">
        <v>3017</v>
      </c>
      <c r="B208" s="141">
        <v>29</v>
      </c>
      <c r="C208" s="141">
        <v>29</v>
      </c>
      <c r="E208">
        <f>IFERROR(VLOOKUP(A208,'PARA SISTEMAS 2023-2024'!$L$7:$W$993,12,0),"-")</f>
        <v>29</v>
      </c>
      <c r="G208">
        <f>IFERROR(VLOOKUP(A208,'PARA SISTEMAS 2023-2024'!$L$7:$X$993,13,0),"-")</f>
        <v>29</v>
      </c>
    </row>
    <row r="209" spans="1:7" x14ac:dyDescent="0.25">
      <c r="A209" s="88" t="s">
        <v>3018</v>
      </c>
      <c r="B209" s="141">
        <v>500</v>
      </c>
      <c r="C209" s="141">
        <v>500</v>
      </c>
      <c r="E209">
        <f>IFERROR(VLOOKUP(A209,'PARA SISTEMAS 2023-2024'!$L$7:$W$993,12,0),"-")</f>
        <v>500</v>
      </c>
      <c r="G209">
        <f>IFERROR(VLOOKUP(A209,'PARA SISTEMAS 2023-2024'!$L$7:$X$993,13,0),"-")</f>
        <v>500</v>
      </c>
    </row>
    <row r="210" spans="1:7" x14ac:dyDescent="0.25">
      <c r="A210" s="88" t="s">
        <v>3019</v>
      </c>
      <c r="B210" s="141">
        <v>1</v>
      </c>
      <c r="C210" s="141">
        <v>1</v>
      </c>
      <c r="E210">
        <f>IFERROR(VLOOKUP(A210,'PARA SISTEMAS 2023-2024'!$L$7:$W$993,12,0),"-")</f>
        <v>1</v>
      </c>
      <c r="G210">
        <f>IFERROR(VLOOKUP(A210,'PARA SISTEMAS 2023-2024'!$L$7:$X$993,13,0),"-")</f>
        <v>1</v>
      </c>
    </row>
    <row r="211" spans="1:7" x14ac:dyDescent="0.25">
      <c r="A211" s="88" t="s">
        <v>3020</v>
      </c>
      <c r="B211" s="141">
        <v>2</v>
      </c>
      <c r="C211" s="141">
        <v>2</v>
      </c>
      <c r="E211">
        <f>IFERROR(VLOOKUP(A211,'PARA SISTEMAS 2023-2024'!$L$7:$W$993,12,0),"-")</f>
        <v>2</v>
      </c>
      <c r="G211">
        <f>IFERROR(VLOOKUP(A211,'PARA SISTEMAS 2023-2024'!$L$7:$X$993,13,0),"-")</f>
        <v>2</v>
      </c>
    </row>
    <row r="212" spans="1:7" x14ac:dyDescent="0.25">
      <c r="A212" s="88" t="s">
        <v>3021</v>
      </c>
      <c r="B212" s="141">
        <v>3</v>
      </c>
      <c r="C212" s="141">
        <v>3</v>
      </c>
      <c r="E212">
        <f>IFERROR(VLOOKUP(A212,'PARA SISTEMAS 2023-2024'!$L$7:$W$993,12,0),"-")</f>
        <v>3</v>
      </c>
      <c r="G212">
        <f>IFERROR(VLOOKUP(A212,'PARA SISTEMAS 2023-2024'!$L$7:$X$993,13,0),"-")</f>
        <v>3</v>
      </c>
    </row>
    <row r="213" spans="1:7" x14ac:dyDescent="0.25">
      <c r="A213" s="88" t="s">
        <v>3022</v>
      </c>
      <c r="B213" s="141">
        <v>2</v>
      </c>
      <c r="C213" s="141">
        <v>0</v>
      </c>
      <c r="E213">
        <f>IFERROR(VLOOKUP(A213,'PARA SISTEMAS 2023-2024'!$L$7:$W$993,12,0),"-")</f>
        <v>2</v>
      </c>
      <c r="G213">
        <f>IFERROR(VLOOKUP(A213,'PARA SISTEMAS 2023-2024'!$L$7:$X$993,13,0),"-")</f>
        <v>0</v>
      </c>
    </row>
    <row r="214" spans="1:7" x14ac:dyDescent="0.25">
      <c r="A214" s="88" t="s">
        <v>3023</v>
      </c>
      <c r="B214" s="141">
        <v>18</v>
      </c>
      <c r="C214" s="141">
        <v>18</v>
      </c>
      <c r="E214">
        <f>IFERROR(VLOOKUP(A214,'PARA SISTEMAS 2023-2024'!$L$7:$W$993,12,0),"-")</f>
        <v>18</v>
      </c>
      <c r="G214">
        <f>IFERROR(VLOOKUP(A214,'PARA SISTEMAS 2023-2024'!$L$7:$X$993,13,0),"-")</f>
        <v>18</v>
      </c>
    </row>
    <row r="215" spans="1:7" x14ac:dyDescent="0.25">
      <c r="A215" s="88" t="s">
        <v>3024</v>
      </c>
      <c r="B215" s="141">
        <v>1</v>
      </c>
      <c r="C215" s="141">
        <v>1</v>
      </c>
      <c r="E215">
        <f>IFERROR(VLOOKUP(A215,'PARA SISTEMAS 2023-2024'!$L$7:$W$993,12,0),"-")</f>
        <v>1</v>
      </c>
      <c r="G215">
        <f>IFERROR(VLOOKUP(A215,'PARA SISTEMAS 2023-2024'!$L$7:$X$993,13,0),"-")</f>
        <v>1</v>
      </c>
    </row>
    <row r="216" spans="1:7" x14ac:dyDescent="0.25">
      <c r="A216" s="88" t="s">
        <v>3025</v>
      </c>
      <c r="B216" s="141">
        <v>21</v>
      </c>
      <c r="C216" s="141">
        <v>21</v>
      </c>
      <c r="E216">
        <f>IFERROR(VLOOKUP(A216,'PARA SISTEMAS 2023-2024'!$L$7:$W$993,12,0),"-")</f>
        <v>21</v>
      </c>
      <c r="G216">
        <f>IFERROR(VLOOKUP(A216,'PARA SISTEMAS 2023-2024'!$L$7:$X$993,13,0),"-")</f>
        <v>21</v>
      </c>
    </row>
    <row r="217" spans="1:7" x14ac:dyDescent="0.25">
      <c r="A217" s="88" t="s">
        <v>3026</v>
      </c>
      <c r="B217" s="141">
        <v>4</v>
      </c>
      <c r="C217" s="141">
        <v>0</v>
      </c>
      <c r="E217">
        <f>IFERROR(VLOOKUP(A217,'PARA SISTEMAS 2023-2024'!$L$7:$W$993,12,0),"-")</f>
        <v>4</v>
      </c>
      <c r="G217">
        <f>IFERROR(VLOOKUP(A217,'PARA SISTEMAS 2023-2024'!$L$7:$X$993,13,0),"-")</f>
        <v>0</v>
      </c>
    </row>
    <row r="218" spans="1:7" x14ac:dyDescent="0.25">
      <c r="A218" s="88" t="s">
        <v>3027</v>
      </c>
      <c r="B218" s="141">
        <v>20</v>
      </c>
      <c r="C218" s="141">
        <v>20</v>
      </c>
      <c r="E218">
        <f>IFERROR(VLOOKUP(A218,'PARA SISTEMAS 2023-2024'!$L$7:$W$993,12,0),"-")</f>
        <v>20</v>
      </c>
      <c r="G218">
        <f>IFERROR(VLOOKUP(A218,'PARA SISTEMAS 2023-2024'!$L$7:$X$993,13,0),"-")</f>
        <v>20</v>
      </c>
    </row>
    <row r="219" spans="1:7" x14ac:dyDescent="0.25">
      <c r="A219" s="88" t="s">
        <v>3028</v>
      </c>
      <c r="B219" s="141">
        <v>25</v>
      </c>
      <c r="C219" s="141">
        <v>25</v>
      </c>
      <c r="E219">
        <f>IFERROR(VLOOKUP(A219,'PARA SISTEMAS 2023-2024'!$L$7:$W$993,12,0),"-")</f>
        <v>25</v>
      </c>
      <c r="G219">
        <f>IFERROR(VLOOKUP(A219,'PARA SISTEMAS 2023-2024'!$L$7:$X$993,13,0),"-")</f>
        <v>25</v>
      </c>
    </row>
    <row r="220" spans="1:7" x14ac:dyDescent="0.25">
      <c r="A220" s="88" t="s">
        <v>3029</v>
      </c>
      <c r="B220" s="141">
        <v>14</v>
      </c>
      <c r="C220" s="141">
        <v>14</v>
      </c>
      <c r="E220">
        <f>IFERROR(VLOOKUP(A220,'PARA SISTEMAS 2023-2024'!$L$7:$W$993,12,0),"-")</f>
        <v>14</v>
      </c>
      <c r="G220">
        <f>IFERROR(VLOOKUP(A220,'PARA SISTEMAS 2023-2024'!$L$7:$X$993,13,0),"-")</f>
        <v>14</v>
      </c>
    </row>
    <row r="221" spans="1:7" x14ac:dyDescent="0.25">
      <c r="A221" s="88" t="s">
        <v>3030</v>
      </c>
      <c r="B221" s="141">
        <v>17</v>
      </c>
      <c r="C221" s="141">
        <v>17</v>
      </c>
      <c r="E221">
        <f>IFERROR(VLOOKUP(A221,'PARA SISTEMAS 2023-2024'!$L$7:$W$993,12,0),"-")</f>
        <v>17</v>
      </c>
      <c r="G221">
        <f>IFERROR(VLOOKUP(A221,'PARA SISTEMAS 2023-2024'!$L$7:$X$993,13,0),"-")</f>
        <v>17</v>
      </c>
    </row>
    <row r="222" spans="1:7" x14ac:dyDescent="0.25">
      <c r="A222" s="88" t="s">
        <v>3031</v>
      </c>
      <c r="B222" s="141">
        <v>2</v>
      </c>
      <c r="C222" s="141">
        <v>2</v>
      </c>
      <c r="E222">
        <f>IFERROR(VLOOKUP(A222,'PARA SISTEMAS 2023-2024'!$L$7:$W$993,12,0),"-")</f>
        <v>2</v>
      </c>
      <c r="G222">
        <f>IFERROR(VLOOKUP(A222,'PARA SISTEMAS 2023-2024'!$L$7:$X$993,13,0),"-")</f>
        <v>2</v>
      </c>
    </row>
    <row r="223" spans="1:7" x14ac:dyDescent="0.25">
      <c r="A223" s="88" t="s">
        <v>3032</v>
      </c>
      <c r="B223" s="141">
        <v>7</v>
      </c>
      <c r="C223" s="141">
        <v>0</v>
      </c>
      <c r="E223">
        <f>IFERROR(VLOOKUP(A223,'PARA SISTEMAS 2023-2024'!$L$7:$W$993,12,0),"-")</f>
        <v>7</v>
      </c>
      <c r="G223">
        <f>IFERROR(VLOOKUP(A223,'PARA SISTEMAS 2023-2024'!$L$7:$X$993,13,0),"-")</f>
        <v>0</v>
      </c>
    </row>
    <row r="224" spans="1:7" x14ac:dyDescent="0.25">
      <c r="A224" s="88" t="s">
        <v>3033</v>
      </c>
      <c r="B224" s="141">
        <v>4</v>
      </c>
      <c r="C224" s="141">
        <v>0</v>
      </c>
      <c r="E224">
        <f>IFERROR(VLOOKUP(A224,'PARA SISTEMAS 2023-2024'!$L$7:$W$993,12,0),"-")</f>
        <v>4</v>
      </c>
      <c r="G224">
        <f>IFERROR(VLOOKUP(A224,'PARA SISTEMAS 2023-2024'!$L$7:$X$993,13,0),"-")</f>
        <v>0</v>
      </c>
    </row>
    <row r="225" spans="1:7" x14ac:dyDescent="0.25">
      <c r="A225" s="88" t="s">
        <v>3034</v>
      </c>
      <c r="B225" s="141">
        <v>8</v>
      </c>
      <c r="C225" s="141">
        <v>0</v>
      </c>
      <c r="E225">
        <f>IFERROR(VLOOKUP(A225,'PARA SISTEMAS 2023-2024'!$L$7:$W$993,12,0),"-")</f>
        <v>8</v>
      </c>
      <c r="G225">
        <f>IFERROR(VLOOKUP(A225,'PARA SISTEMAS 2023-2024'!$L$7:$X$993,13,0),"-")</f>
        <v>0</v>
      </c>
    </row>
    <row r="226" spans="1:7" x14ac:dyDescent="0.25">
      <c r="A226" s="88" t="s">
        <v>3035</v>
      </c>
      <c r="B226" s="141">
        <v>2</v>
      </c>
      <c r="C226" s="141">
        <v>0</v>
      </c>
      <c r="E226">
        <f>IFERROR(VLOOKUP(A226,'PARA SISTEMAS 2023-2024'!$L$7:$W$993,12,0),"-")</f>
        <v>2</v>
      </c>
      <c r="G226">
        <f>IFERROR(VLOOKUP(A226,'PARA SISTEMAS 2023-2024'!$L$7:$X$993,13,0),"-")</f>
        <v>0</v>
      </c>
    </row>
    <row r="227" spans="1:7" x14ac:dyDescent="0.25">
      <c r="A227" s="88" t="s">
        <v>3036</v>
      </c>
      <c r="B227" s="141">
        <v>117</v>
      </c>
      <c r="C227" s="141">
        <v>117</v>
      </c>
      <c r="E227">
        <f>IFERROR(VLOOKUP(A227,'PARA SISTEMAS 2023-2024'!$L$7:$W$993,12,0),"-")</f>
        <v>117</v>
      </c>
      <c r="G227">
        <f>IFERROR(VLOOKUP(A227,'PARA SISTEMAS 2023-2024'!$L$7:$X$993,13,0),"-")</f>
        <v>117</v>
      </c>
    </row>
    <row r="228" spans="1:7" x14ac:dyDescent="0.25">
      <c r="A228" s="88" t="s">
        <v>3037</v>
      </c>
      <c r="B228" s="141">
        <v>71</v>
      </c>
      <c r="C228" s="141">
        <v>71</v>
      </c>
      <c r="E228">
        <f>IFERROR(VLOOKUP(A228,'PARA SISTEMAS 2023-2024'!$L$7:$W$993,12,0),"-")</f>
        <v>71</v>
      </c>
      <c r="G228">
        <f>IFERROR(VLOOKUP(A228,'PARA SISTEMAS 2023-2024'!$L$7:$X$993,13,0),"-")</f>
        <v>71</v>
      </c>
    </row>
    <row r="229" spans="1:7" x14ac:dyDescent="0.25">
      <c r="A229" s="88" t="s">
        <v>3038</v>
      </c>
      <c r="B229" s="141">
        <v>6240</v>
      </c>
      <c r="C229" s="141">
        <v>6240</v>
      </c>
      <c r="E229">
        <f>IFERROR(VLOOKUP(A229,'PARA SISTEMAS 2023-2024'!$L$7:$W$993,12,0),"-")</f>
        <v>6240</v>
      </c>
      <c r="G229">
        <f>IFERROR(VLOOKUP(A229,'PARA SISTEMAS 2023-2024'!$L$7:$X$993,13,0),"-")</f>
        <v>6240</v>
      </c>
    </row>
    <row r="230" spans="1:7" x14ac:dyDescent="0.25">
      <c r="A230" s="88" t="s">
        <v>3039</v>
      </c>
      <c r="B230" s="141">
        <v>780</v>
      </c>
      <c r="C230" s="141">
        <v>780</v>
      </c>
      <c r="E230">
        <f>IFERROR(VLOOKUP(A230,'PARA SISTEMAS 2023-2024'!$L$7:$W$993,12,0),"-")</f>
        <v>780</v>
      </c>
      <c r="G230">
        <f>IFERROR(VLOOKUP(A230,'PARA SISTEMAS 2023-2024'!$L$7:$X$993,13,0),"-")</f>
        <v>780</v>
      </c>
    </row>
    <row r="231" spans="1:7" x14ac:dyDescent="0.25">
      <c r="A231" s="88" t="s">
        <v>3040</v>
      </c>
      <c r="B231" s="141">
        <v>780</v>
      </c>
      <c r="C231" s="141">
        <v>780</v>
      </c>
      <c r="E231">
        <f>IFERROR(VLOOKUP(A231,'PARA SISTEMAS 2023-2024'!$L$7:$W$993,12,0),"-")</f>
        <v>780</v>
      </c>
      <c r="G231">
        <f>IFERROR(VLOOKUP(A231,'PARA SISTEMAS 2023-2024'!$L$7:$X$993,13,0),"-")</f>
        <v>780</v>
      </c>
    </row>
    <row r="232" spans="1:7" x14ac:dyDescent="0.25">
      <c r="A232" s="88" t="s">
        <v>3041</v>
      </c>
      <c r="B232" s="141">
        <v>390</v>
      </c>
      <c r="C232" s="141">
        <v>390</v>
      </c>
      <c r="E232">
        <f>IFERROR(VLOOKUP(A232,'PARA SISTEMAS 2023-2024'!$L$7:$W$993,12,0),"-")</f>
        <v>390</v>
      </c>
      <c r="G232">
        <f>IFERROR(VLOOKUP(A232,'PARA SISTEMAS 2023-2024'!$L$7:$X$993,13,0),"-")</f>
        <v>390</v>
      </c>
    </row>
    <row r="233" spans="1:7" x14ac:dyDescent="0.25">
      <c r="A233" s="88" t="s">
        <v>3042</v>
      </c>
      <c r="B233" s="141">
        <v>32</v>
      </c>
      <c r="C233" s="141">
        <v>32</v>
      </c>
      <c r="E233">
        <f>IFERROR(VLOOKUP(A233,'PARA SISTEMAS 2023-2024'!$L$7:$W$993,12,0),"-")</f>
        <v>32</v>
      </c>
      <c r="G233">
        <f>IFERROR(VLOOKUP(A233,'PARA SISTEMAS 2023-2024'!$L$7:$X$993,13,0),"-")</f>
        <v>32</v>
      </c>
    </row>
    <row r="234" spans="1:7" x14ac:dyDescent="0.25">
      <c r="A234" s="88" t="s">
        <v>3043</v>
      </c>
      <c r="B234" s="141">
        <v>476</v>
      </c>
      <c r="C234" s="141">
        <v>476</v>
      </c>
      <c r="E234">
        <f>IFERROR(VLOOKUP(A234,'PARA SISTEMAS 2023-2024'!$L$7:$W$993,12,0),"-")</f>
        <v>476</v>
      </c>
      <c r="G234">
        <f>IFERROR(VLOOKUP(A234,'PARA SISTEMAS 2023-2024'!$L$7:$X$993,13,0),"-")</f>
        <v>476</v>
      </c>
    </row>
    <row r="235" spans="1:7" x14ac:dyDescent="0.25">
      <c r="A235" s="88" t="s">
        <v>3044</v>
      </c>
      <c r="B235" s="141">
        <v>11</v>
      </c>
      <c r="C235" s="141">
        <v>11</v>
      </c>
      <c r="E235">
        <f>IFERROR(VLOOKUP(A235,'PARA SISTEMAS 2023-2024'!$L$7:$W$993,12,0),"-")</f>
        <v>11</v>
      </c>
      <c r="G235">
        <f>IFERROR(VLOOKUP(A235,'PARA SISTEMAS 2023-2024'!$L$7:$X$993,13,0),"-")</f>
        <v>11</v>
      </c>
    </row>
    <row r="236" spans="1:7" x14ac:dyDescent="0.25">
      <c r="A236" s="88" t="s">
        <v>3045</v>
      </c>
      <c r="B236" s="141">
        <v>50</v>
      </c>
      <c r="C236" s="141">
        <v>50</v>
      </c>
      <c r="E236">
        <f>IFERROR(VLOOKUP(A236,'PARA SISTEMAS 2023-2024'!$L$7:$W$993,12,0),"-")</f>
        <v>50</v>
      </c>
      <c r="G236">
        <f>IFERROR(VLOOKUP(A236,'PARA SISTEMAS 2023-2024'!$L$7:$X$993,13,0),"-")</f>
        <v>50</v>
      </c>
    </row>
    <row r="237" spans="1:7" x14ac:dyDescent="0.25">
      <c r="A237" s="88" t="s">
        <v>3046</v>
      </c>
      <c r="B237" s="141">
        <v>19</v>
      </c>
      <c r="C237" s="141">
        <v>19</v>
      </c>
      <c r="E237">
        <f>IFERROR(VLOOKUP(A237,'PARA SISTEMAS 2023-2024'!$L$7:$W$993,12,0),"-")</f>
        <v>19</v>
      </c>
      <c r="G237">
        <f>IFERROR(VLOOKUP(A237,'PARA SISTEMAS 2023-2024'!$L$7:$X$993,13,0),"-")</f>
        <v>19</v>
      </c>
    </row>
    <row r="238" spans="1:7" x14ac:dyDescent="0.25">
      <c r="A238" s="88" t="s">
        <v>3047</v>
      </c>
      <c r="B238" s="141">
        <v>318</v>
      </c>
      <c r="C238" s="141">
        <v>318</v>
      </c>
      <c r="E238">
        <f>IFERROR(VLOOKUP(A238,'PARA SISTEMAS 2023-2024'!$L$7:$W$993,12,0),"-")</f>
        <v>318</v>
      </c>
      <c r="G238">
        <f>IFERROR(VLOOKUP(A238,'PARA SISTEMAS 2023-2024'!$L$7:$X$993,13,0),"-")</f>
        <v>318</v>
      </c>
    </row>
    <row r="239" spans="1:7" x14ac:dyDescent="0.25">
      <c r="A239" s="88" t="s">
        <v>3048</v>
      </c>
      <c r="B239" s="141">
        <v>7</v>
      </c>
      <c r="C239" s="141">
        <v>0</v>
      </c>
      <c r="E239">
        <f>IFERROR(VLOOKUP(A239,'PARA SISTEMAS 2023-2024'!$L$7:$W$993,12,0),"-")</f>
        <v>7</v>
      </c>
      <c r="G239">
        <f>IFERROR(VLOOKUP(A239,'PARA SISTEMAS 2023-2024'!$L$7:$X$993,13,0),"-")</f>
        <v>0</v>
      </c>
    </row>
    <row r="240" spans="1:7" x14ac:dyDescent="0.25">
      <c r="A240" s="88" t="s">
        <v>3049</v>
      </c>
      <c r="B240" s="141">
        <v>3546</v>
      </c>
      <c r="C240" s="141">
        <v>0</v>
      </c>
      <c r="E240">
        <f>IFERROR(VLOOKUP(A240,'PARA SISTEMAS 2023-2024'!$L$7:$W$993,12,0),"-")</f>
        <v>3546</v>
      </c>
      <c r="G240">
        <f>IFERROR(VLOOKUP(A240,'PARA SISTEMAS 2023-2024'!$L$7:$X$993,13,0),"-")</f>
        <v>0</v>
      </c>
    </row>
    <row r="241" spans="1:7" x14ac:dyDescent="0.25">
      <c r="A241" s="88" t="s">
        <v>3050</v>
      </c>
      <c r="B241" s="141">
        <v>39</v>
      </c>
      <c r="C241" s="141">
        <v>39</v>
      </c>
      <c r="E241">
        <f>IFERROR(VLOOKUP(A241,'PARA SISTEMAS 2023-2024'!$L$7:$W$993,12,0),"-")</f>
        <v>39</v>
      </c>
      <c r="G241">
        <f>IFERROR(VLOOKUP(A241,'PARA SISTEMAS 2023-2024'!$L$7:$X$993,13,0),"-")</f>
        <v>39</v>
      </c>
    </row>
    <row r="242" spans="1:7" x14ac:dyDescent="0.25">
      <c r="A242" s="88" t="s">
        <v>3051</v>
      </c>
      <c r="B242" s="141">
        <v>1920</v>
      </c>
      <c r="C242" s="141">
        <v>0</v>
      </c>
      <c r="E242">
        <f>IFERROR(VLOOKUP(A242,'PARA SISTEMAS 2023-2024'!$L$7:$W$993,12,0),"-")</f>
        <v>1920</v>
      </c>
      <c r="G242">
        <f>IFERROR(VLOOKUP(A242,'PARA SISTEMAS 2023-2024'!$L$7:$X$993,13,0),"-")</f>
        <v>0</v>
      </c>
    </row>
    <row r="243" spans="1:7" x14ac:dyDescent="0.25">
      <c r="A243" s="88" t="s">
        <v>3052</v>
      </c>
      <c r="B243" s="141">
        <v>1536</v>
      </c>
      <c r="C243" s="141">
        <v>0</v>
      </c>
      <c r="E243">
        <f>IFERROR(VLOOKUP(A243,'PARA SISTEMAS 2023-2024'!$L$7:$W$993,12,0),"-")</f>
        <v>1536</v>
      </c>
      <c r="G243">
        <f>IFERROR(VLOOKUP(A243,'PARA SISTEMAS 2023-2024'!$L$7:$X$993,13,0),"-")</f>
        <v>0</v>
      </c>
    </row>
    <row r="244" spans="1:7" x14ac:dyDescent="0.25">
      <c r="A244" s="88" t="s">
        <v>3053</v>
      </c>
      <c r="B244" s="141">
        <v>72</v>
      </c>
      <c r="C244" s="141">
        <v>0</v>
      </c>
      <c r="E244">
        <f>IFERROR(VLOOKUP(A244,'PARA SISTEMAS 2023-2024'!$L$7:$W$993,12,0),"-")</f>
        <v>72</v>
      </c>
      <c r="G244">
        <f>IFERROR(VLOOKUP(A244,'PARA SISTEMAS 2023-2024'!$L$7:$X$993,13,0),"-")</f>
        <v>0</v>
      </c>
    </row>
    <row r="245" spans="1:7" x14ac:dyDescent="0.25">
      <c r="A245" s="88" t="s">
        <v>3054</v>
      </c>
      <c r="B245" s="141">
        <v>40</v>
      </c>
      <c r="C245" s="141">
        <v>0</v>
      </c>
      <c r="E245">
        <f>IFERROR(VLOOKUP(A245,'PARA SISTEMAS 2023-2024'!$L$7:$W$993,12,0),"-")</f>
        <v>40</v>
      </c>
      <c r="G245">
        <f>IFERROR(VLOOKUP(A245,'PARA SISTEMAS 2023-2024'!$L$7:$X$993,13,0),"-")</f>
        <v>0</v>
      </c>
    </row>
    <row r="246" spans="1:7" x14ac:dyDescent="0.25">
      <c r="A246" s="88" t="s">
        <v>3055</v>
      </c>
      <c r="B246" s="141">
        <v>24</v>
      </c>
      <c r="C246" s="141">
        <v>0</v>
      </c>
      <c r="E246">
        <f>IFERROR(VLOOKUP(A246,'PARA SISTEMAS 2023-2024'!$L$7:$W$993,12,0),"-")</f>
        <v>24</v>
      </c>
      <c r="G246">
        <f>IFERROR(VLOOKUP(A246,'PARA SISTEMAS 2023-2024'!$L$7:$X$993,13,0),"-")</f>
        <v>0</v>
      </c>
    </row>
    <row r="247" spans="1:7" x14ac:dyDescent="0.25">
      <c r="A247" s="88" t="s">
        <v>3056</v>
      </c>
      <c r="B247" s="141">
        <v>1</v>
      </c>
      <c r="C247" s="141">
        <v>0</v>
      </c>
      <c r="E247">
        <f>IFERROR(VLOOKUP(A247,'PARA SISTEMAS 2023-2024'!$L$7:$W$993,12,0),"-")</f>
        <v>1</v>
      </c>
      <c r="G247">
        <f>IFERROR(VLOOKUP(A247,'PARA SISTEMAS 2023-2024'!$L$7:$X$993,13,0),"-")</f>
        <v>0</v>
      </c>
    </row>
    <row r="248" spans="1:7" x14ac:dyDescent="0.25">
      <c r="A248" s="88" t="s">
        <v>3057</v>
      </c>
      <c r="B248" s="141">
        <v>5</v>
      </c>
      <c r="C248" s="141">
        <v>0</v>
      </c>
      <c r="E248">
        <f>IFERROR(VLOOKUP(A248,'PARA SISTEMAS 2023-2024'!$L$7:$W$993,12,0),"-")</f>
        <v>5</v>
      </c>
      <c r="G248">
        <f>IFERROR(VLOOKUP(A248,'PARA SISTEMAS 2023-2024'!$L$7:$X$993,13,0),"-")</f>
        <v>0</v>
      </c>
    </row>
    <row r="249" spans="1:7" x14ac:dyDescent="0.25">
      <c r="A249" s="88" t="s">
        <v>3058</v>
      </c>
      <c r="B249" s="141">
        <v>48</v>
      </c>
      <c r="C249" s="141">
        <v>0</v>
      </c>
      <c r="E249">
        <f>IFERROR(VLOOKUP(A249,'PARA SISTEMAS 2023-2024'!$L$7:$W$993,12,0),"-")</f>
        <v>48</v>
      </c>
      <c r="G249">
        <f>IFERROR(VLOOKUP(A249,'PARA SISTEMAS 2023-2024'!$L$7:$X$993,13,0),"-")</f>
        <v>0</v>
      </c>
    </row>
    <row r="250" spans="1:7" x14ac:dyDescent="0.25">
      <c r="A250" s="88" t="s">
        <v>3059</v>
      </c>
      <c r="B250" s="141">
        <v>7200</v>
      </c>
      <c r="C250" s="141">
        <v>0</v>
      </c>
      <c r="E250">
        <f>IFERROR(VLOOKUP(A250,'PARA SISTEMAS 2023-2024'!$L$7:$W$993,12,0),"-")</f>
        <v>7200</v>
      </c>
      <c r="G250">
        <f>IFERROR(VLOOKUP(A250,'PARA SISTEMAS 2023-2024'!$L$7:$X$993,13,0),"-")</f>
        <v>0</v>
      </c>
    </row>
    <row r="251" spans="1:7" x14ac:dyDescent="0.25">
      <c r="A251" s="88" t="s">
        <v>3060</v>
      </c>
      <c r="B251" s="141">
        <v>14</v>
      </c>
      <c r="C251" s="141">
        <v>14</v>
      </c>
      <c r="E251">
        <f>IFERROR(VLOOKUP(A251,'PARA SISTEMAS 2023-2024'!$L$7:$W$993,12,0),"-")</f>
        <v>14</v>
      </c>
      <c r="G251">
        <f>IFERROR(VLOOKUP(A251,'PARA SISTEMAS 2023-2024'!$L$7:$X$993,13,0),"-")</f>
        <v>14</v>
      </c>
    </row>
    <row r="252" spans="1:7" x14ac:dyDescent="0.25">
      <c r="A252" s="88" t="s">
        <v>3061</v>
      </c>
      <c r="B252" s="141">
        <v>86</v>
      </c>
      <c r="C252" s="141">
        <v>86</v>
      </c>
      <c r="E252">
        <f>IFERROR(VLOOKUP(A252,'PARA SISTEMAS 2023-2024'!$L$7:$W$993,12,0),"-")</f>
        <v>86</v>
      </c>
      <c r="G252">
        <f>IFERROR(VLOOKUP(A252,'PARA SISTEMAS 2023-2024'!$L$7:$X$993,13,0),"-")</f>
        <v>86</v>
      </c>
    </row>
    <row r="253" spans="1:7" x14ac:dyDescent="0.25">
      <c r="A253" s="88" t="s">
        <v>3062</v>
      </c>
      <c r="B253" s="141">
        <v>6</v>
      </c>
      <c r="C253" s="141">
        <v>6</v>
      </c>
      <c r="E253">
        <f>IFERROR(VLOOKUP(A253,'PARA SISTEMAS 2023-2024'!$L$7:$W$993,12,0),"-")</f>
        <v>6</v>
      </c>
      <c r="G253">
        <f>IFERROR(VLOOKUP(A253,'PARA SISTEMAS 2023-2024'!$L$7:$X$993,13,0),"-")</f>
        <v>6</v>
      </c>
    </row>
    <row r="254" spans="1:7" x14ac:dyDescent="0.25">
      <c r="A254" s="88" t="s">
        <v>3063</v>
      </c>
      <c r="B254" s="141">
        <v>5</v>
      </c>
      <c r="C254" s="141">
        <v>5</v>
      </c>
      <c r="E254">
        <f>IFERROR(VLOOKUP(A254,'PARA SISTEMAS 2023-2024'!$L$7:$W$993,12,0),"-")</f>
        <v>5</v>
      </c>
      <c r="G254">
        <f>IFERROR(VLOOKUP(A254,'PARA SISTEMAS 2023-2024'!$L$7:$X$993,13,0),"-")</f>
        <v>5</v>
      </c>
    </row>
    <row r="255" spans="1:7" x14ac:dyDescent="0.25">
      <c r="A255" s="88" t="s">
        <v>3064</v>
      </c>
      <c r="B255" s="141">
        <v>8</v>
      </c>
      <c r="C255" s="141">
        <v>8</v>
      </c>
      <c r="E255">
        <f>IFERROR(VLOOKUP(A255,'PARA SISTEMAS 2023-2024'!$L$7:$W$993,12,0),"-")</f>
        <v>8</v>
      </c>
      <c r="G255">
        <f>IFERROR(VLOOKUP(A255,'PARA SISTEMAS 2023-2024'!$L$7:$X$993,13,0),"-")</f>
        <v>8</v>
      </c>
    </row>
    <row r="256" spans="1:7" x14ac:dyDescent="0.25">
      <c r="A256" s="88" t="s">
        <v>3065</v>
      </c>
      <c r="B256" s="141">
        <v>24</v>
      </c>
      <c r="C256" s="141">
        <v>24</v>
      </c>
      <c r="E256">
        <f>IFERROR(VLOOKUP(A256,'PARA SISTEMAS 2023-2024'!$L$7:$W$993,12,0),"-")</f>
        <v>24</v>
      </c>
      <c r="G256">
        <f>IFERROR(VLOOKUP(A256,'PARA SISTEMAS 2023-2024'!$L$7:$X$993,13,0),"-")</f>
        <v>24</v>
      </c>
    </row>
    <row r="257" spans="1:7" x14ac:dyDescent="0.25">
      <c r="A257" s="88" t="s">
        <v>3066</v>
      </c>
      <c r="B257" s="141">
        <v>24</v>
      </c>
      <c r="C257" s="141">
        <v>24</v>
      </c>
      <c r="E257">
        <f>IFERROR(VLOOKUP(A257,'PARA SISTEMAS 2023-2024'!$L$7:$W$993,12,0),"-")</f>
        <v>24</v>
      </c>
      <c r="G257">
        <f>IFERROR(VLOOKUP(A257,'PARA SISTEMAS 2023-2024'!$L$7:$X$993,13,0),"-")</f>
        <v>24</v>
      </c>
    </row>
    <row r="258" spans="1:7" x14ac:dyDescent="0.25">
      <c r="A258" s="88" t="s">
        <v>3067</v>
      </c>
      <c r="B258" s="141">
        <v>6</v>
      </c>
      <c r="C258" s="141">
        <v>6</v>
      </c>
      <c r="E258">
        <f>IFERROR(VLOOKUP(A258,'PARA SISTEMAS 2023-2024'!$L$7:$W$993,12,0),"-")</f>
        <v>6</v>
      </c>
      <c r="G258">
        <f>IFERROR(VLOOKUP(A258,'PARA SISTEMAS 2023-2024'!$L$7:$X$993,13,0),"-")</f>
        <v>6</v>
      </c>
    </row>
    <row r="259" spans="1:7" x14ac:dyDescent="0.25">
      <c r="A259" s="88" t="s">
        <v>3068</v>
      </c>
      <c r="B259" s="141">
        <v>17</v>
      </c>
      <c r="C259" s="141">
        <v>17</v>
      </c>
      <c r="E259">
        <f>IFERROR(VLOOKUP(A259,'PARA SISTEMAS 2023-2024'!$L$7:$W$993,12,0),"-")</f>
        <v>17</v>
      </c>
      <c r="G259">
        <f>IFERROR(VLOOKUP(A259,'PARA SISTEMAS 2023-2024'!$L$7:$X$993,13,0),"-")</f>
        <v>17</v>
      </c>
    </row>
    <row r="260" spans="1:7" x14ac:dyDescent="0.25">
      <c r="A260" s="88" t="s">
        <v>3069</v>
      </c>
      <c r="B260" s="141">
        <v>5</v>
      </c>
      <c r="C260" s="141">
        <v>0</v>
      </c>
      <c r="E260">
        <f>IFERROR(VLOOKUP(A260,'PARA SISTEMAS 2023-2024'!$L$7:$W$993,12,0),"-")</f>
        <v>5</v>
      </c>
      <c r="G260">
        <f>IFERROR(VLOOKUP(A260,'PARA SISTEMAS 2023-2024'!$L$7:$X$993,13,0),"-")</f>
        <v>0</v>
      </c>
    </row>
    <row r="261" spans="1:7" x14ac:dyDescent="0.25">
      <c r="A261" s="88" t="s">
        <v>3070</v>
      </c>
      <c r="B261" s="141">
        <v>168</v>
      </c>
      <c r="C261" s="141">
        <v>0</v>
      </c>
      <c r="E261">
        <f>IFERROR(VLOOKUP(A261,'PARA SISTEMAS 2023-2024'!$L$7:$W$993,12,0),"-")</f>
        <v>168</v>
      </c>
      <c r="G261">
        <f>IFERROR(VLOOKUP(A261,'PARA SISTEMAS 2023-2024'!$L$7:$X$993,13,0),"-")</f>
        <v>0</v>
      </c>
    </row>
    <row r="262" spans="1:7" x14ac:dyDescent="0.25">
      <c r="A262" s="88" t="s">
        <v>3071</v>
      </c>
      <c r="B262" s="141">
        <v>210</v>
      </c>
      <c r="C262" s="141">
        <v>210</v>
      </c>
      <c r="E262">
        <f>IFERROR(VLOOKUP(A262,'PARA SISTEMAS 2023-2024'!$L$7:$W$993,12,0),"-")</f>
        <v>210</v>
      </c>
      <c r="G262">
        <f>IFERROR(VLOOKUP(A262,'PARA SISTEMAS 2023-2024'!$L$7:$X$993,13,0),"-")</f>
        <v>210</v>
      </c>
    </row>
    <row r="263" spans="1:7" x14ac:dyDescent="0.25">
      <c r="A263" s="88" t="s">
        <v>3072</v>
      </c>
      <c r="B263" s="141">
        <v>1125</v>
      </c>
      <c r="C263" s="141">
        <v>1125</v>
      </c>
      <c r="E263">
        <f>IFERROR(VLOOKUP(A263,'PARA SISTEMAS 2023-2024'!$L$7:$W$993,12,0),"-")</f>
        <v>1125</v>
      </c>
      <c r="G263">
        <f>IFERROR(VLOOKUP(A263,'PARA SISTEMAS 2023-2024'!$L$7:$X$993,13,0),"-")</f>
        <v>1125</v>
      </c>
    </row>
    <row r="264" spans="1:7" x14ac:dyDescent="0.25">
      <c r="A264" s="88" t="s">
        <v>3073</v>
      </c>
      <c r="B264" s="141">
        <v>22</v>
      </c>
      <c r="C264" s="141">
        <v>22</v>
      </c>
      <c r="E264">
        <f>IFERROR(VLOOKUP(A264,'PARA SISTEMAS 2023-2024'!$L$7:$W$993,12,0),"-")</f>
        <v>22</v>
      </c>
      <c r="G264">
        <f>IFERROR(VLOOKUP(A264,'PARA SISTEMAS 2023-2024'!$L$7:$X$993,13,0),"-")</f>
        <v>22</v>
      </c>
    </row>
    <row r="265" spans="1:7" x14ac:dyDescent="0.25">
      <c r="A265" s="88" t="s">
        <v>3074</v>
      </c>
      <c r="B265" s="141">
        <v>16</v>
      </c>
      <c r="C265" s="141">
        <v>16</v>
      </c>
      <c r="E265">
        <f>IFERROR(VLOOKUP(A265,'PARA SISTEMAS 2023-2024'!$L$7:$W$993,12,0),"-")</f>
        <v>16</v>
      </c>
      <c r="G265">
        <f>IFERROR(VLOOKUP(A265,'PARA SISTEMAS 2023-2024'!$L$7:$X$993,13,0),"-")</f>
        <v>16</v>
      </c>
    </row>
    <row r="266" spans="1:7" x14ac:dyDescent="0.25">
      <c r="A266" s="88" t="s">
        <v>3075</v>
      </c>
      <c r="B266" s="141">
        <v>138</v>
      </c>
      <c r="C266" s="141">
        <v>138</v>
      </c>
      <c r="E266">
        <f>IFERROR(VLOOKUP(A266,'PARA SISTEMAS 2023-2024'!$L$7:$W$993,12,0),"-")</f>
        <v>138</v>
      </c>
      <c r="G266">
        <f>IFERROR(VLOOKUP(A266,'PARA SISTEMAS 2023-2024'!$L$7:$X$993,13,0),"-")</f>
        <v>138</v>
      </c>
    </row>
    <row r="267" spans="1:7" x14ac:dyDescent="0.25">
      <c r="A267" s="88" t="s">
        <v>3076</v>
      </c>
      <c r="B267" s="141">
        <v>3447</v>
      </c>
      <c r="C267" s="141">
        <v>3447</v>
      </c>
      <c r="E267">
        <f>IFERROR(VLOOKUP(A267,'PARA SISTEMAS 2023-2024'!$L$7:$W$993,12,0),"-")</f>
        <v>3447</v>
      </c>
      <c r="G267">
        <f>IFERROR(VLOOKUP(A267,'PARA SISTEMAS 2023-2024'!$L$7:$X$993,13,0),"-")</f>
        <v>3447</v>
      </c>
    </row>
    <row r="268" spans="1:7" x14ac:dyDescent="0.25">
      <c r="A268" s="88" t="s">
        <v>3077</v>
      </c>
      <c r="B268" s="141">
        <v>5634</v>
      </c>
      <c r="C268" s="141">
        <v>5634</v>
      </c>
      <c r="E268">
        <f>IFERROR(VLOOKUP(A268,'PARA SISTEMAS 2023-2024'!$L$7:$W$993,12,0),"-")</f>
        <v>5634</v>
      </c>
      <c r="G268">
        <f>IFERROR(VLOOKUP(A268,'PARA SISTEMAS 2023-2024'!$L$7:$X$993,13,0),"-")</f>
        <v>5634</v>
      </c>
    </row>
    <row r="269" spans="1:7" x14ac:dyDescent="0.25">
      <c r="A269" s="88" t="s">
        <v>3078</v>
      </c>
      <c r="B269" s="141">
        <v>538</v>
      </c>
      <c r="C269" s="141">
        <v>538</v>
      </c>
      <c r="E269">
        <f>IFERROR(VLOOKUP(A269,'PARA SISTEMAS 2023-2024'!$L$7:$W$993,12,0),"-")</f>
        <v>538</v>
      </c>
      <c r="G269">
        <f>IFERROR(VLOOKUP(A269,'PARA SISTEMAS 2023-2024'!$L$7:$X$993,13,0),"-")</f>
        <v>538</v>
      </c>
    </row>
    <row r="270" spans="1:7" x14ac:dyDescent="0.25">
      <c r="A270" s="88" t="s">
        <v>3079</v>
      </c>
      <c r="B270" s="141">
        <v>499</v>
      </c>
      <c r="C270" s="141">
        <v>299</v>
      </c>
      <c r="E270">
        <f>IFERROR(VLOOKUP(A270,'PARA SISTEMAS 2023-2024'!$L$7:$W$993,12,0),"-")</f>
        <v>499</v>
      </c>
      <c r="G270">
        <f>IFERROR(VLOOKUP(A270,'PARA SISTEMAS 2023-2024'!$L$7:$X$993,13,0),"-")</f>
        <v>299</v>
      </c>
    </row>
    <row r="271" spans="1:7" x14ac:dyDescent="0.25">
      <c r="A271" s="88" t="s">
        <v>3080</v>
      </c>
      <c r="B271" s="141">
        <v>4480</v>
      </c>
      <c r="C271" s="141">
        <v>4480</v>
      </c>
      <c r="E271">
        <f>IFERROR(VLOOKUP(A271,'PARA SISTEMAS 2023-2024'!$L$7:$W$993,12,0),"-")</f>
        <v>4480</v>
      </c>
      <c r="G271">
        <f>IFERROR(VLOOKUP(A271,'PARA SISTEMAS 2023-2024'!$L$7:$X$993,13,0),"-")</f>
        <v>4480</v>
      </c>
    </row>
    <row r="272" spans="1:7" x14ac:dyDescent="0.25">
      <c r="A272" s="88" t="s">
        <v>3081</v>
      </c>
      <c r="B272" s="141">
        <v>26</v>
      </c>
      <c r="C272" s="141">
        <v>25</v>
      </c>
      <c r="E272">
        <f>IFERROR(VLOOKUP(A272,'PARA SISTEMAS 2023-2024'!$L$7:$W$993,12,0),"-")</f>
        <v>26</v>
      </c>
      <c r="G272">
        <f>IFERROR(VLOOKUP(A272,'PARA SISTEMAS 2023-2024'!$L$7:$X$993,13,0),"-")</f>
        <v>25</v>
      </c>
    </row>
    <row r="273" spans="1:7" x14ac:dyDescent="0.25">
      <c r="A273" s="88" t="s">
        <v>3082</v>
      </c>
      <c r="B273" s="141">
        <v>30</v>
      </c>
      <c r="C273" s="141">
        <v>0</v>
      </c>
      <c r="E273">
        <f>IFERROR(VLOOKUP(A273,'PARA SISTEMAS 2023-2024'!$L$7:$W$993,12,0),"-")</f>
        <v>30</v>
      </c>
      <c r="G273">
        <f>IFERROR(VLOOKUP(A273,'PARA SISTEMAS 2023-2024'!$L$7:$X$993,13,0),"-")</f>
        <v>0</v>
      </c>
    </row>
    <row r="274" spans="1:7" x14ac:dyDescent="0.25">
      <c r="A274" s="88" t="s">
        <v>3083</v>
      </c>
      <c r="B274" s="141">
        <v>117</v>
      </c>
      <c r="C274" s="141">
        <v>117</v>
      </c>
      <c r="E274">
        <f>IFERROR(VLOOKUP(A274,'PARA SISTEMAS 2023-2024'!$L$7:$W$993,12,0),"-")</f>
        <v>117</v>
      </c>
      <c r="G274">
        <f>IFERROR(VLOOKUP(A274,'PARA SISTEMAS 2023-2024'!$L$7:$X$993,13,0),"-")</f>
        <v>117</v>
      </c>
    </row>
    <row r="275" spans="1:7" x14ac:dyDescent="0.25">
      <c r="A275" s="88" t="s">
        <v>3084</v>
      </c>
      <c r="B275" s="141">
        <v>16</v>
      </c>
      <c r="C275" s="141">
        <v>0</v>
      </c>
      <c r="E275">
        <f>IFERROR(VLOOKUP(A275,'PARA SISTEMAS 2023-2024'!$L$7:$W$993,12,0),"-")</f>
        <v>16</v>
      </c>
      <c r="G275">
        <f>IFERROR(VLOOKUP(A275,'PARA SISTEMAS 2023-2024'!$L$7:$X$993,13,0),"-")</f>
        <v>0</v>
      </c>
    </row>
    <row r="276" spans="1:7" x14ac:dyDescent="0.25">
      <c r="A276" s="88" t="s">
        <v>3085</v>
      </c>
      <c r="B276" s="141">
        <v>2124</v>
      </c>
      <c r="C276" s="141">
        <v>2124</v>
      </c>
      <c r="E276">
        <f>IFERROR(VLOOKUP(A276,'PARA SISTEMAS 2023-2024'!$L$7:$W$993,12,0),"-")</f>
        <v>2124</v>
      </c>
      <c r="G276">
        <f>IFERROR(VLOOKUP(A276,'PARA SISTEMAS 2023-2024'!$L$7:$X$993,13,0),"-")</f>
        <v>2124</v>
      </c>
    </row>
    <row r="277" spans="1:7" x14ac:dyDescent="0.25">
      <c r="A277" s="88" t="s">
        <v>3086</v>
      </c>
      <c r="B277" s="141">
        <v>19</v>
      </c>
      <c r="C277" s="141">
        <v>19</v>
      </c>
      <c r="E277">
        <f>IFERROR(VLOOKUP(A277,'PARA SISTEMAS 2023-2024'!$L$7:$W$993,12,0),"-")</f>
        <v>19</v>
      </c>
      <c r="G277">
        <f>IFERROR(VLOOKUP(A277,'PARA SISTEMAS 2023-2024'!$L$7:$X$993,13,0),"-")</f>
        <v>19</v>
      </c>
    </row>
    <row r="278" spans="1:7" x14ac:dyDescent="0.25">
      <c r="A278" s="88" t="s">
        <v>3087</v>
      </c>
      <c r="B278" s="141">
        <v>117</v>
      </c>
      <c r="C278" s="141">
        <v>117</v>
      </c>
      <c r="E278">
        <f>IFERROR(VLOOKUP(A278,'PARA SISTEMAS 2023-2024'!$L$7:$W$993,12,0),"-")</f>
        <v>117</v>
      </c>
      <c r="G278">
        <f>IFERROR(VLOOKUP(A278,'PARA SISTEMAS 2023-2024'!$L$7:$X$993,13,0),"-")</f>
        <v>117</v>
      </c>
    </row>
    <row r="279" spans="1:7" x14ac:dyDescent="0.25">
      <c r="A279" s="88" t="s">
        <v>3088</v>
      </c>
      <c r="B279" s="141">
        <v>47</v>
      </c>
      <c r="C279" s="141">
        <v>47</v>
      </c>
      <c r="E279">
        <f>IFERROR(VLOOKUP(A279,'PARA SISTEMAS 2023-2024'!$L$7:$W$993,12,0),"-")</f>
        <v>47</v>
      </c>
      <c r="G279">
        <f>IFERROR(VLOOKUP(A279,'PARA SISTEMAS 2023-2024'!$L$7:$X$993,13,0),"-")</f>
        <v>47</v>
      </c>
    </row>
    <row r="280" spans="1:7" x14ac:dyDescent="0.25">
      <c r="A280" s="88" t="s">
        <v>3089</v>
      </c>
      <c r="B280" s="141">
        <v>6000</v>
      </c>
      <c r="C280" s="141">
        <v>6000</v>
      </c>
      <c r="E280">
        <f>IFERROR(VLOOKUP(A280,'PARA SISTEMAS 2023-2024'!$L$7:$W$993,12,0),"-")</f>
        <v>6000</v>
      </c>
      <c r="G280">
        <f>IFERROR(VLOOKUP(A280,'PARA SISTEMAS 2023-2024'!$L$7:$X$993,13,0),"-")</f>
        <v>6000</v>
      </c>
    </row>
    <row r="281" spans="1:7" x14ac:dyDescent="0.25">
      <c r="A281" s="88" t="s">
        <v>3090</v>
      </c>
      <c r="B281" s="141">
        <v>257</v>
      </c>
      <c r="C281" s="141">
        <v>257</v>
      </c>
      <c r="E281">
        <f>IFERROR(VLOOKUP(A281,'PARA SISTEMAS 2023-2024'!$L$7:$W$993,12,0),"-")</f>
        <v>257</v>
      </c>
      <c r="G281">
        <f>IFERROR(VLOOKUP(A281,'PARA SISTEMAS 2023-2024'!$L$7:$X$993,13,0),"-")</f>
        <v>257</v>
      </c>
    </row>
    <row r="282" spans="1:7" x14ac:dyDescent="0.25">
      <c r="A282" s="88" t="s">
        <v>3091</v>
      </c>
      <c r="B282" s="141">
        <v>166</v>
      </c>
      <c r="C282" s="141">
        <v>166</v>
      </c>
      <c r="E282">
        <f>IFERROR(VLOOKUP(A282,'PARA SISTEMAS 2023-2024'!$L$7:$W$993,12,0),"-")</f>
        <v>166</v>
      </c>
      <c r="G282">
        <f>IFERROR(VLOOKUP(A282,'PARA SISTEMAS 2023-2024'!$L$7:$X$993,13,0),"-")</f>
        <v>166</v>
      </c>
    </row>
    <row r="283" spans="1:7" x14ac:dyDescent="0.25">
      <c r="A283" s="88" t="s">
        <v>3092</v>
      </c>
      <c r="B283" s="141">
        <v>2400</v>
      </c>
      <c r="C283" s="141">
        <v>2400</v>
      </c>
      <c r="E283">
        <f>IFERROR(VLOOKUP(A283,'PARA SISTEMAS 2023-2024'!$L$7:$W$993,12,0),"-")</f>
        <v>2400</v>
      </c>
      <c r="G283">
        <f>IFERROR(VLOOKUP(A283,'PARA SISTEMAS 2023-2024'!$L$7:$X$993,13,0),"-")</f>
        <v>2400</v>
      </c>
    </row>
    <row r="284" spans="1:7" x14ac:dyDescent="0.25">
      <c r="A284" s="88" t="s">
        <v>3093</v>
      </c>
      <c r="B284" s="141">
        <v>26</v>
      </c>
      <c r="C284" s="141">
        <v>26</v>
      </c>
      <c r="E284">
        <f>IFERROR(VLOOKUP(A284,'PARA SISTEMAS 2023-2024'!$L$7:$W$993,12,0),"-")</f>
        <v>26</v>
      </c>
      <c r="G284">
        <f>IFERROR(VLOOKUP(A284,'PARA SISTEMAS 2023-2024'!$L$7:$X$993,13,0),"-")</f>
        <v>26</v>
      </c>
    </row>
    <row r="285" spans="1:7" x14ac:dyDescent="0.25">
      <c r="A285" s="88" t="s">
        <v>3094</v>
      </c>
      <c r="B285" s="141">
        <v>29</v>
      </c>
      <c r="C285" s="141">
        <v>29</v>
      </c>
      <c r="E285">
        <f>IFERROR(VLOOKUP(A285,'PARA SISTEMAS 2023-2024'!$L$7:$W$993,12,0),"-")</f>
        <v>29</v>
      </c>
      <c r="G285">
        <f>IFERROR(VLOOKUP(A285,'PARA SISTEMAS 2023-2024'!$L$7:$X$993,13,0),"-")</f>
        <v>29</v>
      </c>
    </row>
    <row r="286" spans="1:7" x14ac:dyDescent="0.25">
      <c r="A286" s="88" t="s">
        <v>3095</v>
      </c>
      <c r="B286" s="141">
        <v>12</v>
      </c>
      <c r="C286" s="141">
        <v>12</v>
      </c>
      <c r="E286">
        <f>IFERROR(VLOOKUP(A286,'PARA SISTEMAS 2023-2024'!$L$7:$W$993,12,0),"-")</f>
        <v>12</v>
      </c>
      <c r="G286">
        <f>IFERROR(VLOOKUP(A286,'PARA SISTEMAS 2023-2024'!$L$7:$X$993,13,0),"-")</f>
        <v>12</v>
      </c>
    </row>
    <row r="287" spans="1:7" x14ac:dyDescent="0.25">
      <c r="A287" s="88" t="s">
        <v>3096</v>
      </c>
      <c r="B287" s="141">
        <v>10</v>
      </c>
      <c r="C287" s="141">
        <v>10</v>
      </c>
      <c r="E287">
        <f>IFERROR(VLOOKUP(A287,'PARA SISTEMAS 2023-2024'!$L$7:$W$993,12,0),"-")</f>
        <v>10</v>
      </c>
      <c r="G287">
        <f>IFERROR(VLOOKUP(A287,'PARA SISTEMAS 2023-2024'!$L$7:$X$993,13,0),"-")</f>
        <v>10</v>
      </c>
    </row>
    <row r="288" spans="1:7" x14ac:dyDescent="0.25">
      <c r="A288" s="88" t="s">
        <v>3097</v>
      </c>
      <c r="B288" s="141">
        <v>2880</v>
      </c>
      <c r="C288" s="141">
        <v>2880</v>
      </c>
      <c r="E288">
        <f>IFERROR(VLOOKUP(A288,'PARA SISTEMAS 2023-2024'!$L$7:$W$993,12,0),"-")</f>
        <v>2880</v>
      </c>
      <c r="G288">
        <f>IFERROR(VLOOKUP(A288,'PARA SISTEMAS 2023-2024'!$L$7:$X$993,13,0),"-")</f>
        <v>2880</v>
      </c>
    </row>
    <row r="289" spans="1:7" x14ac:dyDescent="0.25">
      <c r="A289" s="88" t="s">
        <v>3098</v>
      </c>
      <c r="B289" s="141">
        <v>441</v>
      </c>
      <c r="C289" s="141">
        <v>441</v>
      </c>
      <c r="E289">
        <f>IFERROR(VLOOKUP(A289,'PARA SISTEMAS 2023-2024'!$L$7:$W$993,12,0),"-")</f>
        <v>441</v>
      </c>
      <c r="G289">
        <f>IFERROR(VLOOKUP(A289,'PARA SISTEMAS 2023-2024'!$L$7:$X$993,13,0),"-")</f>
        <v>441</v>
      </c>
    </row>
    <row r="290" spans="1:7" x14ac:dyDescent="0.25">
      <c r="A290" s="88" t="s">
        <v>3099</v>
      </c>
      <c r="B290" s="141">
        <v>22</v>
      </c>
      <c r="C290" s="141">
        <v>0</v>
      </c>
      <c r="E290">
        <f>IFERROR(VLOOKUP(A290,'PARA SISTEMAS 2023-2024'!$L$7:$W$993,12,0),"-")</f>
        <v>22</v>
      </c>
      <c r="G290">
        <f>IFERROR(VLOOKUP(A290,'PARA SISTEMAS 2023-2024'!$L$7:$X$993,13,0),"-")</f>
        <v>0</v>
      </c>
    </row>
    <row r="291" spans="1:7" x14ac:dyDescent="0.25">
      <c r="A291" s="88" t="s">
        <v>3100</v>
      </c>
      <c r="B291" s="141">
        <v>2</v>
      </c>
      <c r="C291" s="141">
        <v>0</v>
      </c>
      <c r="E291">
        <f>IFERROR(VLOOKUP(A291,'PARA SISTEMAS 2023-2024'!$L$7:$W$993,12,0),"-")</f>
        <v>2</v>
      </c>
      <c r="G291">
        <f>IFERROR(VLOOKUP(A291,'PARA SISTEMAS 2023-2024'!$L$7:$X$993,13,0),"-")</f>
        <v>0</v>
      </c>
    </row>
    <row r="292" spans="1:7" x14ac:dyDescent="0.25">
      <c r="A292" s="88" t="s">
        <v>3101</v>
      </c>
      <c r="B292" s="141">
        <v>2</v>
      </c>
      <c r="C292" s="141">
        <v>2</v>
      </c>
      <c r="E292">
        <f>IFERROR(VLOOKUP(A292,'PARA SISTEMAS 2023-2024'!$L$7:$W$993,12,0),"-")</f>
        <v>2</v>
      </c>
      <c r="G292">
        <f>IFERROR(VLOOKUP(A292,'PARA SISTEMAS 2023-2024'!$L$7:$X$993,13,0),"-")</f>
        <v>2</v>
      </c>
    </row>
    <row r="293" spans="1:7" x14ac:dyDescent="0.25">
      <c r="A293" s="88" t="s">
        <v>3102</v>
      </c>
      <c r="B293" s="141">
        <v>3000</v>
      </c>
      <c r="C293" s="141">
        <v>3000</v>
      </c>
      <c r="E293">
        <f>IFERROR(VLOOKUP(A293,'PARA SISTEMAS 2023-2024'!$L$7:$W$993,12,0),"-")</f>
        <v>3000</v>
      </c>
      <c r="G293">
        <f>IFERROR(VLOOKUP(A293,'PARA SISTEMAS 2023-2024'!$L$7:$X$993,13,0),"-")</f>
        <v>3000</v>
      </c>
    </row>
    <row r="294" spans="1:7" x14ac:dyDescent="0.25">
      <c r="A294" s="88" t="s">
        <v>3103</v>
      </c>
      <c r="B294" s="141">
        <v>1560</v>
      </c>
      <c r="C294" s="141">
        <v>1560</v>
      </c>
      <c r="E294">
        <f>IFERROR(VLOOKUP(A294,'PARA SISTEMAS 2023-2024'!$L$7:$W$993,12,0),"-")</f>
        <v>1560</v>
      </c>
      <c r="G294">
        <f>IFERROR(VLOOKUP(A294,'PARA SISTEMAS 2023-2024'!$L$7:$X$993,13,0),"-")</f>
        <v>1560</v>
      </c>
    </row>
    <row r="295" spans="1:7" x14ac:dyDescent="0.25">
      <c r="A295" s="88" t="s">
        <v>3104</v>
      </c>
      <c r="B295" s="141">
        <v>39</v>
      </c>
      <c r="C295" s="141">
        <v>39</v>
      </c>
      <c r="E295">
        <f>IFERROR(VLOOKUP(A295,'PARA SISTEMAS 2023-2024'!$L$7:$W$993,12,0),"-")</f>
        <v>39</v>
      </c>
      <c r="G295">
        <f>IFERROR(VLOOKUP(A295,'PARA SISTEMAS 2023-2024'!$L$7:$X$993,13,0),"-")</f>
        <v>39</v>
      </c>
    </row>
    <row r="296" spans="1:7" x14ac:dyDescent="0.25">
      <c r="A296" s="88" t="s">
        <v>3105</v>
      </c>
      <c r="B296" s="141">
        <v>725</v>
      </c>
      <c r="C296" s="141">
        <v>0</v>
      </c>
      <c r="E296">
        <f>IFERROR(VLOOKUP(A296,'PARA SISTEMAS 2023-2024'!$L$7:$W$993,12,0),"-")</f>
        <v>725</v>
      </c>
      <c r="G296">
        <f>IFERROR(VLOOKUP(A296,'PARA SISTEMAS 2023-2024'!$L$7:$X$993,13,0),"-")</f>
        <v>0</v>
      </c>
    </row>
    <row r="297" spans="1:7" x14ac:dyDescent="0.25">
      <c r="A297" s="88" t="s">
        <v>3106</v>
      </c>
      <c r="B297" s="141">
        <v>11</v>
      </c>
      <c r="C297" s="141">
        <v>11</v>
      </c>
      <c r="E297">
        <f>IFERROR(VLOOKUP(A297,'PARA SISTEMAS 2023-2024'!$L$7:$W$993,12,0),"-")</f>
        <v>11</v>
      </c>
      <c r="G297">
        <f>IFERROR(VLOOKUP(A297,'PARA SISTEMAS 2023-2024'!$L$7:$X$993,13,0),"-")</f>
        <v>11</v>
      </c>
    </row>
    <row r="298" spans="1:7" x14ac:dyDescent="0.25">
      <c r="A298" s="88" t="s">
        <v>3107</v>
      </c>
      <c r="B298" s="141">
        <v>135</v>
      </c>
      <c r="C298" s="141">
        <v>0</v>
      </c>
      <c r="E298">
        <f>IFERROR(VLOOKUP(A298,'PARA SISTEMAS 2023-2024'!$L$7:$W$993,12,0),"-")</f>
        <v>135</v>
      </c>
      <c r="G298">
        <f>IFERROR(VLOOKUP(A298,'PARA SISTEMAS 2023-2024'!$L$7:$X$993,13,0),"-")</f>
        <v>0</v>
      </c>
    </row>
    <row r="299" spans="1:7" x14ac:dyDescent="0.25">
      <c r="A299" s="88" t="s">
        <v>3108</v>
      </c>
      <c r="B299" s="141">
        <v>4</v>
      </c>
      <c r="C299" s="141">
        <v>0</v>
      </c>
      <c r="E299">
        <f>IFERROR(VLOOKUP(A299,'PARA SISTEMAS 2023-2024'!$L$7:$W$993,12,0),"-")</f>
        <v>4</v>
      </c>
      <c r="G299">
        <f>IFERROR(VLOOKUP(A299,'PARA SISTEMAS 2023-2024'!$L$7:$X$993,13,0),"-")</f>
        <v>0</v>
      </c>
    </row>
    <row r="300" spans="1:7" x14ac:dyDescent="0.25">
      <c r="A300" s="88" t="s">
        <v>3109</v>
      </c>
      <c r="B300" s="141">
        <v>125</v>
      </c>
      <c r="C300" s="141">
        <v>0</v>
      </c>
      <c r="E300">
        <f>IFERROR(VLOOKUP(A300,'PARA SISTEMAS 2023-2024'!$L$7:$W$993,12,0),"-")</f>
        <v>125</v>
      </c>
      <c r="G300">
        <f>IFERROR(VLOOKUP(A300,'PARA SISTEMAS 2023-2024'!$L$7:$X$993,13,0),"-")</f>
        <v>0</v>
      </c>
    </row>
    <row r="301" spans="1:7" x14ac:dyDescent="0.25">
      <c r="A301" s="88" t="s">
        <v>3110</v>
      </c>
      <c r="B301" s="141">
        <v>13</v>
      </c>
      <c r="C301" s="141">
        <v>13</v>
      </c>
      <c r="E301">
        <f>IFERROR(VLOOKUP(A301,'PARA SISTEMAS 2023-2024'!$L$7:$W$993,12,0),"-")</f>
        <v>13</v>
      </c>
      <c r="G301">
        <f>IFERROR(VLOOKUP(A301,'PARA SISTEMAS 2023-2024'!$L$7:$X$993,13,0),"-")</f>
        <v>13</v>
      </c>
    </row>
    <row r="302" spans="1:7" x14ac:dyDescent="0.25">
      <c r="A302" s="88" t="s">
        <v>3111</v>
      </c>
      <c r="B302" s="141">
        <v>3</v>
      </c>
      <c r="C302" s="141">
        <v>0</v>
      </c>
      <c r="E302">
        <f>IFERROR(VLOOKUP(A302,'PARA SISTEMAS 2023-2024'!$L$7:$W$993,12,0),"-")</f>
        <v>3</v>
      </c>
      <c r="G302">
        <f>IFERROR(VLOOKUP(A302,'PARA SISTEMAS 2023-2024'!$L$7:$X$993,13,0),"-")</f>
        <v>0</v>
      </c>
    </row>
    <row r="303" spans="1:7" x14ac:dyDescent="0.25">
      <c r="A303" s="88" t="s">
        <v>3112</v>
      </c>
      <c r="B303" s="141">
        <v>1562</v>
      </c>
      <c r="C303" s="141">
        <v>1562</v>
      </c>
      <c r="E303">
        <f>IFERROR(VLOOKUP(A303,'PARA SISTEMAS 2023-2024'!$L$7:$W$993,12,0),"-")</f>
        <v>1562</v>
      </c>
      <c r="G303">
        <f>IFERROR(VLOOKUP(A303,'PARA SISTEMAS 2023-2024'!$L$7:$X$993,13,0),"-")</f>
        <v>1562</v>
      </c>
    </row>
    <row r="304" spans="1:7" x14ac:dyDescent="0.25">
      <c r="A304" s="88" t="s">
        <v>3113</v>
      </c>
      <c r="B304" s="141">
        <v>117</v>
      </c>
      <c r="C304" s="141">
        <v>117</v>
      </c>
      <c r="E304">
        <f>IFERROR(VLOOKUP(A304,'PARA SISTEMAS 2023-2024'!$L$7:$W$993,12,0),"-")</f>
        <v>117</v>
      </c>
      <c r="G304">
        <f>IFERROR(VLOOKUP(A304,'PARA SISTEMAS 2023-2024'!$L$7:$X$993,13,0),"-")</f>
        <v>117</v>
      </c>
    </row>
    <row r="305" spans="1:7" x14ac:dyDescent="0.25">
      <c r="A305" s="88" t="s">
        <v>3114</v>
      </c>
      <c r="B305" s="141">
        <v>117</v>
      </c>
      <c r="C305" s="141">
        <v>117</v>
      </c>
      <c r="E305">
        <f>IFERROR(VLOOKUP(A305,'PARA SISTEMAS 2023-2024'!$L$7:$W$993,12,0),"-")</f>
        <v>117</v>
      </c>
      <c r="G305">
        <f>IFERROR(VLOOKUP(A305,'PARA SISTEMAS 2023-2024'!$L$7:$X$993,13,0),"-")</f>
        <v>117</v>
      </c>
    </row>
    <row r="306" spans="1:7" x14ac:dyDescent="0.25">
      <c r="A306" s="88" t="s">
        <v>3115</v>
      </c>
      <c r="B306" s="141">
        <v>14</v>
      </c>
      <c r="C306" s="141">
        <v>14</v>
      </c>
      <c r="E306">
        <f>IFERROR(VLOOKUP(A306,'PARA SISTEMAS 2023-2024'!$L$7:$W$993,12,0),"-")</f>
        <v>14</v>
      </c>
      <c r="G306">
        <f>IFERROR(VLOOKUP(A306,'PARA SISTEMAS 2023-2024'!$L$7:$X$993,13,0),"-")</f>
        <v>14</v>
      </c>
    </row>
    <row r="307" spans="1:7" x14ac:dyDescent="0.25">
      <c r="A307" s="88" t="s">
        <v>3116</v>
      </c>
      <c r="B307" s="141">
        <v>75</v>
      </c>
      <c r="C307" s="141">
        <v>75</v>
      </c>
      <c r="E307">
        <f>IFERROR(VLOOKUP(A307,'PARA SISTEMAS 2023-2024'!$L$7:$W$993,12,0),"-")</f>
        <v>75</v>
      </c>
      <c r="G307">
        <f>IFERROR(VLOOKUP(A307,'PARA SISTEMAS 2023-2024'!$L$7:$X$993,13,0),"-")</f>
        <v>75</v>
      </c>
    </row>
    <row r="308" spans="1:7" x14ac:dyDescent="0.25">
      <c r="A308" s="88" t="s">
        <v>3117</v>
      </c>
      <c r="B308" s="141">
        <v>7800</v>
      </c>
      <c r="C308" s="141">
        <v>7800</v>
      </c>
      <c r="E308">
        <f>IFERROR(VLOOKUP(A308,'PARA SISTEMAS 2023-2024'!$L$7:$W$993,12,0),"-")</f>
        <v>7800</v>
      </c>
      <c r="G308">
        <f>IFERROR(VLOOKUP(A308,'PARA SISTEMAS 2023-2024'!$L$7:$X$993,13,0),"-")</f>
        <v>7800</v>
      </c>
    </row>
    <row r="309" spans="1:7" x14ac:dyDescent="0.25">
      <c r="A309" s="88" t="s">
        <v>3118</v>
      </c>
      <c r="B309" s="141">
        <v>32</v>
      </c>
      <c r="C309" s="141">
        <v>32</v>
      </c>
      <c r="E309">
        <f>IFERROR(VLOOKUP(A309,'PARA SISTEMAS 2023-2024'!$L$7:$W$993,12,0),"-")</f>
        <v>32</v>
      </c>
      <c r="G309">
        <f>IFERROR(VLOOKUP(A309,'PARA SISTEMAS 2023-2024'!$L$7:$X$993,13,0),"-")</f>
        <v>32</v>
      </c>
    </row>
    <row r="310" spans="1:7" x14ac:dyDescent="0.25">
      <c r="A310" s="88" t="s">
        <v>3119</v>
      </c>
      <c r="B310" s="141">
        <v>29</v>
      </c>
      <c r="C310" s="141">
        <v>12</v>
      </c>
      <c r="E310">
        <f>IFERROR(VLOOKUP(A310,'PARA SISTEMAS 2023-2024'!$L$7:$W$993,12,0),"-")</f>
        <v>29</v>
      </c>
      <c r="G310">
        <f>IFERROR(VLOOKUP(A310,'PARA SISTEMAS 2023-2024'!$L$7:$X$993,13,0),"-")</f>
        <v>12</v>
      </c>
    </row>
    <row r="311" spans="1:7" x14ac:dyDescent="0.25">
      <c r="A311" s="88" t="s">
        <v>3120</v>
      </c>
      <c r="B311" s="141">
        <v>40</v>
      </c>
      <c r="C311" s="141">
        <v>40</v>
      </c>
      <c r="E311">
        <f>IFERROR(VLOOKUP(A311,'PARA SISTEMAS 2023-2024'!$L$7:$W$993,12,0),"-")</f>
        <v>40</v>
      </c>
      <c r="G311">
        <f>IFERROR(VLOOKUP(A311,'PARA SISTEMAS 2023-2024'!$L$7:$X$993,13,0),"-")</f>
        <v>40</v>
      </c>
    </row>
    <row r="312" spans="1:7" x14ac:dyDescent="0.25">
      <c r="A312" s="88" t="s">
        <v>3121</v>
      </c>
      <c r="B312" s="141">
        <v>600</v>
      </c>
      <c r="C312" s="141">
        <v>600</v>
      </c>
      <c r="E312">
        <f>IFERROR(VLOOKUP(A312,'PARA SISTEMAS 2023-2024'!$L$7:$W$993,12,0),"-")</f>
        <v>600</v>
      </c>
      <c r="G312">
        <f>IFERROR(VLOOKUP(A312,'PARA SISTEMAS 2023-2024'!$L$7:$X$993,13,0),"-")</f>
        <v>600</v>
      </c>
    </row>
    <row r="313" spans="1:7" x14ac:dyDescent="0.25">
      <c r="A313" s="88" t="s">
        <v>3122</v>
      </c>
      <c r="B313" s="141">
        <v>280</v>
      </c>
      <c r="C313" s="141">
        <v>280</v>
      </c>
      <c r="E313">
        <f>IFERROR(VLOOKUP(A313,'PARA SISTEMAS 2023-2024'!$L$7:$W$993,12,0),"-")</f>
        <v>280</v>
      </c>
      <c r="G313">
        <f>IFERROR(VLOOKUP(A313,'PARA SISTEMAS 2023-2024'!$L$7:$X$993,13,0),"-")</f>
        <v>280</v>
      </c>
    </row>
    <row r="314" spans="1:7" x14ac:dyDescent="0.25">
      <c r="A314" s="88" t="s">
        <v>3123</v>
      </c>
      <c r="B314" s="141">
        <v>117</v>
      </c>
      <c r="C314" s="141">
        <v>117</v>
      </c>
      <c r="E314">
        <f>IFERROR(VLOOKUP(A314,'PARA SISTEMAS 2023-2024'!$L$7:$W$993,12,0),"-")</f>
        <v>117</v>
      </c>
      <c r="G314">
        <f>IFERROR(VLOOKUP(A314,'PARA SISTEMAS 2023-2024'!$L$7:$X$993,13,0),"-")</f>
        <v>117</v>
      </c>
    </row>
    <row r="315" spans="1:7" x14ac:dyDescent="0.25">
      <c r="A315" s="88" t="s">
        <v>3124</v>
      </c>
      <c r="B315" s="141">
        <v>1950</v>
      </c>
      <c r="C315" s="141">
        <v>1950</v>
      </c>
      <c r="E315">
        <f>IFERROR(VLOOKUP(A315,'PARA SISTEMAS 2023-2024'!$L$7:$W$993,12,0),"-")</f>
        <v>1950</v>
      </c>
      <c r="G315">
        <f>IFERROR(VLOOKUP(A315,'PARA SISTEMAS 2023-2024'!$L$7:$X$993,13,0),"-")</f>
        <v>1950</v>
      </c>
    </row>
    <row r="316" spans="1:7" x14ac:dyDescent="0.25">
      <c r="A316" s="88" t="s">
        <v>3125</v>
      </c>
      <c r="B316" s="141">
        <v>7</v>
      </c>
      <c r="C316" s="141">
        <v>7</v>
      </c>
      <c r="E316">
        <f>IFERROR(VLOOKUP(A316,'PARA SISTEMAS 2023-2024'!$L$7:$W$993,12,0),"-")</f>
        <v>7</v>
      </c>
      <c r="G316">
        <f>IFERROR(VLOOKUP(A316,'PARA SISTEMAS 2023-2024'!$L$7:$X$993,13,0),"-")</f>
        <v>7</v>
      </c>
    </row>
    <row r="317" spans="1:7" x14ac:dyDescent="0.25">
      <c r="A317" s="88" t="s">
        <v>3126</v>
      </c>
      <c r="B317" s="141">
        <v>500</v>
      </c>
      <c r="C317" s="141">
        <v>500</v>
      </c>
      <c r="E317">
        <f>IFERROR(VLOOKUP(A317,'PARA SISTEMAS 2023-2024'!$L$7:$W$993,12,0),"-")</f>
        <v>500</v>
      </c>
      <c r="G317">
        <f>IFERROR(VLOOKUP(A317,'PARA SISTEMAS 2023-2024'!$L$7:$X$993,13,0),"-")</f>
        <v>500</v>
      </c>
    </row>
    <row r="318" spans="1:7" x14ac:dyDescent="0.25">
      <c r="A318" s="88" t="s">
        <v>3127</v>
      </c>
      <c r="B318" s="141">
        <v>32</v>
      </c>
      <c r="C318" s="141">
        <v>32</v>
      </c>
      <c r="E318">
        <f>IFERROR(VLOOKUP(A318,'PARA SISTEMAS 2023-2024'!$L$7:$W$993,12,0),"-")</f>
        <v>32</v>
      </c>
      <c r="G318">
        <f>IFERROR(VLOOKUP(A318,'PARA SISTEMAS 2023-2024'!$L$7:$X$993,13,0),"-")</f>
        <v>32</v>
      </c>
    </row>
    <row r="319" spans="1:7" x14ac:dyDescent="0.25">
      <c r="A319" s="88" t="s">
        <v>3128</v>
      </c>
      <c r="B319" s="141">
        <v>2</v>
      </c>
      <c r="C319" s="141">
        <v>2</v>
      </c>
      <c r="E319">
        <f>IFERROR(VLOOKUP(A319,'PARA SISTEMAS 2023-2024'!$L$7:$W$993,12,0),"-")</f>
        <v>2</v>
      </c>
      <c r="G319">
        <f>IFERROR(VLOOKUP(A319,'PARA SISTEMAS 2023-2024'!$L$7:$X$993,13,0),"-")</f>
        <v>2</v>
      </c>
    </row>
    <row r="320" spans="1:7" x14ac:dyDescent="0.25">
      <c r="A320" s="88" t="s">
        <v>3129</v>
      </c>
      <c r="B320" s="141">
        <v>1</v>
      </c>
      <c r="C320" s="141">
        <v>1</v>
      </c>
      <c r="E320">
        <f>IFERROR(VLOOKUP(A320,'PARA SISTEMAS 2023-2024'!$L$7:$W$993,12,0),"-")</f>
        <v>1</v>
      </c>
      <c r="G320">
        <f>IFERROR(VLOOKUP(A320,'PARA SISTEMAS 2023-2024'!$L$7:$X$993,13,0),"-")</f>
        <v>1</v>
      </c>
    </row>
    <row r="321" spans="1:7" x14ac:dyDescent="0.25">
      <c r="A321" s="88" t="s">
        <v>3130</v>
      </c>
      <c r="B321" s="141">
        <v>156</v>
      </c>
      <c r="C321" s="141">
        <v>156</v>
      </c>
      <c r="E321">
        <f>IFERROR(VLOOKUP(A321,'PARA SISTEMAS 2023-2024'!$L$7:$W$993,12,0),"-")</f>
        <v>156</v>
      </c>
      <c r="G321">
        <f>IFERROR(VLOOKUP(A321,'PARA SISTEMAS 2023-2024'!$L$7:$X$993,13,0),"-")</f>
        <v>156</v>
      </c>
    </row>
    <row r="322" spans="1:7" x14ac:dyDescent="0.25">
      <c r="A322" s="88" t="s">
        <v>3131</v>
      </c>
      <c r="B322" s="141">
        <v>56</v>
      </c>
      <c r="C322" s="141">
        <v>56</v>
      </c>
      <c r="E322">
        <f>IFERROR(VLOOKUP(A322,'PARA SISTEMAS 2023-2024'!$L$7:$W$993,12,0),"-")</f>
        <v>56</v>
      </c>
      <c r="G322">
        <f>IFERROR(VLOOKUP(A322,'PARA SISTEMAS 2023-2024'!$L$7:$X$993,13,0),"-")</f>
        <v>56</v>
      </c>
    </row>
    <row r="323" spans="1:7" x14ac:dyDescent="0.25">
      <c r="A323" s="88" t="s">
        <v>3132</v>
      </c>
      <c r="B323" s="141">
        <v>104</v>
      </c>
      <c r="C323" s="141">
        <v>104</v>
      </c>
      <c r="E323">
        <f>IFERROR(VLOOKUP(A323,'PARA SISTEMAS 2023-2024'!$L$7:$W$993,12,0),"-")</f>
        <v>104</v>
      </c>
      <c r="G323">
        <f>IFERROR(VLOOKUP(A323,'PARA SISTEMAS 2023-2024'!$L$7:$X$993,13,0),"-")</f>
        <v>104</v>
      </c>
    </row>
    <row r="324" spans="1:7" x14ac:dyDescent="0.25">
      <c r="A324" s="88" t="s">
        <v>3133</v>
      </c>
      <c r="B324" s="141">
        <v>60</v>
      </c>
      <c r="C324" s="141">
        <v>60</v>
      </c>
      <c r="E324">
        <f>IFERROR(VLOOKUP(A324,'PARA SISTEMAS 2023-2024'!$L$7:$W$993,12,0),"-")</f>
        <v>60</v>
      </c>
      <c r="G324">
        <f>IFERROR(VLOOKUP(A324,'PARA SISTEMAS 2023-2024'!$L$7:$X$993,13,0),"-")</f>
        <v>60</v>
      </c>
    </row>
    <row r="325" spans="1:7" x14ac:dyDescent="0.25">
      <c r="A325" s="88" t="s">
        <v>3134</v>
      </c>
      <c r="B325" s="141">
        <v>100</v>
      </c>
      <c r="C325" s="141">
        <v>100</v>
      </c>
      <c r="E325">
        <f>IFERROR(VLOOKUP(A325,'PARA SISTEMAS 2023-2024'!$L$7:$W$993,12,0),"-")</f>
        <v>100</v>
      </c>
      <c r="G325">
        <f>IFERROR(VLOOKUP(A325,'PARA SISTEMAS 2023-2024'!$L$7:$X$993,13,0),"-")</f>
        <v>100</v>
      </c>
    </row>
    <row r="326" spans="1:7" x14ac:dyDescent="0.25">
      <c r="A326" s="88" t="s">
        <v>3135</v>
      </c>
      <c r="B326" s="141">
        <v>4</v>
      </c>
      <c r="C326" s="141">
        <v>4</v>
      </c>
      <c r="E326">
        <f>IFERROR(VLOOKUP(A326,'PARA SISTEMAS 2023-2024'!$L$7:$W$993,12,0),"-")</f>
        <v>4</v>
      </c>
      <c r="G326">
        <f>IFERROR(VLOOKUP(A326,'PARA SISTEMAS 2023-2024'!$L$7:$X$993,13,0),"-")</f>
        <v>4</v>
      </c>
    </row>
    <row r="327" spans="1:7" x14ac:dyDescent="0.25">
      <c r="A327" s="88" t="s">
        <v>3136</v>
      </c>
      <c r="B327" s="141">
        <v>11</v>
      </c>
      <c r="C327" s="141">
        <v>11</v>
      </c>
      <c r="E327">
        <f>IFERROR(VLOOKUP(A327,'PARA SISTEMAS 2023-2024'!$L$7:$W$993,12,0),"-")</f>
        <v>11</v>
      </c>
      <c r="G327">
        <f>IFERROR(VLOOKUP(A327,'PARA SISTEMAS 2023-2024'!$L$7:$X$993,13,0),"-")</f>
        <v>11</v>
      </c>
    </row>
    <row r="328" spans="1:7" x14ac:dyDescent="0.25">
      <c r="A328" s="88" t="s">
        <v>3137</v>
      </c>
      <c r="B328" s="141">
        <v>6</v>
      </c>
      <c r="C328" s="141">
        <v>6</v>
      </c>
      <c r="E328">
        <f>IFERROR(VLOOKUP(A328,'PARA SISTEMAS 2023-2024'!$L$7:$W$993,12,0),"-")</f>
        <v>6</v>
      </c>
      <c r="G328">
        <f>IFERROR(VLOOKUP(A328,'PARA SISTEMAS 2023-2024'!$L$7:$X$993,13,0),"-")</f>
        <v>6</v>
      </c>
    </row>
    <row r="329" spans="1:7" x14ac:dyDescent="0.25">
      <c r="A329" s="88" t="s">
        <v>3138</v>
      </c>
      <c r="B329" s="141">
        <v>312</v>
      </c>
      <c r="C329" s="141">
        <v>0</v>
      </c>
      <c r="E329">
        <f>IFERROR(VLOOKUP(A329,'PARA SISTEMAS 2023-2024'!$L$7:$W$993,12,0),"-")</f>
        <v>312</v>
      </c>
      <c r="G329">
        <f>IFERROR(VLOOKUP(A329,'PARA SISTEMAS 2023-2024'!$L$7:$X$993,13,0),"-")</f>
        <v>0</v>
      </c>
    </row>
    <row r="330" spans="1:7" x14ac:dyDescent="0.25">
      <c r="A330" s="88" t="s">
        <v>3139</v>
      </c>
      <c r="B330" s="141">
        <v>312</v>
      </c>
      <c r="C330" s="141">
        <v>0</v>
      </c>
      <c r="E330">
        <f>IFERROR(VLOOKUP(A330,'PARA SISTEMAS 2023-2024'!$L$7:$W$993,12,0),"-")</f>
        <v>312</v>
      </c>
      <c r="G330">
        <f>IFERROR(VLOOKUP(A330,'PARA SISTEMAS 2023-2024'!$L$7:$X$993,13,0),"-")</f>
        <v>0</v>
      </c>
    </row>
    <row r="331" spans="1:7" x14ac:dyDescent="0.25">
      <c r="A331" s="88" t="s">
        <v>3140</v>
      </c>
      <c r="B331" s="141">
        <v>64</v>
      </c>
      <c r="C331" s="141">
        <v>64</v>
      </c>
      <c r="E331">
        <f>IFERROR(VLOOKUP(A331,'PARA SISTEMAS 2023-2024'!$L$7:$W$993,12,0),"-")</f>
        <v>64</v>
      </c>
      <c r="G331">
        <f>IFERROR(VLOOKUP(A331,'PARA SISTEMAS 2023-2024'!$L$7:$X$993,13,0),"-")</f>
        <v>64</v>
      </c>
    </row>
    <row r="332" spans="1:7" x14ac:dyDescent="0.25">
      <c r="A332" s="88" t="s">
        <v>3141</v>
      </c>
      <c r="B332" s="141">
        <v>24</v>
      </c>
      <c r="C332" s="141">
        <v>0</v>
      </c>
      <c r="E332">
        <f>IFERROR(VLOOKUP(A332,'PARA SISTEMAS 2023-2024'!$L$7:$W$993,12,0),"-")</f>
        <v>24</v>
      </c>
      <c r="G332">
        <f>IFERROR(VLOOKUP(A332,'PARA SISTEMAS 2023-2024'!$L$7:$X$993,13,0),"-")</f>
        <v>0</v>
      </c>
    </row>
    <row r="333" spans="1:7" x14ac:dyDescent="0.25">
      <c r="A333" s="88" t="s">
        <v>3142</v>
      </c>
      <c r="B333" s="141">
        <v>44</v>
      </c>
      <c r="C333" s="141">
        <v>0</v>
      </c>
      <c r="E333">
        <f>IFERROR(VLOOKUP(A333,'PARA SISTEMAS 2023-2024'!$L$7:$W$993,12,0),"-")</f>
        <v>44</v>
      </c>
      <c r="G333">
        <f>IFERROR(VLOOKUP(A333,'PARA SISTEMAS 2023-2024'!$L$7:$X$993,13,0),"-")</f>
        <v>0</v>
      </c>
    </row>
    <row r="334" spans="1:7" x14ac:dyDescent="0.25">
      <c r="A334" s="88" t="s">
        <v>3143</v>
      </c>
      <c r="B334" s="141">
        <v>998</v>
      </c>
      <c r="C334" s="141">
        <v>0</v>
      </c>
      <c r="E334">
        <f>IFERROR(VLOOKUP(A334,'PARA SISTEMAS 2023-2024'!$L$7:$W$993,12,0),"-")</f>
        <v>998</v>
      </c>
      <c r="G334">
        <f>IFERROR(VLOOKUP(A334,'PARA SISTEMAS 2023-2024'!$L$7:$X$993,13,0),"-")</f>
        <v>0</v>
      </c>
    </row>
    <row r="335" spans="1:7" x14ac:dyDescent="0.25">
      <c r="A335" s="88" t="s">
        <v>3144</v>
      </c>
      <c r="B335" s="141">
        <v>4680</v>
      </c>
      <c r="C335" s="141">
        <v>4680</v>
      </c>
      <c r="E335">
        <f>IFERROR(VLOOKUP(A335,'PARA SISTEMAS 2023-2024'!$L$7:$W$993,12,0),"-")</f>
        <v>4680</v>
      </c>
      <c r="G335">
        <f>IFERROR(VLOOKUP(A335,'PARA SISTEMAS 2023-2024'!$L$7:$X$993,13,0),"-")</f>
        <v>4680</v>
      </c>
    </row>
    <row r="336" spans="1:7" x14ac:dyDescent="0.25">
      <c r="A336" s="88" t="s">
        <v>3145</v>
      </c>
      <c r="B336" s="141">
        <v>32</v>
      </c>
      <c r="C336" s="141">
        <v>32</v>
      </c>
      <c r="E336">
        <f>IFERROR(VLOOKUP(A336,'PARA SISTEMAS 2023-2024'!$L$7:$W$993,12,0),"-")</f>
        <v>32</v>
      </c>
      <c r="G336">
        <f>IFERROR(VLOOKUP(A336,'PARA SISTEMAS 2023-2024'!$L$7:$X$993,13,0),"-")</f>
        <v>32</v>
      </c>
    </row>
    <row r="337" spans="1:7" x14ac:dyDescent="0.25">
      <c r="A337" s="88" t="s">
        <v>3146</v>
      </c>
      <c r="B337" s="141">
        <v>4</v>
      </c>
      <c r="C337" s="141">
        <v>4</v>
      </c>
      <c r="E337">
        <f>IFERROR(VLOOKUP(A337,'PARA SISTEMAS 2023-2024'!$L$7:$W$993,12,0),"-")</f>
        <v>4</v>
      </c>
      <c r="G337">
        <f>IFERROR(VLOOKUP(A337,'PARA SISTEMAS 2023-2024'!$L$7:$X$993,13,0),"-")</f>
        <v>4</v>
      </c>
    </row>
    <row r="338" spans="1:7" x14ac:dyDescent="0.25">
      <c r="A338" s="88" t="s">
        <v>3147</v>
      </c>
      <c r="B338" s="141">
        <v>320</v>
      </c>
      <c r="C338" s="141">
        <v>320</v>
      </c>
      <c r="E338">
        <f>IFERROR(VLOOKUP(A338,'PARA SISTEMAS 2023-2024'!$L$7:$W$993,12,0),"-")</f>
        <v>320</v>
      </c>
      <c r="G338">
        <f>IFERROR(VLOOKUP(A338,'PARA SISTEMAS 2023-2024'!$L$7:$X$993,13,0),"-")</f>
        <v>320</v>
      </c>
    </row>
    <row r="339" spans="1:7" x14ac:dyDescent="0.25">
      <c r="A339" s="88" t="s">
        <v>3148</v>
      </c>
      <c r="B339" s="141">
        <v>4</v>
      </c>
      <c r="C339" s="141">
        <v>4</v>
      </c>
      <c r="E339">
        <f>IFERROR(VLOOKUP(A339,'PARA SISTEMAS 2023-2024'!$L$7:$W$993,12,0),"-")</f>
        <v>4</v>
      </c>
      <c r="G339">
        <f>IFERROR(VLOOKUP(A339,'PARA SISTEMAS 2023-2024'!$L$7:$X$993,13,0),"-")</f>
        <v>4</v>
      </c>
    </row>
    <row r="340" spans="1:7" x14ac:dyDescent="0.25">
      <c r="A340" s="88" t="s">
        <v>3149</v>
      </c>
      <c r="B340" s="141">
        <v>468</v>
      </c>
      <c r="C340" s="141">
        <v>468</v>
      </c>
      <c r="E340">
        <f>IFERROR(VLOOKUP(A340,'PARA SISTEMAS 2023-2024'!$L$7:$W$993,12,0),"-")</f>
        <v>468</v>
      </c>
      <c r="G340">
        <f>IFERROR(VLOOKUP(A340,'PARA SISTEMAS 2023-2024'!$L$7:$X$993,13,0),"-")</f>
        <v>468</v>
      </c>
    </row>
    <row r="341" spans="1:7" x14ac:dyDescent="0.25">
      <c r="A341" s="88" t="s">
        <v>3150</v>
      </c>
      <c r="B341" s="141">
        <v>8</v>
      </c>
      <c r="C341" s="141">
        <v>0</v>
      </c>
      <c r="E341">
        <f>IFERROR(VLOOKUP(A341,'PARA SISTEMAS 2023-2024'!$L$7:$W$993,12,0),"-")</f>
        <v>8</v>
      </c>
      <c r="G341">
        <f>IFERROR(VLOOKUP(A341,'PARA SISTEMAS 2023-2024'!$L$7:$X$993,13,0),"-")</f>
        <v>0</v>
      </c>
    </row>
    <row r="342" spans="1:7" x14ac:dyDescent="0.25">
      <c r="A342" s="88" t="s">
        <v>3151</v>
      </c>
      <c r="B342" s="141">
        <v>19</v>
      </c>
      <c r="C342" s="141">
        <v>0</v>
      </c>
      <c r="E342">
        <f>IFERROR(VLOOKUP(A342,'PARA SISTEMAS 2023-2024'!$L$7:$W$993,12,0),"-")</f>
        <v>19</v>
      </c>
      <c r="G342">
        <f>IFERROR(VLOOKUP(A342,'PARA SISTEMAS 2023-2024'!$L$7:$X$993,13,0),"-")</f>
        <v>0</v>
      </c>
    </row>
    <row r="343" spans="1:7" x14ac:dyDescent="0.25">
      <c r="A343" s="88" t="s">
        <v>3152</v>
      </c>
      <c r="B343" s="141">
        <v>2</v>
      </c>
      <c r="C343" s="141">
        <v>0</v>
      </c>
      <c r="E343">
        <f>IFERROR(VLOOKUP(A343,'PARA SISTEMAS 2023-2024'!$L$7:$W$993,12,0),"-")</f>
        <v>2</v>
      </c>
      <c r="G343">
        <f>IFERROR(VLOOKUP(A343,'PARA SISTEMAS 2023-2024'!$L$7:$X$993,13,0),"-")</f>
        <v>0</v>
      </c>
    </row>
    <row r="344" spans="1:7" x14ac:dyDescent="0.25">
      <c r="A344" s="88" t="s">
        <v>3153</v>
      </c>
      <c r="B344" s="141">
        <v>15</v>
      </c>
      <c r="C344" s="141">
        <v>0</v>
      </c>
      <c r="E344">
        <f>IFERROR(VLOOKUP(A344,'PARA SISTEMAS 2023-2024'!$L$7:$W$993,12,0),"-")</f>
        <v>15</v>
      </c>
      <c r="G344">
        <f>IFERROR(VLOOKUP(A344,'PARA SISTEMAS 2023-2024'!$L$7:$X$993,13,0),"-")</f>
        <v>0</v>
      </c>
    </row>
    <row r="345" spans="1:7" x14ac:dyDescent="0.25">
      <c r="A345" s="88" t="s">
        <v>3154</v>
      </c>
      <c r="B345" s="141">
        <v>68</v>
      </c>
      <c r="C345" s="141">
        <v>0</v>
      </c>
      <c r="E345">
        <f>IFERROR(VLOOKUP(A345,'PARA SISTEMAS 2023-2024'!$L$7:$W$993,12,0),"-")</f>
        <v>68</v>
      </c>
      <c r="G345">
        <f>IFERROR(VLOOKUP(A345,'PARA SISTEMAS 2023-2024'!$L$7:$X$993,13,0),"-")</f>
        <v>0</v>
      </c>
    </row>
    <row r="346" spans="1:7" x14ac:dyDescent="0.25">
      <c r="A346" s="88" t="s">
        <v>3155</v>
      </c>
      <c r="B346" s="141">
        <v>66</v>
      </c>
      <c r="C346" s="141">
        <v>66</v>
      </c>
      <c r="E346">
        <f>IFERROR(VLOOKUP(A346,'PARA SISTEMAS 2023-2024'!$L$7:$W$993,12,0),"-")</f>
        <v>66</v>
      </c>
      <c r="G346">
        <f>IFERROR(VLOOKUP(A346,'PARA SISTEMAS 2023-2024'!$L$7:$X$993,13,0),"-")</f>
        <v>66</v>
      </c>
    </row>
    <row r="347" spans="1:7" x14ac:dyDescent="0.25">
      <c r="A347" s="88" t="s">
        <v>3156</v>
      </c>
      <c r="B347" s="141">
        <v>54</v>
      </c>
      <c r="C347" s="141">
        <v>54</v>
      </c>
      <c r="E347">
        <f>IFERROR(VLOOKUP(A347,'PARA SISTEMAS 2023-2024'!$L$7:$W$993,12,0),"-")</f>
        <v>54</v>
      </c>
      <c r="G347">
        <f>IFERROR(VLOOKUP(A347,'PARA SISTEMAS 2023-2024'!$L$7:$X$993,13,0),"-")</f>
        <v>54</v>
      </c>
    </row>
    <row r="348" spans="1:7" x14ac:dyDescent="0.25">
      <c r="A348" s="88" t="s">
        <v>3157</v>
      </c>
      <c r="B348" s="141">
        <v>131</v>
      </c>
      <c r="C348" s="141">
        <v>131</v>
      </c>
      <c r="E348">
        <f>IFERROR(VLOOKUP(A348,'PARA SISTEMAS 2023-2024'!$L$7:$W$993,12,0),"-")</f>
        <v>131</v>
      </c>
      <c r="G348">
        <f>IFERROR(VLOOKUP(A348,'PARA SISTEMAS 2023-2024'!$L$7:$X$993,13,0),"-")</f>
        <v>131</v>
      </c>
    </row>
    <row r="349" spans="1:7" x14ac:dyDescent="0.25">
      <c r="A349" s="88" t="s">
        <v>3158</v>
      </c>
      <c r="B349" s="141">
        <v>78</v>
      </c>
      <c r="C349" s="141">
        <v>32</v>
      </c>
      <c r="E349">
        <f>IFERROR(VLOOKUP(A349,'PARA SISTEMAS 2023-2024'!$L$7:$W$993,12,0),"-")</f>
        <v>78</v>
      </c>
      <c r="G349">
        <f>IFERROR(VLOOKUP(A349,'PARA SISTEMAS 2023-2024'!$L$7:$X$993,13,0),"-")</f>
        <v>32</v>
      </c>
    </row>
    <row r="350" spans="1:7" x14ac:dyDescent="0.25">
      <c r="A350" s="88" t="s">
        <v>3159</v>
      </c>
      <c r="B350" s="141">
        <v>102</v>
      </c>
      <c r="C350" s="141">
        <v>41</v>
      </c>
      <c r="E350">
        <f>IFERROR(VLOOKUP(A350,'PARA SISTEMAS 2023-2024'!$L$7:$W$993,12,0),"-")</f>
        <v>102</v>
      </c>
      <c r="G350">
        <f>IFERROR(VLOOKUP(A350,'PARA SISTEMAS 2023-2024'!$L$7:$X$993,13,0),"-")</f>
        <v>41</v>
      </c>
    </row>
    <row r="351" spans="1:7" x14ac:dyDescent="0.25">
      <c r="A351" s="88" t="s">
        <v>3160</v>
      </c>
      <c r="B351" s="141">
        <v>8</v>
      </c>
      <c r="C351" s="141">
        <v>4</v>
      </c>
      <c r="E351">
        <f>IFERROR(VLOOKUP(A351,'PARA SISTEMAS 2023-2024'!$L$7:$W$993,12,0),"-")</f>
        <v>8</v>
      </c>
      <c r="G351">
        <f>IFERROR(VLOOKUP(A351,'PARA SISTEMAS 2023-2024'!$L$7:$X$993,13,0),"-")</f>
        <v>4</v>
      </c>
    </row>
    <row r="352" spans="1:7" x14ac:dyDescent="0.25">
      <c r="A352" s="88" t="s">
        <v>3161</v>
      </c>
      <c r="B352" s="141">
        <v>4</v>
      </c>
      <c r="C352" s="141">
        <v>4</v>
      </c>
      <c r="E352">
        <f>IFERROR(VLOOKUP(A352,'PARA SISTEMAS 2023-2024'!$L$7:$W$993,12,0),"-")</f>
        <v>4</v>
      </c>
      <c r="G352">
        <f>IFERROR(VLOOKUP(A352,'PARA SISTEMAS 2023-2024'!$L$7:$X$993,13,0),"-")</f>
        <v>4</v>
      </c>
    </row>
    <row r="353" spans="1:7" x14ac:dyDescent="0.25">
      <c r="A353" s="88" t="s">
        <v>3162</v>
      </c>
      <c r="B353" s="141">
        <v>8</v>
      </c>
      <c r="C353" s="141">
        <v>4</v>
      </c>
      <c r="E353">
        <f>IFERROR(VLOOKUP(A353,'PARA SISTEMAS 2023-2024'!$L$7:$W$993,12,0),"-")</f>
        <v>8</v>
      </c>
      <c r="G353">
        <f>IFERROR(VLOOKUP(A353,'PARA SISTEMAS 2023-2024'!$L$7:$X$993,13,0),"-")</f>
        <v>4</v>
      </c>
    </row>
    <row r="354" spans="1:7" x14ac:dyDescent="0.25">
      <c r="A354" s="88" t="s">
        <v>3163</v>
      </c>
      <c r="B354" s="141">
        <v>58</v>
      </c>
      <c r="C354" s="141">
        <v>0</v>
      </c>
      <c r="E354">
        <f>IFERROR(VLOOKUP(A354,'PARA SISTEMAS 2023-2024'!$L$7:$W$993,12,0),"-")</f>
        <v>58</v>
      </c>
      <c r="G354">
        <f>IFERROR(VLOOKUP(A354,'PARA SISTEMAS 2023-2024'!$L$7:$X$993,13,0),"-")</f>
        <v>0</v>
      </c>
    </row>
    <row r="355" spans="1:7" x14ac:dyDescent="0.25">
      <c r="A355" s="88" t="s">
        <v>3164</v>
      </c>
      <c r="B355" s="141">
        <v>15</v>
      </c>
      <c r="C355" s="141">
        <v>0</v>
      </c>
      <c r="E355">
        <f>IFERROR(VLOOKUP(A355,'PARA SISTEMAS 2023-2024'!$L$7:$W$993,12,0),"-")</f>
        <v>15</v>
      </c>
      <c r="G355">
        <f>IFERROR(VLOOKUP(A355,'PARA SISTEMAS 2023-2024'!$L$7:$X$993,13,0),"-")</f>
        <v>0</v>
      </c>
    </row>
    <row r="356" spans="1:7" x14ac:dyDescent="0.25">
      <c r="A356" s="88" t="s">
        <v>3165</v>
      </c>
      <c r="B356" s="141">
        <v>20</v>
      </c>
      <c r="C356" s="141">
        <v>0</v>
      </c>
      <c r="E356">
        <f>IFERROR(VLOOKUP(A356,'PARA SISTEMAS 2023-2024'!$L$7:$W$993,12,0),"-")</f>
        <v>20</v>
      </c>
      <c r="G356">
        <f>IFERROR(VLOOKUP(A356,'PARA SISTEMAS 2023-2024'!$L$7:$X$993,13,0),"-")</f>
        <v>0</v>
      </c>
    </row>
    <row r="357" spans="1:7" x14ac:dyDescent="0.25">
      <c r="A357" s="88" t="s">
        <v>3166</v>
      </c>
      <c r="B357" s="141">
        <v>87</v>
      </c>
      <c r="C357" s="141">
        <v>0</v>
      </c>
      <c r="E357">
        <f>IFERROR(VLOOKUP(A357,'PARA SISTEMAS 2023-2024'!$L$7:$W$993,12,0),"-")</f>
        <v>87</v>
      </c>
      <c r="G357">
        <f>IFERROR(VLOOKUP(A357,'PARA SISTEMAS 2023-2024'!$L$7:$X$993,13,0),"-")</f>
        <v>0</v>
      </c>
    </row>
    <row r="358" spans="1:7" x14ac:dyDescent="0.25">
      <c r="A358" s="88" t="s">
        <v>3167</v>
      </c>
      <c r="B358" s="141">
        <v>58</v>
      </c>
      <c r="C358" s="141">
        <v>0</v>
      </c>
      <c r="E358">
        <f>IFERROR(VLOOKUP(A358,'PARA SISTEMAS 2023-2024'!$L$7:$W$993,12,0),"-")</f>
        <v>58</v>
      </c>
      <c r="G358">
        <f>IFERROR(VLOOKUP(A358,'PARA SISTEMAS 2023-2024'!$L$7:$X$993,13,0),"-")</f>
        <v>0</v>
      </c>
    </row>
    <row r="359" spans="1:7" x14ac:dyDescent="0.25">
      <c r="A359" s="88" t="s">
        <v>3168</v>
      </c>
      <c r="B359" s="141">
        <v>6</v>
      </c>
      <c r="C359" s="141">
        <v>0</v>
      </c>
      <c r="E359">
        <f>IFERROR(VLOOKUP(A359,'PARA SISTEMAS 2023-2024'!$L$7:$W$993,12,0),"-")</f>
        <v>6</v>
      </c>
      <c r="G359">
        <f>IFERROR(VLOOKUP(A359,'PARA SISTEMAS 2023-2024'!$L$7:$X$993,13,0),"-")</f>
        <v>0</v>
      </c>
    </row>
    <row r="360" spans="1:7" x14ac:dyDescent="0.25">
      <c r="A360" s="88" t="s">
        <v>3169</v>
      </c>
      <c r="B360" s="141">
        <v>20</v>
      </c>
      <c r="C360" s="141">
        <v>0</v>
      </c>
      <c r="E360">
        <f>IFERROR(VLOOKUP(A360,'PARA SISTEMAS 2023-2024'!$L$7:$W$993,12,0),"-")</f>
        <v>20</v>
      </c>
      <c r="G360">
        <f>IFERROR(VLOOKUP(A360,'PARA SISTEMAS 2023-2024'!$L$7:$X$993,13,0),"-")</f>
        <v>0</v>
      </c>
    </row>
    <row r="361" spans="1:7" x14ac:dyDescent="0.25">
      <c r="A361" s="88" t="s">
        <v>3170</v>
      </c>
      <c r="B361" s="141">
        <v>6</v>
      </c>
      <c r="C361" s="141">
        <v>0</v>
      </c>
      <c r="E361">
        <f>IFERROR(VLOOKUP(A361,'PARA SISTEMAS 2023-2024'!$L$7:$W$993,12,0),"-")</f>
        <v>6</v>
      </c>
      <c r="G361">
        <f>IFERROR(VLOOKUP(A361,'PARA SISTEMAS 2023-2024'!$L$7:$X$993,13,0),"-")</f>
        <v>0</v>
      </c>
    </row>
    <row r="362" spans="1:7" x14ac:dyDescent="0.25">
      <c r="A362" s="88" t="s">
        <v>3171</v>
      </c>
      <c r="B362" s="141">
        <v>16</v>
      </c>
      <c r="C362" s="141">
        <v>0</v>
      </c>
      <c r="E362">
        <f>IFERROR(VLOOKUP(A362,'PARA SISTEMAS 2023-2024'!$L$7:$W$993,12,0),"-")</f>
        <v>16</v>
      </c>
      <c r="G362">
        <f>IFERROR(VLOOKUP(A362,'PARA SISTEMAS 2023-2024'!$L$7:$X$993,13,0),"-")</f>
        <v>0</v>
      </c>
    </row>
    <row r="363" spans="1:7" x14ac:dyDescent="0.25">
      <c r="A363" s="88" t="s">
        <v>3172</v>
      </c>
      <c r="B363" s="141">
        <v>27</v>
      </c>
      <c r="C363" s="141">
        <v>0</v>
      </c>
      <c r="E363">
        <f>IFERROR(VLOOKUP(A363,'PARA SISTEMAS 2023-2024'!$L$7:$W$993,12,0),"-")</f>
        <v>27</v>
      </c>
      <c r="G363">
        <f>IFERROR(VLOOKUP(A363,'PARA SISTEMAS 2023-2024'!$L$7:$X$993,13,0),"-")</f>
        <v>0</v>
      </c>
    </row>
    <row r="364" spans="1:7" x14ac:dyDescent="0.25">
      <c r="A364" s="88" t="s">
        <v>3173</v>
      </c>
      <c r="B364" s="141">
        <v>2</v>
      </c>
      <c r="C364" s="141">
        <v>0</v>
      </c>
      <c r="E364">
        <f>IFERROR(VLOOKUP(A364,'PARA SISTEMAS 2023-2024'!$L$7:$W$993,12,0),"-")</f>
        <v>2</v>
      </c>
      <c r="G364">
        <f>IFERROR(VLOOKUP(A364,'PARA SISTEMAS 2023-2024'!$L$7:$X$993,13,0),"-")</f>
        <v>0</v>
      </c>
    </row>
    <row r="365" spans="1:7" x14ac:dyDescent="0.25">
      <c r="A365" s="88" t="s">
        <v>3174</v>
      </c>
      <c r="B365" s="141">
        <v>2</v>
      </c>
      <c r="C365" s="141">
        <v>0</v>
      </c>
      <c r="E365">
        <f>IFERROR(VLOOKUP(A365,'PARA SISTEMAS 2023-2024'!$L$7:$W$993,12,0),"-")</f>
        <v>2</v>
      </c>
      <c r="G365">
        <f>IFERROR(VLOOKUP(A365,'PARA SISTEMAS 2023-2024'!$L$7:$X$993,13,0),"-")</f>
        <v>0</v>
      </c>
    </row>
    <row r="366" spans="1:7" x14ac:dyDescent="0.25">
      <c r="A366" s="88" t="s">
        <v>3175</v>
      </c>
      <c r="B366" s="141">
        <v>6</v>
      </c>
      <c r="C366" s="141">
        <v>6</v>
      </c>
      <c r="E366">
        <f>IFERROR(VLOOKUP(A366,'PARA SISTEMAS 2023-2024'!$L$7:$W$993,12,0),"-")</f>
        <v>6</v>
      </c>
      <c r="G366">
        <f>IFERROR(VLOOKUP(A366,'PARA SISTEMAS 2023-2024'!$L$7:$X$993,13,0),"-")</f>
        <v>6</v>
      </c>
    </row>
    <row r="367" spans="1:7" x14ac:dyDescent="0.25">
      <c r="A367" s="88" t="s">
        <v>3176</v>
      </c>
      <c r="B367" s="141">
        <v>5</v>
      </c>
      <c r="C367" s="141">
        <v>5</v>
      </c>
      <c r="E367">
        <f>IFERROR(VLOOKUP(A367,'PARA SISTEMAS 2023-2024'!$L$7:$W$993,12,0),"-")</f>
        <v>5</v>
      </c>
      <c r="G367">
        <f>IFERROR(VLOOKUP(A367,'PARA SISTEMAS 2023-2024'!$L$7:$X$993,13,0),"-")</f>
        <v>5</v>
      </c>
    </row>
    <row r="368" spans="1:7" x14ac:dyDescent="0.25">
      <c r="A368" s="88" t="s">
        <v>3177</v>
      </c>
      <c r="B368" s="141">
        <v>2</v>
      </c>
      <c r="C368" s="141">
        <v>2</v>
      </c>
      <c r="E368">
        <f>IFERROR(VLOOKUP(A368,'PARA SISTEMAS 2023-2024'!$L$7:$W$993,12,0),"-")</f>
        <v>2</v>
      </c>
      <c r="G368">
        <f>IFERROR(VLOOKUP(A368,'PARA SISTEMAS 2023-2024'!$L$7:$X$993,13,0),"-")</f>
        <v>2</v>
      </c>
    </row>
    <row r="369" spans="1:7" x14ac:dyDescent="0.25">
      <c r="A369" s="88" t="s">
        <v>3178</v>
      </c>
      <c r="B369" s="141">
        <v>10</v>
      </c>
      <c r="C369" s="141">
        <v>0</v>
      </c>
      <c r="E369">
        <f>IFERROR(VLOOKUP(A369,'PARA SISTEMAS 2023-2024'!$L$7:$W$993,12,0),"-")</f>
        <v>10</v>
      </c>
      <c r="G369">
        <f>IFERROR(VLOOKUP(A369,'PARA SISTEMAS 2023-2024'!$L$7:$X$993,13,0),"-")</f>
        <v>0</v>
      </c>
    </row>
    <row r="370" spans="1:7" x14ac:dyDescent="0.25">
      <c r="A370" s="88" t="s">
        <v>3179</v>
      </c>
      <c r="B370" s="141">
        <v>2</v>
      </c>
      <c r="C370" s="141">
        <v>0</v>
      </c>
      <c r="E370">
        <f>IFERROR(VLOOKUP(A370,'PARA SISTEMAS 2023-2024'!$L$7:$W$993,12,0),"-")</f>
        <v>2</v>
      </c>
      <c r="G370">
        <f>IFERROR(VLOOKUP(A370,'PARA SISTEMAS 2023-2024'!$L$7:$X$993,13,0),"-")</f>
        <v>0</v>
      </c>
    </row>
    <row r="371" spans="1:7" x14ac:dyDescent="0.25">
      <c r="A371" s="88" t="s">
        <v>3180</v>
      </c>
      <c r="B371" s="141">
        <v>6</v>
      </c>
      <c r="C371" s="141">
        <v>0</v>
      </c>
      <c r="E371">
        <f>IFERROR(VLOOKUP(A371,'PARA SISTEMAS 2023-2024'!$L$7:$W$993,12,0),"-")</f>
        <v>6</v>
      </c>
      <c r="G371">
        <f>IFERROR(VLOOKUP(A371,'PARA SISTEMAS 2023-2024'!$L$7:$X$993,13,0),"-")</f>
        <v>0</v>
      </c>
    </row>
    <row r="372" spans="1:7" x14ac:dyDescent="0.25">
      <c r="A372" s="88" t="s">
        <v>3181</v>
      </c>
      <c r="B372" s="141">
        <v>50</v>
      </c>
      <c r="C372" s="141">
        <v>50</v>
      </c>
      <c r="E372">
        <f>IFERROR(VLOOKUP(A372,'PARA SISTEMAS 2023-2024'!$L$7:$W$993,12,0),"-")</f>
        <v>50</v>
      </c>
      <c r="G372">
        <f>IFERROR(VLOOKUP(A372,'PARA SISTEMAS 2023-2024'!$L$7:$X$993,13,0),"-")</f>
        <v>50</v>
      </c>
    </row>
    <row r="373" spans="1:7" x14ac:dyDescent="0.25">
      <c r="A373" s="88" t="s">
        <v>3182</v>
      </c>
      <c r="B373" s="141">
        <v>16</v>
      </c>
      <c r="C373" s="141">
        <v>16</v>
      </c>
      <c r="E373">
        <f>IFERROR(VLOOKUP(A373,'PARA SISTEMAS 2023-2024'!$L$7:$W$993,12,0),"-")</f>
        <v>16</v>
      </c>
      <c r="G373">
        <f>IFERROR(VLOOKUP(A373,'PARA SISTEMAS 2023-2024'!$L$7:$X$993,13,0),"-")</f>
        <v>16</v>
      </c>
    </row>
    <row r="374" spans="1:7" x14ac:dyDescent="0.25">
      <c r="A374" s="88" t="s">
        <v>3183</v>
      </c>
      <c r="B374" s="141">
        <v>2</v>
      </c>
      <c r="C374" s="141">
        <v>2</v>
      </c>
      <c r="E374">
        <f>IFERROR(VLOOKUP(A374,'PARA SISTEMAS 2023-2024'!$L$7:$W$993,12,0),"-")</f>
        <v>2</v>
      </c>
      <c r="G374">
        <f>IFERROR(VLOOKUP(A374,'PARA SISTEMAS 2023-2024'!$L$7:$X$993,13,0),"-")</f>
        <v>2</v>
      </c>
    </row>
    <row r="375" spans="1:7" x14ac:dyDescent="0.25">
      <c r="A375" s="88" t="s">
        <v>3184</v>
      </c>
      <c r="B375" s="141">
        <v>4</v>
      </c>
      <c r="C375" s="141">
        <v>4</v>
      </c>
      <c r="E375">
        <f>IFERROR(VLOOKUP(A375,'PARA SISTEMAS 2023-2024'!$L$7:$W$993,12,0),"-")</f>
        <v>4</v>
      </c>
      <c r="G375">
        <f>IFERROR(VLOOKUP(A375,'PARA SISTEMAS 2023-2024'!$L$7:$X$993,13,0),"-")</f>
        <v>4</v>
      </c>
    </row>
    <row r="376" spans="1:7" x14ac:dyDescent="0.25">
      <c r="A376" s="88" t="s">
        <v>3185</v>
      </c>
      <c r="B376" s="141">
        <v>4</v>
      </c>
      <c r="C376" s="141">
        <v>0</v>
      </c>
      <c r="E376">
        <f>IFERROR(VLOOKUP(A376,'PARA SISTEMAS 2023-2024'!$L$7:$W$993,12,0),"-")</f>
        <v>4</v>
      </c>
      <c r="G376">
        <f>IFERROR(VLOOKUP(A376,'PARA SISTEMAS 2023-2024'!$L$7:$X$993,13,0),"-")</f>
        <v>0</v>
      </c>
    </row>
    <row r="377" spans="1:7" x14ac:dyDescent="0.25">
      <c r="A377" s="88" t="s">
        <v>3186</v>
      </c>
      <c r="B377" s="141">
        <v>10</v>
      </c>
      <c r="C377" s="141">
        <v>0</v>
      </c>
      <c r="E377">
        <f>IFERROR(VLOOKUP(A377,'PARA SISTEMAS 2023-2024'!$L$7:$W$993,12,0),"-")</f>
        <v>10</v>
      </c>
      <c r="G377">
        <f>IFERROR(VLOOKUP(A377,'PARA SISTEMAS 2023-2024'!$L$7:$X$993,13,0),"-")</f>
        <v>0</v>
      </c>
    </row>
    <row r="378" spans="1:7" x14ac:dyDescent="0.25">
      <c r="A378" s="88" t="s">
        <v>3187</v>
      </c>
      <c r="B378" s="141">
        <v>11</v>
      </c>
      <c r="C378" s="141">
        <v>0</v>
      </c>
      <c r="E378">
        <f>IFERROR(VLOOKUP(A378,'PARA SISTEMAS 2023-2024'!$L$7:$W$993,12,0),"-")</f>
        <v>11</v>
      </c>
      <c r="G378">
        <f>IFERROR(VLOOKUP(A378,'PARA SISTEMAS 2023-2024'!$L$7:$X$993,13,0),"-")</f>
        <v>0</v>
      </c>
    </row>
    <row r="379" spans="1:7" x14ac:dyDescent="0.25">
      <c r="A379" s="88" t="s">
        <v>3188</v>
      </c>
      <c r="B379" s="141">
        <v>6</v>
      </c>
      <c r="C379" s="141">
        <v>0</v>
      </c>
      <c r="E379">
        <f>IFERROR(VLOOKUP(A379,'PARA SISTEMAS 2023-2024'!$L$7:$W$993,12,0),"-")</f>
        <v>6</v>
      </c>
      <c r="G379">
        <f>IFERROR(VLOOKUP(A379,'PARA SISTEMAS 2023-2024'!$L$7:$X$993,13,0),"-")</f>
        <v>0</v>
      </c>
    </row>
    <row r="380" spans="1:7" x14ac:dyDescent="0.25">
      <c r="A380" s="88" t="s">
        <v>3189</v>
      </c>
      <c r="B380" s="141">
        <v>2</v>
      </c>
      <c r="C380" s="141">
        <v>0</v>
      </c>
      <c r="E380">
        <f>IFERROR(VLOOKUP(A380,'PARA SISTEMAS 2023-2024'!$L$7:$W$993,12,0),"-")</f>
        <v>2</v>
      </c>
      <c r="G380">
        <f>IFERROR(VLOOKUP(A380,'PARA SISTEMAS 2023-2024'!$L$7:$X$993,13,0),"-")</f>
        <v>0</v>
      </c>
    </row>
    <row r="381" spans="1:7" x14ac:dyDescent="0.25">
      <c r="A381" s="88" t="s">
        <v>3190</v>
      </c>
      <c r="B381" s="141">
        <v>6</v>
      </c>
      <c r="C381" s="141">
        <v>0</v>
      </c>
      <c r="E381">
        <f>IFERROR(VLOOKUP(A381,'PARA SISTEMAS 2023-2024'!$L$7:$W$993,12,0),"-")</f>
        <v>6</v>
      </c>
      <c r="G381">
        <f>IFERROR(VLOOKUP(A381,'PARA SISTEMAS 2023-2024'!$L$7:$X$993,13,0),"-")</f>
        <v>0</v>
      </c>
    </row>
    <row r="382" spans="1:7" x14ac:dyDescent="0.25">
      <c r="A382" s="88" t="s">
        <v>3191</v>
      </c>
      <c r="B382" s="141">
        <v>25</v>
      </c>
      <c r="C382" s="141">
        <v>25</v>
      </c>
      <c r="E382">
        <f>IFERROR(VLOOKUP(A382,'PARA SISTEMAS 2023-2024'!$L$7:$W$993,12,0),"-")</f>
        <v>25</v>
      </c>
      <c r="G382">
        <f>IFERROR(VLOOKUP(A382,'PARA SISTEMAS 2023-2024'!$L$7:$X$993,13,0),"-")</f>
        <v>25</v>
      </c>
    </row>
    <row r="383" spans="1:7" x14ac:dyDescent="0.25">
      <c r="A383" s="88" t="s">
        <v>3192</v>
      </c>
      <c r="B383" s="141">
        <v>9</v>
      </c>
      <c r="C383" s="141">
        <v>0</v>
      </c>
      <c r="E383">
        <f>IFERROR(VLOOKUP(A383,'PARA SISTEMAS 2023-2024'!$L$7:$W$993,12,0),"-")</f>
        <v>9</v>
      </c>
      <c r="G383">
        <f>IFERROR(VLOOKUP(A383,'PARA SISTEMAS 2023-2024'!$L$7:$X$993,13,0),"-")</f>
        <v>0</v>
      </c>
    </row>
    <row r="384" spans="1:7" x14ac:dyDescent="0.25">
      <c r="A384" s="88" t="s">
        <v>3193</v>
      </c>
      <c r="B384" s="141">
        <v>34</v>
      </c>
      <c r="C384" s="141">
        <v>34</v>
      </c>
      <c r="E384">
        <f>IFERROR(VLOOKUP(A384,'PARA SISTEMAS 2023-2024'!$L$7:$W$993,12,0),"-")</f>
        <v>34</v>
      </c>
      <c r="G384">
        <f>IFERROR(VLOOKUP(A384,'PARA SISTEMAS 2023-2024'!$L$7:$X$993,13,0),"-")</f>
        <v>34</v>
      </c>
    </row>
    <row r="385" spans="1:7" x14ac:dyDescent="0.25">
      <c r="A385" s="88" t="s">
        <v>3194</v>
      </c>
      <c r="B385" s="141">
        <v>96</v>
      </c>
      <c r="C385" s="141">
        <v>96</v>
      </c>
      <c r="E385">
        <f>IFERROR(VLOOKUP(A385,'PARA SISTEMAS 2023-2024'!$L$7:$W$993,12,0),"-")</f>
        <v>96</v>
      </c>
      <c r="G385">
        <f>IFERROR(VLOOKUP(A385,'PARA SISTEMAS 2023-2024'!$L$7:$X$993,13,0),"-")</f>
        <v>96</v>
      </c>
    </row>
    <row r="386" spans="1:7" x14ac:dyDescent="0.25">
      <c r="A386" s="88" t="s">
        <v>3195</v>
      </c>
      <c r="B386" s="141">
        <v>201</v>
      </c>
      <c r="C386" s="141">
        <v>201</v>
      </c>
      <c r="E386">
        <f>IFERROR(VLOOKUP(A386,'PARA SISTEMAS 2023-2024'!$L$7:$W$993,12,0),"-")</f>
        <v>201</v>
      </c>
      <c r="G386">
        <f>IFERROR(VLOOKUP(A386,'PARA SISTEMAS 2023-2024'!$L$7:$X$993,13,0),"-")</f>
        <v>201</v>
      </c>
    </row>
    <row r="387" spans="1:7" x14ac:dyDescent="0.25">
      <c r="A387" s="88" t="s">
        <v>3196</v>
      </c>
      <c r="B387" s="141">
        <v>25</v>
      </c>
      <c r="C387" s="141">
        <v>25</v>
      </c>
      <c r="E387">
        <f>IFERROR(VLOOKUP(A387,'PARA SISTEMAS 2023-2024'!$L$7:$W$993,12,0),"-")</f>
        <v>25</v>
      </c>
      <c r="G387">
        <f>IFERROR(VLOOKUP(A387,'PARA SISTEMAS 2023-2024'!$L$7:$X$993,13,0),"-")</f>
        <v>25</v>
      </c>
    </row>
    <row r="388" spans="1:7" x14ac:dyDescent="0.25">
      <c r="A388" s="88" t="s">
        <v>3197</v>
      </c>
      <c r="B388" s="141">
        <v>2</v>
      </c>
      <c r="C388" s="141">
        <v>2</v>
      </c>
      <c r="E388">
        <f>IFERROR(VLOOKUP(A388,'PARA SISTEMAS 2023-2024'!$L$7:$W$993,12,0),"-")</f>
        <v>2</v>
      </c>
      <c r="G388">
        <f>IFERROR(VLOOKUP(A388,'PARA SISTEMAS 2023-2024'!$L$7:$X$993,13,0),"-")</f>
        <v>2</v>
      </c>
    </row>
    <row r="389" spans="1:7" x14ac:dyDescent="0.25">
      <c r="A389" s="88" t="s">
        <v>3198</v>
      </c>
      <c r="B389" s="141">
        <v>10</v>
      </c>
      <c r="C389" s="141">
        <v>10</v>
      </c>
      <c r="E389">
        <f>IFERROR(VLOOKUP(A389,'PARA SISTEMAS 2023-2024'!$L$7:$W$993,12,0),"-")</f>
        <v>10</v>
      </c>
      <c r="G389">
        <f>IFERROR(VLOOKUP(A389,'PARA SISTEMAS 2023-2024'!$L$7:$X$993,13,0),"-")</f>
        <v>10</v>
      </c>
    </row>
    <row r="390" spans="1:7" x14ac:dyDescent="0.25">
      <c r="A390" s="88" t="s">
        <v>3199</v>
      </c>
      <c r="B390" s="141">
        <v>2</v>
      </c>
      <c r="C390" s="141">
        <v>2</v>
      </c>
      <c r="E390">
        <f>IFERROR(VLOOKUP(A390,'PARA SISTEMAS 2023-2024'!$L$7:$W$993,12,0),"-")</f>
        <v>2</v>
      </c>
      <c r="G390">
        <f>IFERROR(VLOOKUP(A390,'PARA SISTEMAS 2023-2024'!$L$7:$X$993,13,0),"-")</f>
        <v>2</v>
      </c>
    </row>
    <row r="391" spans="1:7" x14ac:dyDescent="0.25">
      <c r="A391" s="88" t="s">
        <v>3200</v>
      </c>
      <c r="B391" s="141">
        <v>16</v>
      </c>
      <c r="C391" s="141">
        <v>16</v>
      </c>
      <c r="E391">
        <f>IFERROR(VLOOKUP(A391,'PARA SISTEMAS 2023-2024'!$L$7:$W$993,12,0),"-")</f>
        <v>16</v>
      </c>
      <c r="G391">
        <f>IFERROR(VLOOKUP(A391,'PARA SISTEMAS 2023-2024'!$L$7:$X$993,13,0),"-")</f>
        <v>16</v>
      </c>
    </row>
    <row r="392" spans="1:7" x14ac:dyDescent="0.25">
      <c r="A392" s="88" t="s">
        <v>3201</v>
      </c>
      <c r="B392" s="141">
        <v>10</v>
      </c>
      <c r="C392" s="141">
        <v>0</v>
      </c>
      <c r="E392">
        <f>IFERROR(VLOOKUP(A392,'PARA SISTEMAS 2023-2024'!$L$7:$W$993,12,0),"-")</f>
        <v>10</v>
      </c>
      <c r="G392">
        <f>IFERROR(VLOOKUP(A392,'PARA SISTEMAS 2023-2024'!$L$7:$X$993,13,0),"-")</f>
        <v>0</v>
      </c>
    </row>
    <row r="393" spans="1:7" x14ac:dyDescent="0.25">
      <c r="A393" s="88" t="s">
        <v>3202</v>
      </c>
      <c r="B393" s="141">
        <v>4</v>
      </c>
      <c r="C393" s="141">
        <v>4</v>
      </c>
      <c r="E393">
        <f>IFERROR(VLOOKUP(A393,'PARA SISTEMAS 2023-2024'!$L$7:$W$993,12,0),"-")</f>
        <v>4</v>
      </c>
      <c r="G393">
        <f>IFERROR(VLOOKUP(A393,'PARA SISTEMAS 2023-2024'!$L$7:$X$993,13,0),"-")</f>
        <v>4</v>
      </c>
    </row>
    <row r="394" spans="1:7" x14ac:dyDescent="0.25">
      <c r="A394" s="88" t="s">
        <v>3203</v>
      </c>
      <c r="B394" s="141">
        <v>4</v>
      </c>
      <c r="C394" s="141">
        <v>4</v>
      </c>
      <c r="E394">
        <f>IFERROR(VLOOKUP(A394,'PARA SISTEMAS 2023-2024'!$L$7:$W$993,12,0),"-")</f>
        <v>4</v>
      </c>
      <c r="G394">
        <f>IFERROR(VLOOKUP(A394,'PARA SISTEMAS 2023-2024'!$L$7:$X$993,13,0),"-")</f>
        <v>4</v>
      </c>
    </row>
    <row r="395" spans="1:7" x14ac:dyDescent="0.25">
      <c r="A395" s="88" t="s">
        <v>3204</v>
      </c>
      <c r="B395" s="141">
        <v>99</v>
      </c>
      <c r="C395" s="141">
        <v>99</v>
      </c>
      <c r="E395">
        <f>IFERROR(VLOOKUP(A395,'PARA SISTEMAS 2023-2024'!$L$7:$W$993,12,0),"-")</f>
        <v>99</v>
      </c>
      <c r="G395">
        <f>IFERROR(VLOOKUP(A395,'PARA SISTEMAS 2023-2024'!$L$7:$X$993,13,0),"-")</f>
        <v>99</v>
      </c>
    </row>
    <row r="396" spans="1:7" x14ac:dyDescent="0.25">
      <c r="A396" s="88" t="s">
        <v>3205</v>
      </c>
      <c r="B396" s="141">
        <v>3</v>
      </c>
      <c r="C396" s="141">
        <v>3</v>
      </c>
      <c r="E396">
        <f>IFERROR(VLOOKUP(A396,'PARA SISTEMAS 2023-2024'!$L$7:$W$993,12,0),"-")</f>
        <v>3</v>
      </c>
      <c r="G396">
        <f>IFERROR(VLOOKUP(A396,'PARA SISTEMAS 2023-2024'!$L$7:$X$993,13,0),"-")</f>
        <v>3</v>
      </c>
    </row>
    <row r="397" spans="1:7" x14ac:dyDescent="0.25">
      <c r="A397" s="88" t="s">
        <v>3206</v>
      </c>
      <c r="B397" s="141">
        <v>42</v>
      </c>
      <c r="C397" s="141">
        <v>42</v>
      </c>
      <c r="E397">
        <f>IFERROR(VLOOKUP(A397,'PARA SISTEMAS 2023-2024'!$L$7:$W$993,12,0),"-")</f>
        <v>42</v>
      </c>
      <c r="G397">
        <f>IFERROR(VLOOKUP(A397,'PARA SISTEMAS 2023-2024'!$L$7:$X$993,13,0),"-")</f>
        <v>42</v>
      </c>
    </row>
    <row r="398" spans="1:7" x14ac:dyDescent="0.25">
      <c r="A398" s="88" t="s">
        <v>3207</v>
      </c>
      <c r="B398" s="141">
        <v>45</v>
      </c>
      <c r="C398" s="141">
        <v>45</v>
      </c>
      <c r="E398">
        <f>IFERROR(VLOOKUP(A398,'PARA SISTEMAS 2023-2024'!$L$7:$W$993,12,0),"-")</f>
        <v>45</v>
      </c>
      <c r="G398">
        <f>IFERROR(VLOOKUP(A398,'PARA SISTEMAS 2023-2024'!$L$7:$X$993,13,0),"-")</f>
        <v>45</v>
      </c>
    </row>
    <row r="399" spans="1:7" x14ac:dyDescent="0.25">
      <c r="A399" s="88" t="s">
        <v>3208</v>
      </c>
      <c r="B399" s="141">
        <v>38</v>
      </c>
      <c r="C399" s="141">
        <v>38</v>
      </c>
      <c r="E399">
        <f>IFERROR(VLOOKUP(A399,'PARA SISTEMAS 2023-2024'!$L$7:$W$993,12,0),"-")</f>
        <v>38</v>
      </c>
      <c r="G399">
        <f>IFERROR(VLOOKUP(A399,'PARA SISTEMAS 2023-2024'!$L$7:$X$993,13,0),"-")</f>
        <v>38</v>
      </c>
    </row>
    <row r="400" spans="1:7" x14ac:dyDescent="0.25">
      <c r="A400" s="88" t="s">
        <v>3209</v>
      </c>
      <c r="B400" s="141">
        <v>1</v>
      </c>
      <c r="C400" s="141">
        <v>1</v>
      </c>
      <c r="E400">
        <f>IFERROR(VLOOKUP(A400,'PARA SISTEMAS 2023-2024'!$L$7:$W$993,12,0),"-")</f>
        <v>1</v>
      </c>
      <c r="G400">
        <f>IFERROR(VLOOKUP(A400,'PARA SISTEMAS 2023-2024'!$L$7:$X$993,13,0),"-")</f>
        <v>1</v>
      </c>
    </row>
    <row r="401" spans="1:7" x14ac:dyDescent="0.25">
      <c r="A401" s="88" t="s">
        <v>3210</v>
      </c>
      <c r="B401" s="141">
        <v>16</v>
      </c>
      <c r="C401" s="141">
        <v>16</v>
      </c>
      <c r="E401">
        <f>IFERROR(VLOOKUP(A401,'PARA SISTEMAS 2023-2024'!$L$7:$W$993,12,0),"-")</f>
        <v>16</v>
      </c>
      <c r="G401">
        <f>IFERROR(VLOOKUP(A401,'PARA SISTEMAS 2023-2024'!$L$7:$X$993,13,0),"-")</f>
        <v>16</v>
      </c>
    </row>
    <row r="402" spans="1:7" x14ac:dyDescent="0.25">
      <c r="A402" s="88" t="s">
        <v>3211</v>
      </c>
      <c r="B402" s="141">
        <v>3</v>
      </c>
      <c r="C402" s="141">
        <v>0</v>
      </c>
      <c r="E402">
        <f>IFERROR(VLOOKUP(A402,'PARA SISTEMAS 2023-2024'!$L$7:$W$993,12,0),"-")</f>
        <v>3</v>
      </c>
      <c r="G402">
        <f>IFERROR(VLOOKUP(A402,'PARA SISTEMAS 2023-2024'!$L$7:$X$993,13,0),"-")</f>
        <v>0</v>
      </c>
    </row>
    <row r="403" spans="1:7" x14ac:dyDescent="0.25">
      <c r="A403" s="88" t="s">
        <v>3212</v>
      </c>
      <c r="B403" s="141">
        <v>1</v>
      </c>
      <c r="C403" s="141">
        <v>0</v>
      </c>
      <c r="E403">
        <f>IFERROR(VLOOKUP(A403,'PARA SISTEMAS 2023-2024'!$L$7:$W$993,12,0),"-")</f>
        <v>1</v>
      </c>
      <c r="G403">
        <f>IFERROR(VLOOKUP(A403,'PARA SISTEMAS 2023-2024'!$L$7:$X$993,13,0),"-")</f>
        <v>0</v>
      </c>
    </row>
    <row r="404" spans="1:7" x14ac:dyDescent="0.25">
      <c r="A404" s="88" t="s">
        <v>3213</v>
      </c>
      <c r="B404" s="141">
        <v>7</v>
      </c>
      <c r="C404" s="141">
        <v>0</v>
      </c>
      <c r="E404">
        <f>IFERROR(VLOOKUP(A404,'PARA SISTEMAS 2023-2024'!$L$7:$W$993,12,0),"-")</f>
        <v>7</v>
      </c>
      <c r="G404">
        <f>IFERROR(VLOOKUP(A404,'PARA SISTEMAS 2023-2024'!$L$7:$X$993,13,0),"-")</f>
        <v>0</v>
      </c>
    </row>
    <row r="405" spans="1:7" x14ac:dyDescent="0.25">
      <c r="A405" s="88" t="s">
        <v>3214</v>
      </c>
      <c r="B405" s="141">
        <v>150</v>
      </c>
      <c r="C405" s="141">
        <v>0</v>
      </c>
      <c r="E405">
        <f>IFERROR(VLOOKUP(A405,'PARA SISTEMAS 2023-2024'!$L$7:$W$993,12,0),"-")</f>
        <v>150</v>
      </c>
      <c r="G405">
        <f>IFERROR(VLOOKUP(A405,'PARA SISTEMAS 2023-2024'!$L$7:$X$993,13,0),"-")</f>
        <v>0</v>
      </c>
    </row>
    <row r="406" spans="1:7" x14ac:dyDescent="0.25">
      <c r="A406" s="88" t="s">
        <v>3215</v>
      </c>
      <c r="B406" s="141">
        <v>11</v>
      </c>
      <c r="C406" s="141">
        <v>11</v>
      </c>
      <c r="E406">
        <f>IFERROR(VLOOKUP(A406,'PARA SISTEMAS 2023-2024'!$L$7:$W$993,12,0),"-")</f>
        <v>11</v>
      </c>
      <c r="G406">
        <f>IFERROR(VLOOKUP(A406,'PARA SISTEMAS 2023-2024'!$L$7:$X$993,13,0),"-")</f>
        <v>11</v>
      </c>
    </row>
    <row r="407" spans="1:7" x14ac:dyDescent="0.25">
      <c r="A407" s="88" t="s">
        <v>3216</v>
      </c>
      <c r="B407" s="141">
        <v>6</v>
      </c>
      <c r="C407" s="141">
        <v>0</v>
      </c>
      <c r="E407">
        <f>IFERROR(VLOOKUP(A407,'PARA SISTEMAS 2023-2024'!$L$7:$W$993,12,0),"-")</f>
        <v>6</v>
      </c>
      <c r="G407">
        <f>IFERROR(VLOOKUP(A407,'PARA SISTEMAS 2023-2024'!$L$7:$X$993,13,0),"-")</f>
        <v>0</v>
      </c>
    </row>
    <row r="408" spans="1:7" x14ac:dyDescent="0.25">
      <c r="A408" s="88" t="s">
        <v>3217</v>
      </c>
      <c r="B408" s="141">
        <v>116</v>
      </c>
      <c r="C408" s="141">
        <v>116</v>
      </c>
      <c r="E408">
        <f>IFERROR(VLOOKUP(A408,'PARA SISTEMAS 2023-2024'!$L$7:$W$993,12,0),"-")</f>
        <v>116</v>
      </c>
      <c r="G408">
        <f>IFERROR(VLOOKUP(A408,'PARA SISTEMAS 2023-2024'!$L$7:$X$993,13,0),"-")</f>
        <v>116</v>
      </c>
    </row>
    <row r="409" spans="1:7" x14ac:dyDescent="0.25">
      <c r="A409" s="88" t="s">
        <v>3218</v>
      </c>
      <c r="B409" s="141">
        <v>38</v>
      </c>
      <c r="C409" s="141">
        <v>38</v>
      </c>
      <c r="E409">
        <f>IFERROR(VLOOKUP(A409,'PARA SISTEMAS 2023-2024'!$L$7:$W$993,12,0),"-")</f>
        <v>38</v>
      </c>
      <c r="G409">
        <f>IFERROR(VLOOKUP(A409,'PARA SISTEMAS 2023-2024'!$L$7:$X$993,13,0),"-")</f>
        <v>38</v>
      </c>
    </row>
    <row r="410" spans="1:7" x14ac:dyDescent="0.25">
      <c r="A410" s="88" t="s">
        <v>3219</v>
      </c>
      <c r="B410" s="141">
        <v>72</v>
      </c>
      <c r="C410" s="141">
        <v>72</v>
      </c>
      <c r="E410">
        <f>IFERROR(VLOOKUP(A410,'PARA SISTEMAS 2023-2024'!$L$7:$W$993,12,0),"-")</f>
        <v>72</v>
      </c>
      <c r="G410">
        <f>IFERROR(VLOOKUP(A410,'PARA SISTEMAS 2023-2024'!$L$7:$X$993,13,0),"-")</f>
        <v>72</v>
      </c>
    </row>
    <row r="411" spans="1:7" x14ac:dyDescent="0.25">
      <c r="A411" s="88" t="s">
        <v>3220</v>
      </c>
      <c r="B411" s="141">
        <v>78</v>
      </c>
      <c r="C411" s="141">
        <v>0</v>
      </c>
      <c r="E411">
        <f>IFERROR(VLOOKUP(A411,'PARA SISTEMAS 2023-2024'!$L$7:$W$993,12,0),"-")</f>
        <v>78</v>
      </c>
      <c r="G411">
        <f>IFERROR(VLOOKUP(A411,'PARA SISTEMAS 2023-2024'!$L$7:$X$993,13,0),"-")</f>
        <v>0</v>
      </c>
    </row>
    <row r="412" spans="1:7" x14ac:dyDescent="0.25">
      <c r="A412" s="88" t="s">
        <v>3221</v>
      </c>
      <c r="B412" s="141">
        <v>109</v>
      </c>
      <c r="C412" s="141">
        <v>0</v>
      </c>
      <c r="E412">
        <f>IFERROR(VLOOKUP(A412,'PARA SISTEMAS 2023-2024'!$L$7:$W$993,12,0),"-")</f>
        <v>109</v>
      </c>
      <c r="G412">
        <f>IFERROR(VLOOKUP(A412,'PARA SISTEMAS 2023-2024'!$L$7:$X$993,13,0),"-")</f>
        <v>0</v>
      </c>
    </row>
    <row r="413" spans="1:7" x14ac:dyDescent="0.25">
      <c r="A413" s="88" t="s">
        <v>3222</v>
      </c>
      <c r="B413" s="141">
        <v>4</v>
      </c>
      <c r="C413" s="141">
        <v>0</v>
      </c>
      <c r="E413">
        <f>IFERROR(VLOOKUP(A413,'PARA SISTEMAS 2023-2024'!$L$7:$W$993,12,0),"-")</f>
        <v>4</v>
      </c>
      <c r="G413">
        <f>IFERROR(VLOOKUP(A413,'PARA SISTEMAS 2023-2024'!$L$7:$X$993,13,0),"-")</f>
        <v>0</v>
      </c>
    </row>
    <row r="414" spans="1:7" x14ac:dyDescent="0.25">
      <c r="A414" s="88" t="s">
        <v>3223</v>
      </c>
      <c r="B414" s="141">
        <v>116</v>
      </c>
      <c r="C414" s="141">
        <v>0</v>
      </c>
      <c r="E414">
        <f>IFERROR(VLOOKUP(A414,'PARA SISTEMAS 2023-2024'!$L$7:$W$993,12,0),"-")</f>
        <v>116</v>
      </c>
      <c r="G414">
        <f>IFERROR(VLOOKUP(A414,'PARA SISTEMAS 2023-2024'!$L$7:$X$993,13,0),"-")</f>
        <v>0</v>
      </c>
    </row>
    <row r="415" spans="1:7" x14ac:dyDescent="0.25">
      <c r="A415" s="88" t="s">
        <v>3224</v>
      </c>
      <c r="B415" s="141">
        <v>1</v>
      </c>
      <c r="C415" s="141">
        <v>1</v>
      </c>
      <c r="E415">
        <f>IFERROR(VLOOKUP(A415,'PARA SISTEMAS 2023-2024'!$L$7:$W$993,12,0),"-")</f>
        <v>1</v>
      </c>
      <c r="G415">
        <f>IFERROR(VLOOKUP(A415,'PARA SISTEMAS 2023-2024'!$L$7:$X$993,13,0),"-")</f>
        <v>1</v>
      </c>
    </row>
    <row r="416" spans="1:7" x14ac:dyDescent="0.25">
      <c r="A416" s="88" t="s">
        <v>3225</v>
      </c>
      <c r="B416" s="141">
        <v>2</v>
      </c>
      <c r="C416" s="141">
        <v>2</v>
      </c>
      <c r="E416">
        <f>IFERROR(VLOOKUP(A416,'PARA SISTEMAS 2023-2024'!$L$7:$W$993,12,0),"-")</f>
        <v>2</v>
      </c>
      <c r="G416">
        <f>IFERROR(VLOOKUP(A416,'PARA SISTEMAS 2023-2024'!$L$7:$X$993,13,0),"-")</f>
        <v>2</v>
      </c>
    </row>
    <row r="417" spans="1:7" x14ac:dyDescent="0.25">
      <c r="A417" s="88" t="s">
        <v>3226</v>
      </c>
      <c r="B417" s="141">
        <v>68</v>
      </c>
      <c r="C417" s="141">
        <v>68</v>
      </c>
      <c r="E417">
        <f>IFERROR(VLOOKUP(A417,'PARA SISTEMAS 2023-2024'!$L$7:$W$993,12,0),"-")</f>
        <v>68</v>
      </c>
      <c r="G417">
        <f>IFERROR(VLOOKUP(A417,'PARA SISTEMAS 2023-2024'!$L$7:$X$993,13,0),"-")</f>
        <v>68</v>
      </c>
    </row>
    <row r="418" spans="1:7" x14ac:dyDescent="0.25">
      <c r="A418" s="88" t="s">
        <v>3227</v>
      </c>
      <c r="B418" s="141">
        <v>160</v>
      </c>
      <c r="C418" s="141">
        <v>160</v>
      </c>
      <c r="E418">
        <f>IFERROR(VLOOKUP(A418,'PARA SISTEMAS 2023-2024'!$L$7:$W$993,12,0),"-")</f>
        <v>160</v>
      </c>
      <c r="G418">
        <f>IFERROR(VLOOKUP(A418,'PARA SISTEMAS 2023-2024'!$L$7:$X$993,13,0),"-")</f>
        <v>160</v>
      </c>
    </row>
    <row r="419" spans="1:7" x14ac:dyDescent="0.25">
      <c r="A419" s="88" t="s">
        <v>3228</v>
      </c>
      <c r="B419" s="141">
        <v>8</v>
      </c>
      <c r="C419" s="141">
        <v>0</v>
      </c>
      <c r="E419">
        <f>IFERROR(VLOOKUP(A419,'PARA SISTEMAS 2023-2024'!$L$7:$W$993,12,0),"-")</f>
        <v>8</v>
      </c>
      <c r="G419">
        <f>IFERROR(VLOOKUP(A419,'PARA SISTEMAS 2023-2024'!$L$7:$X$993,13,0),"-")</f>
        <v>0</v>
      </c>
    </row>
    <row r="420" spans="1:7" x14ac:dyDescent="0.25">
      <c r="A420" s="88" t="s">
        <v>3229</v>
      </c>
      <c r="B420" s="141">
        <v>25</v>
      </c>
      <c r="C420" s="141">
        <v>0</v>
      </c>
      <c r="E420">
        <f>IFERROR(VLOOKUP(A420,'PARA SISTEMAS 2023-2024'!$L$7:$W$993,12,0),"-")</f>
        <v>25</v>
      </c>
      <c r="G420">
        <f>IFERROR(VLOOKUP(A420,'PARA SISTEMAS 2023-2024'!$L$7:$X$993,13,0),"-")</f>
        <v>0</v>
      </c>
    </row>
    <row r="421" spans="1:7" x14ac:dyDescent="0.25">
      <c r="A421" s="88" t="s">
        <v>3230</v>
      </c>
      <c r="B421" s="141">
        <v>384</v>
      </c>
      <c r="C421" s="141">
        <v>0</v>
      </c>
      <c r="E421">
        <f>IFERROR(VLOOKUP(A421,'PARA SISTEMAS 2023-2024'!$L$7:$W$993,12,0),"-")</f>
        <v>384</v>
      </c>
      <c r="G421">
        <f>IFERROR(VLOOKUP(A421,'PARA SISTEMAS 2023-2024'!$L$7:$X$993,13,0),"-")</f>
        <v>0</v>
      </c>
    </row>
    <row r="422" spans="1:7" x14ac:dyDescent="0.25">
      <c r="A422" s="88" t="s">
        <v>3231</v>
      </c>
      <c r="B422" s="141">
        <v>960</v>
      </c>
      <c r="C422" s="141">
        <v>0</v>
      </c>
      <c r="E422">
        <f>IFERROR(VLOOKUP(A422,'PARA SISTEMAS 2023-2024'!$L$7:$W$993,12,0),"-")</f>
        <v>960</v>
      </c>
      <c r="G422">
        <f>IFERROR(VLOOKUP(A422,'PARA SISTEMAS 2023-2024'!$L$7:$X$993,13,0),"-")</f>
        <v>0</v>
      </c>
    </row>
    <row r="423" spans="1:7" x14ac:dyDescent="0.25">
      <c r="A423" s="88" t="s">
        <v>3232</v>
      </c>
      <c r="B423" s="141">
        <v>240</v>
      </c>
      <c r="C423" s="141">
        <v>0</v>
      </c>
      <c r="E423">
        <f>IFERROR(VLOOKUP(A423,'PARA SISTEMAS 2023-2024'!$L$7:$W$993,12,0),"-")</f>
        <v>240</v>
      </c>
      <c r="G423">
        <f>IFERROR(VLOOKUP(A423,'PARA SISTEMAS 2023-2024'!$L$7:$X$993,13,0),"-")</f>
        <v>0</v>
      </c>
    </row>
    <row r="424" spans="1:7" x14ac:dyDescent="0.25">
      <c r="A424" s="88" t="s">
        <v>3233</v>
      </c>
      <c r="B424" s="141">
        <v>582</v>
      </c>
      <c r="C424" s="141">
        <v>0</v>
      </c>
      <c r="E424">
        <f>IFERROR(VLOOKUP(A424,'PARA SISTEMAS 2023-2024'!$L$7:$W$993,12,0),"-")</f>
        <v>582</v>
      </c>
      <c r="G424">
        <f>IFERROR(VLOOKUP(A424,'PARA SISTEMAS 2023-2024'!$L$7:$X$993,13,0),"-")</f>
        <v>0</v>
      </c>
    </row>
    <row r="425" spans="1:7" x14ac:dyDescent="0.25">
      <c r="A425" s="88" t="s">
        <v>3234</v>
      </c>
      <c r="B425" s="141">
        <v>1</v>
      </c>
      <c r="C425" s="141">
        <v>0</v>
      </c>
      <c r="E425">
        <f>IFERROR(VLOOKUP(A425,'PARA SISTEMAS 2023-2024'!$L$7:$W$993,12,0),"-")</f>
        <v>1</v>
      </c>
      <c r="G425">
        <f>IFERROR(VLOOKUP(A425,'PARA SISTEMAS 2023-2024'!$L$7:$X$993,13,0),"-")</f>
        <v>0</v>
      </c>
    </row>
    <row r="426" spans="1:7" x14ac:dyDescent="0.25">
      <c r="A426" s="88" t="s">
        <v>3235</v>
      </c>
      <c r="B426" s="141">
        <v>218</v>
      </c>
      <c r="C426" s="141">
        <v>218</v>
      </c>
      <c r="E426">
        <f>IFERROR(VLOOKUP(A426,'PARA SISTEMAS 2023-2024'!$L$7:$W$993,12,0),"-")</f>
        <v>218</v>
      </c>
      <c r="G426">
        <f>IFERROR(VLOOKUP(A426,'PARA SISTEMAS 2023-2024'!$L$7:$X$993,13,0),"-")</f>
        <v>218</v>
      </c>
    </row>
    <row r="427" spans="1:7" x14ac:dyDescent="0.25">
      <c r="A427" s="88" t="s">
        <v>3236</v>
      </c>
      <c r="B427" s="141">
        <v>44</v>
      </c>
      <c r="C427" s="141">
        <v>0</v>
      </c>
      <c r="E427">
        <f>IFERROR(VLOOKUP(A427,'PARA SISTEMAS 2023-2024'!$L$7:$W$993,12,0),"-")</f>
        <v>44</v>
      </c>
      <c r="G427">
        <f>IFERROR(VLOOKUP(A427,'PARA SISTEMAS 2023-2024'!$L$7:$X$993,13,0),"-")</f>
        <v>0</v>
      </c>
    </row>
    <row r="428" spans="1:7" x14ac:dyDescent="0.25">
      <c r="A428" s="88" t="s">
        <v>3237</v>
      </c>
      <c r="B428" s="141">
        <v>998</v>
      </c>
      <c r="C428" s="141">
        <v>998</v>
      </c>
      <c r="E428">
        <f>IFERROR(VLOOKUP(A428,'PARA SISTEMAS 2023-2024'!$L$7:$W$993,12,0),"-")</f>
        <v>998</v>
      </c>
      <c r="G428">
        <f>IFERROR(VLOOKUP(A428,'PARA SISTEMAS 2023-2024'!$L$7:$X$993,13,0),"-")</f>
        <v>998</v>
      </c>
    </row>
    <row r="429" spans="1:7" x14ac:dyDescent="0.25">
      <c r="A429" s="88" t="s">
        <v>3238</v>
      </c>
      <c r="B429" s="141">
        <v>78</v>
      </c>
      <c r="C429" s="141">
        <v>78</v>
      </c>
      <c r="E429">
        <f>IFERROR(VLOOKUP(A429,'PARA SISTEMAS 2023-2024'!$L$7:$W$993,12,0),"-")</f>
        <v>78</v>
      </c>
      <c r="G429">
        <f>IFERROR(VLOOKUP(A429,'PARA SISTEMAS 2023-2024'!$L$7:$X$993,13,0),"-")</f>
        <v>78</v>
      </c>
    </row>
    <row r="430" spans="1:7" x14ac:dyDescent="0.25">
      <c r="A430" s="88" t="s">
        <v>3239</v>
      </c>
      <c r="B430" s="141">
        <v>21</v>
      </c>
      <c r="C430" s="141">
        <v>21</v>
      </c>
      <c r="E430">
        <f>IFERROR(VLOOKUP(A430,'PARA SISTEMAS 2023-2024'!$L$7:$W$993,12,0),"-")</f>
        <v>21</v>
      </c>
      <c r="G430">
        <f>IFERROR(VLOOKUP(A430,'PARA SISTEMAS 2023-2024'!$L$7:$X$993,13,0),"-")</f>
        <v>21</v>
      </c>
    </row>
    <row r="431" spans="1:7" x14ac:dyDescent="0.25">
      <c r="A431" s="88" t="s">
        <v>3240</v>
      </c>
      <c r="B431" s="141">
        <v>8</v>
      </c>
      <c r="C431" s="141">
        <v>8</v>
      </c>
      <c r="E431">
        <f>IFERROR(VLOOKUP(A431,'PARA SISTEMAS 2023-2024'!$L$7:$W$993,12,0),"-")</f>
        <v>8</v>
      </c>
      <c r="G431">
        <f>IFERROR(VLOOKUP(A431,'PARA SISTEMAS 2023-2024'!$L$7:$X$993,13,0),"-")</f>
        <v>8</v>
      </c>
    </row>
    <row r="432" spans="1:7" x14ac:dyDescent="0.25">
      <c r="A432" s="88" t="s">
        <v>3241</v>
      </c>
      <c r="B432" s="141">
        <v>4</v>
      </c>
      <c r="C432" s="141">
        <v>4</v>
      </c>
      <c r="E432">
        <f>IFERROR(VLOOKUP(A432,'PARA SISTEMAS 2023-2024'!$L$7:$W$993,12,0),"-")</f>
        <v>4</v>
      </c>
      <c r="G432">
        <f>IFERROR(VLOOKUP(A432,'PARA SISTEMAS 2023-2024'!$L$7:$X$993,13,0),"-")</f>
        <v>4</v>
      </c>
    </row>
    <row r="433" spans="1:7" x14ac:dyDescent="0.25">
      <c r="A433" s="88" t="s">
        <v>3242</v>
      </c>
      <c r="B433" s="141">
        <v>11</v>
      </c>
      <c r="C433" s="141">
        <v>11</v>
      </c>
      <c r="E433">
        <f>IFERROR(VLOOKUP(A433,'PARA SISTEMAS 2023-2024'!$L$7:$W$993,12,0),"-")</f>
        <v>11</v>
      </c>
      <c r="G433">
        <f>IFERROR(VLOOKUP(A433,'PARA SISTEMAS 2023-2024'!$L$7:$X$993,13,0),"-")</f>
        <v>11</v>
      </c>
    </row>
    <row r="434" spans="1:7" x14ac:dyDescent="0.25">
      <c r="A434" s="88" t="s">
        <v>3243</v>
      </c>
      <c r="B434" s="141">
        <v>576</v>
      </c>
      <c r="C434" s="141">
        <v>576</v>
      </c>
      <c r="E434">
        <f>IFERROR(VLOOKUP(A434,'PARA SISTEMAS 2023-2024'!$L$7:$W$993,12,0),"-")</f>
        <v>576</v>
      </c>
      <c r="G434">
        <f>IFERROR(VLOOKUP(A434,'PARA SISTEMAS 2023-2024'!$L$7:$X$993,13,0),"-")</f>
        <v>576</v>
      </c>
    </row>
    <row r="435" spans="1:7" x14ac:dyDescent="0.25">
      <c r="A435" s="88" t="s">
        <v>3244</v>
      </c>
      <c r="B435" s="141">
        <v>10</v>
      </c>
      <c r="C435" s="141">
        <v>0</v>
      </c>
      <c r="E435">
        <f>IFERROR(VLOOKUP(A435,'PARA SISTEMAS 2023-2024'!$L$7:$W$993,12,0),"-")</f>
        <v>10</v>
      </c>
      <c r="G435">
        <f>IFERROR(VLOOKUP(A435,'PARA SISTEMAS 2023-2024'!$L$7:$X$993,13,0),"-")</f>
        <v>0</v>
      </c>
    </row>
    <row r="436" spans="1:7" x14ac:dyDescent="0.25">
      <c r="A436" s="88" t="s">
        <v>3245</v>
      </c>
      <c r="B436" s="141">
        <v>33</v>
      </c>
      <c r="C436" s="141">
        <v>0</v>
      </c>
      <c r="E436">
        <f>IFERROR(VLOOKUP(A436,'PARA SISTEMAS 2023-2024'!$L$7:$W$993,12,0),"-")</f>
        <v>33</v>
      </c>
      <c r="G436">
        <f>IFERROR(VLOOKUP(A436,'PARA SISTEMAS 2023-2024'!$L$7:$X$993,13,0),"-")</f>
        <v>0</v>
      </c>
    </row>
    <row r="437" spans="1:7" x14ac:dyDescent="0.25">
      <c r="A437" s="88" t="s">
        <v>3246</v>
      </c>
      <c r="B437" s="141">
        <v>6</v>
      </c>
      <c r="C437" s="141">
        <v>0</v>
      </c>
      <c r="E437">
        <f>IFERROR(VLOOKUP(A437,'PARA SISTEMAS 2023-2024'!$L$7:$W$993,12,0),"-")</f>
        <v>6</v>
      </c>
      <c r="G437">
        <f>IFERROR(VLOOKUP(A437,'PARA SISTEMAS 2023-2024'!$L$7:$X$993,13,0),"-")</f>
        <v>0</v>
      </c>
    </row>
    <row r="438" spans="1:7" x14ac:dyDescent="0.25">
      <c r="A438" s="88" t="s">
        <v>3247</v>
      </c>
      <c r="B438" s="141">
        <v>9</v>
      </c>
      <c r="C438" s="141">
        <v>0</v>
      </c>
      <c r="E438">
        <f>IFERROR(VLOOKUP(A438,'PARA SISTEMAS 2023-2024'!$L$7:$W$993,12,0),"-")</f>
        <v>9</v>
      </c>
      <c r="G438">
        <f>IFERROR(VLOOKUP(A438,'PARA SISTEMAS 2023-2024'!$L$7:$X$993,13,0),"-")</f>
        <v>0</v>
      </c>
    </row>
    <row r="439" spans="1:7" x14ac:dyDescent="0.25">
      <c r="A439" s="88" t="s">
        <v>3248</v>
      </c>
      <c r="B439" s="141">
        <v>25</v>
      </c>
      <c r="C439" s="141">
        <v>0</v>
      </c>
      <c r="E439">
        <f>IFERROR(VLOOKUP(A439,'PARA SISTEMAS 2023-2024'!$L$7:$W$993,12,0),"-")</f>
        <v>25</v>
      </c>
      <c r="G439">
        <f>IFERROR(VLOOKUP(A439,'PARA SISTEMAS 2023-2024'!$L$7:$X$993,13,0),"-")</f>
        <v>0</v>
      </c>
    </row>
    <row r="440" spans="1:7" x14ac:dyDescent="0.25">
      <c r="A440" s="88" t="s">
        <v>3249</v>
      </c>
      <c r="B440" s="141">
        <v>1</v>
      </c>
      <c r="C440" s="141">
        <v>0</v>
      </c>
      <c r="E440">
        <f>IFERROR(VLOOKUP(A440,'PARA SISTEMAS 2023-2024'!$L$7:$W$993,12,0),"-")</f>
        <v>1</v>
      </c>
      <c r="G440">
        <f>IFERROR(VLOOKUP(A440,'PARA SISTEMAS 2023-2024'!$L$7:$X$993,13,0),"-")</f>
        <v>0</v>
      </c>
    </row>
    <row r="441" spans="1:7" x14ac:dyDescent="0.25">
      <c r="A441" s="88" t="s">
        <v>3250</v>
      </c>
      <c r="B441" s="141">
        <v>8</v>
      </c>
      <c r="C441" s="141">
        <v>0</v>
      </c>
      <c r="E441">
        <f>IFERROR(VLOOKUP(A441,'PARA SISTEMAS 2023-2024'!$L$7:$W$993,12,0),"-")</f>
        <v>8</v>
      </c>
      <c r="G441">
        <f>IFERROR(VLOOKUP(A441,'PARA SISTEMAS 2023-2024'!$L$7:$X$993,13,0),"-")</f>
        <v>0</v>
      </c>
    </row>
    <row r="442" spans="1:7" x14ac:dyDescent="0.25">
      <c r="A442" s="88" t="s">
        <v>3251</v>
      </c>
      <c r="B442" s="141">
        <v>50</v>
      </c>
      <c r="C442" s="141">
        <v>100</v>
      </c>
      <c r="E442">
        <f>IFERROR(VLOOKUP(A442,'PARA SISTEMAS 2023-2024'!$L$7:$W$993,12,0),"-")</f>
        <v>50</v>
      </c>
      <c r="G442">
        <f>IFERROR(VLOOKUP(A442,'PARA SISTEMAS 2023-2024'!$L$7:$X$993,13,0),"-")</f>
        <v>100</v>
      </c>
    </row>
    <row r="443" spans="1:7" x14ac:dyDescent="0.25">
      <c r="A443" s="88" t="s">
        <v>3252</v>
      </c>
      <c r="B443" s="141">
        <v>4</v>
      </c>
      <c r="C443" s="141">
        <v>8</v>
      </c>
      <c r="E443">
        <f>IFERROR(VLOOKUP(A443,'PARA SISTEMAS 2023-2024'!$L$7:$W$993,12,0),"-")</f>
        <v>4</v>
      </c>
      <c r="G443">
        <f>IFERROR(VLOOKUP(A443,'PARA SISTEMAS 2023-2024'!$L$7:$X$993,13,0),"-")</f>
        <v>8</v>
      </c>
    </row>
    <row r="444" spans="1:7" x14ac:dyDescent="0.25">
      <c r="A444" s="88" t="s">
        <v>3253</v>
      </c>
      <c r="B444" s="141">
        <v>9426</v>
      </c>
      <c r="C444" s="141">
        <v>9426</v>
      </c>
      <c r="E444">
        <f>IFERROR(VLOOKUP(A444,'PARA SISTEMAS 2023-2024'!$L$7:$W$993,12,0),"-")</f>
        <v>9426</v>
      </c>
      <c r="G444">
        <f>IFERROR(VLOOKUP(A444,'PARA SISTEMAS 2023-2024'!$L$7:$X$993,13,0),"-")</f>
        <v>9426</v>
      </c>
    </row>
    <row r="445" spans="1:7" x14ac:dyDescent="0.25">
      <c r="A445" s="88" t="s">
        <v>3254</v>
      </c>
      <c r="B445" s="141">
        <v>946</v>
      </c>
      <c r="C445" s="141">
        <v>1892</v>
      </c>
      <c r="E445">
        <f>IFERROR(VLOOKUP(A445,'PARA SISTEMAS 2023-2024'!$L$7:$W$993,12,0),"-")</f>
        <v>946</v>
      </c>
      <c r="G445">
        <f>IFERROR(VLOOKUP(A445,'PARA SISTEMAS 2023-2024'!$L$7:$X$993,13,0),"-")</f>
        <v>1892</v>
      </c>
    </row>
    <row r="446" spans="1:7" x14ac:dyDescent="0.25">
      <c r="A446" s="88" t="s">
        <v>3255</v>
      </c>
      <c r="B446" s="141">
        <v>25</v>
      </c>
      <c r="C446" s="141">
        <v>25</v>
      </c>
      <c r="E446">
        <f>IFERROR(VLOOKUP(A446,'PARA SISTEMAS 2023-2024'!$L$7:$W$993,12,0),"-")</f>
        <v>25</v>
      </c>
      <c r="G446">
        <f>IFERROR(VLOOKUP(A446,'PARA SISTEMAS 2023-2024'!$L$7:$X$993,13,0),"-")</f>
        <v>25</v>
      </c>
    </row>
    <row r="447" spans="1:7" x14ac:dyDescent="0.25">
      <c r="A447" s="88" t="s">
        <v>3256</v>
      </c>
      <c r="B447" s="141">
        <v>6240</v>
      </c>
      <c r="C447" s="141">
        <v>2496</v>
      </c>
      <c r="E447">
        <f>IFERROR(VLOOKUP(A447,'PARA SISTEMAS 2023-2024'!$L$7:$W$993,12,0),"-")</f>
        <v>6240</v>
      </c>
      <c r="G447">
        <f>IFERROR(VLOOKUP(A447,'PARA SISTEMAS 2023-2024'!$L$7:$X$993,13,0),"-")</f>
        <v>2496</v>
      </c>
    </row>
    <row r="448" spans="1:7" x14ac:dyDescent="0.25">
      <c r="A448" s="88" t="s">
        <v>3257</v>
      </c>
      <c r="B448" s="141">
        <v>538</v>
      </c>
      <c r="C448" s="141">
        <v>216</v>
      </c>
      <c r="E448">
        <f>IFERROR(VLOOKUP(A448,'PARA SISTEMAS 2023-2024'!$L$7:$W$993,12,0),"-")</f>
        <v>538</v>
      </c>
      <c r="G448">
        <f>IFERROR(VLOOKUP(A448,'PARA SISTEMAS 2023-2024'!$L$7:$X$993,13,0),"-")</f>
        <v>216</v>
      </c>
    </row>
    <row r="449" spans="1:7" x14ac:dyDescent="0.25">
      <c r="A449" s="88" t="s">
        <v>3258</v>
      </c>
      <c r="B449" s="141">
        <v>3120</v>
      </c>
      <c r="C449" s="141">
        <v>3120</v>
      </c>
      <c r="E449">
        <f>IFERROR(VLOOKUP(A449,'PARA SISTEMAS 2023-2024'!$L$7:$W$993,12,0),"-")</f>
        <v>3120</v>
      </c>
      <c r="G449">
        <f>IFERROR(VLOOKUP(A449,'PARA SISTEMAS 2023-2024'!$L$7:$X$993,13,0),"-")</f>
        <v>3120</v>
      </c>
    </row>
    <row r="450" spans="1:7" x14ac:dyDescent="0.25">
      <c r="A450" s="88" t="s">
        <v>3259</v>
      </c>
      <c r="B450" s="141">
        <v>1382</v>
      </c>
      <c r="C450" s="141">
        <v>0</v>
      </c>
      <c r="E450">
        <f>IFERROR(VLOOKUP(A450,'PARA SISTEMAS 2023-2024'!$L$7:$W$993,12,0),"-")</f>
        <v>1382</v>
      </c>
      <c r="G450">
        <f>IFERROR(VLOOKUP(A450,'PARA SISTEMAS 2023-2024'!$L$7:$X$993,13,0),"-")</f>
        <v>0</v>
      </c>
    </row>
    <row r="451" spans="1:7" x14ac:dyDescent="0.25">
      <c r="A451" s="88" t="s">
        <v>3260</v>
      </c>
      <c r="B451" s="141">
        <v>1498</v>
      </c>
      <c r="C451" s="141">
        <v>1498</v>
      </c>
      <c r="E451">
        <f>IFERROR(VLOOKUP(A451,'PARA SISTEMAS 2023-2024'!$L$7:$W$993,12,0),"-")</f>
        <v>1498</v>
      </c>
      <c r="G451">
        <f>IFERROR(VLOOKUP(A451,'PARA SISTEMAS 2023-2024'!$L$7:$X$993,13,0),"-")</f>
        <v>1498</v>
      </c>
    </row>
    <row r="452" spans="1:7" x14ac:dyDescent="0.25">
      <c r="A452" s="88" t="s">
        <v>3261</v>
      </c>
      <c r="B452" s="141">
        <v>56</v>
      </c>
      <c r="C452" s="141">
        <v>56</v>
      </c>
      <c r="E452">
        <f>IFERROR(VLOOKUP(A452,'PARA SISTEMAS 2023-2024'!$L$7:$W$993,12,0),"-")</f>
        <v>56</v>
      </c>
      <c r="G452">
        <f>IFERROR(VLOOKUP(A452,'PARA SISTEMAS 2023-2024'!$L$7:$X$993,13,0),"-")</f>
        <v>56</v>
      </c>
    </row>
    <row r="453" spans="1:7" x14ac:dyDescent="0.25">
      <c r="A453" s="88" t="s">
        <v>3262</v>
      </c>
      <c r="B453" s="141">
        <v>84</v>
      </c>
      <c r="C453" s="141">
        <v>34</v>
      </c>
      <c r="E453">
        <f>IFERROR(VLOOKUP(A453,'PARA SISTEMAS 2023-2024'!$L$7:$W$993,12,0),"-")</f>
        <v>84</v>
      </c>
      <c r="G453">
        <f>IFERROR(VLOOKUP(A453,'PARA SISTEMAS 2023-2024'!$L$7:$X$993,13,0),"-")</f>
        <v>34</v>
      </c>
    </row>
    <row r="454" spans="1:7" x14ac:dyDescent="0.25">
      <c r="A454" s="88" t="s">
        <v>3263</v>
      </c>
      <c r="B454" s="141">
        <v>47</v>
      </c>
      <c r="C454" s="141">
        <v>47</v>
      </c>
      <c r="E454">
        <f>IFERROR(VLOOKUP(A454,'PARA SISTEMAS 2023-2024'!$L$7:$W$993,12,0),"-")</f>
        <v>47</v>
      </c>
      <c r="G454">
        <f>IFERROR(VLOOKUP(A454,'PARA SISTEMAS 2023-2024'!$L$7:$X$993,13,0),"-")</f>
        <v>47</v>
      </c>
    </row>
    <row r="455" spans="1:7" x14ac:dyDescent="0.25">
      <c r="A455" s="88" t="s">
        <v>3264</v>
      </c>
      <c r="B455" s="141">
        <v>780</v>
      </c>
      <c r="C455" s="141">
        <v>780</v>
      </c>
      <c r="E455">
        <f>IFERROR(VLOOKUP(A455,'PARA SISTEMAS 2023-2024'!$L$7:$W$993,12,0),"-")</f>
        <v>780</v>
      </c>
      <c r="G455">
        <f>IFERROR(VLOOKUP(A455,'PARA SISTEMAS 2023-2024'!$L$7:$X$993,13,0),"-")</f>
        <v>780</v>
      </c>
    </row>
    <row r="456" spans="1:7" x14ac:dyDescent="0.25">
      <c r="A456" s="88" t="s">
        <v>3265</v>
      </c>
      <c r="B456" s="141">
        <v>32</v>
      </c>
      <c r="C456" s="141">
        <v>0</v>
      </c>
      <c r="E456">
        <f>IFERROR(VLOOKUP(A456,'PARA SISTEMAS 2023-2024'!$L$7:$W$993,12,0),"-")</f>
        <v>32</v>
      </c>
      <c r="G456">
        <f>IFERROR(VLOOKUP(A456,'PARA SISTEMAS 2023-2024'!$L$7:$X$993,13,0),"-")</f>
        <v>0</v>
      </c>
    </row>
    <row r="457" spans="1:7" x14ac:dyDescent="0.25">
      <c r="A457" s="88" t="s">
        <v>3266</v>
      </c>
      <c r="B457" s="141">
        <v>16</v>
      </c>
      <c r="C457" s="141">
        <v>16</v>
      </c>
      <c r="E457">
        <f>IFERROR(VLOOKUP(A457,'PARA SISTEMAS 2023-2024'!$L$7:$W$993,12,0),"-")</f>
        <v>16</v>
      </c>
      <c r="G457">
        <f>IFERROR(VLOOKUP(A457,'PARA SISTEMAS 2023-2024'!$L$7:$X$993,13,0),"-")</f>
        <v>16</v>
      </c>
    </row>
    <row r="458" spans="1:7" x14ac:dyDescent="0.25">
      <c r="A458" s="88" t="s">
        <v>3267</v>
      </c>
      <c r="B458" s="141">
        <v>3744</v>
      </c>
      <c r="C458" s="141">
        <v>3744</v>
      </c>
      <c r="E458">
        <f>IFERROR(VLOOKUP(A458,'PARA SISTEMAS 2023-2024'!$L$7:$W$993,12,0),"-")</f>
        <v>3744</v>
      </c>
      <c r="G458">
        <f>IFERROR(VLOOKUP(A458,'PARA SISTEMAS 2023-2024'!$L$7:$X$993,13,0),"-")</f>
        <v>3744</v>
      </c>
    </row>
    <row r="459" spans="1:7" x14ac:dyDescent="0.25">
      <c r="A459" s="88" t="s">
        <v>3268</v>
      </c>
      <c r="B459" s="141">
        <v>196</v>
      </c>
      <c r="C459" s="141">
        <v>196</v>
      </c>
      <c r="E459">
        <f>IFERROR(VLOOKUP(A459,'PARA SISTEMAS 2023-2024'!$L$7:$W$993,12,0),"-")</f>
        <v>196</v>
      </c>
      <c r="G459">
        <f>IFERROR(VLOOKUP(A459,'PARA SISTEMAS 2023-2024'!$L$7:$X$993,13,0),"-")</f>
        <v>196</v>
      </c>
    </row>
    <row r="460" spans="1:7" x14ac:dyDescent="0.25">
      <c r="A460" s="88" t="s">
        <v>3269</v>
      </c>
      <c r="B460" s="141">
        <v>10</v>
      </c>
      <c r="C460" s="141">
        <v>10</v>
      </c>
      <c r="E460">
        <f>IFERROR(VLOOKUP(A460,'PARA SISTEMAS 2023-2024'!$L$7:$W$993,12,0),"-")</f>
        <v>10</v>
      </c>
      <c r="G460">
        <f>IFERROR(VLOOKUP(A460,'PARA SISTEMAS 2023-2024'!$L$7:$X$993,13,0),"-")</f>
        <v>10</v>
      </c>
    </row>
    <row r="461" spans="1:7" x14ac:dyDescent="0.25">
      <c r="A461" s="88" t="s">
        <v>3270</v>
      </c>
      <c r="B461" s="141">
        <v>576</v>
      </c>
      <c r="C461" s="141">
        <v>0</v>
      </c>
      <c r="E461">
        <f>IFERROR(VLOOKUP(A461,'PARA SISTEMAS 2023-2024'!$L$7:$W$993,12,0),"-")</f>
        <v>576</v>
      </c>
      <c r="G461">
        <f>IFERROR(VLOOKUP(A461,'PARA SISTEMAS 2023-2024'!$L$7:$X$993,13,0),"-")</f>
        <v>0</v>
      </c>
    </row>
    <row r="462" spans="1:7" x14ac:dyDescent="0.25">
      <c r="A462" s="88" t="s">
        <v>3271</v>
      </c>
      <c r="B462" s="141">
        <v>37</v>
      </c>
      <c r="C462" s="141">
        <v>0</v>
      </c>
      <c r="E462">
        <f>IFERROR(VLOOKUP(A462,'PARA SISTEMAS 2023-2024'!$L$7:$W$993,12,0),"-")</f>
        <v>37</v>
      </c>
      <c r="G462">
        <f>IFERROR(VLOOKUP(A462,'PARA SISTEMAS 2023-2024'!$L$7:$X$993,13,0),"-")</f>
        <v>0</v>
      </c>
    </row>
    <row r="463" spans="1:7" x14ac:dyDescent="0.25">
      <c r="A463" s="88" t="s">
        <v>3272</v>
      </c>
      <c r="B463" s="141">
        <v>901</v>
      </c>
      <c r="C463" s="141">
        <v>901</v>
      </c>
      <c r="E463">
        <f>IFERROR(VLOOKUP(A463,'PARA SISTEMAS 2023-2024'!$L$7:$W$993,12,0),"-")</f>
        <v>901</v>
      </c>
      <c r="G463">
        <f>IFERROR(VLOOKUP(A463,'PARA SISTEMAS 2023-2024'!$L$7:$X$993,13,0),"-")</f>
        <v>901</v>
      </c>
    </row>
    <row r="464" spans="1:7" x14ac:dyDescent="0.25">
      <c r="A464" s="88" t="s">
        <v>3273</v>
      </c>
      <c r="B464" s="141">
        <v>1248</v>
      </c>
      <c r="C464" s="141">
        <v>1248</v>
      </c>
      <c r="E464">
        <f>IFERROR(VLOOKUP(A464,'PARA SISTEMAS 2023-2024'!$L$7:$W$993,12,0),"-")</f>
        <v>1248</v>
      </c>
      <c r="G464">
        <f>IFERROR(VLOOKUP(A464,'PARA SISTEMAS 2023-2024'!$L$7:$X$993,13,0),"-")</f>
        <v>1248</v>
      </c>
    </row>
    <row r="465" spans="1:7" x14ac:dyDescent="0.25">
      <c r="A465" s="88" t="s">
        <v>3274</v>
      </c>
      <c r="B465" s="141">
        <v>770</v>
      </c>
      <c r="C465" s="141">
        <v>0</v>
      </c>
      <c r="E465">
        <f>IFERROR(VLOOKUP(A465,'PARA SISTEMAS 2023-2024'!$L$7:$W$993,12,0),"-")</f>
        <v>770</v>
      </c>
      <c r="G465">
        <f>IFERROR(VLOOKUP(A465,'PARA SISTEMAS 2023-2024'!$L$7:$X$993,13,0),"-")</f>
        <v>0</v>
      </c>
    </row>
    <row r="466" spans="1:7" x14ac:dyDescent="0.25">
      <c r="A466" s="88" t="s">
        <v>3275</v>
      </c>
      <c r="B466" s="141">
        <v>1920</v>
      </c>
      <c r="C466" s="141">
        <v>0</v>
      </c>
      <c r="E466">
        <f>IFERROR(VLOOKUP(A466,'PARA SISTEMAS 2023-2024'!$L$7:$W$993,12,0),"-")</f>
        <v>1920</v>
      </c>
      <c r="G466">
        <f>IFERROR(VLOOKUP(A466,'PARA SISTEMAS 2023-2024'!$L$7:$X$993,13,0),"-")</f>
        <v>0</v>
      </c>
    </row>
    <row r="467" spans="1:7" x14ac:dyDescent="0.25">
      <c r="A467" s="88" t="s">
        <v>3276</v>
      </c>
      <c r="B467" s="141">
        <v>30</v>
      </c>
      <c r="C467" s="141">
        <v>30</v>
      </c>
      <c r="E467">
        <f>IFERROR(VLOOKUP(A467,'PARA SISTEMAS 2023-2024'!$L$7:$W$993,12,0),"-")</f>
        <v>30</v>
      </c>
      <c r="G467">
        <f>IFERROR(VLOOKUP(A467,'PARA SISTEMAS 2023-2024'!$L$7:$X$993,13,0),"-")</f>
        <v>30</v>
      </c>
    </row>
    <row r="468" spans="1:7" x14ac:dyDescent="0.25">
      <c r="A468" s="88" t="s">
        <v>3277</v>
      </c>
      <c r="B468" s="141">
        <v>10</v>
      </c>
      <c r="C468" s="141">
        <v>10</v>
      </c>
      <c r="E468">
        <f>IFERROR(VLOOKUP(A468,'PARA SISTEMAS 2023-2024'!$L$7:$W$993,12,0),"-")</f>
        <v>10</v>
      </c>
      <c r="G468">
        <f>IFERROR(VLOOKUP(A468,'PARA SISTEMAS 2023-2024'!$L$7:$X$993,13,0),"-")</f>
        <v>10</v>
      </c>
    </row>
    <row r="469" spans="1:7" x14ac:dyDescent="0.25">
      <c r="A469" s="88" t="s">
        <v>3278</v>
      </c>
      <c r="B469" s="141">
        <v>350</v>
      </c>
      <c r="C469" s="141">
        <v>350</v>
      </c>
      <c r="E469">
        <f>IFERROR(VLOOKUP(A469,'PARA SISTEMAS 2023-2024'!$L$7:$W$993,12,0),"-")</f>
        <v>350</v>
      </c>
      <c r="G469">
        <f>IFERROR(VLOOKUP(A469,'PARA SISTEMAS 2023-2024'!$L$7:$X$993,13,0),"-")</f>
        <v>350</v>
      </c>
    </row>
    <row r="470" spans="1:7" x14ac:dyDescent="0.25">
      <c r="A470" s="88" t="s">
        <v>3279</v>
      </c>
      <c r="B470" s="141">
        <v>2496</v>
      </c>
      <c r="C470" s="141">
        <v>2496</v>
      </c>
      <c r="E470">
        <f>IFERROR(VLOOKUP(A470,'PARA SISTEMAS 2023-2024'!$L$7:$W$993,12,0),"-")</f>
        <v>2496</v>
      </c>
      <c r="G470">
        <f>IFERROR(VLOOKUP(A470,'PARA SISTEMAS 2023-2024'!$L$7:$X$993,13,0),"-")</f>
        <v>2496</v>
      </c>
    </row>
    <row r="471" spans="1:7" x14ac:dyDescent="0.25">
      <c r="A471" s="88" t="s">
        <v>3280</v>
      </c>
      <c r="B471" s="141">
        <v>1872</v>
      </c>
      <c r="C471" s="141">
        <v>1872</v>
      </c>
      <c r="E471">
        <f>IFERROR(VLOOKUP(A471,'PARA SISTEMAS 2023-2024'!$L$7:$W$993,12,0),"-")</f>
        <v>1872</v>
      </c>
      <c r="G471">
        <f>IFERROR(VLOOKUP(A471,'PARA SISTEMAS 2023-2024'!$L$7:$X$993,13,0),"-")</f>
        <v>1872</v>
      </c>
    </row>
    <row r="472" spans="1:7" x14ac:dyDescent="0.25">
      <c r="A472" s="88" t="s">
        <v>3281</v>
      </c>
      <c r="B472" s="141">
        <v>1123</v>
      </c>
      <c r="C472" s="141">
        <v>1123</v>
      </c>
      <c r="E472">
        <f>IFERROR(VLOOKUP(A472,'PARA SISTEMAS 2023-2024'!$L$7:$W$993,12,0),"-")</f>
        <v>1123</v>
      </c>
      <c r="G472">
        <f>IFERROR(VLOOKUP(A472,'PARA SISTEMAS 2023-2024'!$L$7:$X$993,13,0),"-")</f>
        <v>1123</v>
      </c>
    </row>
    <row r="473" spans="1:7" x14ac:dyDescent="0.25">
      <c r="A473" s="88" t="s">
        <v>3282</v>
      </c>
      <c r="B473" s="141">
        <v>32</v>
      </c>
      <c r="C473" s="141">
        <v>0</v>
      </c>
      <c r="E473">
        <f>IFERROR(VLOOKUP(A473,'PARA SISTEMAS 2023-2024'!$L$7:$W$993,12,0),"-")</f>
        <v>32</v>
      </c>
      <c r="G473">
        <f>IFERROR(VLOOKUP(A473,'PARA SISTEMAS 2023-2024'!$L$7:$X$993,13,0),"-")</f>
        <v>0</v>
      </c>
    </row>
    <row r="474" spans="1:7" x14ac:dyDescent="0.25">
      <c r="A474" s="88" t="s">
        <v>3283</v>
      </c>
      <c r="B474" s="141">
        <v>1</v>
      </c>
      <c r="C474" s="141">
        <v>0</v>
      </c>
      <c r="E474">
        <f>IFERROR(VLOOKUP(A474,'PARA SISTEMAS 2023-2024'!$L$7:$W$993,12,0),"-")</f>
        <v>1</v>
      </c>
      <c r="G474">
        <f>IFERROR(VLOOKUP(A474,'PARA SISTEMAS 2023-2024'!$L$7:$X$993,13,0),"-")</f>
        <v>0</v>
      </c>
    </row>
    <row r="475" spans="1:7" x14ac:dyDescent="0.25">
      <c r="A475" s="88" t="s">
        <v>3284</v>
      </c>
      <c r="B475" s="141">
        <v>19</v>
      </c>
      <c r="C475" s="141">
        <v>19</v>
      </c>
      <c r="E475">
        <f>IFERROR(VLOOKUP(A475,'PARA SISTEMAS 2023-2024'!$L$7:$W$993,12,0),"-")</f>
        <v>19</v>
      </c>
      <c r="G475">
        <f>IFERROR(VLOOKUP(A475,'PARA SISTEMAS 2023-2024'!$L$7:$X$993,13,0),"-")</f>
        <v>19</v>
      </c>
    </row>
    <row r="476" spans="1:7" x14ac:dyDescent="0.25">
      <c r="A476" s="88" t="s">
        <v>3285</v>
      </c>
      <c r="B476" s="141">
        <v>16</v>
      </c>
      <c r="C476" s="141">
        <v>0</v>
      </c>
      <c r="E476">
        <f>IFERROR(VLOOKUP(A476,'PARA SISTEMAS 2023-2024'!$L$7:$W$993,12,0),"-")</f>
        <v>16</v>
      </c>
      <c r="G476">
        <f>IFERROR(VLOOKUP(A476,'PARA SISTEMAS 2023-2024'!$L$7:$X$993,13,0),"-")</f>
        <v>0</v>
      </c>
    </row>
    <row r="477" spans="1:7" x14ac:dyDescent="0.25">
      <c r="A477" s="88" t="s">
        <v>3286</v>
      </c>
      <c r="B477" s="141">
        <v>28</v>
      </c>
      <c r="C477" s="141">
        <v>28</v>
      </c>
      <c r="E477">
        <f>IFERROR(VLOOKUP(A477,'PARA SISTEMAS 2023-2024'!$L$7:$W$993,12,0),"-")</f>
        <v>28</v>
      </c>
      <c r="G477">
        <f>IFERROR(VLOOKUP(A477,'PARA SISTEMAS 2023-2024'!$L$7:$X$993,13,0),"-")</f>
        <v>28</v>
      </c>
    </row>
    <row r="478" spans="1:7" x14ac:dyDescent="0.25">
      <c r="A478" s="88" t="s">
        <v>3287</v>
      </c>
      <c r="B478" s="141">
        <v>4</v>
      </c>
      <c r="C478" s="141">
        <v>0</v>
      </c>
      <c r="E478">
        <f>IFERROR(VLOOKUP(A478,'PARA SISTEMAS 2023-2024'!$L$7:$W$993,12,0),"-")</f>
        <v>4</v>
      </c>
      <c r="G478">
        <f>IFERROR(VLOOKUP(A478,'PARA SISTEMAS 2023-2024'!$L$7:$X$993,13,0),"-")</f>
        <v>0</v>
      </c>
    </row>
    <row r="479" spans="1:7" x14ac:dyDescent="0.25">
      <c r="A479" s="88" t="s">
        <v>3288</v>
      </c>
      <c r="B479" s="141">
        <v>63</v>
      </c>
      <c r="C479" s="141">
        <v>63</v>
      </c>
      <c r="E479">
        <f>IFERROR(VLOOKUP(A479,'PARA SISTEMAS 2023-2024'!$L$7:$W$993,12,0),"-")</f>
        <v>63</v>
      </c>
      <c r="G479">
        <f>IFERROR(VLOOKUP(A479,'PARA SISTEMAS 2023-2024'!$L$7:$X$993,13,0),"-")</f>
        <v>63</v>
      </c>
    </row>
    <row r="480" spans="1:7" x14ac:dyDescent="0.25">
      <c r="A480" s="88" t="s">
        <v>3289</v>
      </c>
      <c r="B480" s="141">
        <v>39</v>
      </c>
      <c r="C480" s="141">
        <v>39</v>
      </c>
      <c r="E480">
        <f>IFERROR(VLOOKUP(A480,'PARA SISTEMAS 2023-2024'!$L$7:$W$993,12,0),"-")</f>
        <v>39</v>
      </c>
      <c r="G480">
        <f>IFERROR(VLOOKUP(A480,'PARA SISTEMAS 2023-2024'!$L$7:$X$993,13,0),"-")</f>
        <v>39</v>
      </c>
    </row>
    <row r="481" spans="1:7" x14ac:dyDescent="0.25">
      <c r="A481" s="88" t="s">
        <v>3290</v>
      </c>
      <c r="B481" s="141">
        <v>2</v>
      </c>
      <c r="C481" s="141">
        <v>2</v>
      </c>
      <c r="E481">
        <f>IFERROR(VLOOKUP(A481,'PARA SISTEMAS 2023-2024'!$L$7:$W$993,12,0),"-")</f>
        <v>2</v>
      </c>
      <c r="G481">
        <f>IFERROR(VLOOKUP(A481,'PARA SISTEMAS 2023-2024'!$L$7:$X$993,13,0),"-")</f>
        <v>2</v>
      </c>
    </row>
    <row r="482" spans="1:7" x14ac:dyDescent="0.25">
      <c r="A482" s="88" t="s">
        <v>3291</v>
      </c>
      <c r="B482" s="141">
        <v>2</v>
      </c>
      <c r="C482" s="141">
        <v>2</v>
      </c>
      <c r="E482">
        <f>IFERROR(VLOOKUP(A482,'PARA SISTEMAS 2023-2024'!$L$7:$W$993,12,0),"-")</f>
        <v>2</v>
      </c>
      <c r="G482">
        <f>IFERROR(VLOOKUP(A482,'PARA SISTEMAS 2023-2024'!$L$7:$X$993,13,0),"-")</f>
        <v>2</v>
      </c>
    </row>
    <row r="483" spans="1:7" x14ac:dyDescent="0.25">
      <c r="A483" s="88" t="s">
        <v>3292</v>
      </c>
      <c r="B483" s="141">
        <v>7</v>
      </c>
      <c r="C483" s="141">
        <v>7</v>
      </c>
      <c r="E483">
        <f>IFERROR(VLOOKUP(A483,'PARA SISTEMAS 2023-2024'!$L$7:$W$993,12,0),"-")</f>
        <v>7</v>
      </c>
      <c r="G483">
        <f>IFERROR(VLOOKUP(A483,'PARA SISTEMAS 2023-2024'!$L$7:$X$993,13,0),"-")</f>
        <v>7</v>
      </c>
    </row>
    <row r="484" spans="1:7" x14ac:dyDescent="0.25">
      <c r="A484" s="88" t="s">
        <v>3293</v>
      </c>
      <c r="B484" s="141">
        <v>2</v>
      </c>
      <c r="C484" s="141">
        <v>2</v>
      </c>
      <c r="E484">
        <f>IFERROR(VLOOKUP(A484,'PARA SISTEMAS 2023-2024'!$L$7:$W$993,12,0),"-")</f>
        <v>2</v>
      </c>
      <c r="G484">
        <f>IFERROR(VLOOKUP(A484,'PARA SISTEMAS 2023-2024'!$L$7:$X$993,13,0),"-")</f>
        <v>2</v>
      </c>
    </row>
    <row r="485" spans="1:7" x14ac:dyDescent="0.25">
      <c r="A485" s="88" t="s">
        <v>3294</v>
      </c>
      <c r="B485" s="141">
        <v>250</v>
      </c>
      <c r="C485" s="141">
        <v>250</v>
      </c>
      <c r="E485">
        <f>IFERROR(VLOOKUP(A485,'PARA SISTEMAS 2023-2024'!$L$7:$W$993,12,0),"-")</f>
        <v>250</v>
      </c>
      <c r="G485">
        <f>IFERROR(VLOOKUP(A485,'PARA SISTEMAS 2023-2024'!$L$7:$X$993,13,0),"-")</f>
        <v>250</v>
      </c>
    </row>
    <row r="486" spans="1:7" x14ac:dyDescent="0.25">
      <c r="A486" s="88" t="s">
        <v>3295</v>
      </c>
      <c r="B486" s="141">
        <v>3120</v>
      </c>
      <c r="C486" s="141">
        <v>3120</v>
      </c>
      <c r="E486">
        <f>IFERROR(VLOOKUP(A486,'PARA SISTEMAS 2023-2024'!$L$7:$W$993,12,0),"-")</f>
        <v>3120</v>
      </c>
      <c r="G486">
        <f>IFERROR(VLOOKUP(A486,'PARA SISTEMAS 2023-2024'!$L$7:$X$993,13,0),"-")</f>
        <v>3120</v>
      </c>
    </row>
    <row r="487" spans="1:7" x14ac:dyDescent="0.25">
      <c r="A487" s="88" t="s">
        <v>3296</v>
      </c>
      <c r="B487" s="141">
        <v>32</v>
      </c>
      <c r="C487" s="141">
        <v>32</v>
      </c>
      <c r="E487">
        <f>IFERROR(VLOOKUP(A487,'PARA SISTEMAS 2023-2024'!$L$7:$W$993,12,0),"-")</f>
        <v>32</v>
      </c>
      <c r="G487">
        <f>IFERROR(VLOOKUP(A487,'PARA SISTEMAS 2023-2024'!$L$7:$X$993,13,0),"-")</f>
        <v>32</v>
      </c>
    </row>
    <row r="488" spans="1:7" x14ac:dyDescent="0.25">
      <c r="A488" s="88" t="s">
        <v>3297</v>
      </c>
      <c r="B488" s="141">
        <v>24</v>
      </c>
      <c r="C488" s="141">
        <v>24</v>
      </c>
      <c r="E488">
        <f>IFERROR(VLOOKUP(A488,'PARA SISTEMAS 2023-2024'!$L$7:$W$993,12,0),"-")</f>
        <v>24</v>
      </c>
      <c r="G488">
        <f>IFERROR(VLOOKUP(A488,'PARA SISTEMAS 2023-2024'!$L$7:$X$993,13,0),"-")</f>
        <v>24</v>
      </c>
    </row>
    <row r="489" spans="1:7" x14ac:dyDescent="0.25">
      <c r="A489" s="88" t="s">
        <v>3298</v>
      </c>
      <c r="B489" s="141">
        <v>5</v>
      </c>
      <c r="C489" s="141">
        <v>5</v>
      </c>
      <c r="E489">
        <f>IFERROR(VLOOKUP(A489,'PARA SISTEMAS 2023-2024'!$L$7:$W$993,12,0),"-")</f>
        <v>5</v>
      </c>
      <c r="G489">
        <f>IFERROR(VLOOKUP(A489,'PARA SISTEMAS 2023-2024'!$L$7:$X$993,13,0),"-")</f>
        <v>5</v>
      </c>
    </row>
    <row r="490" spans="1:7" x14ac:dyDescent="0.25">
      <c r="A490" s="88" t="s">
        <v>3299</v>
      </c>
      <c r="B490" s="141">
        <v>10</v>
      </c>
      <c r="C490" s="141">
        <v>10</v>
      </c>
      <c r="E490">
        <f>IFERROR(VLOOKUP(A490,'PARA SISTEMAS 2023-2024'!$L$7:$W$993,12,0),"-")</f>
        <v>10</v>
      </c>
      <c r="G490">
        <f>IFERROR(VLOOKUP(A490,'PARA SISTEMAS 2023-2024'!$L$7:$X$993,13,0),"-")</f>
        <v>10</v>
      </c>
    </row>
    <row r="491" spans="1:7" x14ac:dyDescent="0.25">
      <c r="A491" s="88" t="s">
        <v>3300</v>
      </c>
      <c r="B491" s="141">
        <v>20</v>
      </c>
      <c r="C491" s="141">
        <v>0</v>
      </c>
      <c r="E491">
        <f>IFERROR(VLOOKUP(A491,'PARA SISTEMAS 2023-2024'!$L$7:$W$993,12,0),"-")</f>
        <v>20</v>
      </c>
      <c r="G491">
        <f>IFERROR(VLOOKUP(A491,'PARA SISTEMAS 2023-2024'!$L$7:$X$993,13,0),"-")</f>
        <v>0</v>
      </c>
    </row>
    <row r="492" spans="1:7" x14ac:dyDescent="0.25">
      <c r="A492" s="88" t="s">
        <v>3301</v>
      </c>
      <c r="B492" s="141">
        <v>1625</v>
      </c>
      <c r="C492" s="141">
        <v>1625</v>
      </c>
      <c r="E492">
        <f>IFERROR(VLOOKUP(A492,'PARA SISTEMAS 2023-2024'!$L$7:$W$993,12,0),"-")</f>
        <v>1625</v>
      </c>
      <c r="G492">
        <f>IFERROR(VLOOKUP(A492,'PARA SISTEMAS 2023-2024'!$L$7:$X$993,13,0),"-")</f>
        <v>1625</v>
      </c>
    </row>
    <row r="493" spans="1:7" x14ac:dyDescent="0.25">
      <c r="A493" s="88" t="s">
        <v>3302</v>
      </c>
      <c r="B493" s="141">
        <v>2</v>
      </c>
      <c r="C493" s="141">
        <v>0</v>
      </c>
      <c r="E493">
        <f>IFERROR(VLOOKUP(A493,'PARA SISTEMAS 2023-2024'!$L$7:$W$993,12,0),"-")</f>
        <v>2</v>
      </c>
      <c r="G493">
        <f>IFERROR(VLOOKUP(A493,'PARA SISTEMAS 2023-2024'!$L$7:$X$993,13,0),"-")</f>
        <v>0</v>
      </c>
    </row>
    <row r="494" spans="1:7" x14ac:dyDescent="0.25">
      <c r="A494" s="88" t="s">
        <v>3303</v>
      </c>
      <c r="B494" s="141">
        <v>14</v>
      </c>
      <c r="C494" s="141">
        <v>14</v>
      </c>
      <c r="E494">
        <f>IFERROR(VLOOKUP(A494,'PARA SISTEMAS 2023-2024'!$L$7:$W$993,12,0),"-")</f>
        <v>14</v>
      </c>
      <c r="G494">
        <f>IFERROR(VLOOKUP(A494,'PARA SISTEMAS 2023-2024'!$L$7:$X$993,13,0),"-")</f>
        <v>14</v>
      </c>
    </row>
    <row r="495" spans="1:7" x14ac:dyDescent="0.25">
      <c r="A495" s="88" t="s">
        <v>3304</v>
      </c>
      <c r="B495" s="141">
        <v>19</v>
      </c>
      <c r="C495" s="141">
        <v>19</v>
      </c>
      <c r="E495">
        <f>IFERROR(VLOOKUP(A495,'PARA SISTEMAS 2023-2024'!$L$7:$W$993,12,0),"-")</f>
        <v>19</v>
      </c>
      <c r="G495">
        <f>IFERROR(VLOOKUP(A495,'PARA SISTEMAS 2023-2024'!$L$7:$X$993,13,0),"-")</f>
        <v>19</v>
      </c>
    </row>
    <row r="496" spans="1:7" x14ac:dyDescent="0.25">
      <c r="A496" s="88" t="s">
        <v>3305</v>
      </c>
      <c r="B496" s="141">
        <v>15</v>
      </c>
      <c r="C496" s="141">
        <v>15</v>
      </c>
      <c r="E496">
        <f>IFERROR(VLOOKUP(A496,'PARA SISTEMAS 2023-2024'!$L$7:$W$993,12,0),"-")</f>
        <v>15</v>
      </c>
      <c r="G496">
        <f>IFERROR(VLOOKUP(A496,'PARA SISTEMAS 2023-2024'!$L$7:$X$993,13,0),"-")</f>
        <v>15</v>
      </c>
    </row>
    <row r="497" spans="1:7" x14ac:dyDescent="0.25">
      <c r="A497" s="88" t="s">
        <v>3306</v>
      </c>
      <c r="B497" s="141">
        <v>1126</v>
      </c>
      <c r="C497" s="141">
        <v>0</v>
      </c>
      <c r="E497">
        <f>IFERROR(VLOOKUP(A497,'PARA SISTEMAS 2023-2024'!$L$7:$W$993,12,0),"-")</f>
        <v>1126</v>
      </c>
      <c r="G497">
        <f>IFERROR(VLOOKUP(A497,'PARA SISTEMAS 2023-2024'!$L$7:$X$993,13,0),"-")</f>
        <v>0</v>
      </c>
    </row>
    <row r="498" spans="1:7" x14ac:dyDescent="0.25">
      <c r="A498" s="88" t="s">
        <v>3307</v>
      </c>
      <c r="B498" s="141">
        <v>370</v>
      </c>
      <c r="C498" s="141">
        <v>0</v>
      </c>
      <c r="E498">
        <f>IFERROR(VLOOKUP(A498,'PARA SISTEMAS 2023-2024'!$L$7:$W$993,12,0),"-")</f>
        <v>370</v>
      </c>
      <c r="G498">
        <f>IFERROR(VLOOKUP(A498,'PARA SISTEMAS 2023-2024'!$L$7:$X$993,13,0),"-")</f>
        <v>0</v>
      </c>
    </row>
    <row r="499" spans="1:7" x14ac:dyDescent="0.25">
      <c r="A499" s="88" t="s">
        <v>3308</v>
      </c>
      <c r="B499" s="141">
        <v>5280</v>
      </c>
      <c r="C499" s="141">
        <v>0</v>
      </c>
      <c r="E499">
        <f>IFERROR(VLOOKUP(A499,'PARA SISTEMAS 2023-2024'!$L$7:$W$993,12,0),"-")</f>
        <v>5280</v>
      </c>
      <c r="G499">
        <f>IFERROR(VLOOKUP(A499,'PARA SISTEMAS 2023-2024'!$L$7:$X$993,13,0),"-")</f>
        <v>0</v>
      </c>
    </row>
    <row r="500" spans="1:7" x14ac:dyDescent="0.25">
      <c r="A500" s="88" t="s">
        <v>3309</v>
      </c>
      <c r="B500" s="141">
        <v>4800</v>
      </c>
      <c r="C500" s="141">
        <v>0</v>
      </c>
      <c r="E500">
        <f>IFERROR(VLOOKUP(A500,'PARA SISTEMAS 2023-2024'!$L$7:$W$993,12,0),"-")</f>
        <v>4800</v>
      </c>
      <c r="G500">
        <f>IFERROR(VLOOKUP(A500,'PARA SISTEMAS 2023-2024'!$L$7:$X$993,13,0),"-")</f>
        <v>0</v>
      </c>
    </row>
    <row r="501" spans="1:7" x14ac:dyDescent="0.25">
      <c r="A501" s="88" t="s">
        <v>3310</v>
      </c>
      <c r="B501" s="141">
        <v>131</v>
      </c>
      <c r="C501" s="141">
        <v>0</v>
      </c>
      <c r="E501">
        <f>IFERROR(VLOOKUP(A501,'PARA SISTEMAS 2023-2024'!$L$7:$W$993,12,0),"-")</f>
        <v>131</v>
      </c>
      <c r="G501">
        <f>IFERROR(VLOOKUP(A501,'PARA SISTEMAS 2023-2024'!$L$7:$X$993,13,0),"-")</f>
        <v>0</v>
      </c>
    </row>
    <row r="502" spans="1:7" x14ac:dyDescent="0.25">
      <c r="A502" s="88" t="s">
        <v>3311</v>
      </c>
      <c r="B502" s="141">
        <v>188</v>
      </c>
      <c r="C502" s="141">
        <v>0</v>
      </c>
      <c r="E502">
        <f>IFERROR(VLOOKUP(A502,'PARA SISTEMAS 2023-2024'!$L$7:$W$993,12,0),"-")</f>
        <v>188</v>
      </c>
      <c r="G502">
        <f>IFERROR(VLOOKUP(A502,'PARA SISTEMAS 2023-2024'!$L$7:$X$993,13,0),"-")</f>
        <v>0</v>
      </c>
    </row>
    <row r="503" spans="1:7" x14ac:dyDescent="0.25">
      <c r="A503" s="88" t="s">
        <v>3312</v>
      </c>
      <c r="B503" s="141">
        <v>110</v>
      </c>
      <c r="C503" s="141">
        <v>0</v>
      </c>
      <c r="E503">
        <f>IFERROR(VLOOKUP(A503,'PARA SISTEMAS 2023-2024'!$L$7:$W$993,12,0),"-")</f>
        <v>110</v>
      </c>
      <c r="G503">
        <f>IFERROR(VLOOKUP(A503,'PARA SISTEMAS 2023-2024'!$L$7:$X$993,13,0),"-")</f>
        <v>0</v>
      </c>
    </row>
    <row r="504" spans="1:7" x14ac:dyDescent="0.25">
      <c r="A504" s="88" t="s">
        <v>3313</v>
      </c>
      <c r="B504" s="141">
        <v>4</v>
      </c>
      <c r="C504" s="141">
        <v>0</v>
      </c>
      <c r="E504">
        <f>IFERROR(VLOOKUP(A504,'PARA SISTEMAS 2023-2024'!$L$7:$W$993,12,0),"-")</f>
        <v>4</v>
      </c>
      <c r="G504">
        <f>IFERROR(VLOOKUP(A504,'PARA SISTEMAS 2023-2024'!$L$7:$X$993,13,0),"-")</f>
        <v>0</v>
      </c>
    </row>
    <row r="505" spans="1:7" x14ac:dyDescent="0.25">
      <c r="A505" s="88" t="s">
        <v>3314</v>
      </c>
      <c r="B505" s="141">
        <v>3</v>
      </c>
      <c r="C505" s="141">
        <v>0</v>
      </c>
      <c r="E505">
        <f>IFERROR(VLOOKUP(A505,'PARA SISTEMAS 2023-2024'!$L$7:$W$993,12,0),"-")</f>
        <v>3</v>
      </c>
      <c r="G505">
        <f>IFERROR(VLOOKUP(A505,'PARA SISTEMAS 2023-2024'!$L$7:$X$993,13,0),"-")</f>
        <v>0</v>
      </c>
    </row>
    <row r="506" spans="1:7" x14ac:dyDescent="0.25">
      <c r="A506" s="88" t="s">
        <v>3315</v>
      </c>
      <c r="B506" s="141">
        <v>4142</v>
      </c>
      <c r="C506" s="141">
        <v>0</v>
      </c>
      <c r="E506">
        <f>IFERROR(VLOOKUP(A506,'PARA SISTEMAS 2023-2024'!$L$7:$W$993,12,0),"-")</f>
        <v>4142</v>
      </c>
      <c r="G506">
        <f>IFERROR(VLOOKUP(A506,'PARA SISTEMAS 2023-2024'!$L$7:$X$993,13,0),"-")</f>
        <v>0</v>
      </c>
    </row>
    <row r="507" spans="1:7" x14ac:dyDescent="0.25">
      <c r="A507" s="88" t="s">
        <v>3316</v>
      </c>
      <c r="B507" s="141">
        <v>14</v>
      </c>
      <c r="C507" s="141">
        <v>0</v>
      </c>
      <c r="E507">
        <f>IFERROR(VLOOKUP(A507,'PARA SISTEMAS 2023-2024'!$L$7:$W$993,12,0),"-")</f>
        <v>14</v>
      </c>
      <c r="G507">
        <f>IFERROR(VLOOKUP(A507,'PARA SISTEMAS 2023-2024'!$L$7:$X$993,13,0),"-")</f>
        <v>0</v>
      </c>
    </row>
    <row r="508" spans="1:7" x14ac:dyDescent="0.25">
      <c r="A508" s="88" t="s">
        <v>3317</v>
      </c>
      <c r="B508" s="141">
        <v>5</v>
      </c>
      <c r="C508" s="141">
        <v>0</v>
      </c>
      <c r="E508">
        <f>IFERROR(VLOOKUP(A508,'PARA SISTEMAS 2023-2024'!$L$7:$W$993,12,0),"-")</f>
        <v>5</v>
      </c>
      <c r="G508">
        <f>IFERROR(VLOOKUP(A508,'PARA SISTEMAS 2023-2024'!$L$7:$X$993,13,0),"-")</f>
        <v>0</v>
      </c>
    </row>
    <row r="509" spans="1:7" x14ac:dyDescent="0.25">
      <c r="A509" s="88" t="s">
        <v>3318</v>
      </c>
      <c r="B509" s="141">
        <v>16</v>
      </c>
      <c r="C509" s="141">
        <v>0</v>
      </c>
      <c r="E509">
        <f>IFERROR(VLOOKUP(A509,'PARA SISTEMAS 2023-2024'!$L$7:$W$993,12,0),"-")</f>
        <v>16</v>
      </c>
      <c r="G509">
        <f>IFERROR(VLOOKUP(A509,'PARA SISTEMAS 2023-2024'!$L$7:$X$993,13,0),"-")</f>
        <v>0</v>
      </c>
    </row>
    <row r="510" spans="1:7" x14ac:dyDescent="0.25">
      <c r="A510" s="88" t="s">
        <v>3319</v>
      </c>
      <c r="B510" s="141">
        <v>3520</v>
      </c>
      <c r="C510" s="141">
        <v>0</v>
      </c>
      <c r="E510">
        <f>IFERROR(VLOOKUP(A510,'PARA SISTEMAS 2023-2024'!$L$7:$W$993,12,0),"-")</f>
        <v>3520</v>
      </c>
      <c r="G510">
        <f>IFERROR(VLOOKUP(A510,'PARA SISTEMAS 2023-2024'!$L$7:$X$993,13,0),"-")</f>
        <v>0</v>
      </c>
    </row>
    <row r="511" spans="1:7" x14ac:dyDescent="0.25">
      <c r="A511" s="88" t="s">
        <v>3320</v>
      </c>
      <c r="B511" s="141">
        <v>73</v>
      </c>
      <c r="C511" s="141">
        <v>0</v>
      </c>
      <c r="E511">
        <f>IFERROR(VLOOKUP(A511,'PARA SISTEMAS 2023-2024'!$L$7:$W$993,12,0),"-")</f>
        <v>73</v>
      </c>
      <c r="G511">
        <f>IFERROR(VLOOKUP(A511,'PARA SISTEMAS 2023-2024'!$L$7:$X$993,13,0),"-")</f>
        <v>0</v>
      </c>
    </row>
    <row r="512" spans="1:7" x14ac:dyDescent="0.25">
      <c r="A512" s="88" t="s">
        <v>3321</v>
      </c>
      <c r="B512" s="141">
        <v>16</v>
      </c>
      <c r="C512" s="141">
        <v>0</v>
      </c>
      <c r="E512">
        <f>IFERROR(VLOOKUP(A512,'PARA SISTEMAS 2023-2024'!$L$7:$W$993,12,0),"-")</f>
        <v>16</v>
      </c>
      <c r="G512">
        <f>IFERROR(VLOOKUP(A512,'PARA SISTEMAS 2023-2024'!$L$7:$X$993,13,0),"-")</f>
        <v>0</v>
      </c>
    </row>
    <row r="513" spans="1:7" x14ac:dyDescent="0.25">
      <c r="A513" s="88" t="s">
        <v>3322</v>
      </c>
      <c r="B513" s="141">
        <v>1</v>
      </c>
      <c r="C513" s="141">
        <v>0</v>
      </c>
      <c r="E513">
        <f>IFERROR(VLOOKUP(A513,'PARA SISTEMAS 2023-2024'!$L$7:$W$993,12,0),"-")</f>
        <v>1</v>
      </c>
      <c r="G513">
        <f>IFERROR(VLOOKUP(A513,'PARA SISTEMAS 2023-2024'!$L$7:$X$993,13,0),"-")</f>
        <v>0</v>
      </c>
    </row>
    <row r="514" spans="1:7" x14ac:dyDescent="0.25">
      <c r="A514" s="88" t="s">
        <v>3323</v>
      </c>
      <c r="B514" s="141">
        <v>4</v>
      </c>
      <c r="C514" s="141">
        <v>0</v>
      </c>
      <c r="E514">
        <f>IFERROR(VLOOKUP(A514,'PARA SISTEMAS 2023-2024'!$L$7:$W$993,12,0),"-")</f>
        <v>4</v>
      </c>
      <c r="G514">
        <f>IFERROR(VLOOKUP(A514,'PARA SISTEMAS 2023-2024'!$L$7:$X$993,13,0),"-")</f>
        <v>0</v>
      </c>
    </row>
    <row r="515" spans="1:7" x14ac:dyDescent="0.25">
      <c r="A515" s="88" t="s">
        <v>3324</v>
      </c>
      <c r="B515" s="141">
        <v>17</v>
      </c>
      <c r="C515" s="141">
        <v>0</v>
      </c>
      <c r="E515">
        <f>IFERROR(VLOOKUP(A515,'PARA SISTEMAS 2023-2024'!$L$7:$W$993,12,0),"-")</f>
        <v>17</v>
      </c>
      <c r="G515">
        <f>IFERROR(VLOOKUP(A515,'PARA SISTEMAS 2023-2024'!$L$7:$X$993,13,0),"-")</f>
        <v>0</v>
      </c>
    </row>
    <row r="516" spans="1:7" x14ac:dyDescent="0.25">
      <c r="A516" s="88" t="s">
        <v>3325</v>
      </c>
      <c r="B516" s="141">
        <v>72</v>
      </c>
      <c r="C516" s="141">
        <v>0</v>
      </c>
      <c r="E516">
        <f>IFERROR(VLOOKUP(A516,'PARA SISTEMAS 2023-2024'!$L$7:$W$993,12,0),"-")</f>
        <v>72</v>
      </c>
      <c r="G516">
        <f>IFERROR(VLOOKUP(A516,'PARA SISTEMAS 2023-2024'!$L$7:$X$993,13,0),"-")</f>
        <v>0</v>
      </c>
    </row>
    <row r="517" spans="1:7" x14ac:dyDescent="0.25">
      <c r="A517" s="88" t="s">
        <v>3326</v>
      </c>
      <c r="B517" s="141">
        <v>1</v>
      </c>
      <c r="C517" s="141">
        <v>0</v>
      </c>
      <c r="E517">
        <f>IFERROR(VLOOKUP(A517,'PARA SISTEMAS 2023-2024'!$L$7:$W$993,12,0),"-")</f>
        <v>1</v>
      </c>
      <c r="G517">
        <f>IFERROR(VLOOKUP(A517,'PARA SISTEMAS 2023-2024'!$L$7:$X$993,13,0),"-")</f>
        <v>0</v>
      </c>
    </row>
    <row r="518" spans="1:7" x14ac:dyDescent="0.25">
      <c r="A518" s="88" t="s">
        <v>3327</v>
      </c>
      <c r="B518" s="141">
        <v>3</v>
      </c>
      <c r="C518" s="141">
        <v>0</v>
      </c>
      <c r="E518">
        <f>IFERROR(VLOOKUP(A518,'PARA SISTEMAS 2023-2024'!$L$7:$W$993,12,0),"-")</f>
        <v>3</v>
      </c>
      <c r="G518">
        <f>IFERROR(VLOOKUP(A518,'PARA SISTEMAS 2023-2024'!$L$7:$X$993,13,0),"-")</f>
        <v>0</v>
      </c>
    </row>
    <row r="519" spans="1:7" x14ac:dyDescent="0.25">
      <c r="A519" s="88" t="s">
        <v>3328</v>
      </c>
      <c r="B519" s="141">
        <v>29</v>
      </c>
      <c r="C519" s="141">
        <v>0</v>
      </c>
      <c r="E519">
        <f>IFERROR(VLOOKUP(A519,'PARA SISTEMAS 2023-2024'!$L$7:$W$993,12,0),"-")</f>
        <v>29</v>
      </c>
      <c r="G519">
        <f>IFERROR(VLOOKUP(A519,'PARA SISTEMAS 2023-2024'!$L$7:$X$993,13,0),"-")</f>
        <v>0</v>
      </c>
    </row>
    <row r="520" spans="1:7" x14ac:dyDescent="0.25">
      <c r="A520" s="88" t="s">
        <v>3329</v>
      </c>
      <c r="B520" s="141">
        <v>1</v>
      </c>
      <c r="C520" s="141">
        <v>0</v>
      </c>
      <c r="E520">
        <f>IFERROR(VLOOKUP(A520,'PARA SISTEMAS 2023-2024'!$L$7:$W$993,12,0),"-")</f>
        <v>1</v>
      </c>
      <c r="G520">
        <f>IFERROR(VLOOKUP(A520,'PARA SISTEMAS 2023-2024'!$L$7:$X$993,13,0),"-")</f>
        <v>0</v>
      </c>
    </row>
    <row r="521" spans="1:7" x14ac:dyDescent="0.25">
      <c r="A521" s="88" t="s">
        <v>3330</v>
      </c>
      <c r="B521" s="141">
        <v>20</v>
      </c>
      <c r="C521" s="141">
        <v>0</v>
      </c>
      <c r="E521">
        <f>IFERROR(VLOOKUP(A521,'PARA SISTEMAS 2023-2024'!$L$7:$W$993,12,0),"-")</f>
        <v>20</v>
      </c>
      <c r="G521">
        <f>IFERROR(VLOOKUP(A521,'PARA SISTEMAS 2023-2024'!$L$7:$X$993,13,0),"-")</f>
        <v>0</v>
      </c>
    </row>
    <row r="522" spans="1:7" x14ac:dyDescent="0.25">
      <c r="A522" s="88" t="s">
        <v>3331</v>
      </c>
      <c r="B522" s="141">
        <v>662</v>
      </c>
      <c r="C522" s="141">
        <v>0</v>
      </c>
      <c r="E522">
        <f>IFERROR(VLOOKUP(A522,'PARA SISTEMAS 2023-2024'!$L$7:$W$993,12,0),"-")</f>
        <v>662</v>
      </c>
      <c r="G522">
        <f>IFERROR(VLOOKUP(A522,'PARA SISTEMAS 2023-2024'!$L$7:$X$993,13,0),"-")</f>
        <v>0</v>
      </c>
    </row>
    <row r="523" spans="1:7" x14ac:dyDescent="0.25">
      <c r="A523" s="88" t="s">
        <v>3332</v>
      </c>
      <c r="B523" s="141">
        <v>2</v>
      </c>
      <c r="C523" s="141">
        <v>0</v>
      </c>
      <c r="E523">
        <f>IFERROR(VLOOKUP(A523,'PARA SISTEMAS 2023-2024'!$L$7:$W$993,12,0),"-")</f>
        <v>2</v>
      </c>
      <c r="G523">
        <f>IFERROR(VLOOKUP(A523,'PARA SISTEMAS 2023-2024'!$L$7:$X$993,13,0),"-")</f>
        <v>0</v>
      </c>
    </row>
    <row r="524" spans="1:7" x14ac:dyDescent="0.25">
      <c r="A524" s="88" t="s">
        <v>3333</v>
      </c>
      <c r="B524" s="141">
        <v>2</v>
      </c>
      <c r="C524" s="141">
        <v>0</v>
      </c>
      <c r="E524">
        <f>IFERROR(VLOOKUP(A524,'PARA SISTEMAS 2023-2024'!$L$7:$W$993,12,0),"-")</f>
        <v>2</v>
      </c>
      <c r="G524">
        <f>IFERROR(VLOOKUP(A524,'PARA SISTEMAS 2023-2024'!$L$7:$X$993,13,0),"-")</f>
        <v>0</v>
      </c>
    </row>
    <row r="525" spans="1:7" x14ac:dyDescent="0.25">
      <c r="A525" s="88" t="s">
        <v>3334</v>
      </c>
      <c r="B525" s="141">
        <v>1</v>
      </c>
      <c r="C525" s="141">
        <v>1</v>
      </c>
      <c r="E525">
        <f>IFERROR(VLOOKUP(A525,'PARA SISTEMAS 2023-2024'!$L$7:$W$993,12,0),"-")</f>
        <v>1</v>
      </c>
      <c r="G525">
        <f>IFERROR(VLOOKUP(A525,'PARA SISTEMAS 2023-2024'!$L$7:$X$993,13,0),"-")</f>
        <v>1</v>
      </c>
    </row>
    <row r="526" spans="1:7" x14ac:dyDescent="0.25">
      <c r="A526" s="88" t="s">
        <v>3335</v>
      </c>
      <c r="B526" s="141">
        <v>1</v>
      </c>
      <c r="C526" s="141">
        <v>0</v>
      </c>
      <c r="E526">
        <f>IFERROR(VLOOKUP(A526,'PARA SISTEMAS 2023-2024'!$L$7:$W$993,12,0),"-")</f>
        <v>1</v>
      </c>
      <c r="G526">
        <f>IFERROR(VLOOKUP(A526,'PARA SISTEMAS 2023-2024'!$L$7:$X$993,13,0),"-")</f>
        <v>0</v>
      </c>
    </row>
    <row r="527" spans="1:7" x14ac:dyDescent="0.25">
      <c r="A527" s="88" t="s">
        <v>3336</v>
      </c>
      <c r="B527" s="141">
        <v>29</v>
      </c>
      <c r="C527" s="141">
        <v>0</v>
      </c>
      <c r="E527">
        <f>IFERROR(VLOOKUP(A527,'PARA SISTEMAS 2023-2024'!$L$7:$W$993,12,0),"-")</f>
        <v>29</v>
      </c>
      <c r="G527">
        <f>IFERROR(VLOOKUP(A527,'PARA SISTEMAS 2023-2024'!$L$7:$X$993,13,0),"-")</f>
        <v>0</v>
      </c>
    </row>
    <row r="528" spans="1:7" x14ac:dyDescent="0.25">
      <c r="A528" s="88" t="s">
        <v>3337</v>
      </c>
      <c r="B528" s="141">
        <v>5</v>
      </c>
      <c r="C528" s="141">
        <v>0</v>
      </c>
      <c r="E528">
        <f>IFERROR(VLOOKUP(A528,'PARA SISTEMAS 2023-2024'!$L$7:$W$993,12,0),"-")</f>
        <v>5</v>
      </c>
      <c r="G528">
        <f>IFERROR(VLOOKUP(A528,'PARA SISTEMAS 2023-2024'!$L$7:$X$993,13,0),"-")</f>
        <v>0</v>
      </c>
    </row>
    <row r="529" spans="1:7" x14ac:dyDescent="0.25">
      <c r="A529" s="88" t="s">
        <v>3338</v>
      </c>
      <c r="B529" s="141">
        <v>13</v>
      </c>
      <c r="C529" s="141">
        <v>0</v>
      </c>
      <c r="E529">
        <f>IFERROR(VLOOKUP(A529,'PARA SISTEMAS 2023-2024'!$L$7:$W$993,12,0),"-")</f>
        <v>13</v>
      </c>
      <c r="G529">
        <f>IFERROR(VLOOKUP(A529,'PARA SISTEMAS 2023-2024'!$L$7:$X$993,13,0),"-")</f>
        <v>0</v>
      </c>
    </row>
    <row r="530" spans="1:7" x14ac:dyDescent="0.25">
      <c r="A530" s="88" t="s">
        <v>3339</v>
      </c>
      <c r="B530" s="141">
        <v>3</v>
      </c>
      <c r="C530" s="141">
        <v>0</v>
      </c>
      <c r="E530">
        <f>IFERROR(VLOOKUP(A530,'PARA SISTEMAS 2023-2024'!$L$7:$W$993,12,0),"-")</f>
        <v>3</v>
      </c>
      <c r="G530">
        <f>IFERROR(VLOOKUP(A530,'PARA SISTEMAS 2023-2024'!$L$7:$X$993,13,0),"-")</f>
        <v>0</v>
      </c>
    </row>
    <row r="531" spans="1:7" x14ac:dyDescent="0.25">
      <c r="A531" s="88" t="s">
        <v>3340</v>
      </c>
      <c r="B531" s="141">
        <v>5</v>
      </c>
      <c r="C531" s="141">
        <v>0</v>
      </c>
      <c r="E531">
        <f>IFERROR(VLOOKUP(A531,'PARA SISTEMAS 2023-2024'!$L$7:$W$993,12,0),"-")</f>
        <v>5</v>
      </c>
      <c r="G531">
        <f>IFERROR(VLOOKUP(A531,'PARA SISTEMAS 2023-2024'!$L$7:$X$993,13,0),"-")</f>
        <v>0</v>
      </c>
    </row>
    <row r="532" spans="1:7" x14ac:dyDescent="0.25">
      <c r="A532" s="88" t="s">
        <v>3341</v>
      </c>
      <c r="B532" s="141">
        <v>3</v>
      </c>
      <c r="C532" s="141">
        <v>0</v>
      </c>
      <c r="E532">
        <f>IFERROR(VLOOKUP(A532,'PARA SISTEMAS 2023-2024'!$L$7:$W$993,12,0),"-")</f>
        <v>3</v>
      </c>
      <c r="G532">
        <f>IFERROR(VLOOKUP(A532,'PARA SISTEMAS 2023-2024'!$L$7:$X$993,13,0),"-")</f>
        <v>0</v>
      </c>
    </row>
    <row r="533" spans="1:7" x14ac:dyDescent="0.25">
      <c r="A533" s="88" t="s">
        <v>3342</v>
      </c>
      <c r="B533" s="141">
        <v>10</v>
      </c>
      <c r="C533" s="141">
        <v>0</v>
      </c>
      <c r="E533">
        <f>IFERROR(VLOOKUP(A533,'PARA SISTEMAS 2023-2024'!$L$7:$W$993,12,0),"-")</f>
        <v>10</v>
      </c>
      <c r="G533">
        <f>IFERROR(VLOOKUP(A533,'PARA SISTEMAS 2023-2024'!$L$7:$X$993,13,0),"-")</f>
        <v>0</v>
      </c>
    </row>
    <row r="534" spans="1:7" x14ac:dyDescent="0.25">
      <c r="A534" s="88" t="s">
        <v>3343</v>
      </c>
      <c r="B534" s="141">
        <v>4</v>
      </c>
      <c r="C534" s="141">
        <v>0</v>
      </c>
      <c r="E534">
        <f>IFERROR(VLOOKUP(A534,'PARA SISTEMAS 2023-2024'!$L$7:$W$993,12,0),"-")</f>
        <v>4</v>
      </c>
      <c r="G534">
        <f>IFERROR(VLOOKUP(A534,'PARA SISTEMAS 2023-2024'!$L$7:$X$993,13,0),"-")</f>
        <v>0</v>
      </c>
    </row>
    <row r="535" spans="1:7" x14ac:dyDescent="0.25">
      <c r="A535" s="88" t="s">
        <v>3344</v>
      </c>
      <c r="B535" s="141">
        <v>23</v>
      </c>
      <c r="C535" s="141">
        <v>0</v>
      </c>
      <c r="E535">
        <f>IFERROR(VLOOKUP(A535,'PARA SISTEMAS 2023-2024'!$L$7:$W$993,12,0),"-")</f>
        <v>23</v>
      </c>
      <c r="G535">
        <f>IFERROR(VLOOKUP(A535,'PARA SISTEMAS 2023-2024'!$L$7:$X$993,13,0),"-")</f>
        <v>0</v>
      </c>
    </row>
    <row r="536" spans="1:7" x14ac:dyDescent="0.25">
      <c r="A536" s="88" t="s">
        <v>3345</v>
      </c>
      <c r="B536" s="141">
        <v>873</v>
      </c>
      <c r="C536" s="141">
        <v>0</v>
      </c>
      <c r="E536">
        <f>IFERROR(VLOOKUP(A536,'PARA SISTEMAS 2023-2024'!$L$7:$W$993,12,0),"-")</f>
        <v>873</v>
      </c>
      <c r="G536">
        <f>IFERROR(VLOOKUP(A536,'PARA SISTEMAS 2023-2024'!$L$7:$X$993,13,0),"-")</f>
        <v>0</v>
      </c>
    </row>
    <row r="537" spans="1:7" x14ac:dyDescent="0.25">
      <c r="A537" s="88" t="s">
        <v>3346</v>
      </c>
      <c r="B537" s="141">
        <v>1</v>
      </c>
      <c r="C537" s="141">
        <v>0</v>
      </c>
      <c r="E537">
        <f>IFERROR(VLOOKUP(A537,'PARA SISTEMAS 2023-2024'!$L$7:$W$993,12,0),"-")</f>
        <v>1</v>
      </c>
      <c r="G537">
        <f>IFERROR(VLOOKUP(A537,'PARA SISTEMAS 2023-2024'!$L$7:$X$993,13,0),"-")</f>
        <v>0</v>
      </c>
    </row>
    <row r="538" spans="1:7" x14ac:dyDescent="0.25">
      <c r="A538" s="88" t="s">
        <v>3347</v>
      </c>
      <c r="B538" s="141">
        <v>110</v>
      </c>
      <c r="C538" s="141">
        <v>110</v>
      </c>
      <c r="E538">
        <f>IFERROR(VLOOKUP(A538,'PARA SISTEMAS 2023-2024'!$L$7:$W$993,12,0),"-")</f>
        <v>110</v>
      </c>
      <c r="G538">
        <f>IFERROR(VLOOKUP(A538,'PARA SISTEMAS 2023-2024'!$L$7:$X$993,13,0),"-")</f>
        <v>110</v>
      </c>
    </row>
    <row r="539" spans="1:7" x14ac:dyDescent="0.25">
      <c r="A539" s="88" t="s">
        <v>3348</v>
      </c>
      <c r="B539" s="141">
        <v>576</v>
      </c>
      <c r="C539" s="141">
        <v>0</v>
      </c>
      <c r="E539">
        <f>IFERROR(VLOOKUP(A539,'PARA SISTEMAS 2023-2024'!$L$7:$W$993,12,0),"-")</f>
        <v>576</v>
      </c>
      <c r="G539">
        <f>IFERROR(VLOOKUP(A539,'PARA SISTEMAS 2023-2024'!$L$7:$X$993,13,0),"-")</f>
        <v>0</v>
      </c>
    </row>
    <row r="540" spans="1:7" x14ac:dyDescent="0.25">
      <c r="A540" s="88" t="s">
        <v>3349</v>
      </c>
      <c r="B540" s="141">
        <v>39</v>
      </c>
      <c r="C540" s="141">
        <v>39</v>
      </c>
      <c r="E540">
        <f>IFERROR(VLOOKUP(A540,'PARA SISTEMAS 2023-2024'!$L$7:$W$993,12,0),"-")</f>
        <v>39</v>
      </c>
      <c r="G540">
        <f>IFERROR(VLOOKUP(A540,'PARA SISTEMAS 2023-2024'!$L$7:$X$993,13,0),"-")</f>
        <v>39</v>
      </c>
    </row>
    <row r="541" spans="1:7" x14ac:dyDescent="0.25">
      <c r="A541" s="88" t="s">
        <v>3350</v>
      </c>
      <c r="B541" s="141">
        <v>10</v>
      </c>
      <c r="C541" s="141">
        <v>10</v>
      </c>
      <c r="E541">
        <f>IFERROR(VLOOKUP(A541,'PARA SISTEMAS 2023-2024'!$L$7:$W$993,12,0),"-")</f>
        <v>10</v>
      </c>
      <c r="G541">
        <f>IFERROR(VLOOKUP(A541,'PARA SISTEMAS 2023-2024'!$L$7:$X$993,13,0),"-")</f>
        <v>10</v>
      </c>
    </row>
    <row r="542" spans="1:7" x14ac:dyDescent="0.25">
      <c r="A542" s="88" t="s">
        <v>3351</v>
      </c>
      <c r="B542" s="141">
        <v>437</v>
      </c>
      <c r="C542" s="141">
        <v>437</v>
      </c>
      <c r="E542">
        <f>IFERROR(VLOOKUP(A542,'PARA SISTEMAS 2023-2024'!$L$7:$W$993,12,0),"-")</f>
        <v>437</v>
      </c>
      <c r="G542">
        <f>IFERROR(VLOOKUP(A542,'PARA SISTEMAS 2023-2024'!$L$7:$X$993,13,0),"-")</f>
        <v>437</v>
      </c>
    </row>
    <row r="543" spans="1:7" x14ac:dyDescent="0.25">
      <c r="A543" s="88" t="s">
        <v>3352</v>
      </c>
      <c r="B543" s="141">
        <v>32</v>
      </c>
      <c r="C543" s="141">
        <v>32</v>
      </c>
      <c r="E543">
        <f>IFERROR(VLOOKUP(A543,'PARA SISTEMAS 2023-2024'!$L$7:$W$993,12,0),"-")</f>
        <v>32</v>
      </c>
      <c r="G543">
        <f>IFERROR(VLOOKUP(A543,'PARA SISTEMAS 2023-2024'!$L$7:$X$993,13,0),"-")</f>
        <v>32</v>
      </c>
    </row>
    <row r="544" spans="1:7" x14ac:dyDescent="0.25">
      <c r="A544" s="88" t="s">
        <v>3353</v>
      </c>
      <c r="B544" s="141">
        <v>24</v>
      </c>
      <c r="C544" s="141">
        <v>24</v>
      </c>
      <c r="E544">
        <f>IFERROR(VLOOKUP(A544,'PARA SISTEMAS 2023-2024'!$L$7:$W$993,12,0),"-")</f>
        <v>24</v>
      </c>
      <c r="G544">
        <f>IFERROR(VLOOKUP(A544,'PARA SISTEMAS 2023-2024'!$L$7:$X$993,13,0),"-")</f>
        <v>24</v>
      </c>
    </row>
    <row r="545" spans="1:7" x14ac:dyDescent="0.25">
      <c r="A545" s="88" t="s">
        <v>3354</v>
      </c>
      <c r="B545" s="141">
        <v>936</v>
      </c>
      <c r="C545" s="141">
        <v>936</v>
      </c>
      <c r="E545">
        <f>IFERROR(VLOOKUP(A545,'PARA SISTEMAS 2023-2024'!$L$7:$W$993,12,0),"-")</f>
        <v>936</v>
      </c>
      <c r="G545">
        <f>IFERROR(VLOOKUP(A545,'PARA SISTEMAS 2023-2024'!$L$7:$X$993,13,0),"-")</f>
        <v>936</v>
      </c>
    </row>
    <row r="546" spans="1:7" x14ac:dyDescent="0.25">
      <c r="A546" s="88" t="s">
        <v>3355</v>
      </c>
      <c r="B546" s="141">
        <v>47</v>
      </c>
      <c r="C546" s="141">
        <v>0</v>
      </c>
      <c r="E546">
        <f>IFERROR(VLOOKUP(A546,'PARA SISTEMAS 2023-2024'!$L$7:$W$993,12,0),"-")</f>
        <v>47</v>
      </c>
      <c r="G546">
        <f>IFERROR(VLOOKUP(A546,'PARA SISTEMAS 2023-2024'!$L$7:$X$993,13,0),"-")</f>
        <v>0</v>
      </c>
    </row>
    <row r="547" spans="1:7" x14ac:dyDescent="0.25">
      <c r="A547" s="88" t="s">
        <v>3356</v>
      </c>
      <c r="B547" s="141">
        <v>23</v>
      </c>
      <c r="C547" s="141">
        <v>0</v>
      </c>
      <c r="E547">
        <f>IFERROR(VLOOKUP(A547,'PARA SISTEMAS 2023-2024'!$L$7:$W$993,12,0),"-")</f>
        <v>23</v>
      </c>
      <c r="G547">
        <f>IFERROR(VLOOKUP(A547,'PARA SISTEMAS 2023-2024'!$L$7:$X$993,13,0),"-")</f>
        <v>0</v>
      </c>
    </row>
    <row r="548" spans="1:7" x14ac:dyDescent="0.25">
      <c r="A548" s="88" t="s">
        <v>3357</v>
      </c>
      <c r="B548" s="141">
        <v>576</v>
      </c>
      <c r="C548" s="141">
        <v>0</v>
      </c>
      <c r="E548">
        <f>IFERROR(VLOOKUP(A548,'PARA SISTEMAS 2023-2024'!$L$7:$W$993,12,0),"-")</f>
        <v>576</v>
      </c>
      <c r="G548">
        <f>IFERROR(VLOOKUP(A548,'PARA SISTEMAS 2023-2024'!$L$7:$X$993,13,0),"-")</f>
        <v>0</v>
      </c>
    </row>
    <row r="549" spans="1:7" x14ac:dyDescent="0.25">
      <c r="A549" s="88" t="s">
        <v>3358</v>
      </c>
      <c r="B549" s="141">
        <v>102</v>
      </c>
      <c r="C549" s="141">
        <v>0</v>
      </c>
      <c r="E549">
        <f>IFERROR(VLOOKUP(A549,'PARA SISTEMAS 2023-2024'!$L$7:$W$993,12,0),"-")</f>
        <v>102</v>
      </c>
      <c r="G549">
        <f>IFERROR(VLOOKUP(A549,'PARA SISTEMAS 2023-2024'!$L$7:$X$993,13,0),"-")</f>
        <v>0</v>
      </c>
    </row>
    <row r="550" spans="1:7" x14ac:dyDescent="0.25">
      <c r="A550" s="88" t="s">
        <v>3359</v>
      </c>
      <c r="B550" s="141">
        <v>6201</v>
      </c>
      <c r="C550" s="141">
        <v>0</v>
      </c>
      <c r="E550">
        <f>IFERROR(VLOOKUP(A550,'PARA SISTEMAS 2023-2024'!$L$7:$W$993,12,0),"-")</f>
        <v>6201</v>
      </c>
      <c r="G550">
        <f>IFERROR(VLOOKUP(A550,'PARA SISTEMAS 2023-2024'!$L$7:$X$993,13,0),"-")</f>
        <v>0</v>
      </c>
    </row>
    <row r="551" spans="1:7" x14ac:dyDescent="0.25">
      <c r="A551" s="88" t="s">
        <v>3360</v>
      </c>
      <c r="B551" s="141">
        <v>15</v>
      </c>
      <c r="C551" s="141">
        <v>15</v>
      </c>
      <c r="E551">
        <f>IFERROR(VLOOKUP(A551,'PARA SISTEMAS 2023-2024'!$L$7:$W$993,12,0),"-")</f>
        <v>15</v>
      </c>
      <c r="G551">
        <f>IFERROR(VLOOKUP(A551,'PARA SISTEMAS 2023-2024'!$L$7:$X$993,13,0),"-")</f>
        <v>15</v>
      </c>
    </row>
    <row r="552" spans="1:7" x14ac:dyDescent="0.25">
      <c r="A552" s="88" t="s">
        <v>3361</v>
      </c>
      <c r="B552" s="141">
        <v>9</v>
      </c>
      <c r="C552" s="141">
        <v>0</v>
      </c>
      <c r="E552">
        <f>IFERROR(VLOOKUP(A552,'PARA SISTEMAS 2023-2024'!$L$7:$W$993,12,0),"-")</f>
        <v>9</v>
      </c>
      <c r="G552">
        <f>IFERROR(VLOOKUP(A552,'PARA SISTEMAS 2023-2024'!$L$7:$X$993,13,0),"-")</f>
        <v>0</v>
      </c>
    </row>
    <row r="553" spans="1:7" x14ac:dyDescent="0.25">
      <c r="A553" s="88" t="s">
        <v>3362</v>
      </c>
      <c r="B553" s="141">
        <v>12</v>
      </c>
      <c r="C553" s="141">
        <v>0</v>
      </c>
      <c r="E553">
        <f>IFERROR(VLOOKUP(A553,'PARA SISTEMAS 2023-2024'!$L$7:$W$993,12,0),"-")</f>
        <v>12</v>
      </c>
      <c r="G553">
        <f>IFERROR(VLOOKUP(A553,'PARA SISTEMAS 2023-2024'!$L$7:$X$993,13,0),"-")</f>
        <v>0</v>
      </c>
    </row>
    <row r="554" spans="1:7" x14ac:dyDescent="0.25">
      <c r="A554" s="88" t="s">
        <v>3363</v>
      </c>
      <c r="B554" s="141">
        <v>19</v>
      </c>
      <c r="C554" s="141">
        <v>19</v>
      </c>
      <c r="E554">
        <f>IFERROR(VLOOKUP(A554,'PARA SISTEMAS 2023-2024'!$L$7:$W$993,12,0),"-")</f>
        <v>19</v>
      </c>
      <c r="G554">
        <f>IFERROR(VLOOKUP(A554,'PARA SISTEMAS 2023-2024'!$L$7:$X$993,13,0),"-")</f>
        <v>19</v>
      </c>
    </row>
    <row r="555" spans="1:7" x14ac:dyDescent="0.25">
      <c r="A555" s="88" t="s">
        <v>3364</v>
      </c>
      <c r="B555" s="141">
        <v>4</v>
      </c>
      <c r="C555" s="141">
        <v>0</v>
      </c>
      <c r="E555">
        <f>IFERROR(VLOOKUP(A555,'PARA SISTEMAS 2023-2024'!$L$7:$W$993,12,0),"-")</f>
        <v>4</v>
      </c>
      <c r="G555">
        <f>IFERROR(VLOOKUP(A555,'PARA SISTEMAS 2023-2024'!$L$7:$X$993,13,0),"-")</f>
        <v>0</v>
      </c>
    </row>
    <row r="556" spans="1:7" x14ac:dyDescent="0.25">
      <c r="A556" s="88" t="s">
        <v>3365</v>
      </c>
      <c r="B556" s="141">
        <v>9</v>
      </c>
      <c r="C556" s="141">
        <v>9</v>
      </c>
      <c r="E556">
        <f>IFERROR(VLOOKUP(A556,'PARA SISTEMAS 2023-2024'!$L$7:$W$993,12,0),"-")</f>
        <v>9</v>
      </c>
      <c r="G556">
        <f>IFERROR(VLOOKUP(A556,'PARA SISTEMAS 2023-2024'!$L$7:$X$993,13,0),"-")</f>
        <v>9</v>
      </c>
    </row>
    <row r="557" spans="1:7" x14ac:dyDescent="0.25">
      <c r="A557" s="88" t="s">
        <v>3366</v>
      </c>
      <c r="B557" s="141">
        <v>1000</v>
      </c>
      <c r="C557" s="141">
        <v>0</v>
      </c>
      <c r="E557">
        <f>IFERROR(VLOOKUP(A557,'PARA SISTEMAS 2023-2024'!$L$7:$W$993,12,0),"-")</f>
        <v>1000</v>
      </c>
      <c r="G557">
        <f>IFERROR(VLOOKUP(A557,'PARA SISTEMAS 2023-2024'!$L$7:$X$993,13,0),"-")</f>
        <v>0</v>
      </c>
    </row>
    <row r="558" spans="1:7" x14ac:dyDescent="0.25">
      <c r="A558" s="88" t="s">
        <v>3367</v>
      </c>
      <c r="B558" s="141">
        <v>20</v>
      </c>
      <c r="C558" s="141">
        <v>20</v>
      </c>
      <c r="E558">
        <f>IFERROR(VLOOKUP(A558,'PARA SISTEMAS 2023-2024'!$L$7:$W$993,12,0),"-")</f>
        <v>20</v>
      </c>
      <c r="G558">
        <f>IFERROR(VLOOKUP(A558,'PARA SISTEMAS 2023-2024'!$L$7:$X$993,13,0),"-")</f>
        <v>20</v>
      </c>
    </row>
    <row r="559" spans="1:7" x14ac:dyDescent="0.25">
      <c r="A559" s="88" t="s">
        <v>3368</v>
      </c>
      <c r="B559" s="141">
        <v>100</v>
      </c>
      <c r="C559" s="141">
        <v>100</v>
      </c>
      <c r="E559">
        <f>IFERROR(VLOOKUP(A559,'PARA SISTEMAS 2023-2024'!$L$7:$W$993,12,0),"-")</f>
        <v>100</v>
      </c>
      <c r="G559">
        <f>IFERROR(VLOOKUP(A559,'PARA SISTEMAS 2023-2024'!$L$7:$X$993,13,0),"-")</f>
        <v>100</v>
      </c>
    </row>
    <row r="560" spans="1:7" x14ac:dyDescent="0.25">
      <c r="A560" s="88" t="s">
        <v>3369</v>
      </c>
      <c r="B560" s="141">
        <v>17</v>
      </c>
      <c r="C560" s="141">
        <v>0</v>
      </c>
      <c r="E560">
        <f>IFERROR(VLOOKUP(A560,'PARA SISTEMAS 2023-2024'!$L$7:$W$993,12,0),"-")</f>
        <v>17</v>
      </c>
      <c r="G560">
        <f>IFERROR(VLOOKUP(A560,'PARA SISTEMAS 2023-2024'!$L$7:$X$993,13,0),"-")</f>
        <v>0</v>
      </c>
    </row>
    <row r="561" spans="1:7" x14ac:dyDescent="0.25">
      <c r="A561" s="88" t="s">
        <v>3370</v>
      </c>
      <c r="B561" s="141">
        <v>94</v>
      </c>
      <c r="C561" s="141">
        <v>94</v>
      </c>
      <c r="E561">
        <f>IFERROR(VLOOKUP(A561,'PARA SISTEMAS 2023-2024'!$L$7:$W$993,12,0),"-")</f>
        <v>94</v>
      </c>
      <c r="G561">
        <f>IFERROR(VLOOKUP(A561,'PARA SISTEMAS 2023-2024'!$L$7:$X$993,13,0),"-")</f>
        <v>94</v>
      </c>
    </row>
    <row r="562" spans="1:7" x14ac:dyDescent="0.25">
      <c r="A562" s="88" t="s">
        <v>3371</v>
      </c>
      <c r="B562" s="141">
        <v>107</v>
      </c>
      <c r="C562" s="141">
        <v>0</v>
      </c>
      <c r="E562">
        <f>IFERROR(VLOOKUP(A562,'PARA SISTEMAS 2023-2024'!$L$7:$W$993,12,0),"-")</f>
        <v>107</v>
      </c>
      <c r="G562">
        <f>IFERROR(VLOOKUP(A562,'PARA SISTEMAS 2023-2024'!$L$7:$X$993,13,0),"-")</f>
        <v>0</v>
      </c>
    </row>
    <row r="563" spans="1:7" x14ac:dyDescent="0.25">
      <c r="A563" s="88" t="s">
        <v>3372</v>
      </c>
      <c r="B563" s="141">
        <v>1</v>
      </c>
      <c r="C563" s="141">
        <v>0</v>
      </c>
      <c r="E563">
        <f>IFERROR(VLOOKUP(A563,'PARA SISTEMAS 2023-2024'!$L$7:$W$993,12,0),"-")</f>
        <v>1</v>
      </c>
      <c r="G563">
        <f>IFERROR(VLOOKUP(A563,'PARA SISTEMAS 2023-2024'!$L$7:$X$993,13,0),"-")</f>
        <v>0</v>
      </c>
    </row>
    <row r="564" spans="1:7" x14ac:dyDescent="0.25">
      <c r="A564" s="88" t="s">
        <v>3373</v>
      </c>
      <c r="B564" s="141">
        <v>69</v>
      </c>
      <c r="C564" s="141">
        <v>0</v>
      </c>
      <c r="E564">
        <f>IFERROR(VLOOKUP(A564,'PARA SISTEMAS 2023-2024'!$L$7:$W$993,12,0),"-")</f>
        <v>69</v>
      </c>
      <c r="G564">
        <f>IFERROR(VLOOKUP(A564,'PARA SISTEMAS 2023-2024'!$L$7:$X$993,13,0),"-")</f>
        <v>0</v>
      </c>
    </row>
    <row r="565" spans="1:7" x14ac:dyDescent="0.25">
      <c r="A565" s="88" t="s">
        <v>3374</v>
      </c>
      <c r="B565" s="141">
        <v>326</v>
      </c>
      <c r="C565" s="141">
        <v>0</v>
      </c>
      <c r="E565">
        <f>IFERROR(VLOOKUP(A565,'PARA SISTEMAS 2023-2024'!$L$7:$W$993,12,0),"-")</f>
        <v>326</v>
      </c>
      <c r="G565">
        <f>IFERROR(VLOOKUP(A565,'PARA SISTEMAS 2023-2024'!$L$7:$X$993,13,0),"-")</f>
        <v>0</v>
      </c>
    </row>
    <row r="566" spans="1:7" x14ac:dyDescent="0.25">
      <c r="A566" s="88" t="s">
        <v>3375</v>
      </c>
      <c r="B566" s="141">
        <v>30</v>
      </c>
      <c r="C566" s="141">
        <v>30</v>
      </c>
      <c r="E566">
        <f>IFERROR(VLOOKUP(A566,'PARA SISTEMAS 2023-2024'!$L$7:$W$993,12,0),"-")</f>
        <v>30</v>
      </c>
      <c r="G566">
        <f>IFERROR(VLOOKUP(A566,'PARA SISTEMAS 2023-2024'!$L$7:$X$993,13,0),"-")</f>
        <v>30</v>
      </c>
    </row>
    <row r="567" spans="1:7" x14ac:dyDescent="0.25">
      <c r="A567" s="88" t="s">
        <v>3376</v>
      </c>
      <c r="B567" s="141">
        <v>36</v>
      </c>
      <c r="C567" s="141">
        <v>0</v>
      </c>
      <c r="E567">
        <f>IFERROR(VLOOKUP(A567,'PARA SISTEMAS 2023-2024'!$L$7:$W$993,12,0),"-")</f>
        <v>36</v>
      </c>
      <c r="G567">
        <f>IFERROR(VLOOKUP(A567,'PARA SISTEMAS 2023-2024'!$L$7:$X$993,13,0),"-")</f>
        <v>0</v>
      </c>
    </row>
    <row r="568" spans="1:7" x14ac:dyDescent="0.25">
      <c r="A568" s="88" t="s">
        <v>3377</v>
      </c>
      <c r="B568" s="141">
        <v>40</v>
      </c>
      <c r="C568" s="141">
        <v>40</v>
      </c>
      <c r="E568">
        <f>IFERROR(VLOOKUP(A568,'PARA SISTEMAS 2023-2024'!$L$7:$W$993,12,0),"-")</f>
        <v>40</v>
      </c>
      <c r="G568">
        <f>IFERROR(VLOOKUP(A568,'PARA SISTEMAS 2023-2024'!$L$7:$X$993,13,0),"-")</f>
        <v>40</v>
      </c>
    </row>
    <row r="569" spans="1:7" x14ac:dyDescent="0.25">
      <c r="A569" s="88" t="s">
        <v>3378</v>
      </c>
      <c r="B569" s="141">
        <v>12</v>
      </c>
      <c r="C569" s="141">
        <v>12</v>
      </c>
      <c r="E569">
        <f>IFERROR(VLOOKUP(A569,'PARA SISTEMAS 2023-2024'!$L$7:$W$993,12,0),"-")</f>
        <v>12</v>
      </c>
      <c r="G569">
        <f>IFERROR(VLOOKUP(A569,'PARA SISTEMAS 2023-2024'!$L$7:$X$993,13,0),"-")</f>
        <v>12</v>
      </c>
    </row>
    <row r="570" spans="1:7" x14ac:dyDescent="0.25">
      <c r="A570" s="88" t="s">
        <v>3379</v>
      </c>
      <c r="B570" s="141">
        <v>60</v>
      </c>
      <c r="C570" s="141">
        <v>0</v>
      </c>
      <c r="E570">
        <f>IFERROR(VLOOKUP(A570,'PARA SISTEMAS 2023-2024'!$L$7:$W$993,12,0),"-")</f>
        <v>60</v>
      </c>
      <c r="G570">
        <f>IFERROR(VLOOKUP(A570,'PARA SISTEMAS 2023-2024'!$L$7:$X$993,13,0),"-")</f>
        <v>0</v>
      </c>
    </row>
    <row r="571" spans="1:7" x14ac:dyDescent="0.25">
      <c r="A571" s="88" t="s">
        <v>3380</v>
      </c>
      <c r="B571" s="141">
        <v>29</v>
      </c>
      <c r="C571" s="141">
        <v>29</v>
      </c>
      <c r="E571">
        <f>IFERROR(VLOOKUP(A571,'PARA SISTEMAS 2023-2024'!$L$7:$W$993,12,0),"-")</f>
        <v>29</v>
      </c>
      <c r="G571">
        <f>IFERROR(VLOOKUP(A571,'PARA SISTEMAS 2023-2024'!$L$7:$X$993,13,0),"-")</f>
        <v>29</v>
      </c>
    </row>
    <row r="572" spans="1:7" x14ac:dyDescent="0.25">
      <c r="A572" s="88" t="s">
        <v>3381</v>
      </c>
      <c r="B572" s="141">
        <v>38</v>
      </c>
      <c r="C572" s="141">
        <v>38</v>
      </c>
      <c r="E572">
        <f>IFERROR(VLOOKUP(A572,'PARA SISTEMAS 2023-2024'!$L$7:$W$993,12,0),"-")</f>
        <v>38</v>
      </c>
      <c r="G572">
        <f>IFERROR(VLOOKUP(A572,'PARA SISTEMAS 2023-2024'!$L$7:$X$993,13,0),"-")</f>
        <v>38</v>
      </c>
    </row>
    <row r="573" spans="1:7" x14ac:dyDescent="0.25">
      <c r="A573" s="88" t="s">
        <v>3382</v>
      </c>
      <c r="B573" s="141">
        <v>16</v>
      </c>
      <c r="C573" s="141">
        <v>0</v>
      </c>
      <c r="E573">
        <f>IFERROR(VLOOKUP(A573,'PARA SISTEMAS 2023-2024'!$L$7:$W$993,12,0),"-")</f>
        <v>16</v>
      </c>
      <c r="G573">
        <f>IFERROR(VLOOKUP(A573,'PARA SISTEMAS 2023-2024'!$L$7:$X$993,13,0),"-")</f>
        <v>0</v>
      </c>
    </row>
    <row r="574" spans="1:7" x14ac:dyDescent="0.25">
      <c r="A574" s="88" t="s">
        <v>3383</v>
      </c>
      <c r="B574" s="141">
        <v>16</v>
      </c>
      <c r="C574" s="141">
        <v>0</v>
      </c>
      <c r="E574">
        <f>IFERROR(VLOOKUP(A574,'PARA SISTEMAS 2023-2024'!$L$7:$W$993,12,0),"-")</f>
        <v>16</v>
      </c>
      <c r="G574">
        <f>IFERROR(VLOOKUP(A574,'PARA SISTEMAS 2023-2024'!$L$7:$X$993,13,0),"-")</f>
        <v>0</v>
      </c>
    </row>
    <row r="575" spans="1:7" x14ac:dyDescent="0.25">
      <c r="A575" s="88" t="s">
        <v>3384</v>
      </c>
      <c r="B575" s="141">
        <v>40800</v>
      </c>
      <c r="C575" s="141">
        <v>40800</v>
      </c>
      <c r="E575">
        <f>IFERROR(VLOOKUP(A575,'PARA SISTEMAS 2023-2024'!$L$7:$W$993,12,0),"-")</f>
        <v>40800</v>
      </c>
      <c r="G575">
        <f>IFERROR(VLOOKUP(A575,'PARA SISTEMAS 2023-2024'!$L$7:$X$993,13,0),"-")</f>
        <v>40800</v>
      </c>
    </row>
    <row r="576" spans="1:7" x14ac:dyDescent="0.25">
      <c r="A576" s="88" t="s">
        <v>3385</v>
      </c>
      <c r="B576" s="141">
        <v>1248</v>
      </c>
      <c r="C576" s="141">
        <v>1248</v>
      </c>
      <c r="E576">
        <f>IFERROR(VLOOKUP(A576,'PARA SISTEMAS 2023-2024'!$L$7:$W$993,12,0),"-")</f>
        <v>1248</v>
      </c>
      <c r="G576">
        <f>IFERROR(VLOOKUP(A576,'PARA SISTEMAS 2023-2024'!$L$7:$X$993,13,0),"-")</f>
        <v>1248</v>
      </c>
    </row>
    <row r="577" spans="1:7" x14ac:dyDescent="0.25">
      <c r="A577" s="88" t="s">
        <v>3386</v>
      </c>
      <c r="B577" s="141">
        <v>1050</v>
      </c>
      <c r="C577" s="141">
        <v>1050</v>
      </c>
      <c r="E577">
        <f>IFERROR(VLOOKUP(A577,'PARA SISTEMAS 2023-2024'!$L$7:$W$993,12,0),"-")</f>
        <v>1050</v>
      </c>
      <c r="G577">
        <f>IFERROR(VLOOKUP(A577,'PARA SISTEMAS 2023-2024'!$L$7:$X$993,13,0),"-")</f>
        <v>1050</v>
      </c>
    </row>
    <row r="578" spans="1:7" x14ac:dyDescent="0.25">
      <c r="A578" s="88" t="s">
        <v>3387</v>
      </c>
      <c r="B578" s="141">
        <v>4292</v>
      </c>
      <c r="C578" s="141">
        <v>4292</v>
      </c>
      <c r="E578">
        <f>IFERROR(VLOOKUP(A578,'PARA SISTEMAS 2023-2024'!$L$7:$W$993,12,0),"-")</f>
        <v>4292</v>
      </c>
      <c r="G578">
        <f>IFERROR(VLOOKUP(A578,'PARA SISTEMAS 2023-2024'!$L$7:$X$993,13,0),"-")</f>
        <v>4292</v>
      </c>
    </row>
    <row r="579" spans="1:7" x14ac:dyDescent="0.25">
      <c r="A579" s="88" t="s">
        <v>3388</v>
      </c>
      <c r="B579" s="141">
        <v>4</v>
      </c>
      <c r="C579" s="141">
        <v>0</v>
      </c>
      <c r="E579">
        <f>IFERROR(VLOOKUP(A579,'PARA SISTEMAS 2023-2024'!$L$7:$W$993,12,0),"-")</f>
        <v>4</v>
      </c>
      <c r="G579">
        <f>IFERROR(VLOOKUP(A579,'PARA SISTEMAS 2023-2024'!$L$7:$X$993,13,0),"-")</f>
        <v>0</v>
      </c>
    </row>
    <row r="580" spans="1:7" x14ac:dyDescent="0.25">
      <c r="A580" s="88" t="s">
        <v>3389</v>
      </c>
      <c r="B580" s="141">
        <v>7</v>
      </c>
      <c r="C580" s="141">
        <v>7</v>
      </c>
      <c r="E580">
        <f>IFERROR(VLOOKUP(A580,'PARA SISTEMAS 2023-2024'!$L$7:$W$993,12,0),"-")</f>
        <v>7</v>
      </c>
      <c r="G580">
        <f>IFERROR(VLOOKUP(A580,'PARA SISTEMAS 2023-2024'!$L$7:$X$993,13,0),"-")</f>
        <v>7</v>
      </c>
    </row>
    <row r="581" spans="1:7" x14ac:dyDescent="0.25">
      <c r="A581" s="88" t="s">
        <v>3390</v>
      </c>
      <c r="B581" s="141">
        <v>2861</v>
      </c>
      <c r="C581" s="141">
        <v>2861</v>
      </c>
      <c r="E581">
        <f>IFERROR(VLOOKUP(A581,'PARA SISTEMAS 2023-2024'!$L$7:$W$993,12,0),"-")</f>
        <v>2861</v>
      </c>
      <c r="G581">
        <f>IFERROR(VLOOKUP(A581,'PARA SISTEMAS 2023-2024'!$L$7:$X$993,13,0),"-")</f>
        <v>2861</v>
      </c>
    </row>
    <row r="582" spans="1:7" x14ac:dyDescent="0.25">
      <c r="A582" s="88" t="s">
        <v>3391</v>
      </c>
      <c r="B582" s="141">
        <v>7799</v>
      </c>
      <c r="C582" s="141">
        <v>7799</v>
      </c>
      <c r="E582">
        <f>IFERROR(VLOOKUP(A582,'PARA SISTEMAS 2023-2024'!$L$7:$W$993,12,0),"-")</f>
        <v>7799</v>
      </c>
      <c r="G582">
        <f>IFERROR(VLOOKUP(A582,'PARA SISTEMAS 2023-2024'!$L$7:$X$993,13,0),"-")</f>
        <v>7799</v>
      </c>
    </row>
    <row r="583" spans="1:7" x14ac:dyDescent="0.25">
      <c r="A583" s="88" t="s">
        <v>3392</v>
      </c>
      <c r="B583" s="141">
        <v>832</v>
      </c>
      <c r="C583" s="141">
        <v>832</v>
      </c>
      <c r="E583">
        <f>IFERROR(VLOOKUP(A583,'PARA SISTEMAS 2023-2024'!$L$7:$W$993,12,0),"-")</f>
        <v>832</v>
      </c>
      <c r="G583">
        <f>IFERROR(VLOOKUP(A583,'PARA SISTEMAS 2023-2024'!$L$7:$X$993,13,0),"-")</f>
        <v>832</v>
      </c>
    </row>
    <row r="584" spans="1:7" x14ac:dyDescent="0.25">
      <c r="A584" s="88" t="s">
        <v>3393</v>
      </c>
      <c r="B584" s="141">
        <v>3200</v>
      </c>
      <c r="C584" s="141">
        <v>0</v>
      </c>
      <c r="E584">
        <f>IFERROR(VLOOKUP(A584,'PARA SISTEMAS 2023-2024'!$L$7:$W$993,12,0),"-")</f>
        <v>3200</v>
      </c>
      <c r="G584">
        <f>IFERROR(VLOOKUP(A584,'PARA SISTEMAS 2023-2024'!$L$7:$X$993,13,0),"-")</f>
        <v>0</v>
      </c>
    </row>
    <row r="585" spans="1:7" x14ac:dyDescent="0.25">
      <c r="A585" s="88" t="s">
        <v>3394</v>
      </c>
      <c r="B585" s="141">
        <v>41</v>
      </c>
      <c r="C585" s="141">
        <v>41</v>
      </c>
      <c r="E585">
        <f>IFERROR(VLOOKUP(A585,'PARA SISTEMAS 2023-2024'!$L$7:$W$993,12,0),"-")</f>
        <v>41</v>
      </c>
      <c r="G585">
        <f>IFERROR(VLOOKUP(A585,'PARA SISTEMAS 2023-2024'!$L$7:$X$993,13,0),"-")</f>
        <v>41</v>
      </c>
    </row>
    <row r="586" spans="1:7" x14ac:dyDescent="0.25">
      <c r="A586" s="88" t="s">
        <v>3395</v>
      </c>
      <c r="B586" s="141">
        <v>11</v>
      </c>
      <c r="C586" s="141">
        <v>0</v>
      </c>
      <c r="E586">
        <f>IFERROR(VLOOKUP(A586,'PARA SISTEMAS 2023-2024'!$L$7:$W$993,12,0),"-")</f>
        <v>11</v>
      </c>
      <c r="G586">
        <f>IFERROR(VLOOKUP(A586,'PARA SISTEMAS 2023-2024'!$L$7:$X$993,13,0),"-")</f>
        <v>0</v>
      </c>
    </row>
    <row r="587" spans="1:7" x14ac:dyDescent="0.25">
      <c r="A587" s="88" t="s">
        <v>3396</v>
      </c>
      <c r="B587" s="141">
        <v>13</v>
      </c>
      <c r="C587" s="141">
        <v>0</v>
      </c>
      <c r="E587">
        <f>IFERROR(VLOOKUP(A587,'PARA SISTEMAS 2023-2024'!$L$7:$W$993,12,0),"-")</f>
        <v>13</v>
      </c>
      <c r="G587">
        <f>IFERROR(VLOOKUP(A587,'PARA SISTEMAS 2023-2024'!$L$7:$X$993,13,0),"-")</f>
        <v>0</v>
      </c>
    </row>
    <row r="588" spans="1:7" x14ac:dyDescent="0.25">
      <c r="A588" s="88" t="s">
        <v>3397</v>
      </c>
      <c r="B588" s="141">
        <v>83</v>
      </c>
      <c r="C588" s="141">
        <v>0</v>
      </c>
      <c r="E588">
        <f>IFERROR(VLOOKUP(A588,'PARA SISTEMAS 2023-2024'!$L$7:$W$993,12,0),"-")</f>
        <v>83</v>
      </c>
      <c r="G588">
        <f>IFERROR(VLOOKUP(A588,'PARA SISTEMAS 2023-2024'!$L$7:$X$993,13,0),"-")</f>
        <v>0</v>
      </c>
    </row>
    <row r="589" spans="1:7" x14ac:dyDescent="0.25">
      <c r="A589" s="88" t="s">
        <v>3398</v>
      </c>
      <c r="B589" s="141">
        <v>3</v>
      </c>
      <c r="C589" s="141">
        <v>0</v>
      </c>
      <c r="E589">
        <f>IFERROR(VLOOKUP(A589,'PARA SISTEMAS 2023-2024'!$L$7:$W$993,12,0),"-")</f>
        <v>3</v>
      </c>
      <c r="G589">
        <f>IFERROR(VLOOKUP(A589,'PARA SISTEMAS 2023-2024'!$L$7:$X$993,13,0),"-")</f>
        <v>0</v>
      </c>
    </row>
    <row r="590" spans="1:7" x14ac:dyDescent="0.25">
      <c r="A590" s="88" t="s">
        <v>3399</v>
      </c>
      <c r="B590" s="141">
        <v>437</v>
      </c>
      <c r="C590" s="141">
        <v>52</v>
      </c>
      <c r="E590">
        <f>IFERROR(VLOOKUP(A590,'PARA SISTEMAS 2023-2024'!$L$7:$W$993,12,0),"-")</f>
        <v>437</v>
      </c>
      <c r="G590">
        <f>IFERROR(VLOOKUP(A590,'PARA SISTEMAS 2023-2024'!$L$7:$X$993,13,0),"-")</f>
        <v>52</v>
      </c>
    </row>
    <row r="591" spans="1:7" x14ac:dyDescent="0.25">
      <c r="A591" s="88" t="s">
        <v>3400</v>
      </c>
      <c r="B591" s="141">
        <v>2</v>
      </c>
      <c r="C591" s="141">
        <v>0</v>
      </c>
      <c r="E591">
        <f>IFERROR(VLOOKUP(A591,'PARA SISTEMAS 2023-2024'!$L$7:$W$993,12,0),"-")</f>
        <v>2</v>
      </c>
      <c r="G591">
        <f>IFERROR(VLOOKUP(A591,'PARA SISTEMAS 2023-2024'!$L$7:$X$993,13,0),"-")</f>
        <v>0</v>
      </c>
    </row>
    <row r="592" spans="1:7" x14ac:dyDescent="0.25">
      <c r="A592" s="88" t="s">
        <v>3401</v>
      </c>
      <c r="B592" s="141">
        <v>1</v>
      </c>
      <c r="C592" s="141">
        <v>0</v>
      </c>
      <c r="E592">
        <f>IFERROR(VLOOKUP(A592,'PARA SISTEMAS 2023-2024'!$L$7:$W$993,12,0),"-")</f>
        <v>1</v>
      </c>
      <c r="G592">
        <f>IFERROR(VLOOKUP(A592,'PARA SISTEMAS 2023-2024'!$L$7:$X$993,13,0),"-")</f>
        <v>0</v>
      </c>
    </row>
    <row r="593" spans="1:7" x14ac:dyDescent="0.25">
      <c r="A593" s="88" t="s">
        <v>3452</v>
      </c>
      <c r="B593" s="141">
        <v>25</v>
      </c>
      <c r="C593" s="141">
        <v>25</v>
      </c>
      <c r="E593">
        <f>IFERROR(VLOOKUP(A593,'PARA SISTEMAS 2023-2024'!$L$7:$W$993,12,0),"-")</f>
        <v>25</v>
      </c>
      <c r="G593">
        <f>IFERROR(VLOOKUP(A593,'PARA SISTEMAS 2023-2024'!$L$7:$X$993,13,0),"-")</f>
        <v>25</v>
      </c>
    </row>
    <row r="594" spans="1:7" x14ac:dyDescent="0.25">
      <c r="A594" s="88" t="s">
        <v>3474</v>
      </c>
      <c r="B594" s="141">
        <v>2</v>
      </c>
      <c r="C594" s="141">
        <v>0</v>
      </c>
      <c r="E594">
        <f>IFERROR(VLOOKUP(A594,'PARA SISTEMAS 2023-2024'!$L$7:$W$993,12,0),"-")</f>
        <v>2</v>
      </c>
      <c r="G594">
        <f>IFERROR(VLOOKUP(A594,'PARA SISTEMAS 2023-2024'!$L$7:$X$993,13,0),"-")</f>
        <v>0</v>
      </c>
    </row>
    <row r="595" spans="1:7" x14ac:dyDescent="0.25">
      <c r="A595" s="88" t="s">
        <v>3475</v>
      </c>
      <c r="B595" s="141">
        <v>5</v>
      </c>
      <c r="C595" s="141">
        <v>0</v>
      </c>
      <c r="E595">
        <f>IFERROR(VLOOKUP(A595,'PARA SISTEMAS 2023-2024'!$L$7:$W$993,12,0),"-")</f>
        <v>5</v>
      </c>
      <c r="G595">
        <f>IFERROR(VLOOKUP(A595,'PARA SISTEMAS 2023-2024'!$L$7:$X$993,13,0),"-")</f>
        <v>0</v>
      </c>
    </row>
    <row r="596" spans="1:7" x14ac:dyDescent="0.25">
      <c r="A596" s="88" t="s">
        <v>3476</v>
      </c>
      <c r="B596" s="141">
        <v>692</v>
      </c>
      <c r="C596" s="141">
        <v>0</v>
      </c>
      <c r="E596">
        <f>IFERROR(VLOOKUP(A596,'PARA SISTEMAS 2023-2024'!$L$7:$W$993,12,0),"-")</f>
        <v>692</v>
      </c>
      <c r="G596">
        <f>IFERROR(VLOOKUP(A596,'PARA SISTEMAS 2023-2024'!$L$7:$X$993,13,0),"-")</f>
        <v>0</v>
      </c>
    </row>
    <row r="597" spans="1:7" x14ac:dyDescent="0.25">
      <c r="A597" s="88" t="s">
        <v>3477</v>
      </c>
      <c r="B597" s="141">
        <v>922</v>
      </c>
      <c r="C597" s="141">
        <v>0</v>
      </c>
      <c r="E597">
        <f>IFERROR(VLOOKUP(A597,'PARA SISTEMAS 2023-2024'!$L$7:$W$993,12,0),"-")</f>
        <v>922</v>
      </c>
      <c r="G597">
        <f>IFERROR(VLOOKUP(A597,'PARA SISTEMAS 2023-2024'!$L$7:$X$993,13,0),"-")</f>
        <v>0</v>
      </c>
    </row>
    <row r="598" spans="1:7" x14ac:dyDescent="0.25">
      <c r="A598" s="88" t="s">
        <v>3478</v>
      </c>
      <c r="B598" s="141">
        <v>80</v>
      </c>
      <c r="C598" s="141">
        <v>0</v>
      </c>
      <c r="E598">
        <f>IFERROR(VLOOKUP(A598,'PARA SISTEMAS 2023-2024'!$L$7:$W$993,12,0),"-")</f>
        <v>80</v>
      </c>
      <c r="G598">
        <f>IFERROR(VLOOKUP(A598,'PARA SISTEMAS 2023-2024'!$L$7:$X$993,13,0),"-")</f>
        <v>0</v>
      </c>
    </row>
    <row r="599" spans="1:7" x14ac:dyDescent="0.25">
      <c r="A599" s="88" t="s">
        <v>3479</v>
      </c>
      <c r="B599" s="141">
        <v>1387</v>
      </c>
      <c r="C599" s="141">
        <v>0</v>
      </c>
      <c r="E599">
        <f>IFERROR(VLOOKUP(A599,'PARA SISTEMAS 2023-2024'!$L$7:$W$993,12,0),"-")</f>
        <v>1387</v>
      </c>
      <c r="G599">
        <f>IFERROR(VLOOKUP(A599,'PARA SISTEMAS 2023-2024'!$L$7:$X$993,13,0),"-")</f>
        <v>0</v>
      </c>
    </row>
    <row r="600" spans="1:7" x14ac:dyDescent="0.25">
      <c r="A600" s="88" t="s">
        <v>3480</v>
      </c>
      <c r="B600" s="141">
        <v>1</v>
      </c>
      <c r="C600" s="141">
        <v>0</v>
      </c>
      <c r="E600">
        <f>IFERROR(VLOOKUP(A600,'PARA SISTEMAS 2023-2024'!$L$7:$W$993,12,0),"-")</f>
        <v>1</v>
      </c>
      <c r="G600">
        <f>IFERROR(VLOOKUP(A600,'PARA SISTEMAS 2023-2024'!$L$7:$X$993,13,0),"-")</f>
        <v>0</v>
      </c>
    </row>
    <row r="601" spans="1:7" x14ac:dyDescent="0.25">
      <c r="A601" s="88" t="s">
        <v>3481</v>
      </c>
      <c r="B601" s="141">
        <v>4</v>
      </c>
      <c r="C601" s="141">
        <v>0</v>
      </c>
      <c r="E601">
        <f>IFERROR(VLOOKUP(A601,'PARA SISTEMAS 2023-2024'!$L$7:$W$993,12,0),"-")</f>
        <v>4</v>
      </c>
      <c r="G601">
        <f>IFERROR(VLOOKUP(A601,'PARA SISTEMAS 2023-2024'!$L$7:$X$993,13,0),"-")</f>
        <v>0</v>
      </c>
    </row>
    <row r="602" spans="1:7" x14ac:dyDescent="0.25">
      <c r="A602" s="88" t="s">
        <v>3482</v>
      </c>
      <c r="B602" s="141">
        <v>4</v>
      </c>
      <c r="C602" s="141">
        <v>0</v>
      </c>
      <c r="E602">
        <f>IFERROR(VLOOKUP(A602,'PARA SISTEMAS 2023-2024'!$L$7:$W$993,12,0),"-")</f>
        <v>4</v>
      </c>
      <c r="G602">
        <f>IFERROR(VLOOKUP(A602,'PARA SISTEMAS 2023-2024'!$L$7:$X$993,13,0),"-")</f>
        <v>0</v>
      </c>
    </row>
    <row r="603" spans="1:7" x14ac:dyDescent="0.25">
      <c r="A603" s="88" t="s">
        <v>3483</v>
      </c>
      <c r="B603" s="141">
        <v>1</v>
      </c>
      <c r="C603" s="141">
        <v>0</v>
      </c>
      <c r="E603">
        <f>IFERROR(VLOOKUP(A603,'PARA SISTEMAS 2023-2024'!$L$7:$W$993,12,0),"-")</f>
        <v>1</v>
      </c>
      <c r="G603">
        <f>IFERROR(VLOOKUP(A603,'PARA SISTEMAS 2023-2024'!$L$7:$X$993,13,0),"-")</f>
        <v>0</v>
      </c>
    </row>
    <row r="604" spans="1:7" x14ac:dyDescent="0.25">
      <c r="A604" s="88" t="s">
        <v>3484</v>
      </c>
      <c r="B604" s="141">
        <v>12</v>
      </c>
      <c r="C604" s="141">
        <v>0</v>
      </c>
      <c r="E604">
        <f>IFERROR(VLOOKUP(A604,'PARA SISTEMAS 2023-2024'!$L$7:$W$993,12,0),"-")</f>
        <v>12</v>
      </c>
      <c r="G604">
        <f>IFERROR(VLOOKUP(A604,'PARA SISTEMAS 2023-2024'!$L$7:$X$993,13,0),"-")</f>
        <v>0</v>
      </c>
    </row>
    <row r="605" spans="1:7" x14ac:dyDescent="0.25">
      <c r="A605" s="88" t="s">
        <v>3485</v>
      </c>
      <c r="B605" s="141">
        <v>6</v>
      </c>
      <c r="C605" s="141">
        <v>6</v>
      </c>
      <c r="E605">
        <f>IFERROR(VLOOKUP(A605,'PARA SISTEMAS 2023-2024'!$L$7:$W$993,12,0),"-")</f>
        <v>6</v>
      </c>
      <c r="G605">
        <f>IFERROR(VLOOKUP(A605,'PARA SISTEMAS 2023-2024'!$L$7:$X$993,13,0),"-")</f>
        <v>6</v>
      </c>
    </row>
    <row r="606" spans="1:7" x14ac:dyDescent="0.25">
      <c r="A606" s="88" t="s">
        <v>3486</v>
      </c>
      <c r="B606" s="141">
        <v>20</v>
      </c>
      <c r="C606" s="141">
        <v>20</v>
      </c>
      <c r="E606">
        <f>IFERROR(VLOOKUP(A606,'PARA SISTEMAS 2023-2024'!$L$7:$W$993,12,0),"-")</f>
        <v>20</v>
      </c>
      <c r="G606">
        <f>IFERROR(VLOOKUP(A606,'PARA SISTEMAS 2023-2024'!$L$7:$X$993,13,0),"-")</f>
        <v>20</v>
      </c>
    </row>
    <row r="607" spans="1:7" x14ac:dyDescent="0.25">
      <c r="A607" s="88" t="s">
        <v>3487</v>
      </c>
      <c r="B607" s="141">
        <v>3</v>
      </c>
      <c r="C607" s="141">
        <v>0</v>
      </c>
      <c r="E607">
        <f>IFERROR(VLOOKUP(A607,'PARA SISTEMAS 2023-2024'!$L$7:$W$993,12,0),"-")</f>
        <v>3</v>
      </c>
      <c r="G607">
        <f>IFERROR(VLOOKUP(A607,'PARA SISTEMAS 2023-2024'!$L$7:$X$993,13,0),"-")</f>
        <v>0</v>
      </c>
    </row>
    <row r="608" spans="1:7" x14ac:dyDescent="0.25">
      <c r="A608" s="88" t="s">
        <v>3488</v>
      </c>
      <c r="B608" s="141">
        <v>2</v>
      </c>
      <c r="C608" s="141">
        <v>2</v>
      </c>
      <c r="E608">
        <f>IFERROR(VLOOKUP(A608,'PARA SISTEMAS 2023-2024'!$L$7:$W$993,12,0),"-")</f>
        <v>2</v>
      </c>
      <c r="G608">
        <f>IFERROR(VLOOKUP(A608,'PARA SISTEMAS 2023-2024'!$L$7:$X$993,13,0),"-")</f>
        <v>2</v>
      </c>
    </row>
    <row r="609" spans="1:7" x14ac:dyDescent="0.25">
      <c r="A609" s="88" t="s">
        <v>3489</v>
      </c>
      <c r="B609" s="141">
        <v>1152</v>
      </c>
      <c r="C609" s="141">
        <v>0</v>
      </c>
      <c r="E609">
        <f>IFERROR(VLOOKUP(A609,'PARA SISTEMAS 2023-2024'!$L$7:$W$993,12,0),"-")</f>
        <v>1152</v>
      </c>
      <c r="G609">
        <f>IFERROR(VLOOKUP(A609,'PARA SISTEMAS 2023-2024'!$L$7:$X$993,13,0),"-")</f>
        <v>0</v>
      </c>
    </row>
    <row r="610" spans="1:7" x14ac:dyDescent="0.25">
      <c r="A610" s="88" t="s">
        <v>3490</v>
      </c>
      <c r="B610" s="141">
        <v>2</v>
      </c>
      <c r="C610" s="141">
        <v>0</v>
      </c>
      <c r="E610">
        <f>IFERROR(VLOOKUP(A610,'PARA SISTEMAS 2023-2024'!$L$7:$W$993,12,0),"-")</f>
        <v>2</v>
      </c>
      <c r="G610">
        <f>IFERROR(VLOOKUP(A610,'PARA SISTEMAS 2023-2024'!$L$7:$X$993,13,0),"-")</f>
        <v>0</v>
      </c>
    </row>
    <row r="611" spans="1:7" x14ac:dyDescent="0.25">
      <c r="A611" s="88" t="s">
        <v>3491</v>
      </c>
      <c r="B611" s="141">
        <v>15</v>
      </c>
      <c r="C611" s="141">
        <v>0</v>
      </c>
      <c r="E611">
        <f>IFERROR(VLOOKUP(A611,'PARA SISTEMAS 2023-2024'!$L$7:$W$993,12,0),"-")</f>
        <v>15</v>
      </c>
      <c r="G611">
        <f>IFERROR(VLOOKUP(A611,'PARA SISTEMAS 2023-2024'!$L$7:$X$993,13,0),"-")</f>
        <v>0</v>
      </c>
    </row>
    <row r="612" spans="1:7" x14ac:dyDescent="0.25">
      <c r="A612" s="88" t="s">
        <v>3492</v>
      </c>
      <c r="B612" s="141">
        <v>2</v>
      </c>
      <c r="C612" s="141">
        <v>0</v>
      </c>
      <c r="E612">
        <f>IFERROR(VLOOKUP(A612,'PARA SISTEMAS 2023-2024'!$L$7:$W$993,12,0),"-")</f>
        <v>2</v>
      </c>
      <c r="G612">
        <f>IFERROR(VLOOKUP(A612,'PARA SISTEMAS 2023-2024'!$L$7:$X$993,13,0),"-")</f>
        <v>0</v>
      </c>
    </row>
    <row r="613" spans="1:7" x14ac:dyDescent="0.25">
      <c r="A613" s="88" t="s">
        <v>3493</v>
      </c>
      <c r="B613" s="141">
        <v>2</v>
      </c>
      <c r="C613" s="141">
        <v>2</v>
      </c>
      <c r="E613">
        <f>IFERROR(VLOOKUP(A613,'PARA SISTEMAS 2023-2024'!$L$7:$W$993,12,0),"-")</f>
        <v>2</v>
      </c>
      <c r="G613">
        <f>IFERROR(VLOOKUP(A613,'PARA SISTEMAS 2023-2024'!$L$7:$X$993,13,0),"-")</f>
        <v>2</v>
      </c>
    </row>
    <row r="614" spans="1:7" x14ac:dyDescent="0.25">
      <c r="A614" s="88" t="s">
        <v>3494</v>
      </c>
      <c r="B614" s="141">
        <v>38</v>
      </c>
      <c r="C614" s="141">
        <v>0</v>
      </c>
      <c r="E614">
        <f>IFERROR(VLOOKUP(A614,'PARA SISTEMAS 2023-2024'!$L$7:$W$993,12,0),"-")</f>
        <v>38</v>
      </c>
      <c r="G614">
        <f>IFERROR(VLOOKUP(A614,'PARA SISTEMAS 2023-2024'!$L$7:$X$993,13,0),"-")</f>
        <v>0</v>
      </c>
    </row>
    <row r="615" spans="1:7" x14ac:dyDescent="0.25">
      <c r="A615" s="88" t="s">
        <v>3495</v>
      </c>
      <c r="B615" s="141">
        <v>4</v>
      </c>
      <c r="C615" s="141">
        <v>0</v>
      </c>
      <c r="E615">
        <f>IFERROR(VLOOKUP(A615,'PARA SISTEMAS 2023-2024'!$L$7:$W$993,12,0),"-")</f>
        <v>4</v>
      </c>
      <c r="G615">
        <f>IFERROR(VLOOKUP(A615,'PARA SISTEMAS 2023-2024'!$L$7:$X$993,13,0),"-")</f>
        <v>0</v>
      </c>
    </row>
    <row r="616" spans="1:7" x14ac:dyDescent="0.25">
      <c r="A616" s="88" t="s">
        <v>3496</v>
      </c>
      <c r="B616" s="141">
        <v>3</v>
      </c>
      <c r="C616" s="141">
        <v>0</v>
      </c>
      <c r="E616">
        <f>IFERROR(VLOOKUP(A616,'PARA SISTEMAS 2023-2024'!$L$7:$W$993,12,0),"-")</f>
        <v>3</v>
      </c>
      <c r="G616">
        <f>IFERROR(VLOOKUP(A616,'PARA SISTEMAS 2023-2024'!$L$7:$X$993,13,0),"-")</f>
        <v>0</v>
      </c>
    </row>
    <row r="617" spans="1:7" x14ac:dyDescent="0.25">
      <c r="A617" s="88" t="s">
        <v>3497</v>
      </c>
      <c r="B617" s="141">
        <v>31</v>
      </c>
      <c r="C617" s="141">
        <v>0</v>
      </c>
      <c r="E617">
        <f>IFERROR(VLOOKUP(A617,'PARA SISTEMAS 2023-2024'!$L$7:$W$993,12,0),"-")</f>
        <v>31</v>
      </c>
      <c r="G617">
        <f>IFERROR(VLOOKUP(A617,'PARA SISTEMAS 2023-2024'!$L$7:$X$993,13,0),"-")</f>
        <v>0</v>
      </c>
    </row>
    <row r="618" spans="1:7" x14ac:dyDescent="0.25">
      <c r="A618" s="88" t="s">
        <v>3498</v>
      </c>
      <c r="B618" s="141">
        <v>8</v>
      </c>
      <c r="C618" s="141">
        <v>0</v>
      </c>
      <c r="E618">
        <f>IFERROR(VLOOKUP(A618,'PARA SISTEMAS 2023-2024'!$L$7:$W$993,12,0),"-")</f>
        <v>8</v>
      </c>
      <c r="G618">
        <f>IFERROR(VLOOKUP(A618,'PARA SISTEMAS 2023-2024'!$L$7:$X$993,13,0),"-")</f>
        <v>0</v>
      </c>
    </row>
    <row r="619" spans="1:7" x14ac:dyDescent="0.25">
      <c r="A619" s="88" t="s">
        <v>3499</v>
      </c>
      <c r="B619" s="141">
        <v>2</v>
      </c>
      <c r="C619" s="141">
        <v>0</v>
      </c>
      <c r="E619">
        <f>IFERROR(VLOOKUP(A619,'PARA SISTEMAS 2023-2024'!$L$7:$W$993,12,0),"-")</f>
        <v>2</v>
      </c>
      <c r="G619">
        <f>IFERROR(VLOOKUP(A619,'PARA SISTEMAS 2023-2024'!$L$7:$X$993,13,0),"-")</f>
        <v>0</v>
      </c>
    </row>
    <row r="620" spans="1:7" x14ac:dyDescent="0.25">
      <c r="A620" s="88" t="s">
        <v>3500</v>
      </c>
      <c r="B620" s="141">
        <v>156</v>
      </c>
      <c r="C620" s="141">
        <v>0</v>
      </c>
      <c r="E620">
        <f>IFERROR(VLOOKUP(A620,'PARA SISTEMAS 2023-2024'!$L$7:$W$993,12,0),"-")</f>
        <v>156</v>
      </c>
      <c r="G620">
        <f>IFERROR(VLOOKUP(A620,'PARA SISTEMAS 2023-2024'!$L$7:$X$993,13,0),"-")</f>
        <v>0</v>
      </c>
    </row>
    <row r="621" spans="1:7" x14ac:dyDescent="0.25">
      <c r="A621" s="88" t="s">
        <v>3501</v>
      </c>
      <c r="B621" s="141">
        <v>41</v>
      </c>
      <c r="C621" s="141">
        <v>0</v>
      </c>
      <c r="E621">
        <f>IFERROR(VLOOKUP(A621,'PARA SISTEMAS 2023-2024'!$L$7:$W$993,12,0),"-")</f>
        <v>41</v>
      </c>
      <c r="G621">
        <f>IFERROR(VLOOKUP(A621,'PARA SISTEMAS 2023-2024'!$L$7:$X$993,13,0),"-")</f>
        <v>0</v>
      </c>
    </row>
    <row r="622" spans="1:7" x14ac:dyDescent="0.25">
      <c r="A622" s="88" t="s">
        <v>3502</v>
      </c>
      <c r="B622" s="141">
        <v>10</v>
      </c>
      <c r="C622" s="141">
        <v>0</v>
      </c>
      <c r="E622">
        <f>IFERROR(VLOOKUP(A622,'PARA SISTEMAS 2023-2024'!$L$7:$W$993,12,0),"-")</f>
        <v>10</v>
      </c>
      <c r="G622">
        <f>IFERROR(VLOOKUP(A622,'PARA SISTEMAS 2023-2024'!$L$7:$X$993,13,0),"-")</f>
        <v>0</v>
      </c>
    </row>
    <row r="623" spans="1:7" x14ac:dyDescent="0.25">
      <c r="A623" s="88" t="s">
        <v>3528</v>
      </c>
      <c r="B623" s="141">
        <v>2</v>
      </c>
      <c r="C623" s="141">
        <v>2</v>
      </c>
      <c r="E623">
        <f>IFERROR(VLOOKUP(A623,'PARA SISTEMAS 2023-2024'!$L$7:$W$993,12,0),"-")</f>
        <v>2</v>
      </c>
      <c r="G623">
        <f>IFERROR(VLOOKUP(A623,'PARA SISTEMAS 2023-2024'!$L$7:$X$993,13,0),"-")</f>
        <v>2</v>
      </c>
    </row>
    <row r="624" spans="1:7" x14ac:dyDescent="0.25">
      <c r="A624" s="88" t="s">
        <v>3529</v>
      </c>
      <c r="B624" s="141">
        <v>19</v>
      </c>
      <c r="C624" s="141">
        <v>0</v>
      </c>
      <c r="E624">
        <f>IFERROR(VLOOKUP(A624,'PARA SISTEMAS 2023-2024'!$L$7:$W$993,12,0),"-")</f>
        <v>19</v>
      </c>
      <c r="G624">
        <f>IFERROR(VLOOKUP(A624,'PARA SISTEMAS 2023-2024'!$L$7:$X$993,13,0),"-")</f>
        <v>0</v>
      </c>
    </row>
    <row r="625" spans="1:7" x14ac:dyDescent="0.25">
      <c r="A625" s="88" t="s">
        <v>3530</v>
      </c>
      <c r="B625" s="141">
        <v>2</v>
      </c>
      <c r="C625" s="141">
        <v>0</v>
      </c>
      <c r="E625">
        <f>IFERROR(VLOOKUP(A625,'PARA SISTEMAS 2023-2024'!$L$7:$W$993,12,0),"-")</f>
        <v>2</v>
      </c>
      <c r="G625">
        <f>IFERROR(VLOOKUP(A625,'PARA SISTEMAS 2023-2024'!$L$7:$X$993,13,0),"-")</f>
        <v>0</v>
      </c>
    </row>
    <row r="626" spans="1:7" x14ac:dyDescent="0.25">
      <c r="A626" s="88" t="s">
        <v>3531</v>
      </c>
      <c r="B626" s="141">
        <v>10</v>
      </c>
      <c r="C626" s="141">
        <v>0</v>
      </c>
      <c r="E626">
        <f>IFERROR(VLOOKUP(A626,'PARA SISTEMAS 2023-2024'!$L$7:$W$993,12,0),"-")</f>
        <v>10</v>
      </c>
      <c r="G626">
        <f>IFERROR(VLOOKUP(A626,'PARA SISTEMAS 2023-2024'!$L$7:$X$993,13,0),"-")</f>
        <v>0</v>
      </c>
    </row>
    <row r="627" spans="1:7" x14ac:dyDescent="0.25">
      <c r="A627" s="88" t="s">
        <v>3532</v>
      </c>
      <c r="B627" s="141">
        <v>2</v>
      </c>
      <c r="C627" s="141">
        <v>0</v>
      </c>
      <c r="E627">
        <f>IFERROR(VLOOKUP(A627,'PARA SISTEMAS 2023-2024'!$L$7:$W$993,12,0),"-")</f>
        <v>2</v>
      </c>
      <c r="G627">
        <f>IFERROR(VLOOKUP(A627,'PARA SISTEMAS 2023-2024'!$L$7:$X$993,13,0),"-")</f>
        <v>0</v>
      </c>
    </row>
    <row r="628" spans="1:7" x14ac:dyDescent="0.25">
      <c r="A628" s="88" t="s">
        <v>3533</v>
      </c>
      <c r="B628" s="141">
        <v>11</v>
      </c>
      <c r="C628" s="141">
        <v>11</v>
      </c>
      <c r="E628">
        <f>IFERROR(VLOOKUP(A628,'PARA SISTEMAS 2023-2024'!$L$7:$W$993,12,0),"-")</f>
        <v>11</v>
      </c>
      <c r="G628">
        <f>IFERROR(VLOOKUP(A628,'PARA SISTEMAS 2023-2024'!$L$7:$X$993,13,0),"-")</f>
        <v>11</v>
      </c>
    </row>
    <row r="629" spans="1:7" x14ac:dyDescent="0.25">
      <c r="A629" s="88" t="s">
        <v>3534</v>
      </c>
      <c r="B629" s="141">
        <v>10</v>
      </c>
      <c r="C629" s="141">
        <v>10</v>
      </c>
      <c r="E629">
        <f>IFERROR(VLOOKUP(A629,'PARA SISTEMAS 2023-2024'!$L$7:$W$993,12,0),"-")</f>
        <v>10</v>
      </c>
      <c r="G629">
        <f>IFERROR(VLOOKUP(A629,'PARA SISTEMAS 2023-2024'!$L$7:$X$993,13,0),"-")</f>
        <v>10</v>
      </c>
    </row>
    <row r="630" spans="1:7" x14ac:dyDescent="0.25">
      <c r="A630" s="88" t="s">
        <v>3535</v>
      </c>
      <c r="B630" s="141">
        <v>3</v>
      </c>
      <c r="C630" s="141">
        <v>0</v>
      </c>
      <c r="E630">
        <f>IFERROR(VLOOKUP(A630,'PARA SISTEMAS 2023-2024'!$L$7:$W$993,12,0),"-")</f>
        <v>3</v>
      </c>
      <c r="G630">
        <f>IFERROR(VLOOKUP(A630,'PARA SISTEMAS 2023-2024'!$L$7:$X$993,13,0),"-")</f>
        <v>0</v>
      </c>
    </row>
    <row r="631" spans="1:7" x14ac:dyDescent="0.25">
      <c r="A631" s="88" t="s">
        <v>3536</v>
      </c>
      <c r="B631" s="141">
        <v>4</v>
      </c>
      <c r="C631" s="141">
        <v>0</v>
      </c>
      <c r="E631">
        <f>IFERROR(VLOOKUP(A631,'PARA SISTEMAS 2023-2024'!$L$7:$W$993,12,0),"-")</f>
        <v>4</v>
      </c>
      <c r="G631">
        <f>IFERROR(VLOOKUP(A631,'PARA SISTEMAS 2023-2024'!$L$7:$X$993,13,0),"-")</f>
        <v>0</v>
      </c>
    </row>
    <row r="632" spans="1:7" x14ac:dyDescent="0.25">
      <c r="A632" s="88" t="s">
        <v>3537</v>
      </c>
      <c r="B632" s="141">
        <v>26</v>
      </c>
      <c r="C632" s="141">
        <v>0</v>
      </c>
      <c r="E632">
        <f>IFERROR(VLOOKUP(A632,'PARA SISTEMAS 2023-2024'!$L$7:$W$993,12,0),"-")</f>
        <v>26</v>
      </c>
      <c r="G632">
        <f>IFERROR(VLOOKUP(A632,'PARA SISTEMAS 2023-2024'!$L$7:$X$993,13,0),"-")</f>
        <v>0</v>
      </c>
    </row>
    <row r="633" spans="1:7" x14ac:dyDescent="0.25">
      <c r="A633" s="88" t="s">
        <v>3538</v>
      </c>
      <c r="B633" s="141">
        <v>2</v>
      </c>
      <c r="C633" s="141">
        <v>0</v>
      </c>
      <c r="E633">
        <f>IFERROR(VLOOKUP(A633,'PARA SISTEMAS 2023-2024'!$L$7:$W$993,12,0),"-")</f>
        <v>2</v>
      </c>
      <c r="G633">
        <f>IFERROR(VLOOKUP(A633,'PARA SISTEMAS 2023-2024'!$L$7:$X$993,13,0),"-")</f>
        <v>0</v>
      </c>
    </row>
    <row r="634" spans="1:7" x14ac:dyDescent="0.25">
      <c r="A634" s="88" t="s">
        <v>3539</v>
      </c>
      <c r="B634" s="141">
        <v>85</v>
      </c>
      <c r="C634" s="141">
        <v>0</v>
      </c>
      <c r="E634">
        <f>IFERROR(VLOOKUP(A634,'PARA SISTEMAS 2023-2024'!$L$7:$W$993,12,0),"-")</f>
        <v>85</v>
      </c>
      <c r="G634">
        <f>IFERROR(VLOOKUP(A634,'PARA SISTEMAS 2023-2024'!$L$7:$X$993,13,0),"-")</f>
        <v>0</v>
      </c>
    </row>
    <row r="635" spans="1:7" x14ac:dyDescent="0.25">
      <c r="A635" s="88" t="s">
        <v>3540</v>
      </c>
      <c r="B635" s="141">
        <v>18</v>
      </c>
      <c r="C635" s="141">
        <v>0</v>
      </c>
      <c r="E635">
        <f>IFERROR(VLOOKUP(A635,'PARA SISTEMAS 2023-2024'!$L$7:$W$993,12,0),"-")</f>
        <v>18</v>
      </c>
      <c r="G635">
        <f>IFERROR(VLOOKUP(A635,'PARA SISTEMAS 2023-2024'!$L$7:$X$993,13,0),"-")</f>
        <v>0</v>
      </c>
    </row>
    <row r="636" spans="1:7" x14ac:dyDescent="0.25">
      <c r="A636" s="88" t="s">
        <v>3541</v>
      </c>
      <c r="B636" s="141">
        <v>22</v>
      </c>
      <c r="C636" s="141">
        <v>0</v>
      </c>
      <c r="E636">
        <f>IFERROR(VLOOKUP(A636,'PARA SISTEMAS 2023-2024'!$L$7:$W$993,12,0),"-")</f>
        <v>22</v>
      </c>
      <c r="G636">
        <f>IFERROR(VLOOKUP(A636,'PARA SISTEMAS 2023-2024'!$L$7:$X$993,13,0),"-")</f>
        <v>0</v>
      </c>
    </row>
    <row r="637" spans="1:7" x14ac:dyDescent="0.25">
      <c r="A637" s="88" t="s">
        <v>3542</v>
      </c>
      <c r="B637" s="141">
        <v>5801</v>
      </c>
      <c r="C637" s="141">
        <v>0</v>
      </c>
      <c r="E637">
        <f>IFERROR(VLOOKUP(A637,'PARA SISTEMAS 2023-2024'!$L$7:$W$993,12,0),"-")</f>
        <v>5801</v>
      </c>
      <c r="G637">
        <f>IFERROR(VLOOKUP(A637,'PARA SISTEMAS 2023-2024'!$L$7:$X$993,13,0),"-")</f>
        <v>0</v>
      </c>
    </row>
    <row r="638" spans="1:7" x14ac:dyDescent="0.25">
      <c r="A638" s="88" t="s">
        <v>3543</v>
      </c>
      <c r="B638" s="141">
        <v>42</v>
      </c>
      <c r="C638" s="141">
        <v>0</v>
      </c>
      <c r="E638">
        <f>IFERROR(VLOOKUP(A638,'PARA SISTEMAS 2023-2024'!$L$7:$W$993,12,0),"-")</f>
        <v>42</v>
      </c>
      <c r="G638">
        <f>IFERROR(VLOOKUP(A638,'PARA SISTEMAS 2023-2024'!$L$7:$X$993,13,0),"-")</f>
        <v>0</v>
      </c>
    </row>
    <row r="639" spans="1:7" x14ac:dyDescent="0.25">
      <c r="A639" s="88" t="s">
        <v>3544</v>
      </c>
      <c r="B639" s="141">
        <v>77</v>
      </c>
      <c r="C639" s="141">
        <v>0</v>
      </c>
      <c r="E639">
        <f>IFERROR(VLOOKUP(A639,'PARA SISTEMAS 2023-2024'!$L$7:$W$993,12,0),"-")</f>
        <v>77</v>
      </c>
      <c r="G639">
        <f>IFERROR(VLOOKUP(A639,'PARA SISTEMAS 2023-2024'!$L$7:$X$993,13,0),"-")</f>
        <v>0</v>
      </c>
    </row>
    <row r="640" spans="1:7" x14ac:dyDescent="0.25">
      <c r="A640" s="88" t="s">
        <v>3545</v>
      </c>
      <c r="B640" s="141">
        <v>19</v>
      </c>
      <c r="C640" s="141">
        <v>0</v>
      </c>
      <c r="E640">
        <f>IFERROR(VLOOKUP(A640,'PARA SISTEMAS 2023-2024'!$L$7:$W$993,12,0),"-")</f>
        <v>19</v>
      </c>
      <c r="G640">
        <f>IFERROR(VLOOKUP(A640,'PARA SISTEMAS 2023-2024'!$L$7:$X$993,13,0),"-")</f>
        <v>0</v>
      </c>
    </row>
    <row r="641" spans="1:7" x14ac:dyDescent="0.25">
      <c r="A641" s="88" t="s">
        <v>3546</v>
      </c>
      <c r="B641" s="141">
        <v>4</v>
      </c>
      <c r="C641" s="141">
        <v>0</v>
      </c>
      <c r="E641">
        <f>IFERROR(VLOOKUP(A641,'PARA SISTEMAS 2023-2024'!$L$7:$W$993,12,0),"-")</f>
        <v>4</v>
      </c>
      <c r="G641">
        <f>IFERROR(VLOOKUP(A641,'PARA SISTEMAS 2023-2024'!$L$7:$X$993,13,0),"-")</f>
        <v>0</v>
      </c>
    </row>
    <row r="642" spans="1:7" x14ac:dyDescent="0.25">
      <c r="A642" s="88" t="s">
        <v>3547</v>
      </c>
      <c r="B642" s="141">
        <v>94</v>
      </c>
      <c r="C642" s="141">
        <v>94</v>
      </c>
      <c r="E642">
        <f>IFERROR(VLOOKUP(A642,'PARA SISTEMAS 2023-2024'!$L$7:$W$993,12,0),"-")</f>
        <v>94</v>
      </c>
      <c r="G642">
        <f>IFERROR(VLOOKUP(A642,'PARA SISTEMAS 2023-2024'!$L$7:$X$993,13,0),"-")</f>
        <v>94</v>
      </c>
    </row>
    <row r="643" spans="1:7" x14ac:dyDescent="0.25">
      <c r="A643" s="88" t="s">
        <v>3548</v>
      </c>
      <c r="B643" s="141">
        <v>9</v>
      </c>
      <c r="C643" s="141">
        <v>9</v>
      </c>
      <c r="E643">
        <f>IFERROR(VLOOKUP(A643,'PARA SISTEMAS 2023-2024'!$L$7:$W$993,12,0),"-")</f>
        <v>9</v>
      </c>
      <c r="G643">
        <f>IFERROR(VLOOKUP(A643,'PARA SISTEMAS 2023-2024'!$L$7:$X$993,13,0),"-")</f>
        <v>9</v>
      </c>
    </row>
    <row r="644" spans="1:7" x14ac:dyDescent="0.25">
      <c r="A644" s="88" t="s">
        <v>3549</v>
      </c>
      <c r="B644" s="141">
        <v>3840</v>
      </c>
      <c r="C644" s="141">
        <v>0</v>
      </c>
      <c r="E644">
        <f>IFERROR(VLOOKUP(A644,'PARA SISTEMAS 2023-2024'!$L$7:$W$993,12,0),"-")</f>
        <v>3840</v>
      </c>
      <c r="G644">
        <f>IFERROR(VLOOKUP(A644,'PARA SISTEMAS 2023-2024'!$L$7:$X$993,13,0),"-")</f>
        <v>0</v>
      </c>
    </row>
    <row r="645" spans="1:7" x14ac:dyDescent="0.25">
      <c r="A645" s="88" t="s">
        <v>3550</v>
      </c>
      <c r="B645" s="141">
        <v>20</v>
      </c>
      <c r="C645" s="141">
        <v>0</v>
      </c>
      <c r="E645">
        <f>IFERROR(VLOOKUP(A645,'PARA SISTEMAS 2023-2024'!$L$7:$W$993,12,0),"-")</f>
        <v>20</v>
      </c>
      <c r="G645">
        <f>IFERROR(VLOOKUP(A645,'PARA SISTEMAS 2023-2024'!$L$7:$X$993,13,0),"-")</f>
        <v>0</v>
      </c>
    </row>
    <row r="646" spans="1:7" x14ac:dyDescent="0.25">
      <c r="A646" s="88" t="s">
        <v>3551</v>
      </c>
      <c r="B646" s="141">
        <v>4032</v>
      </c>
      <c r="C646" s="141">
        <v>0</v>
      </c>
      <c r="E646">
        <f>IFERROR(VLOOKUP(A646,'PARA SISTEMAS 2023-2024'!$L$7:$W$993,12,0),"-")</f>
        <v>4032</v>
      </c>
      <c r="G646">
        <f>IFERROR(VLOOKUP(A646,'PARA SISTEMAS 2023-2024'!$L$7:$X$993,13,0),"-")</f>
        <v>0</v>
      </c>
    </row>
    <row r="647" spans="1:7" x14ac:dyDescent="0.25">
      <c r="A647" s="88" t="s">
        <v>3552</v>
      </c>
      <c r="B647" s="141">
        <v>5760</v>
      </c>
      <c r="C647" s="141">
        <v>0</v>
      </c>
      <c r="E647">
        <f>IFERROR(VLOOKUP(A647,'PARA SISTEMAS 2023-2024'!$L$7:$W$993,12,0),"-")</f>
        <v>5760</v>
      </c>
      <c r="G647">
        <f>IFERROR(VLOOKUP(A647,'PARA SISTEMAS 2023-2024'!$L$7:$X$993,13,0),"-")</f>
        <v>0</v>
      </c>
    </row>
    <row r="648" spans="1:7" x14ac:dyDescent="0.25">
      <c r="A648" s="88" t="s">
        <v>3553</v>
      </c>
      <c r="B648" s="141">
        <v>26</v>
      </c>
      <c r="C648" s="141">
        <v>26</v>
      </c>
      <c r="E648">
        <f>IFERROR(VLOOKUP(A648,'PARA SISTEMAS 2023-2024'!$L$7:$W$993,12,0),"-")</f>
        <v>26</v>
      </c>
      <c r="G648">
        <f>IFERROR(VLOOKUP(A648,'PARA SISTEMAS 2023-2024'!$L$7:$X$993,13,0),"-")</f>
        <v>26</v>
      </c>
    </row>
    <row r="649" spans="1:7" x14ac:dyDescent="0.25">
      <c r="A649" s="88" t="s">
        <v>3554</v>
      </c>
      <c r="B649" s="141">
        <v>11</v>
      </c>
      <c r="C649" s="141">
        <v>0</v>
      </c>
      <c r="E649">
        <f>IFERROR(VLOOKUP(A649,'PARA SISTEMAS 2023-2024'!$L$7:$W$993,12,0),"-")</f>
        <v>11</v>
      </c>
      <c r="G649">
        <f>IFERROR(VLOOKUP(A649,'PARA SISTEMAS 2023-2024'!$L$7:$X$993,13,0),"-")</f>
        <v>0</v>
      </c>
    </row>
    <row r="650" spans="1:7" x14ac:dyDescent="0.25">
      <c r="A650" s="88" t="s">
        <v>3555</v>
      </c>
      <c r="B650" s="141">
        <v>16</v>
      </c>
      <c r="C650" s="141">
        <v>0</v>
      </c>
      <c r="E650">
        <f>IFERROR(VLOOKUP(A650,'PARA SISTEMAS 2023-2024'!$L$7:$W$993,12,0),"-")</f>
        <v>16</v>
      </c>
      <c r="G650">
        <f>IFERROR(VLOOKUP(A650,'PARA SISTEMAS 2023-2024'!$L$7:$X$993,13,0),"-")</f>
        <v>0</v>
      </c>
    </row>
    <row r="651" spans="1:7" x14ac:dyDescent="0.25">
      <c r="A651" s="88" t="s">
        <v>3556</v>
      </c>
      <c r="B651" s="141">
        <v>4</v>
      </c>
      <c r="C651" s="141">
        <v>0</v>
      </c>
      <c r="E651">
        <f>IFERROR(VLOOKUP(A651,'PARA SISTEMAS 2023-2024'!$L$7:$W$993,12,0),"-")</f>
        <v>4</v>
      </c>
      <c r="G651">
        <f>IFERROR(VLOOKUP(A651,'PARA SISTEMAS 2023-2024'!$L$7:$X$993,13,0),"-")</f>
        <v>0</v>
      </c>
    </row>
    <row r="652" spans="1:7" x14ac:dyDescent="0.25">
      <c r="A652" s="88" t="s">
        <v>3557</v>
      </c>
      <c r="B652" s="141">
        <v>3</v>
      </c>
      <c r="C652" s="141">
        <v>0</v>
      </c>
      <c r="E652">
        <f>IFERROR(VLOOKUP(A652,'PARA SISTEMAS 2023-2024'!$L$7:$W$993,12,0),"-")</f>
        <v>3</v>
      </c>
      <c r="G652">
        <f>IFERROR(VLOOKUP(A652,'PARA SISTEMAS 2023-2024'!$L$7:$X$993,13,0),"-")</f>
        <v>0</v>
      </c>
    </row>
    <row r="653" spans="1:7" x14ac:dyDescent="0.25">
      <c r="A653" s="88" t="s">
        <v>3558</v>
      </c>
      <c r="B653" s="141">
        <v>2688</v>
      </c>
      <c r="C653" s="141">
        <v>0</v>
      </c>
      <c r="E653">
        <f>IFERROR(VLOOKUP(A653,'PARA SISTEMAS 2023-2024'!$L$7:$W$993,12,0),"-")</f>
        <v>2688</v>
      </c>
      <c r="G653">
        <f>IFERROR(VLOOKUP(A653,'PARA SISTEMAS 2023-2024'!$L$7:$X$993,13,0),"-")</f>
        <v>0</v>
      </c>
    </row>
    <row r="654" spans="1:7" x14ac:dyDescent="0.25">
      <c r="A654" s="88" t="s">
        <v>3559</v>
      </c>
      <c r="B654" s="141">
        <v>4</v>
      </c>
      <c r="C654" s="141">
        <v>0</v>
      </c>
      <c r="E654">
        <f>IFERROR(VLOOKUP(A654,'PARA SISTEMAS 2023-2024'!$L$7:$W$993,12,0),"-")</f>
        <v>4</v>
      </c>
      <c r="G654">
        <f>IFERROR(VLOOKUP(A654,'PARA SISTEMAS 2023-2024'!$L$7:$X$993,13,0),"-")</f>
        <v>0</v>
      </c>
    </row>
    <row r="655" spans="1:7" x14ac:dyDescent="0.25">
      <c r="A655" s="88" t="s">
        <v>3560</v>
      </c>
      <c r="B655" s="141">
        <v>460</v>
      </c>
      <c r="C655" s="141">
        <v>0</v>
      </c>
      <c r="E655">
        <f>IFERROR(VLOOKUP(A655,'PARA SISTEMAS 2023-2024'!$L$7:$W$993,12,0),"-")</f>
        <v>460</v>
      </c>
      <c r="G655">
        <f>IFERROR(VLOOKUP(A655,'PARA SISTEMAS 2023-2024'!$L$7:$X$993,13,0),"-")</f>
        <v>0</v>
      </c>
    </row>
    <row r="656" spans="1:7" x14ac:dyDescent="0.25">
      <c r="A656" s="88" t="s">
        <v>3561</v>
      </c>
      <c r="B656" s="141">
        <v>2034</v>
      </c>
      <c r="C656" s="141">
        <v>0</v>
      </c>
      <c r="E656">
        <f>IFERROR(VLOOKUP(A656,'PARA SISTEMAS 2023-2024'!$L$7:$W$993,12,0),"-")</f>
        <v>2034</v>
      </c>
      <c r="G656">
        <f>IFERROR(VLOOKUP(A656,'PARA SISTEMAS 2023-2024'!$L$7:$X$993,13,0),"-")</f>
        <v>0</v>
      </c>
    </row>
    <row r="657" spans="1:7" x14ac:dyDescent="0.25">
      <c r="A657" s="88" t="s">
        <v>3562</v>
      </c>
      <c r="B657" s="141">
        <v>76</v>
      </c>
      <c r="C657" s="141">
        <v>76</v>
      </c>
      <c r="E657">
        <f>IFERROR(VLOOKUP(A657,'PARA SISTEMAS 2023-2024'!$L$7:$W$993,12,0),"-")</f>
        <v>76</v>
      </c>
      <c r="G657">
        <f>IFERROR(VLOOKUP(A657,'PARA SISTEMAS 2023-2024'!$L$7:$X$993,13,0),"-")</f>
        <v>76</v>
      </c>
    </row>
    <row r="658" spans="1:7" x14ac:dyDescent="0.25">
      <c r="A658" s="88" t="s">
        <v>3563</v>
      </c>
      <c r="B658" s="141">
        <v>70</v>
      </c>
      <c r="C658" s="141">
        <v>0</v>
      </c>
      <c r="E658">
        <f>IFERROR(VLOOKUP(A658,'PARA SISTEMAS 2023-2024'!$L$7:$W$993,12,0),"-")</f>
        <v>70</v>
      </c>
      <c r="G658">
        <f>IFERROR(VLOOKUP(A658,'PARA SISTEMAS 2023-2024'!$L$7:$X$993,13,0),"-")</f>
        <v>0</v>
      </c>
    </row>
    <row r="659" spans="1:7" x14ac:dyDescent="0.25">
      <c r="A659" s="88" t="s">
        <v>3564</v>
      </c>
      <c r="B659" s="141">
        <v>4</v>
      </c>
      <c r="C659" s="141">
        <v>0</v>
      </c>
      <c r="E659">
        <f>IFERROR(VLOOKUP(A659,'PARA SISTEMAS 2023-2024'!$L$7:$W$993,12,0),"-")</f>
        <v>4</v>
      </c>
      <c r="G659">
        <f>IFERROR(VLOOKUP(A659,'PARA SISTEMAS 2023-2024'!$L$7:$X$993,13,0),"-")</f>
        <v>0</v>
      </c>
    </row>
    <row r="660" spans="1:7" x14ac:dyDescent="0.25">
      <c r="A660" s="88" t="s">
        <v>3565</v>
      </c>
      <c r="B660" s="141">
        <v>240</v>
      </c>
      <c r="C660" s="141">
        <v>0</v>
      </c>
      <c r="E660">
        <f>IFERROR(VLOOKUP(A660,'PARA SISTEMAS 2023-2024'!$L$7:$W$993,12,0),"-")</f>
        <v>240</v>
      </c>
      <c r="G660">
        <f>IFERROR(VLOOKUP(A660,'PARA SISTEMAS 2023-2024'!$L$7:$X$993,13,0),"-")</f>
        <v>0</v>
      </c>
    </row>
    <row r="661" spans="1:7" x14ac:dyDescent="0.25">
      <c r="A661" s="88" t="s">
        <v>3566</v>
      </c>
      <c r="B661" s="141">
        <v>2832</v>
      </c>
      <c r="C661" s="141">
        <v>0</v>
      </c>
      <c r="E661">
        <f>IFERROR(VLOOKUP(A661,'PARA SISTEMAS 2023-2024'!$L$7:$W$993,12,0),"-")</f>
        <v>2832</v>
      </c>
      <c r="G661">
        <f>IFERROR(VLOOKUP(A661,'PARA SISTEMAS 2023-2024'!$L$7:$X$993,13,0),"-")</f>
        <v>0</v>
      </c>
    </row>
    <row r="662" spans="1:7" x14ac:dyDescent="0.25">
      <c r="A662" s="88" t="s">
        <v>3567</v>
      </c>
      <c r="B662" s="141">
        <v>3</v>
      </c>
      <c r="C662" s="141">
        <v>0</v>
      </c>
      <c r="E662">
        <f>IFERROR(VLOOKUP(A662,'PARA SISTEMAS 2023-2024'!$L$7:$W$993,12,0),"-")</f>
        <v>3</v>
      </c>
      <c r="G662">
        <f>IFERROR(VLOOKUP(A662,'PARA SISTEMAS 2023-2024'!$L$7:$X$993,13,0),"-")</f>
        <v>0</v>
      </c>
    </row>
    <row r="663" spans="1:7" x14ac:dyDescent="0.25">
      <c r="A663" s="88" t="s">
        <v>3568</v>
      </c>
      <c r="B663" s="141">
        <v>12</v>
      </c>
      <c r="C663" s="141">
        <v>0</v>
      </c>
      <c r="E663">
        <f>IFERROR(VLOOKUP(A663,'PARA SISTEMAS 2023-2024'!$L$7:$W$993,12,0),"-")</f>
        <v>12</v>
      </c>
      <c r="G663">
        <f>IFERROR(VLOOKUP(A663,'PARA SISTEMAS 2023-2024'!$L$7:$X$993,13,0),"-")</f>
        <v>0</v>
      </c>
    </row>
    <row r="664" spans="1:7" x14ac:dyDescent="0.25">
      <c r="A664" s="88" t="s">
        <v>3569</v>
      </c>
      <c r="B664" s="141">
        <v>12</v>
      </c>
      <c r="C664" s="141">
        <v>0</v>
      </c>
      <c r="E664">
        <f>IFERROR(VLOOKUP(A664,'PARA SISTEMAS 2023-2024'!$L$7:$W$993,12,0),"-")</f>
        <v>12</v>
      </c>
      <c r="G664">
        <f>IFERROR(VLOOKUP(A664,'PARA SISTEMAS 2023-2024'!$L$7:$X$993,13,0),"-")</f>
        <v>0</v>
      </c>
    </row>
    <row r="665" spans="1:7" x14ac:dyDescent="0.25">
      <c r="A665" s="88" t="s">
        <v>3570</v>
      </c>
      <c r="B665" s="141">
        <v>936</v>
      </c>
      <c r="C665" s="141">
        <v>0</v>
      </c>
      <c r="E665">
        <f>IFERROR(VLOOKUP(A665,'PARA SISTEMAS 2023-2024'!$L$7:$W$993,12,0),"-")</f>
        <v>936</v>
      </c>
      <c r="G665">
        <f>IFERROR(VLOOKUP(A665,'PARA SISTEMAS 2023-2024'!$L$7:$X$993,13,0),"-")</f>
        <v>0</v>
      </c>
    </row>
    <row r="666" spans="1:7" x14ac:dyDescent="0.25">
      <c r="A666" s="88" t="s">
        <v>3571</v>
      </c>
      <c r="B666" s="141">
        <v>113</v>
      </c>
      <c r="C666" s="141">
        <v>0</v>
      </c>
      <c r="E666">
        <f>IFERROR(VLOOKUP(A666,'PARA SISTEMAS 2023-2024'!$L$7:$W$993,12,0),"-")</f>
        <v>113</v>
      </c>
      <c r="G666">
        <f>IFERROR(VLOOKUP(A666,'PARA SISTEMAS 2023-2024'!$L$7:$X$993,13,0),"-")</f>
        <v>0</v>
      </c>
    </row>
    <row r="667" spans="1:7" x14ac:dyDescent="0.25">
      <c r="A667" s="88" t="s">
        <v>3572</v>
      </c>
      <c r="B667" s="141">
        <v>46</v>
      </c>
      <c r="C667" s="141">
        <v>0</v>
      </c>
      <c r="E667">
        <f>IFERROR(VLOOKUP(A667,'PARA SISTEMAS 2023-2024'!$L$7:$W$993,12,0),"-")</f>
        <v>46</v>
      </c>
      <c r="G667">
        <f>IFERROR(VLOOKUP(A667,'PARA SISTEMAS 2023-2024'!$L$7:$X$993,13,0),"-")</f>
        <v>0</v>
      </c>
    </row>
    <row r="668" spans="1:7" x14ac:dyDescent="0.25">
      <c r="A668" s="88" t="s">
        <v>3600</v>
      </c>
      <c r="B668" s="141">
        <v>10</v>
      </c>
      <c r="C668" s="141">
        <v>0</v>
      </c>
      <c r="E668">
        <f>IFERROR(VLOOKUP(A668,'PARA SISTEMAS 2023-2024'!$L$7:$W$993,12,0),"-")</f>
        <v>10</v>
      </c>
      <c r="G668">
        <f>IFERROR(VLOOKUP(A668,'PARA SISTEMAS 2023-2024'!$L$7:$X$993,13,0),"-")</f>
        <v>0</v>
      </c>
    </row>
    <row r="669" spans="1:7" x14ac:dyDescent="0.25">
      <c r="A669" s="88" t="s">
        <v>2789</v>
      </c>
      <c r="B669" s="141">
        <v>626864</v>
      </c>
      <c r="C669" s="141">
        <v>518312</v>
      </c>
      <c r="E669" t="str">
        <f>IFERROR(VLOOKUP(A669,'PARA SISTEMAS 2023-2024'!$L$7:$W$993,12,0),"-")</f>
        <v>-</v>
      </c>
      <c r="G669" t="str">
        <f>IFERROR(VLOOKUP(A669,'PARA SISTEMAS 2023-2024'!$L$7:$X$993,13,0),"-")</f>
        <v>-</v>
      </c>
    </row>
    <row r="670" spans="1:7" x14ac:dyDescent="0.25">
      <c r="E670" t="str">
        <f>IFERROR(VLOOKUP(A670,'PARA SISTEMAS 2023-2024'!$L$7:$W$993,12,0),"-")</f>
        <v>-</v>
      </c>
      <c r="G670" t="str">
        <f>IFERROR(VLOOKUP(A670,'PARA SISTEMAS 2023-2024'!$L$7:$X$993,13,0),"-")</f>
        <v>-</v>
      </c>
    </row>
    <row r="671" spans="1:7" x14ac:dyDescent="0.25">
      <c r="E671" t="str">
        <f>IFERROR(VLOOKUP(A671,'PARA SISTEMAS 2023-2024'!$L$7:$W$993,12,0),"-")</f>
        <v>-</v>
      </c>
      <c r="G671" t="str">
        <f>IFERROR(VLOOKUP(A671,'PARA SISTEMAS 2023-2024'!$L$7:$X$993,13,0),"-")</f>
        <v>-</v>
      </c>
    </row>
    <row r="672" spans="1:7" x14ac:dyDescent="0.25">
      <c r="E672" t="str">
        <f>IFERROR(VLOOKUP(A672,'PARA SISTEMAS 2023-2024'!$L$7:$W$993,12,0),"-")</f>
        <v>-</v>
      </c>
      <c r="G672" t="str">
        <f>IFERROR(VLOOKUP(A672,'PARA SISTEMAS 2023-2024'!$L$7:$X$993,13,0),"-")</f>
        <v>-</v>
      </c>
    </row>
    <row r="673" spans="5:7" x14ac:dyDescent="0.25">
      <c r="E673" t="str">
        <f>IFERROR(VLOOKUP(A673,'PARA SISTEMAS 2023-2024'!$L$7:$W$993,12,0),"-")</f>
        <v>-</v>
      </c>
      <c r="G673" t="str">
        <f>IFERROR(VLOOKUP(A673,'PARA SISTEMAS 2023-2024'!$L$7:$X$993,13,0),"-")</f>
        <v>-</v>
      </c>
    </row>
    <row r="674" spans="5:7" x14ac:dyDescent="0.25">
      <c r="E674" t="str">
        <f>IFERROR(VLOOKUP(A674,'PARA SISTEMAS 2023-2024'!$L$7:$W$993,12,0),"-")</f>
        <v>-</v>
      </c>
      <c r="G674" t="str">
        <f>IFERROR(VLOOKUP(A674,'PARA SISTEMAS 2023-2024'!$L$7:$X$993,13,0),"-")</f>
        <v>-</v>
      </c>
    </row>
    <row r="675" spans="5:7" x14ac:dyDescent="0.25">
      <c r="E675" t="str">
        <f>IFERROR(VLOOKUP(A675,'PARA SISTEMAS 2023-2024'!$L$7:$W$993,12,0),"-")</f>
        <v>-</v>
      </c>
      <c r="G675" t="str">
        <f>IFERROR(VLOOKUP(A675,'PARA SISTEMAS 2023-2024'!$L$7:$X$993,13,0),"-")</f>
        <v>-</v>
      </c>
    </row>
    <row r="676" spans="5:7" x14ac:dyDescent="0.25">
      <c r="E676" t="str">
        <f>IFERROR(VLOOKUP(A676,'PARA SISTEMAS 2023-2024'!$L$7:$W$993,12,0),"-")</f>
        <v>-</v>
      </c>
      <c r="G676" t="str">
        <f>IFERROR(VLOOKUP(A676,'PARA SISTEMAS 2023-2024'!$L$7:$X$993,13,0),"-")</f>
        <v>-</v>
      </c>
    </row>
    <row r="677" spans="5:7" x14ac:dyDescent="0.25">
      <c r="E677" t="str">
        <f>IFERROR(VLOOKUP(A677,'PARA SISTEMAS 2023-2024'!$L$7:$W$993,12,0),"-")</f>
        <v>-</v>
      </c>
      <c r="G677" t="str">
        <f>IFERROR(VLOOKUP(A677,'PARA SISTEMAS 2023-2024'!$L$7:$X$993,13,0),"-")</f>
        <v>-</v>
      </c>
    </row>
    <row r="678" spans="5:7" x14ac:dyDescent="0.25">
      <c r="E678" t="str">
        <f>IFERROR(VLOOKUP(A678,'PARA SISTEMAS 2023-2024'!$L$7:$W$993,12,0),"-")</f>
        <v>-</v>
      </c>
      <c r="G678" t="str">
        <f>IFERROR(VLOOKUP(A678,'PARA SISTEMAS 2023-2024'!$L$7:$X$993,13,0),"-")</f>
        <v>-</v>
      </c>
    </row>
    <row r="679" spans="5:7" x14ac:dyDescent="0.25">
      <c r="E679" t="str">
        <f>IFERROR(VLOOKUP(A679,'PARA SISTEMAS 2023-2024'!$L$7:$W$993,12,0),"-")</f>
        <v>-</v>
      </c>
      <c r="G679" t="str">
        <f>IFERROR(VLOOKUP(A679,'PARA SISTEMAS 2023-2024'!$L$7:$X$993,13,0),"-")</f>
        <v>-</v>
      </c>
    </row>
    <row r="680" spans="5:7" x14ac:dyDescent="0.25">
      <c r="E680" t="str">
        <f>IFERROR(VLOOKUP(A680,'PARA SISTEMAS 2023-2024'!$L$7:$W$993,12,0),"-")</f>
        <v>-</v>
      </c>
      <c r="G680" t="str">
        <f>IFERROR(VLOOKUP(A680,'PARA SISTEMAS 2023-2024'!$L$7:$X$993,13,0),"-")</f>
        <v>-</v>
      </c>
    </row>
    <row r="681" spans="5:7" x14ac:dyDescent="0.25">
      <c r="E681" t="str">
        <f>IFERROR(VLOOKUP(A681,'PARA SISTEMAS 2023-2024'!$L$7:$W$993,12,0),"-")</f>
        <v>-</v>
      </c>
      <c r="G681" t="str">
        <f>IFERROR(VLOOKUP(A681,'PARA SISTEMAS 2023-2024'!$L$7:$X$993,13,0),"-")</f>
        <v>-</v>
      </c>
    </row>
    <row r="682" spans="5:7" x14ac:dyDescent="0.25">
      <c r="E682" t="str">
        <f>IFERROR(VLOOKUP(A682,'PARA SISTEMAS 2023-2024'!$L$7:$W$993,12,0),"-")</f>
        <v>-</v>
      </c>
      <c r="G682" t="str">
        <f>IFERROR(VLOOKUP(A682,'PARA SISTEMAS 2023-2024'!$L$7:$X$993,13,0),"-")</f>
        <v>-</v>
      </c>
    </row>
    <row r="683" spans="5:7" x14ac:dyDescent="0.25">
      <c r="E683" t="str">
        <f>IFERROR(VLOOKUP(A683,'PARA SISTEMAS 2023-2024'!$L$7:$W$993,12,0),"-")</f>
        <v>-</v>
      </c>
      <c r="G683" t="str">
        <f>IFERROR(VLOOKUP(A683,'PARA SISTEMAS 2023-2024'!$L$7:$X$993,13,0),"-")</f>
        <v>-</v>
      </c>
    </row>
    <row r="684" spans="5:7" x14ac:dyDescent="0.25">
      <c r="E684" t="str">
        <f>IFERROR(VLOOKUP(A684,'PARA SISTEMAS 2023-2024'!$L$7:$W$993,12,0),"-")</f>
        <v>-</v>
      </c>
      <c r="G684" t="str">
        <f>IFERROR(VLOOKUP(A684,'PARA SISTEMAS 2023-2024'!$L$7:$X$993,13,0),"-")</f>
        <v>-</v>
      </c>
    </row>
    <row r="688" spans="5:7" ht="23.25" x14ac:dyDescent="0.35">
      <c r="E688" s="112">
        <f>SUM(E2:E684)</f>
        <v>626864</v>
      </c>
      <c r="G688" s="112">
        <f>SUM(G2:G684)</f>
        <v>518312</v>
      </c>
    </row>
  </sheetData>
  <sheetProtection selectLockedCells="1" selectUnlockedCells="1"/>
  <autoFilter ref="E1:E651" xr:uid="{00000000-0009-0000-0000-000003000000}"/>
  <conditionalFormatting sqref="A1120:A1124 A1:A606 A608 A1439:A1048576">
    <cfRule type="duplicateValues" dxfId="5" priority="5"/>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G510"/>
  <sheetViews>
    <sheetView workbookViewId="0">
      <selection activeCell="F4" sqref="F4"/>
    </sheetView>
  </sheetViews>
  <sheetFormatPr baseColWidth="10" defaultRowHeight="15" x14ac:dyDescent="0.25"/>
  <cols>
    <col min="1" max="1" width="14" bestFit="1" customWidth="1"/>
    <col min="2" max="2" width="26.7109375" bestFit="1" customWidth="1"/>
    <col min="3" max="3" width="27.140625" bestFit="1" customWidth="1"/>
    <col min="4" max="4" width="19.7109375" bestFit="1" customWidth="1"/>
    <col min="5" max="5" width="20.140625" bestFit="1" customWidth="1"/>
    <col min="6" max="6" width="26" bestFit="1" customWidth="1"/>
    <col min="7" max="7" width="23.7109375" bestFit="1" customWidth="1"/>
  </cols>
  <sheetData>
    <row r="1" spans="1:7" ht="26.25" x14ac:dyDescent="0.4">
      <c r="A1" s="159" t="s">
        <v>3417</v>
      </c>
      <c r="B1" s="159"/>
      <c r="C1" s="159"/>
      <c r="D1" s="159"/>
      <c r="E1" s="159"/>
      <c r="F1" s="159"/>
    </row>
    <row r="4" spans="1:7" x14ac:dyDescent="0.25">
      <c r="A4" s="86" t="s">
        <v>17</v>
      </c>
      <c r="B4" t="s">
        <v>3421</v>
      </c>
      <c r="C4" t="s">
        <v>3422</v>
      </c>
      <c r="D4" t="s">
        <v>3423</v>
      </c>
      <c r="E4" t="s">
        <v>3424</v>
      </c>
      <c r="F4" t="s">
        <v>3430</v>
      </c>
      <c r="G4" t="s">
        <v>3438</v>
      </c>
    </row>
    <row r="5" spans="1:7" x14ac:dyDescent="0.25">
      <c r="A5" t="s">
        <v>2129</v>
      </c>
      <c r="B5" s="141">
        <v>84</v>
      </c>
      <c r="C5" s="141">
        <v>209</v>
      </c>
      <c r="D5" s="141">
        <v>154</v>
      </c>
      <c r="E5" s="141">
        <v>47</v>
      </c>
      <c r="F5" s="141">
        <v>8227.5300000000007</v>
      </c>
      <c r="G5" s="141">
        <v>1745.1100000000001</v>
      </c>
    </row>
    <row r="6" spans="1:7" x14ac:dyDescent="0.25">
      <c r="A6" t="s">
        <v>1391</v>
      </c>
      <c r="B6" s="141">
        <v>26</v>
      </c>
      <c r="C6" s="141">
        <v>63</v>
      </c>
      <c r="D6" s="141">
        <v>16</v>
      </c>
      <c r="E6" s="141">
        <v>16</v>
      </c>
      <c r="F6" s="141">
        <v>2816.73</v>
      </c>
      <c r="G6" s="141">
        <v>715.36</v>
      </c>
    </row>
    <row r="7" spans="1:7" x14ac:dyDescent="0.25">
      <c r="A7" t="s">
        <v>841</v>
      </c>
      <c r="B7" s="141">
        <v>7</v>
      </c>
      <c r="C7" s="141">
        <v>16</v>
      </c>
      <c r="D7" s="141">
        <v>0</v>
      </c>
      <c r="E7" s="141">
        <v>0</v>
      </c>
      <c r="F7" s="141">
        <v>784</v>
      </c>
      <c r="G7" s="141">
        <v>0</v>
      </c>
    </row>
    <row r="8" spans="1:7" x14ac:dyDescent="0.25">
      <c r="A8" t="s">
        <v>1324</v>
      </c>
      <c r="B8" s="141">
        <v>4</v>
      </c>
      <c r="C8" s="141">
        <v>8</v>
      </c>
      <c r="D8" s="141">
        <v>5</v>
      </c>
      <c r="E8" s="141">
        <v>3</v>
      </c>
      <c r="F8" s="141">
        <v>289.40999999999997</v>
      </c>
      <c r="G8" s="141">
        <v>108.89999999999999</v>
      </c>
    </row>
    <row r="9" spans="1:7" x14ac:dyDescent="0.25">
      <c r="A9" t="s">
        <v>1697</v>
      </c>
      <c r="B9" s="141">
        <v>46</v>
      </c>
      <c r="C9" s="141">
        <v>113</v>
      </c>
      <c r="D9" s="141">
        <v>16</v>
      </c>
      <c r="E9" s="141">
        <v>11</v>
      </c>
      <c r="F9" s="141">
        <v>11440</v>
      </c>
      <c r="G9" s="141">
        <v>1155</v>
      </c>
    </row>
    <row r="10" spans="1:7" x14ac:dyDescent="0.25">
      <c r="A10" t="s">
        <v>690</v>
      </c>
      <c r="B10" s="141">
        <v>13</v>
      </c>
      <c r="C10" s="141">
        <v>31</v>
      </c>
      <c r="D10" s="141">
        <v>19</v>
      </c>
      <c r="E10" s="141">
        <v>11</v>
      </c>
      <c r="F10" s="141">
        <v>1693.1799999999998</v>
      </c>
      <c r="G10" s="141">
        <v>624.58000000000004</v>
      </c>
    </row>
    <row r="11" spans="1:7" x14ac:dyDescent="0.25">
      <c r="A11" t="s">
        <v>837</v>
      </c>
      <c r="B11" s="141">
        <v>4</v>
      </c>
      <c r="C11" s="141">
        <v>8</v>
      </c>
      <c r="D11" s="141">
        <v>0</v>
      </c>
      <c r="E11" s="141">
        <v>0</v>
      </c>
      <c r="F11" s="141">
        <v>559.20000000000005</v>
      </c>
      <c r="G11" s="141">
        <v>0</v>
      </c>
    </row>
    <row r="12" spans="1:7" x14ac:dyDescent="0.25">
      <c r="A12" t="s">
        <v>1387</v>
      </c>
      <c r="B12" s="141">
        <v>16</v>
      </c>
      <c r="C12" s="141">
        <v>37</v>
      </c>
      <c r="D12" s="141">
        <v>23</v>
      </c>
      <c r="E12" s="141">
        <v>23</v>
      </c>
      <c r="F12" s="141">
        <v>616.42000000000007</v>
      </c>
      <c r="G12" s="141">
        <v>383.18</v>
      </c>
    </row>
    <row r="13" spans="1:7" x14ac:dyDescent="0.25">
      <c r="A13" t="s">
        <v>1829</v>
      </c>
      <c r="B13" s="141">
        <v>156</v>
      </c>
      <c r="C13" s="141">
        <v>390</v>
      </c>
      <c r="D13" s="141">
        <v>390</v>
      </c>
      <c r="E13" s="141">
        <v>390</v>
      </c>
      <c r="F13" s="141">
        <v>64268.099999999606</v>
      </c>
      <c r="G13" s="141">
        <v>64268.099999999606</v>
      </c>
    </row>
    <row r="14" spans="1:7" x14ac:dyDescent="0.25">
      <c r="A14" t="s">
        <v>1477</v>
      </c>
      <c r="B14" s="141">
        <v>32</v>
      </c>
      <c r="C14" s="141">
        <v>77</v>
      </c>
      <c r="D14" s="141">
        <v>48</v>
      </c>
      <c r="E14" s="141">
        <v>48</v>
      </c>
      <c r="F14" s="141">
        <v>472.83999999999958</v>
      </c>
      <c r="G14" s="141">
        <v>286.07999999999953</v>
      </c>
    </row>
    <row r="15" spans="1:7" x14ac:dyDescent="0.25">
      <c r="A15" t="s">
        <v>2045</v>
      </c>
      <c r="B15" s="141">
        <v>29</v>
      </c>
      <c r="C15" s="141">
        <v>69</v>
      </c>
      <c r="D15" s="141">
        <v>54</v>
      </c>
      <c r="E15" s="141">
        <v>54</v>
      </c>
      <c r="F15" s="141">
        <v>607.69000000000005</v>
      </c>
      <c r="G15" s="141">
        <v>451.84000000000003</v>
      </c>
    </row>
    <row r="16" spans="1:7" x14ac:dyDescent="0.25">
      <c r="A16" t="s">
        <v>1649</v>
      </c>
      <c r="B16" s="141">
        <v>8</v>
      </c>
      <c r="C16" s="141">
        <v>20</v>
      </c>
      <c r="D16" s="141">
        <v>20</v>
      </c>
      <c r="E16" s="141">
        <v>20</v>
      </c>
      <c r="F16" s="141">
        <v>358.2</v>
      </c>
      <c r="G16" s="141">
        <v>358.2</v>
      </c>
    </row>
    <row r="17" spans="1:7" x14ac:dyDescent="0.25">
      <c r="A17" t="s">
        <v>71</v>
      </c>
      <c r="B17" s="141">
        <v>20</v>
      </c>
      <c r="C17" s="141">
        <v>48</v>
      </c>
      <c r="D17" s="141">
        <v>20</v>
      </c>
      <c r="E17" s="141">
        <v>20</v>
      </c>
      <c r="F17" s="141">
        <v>134004</v>
      </c>
      <c r="G17" s="141">
        <v>55835</v>
      </c>
    </row>
    <row r="18" spans="1:7" x14ac:dyDescent="0.25">
      <c r="A18" t="s">
        <v>1086</v>
      </c>
      <c r="B18" s="141">
        <v>48</v>
      </c>
      <c r="C18" s="141">
        <v>121</v>
      </c>
      <c r="D18" s="141">
        <v>22</v>
      </c>
      <c r="E18" s="141">
        <v>22</v>
      </c>
      <c r="F18" s="141">
        <v>22780.39</v>
      </c>
      <c r="G18" s="141">
        <v>3739.78</v>
      </c>
    </row>
    <row r="19" spans="1:7" x14ac:dyDescent="0.25">
      <c r="A19" t="s">
        <v>1789</v>
      </c>
      <c r="B19" s="141">
        <v>227</v>
      </c>
      <c r="C19" s="141">
        <v>565</v>
      </c>
      <c r="D19" s="141">
        <v>0</v>
      </c>
      <c r="E19" s="141">
        <v>0</v>
      </c>
      <c r="F19" s="141">
        <v>94771</v>
      </c>
      <c r="G19" s="141">
        <v>0</v>
      </c>
    </row>
    <row r="20" spans="1:7" x14ac:dyDescent="0.25">
      <c r="A20" t="s">
        <v>801</v>
      </c>
      <c r="B20" s="141">
        <v>24</v>
      </c>
      <c r="C20" s="141">
        <v>60</v>
      </c>
      <c r="D20" s="141">
        <v>0</v>
      </c>
      <c r="E20" s="141">
        <v>0</v>
      </c>
      <c r="F20" s="141">
        <v>8340</v>
      </c>
      <c r="G20" s="141">
        <v>0</v>
      </c>
    </row>
    <row r="21" spans="1:7" x14ac:dyDescent="0.25">
      <c r="A21" t="s">
        <v>1140</v>
      </c>
      <c r="B21" s="141">
        <v>32</v>
      </c>
      <c r="C21" s="141">
        <v>78</v>
      </c>
      <c r="D21" s="141">
        <v>32</v>
      </c>
      <c r="E21" s="141">
        <v>32</v>
      </c>
      <c r="F21" s="141">
        <v>3758.8199999999997</v>
      </c>
      <c r="G21" s="141">
        <v>1542.08</v>
      </c>
    </row>
    <row r="22" spans="1:7" x14ac:dyDescent="0.25">
      <c r="A22" t="s">
        <v>1887</v>
      </c>
      <c r="B22" s="141">
        <v>52</v>
      </c>
      <c r="C22" s="141">
        <v>129</v>
      </c>
      <c r="D22" s="141">
        <v>52</v>
      </c>
      <c r="E22" s="141">
        <v>52</v>
      </c>
      <c r="F22" s="141">
        <v>53646</v>
      </c>
      <c r="G22" s="141">
        <v>21624</v>
      </c>
    </row>
    <row r="23" spans="1:7" x14ac:dyDescent="0.25">
      <c r="A23" t="s">
        <v>1763</v>
      </c>
      <c r="B23" s="141">
        <v>20472</v>
      </c>
      <c r="C23" s="141">
        <v>51179</v>
      </c>
      <c r="D23" s="141">
        <v>20483</v>
      </c>
      <c r="E23" s="141">
        <v>20483</v>
      </c>
      <c r="F23" s="141">
        <v>527363.00999999675</v>
      </c>
      <c r="G23" s="141">
        <v>211063.16999999876</v>
      </c>
    </row>
    <row r="24" spans="1:7" x14ac:dyDescent="0.25">
      <c r="A24" t="s">
        <v>1333</v>
      </c>
      <c r="B24" s="141">
        <v>4</v>
      </c>
      <c r="C24" s="141">
        <v>8</v>
      </c>
      <c r="D24" s="141">
        <v>4</v>
      </c>
      <c r="E24" s="141">
        <v>2</v>
      </c>
      <c r="F24" s="141">
        <v>81.83</v>
      </c>
      <c r="G24" s="141">
        <v>25.6</v>
      </c>
    </row>
    <row r="25" spans="1:7" x14ac:dyDescent="0.25">
      <c r="A25" t="s">
        <v>2180</v>
      </c>
      <c r="B25" s="141">
        <v>6</v>
      </c>
      <c r="C25" s="141">
        <v>14</v>
      </c>
      <c r="D25" s="141">
        <v>9</v>
      </c>
      <c r="E25" s="141">
        <v>9</v>
      </c>
      <c r="F25" s="141">
        <v>51254</v>
      </c>
      <c r="G25" s="141">
        <v>32949</v>
      </c>
    </row>
    <row r="26" spans="1:7" x14ac:dyDescent="0.25">
      <c r="A26" t="s">
        <v>1760</v>
      </c>
      <c r="B26" s="141">
        <v>184</v>
      </c>
      <c r="C26" s="141">
        <v>458</v>
      </c>
      <c r="D26" s="141">
        <v>184</v>
      </c>
      <c r="E26" s="141">
        <v>184</v>
      </c>
      <c r="F26" s="141">
        <v>38856.720000000001</v>
      </c>
      <c r="G26" s="141">
        <v>15610.560000000001</v>
      </c>
    </row>
    <row r="27" spans="1:7" x14ac:dyDescent="0.25">
      <c r="A27" t="s">
        <v>1744</v>
      </c>
      <c r="B27" s="141">
        <v>45</v>
      </c>
      <c r="C27" s="141">
        <v>111</v>
      </c>
      <c r="D27" s="141">
        <v>55</v>
      </c>
      <c r="E27" s="141">
        <v>45</v>
      </c>
      <c r="F27" s="141">
        <v>1447.8199999999931</v>
      </c>
      <c r="G27" s="141">
        <v>597.08999999999719</v>
      </c>
    </row>
    <row r="28" spans="1:7" x14ac:dyDescent="0.25">
      <c r="A28" t="s">
        <v>1982</v>
      </c>
      <c r="B28" s="141">
        <v>6</v>
      </c>
      <c r="C28" s="141">
        <v>13</v>
      </c>
      <c r="D28" s="141">
        <v>0</v>
      </c>
      <c r="E28" s="141">
        <v>0</v>
      </c>
      <c r="F28" s="141">
        <v>140.87999999999994</v>
      </c>
      <c r="G28" s="141">
        <v>0</v>
      </c>
    </row>
    <row r="29" spans="1:7" x14ac:dyDescent="0.25">
      <c r="A29" t="s">
        <v>599</v>
      </c>
      <c r="B29" s="141">
        <v>44</v>
      </c>
      <c r="C29" s="141">
        <v>107</v>
      </c>
      <c r="D29" s="141">
        <v>0</v>
      </c>
      <c r="E29" s="141">
        <v>0</v>
      </c>
      <c r="F29" s="141">
        <v>5184.67</v>
      </c>
      <c r="G29" s="141">
        <v>0</v>
      </c>
    </row>
    <row r="30" spans="1:7" x14ac:dyDescent="0.25">
      <c r="A30" t="s">
        <v>605</v>
      </c>
      <c r="B30" s="141">
        <v>2</v>
      </c>
      <c r="C30" s="141">
        <v>3</v>
      </c>
      <c r="D30" s="141">
        <v>1</v>
      </c>
      <c r="E30" s="141">
        <v>0</v>
      </c>
      <c r="F30" s="141">
        <v>94.800000000000011</v>
      </c>
      <c r="G30" s="141">
        <v>0</v>
      </c>
    </row>
    <row r="31" spans="1:7" x14ac:dyDescent="0.25">
      <c r="A31" t="s">
        <v>1125</v>
      </c>
      <c r="B31" s="141">
        <v>2</v>
      </c>
      <c r="C31" s="141">
        <v>4</v>
      </c>
      <c r="D31" s="141">
        <v>2</v>
      </c>
      <c r="E31" s="141">
        <v>2</v>
      </c>
      <c r="F31" s="141">
        <v>15832</v>
      </c>
      <c r="G31" s="141">
        <v>7916</v>
      </c>
    </row>
    <row r="32" spans="1:7" x14ac:dyDescent="0.25">
      <c r="A32" t="s">
        <v>674</v>
      </c>
      <c r="B32" s="141">
        <v>15</v>
      </c>
      <c r="C32" s="141">
        <v>36</v>
      </c>
      <c r="D32" s="141">
        <v>15</v>
      </c>
      <c r="E32" s="141">
        <v>0</v>
      </c>
      <c r="F32" s="141">
        <v>327.24</v>
      </c>
      <c r="G32" s="141">
        <v>0</v>
      </c>
    </row>
    <row r="33" spans="1:7" x14ac:dyDescent="0.25">
      <c r="A33" t="s">
        <v>678</v>
      </c>
      <c r="B33" s="141">
        <v>555</v>
      </c>
      <c r="C33" s="141">
        <v>1386</v>
      </c>
      <c r="D33" s="141">
        <v>555</v>
      </c>
      <c r="E33" s="141">
        <v>555</v>
      </c>
      <c r="F33" s="141">
        <v>26209.26</v>
      </c>
      <c r="G33" s="141">
        <v>10495.05</v>
      </c>
    </row>
    <row r="34" spans="1:7" x14ac:dyDescent="0.25">
      <c r="A34" t="s">
        <v>2072</v>
      </c>
      <c r="B34" s="141">
        <v>219</v>
      </c>
      <c r="C34" s="141">
        <v>546</v>
      </c>
      <c r="D34" s="141">
        <v>546</v>
      </c>
      <c r="E34" s="141">
        <v>546</v>
      </c>
      <c r="F34" s="141">
        <v>2391.48</v>
      </c>
      <c r="G34" s="141">
        <v>2391.48</v>
      </c>
    </row>
    <row r="35" spans="1:7" x14ac:dyDescent="0.25">
      <c r="A35" t="s">
        <v>468</v>
      </c>
      <c r="B35" s="141">
        <v>34</v>
      </c>
      <c r="C35" s="141">
        <v>85</v>
      </c>
      <c r="D35" s="141">
        <v>0</v>
      </c>
      <c r="E35" s="141">
        <v>0</v>
      </c>
      <c r="F35" s="141">
        <v>2565.4700000000003</v>
      </c>
      <c r="G35" s="141">
        <v>0</v>
      </c>
    </row>
    <row r="36" spans="1:7" x14ac:dyDescent="0.25">
      <c r="A36" t="s">
        <v>1778</v>
      </c>
      <c r="B36" s="141">
        <v>102</v>
      </c>
      <c r="C36" s="141">
        <v>252</v>
      </c>
      <c r="D36" s="141">
        <v>102</v>
      </c>
      <c r="E36" s="141">
        <v>102</v>
      </c>
      <c r="F36" s="141">
        <v>28089.599999999999</v>
      </c>
      <c r="G36" s="141">
        <v>11370.15</v>
      </c>
    </row>
    <row r="37" spans="1:7" x14ac:dyDescent="0.25">
      <c r="A37" t="s">
        <v>1378</v>
      </c>
      <c r="B37" s="141">
        <v>11</v>
      </c>
      <c r="C37" s="141">
        <v>26</v>
      </c>
      <c r="D37" s="141">
        <v>20</v>
      </c>
      <c r="E37" s="141">
        <v>0</v>
      </c>
      <c r="F37" s="141">
        <v>842.04</v>
      </c>
      <c r="G37" s="141">
        <v>0</v>
      </c>
    </row>
    <row r="38" spans="1:7" x14ac:dyDescent="0.25">
      <c r="A38" t="s">
        <v>694</v>
      </c>
      <c r="B38" s="141">
        <v>3</v>
      </c>
      <c r="C38" s="141">
        <v>6</v>
      </c>
      <c r="D38" s="141">
        <v>0</v>
      </c>
      <c r="E38" s="141">
        <v>0</v>
      </c>
      <c r="F38" s="141">
        <v>129</v>
      </c>
      <c r="G38" s="141">
        <v>0</v>
      </c>
    </row>
    <row r="39" spans="1:7" x14ac:dyDescent="0.25">
      <c r="A39" t="s">
        <v>698</v>
      </c>
      <c r="B39" s="141">
        <v>4</v>
      </c>
      <c r="C39" s="141">
        <v>6</v>
      </c>
      <c r="D39" s="141">
        <v>5</v>
      </c>
      <c r="E39" s="141">
        <v>3</v>
      </c>
      <c r="F39" s="141">
        <v>101.78</v>
      </c>
      <c r="G39" s="141">
        <v>51.580000000000005</v>
      </c>
    </row>
    <row r="40" spans="1:7" x14ac:dyDescent="0.25">
      <c r="A40" t="s">
        <v>2075</v>
      </c>
      <c r="B40" s="141">
        <v>22</v>
      </c>
      <c r="C40" s="141">
        <v>53</v>
      </c>
      <c r="D40" s="141">
        <v>33</v>
      </c>
      <c r="E40" s="141">
        <v>33</v>
      </c>
      <c r="F40" s="141">
        <v>2586</v>
      </c>
      <c r="G40" s="141">
        <v>1551</v>
      </c>
    </row>
    <row r="41" spans="1:7" x14ac:dyDescent="0.25">
      <c r="A41" t="s">
        <v>702</v>
      </c>
      <c r="B41" s="141">
        <v>42</v>
      </c>
      <c r="C41" s="141">
        <v>105</v>
      </c>
      <c r="D41" s="141">
        <v>0</v>
      </c>
      <c r="E41" s="141">
        <v>0</v>
      </c>
      <c r="F41" s="141">
        <v>3008</v>
      </c>
      <c r="G41" s="141">
        <v>0</v>
      </c>
    </row>
    <row r="42" spans="1:7" x14ac:dyDescent="0.25">
      <c r="A42" t="s">
        <v>1339</v>
      </c>
      <c r="B42" s="141">
        <v>3024</v>
      </c>
      <c r="C42" s="141">
        <v>7560</v>
      </c>
      <c r="D42" s="141">
        <v>5832</v>
      </c>
      <c r="E42" s="141">
        <v>4680</v>
      </c>
      <c r="F42" s="141">
        <v>80892</v>
      </c>
      <c r="G42" s="141">
        <v>50076</v>
      </c>
    </row>
    <row r="43" spans="1:7" x14ac:dyDescent="0.25">
      <c r="A43" t="s">
        <v>1041</v>
      </c>
      <c r="B43" s="141">
        <v>498</v>
      </c>
      <c r="C43" s="141">
        <v>1245</v>
      </c>
      <c r="D43" s="141">
        <v>933</v>
      </c>
      <c r="E43" s="141">
        <v>0</v>
      </c>
      <c r="F43" s="141">
        <v>14677.46</v>
      </c>
      <c r="G43" s="141">
        <v>0</v>
      </c>
    </row>
    <row r="44" spans="1:7" x14ac:dyDescent="0.25">
      <c r="A44" t="s">
        <v>407</v>
      </c>
      <c r="B44" s="141">
        <v>31</v>
      </c>
      <c r="C44" s="141">
        <v>74</v>
      </c>
      <c r="D44" s="141">
        <v>31</v>
      </c>
      <c r="E44" s="141">
        <v>31</v>
      </c>
      <c r="F44" s="141">
        <v>15333.400000000001</v>
      </c>
      <c r="G44" s="141">
        <v>6431.4000000000005</v>
      </c>
    </row>
    <row r="45" spans="1:7" x14ac:dyDescent="0.25">
      <c r="A45" t="s">
        <v>2368</v>
      </c>
      <c r="B45" s="141">
        <v>6</v>
      </c>
      <c r="C45" s="141">
        <v>14</v>
      </c>
      <c r="D45" s="141">
        <v>6</v>
      </c>
      <c r="E45" s="141">
        <v>0</v>
      </c>
      <c r="F45" s="141">
        <v>2503.7600000000002</v>
      </c>
      <c r="G45" s="141">
        <v>0</v>
      </c>
    </row>
    <row r="46" spans="1:7" x14ac:dyDescent="0.25">
      <c r="A46" t="s">
        <v>854</v>
      </c>
      <c r="B46" s="141">
        <v>35</v>
      </c>
      <c r="C46" s="141">
        <v>87</v>
      </c>
      <c r="D46" s="141">
        <v>40</v>
      </c>
      <c r="E46" s="141">
        <v>0</v>
      </c>
      <c r="F46" s="141">
        <v>14543</v>
      </c>
      <c r="G46" s="141">
        <v>0</v>
      </c>
    </row>
    <row r="47" spans="1:7" x14ac:dyDescent="0.25">
      <c r="A47" t="s">
        <v>1669</v>
      </c>
      <c r="B47" s="141">
        <v>451</v>
      </c>
      <c r="C47" s="141">
        <v>1126</v>
      </c>
      <c r="D47" s="141">
        <v>100</v>
      </c>
      <c r="E47" s="141">
        <v>100</v>
      </c>
      <c r="F47" s="141">
        <v>13444.52</v>
      </c>
      <c r="G47" s="141">
        <v>1130</v>
      </c>
    </row>
    <row r="48" spans="1:7" x14ac:dyDescent="0.25">
      <c r="A48" t="s">
        <v>75</v>
      </c>
      <c r="B48" s="141">
        <v>2</v>
      </c>
      <c r="C48" s="141">
        <v>3</v>
      </c>
      <c r="D48" s="141">
        <v>2</v>
      </c>
      <c r="E48" s="141">
        <v>0</v>
      </c>
      <c r="F48" s="141">
        <v>82296.03</v>
      </c>
      <c r="G48" s="141">
        <v>0</v>
      </c>
    </row>
    <row r="49" spans="1:7" x14ac:dyDescent="0.25">
      <c r="A49" t="s">
        <v>2170</v>
      </c>
      <c r="B49" s="141">
        <v>16</v>
      </c>
      <c r="C49" s="141">
        <v>39</v>
      </c>
      <c r="D49" s="141">
        <v>39</v>
      </c>
      <c r="E49" s="141">
        <v>39</v>
      </c>
      <c r="F49" s="141">
        <v>1937.9099999999999</v>
      </c>
      <c r="G49" s="141">
        <v>1937.9099999999999</v>
      </c>
    </row>
    <row r="50" spans="1:7" x14ac:dyDescent="0.25">
      <c r="A50" t="s">
        <v>1542</v>
      </c>
      <c r="B50" s="141">
        <v>6</v>
      </c>
      <c r="C50" s="141">
        <v>13</v>
      </c>
      <c r="D50" s="141">
        <v>8</v>
      </c>
      <c r="E50" s="141">
        <v>8</v>
      </c>
      <c r="F50" s="141">
        <v>552.45000000000005</v>
      </c>
      <c r="G50" s="141">
        <v>304</v>
      </c>
    </row>
    <row r="51" spans="1:7" x14ac:dyDescent="0.25">
      <c r="A51" t="s">
        <v>646</v>
      </c>
      <c r="B51" s="141">
        <v>7</v>
      </c>
      <c r="C51" s="141">
        <v>16</v>
      </c>
      <c r="D51" s="141">
        <v>0</v>
      </c>
      <c r="E51" s="141">
        <v>0</v>
      </c>
      <c r="F51" s="141">
        <v>143.84</v>
      </c>
      <c r="G51" s="141">
        <v>0</v>
      </c>
    </row>
    <row r="52" spans="1:7" x14ac:dyDescent="0.25">
      <c r="A52" t="s">
        <v>1663</v>
      </c>
      <c r="B52" s="141">
        <v>10</v>
      </c>
      <c r="C52" s="141">
        <v>23</v>
      </c>
      <c r="D52" s="141">
        <v>14</v>
      </c>
      <c r="E52" s="141">
        <v>14</v>
      </c>
      <c r="F52" s="141">
        <v>281.61999999999864</v>
      </c>
      <c r="G52" s="141">
        <v>172.89999999999861</v>
      </c>
    </row>
    <row r="53" spans="1:7" x14ac:dyDescent="0.25">
      <c r="A53" t="s">
        <v>778</v>
      </c>
      <c r="B53" s="141">
        <v>15</v>
      </c>
      <c r="C53" s="141">
        <v>36</v>
      </c>
      <c r="D53" s="141">
        <v>4</v>
      </c>
      <c r="E53" s="141">
        <v>0</v>
      </c>
      <c r="F53" s="141">
        <v>623.6</v>
      </c>
      <c r="G53" s="141">
        <v>0</v>
      </c>
    </row>
    <row r="54" spans="1:7" x14ac:dyDescent="0.25">
      <c r="A54" t="s">
        <v>1677</v>
      </c>
      <c r="B54" s="141">
        <v>178</v>
      </c>
      <c r="C54" s="141">
        <v>441</v>
      </c>
      <c r="D54" s="141">
        <v>341</v>
      </c>
      <c r="E54" s="141">
        <v>341</v>
      </c>
      <c r="F54" s="141">
        <v>3170.1599999999971</v>
      </c>
      <c r="G54" s="141">
        <v>2388.1599999999971</v>
      </c>
    </row>
    <row r="55" spans="1:7" x14ac:dyDescent="0.25">
      <c r="A55" t="s">
        <v>2087</v>
      </c>
      <c r="B55" s="141">
        <v>1404</v>
      </c>
      <c r="C55" s="141">
        <v>3510</v>
      </c>
      <c r="D55" s="141">
        <v>2000</v>
      </c>
      <c r="E55" s="141">
        <v>2000</v>
      </c>
      <c r="F55" s="141">
        <v>167216.4</v>
      </c>
      <c r="G55" s="141">
        <v>95280</v>
      </c>
    </row>
    <row r="56" spans="1:7" x14ac:dyDescent="0.25">
      <c r="A56" t="s">
        <v>2091</v>
      </c>
      <c r="B56" s="141">
        <v>116</v>
      </c>
      <c r="C56" s="141">
        <v>289</v>
      </c>
      <c r="D56" s="141">
        <v>289</v>
      </c>
      <c r="E56" s="141">
        <v>289</v>
      </c>
      <c r="F56" s="141">
        <v>71533.279999999999</v>
      </c>
      <c r="G56" s="141">
        <v>71533.279999999999</v>
      </c>
    </row>
    <row r="57" spans="1:7" x14ac:dyDescent="0.25">
      <c r="A57" t="s">
        <v>1015</v>
      </c>
      <c r="B57" s="141">
        <v>87</v>
      </c>
      <c r="C57" s="141">
        <v>219</v>
      </c>
      <c r="D57" s="141">
        <v>102</v>
      </c>
      <c r="E57" s="141">
        <v>47</v>
      </c>
      <c r="F57" s="141">
        <v>68898.600000000006</v>
      </c>
      <c r="G57" s="141">
        <v>15040</v>
      </c>
    </row>
    <row r="58" spans="1:7" x14ac:dyDescent="0.25">
      <c r="A58" t="s">
        <v>1863</v>
      </c>
      <c r="B58" s="141">
        <v>6</v>
      </c>
      <c r="C58" s="141">
        <v>13</v>
      </c>
      <c r="D58" s="141">
        <v>0</v>
      </c>
      <c r="E58" s="141">
        <v>0</v>
      </c>
      <c r="F58" s="141">
        <v>8582.51</v>
      </c>
      <c r="G58" s="141">
        <v>0</v>
      </c>
    </row>
    <row r="59" spans="1:7" x14ac:dyDescent="0.25">
      <c r="A59" t="s">
        <v>385</v>
      </c>
      <c r="B59" s="141">
        <v>4</v>
      </c>
      <c r="C59" s="141">
        <v>8</v>
      </c>
      <c r="D59" s="141">
        <v>0</v>
      </c>
      <c r="E59" s="141">
        <v>0</v>
      </c>
      <c r="F59" s="141">
        <v>2133.36</v>
      </c>
      <c r="G59" s="141">
        <v>0</v>
      </c>
    </row>
    <row r="60" spans="1:7" x14ac:dyDescent="0.25">
      <c r="A60" t="s">
        <v>2134</v>
      </c>
      <c r="B60" s="141">
        <v>5</v>
      </c>
      <c r="C60" s="141">
        <v>8</v>
      </c>
      <c r="D60" s="141">
        <v>0</v>
      </c>
      <c r="E60" s="141">
        <v>0</v>
      </c>
      <c r="F60" s="141">
        <v>438.23</v>
      </c>
      <c r="G60" s="141">
        <v>0</v>
      </c>
    </row>
    <row r="61" spans="1:7" x14ac:dyDescent="0.25">
      <c r="A61" t="s">
        <v>1847</v>
      </c>
      <c r="B61" s="141">
        <v>65</v>
      </c>
      <c r="C61" s="141">
        <v>160</v>
      </c>
      <c r="D61" s="141">
        <v>65</v>
      </c>
      <c r="E61" s="141">
        <v>40</v>
      </c>
      <c r="F61" s="141">
        <v>7735.4999999999891</v>
      </c>
      <c r="G61" s="141">
        <v>1971.9999999999959</v>
      </c>
    </row>
    <row r="62" spans="1:7" x14ac:dyDescent="0.25">
      <c r="A62" t="s">
        <v>1851</v>
      </c>
      <c r="B62" s="141">
        <v>1008</v>
      </c>
      <c r="C62" s="141">
        <v>2520</v>
      </c>
      <c r="D62" s="141">
        <v>1008</v>
      </c>
      <c r="E62" s="141">
        <v>624</v>
      </c>
      <c r="F62" s="141">
        <v>123980.39999999985</v>
      </c>
      <c r="G62" s="141">
        <v>32004.959999999937</v>
      </c>
    </row>
    <row r="63" spans="1:7" x14ac:dyDescent="0.25">
      <c r="A63" t="s">
        <v>1855</v>
      </c>
      <c r="B63" s="141">
        <v>45</v>
      </c>
      <c r="C63" s="141">
        <v>112</v>
      </c>
      <c r="D63" s="141">
        <v>0</v>
      </c>
      <c r="E63" s="141">
        <v>0</v>
      </c>
      <c r="F63" s="141">
        <v>14281.12</v>
      </c>
      <c r="G63" s="141">
        <v>0</v>
      </c>
    </row>
    <row r="64" spans="1:7" x14ac:dyDescent="0.25">
      <c r="A64" t="s">
        <v>1531</v>
      </c>
      <c r="B64" s="141">
        <v>66</v>
      </c>
      <c r="C64" s="141">
        <v>163</v>
      </c>
      <c r="D64" s="141">
        <v>0</v>
      </c>
      <c r="E64" s="141">
        <v>0</v>
      </c>
      <c r="F64" s="141">
        <v>35106.939999999835</v>
      </c>
      <c r="G64" s="141">
        <v>0</v>
      </c>
    </row>
    <row r="65" spans="1:7" x14ac:dyDescent="0.25">
      <c r="A65" t="s">
        <v>1535</v>
      </c>
      <c r="B65" s="141">
        <v>8</v>
      </c>
      <c r="C65" s="141">
        <v>19</v>
      </c>
      <c r="D65" s="141">
        <v>0</v>
      </c>
      <c r="E65" s="141">
        <v>0</v>
      </c>
      <c r="F65" s="141">
        <v>1787.899999999998</v>
      </c>
      <c r="G65" s="141">
        <v>0</v>
      </c>
    </row>
    <row r="66" spans="1:7" x14ac:dyDescent="0.25">
      <c r="A66" t="s">
        <v>452</v>
      </c>
      <c r="B66" s="141">
        <v>115</v>
      </c>
      <c r="C66" s="141">
        <v>287</v>
      </c>
      <c r="D66" s="141">
        <v>30</v>
      </c>
      <c r="E66" s="141">
        <v>30</v>
      </c>
      <c r="F66" s="141">
        <v>7315.6299999999992</v>
      </c>
      <c r="G66" s="141">
        <v>764.69999999999993</v>
      </c>
    </row>
    <row r="67" spans="1:7" x14ac:dyDescent="0.25">
      <c r="A67" t="s">
        <v>1770</v>
      </c>
      <c r="B67" s="141">
        <v>146</v>
      </c>
      <c r="C67" s="141">
        <v>364</v>
      </c>
      <c r="D67" s="141">
        <v>364</v>
      </c>
      <c r="E67" s="141">
        <v>364</v>
      </c>
      <c r="F67" s="141">
        <v>6271.72</v>
      </c>
      <c r="G67" s="141">
        <v>6271.72</v>
      </c>
    </row>
    <row r="68" spans="1:7" x14ac:dyDescent="0.25">
      <c r="A68" t="s">
        <v>1973</v>
      </c>
      <c r="B68" s="141">
        <v>76</v>
      </c>
      <c r="C68" s="141">
        <v>189</v>
      </c>
      <c r="D68" s="141">
        <v>117</v>
      </c>
      <c r="E68" s="141">
        <v>117</v>
      </c>
      <c r="F68" s="141">
        <v>68811.119999999879</v>
      </c>
      <c r="G68" s="141">
        <v>42597.359999999884</v>
      </c>
    </row>
    <row r="69" spans="1:7" x14ac:dyDescent="0.25">
      <c r="A69" t="s">
        <v>1977</v>
      </c>
      <c r="B69" s="141">
        <v>76</v>
      </c>
      <c r="C69" s="141">
        <v>189</v>
      </c>
      <c r="D69" s="141">
        <v>117</v>
      </c>
      <c r="E69" s="141">
        <v>117</v>
      </c>
      <c r="F69" s="141">
        <v>53737.740000000005</v>
      </c>
      <c r="G69" s="141">
        <v>33253.740000000005</v>
      </c>
    </row>
    <row r="70" spans="1:7" x14ac:dyDescent="0.25">
      <c r="A70" t="s">
        <v>1271</v>
      </c>
      <c r="B70" s="141">
        <v>252</v>
      </c>
      <c r="C70" s="141">
        <v>630</v>
      </c>
      <c r="D70" s="141">
        <v>156</v>
      </c>
      <c r="E70" s="141">
        <v>156</v>
      </c>
      <c r="F70" s="141">
        <v>15787.5</v>
      </c>
      <c r="G70" s="141">
        <v>3564.6000000000004</v>
      </c>
    </row>
    <row r="71" spans="1:7" x14ac:dyDescent="0.25">
      <c r="A71" t="s">
        <v>1613</v>
      </c>
      <c r="B71" s="141">
        <v>35</v>
      </c>
      <c r="C71" s="141">
        <v>85</v>
      </c>
      <c r="D71" s="141">
        <v>66</v>
      </c>
      <c r="E71" s="141">
        <v>53</v>
      </c>
      <c r="F71" s="141">
        <v>538.89</v>
      </c>
      <c r="G71" s="141">
        <v>303.69</v>
      </c>
    </row>
    <row r="72" spans="1:7" x14ac:dyDescent="0.25">
      <c r="A72" t="s">
        <v>1617</v>
      </c>
      <c r="B72" s="141">
        <v>335</v>
      </c>
      <c r="C72" s="141">
        <v>837</v>
      </c>
      <c r="D72" s="141">
        <v>837</v>
      </c>
      <c r="E72" s="141">
        <v>837</v>
      </c>
      <c r="F72" s="141">
        <v>7717.14</v>
      </c>
      <c r="G72" s="141">
        <v>7717.14</v>
      </c>
    </row>
    <row r="73" spans="1:7" x14ac:dyDescent="0.25">
      <c r="A73" t="s">
        <v>558</v>
      </c>
      <c r="B73" s="141">
        <v>152</v>
      </c>
      <c r="C73" s="141">
        <v>378</v>
      </c>
      <c r="D73" s="141">
        <v>180</v>
      </c>
      <c r="E73" s="141">
        <v>142</v>
      </c>
      <c r="F73" s="141">
        <v>8599.0580000000009</v>
      </c>
      <c r="G73" s="141">
        <v>3195</v>
      </c>
    </row>
    <row r="74" spans="1:7" x14ac:dyDescent="0.25">
      <c r="A74" t="s">
        <v>587</v>
      </c>
      <c r="B74" s="141">
        <v>3</v>
      </c>
      <c r="C74" s="141">
        <v>5</v>
      </c>
      <c r="D74" s="141">
        <v>4</v>
      </c>
      <c r="E74" s="141">
        <v>2</v>
      </c>
      <c r="F74" s="141">
        <v>118.32</v>
      </c>
      <c r="G74" s="141">
        <v>48.72</v>
      </c>
    </row>
    <row r="75" spans="1:7" x14ac:dyDescent="0.25">
      <c r="A75" t="s">
        <v>514</v>
      </c>
      <c r="B75" s="141">
        <v>88</v>
      </c>
      <c r="C75" s="141">
        <v>218</v>
      </c>
      <c r="D75" s="141">
        <v>54</v>
      </c>
      <c r="E75" s="141">
        <v>54</v>
      </c>
      <c r="F75" s="141">
        <v>1331.06</v>
      </c>
      <c r="G75" s="141">
        <v>324</v>
      </c>
    </row>
    <row r="76" spans="1:7" x14ac:dyDescent="0.25">
      <c r="A76" t="s">
        <v>1262</v>
      </c>
      <c r="B76" s="141">
        <v>16</v>
      </c>
      <c r="C76" s="141">
        <v>37</v>
      </c>
      <c r="D76" s="141">
        <v>20</v>
      </c>
      <c r="E76" s="141">
        <v>5</v>
      </c>
      <c r="F76" s="141">
        <v>664.76</v>
      </c>
      <c r="G76" s="141">
        <v>90</v>
      </c>
    </row>
    <row r="77" spans="1:7" x14ac:dyDescent="0.25">
      <c r="A77" t="s">
        <v>1985</v>
      </c>
      <c r="B77" s="141">
        <v>3</v>
      </c>
      <c r="C77" s="141">
        <v>5</v>
      </c>
      <c r="D77" s="141">
        <v>3</v>
      </c>
      <c r="E77" s="141">
        <v>0</v>
      </c>
      <c r="F77" s="141">
        <v>95.53</v>
      </c>
      <c r="G77" s="141">
        <v>0</v>
      </c>
    </row>
    <row r="78" spans="1:7" x14ac:dyDescent="0.25">
      <c r="A78" t="s">
        <v>1636</v>
      </c>
      <c r="B78" s="141">
        <v>304</v>
      </c>
      <c r="C78" s="141">
        <v>756</v>
      </c>
      <c r="D78" s="141">
        <v>584</v>
      </c>
      <c r="E78" s="141">
        <v>0</v>
      </c>
      <c r="F78" s="141">
        <v>10532.52</v>
      </c>
      <c r="G78" s="141">
        <v>0</v>
      </c>
    </row>
    <row r="79" spans="1:7" x14ac:dyDescent="0.25">
      <c r="A79" t="s">
        <v>753</v>
      </c>
      <c r="B79" s="141">
        <v>4</v>
      </c>
      <c r="C79" s="141">
        <v>8</v>
      </c>
      <c r="D79" s="141">
        <v>0</v>
      </c>
      <c r="E79" s="141">
        <v>0</v>
      </c>
      <c r="F79" s="141">
        <v>12000</v>
      </c>
      <c r="G79" s="141">
        <v>0</v>
      </c>
    </row>
    <row r="80" spans="1:7" x14ac:dyDescent="0.25">
      <c r="A80" t="s">
        <v>1655</v>
      </c>
      <c r="B80" s="141">
        <v>25</v>
      </c>
      <c r="C80" s="141">
        <v>62</v>
      </c>
      <c r="D80" s="141">
        <v>25</v>
      </c>
      <c r="E80" s="141">
        <v>25</v>
      </c>
      <c r="F80" s="141">
        <v>511500</v>
      </c>
      <c r="G80" s="141">
        <v>206250</v>
      </c>
    </row>
    <row r="81" spans="1:7" x14ac:dyDescent="0.25">
      <c r="A81" t="s">
        <v>791</v>
      </c>
      <c r="B81" s="141">
        <v>7</v>
      </c>
      <c r="C81" s="141">
        <v>16</v>
      </c>
      <c r="D81" s="141">
        <v>16</v>
      </c>
      <c r="E81" s="141">
        <v>0</v>
      </c>
      <c r="F81" s="141">
        <v>1645.6</v>
      </c>
      <c r="G81" s="141">
        <v>0</v>
      </c>
    </row>
    <row r="82" spans="1:7" x14ac:dyDescent="0.25">
      <c r="A82" t="s">
        <v>1090</v>
      </c>
      <c r="B82" s="141">
        <v>252</v>
      </c>
      <c r="C82" s="141">
        <v>630</v>
      </c>
      <c r="D82" s="141">
        <v>390</v>
      </c>
      <c r="E82" s="141">
        <v>387</v>
      </c>
      <c r="F82" s="141">
        <v>724531.8</v>
      </c>
      <c r="G82" s="141">
        <v>391496.94</v>
      </c>
    </row>
    <row r="83" spans="1:7" x14ac:dyDescent="0.25">
      <c r="A83" t="s">
        <v>662</v>
      </c>
      <c r="B83" s="141">
        <v>24</v>
      </c>
      <c r="C83" s="141">
        <v>59</v>
      </c>
      <c r="D83" s="141">
        <v>33</v>
      </c>
      <c r="E83" s="141">
        <v>6</v>
      </c>
      <c r="F83" s="141">
        <v>2026.61</v>
      </c>
      <c r="G83" s="141">
        <v>228</v>
      </c>
    </row>
    <row r="84" spans="1:7" x14ac:dyDescent="0.25">
      <c r="A84" t="s">
        <v>1395</v>
      </c>
      <c r="B84" s="141">
        <v>2520</v>
      </c>
      <c r="C84" s="141">
        <v>6300</v>
      </c>
      <c r="D84" s="141">
        <v>4860</v>
      </c>
      <c r="E84" s="141">
        <v>0</v>
      </c>
      <c r="F84" s="141">
        <v>119697</v>
      </c>
      <c r="G84" s="141">
        <v>0</v>
      </c>
    </row>
    <row r="85" spans="1:7" x14ac:dyDescent="0.25">
      <c r="A85" t="s">
        <v>1923</v>
      </c>
      <c r="B85" s="141">
        <v>2496</v>
      </c>
      <c r="C85" s="141">
        <v>6240</v>
      </c>
      <c r="D85" s="141">
        <v>6240</v>
      </c>
      <c r="E85" s="141">
        <v>6240</v>
      </c>
      <c r="F85" s="141">
        <v>152880</v>
      </c>
      <c r="G85" s="141">
        <v>152880</v>
      </c>
    </row>
    <row r="86" spans="1:7" x14ac:dyDescent="0.25">
      <c r="A86" t="s">
        <v>654</v>
      </c>
      <c r="B86" s="141">
        <v>2496</v>
      </c>
      <c r="C86" s="141">
        <v>6240</v>
      </c>
      <c r="D86" s="141">
        <v>6240</v>
      </c>
      <c r="E86" s="141">
        <v>2496</v>
      </c>
      <c r="F86" s="141">
        <v>95160</v>
      </c>
      <c r="G86" s="141">
        <v>38064</v>
      </c>
    </row>
    <row r="87" spans="1:7" x14ac:dyDescent="0.25">
      <c r="A87" t="s">
        <v>1820</v>
      </c>
      <c r="B87" s="141">
        <v>780</v>
      </c>
      <c r="C87" s="141">
        <v>1950</v>
      </c>
      <c r="D87" s="141">
        <v>780</v>
      </c>
      <c r="E87" s="141">
        <v>780</v>
      </c>
      <c r="F87" s="141">
        <v>35197.5</v>
      </c>
      <c r="G87" s="141">
        <v>14079</v>
      </c>
    </row>
    <row r="88" spans="1:7" x14ac:dyDescent="0.25">
      <c r="A88" t="s">
        <v>658</v>
      </c>
      <c r="B88" s="141">
        <v>16277</v>
      </c>
      <c r="C88" s="141">
        <v>40690</v>
      </c>
      <c r="D88" s="141">
        <v>31390</v>
      </c>
      <c r="E88" s="141">
        <v>25189</v>
      </c>
      <c r="F88" s="141">
        <v>551562.46</v>
      </c>
      <c r="G88" s="141">
        <v>377331.22000000003</v>
      </c>
    </row>
    <row r="89" spans="1:7" x14ac:dyDescent="0.25">
      <c r="A89" t="s">
        <v>1069</v>
      </c>
      <c r="B89" s="141">
        <v>84</v>
      </c>
      <c r="C89" s="141">
        <v>210</v>
      </c>
      <c r="D89" s="141">
        <v>210</v>
      </c>
      <c r="E89" s="141">
        <v>210</v>
      </c>
      <c r="F89" s="141">
        <v>5447.4000000000005</v>
      </c>
      <c r="G89" s="141">
        <v>5447.4000000000005</v>
      </c>
    </row>
    <row r="90" spans="1:7" x14ac:dyDescent="0.25">
      <c r="A90" t="s">
        <v>1150</v>
      </c>
      <c r="B90" s="141">
        <v>6</v>
      </c>
      <c r="C90" s="141">
        <v>13</v>
      </c>
      <c r="D90" s="141">
        <v>5</v>
      </c>
      <c r="E90" s="141">
        <v>0</v>
      </c>
      <c r="F90" s="141">
        <v>200.8</v>
      </c>
      <c r="G90" s="141">
        <v>0</v>
      </c>
    </row>
    <row r="91" spans="1:7" x14ac:dyDescent="0.25">
      <c r="A91" t="s">
        <v>1841</v>
      </c>
      <c r="B91" s="141">
        <v>13</v>
      </c>
      <c r="C91" s="141">
        <v>31</v>
      </c>
      <c r="D91" s="141">
        <v>31</v>
      </c>
      <c r="E91" s="141">
        <v>31</v>
      </c>
      <c r="F91" s="141">
        <v>8680</v>
      </c>
      <c r="G91" s="141">
        <v>8680</v>
      </c>
    </row>
    <row r="92" spans="1:7" x14ac:dyDescent="0.25">
      <c r="A92" t="s">
        <v>995</v>
      </c>
      <c r="B92" s="141">
        <v>52</v>
      </c>
      <c r="C92" s="141">
        <v>126</v>
      </c>
      <c r="D92" s="141">
        <v>52</v>
      </c>
      <c r="E92" s="141">
        <v>52</v>
      </c>
      <c r="F92" s="141">
        <v>15741.539999999999</v>
      </c>
      <c r="G92" s="141">
        <v>6498.7999999999993</v>
      </c>
    </row>
    <row r="93" spans="1:7" x14ac:dyDescent="0.25">
      <c r="A93" t="s">
        <v>986</v>
      </c>
      <c r="B93" s="141">
        <v>26</v>
      </c>
      <c r="C93" s="141">
        <v>63</v>
      </c>
      <c r="D93" s="141">
        <v>0</v>
      </c>
      <c r="E93" s="141">
        <v>0</v>
      </c>
      <c r="F93" s="141">
        <v>9545.1299999999992</v>
      </c>
      <c r="G93" s="141">
        <v>0</v>
      </c>
    </row>
    <row r="94" spans="1:7" x14ac:dyDescent="0.25">
      <c r="A94" t="s">
        <v>1693</v>
      </c>
      <c r="B94" s="141">
        <v>45</v>
      </c>
      <c r="C94" s="141">
        <v>109</v>
      </c>
      <c r="D94" s="141">
        <v>45</v>
      </c>
      <c r="E94" s="141">
        <v>17</v>
      </c>
      <c r="F94" s="141">
        <v>746.27999999999975</v>
      </c>
      <c r="G94" s="141">
        <v>119</v>
      </c>
    </row>
    <row r="95" spans="1:7" x14ac:dyDescent="0.25">
      <c r="A95" t="s">
        <v>729</v>
      </c>
      <c r="B95" s="141">
        <v>52</v>
      </c>
      <c r="C95" s="141">
        <v>129</v>
      </c>
      <c r="D95" s="141">
        <v>52</v>
      </c>
      <c r="E95" s="141">
        <v>0</v>
      </c>
      <c r="F95" s="141">
        <v>2413.5699999999997</v>
      </c>
      <c r="G95" s="141">
        <v>0</v>
      </c>
    </row>
    <row r="96" spans="1:7" x14ac:dyDescent="0.25">
      <c r="A96" t="s">
        <v>978</v>
      </c>
      <c r="B96" s="141">
        <v>10</v>
      </c>
      <c r="C96" s="141">
        <v>23</v>
      </c>
      <c r="D96" s="141">
        <v>18</v>
      </c>
      <c r="E96" s="141">
        <v>10</v>
      </c>
      <c r="F96" s="141">
        <v>120.16</v>
      </c>
      <c r="G96" s="141">
        <v>57.379999999999995</v>
      </c>
    </row>
    <row r="97" spans="1:7" x14ac:dyDescent="0.25">
      <c r="A97" t="s">
        <v>982</v>
      </c>
      <c r="B97" s="141">
        <v>252</v>
      </c>
      <c r="C97" s="141">
        <v>630</v>
      </c>
      <c r="D97" s="141">
        <v>630</v>
      </c>
      <c r="E97" s="141">
        <v>390</v>
      </c>
      <c r="F97" s="141">
        <v>8337.6</v>
      </c>
      <c r="G97" s="141">
        <v>5366.4</v>
      </c>
    </row>
    <row r="98" spans="1:7" x14ac:dyDescent="0.25">
      <c r="A98" t="s">
        <v>1774</v>
      </c>
      <c r="B98" s="141">
        <v>2520</v>
      </c>
      <c r="C98" s="141">
        <v>6300</v>
      </c>
      <c r="D98" s="141">
        <v>4896</v>
      </c>
      <c r="E98" s="141">
        <v>3960</v>
      </c>
      <c r="F98" s="141">
        <v>258919.19999999984</v>
      </c>
      <c r="G98" s="141">
        <v>172339.19999999984</v>
      </c>
    </row>
    <row r="99" spans="1:7" x14ac:dyDescent="0.25">
      <c r="A99" t="s">
        <v>706</v>
      </c>
      <c r="B99" s="141">
        <v>189</v>
      </c>
      <c r="C99" s="141">
        <v>472</v>
      </c>
      <c r="D99" s="141">
        <v>189</v>
      </c>
      <c r="E99" s="141">
        <v>117</v>
      </c>
      <c r="F99" s="141">
        <v>35929.64</v>
      </c>
      <c r="G99" s="141">
        <v>9356.49</v>
      </c>
    </row>
    <row r="100" spans="1:7" x14ac:dyDescent="0.25">
      <c r="A100" t="s">
        <v>682</v>
      </c>
      <c r="B100" s="141">
        <v>1817</v>
      </c>
      <c r="C100" s="141">
        <v>4541</v>
      </c>
      <c r="D100" s="141">
        <v>1817</v>
      </c>
      <c r="E100" s="141">
        <v>1125</v>
      </c>
      <c r="F100" s="141">
        <v>22830.46</v>
      </c>
      <c r="G100" s="141">
        <v>5467.5</v>
      </c>
    </row>
    <row r="101" spans="1:7" x14ac:dyDescent="0.25">
      <c r="A101" t="s">
        <v>709</v>
      </c>
      <c r="B101" s="141">
        <v>11</v>
      </c>
      <c r="C101" s="141">
        <v>26</v>
      </c>
      <c r="D101" s="141">
        <v>11</v>
      </c>
      <c r="E101" s="141">
        <v>7</v>
      </c>
      <c r="F101" s="141">
        <v>620</v>
      </c>
      <c r="G101" s="141">
        <v>175</v>
      </c>
    </row>
    <row r="102" spans="1:7" x14ac:dyDescent="0.25">
      <c r="A102" t="s">
        <v>1265</v>
      </c>
      <c r="B102" s="141">
        <v>47</v>
      </c>
      <c r="C102" s="141">
        <v>117</v>
      </c>
      <c r="D102" s="141">
        <v>0</v>
      </c>
      <c r="E102" s="141">
        <v>0</v>
      </c>
      <c r="F102" s="141">
        <v>1050.6600000000001</v>
      </c>
      <c r="G102" s="141">
        <v>0</v>
      </c>
    </row>
    <row r="103" spans="1:7" x14ac:dyDescent="0.25">
      <c r="A103" t="s">
        <v>2125</v>
      </c>
      <c r="B103" s="141">
        <v>252</v>
      </c>
      <c r="C103" s="141">
        <v>630</v>
      </c>
      <c r="D103" s="141">
        <v>0</v>
      </c>
      <c r="E103" s="141">
        <v>0</v>
      </c>
      <c r="F103" s="141">
        <v>17746.800000000003</v>
      </c>
      <c r="G103" s="141">
        <v>0</v>
      </c>
    </row>
    <row r="104" spans="1:7" x14ac:dyDescent="0.25">
      <c r="A104" t="s">
        <v>2102</v>
      </c>
      <c r="B104" s="141">
        <v>640</v>
      </c>
      <c r="C104" s="141">
        <v>1599</v>
      </c>
      <c r="D104" s="141">
        <v>1599</v>
      </c>
      <c r="E104" s="141">
        <v>640</v>
      </c>
      <c r="F104" s="141">
        <v>41302.17</v>
      </c>
      <c r="G104" s="141">
        <v>16531.199999999997</v>
      </c>
    </row>
    <row r="105" spans="1:7" x14ac:dyDescent="0.25">
      <c r="A105" t="s">
        <v>967</v>
      </c>
      <c r="B105" s="141">
        <v>24</v>
      </c>
      <c r="C105" s="141">
        <v>58</v>
      </c>
      <c r="D105" s="141">
        <v>24</v>
      </c>
      <c r="E105" s="141">
        <v>15</v>
      </c>
      <c r="F105" s="141">
        <v>1215.68</v>
      </c>
      <c r="G105" s="141">
        <v>314.40000000000003</v>
      </c>
    </row>
    <row r="106" spans="1:7" x14ac:dyDescent="0.25">
      <c r="A106" t="s">
        <v>830</v>
      </c>
      <c r="B106" s="141">
        <v>6</v>
      </c>
      <c r="C106" s="141">
        <v>13</v>
      </c>
      <c r="D106" s="141">
        <v>0</v>
      </c>
      <c r="E106" s="141">
        <v>0</v>
      </c>
      <c r="F106" s="141">
        <v>935</v>
      </c>
      <c r="G106" s="141">
        <v>0</v>
      </c>
    </row>
    <row r="107" spans="1:7" x14ac:dyDescent="0.25">
      <c r="A107" t="s">
        <v>1356</v>
      </c>
      <c r="B107" s="141">
        <v>152</v>
      </c>
      <c r="C107" s="141">
        <v>378</v>
      </c>
      <c r="D107" s="141">
        <v>208</v>
      </c>
      <c r="E107" s="141">
        <v>0</v>
      </c>
      <c r="F107" s="141">
        <v>10073.699999999999</v>
      </c>
      <c r="G107" s="141">
        <v>0</v>
      </c>
    </row>
    <row r="108" spans="1:7" x14ac:dyDescent="0.25">
      <c r="A108" t="s">
        <v>458</v>
      </c>
      <c r="B108" s="141">
        <v>23</v>
      </c>
      <c r="C108" s="141">
        <v>55</v>
      </c>
      <c r="D108" s="141">
        <v>10</v>
      </c>
      <c r="E108" s="141">
        <v>2</v>
      </c>
      <c r="F108" s="141">
        <v>476.74</v>
      </c>
      <c r="G108" s="141">
        <v>17.239999999999998</v>
      </c>
    </row>
    <row r="109" spans="1:7" x14ac:dyDescent="0.25">
      <c r="A109" t="s">
        <v>1566</v>
      </c>
      <c r="B109" s="141">
        <v>3</v>
      </c>
      <c r="C109" s="141">
        <v>5</v>
      </c>
      <c r="D109" s="141">
        <v>3</v>
      </c>
      <c r="E109" s="141">
        <v>2</v>
      </c>
      <c r="F109" s="141">
        <v>37.17</v>
      </c>
      <c r="G109" s="141">
        <v>14.58</v>
      </c>
    </row>
    <row r="110" spans="1:7" x14ac:dyDescent="0.25">
      <c r="A110" t="s">
        <v>1558</v>
      </c>
      <c r="B110" s="141">
        <v>156</v>
      </c>
      <c r="C110" s="141">
        <v>390</v>
      </c>
      <c r="D110" s="141">
        <v>156</v>
      </c>
      <c r="E110" s="141">
        <v>0</v>
      </c>
      <c r="F110" s="141">
        <v>30154.799999999959</v>
      </c>
      <c r="G110" s="141">
        <v>0</v>
      </c>
    </row>
    <row r="111" spans="1:7" x14ac:dyDescent="0.25">
      <c r="A111" t="s">
        <v>893</v>
      </c>
      <c r="B111" s="141">
        <v>94038</v>
      </c>
      <c r="C111" s="141">
        <v>235093</v>
      </c>
      <c r="D111" s="141">
        <v>173893</v>
      </c>
      <c r="E111" s="141">
        <v>173893</v>
      </c>
      <c r="F111" s="141">
        <v>1642920.8</v>
      </c>
      <c r="G111" s="141">
        <v>1104360.7999999998</v>
      </c>
    </row>
    <row r="112" spans="1:7" x14ac:dyDescent="0.25">
      <c r="A112" t="s">
        <v>1757</v>
      </c>
      <c r="B112" s="141">
        <v>26206</v>
      </c>
      <c r="C112" s="141">
        <v>65514</v>
      </c>
      <c r="D112" s="141">
        <v>26206</v>
      </c>
      <c r="E112" s="141">
        <v>26206</v>
      </c>
      <c r="F112" s="141">
        <v>256814.88</v>
      </c>
      <c r="G112" s="141">
        <v>102727.52</v>
      </c>
    </row>
    <row r="113" spans="1:7" x14ac:dyDescent="0.25">
      <c r="A113" t="s">
        <v>1945</v>
      </c>
      <c r="B113" s="141">
        <v>28</v>
      </c>
      <c r="C113" s="141">
        <v>70</v>
      </c>
      <c r="D113" s="141">
        <v>28</v>
      </c>
      <c r="E113" s="141">
        <v>28</v>
      </c>
      <c r="F113" s="141">
        <v>11821.599999999929</v>
      </c>
      <c r="G113" s="141">
        <v>4728.6399999999721</v>
      </c>
    </row>
    <row r="114" spans="1:7" x14ac:dyDescent="0.25">
      <c r="A114" t="s">
        <v>871</v>
      </c>
      <c r="B114" s="141">
        <v>12768</v>
      </c>
      <c r="C114" s="141">
        <v>31920</v>
      </c>
      <c r="D114" s="141">
        <v>16480</v>
      </c>
      <c r="E114" s="141">
        <v>16480</v>
      </c>
      <c r="F114" s="141">
        <v>218801.59999999998</v>
      </c>
      <c r="G114" s="141">
        <v>113022.08</v>
      </c>
    </row>
    <row r="115" spans="1:7" x14ac:dyDescent="0.25">
      <c r="A115" t="s">
        <v>874</v>
      </c>
      <c r="B115" s="141">
        <v>18139</v>
      </c>
      <c r="C115" s="141">
        <v>45347</v>
      </c>
      <c r="D115" s="141">
        <v>20800</v>
      </c>
      <c r="E115" s="141">
        <v>12000</v>
      </c>
      <c r="F115" s="141">
        <v>342383.31999999995</v>
      </c>
      <c r="G115" s="141">
        <v>90720</v>
      </c>
    </row>
    <row r="116" spans="1:7" x14ac:dyDescent="0.25">
      <c r="A116" t="s">
        <v>877</v>
      </c>
      <c r="B116" s="141">
        <v>15865</v>
      </c>
      <c r="C116" s="141">
        <v>39662</v>
      </c>
      <c r="D116" s="141">
        <v>20000</v>
      </c>
      <c r="E116" s="141">
        <v>12000</v>
      </c>
      <c r="F116" s="141">
        <v>421356.92000000004</v>
      </c>
      <c r="G116" s="141">
        <v>127920</v>
      </c>
    </row>
    <row r="117" spans="1:7" x14ac:dyDescent="0.25">
      <c r="A117" t="s">
        <v>883</v>
      </c>
      <c r="B117" s="141">
        <v>493</v>
      </c>
      <c r="C117" s="141">
        <v>1229</v>
      </c>
      <c r="D117" s="141">
        <v>548</v>
      </c>
      <c r="E117" s="141">
        <v>360</v>
      </c>
      <c r="F117" s="141">
        <v>15954.17</v>
      </c>
      <c r="G117" s="141">
        <v>4669.2</v>
      </c>
    </row>
    <row r="118" spans="1:7" x14ac:dyDescent="0.25">
      <c r="A118" t="s">
        <v>814</v>
      </c>
      <c r="B118" s="141">
        <v>19</v>
      </c>
      <c r="C118" s="141">
        <v>43</v>
      </c>
      <c r="D118" s="141">
        <v>15</v>
      </c>
      <c r="E118" s="141">
        <v>8</v>
      </c>
      <c r="F118" s="141">
        <v>420.48199999999997</v>
      </c>
      <c r="G118" s="141">
        <v>70.400000000000006</v>
      </c>
    </row>
    <row r="119" spans="1:7" x14ac:dyDescent="0.25">
      <c r="A119" t="s">
        <v>1136</v>
      </c>
      <c r="B119" s="141">
        <v>23</v>
      </c>
      <c r="C119" s="141">
        <v>55</v>
      </c>
      <c r="D119" s="141">
        <v>14</v>
      </c>
      <c r="E119" s="141">
        <v>14</v>
      </c>
      <c r="F119" s="141">
        <v>377127.32</v>
      </c>
      <c r="G119" s="141">
        <v>95200</v>
      </c>
    </row>
    <row r="120" spans="1:7" x14ac:dyDescent="0.25">
      <c r="A120" t="s">
        <v>101</v>
      </c>
      <c r="B120" s="141">
        <v>2</v>
      </c>
      <c r="C120" s="141">
        <v>3</v>
      </c>
      <c r="D120" s="141">
        <v>0</v>
      </c>
      <c r="E120" s="141">
        <v>0</v>
      </c>
      <c r="F120" s="141">
        <v>1748.9099999999999</v>
      </c>
      <c r="G120" s="141">
        <v>0</v>
      </c>
    </row>
    <row r="121" spans="1:7" x14ac:dyDescent="0.25">
      <c r="A121" t="s">
        <v>1497</v>
      </c>
      <c r="B121" s="141">
        <v>60</v>
      </c>
      <c r="C121" s="141">
        <v>149</v>
      </c>
      <c r="D121" s="141">
        <v>0</v>
      </c>
      <c r="E121" s="141">
        <v>0</v>
      </c>
      <c r="F121" s="141">
        <v>282202</v>
      </c>
      <c r="G121" s="141">
        <v>0</v>
      </c>
    </row>
    <row r="122" spans="1:7" x14ac:dyDescent="0.25">
      <c r="A122" t="s">
        <v>1610</v>
      </c>
      <c r="B122" s="141">
        <v>3</v>
      </c>
      <c r="C122" s="141">
        <v>5</v>
      </c>
      <c r="D122" s="141">
        <v>1</v>
      </c>
      <c r="E122" s="141">
        <v>1</v>
      </c>
      <c r="F122" s="141">
        <v>3412.8500000000004</v>
      </c>
      <c r="G122" s="141">
        <v>682.57</v>
      </c>
    </row>
    <row r="123" spans="1:7" x14ac:dyDescent="0.25">
      <c r="A123" t="s">
        <v>1899</v>
      </c>
      <c r="B123" s="141">
        <v>9</v>
      </c>
      <c r="C123" s="141">
        <v>21</v>
      </c>
      <c r="D123" s="141">
        <v>21</v>
      </c>
      <c r="E123" s="141">
        <v>21</v>
      </c>
      <c r="F123" s="141">
        <v>26641.230000000003</v>
      </c>
      <c r="G123" s="141">
        <v>26641.230000000003</v>
      </c>
    </row>
    <row r="124" spans="1:7" x14ac:dyDescent="0.25">
      <c r="A124" t="s">
        <v>1343</v>
      </c>
      <c r="B124" s="141">
        <v>23</v>
      </c>
      <c r="C124" s="141">
        <v>55</v>
      </c>
      <c r="D124" s="141">
        <v>34</v>
      </c>
      <c r="E124" s="141">
        <v>34</v>
      </c>
      <c r="F124" s="141">
        <v>3842.17</v>
      </c>
      <c r="G124" s="141">
        <v>2803.3</v>
      </c>
    </row>
    <row r="125" spans="1:7" x14ac:dyDescent="0.25">
      <c r="A125" t="s">
        <v>1735</v>
      </c>
      <c r="B125" s="141">
        <v>84</v>
      </c>
      <c r="C125" s="141">
        <v>207</v>
      </c>
      <c r="D125" s="141">
        <v>5</v>
      </c>
      <c r="E125" s="141">
        <v>0</v>
      </c>
      <c r="F125" s="141">
        <v>2691</v>
      </c>
      <c r="G125" s="141">
        <v>0</v>
      </c>
    </row>
    <row r="126" spans="1:7" x14ac:dyDescent="0.25">
      <c r="A126" t="s">
        <v>963</v>
      </c>
      <c r="B126" s="141">
        <v>15227</v>
      </c>
      <c r="C126" s="141">
        <v>38066</v>
      </c>
      <c r="D126" s="141">
        <v>15227</v>
      </c>
      <c r="E126" s="141">
        <v>9426</v>
      </c>
      <c r="F126" s="141">
        <v>119853.32</v>
      </c>
      <c r="G126" s="141">
        <v>27523.919999999998</v>
      </c>
    </row>
    <row r="127" spans="1:7" x14ac:dyDescent="0.25">
      <c r="A127" t="s">
        <v>428</v>
      </c>
      <c r="B127" s="141">
        <v>3024</v>
      </c>
      <c r="C127" s="141">
        <v>7560</v>
      </c>
      <c r="D127" s="141">
        <v>2332</v>
      </c>
      <c r="E127" s="141">
        <v>1872</v>
      </c>
      <c r="F127" s="141">
        <v>716375.52</v>
      </c>
      <c r="G127" s="141">
        <v>165269.24</v>
      </c>
    </row>
    <row r="128" spans="1:7" x14ac:dyDescent="0.25">
      <c r="A128" t="s">
        <v>549</v>
      </c>
      <c r="B128" s="141">
        <v>25</v>
      </c>
      <c r="C128" s="141">
        <v>62</v>
      </c>
      <c r="D128" s="141">
        <v>25</v>
      </c>
      <c r="E128" s="141">
        <v>25</v>
      </c>
      <c r="F128" s="141">
        <v>16726.98</v>
      </c>
      <c r="G128" s="141">
        <v>6744.7500000000009</v>
      </c>
    </row>
    <row r="129" spans="1:7" x14ac:dyDescent="0.25">
      <c r="A129" t="s">
        <v>2121</v>
      </c>
      <c r="B129" s="141">
        <v>32</v>
      </c>
      <c r="C129" s="141">
        <v>78</v>
      </c>
      <c r="D129" s="141">
        <v>32</v>
      </c>
      <c r="E129" s="141">
        <v>32</v>
      </c>
      <c r="F129" s="141">
        <v>21907.08</v>
      </c>
      <c r="G129" s="141">
        <v>8987.52</v>
      </c>
    </row>
    <row r="130" spans="1:7" x14ac:dyDescent="0.25">
      <c r="A130" t="s">
        <v>1146</v>
      </c>
      <c r="B130" s="141">
        <v>35</v>
      </c>
      <c r="C130" s="141">
        <v>85</v>
      </c>
      <c r="D130" s="141">
        <v>43</v>
      </c>
      <c r="E130" s="141">
        <v>43</v>
      </c>
      <c r="F130" s="141">
        <v>606.16999999999996</v>
      </c>
      <c r="G130" s="141">
        <v>308.56</v>
      </c>
    </row>
    <row r="131" spans="1:7" x14ac:dyDescent="0.25">
      <c r="A131" t="s">
        <v>650</v>
      </c>
      <c r="B131" s="141">
        <v>10</v>
      </c>
      <c r="C131" s="141">
        <v>25</v>
      </c>
      <c r="D131" s="141">
        <v>0</v>
      </c>
      <c r="E131" s="141">
        <v>0</v>
      </c>
      <c r="F131" s="141">
        <v>800</v>
      </c>
      <c r="G131" s="141">
        <v>0</v>
      </c>
    </row>
    <row r="132" spans="1:7" x14ac:dyDescent="0.25">
      <c r="A132" t="s">
        <v>2065</v>
      </c>
      <c r="B132" s="141">
        <v>2</v>
      </c>
      <c r="C132" s="141">
        <v>3</v>
      </c>
      <c r="D132" s="141">
        <v>2</v>
      </c>
      <c r="E132" s="141">
        <v>2</v>
      </c>
      <c r="F132" s="141">
        <v>57</v>
      </c>
      <c r="G132" s="141">
        <v>38</v>
      </c>
    </row>
    <row r="133" spans="1:7" x14ac:dyDescent="0.25">
      <c r="A133" t="s">
        <v>820</v>
      </c>
      <c r="B133" s="141">
        <v>178</v>
      </c>
      <c r="C133" s="141">
        <v>441</v>
      </c>
      <c r="D133" s="141">
        <v>110</v>
      </c>
      <c r="E133" s="141">
        <v>110</v>
      </c>
      <c r="F133" s="141">
        <v>34889.82</v>
      </c>
      <c r="G133" s="141">
        <v>8569</v>
      </c>
    </row>
    <row r="134" spans="1:7" x14ac:dyDescent="0.25">
      <c r="A134" t="s">
        <v>1113</v>
      </c>
      <c r="B134" s="141">
        <v>2052</v>
      </c>
      <c r="C134" s="141">
        <v>5130</v>
      </c>
      <c r="D134" s="141">
        <v>1013</v>
      </c>
      <c r="E134" s="141">
        <v>437</v>
      </c>
      <c r="F134" s="141">
        <v>83523.360000000001</v>
      </c>
      <c r="G134" s="141">
        <v>6992</v>
      </c>
    </row>
    <row r="135" spans="1:7" x14ac:dyDescent="0.25">
      <c r="A135" t="s">
        <v>464</v>
      </c>
      <c r="B135" s="141">
        <v>186</v>
      </c>
      <c r="C135" s="141">
        <v>466</v>
      </c>
      <c r="D135" s="141">
        <v>166</v>
      </c>
      <c r="E135" s="141">
        <v>166</v>
      </c>
      <c r="F135" s="141">
        <v>20627.88</v>
      </c>
      <c r="G135" s="141">
        <v>7788.72</v>
      </c>
    </row>
    <row r="136" spans="1:7" x14ac:dyDescent="0.25">
      <c r="A136" t="s">
        <v>844</v>
      </c>
      <c r="B136" s="141">
        <v>26</v>
      </c>
      <c r="C136" s="141">
        <v>63</v>
      </c>
      <c r="D136" s="141">
        <v>26</v>
      </c>
      <c r="E136" s="141">
        <v>26</v>
      </c>
      <c r="F136" s="141">
        <v>369.57</v>
      </c>
      <c r="G136" s="141">
        <v>152.6</v>
      </c>
    </row>
    <row r="137" spans="1:7" x14ac:dyDescent="0.25">
      <c r="A137" t="s">
        <v>1548</v>
      </c>
      <c r="B137" s="141">
        <v>3</v>
      </c>
      <c r="C137" s="141">
        <v>5</v>
      </c>
      <c r="D137" s="141">
        <v>0</v>
      </c>
      <c r="E137" s="141">
        <v>0</v>
      </c>
      <c r="F137" s="141">
        <v>632.98</v>
      </c>
      <c r="G137" s="141">
        <v>0</v>
      </c>
    </row>
    <row r="138" spans="1:7" x14ac:dyDescent="0.25">
      <c r="A138" t="s">
        <v>489</v>
      </c>
      <c r="B138" s="141">
        <v>10</v>
      </c>
      <c r="C138" s="141">
        <v>23</v>
      </c>
      <c r="D138" s="141">
        <v>0</v>
      </c>
      <c r="E138" s="141">
        <v>0</v>
      </c>
      <c r="F138" s="141">
        <v>1330.3200000000002</v>
      </c>
      <c r="G138" s="141">
        <v>0</v>
      </c>
    </row>
    <row r="139" spans="1:7" x14ac:dyDescent="0.25">
      <c r="A139" t="s">
        <v>1311</v>
      </c>
      <c r="B139" s="141">
        <v>63</v>
      </c>
      <c r="C139" s="141">
        <v>156</v>
      </c>
      <c r="D139" s="141">
        <v>156</v>
      </c>
      <c r="E139" s="141">
        <v>63</v>
      </c>
      <c r="F139" s="141">
        <v>18096</v>
      </c>
      <c r="G139" s="141">
        <v>7308</v>
      </c>
    </row>
    <row r="140" spans="1:7" x14ac:dyDescent="0.25">
      <c r="A140" t="s">
        <v>528</v>
      </c>
      <c r="B140" s="141">
        <v>102</v>
      </c>
      <c r="C140" s="141">
        <v>253</v>
      </c>
      <c r="D140" s="141">
        <v>102</v>
      </c>
      <c r="E140" s="141">
        <v>0</v>
      </c>
      <c r="F140" s="141">
        <v>10180.720000000001</v>
      </c>
      <c r="G140" s="141">
        <v>0</v>
      </c>
    </row>
    <row r="141" spans="1:7" x14ac:dyDescent="0.25">
      <c r="A141" t="s">
        <v>1666</v>
      </c>
      <c r="B141" s="141">
        <v>20</v>
      </c>
      <c r="C141" s="141">
        <v>48</v>
      </c>
      <c r="D141" s="141">
        <v>15</v>
      </c>
      <c r="E141" s="141">
        <v>12</v>
      </c>
      <c r="F141" s="141">
        <v>482.47999999999968</v>
      </c>
      <c r="G141" s="141">
        <v>76.199999999999875</v>
      </c>
    </row>
    <row r="142" spans="1:7" x14ac:dyDescent="0.25">
      <c r="A142" t="s">
        <v>666</v>
      </c>
      <c r="B142" s="141">
        <v>4</v>
      </c>
      <c r="C142" s="141">
        <v>10</v>
      </c>
      <c r="D142" s="141">
        <v>0</v>
      </c>
      <c r="E142" s="141">
        <v>0</v>
      </c>
      <c r="F142" s="141">
        <v>1954</v>
      </c>
      <c r="G142" s="141">
        <v>0</v>
      </c>
    </row>
    <row r="143" spans="1:7" x14ac:dyDescent="0.25">
      <c r="A143" t="s">
        <v>1094</v>
      </c>
      <c r="B143" s="141">
        <v>68</v>
      </c>
      <c r="C143" s="141">
        <v>169</v>
      </c>
      <c r="D143" s="141">
        <v>0</v>
      </c>
      <c r="E143" s="141">
        <v>0</v>
      </c>
      <c r="F143" s="141">
        <v>55263</v>
      </c>
      <c r="G143" s="141">
        <v>0</v>
      </c>
    </row>
    <row r="144" spans="1:7" x14ac:dyDescent="0.25">
      <c r="A144" t="s">
        <v>1250</v>
      </c>
      <c r="B144" s="141">
        <v>4</v>
      </c>
      <c r="C144" s="141">
        <v>8</v>
      </c>
      <c r="D144" s="141">
        <v>4</v>
      </c>
      <c r="E144" s="141">
        <v>4</v>
      </c>
      <c r="F144" s="141">
        <v>31502.080000000002</v>
      </c>
      <c r="G144" s="141">
        <v>15751.04</v>
      </c>
    </row>
    <row r="145" spans="1:7" x14ac:dyDescent="0.25">
      <c r="A145" t="s">
        <v>133</v>
      </c>
      <c r="B145" s="141">
        <v>84</v>
      </c>
      <c r="C145" s="141">
        <v>207</v>
      </c>
      <c r="D145" s="141">
        <v>128</v>
      </c>
      <c r="E145" s="141">
        <v>128</v>
      </c>
      <c r="F145" s="141">
        <v>1955315.79</v>
      </c>
      <c r="G145" s="141">
        <v>1209084.1599999999</v>
      </c>
    </row>
    <row r="146" spans="1:7" x14ac:dyDescent="0.25">
      <c r="A146" t="s">
        <v>137</v>
      </c>
      <c r="B146" s="141">
        <v>126</v>
      </c>
      <c r="C146" s="141">
        <v>315</v>
      </c>
      <c r="D146" s="141">
        <v>195</v>
      </c>
      <c r="E146" s="141">
        <v>195</v>
      </c>
      <c r="F146" s="141">
        <v>5950954.7999999989</v>
      </c>
      <c r="G146" s="141">
        <v>3683924.3999999994</v>
      </c>
    </row>
    <row r="147" spans="1:7" x14ac:dyDescent="0.25">
      <c r="A147" t="s">
        <v>782</v>
      </c>
      <c r="B147" s="141">
        <v>31</v>
      </c>
      <c r="C147" s="141">
        <v>76</v>
      </c>
      <c r="D147" s="141">
        <v>31</v>
      </c>
      <c r="E147" s="141">
        <v>19</v>
      </c>
      <c r="F147" s="141">
        <v>436.33</v>
      </c>
      <c r="G147" s="141">
        <v>111.91</v>
      </c>
    </row>
    <row r="148" spans="1:7" x14ac:dyDescent="0.25">
      <c r="A148" t="s">
        <v>723</v>
      </c>
      <c r="B148" s="141">
        <v>5040</v>
      </c>
      <c r="C148" s="141">
        <v>12600</v>
      </c>
      <c r="D148" s="141">
        <v>7920</v>
      </c>
      <c r="E148" s="141">
        <v>6000</v>
      </c>
      <c r="F148" s="141">
        <v>1869861.6</v>
      </c>
      <c r="G148" s="141">
        <v>872280</v>
      </c>
    </row>
    <row r="149" spans="1:7" x14ac:dyDescent="0.25">
      <c r="A149" t="s">
        <v>959</v>
      </c>
      <c r="B149" s="141">
        <v>4032</v>
      </c>
      <c r="C149" s="141">
        <v>10080</v>
      </c>
      <c r="D149" s="141">
        <v>4954</v>
      </c>
      <c r="E149" s="141">
        <v>2496</v>
      </c>
      <c r="F149" s="141">
        <v>1802408.64</v>
      </c>
      <c r="G149" s="141">
        <v>490292.22</v>
      </c>
    </row>
    <row r="150" spans="1:7" x14ac:dyDescent="0.25">
      <c r="A150" t="s">
        <v>525</v>
      </c>
      <c r="B150" s="141">
        <v>129</v>
      </c>
      <c r="C150" s="141">
        <v>322</v>
      </c>
      <c r="D150" s="141">
        <v>0</v>
      </c>
      <c r="E150" s="141">
        <v>0</v>
      </c>
      <c r="F150" s="141">
        <v>61038.32</v>
      </c>
      <c r="G150" s="141">
        <v>0</v>
      </c>
    </row>
    <row r="151" spans="1:7" x14ac:dyDescent="0.25">
      <c r="A151" t="s">
        <v>991</v>
      </c>
      <c r="B151" s="141">
        <v>788</v>
      </c>
      <c r="C151" s="141">
        <v>1970</v>
      </c>
      <c r="D151" s="141">
        <v>788</v>
      </c>
      <c r="E151" s="141">
        <v>788</v>
      </c>
      <c r="F151" s="141">
        <v>715208.5</v>
      </c>
      <c r="G151" s="141">
        <v>286083.40000000002</v>
      </c>
    </row>
    <row r="152" spans="1:7" x14ac:dyDescent="0.25">
      <c r="A152" t="s">
        <v>1895</v>
      </c>
      <c r="B152" s="141">
        <v>52</v>
      </c>
      <c r="C152" s="141">
        <v>126</v>
      </c>
      <c r="D152" s="141">
        <v>80</v>
      </c>
      <c r="E152" s="141">
        <v>0</v>
      </c>
      <c r="F152" s="141">
        <v>173013.77999999968</v>
      </c>
      <c r="G152" s="141">
        <v>0</v>
      </c>
    </row>
    <row r="153" spans="1:7" x14ac:dyDescent="0.25">
      <c r="A153" t="s">
        <v>1907</v>
      </c>
      <c r="B153" s="141">
        <v>12</v>
      </c>
      <c r="C153" s="141">
        <v>28</v>
      </c>
      <c r="D153" s="141">
        <v>22</v>
      </c>
      <c r="E153" s="141">
        <v>18</v>
      </c>
      <c r="F153" s="141">
        <v>1325.8000000000002</v>
      </c>
      <c r="G153" s="141">
        <v>820.80000000000007</v>
      </c>
    </row>
    <row r="154" spans="1:7" x14ac:dyDescent="0.25">
      <c r="A154" t="s">
        <v>1682</v>
      </c>
      <c r="B154" s="141">
        <v>52</v>
      </c>
      <c r="C154" s="141">
        <v>126</v>
      </c>
      <c r="D154" s="141">
        <v>32</v>
      </c>
      <c r="E154" s="141">
        <v>32</v>
      </c>
      <c r="F154" s="141">
        <v>13134.19</v>
      </c>
      <c r="G154" s="141">
        <v>3365.44</v>
      </c>
    </row>
    <row r="155" spans="1:7" x14ac:dyDescent="0.25">
      <c r="A155" t="s">
        <v>1700</v>
      </c>
      <c r="B155" s="141">
        <v>41</v>
      </c>
      <c r="C155" s="141">
        <v>100</v>
      </c>
      <c r="D155" s="141">
        <v>37</v>
      </c>
      <c r="E155" s="141">
        <v>37</v>
      </c>
      <c r="F155" s="141">
        <v>1534.85</v>
      </c>
      <c r="G155" s="141">
        <v>538.35</v>
      </c>
    </row>
    <row r="156" spans="1:7" x14ac:dyDescent="0.25">
      <c r="A156" t="s">
        <v>1632</v>
      </c>
      <c r="B156" s="141">
        <v>1</v>
      </c>
      <c r="C156" s="141">
        <v>1</v>
      </c>
      <c r="D156" s="141">
        <v>0</v>
      </c>
      <c r="E156" s="141">
        <v>0</v>
      </c>
      <c r="F156" s="141">
        <v>380</v>
      </c>
      <c r="G156" s="141">
        <v>0</v>
      </c>
    </row>
    <row r="157" spans="1:7" x14ac:dyDescent="0.25">
      <c r="A157" t="s">
        <v>2153</v>
      </c>
      <c r="B157" s="141">
        <v>14</v>
      </c>
      <c r="C157" s="141">
        <v>33</v>
      </c>
      <c r="D157" s="141">
        <v>33</v>
      </c>
      <c r="E157" s="141">
        <v>33</v>
      </c>
      <c r="F157" s="141">
        <v>36396.36</v>
      </c>
      <c r="G157" s="141">
        <v>36396.36</v>
      </c>
    </row>
    <row r="158" spans="1:7" x14ac:dyDescent="0.25">
      <c r="A158" t="s">
        <v>1059</v>
      </c>
      <c r="B158" s="141">
        <v>16</v>
      </c>
      <c r="C158" s="141">
        <v>39</v>
      </c>
      <c r="D158" s="141">
        <v>39</v>
      </c>
      <c r="E158" s="141">
        <v>39</v>
      </c>
      <c r="F158" s="141">
        <v>62361</v>
      </c>
      <c r="G158" s="141">
        <v>62361</v>
      </c>
    </row>
    <row r="159" spans="1:7" x14ac:dyDescent="0.25">
      <c r="A159" t="s">
        <v>1706</v>
      </c>
      <c r="B159" s="141">
        <v>11</v>
      </c>
      <c r="C159" s="141">
        <v>26</v>
      </c>
      <c r="D159" s="141">
        <v>20</v>
      </c>
      <c r="E159" s="141">
        <v>16</v>
      </c>
      <c r="F159" s="141">
        <v>235.03999999999985</v>
      </c>
      <c r="G159" s="141">
        <v>144.63999999999984</v>
      </c>
    </row>
    <row r="160" spans="1:7" x14ac:dyDescent="0.25">
      <c r="A160" t="s">
        <v>1717</v>
      </c>
      <c r="B160" s="141">
        <v>2496</v>
      </c>
      <c r="C160" s="141">
        <v>6240</v>
      </c>
      <c r="D160" s="141">
        <v>4742</v>
      </c>
      <c r="E160" s="141">
        <v>3744</v>
      </c>
      <c r="F160" s="141">
        <v>43367.999999999935</v>
      </c>
      <c r="G160" s="141">
        <v>25646.399999999961</v>
      </c>
    </row>
    <row r="161" spans="1:7" x14ac:dyDescent="0.25">
      <c r="A161" t="s">
        <v>1562</v>
      </c>
      <c r="B161" s="141">
        <v>31</v>
      </c>
      <c r="C161" s="141">
        <v>74</v>
      </c>
      <c r="D161" s="141">
        <v>46</v>
      </c>
      <c r="E161" s="141">
        <v>46</v>
      </c>
      <c r="F161" s="141">
        <v>732.6</v>
      </c>
      <c r="G161" s="141">
        <v>455.40000000000003</v>
      </c>
    </row>
    <row r="162" spans="1:7" x14ac:dyDescent="0.25">
      <c r="A162" t="s">
        <v>1259</v>
      </c>
      <c r="B162" s="141">
        <v>5</v>
      </c>
      <c r="C162" s="141">
        <v>9</v>
      </c>
      <c r="D162" s="141">
        <v>0</v>
      </c>
      <c r="E162" s="141">
        <v>0</v>
      </c>
      <c r="F162" s="141">
        <v>292.95</v>
      </c>
      <c r="G162" s="141">
        <v>0</v>
      </c>
    </row>
    <row r="163" spans="1:7" x14ac:dyDescent="0.25">
      <c r="A163" t="s">
        <v>2174</v>
      </c>
      <c r="B163" s="141">
        <v>3120</v>
      </c>
      <c r="C163" s="141">
        <v>7800</v>
      </c>
      <c r="D163" s="141">
        <v>3120</v>
      </c>
      <c r="E163" s="141">
        <v>3120</v>
      </c>
      <c r="F163" s="141">
        <v>2098200</v>
      </c>
      <c r="G163" s="141">
        <v>839280</v>
      </c>
    </row>
    <row r="164" spans="1:7" x14ac:dyDescent="0.25">
      <c r="A164" t="s">
        <v>1121</v>
      </c>
      <c r="B164" s="141">
        <v>312</v>
      </c>
      <c r="C164" s="141">
        <v>780</v>
      </c>
      <c r="D164" s="141">
        <v>780</v>
      </c>
      <c r="E164" s="141">
        <v>780</v>
      </c>
      <c r="F164" s="141">
        <v>296400</v>
      </c>
      <c r="G164" s="141">
        <v>296400</v>
      </c>
    </row>
    <row r="165" spans="1:7" x14ac:dyDescent="0.25">
      <c r="A165" t="s">
        <v>545</v>
      </c>
      <c r="B165" s="141">
        <v>56</v>
      </c>
      <c r="C165" s="141">
        <v>138</v>
      </c>
      <c r="D165" s="141">
        <v>138</v>
      </c>
      <c r="E165" s="141">
        <v>138</v>
      </c>
      <c r="F165" s="141">
        <v>3909.54</v>
      </c>
      <c r="G165" s="141">
        <v>3909.54</v>
      </c>
    </row>
    <row r="166" spans="1:7" x14ac:dyDescent="0.25">
      <c r="A166" t="s">
        <v>1916</v>
      </c>
      <c r="B166" s="141">
        <v>16</v>
      </c>
      <c r="C166" s="141">
        <v>40</v>
      </c>
      <c r="D166" s="141">
        <v>31</v>
      </c>
      <c r="E166" s="141">
        <v>31</v>
      </c>
      <c r="F166" s="141">
        <v>430.75</v>
      </c>
      <c r="G166" s="141">
        <v>327.25</v>
      </c>
    </row>
    <row r="167" spans="1:7" x14ac:dyDescent="0.25">
      <c r="A167" t="s">
        <v>1673</v>
      </c>
      <c r="B167" s="141">
        <v>1560</v>
      </c>
      <c r="C167" s="141">
        <v>3900</v>
      </c>
      <c r="D167" s="141">
        <v>1560</v>
      </c>
      <c r="E167" s="141">
        <v>1560</v>
      </c>
      <c r="F167" s="141">
        <v>62790.000000000007</v>
      </c>
      <c r="G167" s="141">
        <v>25116.000000000004</v>
      </c>
    </row>
    <row r="168" spans="1:7" x14ac:dyDescent="0.25">
      <c r="A168" t="s">
        <v>2110</v>
      </c>
      <c r="B168" s="141">
        <v>4</v>
      </c>
      <c r="C168" s="141">
        <v>10</v>
      </c>
      <c r="D168" s="141">
        <v>4</v>
      </c>
      <c r="E168" s="141">
        <v>4</v>
      </c>
      <c r="F168" s="141">
        <v>101.5</v>
      </c>
      <c r="G168" s="141">
        <v>40.6</v>
      </c>
    </row>
    <row r="169" spans="1:7" x14ac:dyDescent="0.25">
      <c r="A169" t="s">
        <v>1526</v>
      </c>
      <c r="B169" s="141">
        <v>4</v>
      </c>
      <c r="C169" s="141">
        <v>8</v>
      </c>
      <c r="D169" s="141">
        <v>8</v>
      </c>
      <c r="E169" s="141">
        <v>0</v>
      </c>
      <c r="F169" s="141">
        <v>1333.449999999995</v>
      </c>
      <c r="G169" s="141">
        <v>0</v>
      </c>
    </row>
    <row r="170" spans="1:7" x14ac:dyDescent="0.25">
      <c r="A170" t="s">
        <v>1799</v>
      </c>
      <c r="B170" s="141">
        <v>2040</v>
      </c>
      <c r="C170" s="141">
        <v>5100</v>
      </c>
      <c r="D170" s="141">
        <v>0</v>
      </c>
      <c r="E170" s="141">
        <v>0</v>
      </c>
      <c r="F170" s="141">
        <v>3759210</v>
      </c>
      <c r="G170" s="141">
        <v>0</v>
      </c>
    </row>
    <row r="171" spans="1:7" x14ac:dyDescent="0.25">
      <c r="A171" t="s">
        <v>1750</v>
      </c>
      <c r="B171" s="141">
        <v>63</v>
      </c>
      <c r="C171" s="141">
        <v>156</v>
      </c>
      <c r="D171" s="141">
        <v>63</v>
      </c>
      <c r="E171" s="141">
        <v>63</v>
      </c>
      <c r="F171" s="141">
        <v>41804.880000000005</v>
      </c>
      <c r="G171" s="141">
        <v>16882.740000000002</v>
      </c>
    </row>
    <row r="172" spans="1:7" x14ac:dyDescent="0.25">
      <c r="A172" t="s">
        <v>615</v>
      </c>
      <c r="B172" s="141">
        <v>50</v>
      </c>
      <c r="C172" s="141">
        <v>125</v>
      </c>
      <c r="D172" s="141">
        <v>50</v>
      </c>
      <c r="E172" s="141">
        <v>100</v>
      </c>
      <c r="F172" s="141">
        <v>3253.75</v>
      </c>
      <c r="G172" s="141">
        <v>2603</v>
      </c>
    </row>
    <row r="173" spans="1:7" x14ac:dyDescent="0.25">
      <c r="A173" t="s">
        <v>1936</v>
      </c>
      <c r="B173" s="141">
        <v>34</v>
      </c>
      <c r="C173" s="141">
        <v>84</v>
      </c>
      <c r="D173" s="141">
        <v>50</v>
      </c>
      <c r="E173" s="141">
        <v>50</v>
      </c>
      <c r="F173" s="141">
        <v>932988</v>
      </c>
      <c r="G173" s="141">
        <v>555350</v>
      </c>
    </row>
    <row r="174" spans="1:7" x14ac:dyDescent="0.25">
      <c r="A174" t="s">
        <v>623</v>
      </c>
      <c r="B174" s="141">
        <v>33</v>
      </c>
      <c r="C174" s="141">
        <v>81</v>
      </c>
      <c r="D174" s="141">
        <v>0</v>
      </c>
      <c r="E174" s="141">
        <v>0</v>
      </c>
      <c r="F174" s="141">
        <v>545.94000000000005</v>
      </c>
      <c r="G174" s="141">
        <v>0</v>
      </c>
    </row>
    <row r="175" spans="1:7" x14ac:dyDescent="0.25">
      <c r="A175" t="s">
        <v>760</v>
      </c>
      <c r="B175" s="141">
        <v>52</v>
      </c>
      <c r="C175" s="141">
        <v>126</v>
      </c>
      <c r="D175" s="141">
        <v>90</v>
      </c>
      <c r="E175" s="141">
        <v>32</v>
      </c>
      <c r="F175" s="141">
        <v>538.32999999999993</v>
      </c>
      <c r="G175" s="141">
        <v>136.63999999999999</v>
      </c>
    </row>
    <row r="176" spans="1:7" x14ac:dyDescent="0.25">
      <c r="A176" t="s">
        <v>763</v>
      </c>
      <c r="B176" s="141">
        <v>1379</v>
      </c>
      <c r="C176" s="141">
        <v>3447</v>
      </c>
      <c r="D176" s="141">
        <v>3447</v>
      </c>
      <c r="E176" s="141">
        <v>3447</v>
      </c>
      <c r="F176" s="141">
        <v>30126.780000000002</v>
      </c>
      <c r="G176" s="141">
        <v>30126.780000000002</v>
      </c>
    </row>
    <row r="177" spans="1:7" x14ac:dyDescent="0.25">
      <c r="A177" t="s">
        <v>1005</v>
      </c>
      <c r="B177" s="141">
        <v>26</v>
      </c>
      <c r="C177" s="141">
        <v>63</v>
      </c>
      <c r="D177" s="141">
        <v>63</v>
      </c>
      <c r="E177" s="141">
        <v>63</v>
      </c>
      <c r="F177" s="141">
        <v>895.44</v>
      </c>
      <c r="G177" s="141">
        <v>895.44</v>
      </c>
    </row>
    <row r="178" spans="1:7" x14ac:dyDescent="0.25">
      <c r="A178" t="s">
        <v>1073</v>
      </c>
      <c r="B178" s="141">
        <v>34</v>
      </c>
      <c r="C178" s="141">
        <v>84</v>
      </c>
      <c r="D178" s="141">
        <v>84</v>
      </c>
      <c r="E178" s="141">
        <v>34</v>
      </c>
      <c r="F178" s="141">
        <v>11592.84</v>
      </c>
      <c r="G178" s="141">
        <v>4692.34</v>
      </c>
    </row>
    <row r="179" spans="1:7" x14ac:dyDescent="0.25">
      <c r="A179" t="s">
        <v>2069</v>
      </c>
      <c r="B179" s="141">
        <v>312</v>
      </c>
      <c r="C179" s="141">
        <v>780</v>
      </c>
      <c r="D179" s="141">
        <v>780</v>
      </c>
      <c r="E179" s="141">
        <v>780</v>
      </c>
      <c r="F179" s="141">
        <v>4017.0000000000005</v>
      </c>
      <c r="G179" s="141">
        <v>4017.0000000000005</v>
      </c>
    </row>
    <row r="180" spans="1:7" x14ac:dyDescent="0.25">
      <c r="A180" t="s">
        <v>670</v>
      </c>
      <c r="B180" s="141">
        <v>216</v>
      </c>
      <c r="C180" s="141">
        <v>538</v>
      </c>
      <c r="D180" s="141">
        <v>538</v>
      </c>
      <c r="E180" s="141">
        <v>216</v>
      </c>
      <c r="F180" s="141">
        <v>3244.1400000000003</v>
      </c>
      <c r="G180" s="141">
        <v>1302.48</v>
      </c>
    </row>
    <row r="181" spans="1:7" x14ac:dyDescent="0.25">
      <c r="A181" t="s">
        <v>575</v>
      </c>
      <c r="B181" s="141">
        <v>6</v>
      </c>
      <c r="C181" s="141">
        <v>13</v>
      </c>
      <c r="D181" s="141">
        <v>2</v>
      </c>
      <c r="E181" s="141">
        <v>0</v>
      </c>
      <c r="F181" s="141">
        <v>50.05</v>
      </c>
      <c r="G181" s="141">
        <v>0</v>
      </c>
    </row>
    <row r="182" spans="1:7" x14ac:dyDescent="0.25">
      <c r="A182" t="s">
        <v>2095</v>
      </c>
      <c r="B182" s="141">
        <v>90</v>
      </c>
      <c r="C182" s="141">
        <v>224</v>
      </c>
      <c r="D182" s="141">
        <v>224</v>
      </c>
      <c r="E182" s="141">
        <v>224</v>
      </c>
      <c r="F182" s="141">
        <v>52622.079999999994</v>
      </c>
      <c r="G182" s="141">
        <v>52622.079999999994</v>
      </c>
    </row>
    <row r="183" spans="1:7" x14ac:dyDescent="0.25">
      <c r="A183" t="s">
        <v>1754</v>
      </c>
      <c r="B183" s="141">
        <v>2756</v>
      </c>
      <c r="C183" s="141">
        <v>6890</v>
      </c>
      <c r="D183" s="141">
        <v>2756</v>
      </c>
      <c r="E183" s="141">
        <v>2756</v>
      </c>
      <c r="F183" s="141">
        <v>43709.100000000006</v>
      </c>
      <c r="G183" s="141">
        <v>17483.64</v>
      </c>
    </row>
    <row r="184" spans="1:7" x14ac:dyDescent="0.25">
      <c r="A184" t="s">
        <v>868</v>
      </c>
      <c r="B184" s="141">
        <v>487</v>
      </c>
      <c r="C184" s="141">
        <v>1217</v>
      </c>
      <c r="D184" s="141">
        <v>1217</v>
      </c>
      <c r="E184" s="141">
        <v>600</v>
      </c>
      <c r="F184" s="141">
        <v>16478.18</v>
      </c>
      <c r="G184" s="141">
        <v>8123.9999999999991</v>
      </c>
    </row>
    <row r="185" spans="1:7" x14ac:dyDescent="0.25">
      <c r="A185" t="s">
        <v>865</v>
      </c>
      <c r="B185" s="141">
        <v>971</v>
      </c>
      <c r="C185" s="141">
        <v>2426</v>
      </c>
      <c r="D185" s="141">
        <v>1872</v>
      </c>
      <c r="E185" s="141">
        <v>1502</v>
      </c>
      <c r="F185" s="141">
        <v>23955.040000000001</v>
      </c>
      <c r="G185" s="141">
        <v>14899.84</v>
      </c>
    </row>
    <row r="186" spans="1:7" x14ac:dyDescent="0.25">
      <c r="A186" t="s">
        <v>857</v>
      </c>
      <c r="B186" s="141">
        <v>2956</v>
      </c>
      <c r="C186" s="141">
        <v>7389</v>
      </c>
      <c r="D186" s="141">
        <v>3526</v>
      </c>
      <c r="E186" s="141">
        <v>2400</v>
      </c>
      <c r="F186" s="141">
        <v>54069.86</v>
      </c>
      <c r="G186" s="141">
        <v>17736</v>
      </c>
    </row>
    <row r="187" spans="1:7" x14ac:dyDescent="0.25">
      <c r="A187" t="s">
        <v>861</v>
      </c>
      <c r="B187" s="141">
        <v>1673</v>
      </c>
      <c r="C187" s="141">
        <v>4183</v>
      </c>
      <c r="D187" s="141">
        <v>1983</v>
      </c>
      <c r="E187" s="141">
        <v>1800</v>
      </c>
      <c r="F187" s="141">
        <v>52089.49</v>
      </c>
      <c r="G187" s="141">
        <v>22446</v>
      </c>
    </row>
    <row r="188" spans="1:7" x14ac:dyDescent="0.25">
      <c r="A188" t="s">
        <v>1747</v>
      </c>
      <c r="B188" s="141">
        <v>1700</v>
      </c>
      <c r="C188" s="141">
        <v>4249</v>
      </c>
      <c r="D188" s="141">
        <v>4249</v>
      </c>
      <c r="E188" s="141">
        <v>4249</v>
      </c>
      <c r="F188" s="141">
        <v>53324.950000000004</v>
      </c>
      <c r="G188" s="141">
        <v>53324.950000000004</v>
      </c>
    </row>
    <row r="189" spans="1:7" x14ac:dyDescent="0.25">
      <c r="A189" t="s">
        <v>897</v>
      </c>
      <c r="B189" s="141">
        <v>2232</v>
      </c>
      <c r="C189" s="141">
        <v>5577</v>
      </c>
      <c r="D189" s="141">
        <v>3506</v>
      </c>
      <c r="E189" s="141">
        <v>2124</v>
      </c>
      <c r="F189" s="141">
        <v>59824.47</v>
      </c>
      <c r="G189" s="141">
        <v>24638.399999999998</v>
      </c>
    </row>
    <row r="190" spans="1:7" x14ac:dyDescent="0.25">
      <c r="A190" t="s">
        <v>1268</v>
      </c>
      <c r="B190" s="141">
        <v>7</v>
      </c>
      <c r="C190" s="141">
        <v>16</v>
      </c>
      <c r="D190" s="141">
        <v>7</v>
      </c>
      <c r="E190" s="141">
        <v>4</v>
      </c>
      <c r="F190" s="141">
        <v>252.72</v>
      </c>
      <c r="G190" s="141">
        <v>64.8</v>
      </c>
    </row>
    <row r="191" spans="1:7" x14ac:dyDescent="0.25">
      <c r="A191" t="s">
        <v>533</v>
      </c>
      <c r="B191" s="141">
        <v>66</v>
      </c>
      <c r="C191" s="141">
        <v>163</v>
      </c>
      <c r="D191" s="141">
        <v>66</v>
      </c>
      <c r="E191" s="141">
        <v>25</v>
      </c>
      <c r="F191" s="141">
        <v>376320</v>
      </c>
      <c r="G191" s="141">
        <v>54000</v>
      </c>
    </row>
    <row r="192" spans="1:7" x14ac:dyDescent="0.25">
      <c r="A192" t="s">
        <v>1316</v>
      </c>
      <c r="B192" s="141">
        <v>26</v>
      </c>
      <c r="C192" s="141">
        <v>60</v>
      </c>
      <c r="D192" s="141">
        <v>39</v>
      </c>
      <c r="E192" s="141">
        <v>23</v>
      </c>
      <c r="F192" s="141">
        <v>249163</v>
      </c>
      <c r="G192" s="141">
        <v>91977</v>
      </c>
    </row>
    <row r="193" spans="1:7" x14ac:dyDescent="0.25">
      <c r="A193" t="s">
        <v>1575</v>
      </c>
      <c r="B193" s="141">
        <v>87</v>
      </c>
      <c r="C193" s="141">
        <v>217</v>
      </c>
      <c r="D193" s="141">
        <v>33</v>
      </c>
      <c r="E193" s="141">
        <v>0</v>
      </c>
      <c r="F193" s="141">
        <v>1827.5</v>
      </c>
      <c r="G193" s="141">
        <v>0</v>
      </c>
    </row>
    <row r="194" spans="1:7" x14ac:dyDescent="0.25">
      <c r="A194" t="s">
        <v>949</v>
      </c>
      <c r="B194" s="141">
        <v>31</v>
      </c>
      <c r="C194" s="141">
        <v>76</v>
      </c>
      <c r="D194" s="141">
        <v>76</v>
      </c>
      <c r="E194" s="141">
        <v>76</v>
      </c>
      <c r="F194" s="141">
        <v>15728.54</v>
      </c>
      <c r="G194" s="141">
        <v>15728.54</v>
      </c>
    </row>
    <row r="195" spans="1:7" x14ac:dyDescent="0.25">
      <c r="A195" t="s">
        <v>757</v>
      </c>
      <c r="B195" s="141">
        <v>11</v>
      </c>
      <c r="C195" s="141">
        <v>27</v>
      </c>
      <c r="D195" s="141">
        <v>11</v>
      </c>
      <c r="E195" s="141">
        <v>11</v>
      </c>
      <c r="F195" s="141">
        <v>180.63000000000002</v>
      </c>
      <c r="G195" s="141">
        <v>73.59</v>
      </c>
    </row>
    <row r="196" spans="1:7" x14ac:dyDescent="0.25">
      <c r="A196" t="s">
        <v>481</v>
      </c>
      <c r="B196" s="141">
        <v>71</v>
      </c>
      <c r="C196" s="141">
        <v>176</v>
      </c>
      <c r="D196" s="141">
        <v>60</v>
      </c>
      <c r="E196" s="141">
        <v>60</v>
      </c>
      <c r="F196" s="141">
        <v>121543.42</v>
      </c>
      <c r="G196" s="141">
        <v>39022.800000000003</v>
      </c>
    </row>
    <row r="197" spans="1:7" x14ac:dyDescent="0.25">
      <c r="A197" t="s">
        <v>1600</v>
      </c>
      <c r="B197" s="141">
        <v>13</v>
      </c>
      <c r="C197" s="141">
        <v>31</v>
      </c>
      <c r="D197" s="141">
        <v>0</v>
      </c>
      <c r="E197" s="141">
        <v>0</v>
      </c>
      <c r="F197" s="141">
        <v>471.32000000000005</v>
      </c>
      <c r="G197" s="141">
        <v>0</v>
      </c>
    </row>
    <row r="198" spans="1:7" x14ac:dyDescent="0.25">
      <c r="A198" t="s">
        <v>1351</v>
      </c>
      <c r="B198" s="141">
        <v>228</v>
      </c>
      <c r="C198" s="141">
        <v>568</v>
      </c>
      <c r="D198" s="141">
        <v>228</v>
      </c>
      <c r="E198" s="141">
        <v>141</v>
      </c>
      <c r="F198" s="141">
        <v>24424</v>
      </c>
      <c r="G198" s="141">
        <v>6063</v>
      </c>
    </row>
    <row r="199" spans="1:7" x14ac:dyDescent="0.25">
      <c r="A199" t="s">
        <v>1913</v>
      </c>
      <c r="B199" s="141">
        <v>312</v>
      </c>
      <c r="C199" s="141">
        <v>780</v>
      </c>
      <c r="D199" s="141">
        <v>780</v>
      </c>
      <c r="E199" s="141">
        <v>780</v>
      </c>
      <c r="F199" s="141">
        <v>40404</v>
      </c>
      <c r="G199" s="141">
        <v>40404</v>
      </c>
    </row>
    <row r="200" spans="1:7" x14ac:dyDescent="0.25">
      <c r="A200" t="s">
        <v>1372</v>
      </c>
      <c r="B200" s="141">
        <v>3</v>
      </c>
      <c r="C200" s="141">
        <v>6</v>
      </c>
      <c r="D200" s="141">
        <v>4</v>
      </c>
      <c r="E200" s="141">
        <v>4</v>
      </c>
      <c r="F200" s="141">
        <v>900</v>
      </c>
      <c r="G200" s="141">
        <v>560</v>
      </c>
    </row>
    <row r="201" spans="1:7" x14ac:dyDescent="0.25">
      <c r="A201" t="s">
        <v>1731</v>
      </c>
      <c r="B201" s="141">
        <v>347</v>
      </c>
      <c r="C201" s="141">
        <v>865</v>
      </c>
      <c r="D201" s="141">
        <v>0</v>
      </c>
      <c r="E201" s="141">
        <v>0</v>
      </c>
      <c r="F201" s="141">
        <v>8521.0999999999967</v>
      </c>
      <c r="G201" s="141">
        <v>0</v>
      </c>
    </row>
    <row r="202" spans="1:7" x14ac:dyDescent="0.25">
      <c r="A202" t="s">
        <v>1808</v>
      </c>
      <c r="B202" s="141">
        <v>23</v>
      </c>
      <c r="C202" s="141">
        <v>56</v>
      </c>
      <c r="D202" s="141">
        <v>23</v>
      </c>
      <c r="E202" s="141">
        <v>0</v>
      </c>
      <c r="F202" s="141">
        <v>231728</v>
      </c>
      <c r="G202" s="141">
        <v>0</v>
      </c>
    </row>
    <row r="203" spans="1:7" x14ac:dyDescent="0.25">
      <c r="A203" t="s">
        <v>931</v>
      </c>
      <c r="B203" s="141">
        <v>29</v>
      </c>
      <c r="C203" s="141">
        <v>70</v>
      </c>
      <c r="D203" s="141">
        <v>14</v>
      </c>
      <c r="E203" s="141">
        <v>14</v>
      </c>
      <c r="F203" s="141">
        <v>6838.8</v>
      </c>
      <c r="G203" s="141">
        <v>1750</v>
      </c>
    </row>
    <row r="204" spans="1:7" x14ac:dyDescent="0.25">
      <c r="A204" t="s">
        <v>579</v>
      </c>
      <c r="B204" s="141">
        <v>155</v>
      </c>
      <c r="C204" s="141">
        <v>387</v>
      </c>
      <c r="D204" s="141">
        <v>155</v>
      </c>
      <c r="E204" s="141">
        <v>75</v>
      </c>
      <c r="F204" s="141">
        <v>19786.080000000002</v>
      </c>
      <c r="G204" s="141">
        <v>3738.0000000000005</v>
      </c>
    </row>
    <row r="205" spans="1:7" x14ac:dyDescent="0.25">
      <c r="A205" t="s">
        <v>584</v>
      </c>
      <c r="B205" s="141">
        <v>285</v>
      </c>
      <c r="C205" s="141">
        <v>710</v>
      </c>
      <c r="D205" s="141">
        <v>200</v>
      </c>
      <c r="E205" s="141">
        <v>0</v>
      </c>
      <c r="F205" s="141">
        <v>44942.64</v>
      </c>
      <c r="G205" s="141">
        <v>0</v>
      </c>
    </row>
    <row r="206" spans="1:7" x14ac:dyDescent="0.25">
      <c r="A206" t="s">
        <v>1429</v>
      </c>
      <c r="B206" s="141">
        <v>12</v>
      </c>
      <c r="C206" s="141">
        <v>28</v>
      </c>
      <c r="D206" s="141">
        <v>0</v>
      </c>
      <c r="E206" s="141">
        <v>0</v>
      </c>
      <c r="F206" s="141">
        <v>7457.24</v>
      </c>
      <c r="G206" s="141">
        <v>0</v>
      </c>
    </row>
    <row r="207" spans="1:7" x14ac:dyDescent="0.25">
      <c r="A207" t="s">
        <v>1685</v>
      </c>
      <c r="B207" s="141">
        <v>52</v>
      </c>
      <c r="C207" s="141">
        <v>126</v>
      </c>
      <c r="D207" s="141">
        <v>98</v>
      </c>
      <c r="E207" s="141">
        <v>78</v>
      </c>
      <c r="F207" s="141">
        <v>3087</v>
      </c>
      <c r="G207" s="141">
        <v>1911</v>
      </c>
    </row>
    <row r="208" spans="1:7" x14ac:dyDescent="0.25">
      <c r="A208" t="s">
        <v>732</v>
      </c>
      <c r="B208" s="141">
        <v>956</v>
      </c>
      <c r="C208" s="141">
        <v>2388</v>
      </c>
      <c r="D208" s="141">
        <v>1478</v>
      </c>
      <c r="E208" s="141">
        <v>1478</v>
      </c>
      <c r="F208" s="141">
        <v>69797.01999999999</v>
      </c>
      <c r="G208" s="141">
        <v>42551.619999999995</v>
      </c>
    </row>
    <row r="209" spans="1:7" x14ac:dyDescent="0.25">
      <c r="A209" t="s">
        <v>913</v>
      </c>
      <c r="B209" s="141">
        <v>569</v>
      </c>
      <c r="C209" s="141">
        <v>1422</v>
      </c>
      <c r="D209" s="141">
        <v>0</v>
      </c>
      <c r="E209" s="141">
        <v>0</v>
      </c>
      <c r="F209" s="141">
        <v>42634.479999999996</v>
      </c>
      <c r="G209" s="141">
        <v>0</v>
      </c>
    </row>
    <row r="210" spans="1:7" x14ac:dyDescent="0.25">
      <c r="A210" t="s">
        <v>916</v>
      </c>
      <c r="B210" s="141">
        <v>24</v>
      </c>
      <c r="C210" s="141">
        <v>59</v>
      </c>
      <c r="D210" s="141">
        <v>0</v>
      </c>
      <c r="E210" s="141">
        <v>0</v>
      </c>
      <c r="F210" s="141">
        <v>3287.17</v>
      </c>
      <c r="G210" s="141">
        <v>0</v>
      </c>
    </row>
    <row r="211" spans="1:7" x14ac:dyDescent="0.25">
      <c r="A211" t="s">
        <v>922</v>
      </c>
      <c r="B211" s="141">
        <v>3</v>
      </c>
      <c r="C211" s="141">
        <v>7</v>
      </c>
      <c r="D211" s="141">
        <v>0</v>
      </c>
      <c r="E211" s="141">
        <v>0</v>
      </c>
      <c r="F211" s="141">
        <v>315</v>
      </c>
      <c r="G211" s="141">
        <v>0</v>
      </c>
    </row>
    <row r="212" spans="1:7" x14ac:dyDescent="0.25">
      <c r="A212" t="s">
        <v>919</v>
      </c>
      <c r="B212" s="141">
        <v>81</v>
      </c>
      <c r="C212" s="141">
        <v>202</v>
      </c>
      <c r="D212" s="141">
        <v>0</v>
      </c>
      <c r="E212" s="141">
        <v>0</v>
      </c>
      <c r="F212" s="141">
        <v>7455</v>
      </c>
      <c r="G212" s="141">
        <v>0</v>
      </c>
    </row>
    <row r="213" spans="1:7" x14ac:dyDescent="0.25">
      <c r="A213" t="s">
        <v>2050</v>
      </c>
      <c r="B213" s="141">
        <v>47</v>
      </c>
      <c r="C213" s="141">
        <v>117</v>
      </c>
      <c r="D213" s="141">
        <v>117</v>
      </c>
      <c r="E213" s="141">
        <v>117</v>
      </c>
      <c r="F213" s="141">
        <v>80566.2</v>
      </c>
      <c r="G213" s="141">
        <v>80566.2</v>
      </c>
    </row>
    <row r="214" spans="1:7" x14ac:dyDescent="0.25">
      <c r="A214" t="s">
        <v>1710</v>
      </c>
      <c r="B214" s="141">
        <v>4</v>
      </c>
      <c r="C214" s="141">
        <v>8</v>
      </c>
      <c r="D214" s="141">
        <v>4</v>
      </c>
      <c r="E214" s="141">
        <v>2</v>
      </c>
      <c r="F214" s="141">
        <v>9446.64</v>
      </c>
      <c r="G214" s="141">
        <v>2361.66</v>
      </c>
    </row>
    <row r="215" spans="1:7" x14ac:dyDescent="0.25">
      <c r="A215" t="s">
        <v>1579</v>
      </c>
      <c r="B215" s="141">
        <v>278</v>
      </c>
      <c r="C215" s="141">
        <v>694</v>
      </c>
      <c r="D215" s="141">
        <v>0</v>
      </c>
      <c r="E215" s="141">
        <v>0</v>
      </c>
      <c r="F215" s="141">
        <v>22332.400000000001</v>
      </c>
      <c r="G215" s="141">
        <v>0</v>
      </c>
    </row>
    <row r="216" spans="1:7" x14ac:dyDescent="0.25">
      <c r="A216" t="s">
        <v>517</v>
      </c>
      <c r="B216" s="141">
        <v>13</v>
      </c>
      <c r="C216" s="141">
        <v>32</v>
      </c>
      <c r="D216" s="141">
        <v>15</v>
      </c>
      <c r="E216" s="141">
        <v>15</v>
      </c>
      <c r="F216" s="141">
        <v>161.9</v>
      </c>
      <c r="G216" s="141">
        <v>77.25</v>
      </c>
    </row>
    <row r="217" spans="1:7" x14ac:dyDescent="0.25">
      <c r="A217" t="s">
        <v>686</v>
      </c>
      <c r="B217" s="141">
        <v>13</v>
      </c>
      <c r="C217" s="141">
        <v>29</v>
      </c>
      <c r="D217" s="141">
        <v>0</v>
      </c>
      <c r="E217" s="141">
        <v>0</v>
      </c>
      <c r="F217" s="141">
        <v>1114.2</v>
      </c>
      <c r="G217" s="141">
        <v>0</v>
      </c>
    </row>
    <row r="218" spans="1:7" x14ac:dyDescent="0.25">
      <c r="A218" t="s">
        <v>1410</v>
      </c>
      <c r="B218" s="141">
        <v>312</v>
      </c>
      <c r="C218" s="141">
        <v>780</v>
      </c>
      <c r="D218" s="141">
        <v>312</v>
      </c>
      <c r="E218" s="141">
        <v>0</v>
      </c>
      <c r="F218" s="141">
        <v>101400</v>
      </c>
      <c r="G218" s="141">
        <v>0</v>
      </c>
    </row>
    <row r="219" spans="1:7" x14ac:dyDescent="0.25">
      <c r="A219" t="s">
        <v>2079</v>
      </c>
      <c r="B219" s="141">
        <v>5</v>
      </c>
      <c r="C219" s="141">
        <v>11</v>
      </c>
      <c r="D219" s="141">
        <v>3</v>
      </c>
      <c r="E219" s="141">
        <v>3</v>
      </c>
      <c r="F219" s="141">
        <v>175.55</v>
      </c>
      <c r="G219" s="141">
        <v>47.19</v>
      </c>
    </row>
    <row r="220" spans="1:7" x14ac:dyDescent="0.25">
      <c r="A220" t="s">
        <v>848</v>
      </c>
      <c r="B220" s="141">
        <v>3641</v>
      </c>
      <c r="C220" s="141">
        <v>9101</v>
      </c>
      <c r="D220" s="141">
        <v>7021</v>
      </c>
      <c r="E220" s="141">
        <v>5634</v>
      </c>
      <c r="F220" s="141">
        <v>37907.83</v>
      </c>
      <c r="G220" s="141">
        <v>23381.100000000002</v>
      </c>
    </row>
    <row r="221" spans="1:7" x14ac:dyDescent="0.25">
      <c r="A221" t="s">
        <v>1955</v>
      </c>
      <c r="B221" s="141">
        <v>3</v>
      </c>
      <c r="C221" s="141">
        <v>3</v>
      </c>
      <c r="D221" s="141">
        <v>2</v>
      </c>
      <c r="E221" s="141">
        <v>1</v>
      </c>
      <c r="F221" s="141">
        <v>422.2</v>
      </c>
      <c r="G221" s="141">
        <v>149</v>
      </c>
    </row>
    <row r="222" spans="1:7" x14ac:dyDescent="0.25">
      <c r="A222" t="s">
        <v>1108</v>
      </c>
      <c r="B222" s="141">
        <v>3</v>
      </c>
      <c r="C222" s="141">
        <v>5</v>
      </c>
      <c r="D222" s="141">
        <v>0</v>
      </c>
      <c r="E222" s="141">
        <v>0</v>
      </c>
      <c r="F222" s="141">
        <v>78</v>
      </c>
      <c r="G222" s="141">
        <v>0</v>
      </c>
    </row>
    <row r="223" spans="1:7" x14ac:dyDescent="0.25">
      <c r="A223" t="s">
        <v>1382</v>
      </c>
      <c r="B223" s="141">
        <v>662</v>
      </c>
      <c r="C223" s="141">
        <v>1656</v>
      </c>
      <c r="D223" s="141">
        <v>468</v>
      </c>
      <c r="E223" s="141">
        <v>468</v>
      </c>
      <c r="F223" s="141">
        <v>4478916</v>
      </c>
      <c r="G223" s="141">
        <v>977652</v>
      </c>
    </row>
    <row r="224" spans="1:7" x14ac:dyDescent="0.25">
      <c r="A224" t="s">
        <v>117</v>
      </c>
      <c r="B224" s="141">
        <v>11</v>
      </c>
      <c r="C224" s="141">
        <v>24</v>
      </c>
      <c r="D224" s="141">
        <v>24</v>
      </c>
      <c r="E224" s="141">
        <v>24</v>
      </c>
      <c r="F224" s="141">
        <v>1944624</v>
      </c>
      <c r="G224" s="141">
        <v>1944624</v>
      </c>
    </row>
    <row r="225" spans="1:7" x14ac:dyDescent="0.25">
      <c r="A225" t="s">
        <v>121</v>
      </c>
      <c r="B225" s="141">
        <v>10</v>
      </c>
      <c r="C225" s="141">
        <v>23</v>
      </c>
      <c r="D225" s="141">
        <v>23</v>
      </c>
      <c r="E225" s="141">
        <v>23</v>
      </c>
      <c r="F225" s="141">
        <v>1863598</v>
      </c>
      <c r="G225" s="141">
        <v>1863598</v>
      </c>
    </row>
    <row r="226" spans="1:7" x14ac:dyDescent="0.25">
      <c r="A226" t="s">
        <v>124</v>
      </c>
      <c r="B226" s="141">
        <v>16</v>
      </c>
      <c r="C226" s="141">
        <v>39</v>
      </c>
      <c r="D226" s="141">
        <v>39</v>
      </c>
      <c r="E226" s="141">
        <v>39</v>
      </c>
      <c r="F226" s="141">
        <v>3160014</v>
      </c>
      <c r="G226" s="141">
        <v>3160014</v>
      </c>
    </row>
    <row r="227" spans="1:7" x14ac:dyDescent="0.25">
      <c r="A227" t="s">
        <v>1714</v>
      </c>
      <c r="B227" s="141">
        <v>152</v>
      </c>
      <c r="C227" s="141">
        <v>378</v>
      </c>
      <c r="D227" s="141">
        <v>198</v>
      </c>
      <c r="E227" s="141">
        <v>145</v>
      </c>
      <c r="F227" s="141">
        <v>21292.389999999989</v>
      </c>
      <c r="G227" s="141">
        <v>8123.4699999999875</v>
      </c>
    </row>
    <row r="228" spans="1:7" x14ac:dyDescent="0.25">
      <c r="A228" t="s">
        <v>795</v>
      </c>
      <c r="B228" s="141">
        <v>16</v>
      </c>
      <c r="C228" s="141">
        <v>35</v>
      </c>
      <c r="D228" s="141">
        <v>16</v>
      </c>
      <c r="E228" s="141">
        <v>12</v>
      </c>
      <c r="F228" s="141">
        <v>4165.08</v>
      </c>
      <c r="G228" s="141">
        <v>1443.8</v>
      </c>
    </row>
    <row r="229" spans="1:7" x14ac:dyDescent="0.25">
      <c r="A229" t="s">
        <v>1811</v>
      </c>
      <c r="B229" s="141">
        <v>1002</v>
      </c>
      <c r="C229" s="141">
        <v>2505</v>
      </c>
      <c r="D229" s="141">
        <v>1002</v>
      </c>
      <c r="E229" s="141">
        <v>1002</v>
      </c>
      <c r="F229" s="141">
        <v>41532.899999999994</v>
      </c>
      <c r="G229" s="141">
        <v>16613.16</v>
      </c>
    </row>
    <row r="230" spans="1:7" x14ac:dyDescent="0.25">
      <c r="A230" t="s">
        <v>1844</v>
      </c>
      <c r="B230" s="141">
        <v>37</v>
      </c>
      <c r="C230" s="141">
        <v>92</v>
      </c>
      <c r="D230" s="141">
        <v>71</v>
      </c>
      <c r="E230" s="141">
        <v>57</v>
      </c>
      <c r="F230" s="141">
        <v>1430.67</v>
      </c>
      <c r="G230" s="141">
        <v>885.02</v>
      </c>
    </row>
    <row r="231" spans="1:7" x14ac:dyDescent="0.25">
      <c r="A231" t="s">
        <v>749</v>
      </c>
      <c r="B231" s="141">
        <v>23</v>
      </c>
      <c r="C231" s="141">
        <v>57</v>
      </c>
      <c r="D231" s="141">
        <v>0</v>
      </c>
      <c r="E231" s="141">
        <v>0</v>
      </c>
      <c r="F231" s="141">
        <v>34200</v>
      </c>
      <c r="G231" s="141">
        <v>0</v>
      </c>
    </row>
    <row r="232" spans="1:7" x14ac:dyDescent="0.25">
      <c r="A232" t="s">
        <v>1035</v>
      </c>
      <c r="B232" s="141">
        <v>30</v>
      </c>
      <c r="C232" s="141">
        <v>74</v>
      </c>
      <c r="D232" s="141">
        <v>30</v>
      </c>
      <c r="E232" s="141">
        <v>30</v>
      </c>
      <c r="F232" s="141">
        <v>103526</v>
      </c>
      <c r="G232" s="141">
        <v>41970</v>
      </c>
    </row>
    <row r="233" spans="1:7" x14ac:dyDescent="0.25">
      <c r="A233" t="s">
        <v>564</v>
      </c>
      <c r="B233" s="141">
        <v>26</v>
      </c>
      <c r="C233" s="141">
        <v>63</v>
      </c>
      <c r="D233" s="141">
        <v>0</v>
      </c>
      <c r="E233" s="141">
        <v>0</v>
      </c>
      <c r="F233" s="141">
        <v>1621.71</v>
      </c>
      <c r="G233" s="141">
        <v>0</v>
      </c>
    </row>
    <row r="234" spans="1:7" x14ac:dyDescent="0.25">
      <c r="A234" t="s">
        <v>437</v>
      </c>
      <c r="B234" s="141">
        <v>216</v>
      </c>
      <c r="C234" s="141">
        <v>538</v>
      </c>
      <c r="D234" s="141">
        <v>538</v>
      </c>
      <c r="E234" s="141">
        <v>538</v>
      </c>
      <c r="F234" s="141">
        <v>48301.64</v>
      </c>
      <c r="G234" s="141">
        <v>48301.64</v>
      </c>
    </row>
    <row r="235" spans="1:7" x14ac:dyDescent="0.25">
      <c r="A235" t="s">
        <v>441</v>
      </c>
      <c r="B235" s="141">
        <v>180</v>
      </c>
      <c r="C235" s="141">
        <v>449</v>
      </c>
      <c r="D235" s="141">
        <v>499</v>
      </c>
      <c r="E235" s="141">
        <v>299</v>
      </c>
      <c r="F235" s="141">
        <v>50059.009999999995</v>
      </c>
      <c r="G235" s="141">
        <v>33335.51</v>
      </c>
    </row>
    <row r="236" spans="1:7" x14ac:dyDescent="0.25">
      <c r="A236" t="s">
        <v>447</v>
      </c>
      <c r="B236" s="141">
        <v>4</v>
      </c>
      <c r="C236" s="141">
        <v>8</v>
      </c>
      <c r="D236" s="141">
        <v>4</v>
      </c>
      <c r="E236" s="141">
        <v>2</v>
      </c>
      <c r="F236" s="141">
        <v>3535.2</v>
      </c>
      <c r="G236" s="141">
        <v>883.8</v>
      </c>
    </row>
    <row r="237" spans="1:7" x14ac:dyDescent="0.25">
      <c r="A237" t="s">
        <v>2054</v>
      </c>
      <c r="B237" s="141">
        <v>54</v>
      </c>
      <c r="C237" s="141">
        <v>133</v>
      </c>
      <c r="D237" s="141">
        <v>133</v>
      </c>
      <c r="E237" s="141">
        <v>133</v>
      </c>
      <c r="F237" s="141">
        <v>18569.46</v>
      </c>
      <c r="G237" s="141">
        <v>18569.46</v>
      </c>
    </row>
    <row r="238" spans="1:7" x14ac:dyDescent="0.25">
      <c r="A238" t="s">
        <v>1502</v>
      </c>
      <c r="B238" s="141">
        <v>58</v>
      </c>
      <c r="C238" s="141">
        <v>145</v>
      </c>
      <c r="D238" s="141">
        <v>58</v>
      </c>
      <c r="E238" s="141">
        <v>0</v>
      </c>
      <c r="F238" s="141">
        <v>6418.6</v>
      </c>
      <c r="G238" s="141">
        <v>0</v>
      </c>
    </row>
    <row r="239" spans="1:7" x14ac:dyDescent="0.25">
      <c r="A239" t="s">
        <v>1832</v>
      </c>
      <c r="B239" s="141">
        <v>2</v>
      </c>
      <c r="C239" s="141">
        <v>4</v>
      </c>
      <c r="D239" s="141">
        <v>3</v>
      </c>
      <c r="E239" s="141">
        <v>2</v>
      </c>
      <c r="F239" s="141">
        <v>775.2</v>
      </c>
      <c r="G239" s="141">
        <v>395.8</v>
      </c>
    </row>
    <row r="240" spans="1:7" x14ac:dyDescent="0.25">
      <c r="A240" t="s">
        <v>1837</v>
      </c>
      <c r="B240" s="141">
        <v>514</v>
      </c>
      <c r="C240" s="141">
        <v>1282</v>
      </c>
      <c r="D240" s="141">
        <v>990</v>
      </c>
      <c r="E240" s="141">
        <v>990</v>
      </c>
      <c r="F240" s="141">
        <v>89514.640000000014</v>
      </c>
      <c r="G240" s="141">
        <v>69658.640000000014</v>
      </c>
    </row>
    <row r="241" spans="1:7" x14ac:dyDescent="0.25">
      <c r="A241" t="s">
        <v>939</v>
      </c>
      <c r="B241" s="141">
        <v>110</v>
      </c>
      <c r="C241" s="141">
        <v>275</v>
      </c>
      <c r="D241" s="141">
        <v>212</v>
      </c>
      <c r="E241" s="141">
        <v>41</v>
      </c>
      <c r="F241" s="141">
        <v>1113.0999999999999</v>
      </c>
      <c r="G241" s="141">
        <v>143.5</v>
      </c>
    </row>
    <row r="242" spans="1:7" x14ac:dyDescent="0.25">
      <c r="A242" t="s">
        <v>715</v>
      </c>
      <c r="B242" s="141">
        <v>31</v>
      </c>
      <c r="C242" s="141">
        <v>76</v>
      </c>
      <c r="D242" s="141">
        <v>0</v>
      </c>
      <c r="E242" s="141">
        <v>0</v>
      </c>
      <c r="F242" s="141">
        <v>342</v>
      </c>
      <c r="G242" s="141">
        <v>0</v>
      </c>
    </row>
    <row r="243" spans="1:7" x14ac:dyDescent="0.25">
      <c r="A243" t="s">
        <v>719</v>
      </c>
      <c r="B243" s="141">
        <v>11</v>
      </c>
      <c r="C243" s="141">
        <v>26</v>
      </c>
      <c r="D243" s="141">
        <v>0</v>
      </c>
      <c r="E243" s="141">
        <v>0</v>
      </c>
      <c r="F243" s="141">
        <v>388.29999999999995</v>
      </c>
      <c r="G243" s="141">
        <v>0</v>
      </c>
    </row>
    <row r="244" spans="1:7" x14ac:dyDescent="0.25">
      <c r="A244" t="s">
        <v>2137</v>
      </c>
      <c r="B244" s="141">
        <v>6</v>
      </c>
      <c r="C244" s="141">
        <v>13</v>
      </c>
      <c r="D244" s="141">
        <v>0</v>
      </c>
      <c r="E244" s="141">
        <v>0</v>
      </c>
      <c r="F244" s="141">
        <v>813.7</v>
      </c>
      <c r="G244" s="141">
        <v>0</v>
      </c>
    </row>
    <row r="245" spans="1:7" x14ac:dyDescent="0.25">
      <c r="A245" t="s">
        <v>2008</v>
      </c>
      <c r="B245" s="141">
        <v>32</v>
      </c>
      <c r="C245" s="141">
        <v>80</v>
      </c>
      <c r="D245" s="141">
        <v>32</v>
      </c>
      <c r="E245" s="141">
        <v>0</v>
      </c>
      <c r="F245" s="141">
        <v>42000</v>
      </c>
      <c r="G245" s="141">
        <v>0</v>
      </c>
    </row>
    <row r="246" spans="1:7" x14ac:dyDescent="0.25">
      <c r="A246" t="s">
        <v>785</v>
      </c>
      <c r="B246" s="141">
        <v>102</v>
      </c>
      <c r="C246" s="141">
        <v>252</v>
      </c>
      <c r="D246" s="141">
        <v>102</v>
      </c>
      <c r="E246" s="141">
        <v>63</v>
      </c>
      <c r="F246" s="141">
        <v>1977.26</v>
      </c>
      <c r="G246" s="141">
        <v>490.77</v>
      </c>
    </row>
    <row r="247" spans="1:7" x14ac:dyDescent="0.25">
      <c r="A247" t="s">
        <v>2098</v>
      </c>
      <c r="B247" s="141">
        <v>47</v>
      </c>
      <c r="C247" s="141">
        <v>117</v>
      </c>
      <c r="D247" s="141">
        <v>117</v>
      </c>
      <c r="E247" s="141">
        <v>117</v>
      </c>
      <c r="F247" s="141">
        <v>39509.730000000003</v>
      </c>
      <c r="G247" s="141">
        <v>39509.730000000003</v>
      </c>
    </row>
    <row r="248" spans="1:7" x14ac:dyDescent="0.25">
      <c r="A248" t="s">
        <v>1703</v>
      </c>
      <c r="B248" s="141">
        <v>524</v>
      </c>
      <c r="C248" s="141">
        <v>1308</v>
      </c>
      <c r="D248" s="141">
        <v>250</v>
      </c>
      <c r="E248" s="141">
        <v>250</v>
      </c>
      <c r="F248" s="141">
        <v>33537.120000000003</v>
      </c>
      <c r="G248" s="141">
        <v>6410</v>
      </c>
    </row>
    <row r="249" spans="1:7" x14ac:dyDescent="0.25">
      <c r="A249" t="s">
        <v>1725</v>
      </c>
      <c r="B249" s="141">
        <v>34</v>
      </c>
      <c r="C249" s="141">
        <v>82</v>
      </c>
      <c r="D249" s="141">
        <v>0</v>
      </c>
      <c r="E249" s="141">
        <v>0</v>
      </c>
      <c r="F249" s="141">
        <v>11569.380000000001</v>
      </c>
      <c r="G249" s="141">
        <v>0</v>
      </c>
    </row>
    <row r="250" spans="1:7" x14ac:dyDescent="0.25">
      <c r="A250" t="s">
        <v>1077</v>
      </c>
      <c r="B250" s="141">
        <v>17640</v>
      </c>
      <c r="C250" s="141">
        <v>44100</v>
      </c>
      <c r="D250" s="141">
        <v>17640</v>
      </c>
      <c r="E250" s="141">
        <v>10920</v>
      </c>
      <c r="F250" s="141">
        <v>2907559.2</v>
      </c>
      <c r="G250" s="141">
        <v>618945.6</v>
      </c>
    </row>
    <row r="251" spans="1:7" x14ac:dyDescent="0.25">
      <c r="A251" t="s">
        <v>2106</v>
      </c>
      <c r="B251" s="141">
        <v>2</v>
      </c>
      <c r="C251" s="141">
        <v>3</v>
      </c>
      <c r="D251" s="141">
        <v>2</v>
      </c>
      <c r="E251" s="141">
        <v>2</v>
      </c>
      <c r="F251" s="141">
        <v>1895.25</v>
      </c>
      <c r="G251" s="141">
        <v>1263.5</v>
      </c>
    </row>
    <row r="252" spans="1:7" x14ac:dyDescent="0.25">
      <c r="A252" t="s">
        <v>945</v>
      </c>
      <c r="B252" s="141">
        <v>8</v>
      </c>
      <c r="C252" s="141">
        <v>18</v>
      </c>
      <c r="D252" s="141">
        <v>0</v>
      </c>
      <c r="E252" s="141">
        <v>0</v>
      </c>
      <c r="F252" s="141">
        <v>2258.3000000000002</v>
      </c>
      <c r="G252" s="141">
        <v>0</v>
      </c>
    </row>
    <row r="253" spans="1:7" x14ac:dyDescent="0.25">
      <c r="A253" t="s">
        <v>401</v>
      </c>
      <c r="B253" s="141">
        <v>2895</v>
      </c>
      <c r="C253" s="141">
        <v>7237</v>
      </c>
      <c r="D253" s="141">
        <v>5583</v>
      </c>
      <c r="E253" s="141">
        <v>4921</v>
      </c>
      <c r="F253" s="141">
        <v>58906.479999999996</v>
      </c>
      <c r="G253" s="141">
        <v>39974.76</v>
      </c>
    </row>
    <row r="254" spans="1:7" x14ac:dyDescent="0.25">
      <c r="A254" t="s">
        <v>1486</v>
      </c>
      <c r="B254" s="141">
        <v>13</v>
      </c>
      <c r="C254" s="141">
        <v>32</v>
      </c>
      <c r="D254" s="141">
        <v>20</v>
      </c>
      <c r="E254" s="141">
        <v>20</v>
      </c>
      <c r="F254" s="141">
        <v>148.12</v>
      </c>
      <c r="G254" s="141">
        <v>95.320000000000007</v>
      </c>
    </row>
    <row r="255" spans="1:7" x14ac:dyDescent="0.25">
      <c r="A255" t="s">
        <v>1044</v>
      </c>
      <c r="B255" s="141">
        <v>33</v>
      </c>
      <c r="C255" s="141">
        <v>81</v>
      </c>
      <c r="D255" s="141">
        <v>41</v>
      </c>
      <c r="E255" s="141">
        <v>41</v>
      </c>
      <c r="F255" s="141">
        <v>761.3</v>
      </c>
      <c r="G255" s="141">
        <v>376.82000000000005</v>
      </c>
    </row>
    <row r="256" spans="1:7" x14ac:dyDescent="0.25">
      <c r="A256" t="s">
        <v>500</v>
      </c>
      <c r="B256" s="141">
        <v>16</v>
      </c>
      <c r="C256" s="141">
        <v>37</v>
      </c>
      <c r="D256" s="141">
        <v>10</v>
      </c>
      <c r="E256" s="141">
        <v>10</v>
      </c>
      <c r="F256" s="141">
        <v>1612.8000000000002</v>
      </c>
      <c r="G256" s="141">
        <v>420</v>
      </c>
    </row>
    <row r="257" spans="1:7" x14ac:dyDescent="0.25">
      <c r="A257" t="s">
        <v>1996</v>
      </c>
      <c r="B257" s="141">
        <v>1</v>
      </c>
      <c r="C257" s="141">
        <v>2</v>
      </c>
      <c r="D257" s="141">
        <v>0</v>
      </c>
      <c r="E257" s="141">
        <v>0</v>
      </c>
      <c r="F257" s="141">
        <v>702.65999999999804</v>
      </c>
      <c r="G257" s="141">
        <v>0</v>
      </c>
    </row>
    <row r="258" spans="1:7" x14ac:dyDescent="0.25">
      <c r="A258" t="s">
        <v>1999</v>
      </c>
      <c r="B258" s="141">
        <v>1</v>
      </c>
      <c r="C258" s="141">
        <v>2</v>
      </c>
      <c r="D258" s="141">
        <v>0</v>
      </c>
      <c r="E258" s="141">
        <v>0</v>
      </c>
      <c r="F258" s="141">
        <v>719.96</v>
      </c>
      <c r="G258" s="141">
        <v>0</v>
      </c>
    </row>
    <row r="259" spans="1:7" x14ac:dyDescent="0.25">
      <c r="A259" t="s">
        <v>485</v>
      </c>
      <c r="B259" s="141">
        <v>29</v>
      </c>
      <c r="C259" s="141">
        <v>69</v>
      </c>
      <c r="D259" s="141">
        <v>52</v>
      </c>
      <c r="E259" s="141">
        <v>51</v>
      </c>
      <c r="F259" s="141">
        <v>182997.05000000002</v>
      </c>
      <c r="G259" s="141">
        <v>132358.26</v>
      </c>
    </row>
    <row r="260" spans="1:7" x14ac:dyDescent="0.25">
      <c r="A260" t="s">
        <v>1740</v>
      </c>
      <c r="B260" s="141">
        <v>47</v>
      </c>
      <c r="C260" s="141">
        <v>117</v>
      </c>
      <c r="D260" s="141">
        <v>117</v>
      </c>
      <c r="E260" s="141">
        <v>117</v>
      </c>
      <c r="F260" s="141">
        <v>2102.4899999999884</v>
      </c>
      <c r="G260" s="141">
        <v>2102.4899999999884</v>
      </c>
    </row>
    <row r="261" spans="1:7" x14ac:dyDescent="0.25">
      <c r="A261" t="s">
        <v>1621</v>
      </c>
      <c r="B261" s="141">
        <v>1512</v>
      </c>
      <c r="C261" s="141">
        <v>3780</v>
      </c>
      <c r="D261" s="141">
        <v>2916</v>
      </c>
      <c r="E261" s="141">
        <v>2340</v>
      </c>
      <c r="F261" s="141">
        <v>29408.39999999998</v>
      </c>
      <c r="G261" s="141">
        <v>12776.399999999978</v>
      </c>
    </row>
    <row r="262" spans="1:7" x14ac:dyDescent="0.25">
      <c r="A262" t="s">
        <v>609</v>
      </c>
      <c r="B262" s="141">
        <v>26</v>
      </c>
      <c r="C262" s="141">
        <v>61</v>
      </c>
      <c r="D262" s="141">
        <v>48</v>
      </c>
      <c r="E262" s="141">
        <v>21</v>
      </c>
      <c r="F262" s="141">
        <v>293.2</v>
      </c>
      <c r="G262" s="141">
        <v>102.05</v>
      </c>
    </row>
    <row r="263" spans="1:7" x14ac:dyDescent="0.25">
      <c r="A263" t="s">
        <v>2185</v>
      </c>
      <c r="B263" s="141">
        <v>11</v>
      </c>
      <c r="C263" s="141">
        <v>26</v>
      </c>
      <c r="D263" s="141">
        <v>16</v>
      </c>
      <c r="E263" s="141">
        <v>0</v>
      </c>
      <c r="F263" s="141">
        <v>249</v>
      </c>
      <c r="G263" s="141">
        <v>0</v>
      </c>
    </row>
    <row r="264" spans="1:7" x14ac:dyDescent="0.25">
      <c r="A264" t="s">
        <v>505</v>
      </c>
      <c r="B264" s="141">
        <v>150</v>
      </c>
      <c r="C264" s="141">
        <v>373</v>
      </c>
      <c r="D264" s="141">
        <v>157</v>
      </c>
      <c r="E264" s="141">
        <v>100</v>
      </c>
      <c r="F264" s="141">
        <v>2720.81</v>
      </c>
      <c r="G264" s="141">
        <v>755</v>
      </c>
    </row>
    <row r="265" spans="1:7" x14ac:dyDescent="0.25">
      <c r="A265" t="s">
        <v>635</v>
      </c>
      <c r="B265" s="141">
        <v>41</v>
      </c>
      <c r="C265" s="141">
        <v>102</v>
      </c>
      <c r="D265" s="141">
        <v>9</v>
      </c>
      <c r="E265" s="141">
        <v>0</v>
      </c>
      <c r="F265" s="141">
        <v>12016.56</v>
      </c>
      <c r="G265" s="141">
        <v>0</v>
      </c>
    </row>
    <row r="266" spans="1:7" x14ac:dyDescent="0.25">
      <c r="A266" t="s">
        <v>1624</v>
      </c>
      <c r="B266" s="141">
        <v>31</v>
      </c>
      <c r="C266" s="141">
        <v>76</v>
      </c>
      <c r="D266" s="141">
        <v>52</v>
      </c>
      <c r="E266" s="141">
        <v>52</v>
      </c>
      <c r="F266" s="141">
        <v>1053.1899999999971</v>
      </c>
      <c r="G266" s="141">
        <v>723.9499999999972</v>
      </c>
    </row>
    <row r="267" spans="1:7" x14ac:dyDescent="0.25">
      <c r="A267" t="s">
        <v>2057</v>
      </c>
      <c r="B267" s="141">
        <v>38</v>
      </c>
      <c r="C267" s="141">
        <v>93</v>
      </c>
      <c r="D267" s="141">
        <v>93</v>
      </c>
      <c r="E267" s="141">
        <v>93</v>
      </c>
      <c r="F267" s="141">
        <v>2596.56</v>
      </c>
      <c r="G267" s="141">
        <v>2596.56</v>
      </c>
    </row>
    <row r="268" spans="1:7" x14ac:dyDescent="0.25">
      <c r="A268" t="s">
        <v>619</v>
      </c>
      <c r="B268" s="141">
        <v>22</v>
      </c>
      <c r="C268" s="141">
        <v>53</v>
      </c>
      <c r="D268" s="141">
        <v>5</v>
      </c>
      <c r="E268" s="141">
        <v>5</v>
      </c>
      <c r="F268" s="141">
        <v>551.65000000000009</v>
      </c>
      <c r="G268" s="141">
        <v>55</v>
      </c>
    </row>
    <row r="269" spans="1:7" x14ac:dyDescent="0.25">
      <c r="A269" t="s">
        <v>1628</v>
      </c>
      <c r="B269" s="141">
        <v>5594</v>
      </c>
      <c r="C269" s="141">
        <v>13984</v>
      </c>
      <c r="D269" s="141">
        <v>5594</v>
      </c>
      <c r="E269" s="141">
        <v>2762</v>
      </c>
      <c r="F269" s="141">
        <v>132771.52000000002</v>
      </c>
      <c r="G269" s="141">
        <v>25217.06</v>
      </c>
    </row>
    <row r="270" spans="1:7" x14ac:dyDescent="0.25">
      <c r="A270" t="s">
        <v>1640</v>
      </c>
      <c r="B270" s="141">
        <v>39</v>
      </c>
      <c r="C270" s="141">
        <v>94</v>
      </c>
      <c r="D270" s="141">
        <v>0</v>
      </c>
      <c r="E270" s="141">
        <v>0</v>
      </c>
      <c r="F270" s="141">
        <v>485.97999999999945</v>
      </c>
      <c r="G270" s="141">
        <v>0</v>
      </c>
    </row>
    <row r="271" spans="1:7" x14ac:dyDescent="0.25">
      <c r="A271" t="s">
        <v>1604</v>
      </c>
      <c r="B271" s="141">
        <v>31</v>
      </c>
      <c r="C271" s="141">
        <v>76</v>
      </c>
      <c r="D271" s="141">
        <v>0</v>
      </c>
      <c r="E271" s="141">
        <v>0</v>
      </c>
      <c r="F271" s="141">
        <v>463.67</v>
      </c>
      <c r="G271" s="141">
        <v>0</v>
      </c>
    </row>
    <row r="272" spans="1:7" x14ac:dyDescent="0.25">
      <c r="A272" t="s">
        <v>1254</v>
      </c>
      <c r="B272" s="141">
        <v>242</v>
      </c>
      <c r="C272" s="141">
        <v>606</v>
      </c>
      <c r="D272" s="141">
        <v>0</v>
      </c>
      <c r="E272" s="141">
        <v>0</v>
      </c>
      <c r="F272" s="141">
        <v>29181.18</v>
      </c>
      <c r="G272" s="141">
        <v>0</v>
      </c>
    </row>
    <row r="273" spans="1:7" x14ac:dyDescent="0.25">
      <c r="A273" t="s">
        <v>1275</v>
      </c>
      <c r="B273" s="141">
        <v>16031</v>
      </c>
      <c r="C273" s="141">
        <v>40074</v>
      </c>
      <c r="D273" s="141">
        <v>1000</v>
      </c>
      <c r="E273" s="141">
        <v>0</v>
      </c>
      <c r="F273" s="141">
        <v>1116366.1600000001</v>
      </c>
      <c r="G273" s="141">
        <v>0</v>
      </c>
    </row>
    <row r="274" spans="1:7" x14ac:dyDescent="0.25">
      <c r="A274" t="s">
        <v>1992</v>
      </c>
      <c r="B274" s="141">
        <v>3853</v>
      </c>
      <c r="C274" s="141">
        <v>9631</v>
      </c>
      <c r="D274" s="141">
        <v>0</v>
      </c>
      <c r="E274" s="141">
        <v>0</v>
      </c>
      <c r="F274" s="141">
        <v>956951.09999999765</v>
      </c>
      <c r="G274" s="141">
        <v>0</v>
      </c>
    </row>
    <row r="275" spans="1:7" x14ac:dyDescent="0.25">
      <c r="A275" t="s">
        <v>880</v>
      </c>
      <c r="B275" s="141">
        <v>344</v>
      </c>
      <c r="C275" s="141">
        <v>859</v>
      </c>
      <c r="D275" s="141">
        <v>371</v>
      </c>
      <c r="E275" s="141">
        <v>240</v>
      </c>
      <c r="F275" s="141">
        <v>7770.72</v>
      </c>
      <c r="G275" s="141">
        <v>2030.4</v>
      </c>
    </row>
    <row r="276" spans="1:7" x14ac:dyDescent="0.25">
      <c r="A276" t="s">
        <v>2233</v>
      </c>
      <c r="B276" s="141">
        <v>24</v>
      </c>
      <c r="C276" s="141">
        <v>60</v>
      </c>
      <c r="D276" s="141">
        <v>0</v>
      </c>
      <c r="E276" s="141">
        <v>0</v>
      </c>
      <c r="F276" s="141">
        <v>3300</v>
      </c>
      <c r="G276" s="141">
        <v>0</v>
      </c>
    </row>
    <row r="277" spans="1:7" x14ac:dyDescent="0.25">
      <c r="A277" t="s">
        <v>1415</v>
      </c>
      <c r="B277" s="141">
        <v>174</v>
      </c>
      <c r="C277" s="141">
        <v>434</v>
      </c>
      <c r="D277" s="141">
        <v>0</v>
      </c>
      <c r="E277" s="141">
        <v>0</v>
      </c>
      <c r="F277" s="141">
        <v>5329997.4000000004</v>
      </c>
      <c r="G277" s="141">
        <v>0</v>
      </c>
    </row>
    <row r="278" spans="1:7" x14ac:dyDescent="0.25">
      <c r="A278" t="s">
        <v>1815</v>
      </c>
      <c r="B278" s="141">
        <v>32</v>
      </c>
      <c r="C278" s="141">
        <v>77</v>
      </c>
      <c r="D278" s="141">
        <v>15</v>
      </c>
      <c r="E278" s="141">
        <v>7</v>
      </c>
      <c r="F278" s="141">
        <v>2762.6699999999978</v>
      </c>
      <c r="G278" s="141">
        <v>264.32</v>
      </c>
    </row>
    <row r="279" spans="1:7" x14ac:dyDescent="0.25">
      <c r="A279" t="s">
        <v>974</v>
      </c>
      <c r="B279" s="141">
        <v>34</v>
      </c>
      <c r="C279" s="141">
        <v>85</v>
      </c>
      <c r="D279" s="141">
        <v>34</v>
      </c>
      <c r="E279" s="141">
        <v>34</v>
      </c>
      <c r="F279" s="141">
        <v>4029</v>
      </c>
      <c r="G279" s="141">
        <v>1611.6</v>
      </c>
    </row>
    <row r="280" spans="1:7" x14ac:dyDescent="0.25">
      <c r="A280" t="s">
        <v>2142</v>
      </c>
      <c r="B280" s="141">
        <v>468</v>
      </c>
      <c r="C280" s="141">
        <v>1170</v>
      </c>
      <c r="D280" s="141">
        <v>1170</v>
      </c>
      <c r="E280" s="141">
        <v>1170</v>
      </c>
      <c r="F280" s="141">
        <v>280437.3</v>
      </c>
      <c r="G280" s="141">
        <v>280437.3</v>
      </c>
    </row>
    <row r="281" spans="1:7" x14ac:dyDescent="0.25">
      <c r="A281" t="s">
        <v>1803</v>
      </c>
      <c r="B281" s="141">
        <v>6</v>
      </c>
      <c r="C281" s="141">
        <v>13</v>
      </c>
      <c r="D281" s="141">
        <v>0</v>
      </c>
      <c r="E281" s="141">
        <v>0</v>
      </c>
      <c r="F281" s="141">
        <v>1849.5100000000002</v>
      </c>
      <c r="G281" s="141">
        <v>0</v>
      </c>
    </row>
    <row r="282" spans="1:7" x14ac:dyDescent="0.25">
      <c r="A282" t="s">
        <v>824</v>
      </c>
      <c r="B282" s="141">
        <v>35</v>
      </c>
      <c r="C282" s="141">
        <v>85</v>
      </c>
      <c r="D282" s="141">
        <v>0</v>
      </c>
      <c r="E282" s="141">
        <v>0</v>
      </c>
      <c r="F282" s="141">
        <v>489</v>
      </c>
      <c r="G282" s="141">
        <v>0</v>
      </c>
    </row>
    <row r="283" spans="1:7" x14ac:dyDescent="0.25">
      <c r="A283" t="s">
        <v>1240</v>
      </c>
      <c r="B283" s="141">
        <v>1</v>
      </c>
      <c r="C283" s="141">
        <v>2</v>
      </c>
      <c r="D283" s="141">
        <v>0</v>
      </c>
      <c r="E283" s="141">
        <v>0</v>
      </c>
      <c r="F283" s="141">
        <v>4521</v>
      </c>
      <c r="G283" s="141">
        <v>0</v>
      </c>
    </row>
    <row r="284" spans="1:7" x14ac:dyDescent="0.25">
      <c r="A284" t="s">
        <v>1728</v>
      </c>
      <c r="B284" s="141">
        <v>39</v>
      </c>
      <c r="C284" s="141">
        <v>97</v>
      </c>
      <c r="D284" s="141">
        <v>24</v>
      </c>
      <c r="E284" s="141">
        <v>24</v>
      </c>
      <c r="F284" s="141">
        <v>959.33000000000015</v>
      </c>
      <c r="G284" s="141">
        <v>237.36</v>
      </c>
    </row>
    <row r="285" spans="1:7" x14ac:dyDescent="0.25">
      <c r="A285" t="s">
        <v>65</v>
      </c>
      <c r="B285" s="141">
        <v>6</v>
      </c>
      <c r="C285" s="141">
        <v>14</v>
      </c>
      <c r="D285" s="141">
        <v>14</v>
      </c>
      <c r="E285" s="141">
        <v>14</v>
      </c>
      <c r="F285" s="141">
        <v>289276.68</v>
      </c>
      <c r="G285" s="141">
        <v>289276.68</v>
      </c>
    </row>
    <row r="286" spans="1:7" x14ac:dyDescent="0.25">
      <c r="A286" t="s">
        <v>935</v>
      </c>
      <c r="B286" s="141">
        <v>4</v>
      </c>
      <c r="C286" s="141">
        <v>10</v>
      </c>
      <c r="D286" s="141">
        <v>4</v>
      </c>
      <c r="E286" s="141">
        <v>8</v>
      </c>
      <c r="F286" s="141">
        <v>527.6</v>
      </c>
      <c r="G286" s="141">
        <v>422.08</v>
      </c>
    </row>
    <row r="287" spans="1:7" x14ac:dyDescent="0.25">
      <c r="A287" t="s">
        <v>834</v>
      </c>
      <c r="B287" s="141">
        <v>4</v>
      </c>
      <c r="C287" s="141">
        <v>8</v>
      </c>
      <c r="D287" s="141">
        <v>0</v>
      </c>
      <c r="E287" s="141">
        <v>0</v>
      </c>
      <c r="F287" s="141">
        <v>239.2</v>
      </c>
      <c r="G287" s="141">
        <v>0</v>
      </c>
    </row>
    <row r="288" spans="1:7" x14ac:dyDescent="0.25">
      <c r="A288" t="s">
        <v>1515</v>
      </c>
      <c r="B288" s="141">
        <v>26</v>
      </c>
      <c r="C288" s="141">
        <v>61</v>
      </c>
      <c r="D288" s="141">
        <v>48</v>
      </c>
      <c r="E288" s="141">
        <v>38</v>
      </c>
      <c r="F288" s="141">
        <v>3988.92</v>
      </c>
      <c r="G288" s="141">
        <v>2496.2199999999998</v>
      </c>
    </row>
    <row r="289" spans="1:7" x14ac:dyDescent="0.25">
      <c r="A289" t="s">
        <v>522</v>
      </c>
      <c r="B289" s="141">
        <v>280</v>
      </c>
      <c r="C289" s="141">
        <v>698</v>
      </c>
      <c r="D289" s="141">
        <v>280</v>
      </c>
      <c r="E289" s="141">
        <v>104</v>
      </c>
      <c r="F289" s="141">
        <v>24839.25</v>
      </c>
      <c r="G289" s="141">
        <v>3686.8</v>
      </c>
    </row>
    <row r="290" spans="1:7" x14ac:dyDescent="0.25">
      <c r="A290" t="s">
        <v>1104</v>
      </c>
      <c r="B290" s="141">
        <v>6</v>
      </c>
      <c r="C290" s="141">
        <v>13</v>
      </c>
      <c r="D290" s="141">
        <v>4</v>
      </c>
      <c r="E290" s="141">
        <v>4</v>
      </c>
      <c r="F290" s="141">
        <v>1003.86</v>
      </c>
      <c r="G290" s="141">
        <v>308.88</v>
      </c>
    </row>
    <row r="291" spans="1:7" x14ac:dyDescent="0.25">
      <c r="A291" t="s">
        <v>1644</v>
      </c>
      <c r="B291" s="141">
        <v>16</v>
      </c>
      <c r="C291" s="141">
        <v>37</v>
      </c>
      <c r="D291" s="141">
        <v>10</v>
      </c>
      <c r="E291" s="141">
        <v>10</v>
      </c>
      <c r="F291" s="141">
        <v>239.01999999999978</v>
      </c>
      <c r="G291" s="141">
        <v>64.599999999999909</v>
      </c>
    </row>
    <row r="292" spans="1:7" x14ac:dyDescent="0.25">
      <c r="A292" t="s">
        <v>1824</v>
      </c>
      <c r="B292" s="141">
        <v>126</v>
      </c>
      <c r="C292" s="141">
        <v>311</v>
      </c>
      <c r="D292" s="141">
        <v>78</v>
      </c>
      <c r="E292" s="141">
        <v>78</v>
      </c>
      <c r="F292" s="141">
        <v>4161</v>
      </c>
      <c r="G292" s="141">
        <v>1014</v>
      </c>
    </row>
    <row r="293" spans="1:7" x14ac:dyDescent="0.25">
      <c r="A293" t="s">
        <v>642</v>
      </c>
      <c r="B293" s="141">
        <v>16</v>
      </c>
      <c r="C293" s="141">
        <v>40</v>
      </c>
      <c r="D293" s="141">
        <v>2</v>
      </c>
      <c r="E293" s="141">
        <v>2</v>
      </c>
      <c r="F293" s="141">
        <v>1162.3400000000001</v>
      </c>
      <c r="G293" s="141">
        <v>60</v>
      </c>
    </row>
    <row r="294" spans="1:7" x14ac:dyDescent="0.25">
      <c r="A294" t="s">
        <v>1080</v>
      </c>
      <c r="B294" s="141">
        <v>2</v>
      </c>
      <c r="C294" s="141">
        <v>3</v>
      </c>
      <c r="D294" s="141">
        <v>0</v>
      </c>
      <c r="E294" s="141">
        <v>0</v>
      </c>
      <c r="F294" s="141">
        <v>825</v>
      </c>
      <c r="G294" s="141">
        <v>0</v>
      </c>
    </row>
    <row r="295" spans="1:7" x14ac:dyDescent="0.25">
      <c r="A295" t="s">
        <v>1570</v>
      </c>
      <c r="B295" s="141">
        <v>78</v>
      </c>
      <c r="C295" s="141">
        <v>194</v>
      </c>
      <c r="D295" s="141">
        <v>78</v>
      </c>
      <c r="E295" s="141">
        <v>78</v>
      </c>
      <c r="F295" s="141">
        <v>122967.68000000001</v>
      </c>
      <c r="G295" s="141">
        <v>49446.01</v>
      </c>
    </row>
    <row r="296" spans="1:7" x14ac:dyDescent="0.25">
      <c r="A296" t="s">
        <v>2200</v>
      </c>
      <c r="B296" s="141">
        <v>8</v>
      </c>
      <c r="C296" s="141">
        <v>19</v>
      </c>
      <c r="D296" s="141">
        <v>0</v>
      </c>
      <c r="E296" s="141">
        <v>0</v>
      </c>
      <c r="F296" s="141">
        <v>3056.72</v>
      </c>
      <c r="G296" s="141">
        <v>0</v>
      </c>
    </row>
    <row r="297" spans="1:7" x14ac:dyDescent="0.25">
      <c r="A297" t="s">
        <v>1592</v>
      </c>
      <c r="B297" s="141">
        <v>178</v>
      </c>
      <c r="C297" s="141">
        <v>441</v>
      </c>
      <c r="D297" s="141">
        <v>276</v>
      </c>
      <c r="E297" s="141">
        <v>133</v>
      </c>
      <c r="F297" s="141">
        <v>160197.31</v>
      </c>
      <c r="G297" s="141">
        <v>47270.290000000008</v>
      </c>
    </row>
    <row r="298" spans="1:7" x14ac:dyDescent="0.25">
      <c r="A298" t="s">
        <v>1047</v>
      </c>
      <c r="B298" s="141">
        <v>103</v>
      </c>
      <c r="C298" s="141">
        <v>257</v>
      </c>
      <c r="D298" s="141">
        <v>257</v>
      </c>
      <c r="E298" s="141">
        <v>257</v>
      </c>
      <c r="F298" s="141">
        <v>32549.050000000003</v>
      </c>
      <c r="G298" s="141">
        <v>32549.050000000003</v>
      </c>
    </row>
    <row r="299" spans="1:7" x14ac:dyDescent="0.25">
      <c r="A299" t="s">
        <v>1903</v>
      </c>
      <c r="B299" s="141">
        <v>2</v>
      </c>
      <c r="C299" s="141">
        <v>4</v>
      </c>
      <c r="D299" s="141">
        <v>4</v>
      </c>
      <c r="E299" s="141">
        <v>0</v>
      </c>
      <c r="F299" s="141">
        <v>19.600000000000001</v>
      </c>
      <c r="G299" s="141">
        <v>0</v>
      </c>
    </row>
    <row r="300" spans="1:7" x14ac:dyDescent="0.25">
      <c r="A300" t="s">
        <v>2038</v>
      </c>
      <c r="B300" s="141">
        <v>68</v>
      </c>
      <c r="C300" s="141">
        <v>166</v>
      </c>
      <c r="D300" s="141">
        <v>26</v>
      </c>
      <c r="E300" s="141">
        <v>0</v>
      </c>
      <c r="F300" s="141">
        <v>1494</v>
      </c>
      <c r="G300" s="141">
        <v>0</v>
      </c>
    </row>
    <row r="301" spans="1:7" x14ac:dyDescent="0.25">
      <c r="A301" t="s">
        <v>1051</v>
      </c>
      <c r="B301" s="141">
        <v>25200</v>
      </c>
      <c r="C301" s="141">
        <v>63000</v>
      </c>
      <c r="D301" s="141">
        <v>31200</v>
      </c>
      <c r="E301" s="141">
        <v>21600</v>
      </c>
      <c r="F301" s="141">
        <v>1323174</v>
      </c>
      <c r="G301" s="141">
        <v>447768</v>
      </c>
    </row>
    <row r="302" spans="1:7" x14ac:dyDescent="0.25">
      <c r="A302" t="s">
        <v>736</v>
      </c>
      <c r="B302" s="141">
        <v>500</v>
      </c>
      <c r="C302" s="141">
        <v>1248</v>
      </c>
      <c r="D302" s="141">
        <v>500</v>
      </c>
      <c r="E302" s="141">
        <v>500</v>
      </c>
      <c r="F302" s="141">
        <v>12230.400000000001</v>
      </c>
      <c r="G302" s="141">
        <v>4900</v>
      </c>
    </row>
    <row r="303" spans="1:7" x14ac:dyDescent="0.25">
      <c r="A303" t="s">
        <v>1117</v>
      </c>
      <c r="B303" s="141">
        <v>4680</v>
      </c>
      <c r="C303" s="141">
        <v>11700</v>
      </c>
      <c r="D303" s="141">
        <v>11700</v>
      </c>
      <c r="E303" s="141">
        <v>11700</v>
      </c>
      <c r="F303" s="141">
        <v>122031</v>
      </c>
      <c r="G303" s="141">
        <v>122031</v>
      </c>
    </row>
    <row r="304" spans="1:7" x14ac:dyDescent="0.25">
      <c r="A304" t="s">
        <v>2360</v>
      </c>
      <c r="B304" s="141">
        <v>21</v>
      </c>
      <c r="C304" s="141">
        <v>52</v>
      </c>
      <c r="D304" s="141">
        <v>21</v>
      </c>
      <c r="E304" s="141">
        <v>21</v>
      </c>
      <c r="F304" s="141">
        <v>1726.4</v>
      </c>
      <c r="G304" s="141">
        <v>697.2</v>
      </c>
    </row>
    <row r="305" spans="1:7" x14ac:dyDescent="0.25">
      <c r="A305" t="s">
        <v>1881</v>
      </c>
      <c r="B305" s="141">
        <v>49</v>
      </c>
      <c r="C305" s="141">
        <v>120</v>
      </c>
      <c r="D305" s="141">
        <v>21</v>
      </c>
      <c r="E305" s="141">
        <v>18</v>
      </c>
      <c r="F305" s="141">
        <v>6874.9500000000007</v>
      </c>
      <c r="G305" s="141">
        <v>1059.3</v>
      </c>
    </row>
    <row r="306" spans="1:7" x14ac:dyDescent="0.25">
      <c r="A306" t="s">
        <v>2083</v>
      </c>
      <c r="B306" s="141">
        <v>2</v>
      </c>
      <c r="C306" s="141">
        <v>3</v>
      </c>
      <c r="D306" s="141">
        <v>2</v>
      </c>
      <c r="E306" s="141">
        <v>2</v>
      </c>
      <c r="F306" s="141">
        <v>447.39</v>
      </c>
      <c r="G306" s="141">
        <v>298.26</v>
      </c>
    </row>
    <row r="307" spans="1:7" x14ac:dyDescent="0.25">
      <c r="A307" t="s">
        <v>1989</v>
      </c>
      <c r="B307" s="141">
        <v>32</v>
      </c>
      <c r="C307" s="141">
        <v>79</v>
      </c>
      <c r="D307" s="141">
        <v>0</v>
      </c>
      <c r="E307" s="141">
        <v>0</v>
      </c>
      <c r="F307" s="141">
        <v>51705.5</v>
      </c>
      <c r="G307" s="141">
        <v>0</v>
      </c>
    </row>
    <row r="308" spans="1:7" x14ac:dyDescent="0.25">
      <c r="A308" t="s">
        <v>1596</v>
      </c>
      <c r="B308" s="141">
        <v>472</v>
      </c>
      <c r="C308" s="141">
        <v>1178</v>
      </c>
      <c r="D308" s="141">
        <v>0</v>
      </c>
      <c r="E308" s="141">
        <v>0</v>
      </c>
      <c r="F308" s="141">
        <v>11330.439999999993</v>
      </c>
      <c r="G308" s="141">
        <v>0</v>
      </c>
    </row>
    <row r="309" spans="1:7" x14ac:dyDescent="0.25">
      <c r="A309" t="s">
        <v>741</v>
      </c>
      <c r="B309" s="141">
        <v>17</v>
      </c>
      <c r="C309" s="141">
        <v>42</v>
      </c>
      <c r="D309" s="141">
        <v>0</v>
      </c>
      <c r="E309" s="141">
        <v>0</v>
      </c>
      <c r="F309" s="141">
        <v>686.7</v>
      </c>
      <c r="G309" s="141">
        <v>0</v>
      </c>
    </row>
    <row r="310" spans="1:7" x14ac:dyDescent="0.25">
      <c r="A310" t="s">
        <v>745</v>
      </c>
      <c r="B310" s="141">
        <v>34</v>
      </c>
      <c r="C310" s="141">
        <v>85</v>
      </c>
      <c r="D310" s="141">
        <v>0</v>
      </c>
      <c r="E310" s="141">
        <v>0</v>
      </c>
      <c r="F310" s="141">
        <v>1360</v>
      </c>
      <c r="G310" s="141">
        <v>0</v>
      </c>
    </row>
    <row r="311" spans="1:7" x14ac:dyDescent="0.25">
      <c r="A311" t="s">
        <v>2061</v>
      </c>
      <c r="B311" s="141">
        <v>4</v>
      </c>
      <c r="C311" s="141">
        <v>8</v>
      </c>
      <c r="D311" s="141">
        <v>0</v>
      </c>
      <c r="E311" s="141">
        <v>0</v>
      </c>
      <c r="F311" s="141">
        <v>1006.8</v>
      </c>
      <c r="G311" s="141">
        <v>0</v>
      </c>
    </row>
    <row r="312" spans="1:7" x14ac:dyDescent="0.25">
      <c r="A312" t="s">
        <v>1866</v>
      </c>
      <c r="B312" s="141">
        <v>246</v>
      </c>
      <c r="C312" s="141">
        <v>613</v>
      </c>
      <c r="D312" s="141">
        <v>27</v>
      </c>
      <c r="E312" s="141">
        <v>11</v>
      </c>
      <c r="F312" s="141">
        <v>27402.26</v>
      </c>
      <c r="G312" s="141">
        <v>494.56</v>
      </c>
    </row>
    <row r="313" spans="1:7" x14ac:dyDescent="0.25">
      <c r="A313" t="s">
        <v>393</v>
      </c>
      <c r="B313" s="141">
        <v>158</v>
      </c>
      <c r="C313" s="141">
        <v>394</v>
      </c>
      <c r="D313" s="141">
        <v>158</v>
      </c>
      <c r="E313" s="141">
        <v>158</v>
      </c>
      <c r="F313" s="141">
        <v>1193.82</v>
      </c>
      <c r="G313" s="141">
        <v>478.74</v>
      </c>
    </row>
    <row r="314" spans="1:7" x14ac:dyDescent="0.25">
      <c r="A314" t="s">
        <v>1481</v>
      </c>
      <c r="B314" s="141">
        <v>76</v>
      </c>
      <c r="C314" s="141">
        <v>189</v>
      </c>
      <c r="D314" s="141">
        <v>76</v>
      </c>
      <c r="E314" s="141">
        <v>76</v>
      </c>
      <c r="F314" s="141">
        <v>941.22</v>
      </c>
      <c r="G314" s="141">
        <v>378.48</v>
      </c>
    </row>
    <row r="315" spans="1:7" x14ac:dyDescent="0.25">
      <c r="A315" t="s">
        <v>1951</v>
      </c>
      <c r="B315" s="141">
        <v>936</v>
      </c>
      <c r="C315" s="141">
        <v>2340</v>
      </c>
      <c r="D315" s="141">
        <v>0</v>
      </c>
      <c r="E315" s="141">
        <v>0</v>
      </c>
      <c r="F315" s="141">
        <v>4842396</v>
      </c>
      <c r="G315" s="141">
        <v>0</v>
      </c>
    </row>
    <row r="316" spans="1:7" x14ac:dyDescent="0.25">
      <c r="A316" t="s">
        <v>1327</v>
      </c>
      <c r="B316" s="141">
        <v>16</v>
      </c>
      <c r="C316" s="141">
        <v>37</v>
      </c>
      <c r="D316" s="141">
        <v>29</v>
      </c>
      <c r="E316" s="141">
        <v>23</v>
      </c>
      <c r="F316" s="141">
        <v>4418.2300000000005</v>
      </c>
      <c r="G316" s="141">
        <v>2755.17</v>
      </c>
    </row>
    <row r="317" spans="1:7" x14ac:dyDescent="0.25">
      <c r="A317" t="s">
        <v>1364</v>
      </c>
      <c r="B317" s="141">
        <v>21</v>
      </c>
      <c r="C317" s="141">
        <v>50</v>
      </c>
      <c r="D317" s="141">
        <v>0</v>
      </c>
      <c r="E317" s="141">
        <v>0</v>
      </c>
      <c r="F317" s="141">
        <v>5423.4699999999993</v>
      </c>
      <c r="G317" s="141">
        <v>0</v>
      </c>
    </row>
    <row r="318" spans="1:7" x14ac:dyDescent="0.25">
      <c r="A318" t="s">
        <v>1023</v>
      </c>
      <c r="B318" s="141">
        <v>3819</v>
      </c>
      <c r="C318" s="141">
        <v>9547</v>
      </c>
      <c r="D318" s="141">
        <v>5947</v>
      </c>
      <c r="E318" s="141">
        <v>1892</v>
      </c>
      <c r="F318" s="141">
        <v>408929.8</v>
      </c>
      <c r="G318" s="141">
        <v>86180.599999999991</v>
      </c>
    </row>
    <row r="319" spans="1:7" x14ac:dyDescent="0.25">
      <c r="A319" t="s">
        <v>1794</v>
      </c>
      <c r="B319" s="141">
        <v>121</v>
      </c>
      <c r="C319" s="141">
        <v>302</v>
      </c>
      <c r="D319" s="141">
        <v>206</v>
      </c>
      <c r="E319" s="141">
        <v>153</v>
      </c>
      <c r="F319" s="141">
        <v>30955.239999999954</v>
      </c>
      <c r="G319" s="141">
        <v>15407.779999999957</v>
      </c>
    </row>
    <row r="320" spans="1:7" x14ac:dyDescent="0.25">
      <c r="A320" t="s">
        <v>906</v>
      </c>
      <c r="B320" s="141">
        <v>6</v>
      </c>
      <c r="C320" s="141">
        <v>14</v>
      </c>
      <c r="D320" s="141">
        <v>0</v>
      </c>
      <c r="E320" s="141">
        <v>0</v>
      </c>
      <c r="F320" s="141">
        <v>2412.7600000000002</v>
      </c>
      <c r="G320" s="141">
        <v>0</v>
      </c>
    </row>
    <row r="321" spans="1:7" x14ac:dyDescent="0.25">
      <c r="A321" t="s">
        <v>1554</v>
      </c>
      <c r="B321" s="141">
        <v>37</v>
      </c>
      <c r="C321" s="141">
        <v>91</v>
      </c>
      <c r="D321" s="141">
        <v>23</v>
      </c>
      <c r="E321" s="141">
        <v>23</v>
      </c>
      <c r="F321" s="141">
        <v>3867.4</v>
      </c>
      <c r="G321" s="141">
        <v>970.6</v>
      </c>
    </row>
    <row r="322" spans="1:7" x14ac:dyDescent="0.25">
      <c r="A322" t="s">
        <v>510</v>
      </c>
      <c r="B322" s="141">
        <v>60</v>
      </c>
      <c r="C322" s="141">
        <v>148</v>
      </c>
      <c r="D322" s="141">
        <v>60</v>
      </c>
      <c r="E322" s="141">
        <v>60</v>
      </c>
      <c r="F322" s="141">
        <v>1928.4399999999998</v>
      </c>
      <c r="G322" s="141">
        <v>781.8</v>
      </c>
    </row>
    <row r="323" spans="1:7" x14ac:dyDescent="0.25">
      <c r="A323" t="s">
        <v>1361</v>
      </c>
      <c r="B323" s="141">
        <v>6</v>
      </c>
      <c r="C323" s="141">
        <v>13</v>
      </c>
      <c r="D323" s="141">
        <v>2</v>
      </c>
      <c r="E323" s="141">
        <v>2</v>
      </c>
      <c r="F323" s="141">
        <v>375</v>
      </c>
      <c r="G323" s="141">
        <v>54</v>
      </c>
    </row>
    <row r="324" spans="1:7" x14ac:dyDescent="0.25">
      <c r="A324" t="s">
        <v>478</v>
      </c>
      <c r="B324" s="141">
        <v>178</v>
      </c>
      <c r="C324" s="141">
        <v>441</v>
      </c>
      <c r="D324" s="141">
        <v>343</v>
      </c>
      <c r="E324" s="141">
        <v>66</v>
      </c>
      <c r="F324" s="141">
        <v>1888.1000000000001</v>
      </c>
      <c r="G324" s="141">
        <v>280.5</v>
      </c>
    </row>
    <row r="325" spans="1:7" x14ac:dyDescent="0.25">
      <c r="A325" t="s">
        <v>1539</v>
      </c>
      <c r="B325" s="141">
        <v>909</v>
      </c>
      <c r="C325" s="141">
        <v>2272</v>
      </c>
      <c r="D325" s="141">
        <v>0</v>
      </c>
      <c r="E325" s="141">
        <v>0</v>
      </c>
      <c r="F325" s="141">
        <v>51831.269999999793</v>
      </c>
      <c r="G325" s="141">
        <v>0</v>
      </c>
    </row>
    <row r="326" spans="1:7" x14ac:dyDescent="0.25">
      <c r="A326" t="s">
        <v>998</v>
      </c>
      <c r="B326" s="141">
        <v>23</v>
      </c>
      <c r="C326" s="141">
        <v>56</v>
      </c>
      <c r="D326" s="141">
        <v>56</v>
      </c>
      <c r="E326" s="141">
        <v>56</v>
      </c>
      <c r="F326" s="141">
        <v>613.19999999999993</v>
      </c>
      <c r="G326" s="141">
        <v>613.19999999999993</v>
      </c>
    </row>
    <row r="327" spans="1:7" x14ac:dyDescent="0.25">
      <c r="A327" t="s">
        <v>1002</v>
      </c>
      <c r="B327" s="141">
        <v>10</v>
      </c>
      <c r="C327" s="141">
        <v>21</v>
      </c>
      <c r="D327" s="141">
        <v>10</v>
      </c>
      <c r="E327" s="141">
        <v>8</v>
      </c>
      <c r="F327" s="141">
        <v>429.49</v>
      </c>
      <c r="G327" s="141">
        <v>164.44</v>
      </c>
    </row>
    <row r="328" spans="1:7" x14ac:dyDescent="0.25">
      <c r="A328" t="s">
        <v>2341</v>
      </c>
      <c r="B328" s="141">
        <v>2</v>
      </c>
      <c r="C328" s="141">
        <v>5</v>
      </c>
      <c r="D328" s="141">
        <v>0</v>
      </c>
      <c r="E328" s="141">
        <v>0</v>
      </c>
      <c r="F328" s="141">
        <v>685</v>
      </c>
      <c r="G328" s="141">
        <v>0</v>
      </c>
    </row>
    <row r="329" spans="1:7" x14ac:dyDescent="0.25">
      <c r="A329" t="s">
        <v>413</v>
      </c>
      <c r="B329" s="141">
        <v>2021</v>
      </c>
      <c r="C329" s="141">
        <v>5051</v>
      </c>
      <c r="D329" s="141">
        <v>2021</v>
      </c>
      <c r="E329" s="141">
        <v>1251</v>
      </c>
      <c r="F329" s="141">
        <v>479655.7</v>
      </c>
      <c r="G329" s="141">
        <v>145714.5</v>
      </c>
    </row>
    <row r="330" spans="1:7" x14ac:dyDescent="0.25">
      <c r="A330" t="s">
        <v>417</v>
      </c>
      <c r="B330" s="141">
        <v>4032</v>
      </c>
      <c r="C330" s="141">
        <v>10080</v>
      </c>
      <c r="D330" s="141">
        <v>2496</v>
      </c>
      <c r="E330" s="141">
        <v>2496</v>
      </c>
      <c r="F330" s="141">
        <v>2260915.2000000002</v>
      </c>
      <c r="G330" s="141">
        <v>549120</v>
      </c>
    </row>
    <row r="331" spans="1:7" x14ac:dyDescent="0.25">
      <c r="A331" t="s">
        <v>423</v>
      </c>
      <c r="B331" s="141">
        <v>5040</v>
      </c>
      <c r="C331" s="141">
        <v>12600</v>
      </c>
      <c r="D331" s="141">
        <v>5040</v>
      </c>
      <c r="E331" s="141">
        <v>3120</v>
      </c>
      <c r="F331" s="141">
        <v>877633.2</v>
      </c>
      <c r="G331" s="141">
        <v>235853.28</v>
      </c>
    </row>
    <row r="332" spans="1:7" x14ac:dyDescent="0.25">
      <c r="A332" t="s">
        <v>495</v>
      </c>
      <c r="B332" s="141">
        <v>26</v>
      </c>
      <c r="C332" s="141">
        <v>63</v>
      </c>
      <c r="D332" s="141">
        <v>26</v>
      </c>
      <c r="E332" s="141">
        <v>16</v>
      </c>
      <c r="F332" s="141">
        <v>587.73</v>
      </c>
      <c r="G332" s="141">
        <v>146.4</v>
      </c>
    </row>
    <row r="333" spans="1:7" x14ac:dyDescent="0.25">
      <c r="A333" t="s">
        <v>2195</v>
      </c>
      <c r="B333" s="141">
        <v>11</v>
      </c>
      <c r="C333" s="141">
        <v>25</v>
      </c>
      <c r="D333" s="141">
        <v>28</v>
      </c>
      <c r="E333" s="141">
        <v>19</v>
      </c>
      <c r="F333" s="141">
        <v>918.18000000000006</v>
      </c>
      <c r="G333" s="141">
        <v>678.30000000000007</v>
      </c>
    </row>
    <row r="334" spans="1:7" x14ac:dyDescent="0.25">
      <c r="A334" t="s">
        <v>541</v>
      </c>
      <c r="B334" s="141">
        <v>30</v>
      </c>
      <c r="C334" s="141">
        <v>74</v>
      </c>
      <c r="D334" s="141">
        <v>30</v>
      </c>
      <c r="E334" s="141">
        <v>0</v>
      </c>
      <c r="F334" s="141">
        <v>5752.02</v>
      </c>
      <c r="G334" s="141">
        <v>0</v>
      </c>
    </row>
    <row r="335" spans="1:7" x14ac:dyDescent="0.25">
      <c r="A335" t="s">
        <v>2159</v>
      </c>
      <c r="B335" s="141">
        <v>19</v>
      </c>
      <c r="C335" s="141">
        <v>46</v>
      </c>
      <c r="D335" s="141">
        <v>46</v>
      </c>
      <c r="E335" s="141">
        <v>46</v>
      </c>
      <c r="F335" s="141">
        <v>6443.68</v>
      </c>
      <c r="G335" s="141">
        <v>6443.68</v>
      </c>
    </row>
    <row r="336" spans="1:7" x14ac:dyDescent="0.25">
      <c r="A336" t="s">
        <v>1236</v>
      </c>
      <c r="B336" s="141">
        <v>102</v>
      </c>
      <c r="C336" s="141">
        <v>253</v>
      </c>
      <c r="D336" s="141">
        <v>0</v>
      </c>
      <c r="E336" s="141">
        <v>0</v>
      </c>
      <c r="F336" s="141">
        <v>199032.57</v>
      </c>
      <c r="G336" s="141">
        <v>0</v>
      </c>
    </row>
    <row r="337" spans="1:7" x14ac:dyDescent="0.25">
      <c r="A337" t="s">
        <v>1422</v>
      </c>
      <c r="B337" s="141">
        <v>31</v>
      </c>
      <c r="C337" s="141">
        <v>76</v>
      </c>
      <c r="D337" s="141">
        <v>31</v>
      </c>
      <c r="E337" s="141">
        <v>19</v>
      </c>
      <c r="F337" s="141">
        <v>4081.13</v>
      </c>
      <c r="G337" s="141">
        <v>1064</v>
      </c>
    </row>
    <row r="338" spans="1:7" x14ac:dyDescent="0.25">
      <c r="A338" t="s">
        <v>97</v>
      </c>
      <c r="B338" s="141">
        <v>31</v>
      </c>
      <c r="C338" s="141">
        <v>76</v>
      </c>
      <c r="D338" s="141">
        <v>48</v>
      </c>
      <c r="E338" s="141">
        <v>12</v>
      </c>
      <c r="F338" s="141">
        <v>12518.57</v>
      </c>
      <c r="G338" s="141">
        <v>430.43999999999994</v>
      </c>
    </row>
    <row r="339" spans="1:7" x14ac:dyDescent="0.25">
      <c r="A339" t="s">
        <v>909</v>
      </c>
      <c r="B339" s="141">
        <v>202</v>
      </c>
      <c r="C339" s="141">
        <v>504</v>
      </c>
      <c r="D339" s="141">
        <v>514</v>
      </c>
      <c r="E339" s="141">
        <v>52</v>
      </c>
      <c r="F339" s="141">
        <v>183155.28</v>
      </c>
      <c r="G339" s="141">
        <v>16922.36</v>
      </c>
    </row>
    <row r="340" spans="1:7" x14ac:dyDescent="0.25">
      <c r="A340" t="s">
        <v>1507</v>
      </c>
      <c r="B340" s="141">
        <v>76</v>
      </c>
      <c r="C340" s="141">
        <v>189</v>
      </c>
      <c r="D340" s="141">
        <v>76</v>
      </c>
      <c r="E340" s="141">
        <v>76</v>
      </c>
      <c r="F340" s="141">
        <v>9870.7499999999891</v>
      </c>
      <c r="G340" s="141">
        <v>3969.1899999999951</v>
      </c>
    </row>
    <row r="341" spans="1:7" x14ac:dyDescent="0.25">
      <c r="A341" t="s">
        <v>1511</v>
      </c>
      <c r="B341" s="141">
        <v>99</v>
      </c>
      <c r="C341" s="141">
        <v>244</v>
      </c>
      <c r="D341" s="141">
        <v>99</v>
      </c>
      <c r="E341" s="141">
        <v>75</v>
      </c>
      <c r="F341" s="141">
        <v>23987.48</v>
      </c>
      <c r="G341" s="141">
        <v>7209.3600000000006</v>
      </c>
    </row>
    <row r="342" spans="1:7" x14ac:dyDescent="0.25">
      <c r="A342" t="s">
        <v>629</v>
      </c>
      <c r="B342" s="141">
        <v>780</v>
      </c>
      <c r="C342" s="141">
        <v>1950</v>
      </c>
      <c r="D342" s="141">
        <v>1950</v>
      </c>
      <c r="E342" s="141">
        <v>1950</v>
      </c>
      <c r="F342" s="141">
        <v>128992.50000000001</v>
      </c>
      <c r="G342" s="141">
        <v>128992.50000000001</v>
      </c>
    </row>
    <row r="343" spans="1:7" x14ac:dyDescent="0.25">
      <c r="A343" t="s">
        <v>1520</v>
      </c>
      <c r="B343" s="141">
        <v>11</v>
      </c>
      <c r="C343" s="141">
        <v>26</v>
      </c>
      <c r="D343" s="141">
        <v>26</v>
      </c>
      <c r="E343" s="141">
        <v>26</v>
      </c>
      <c r="F343" s="141">
        <v>754</v>
      </c>
      <c r="G343" s="141">
        <v>754</v>
      </c>
    </row>
    <row r="344" spans="1:7" x14ac:dyDescent="0.25">
      <c r="A344" t="s">
        <v>474</v>
      </c>
      <c r="B344" s="141">
        <v>26</v>
      </c>
      <c r="C344" s="141">
        <v>63</v>
      </c>
      <c r="D344" s="141">
        <v>26</v>
      </c>
      <c r="E344" s="141">
        <v>26</v>
      </c>
      <c r="F344" s="141">
        <v>1123.95</v>
      </c>
      <c r="G344" s="141">
        <v>463.8</v>
      </c>
    </row>
    <row r="345" spans="1:7" x14ac:dyDescent="0.25">
      <c r="A345" t="s">
        <v>612</v>
      </c>
      <c r="B345" s="141">
        <v>354</v>
      </c>
      <c r="C345" s="141">
        <v>882</v>
      </c>
      <c r="D345" s="141">
        <v>484</v>
      </c>
      <c r="E345" s="141">
        <v>349</v>
      </c>
      <c r="F345" s="141">
        <v>6875.9800000000005</v>
      </c>
      <c r="G345" s="141">
        <v>2813.8100000000004</v>
      </c>
    </row>
    <row r="346" spans="1:7" x14ac:dyDescent="0.25">
      <c r="A346" t="s">
        <v>902</v>
      </c>
      <c r="B346" s="141">
        <v>4032</v>
      </c>
      <c r="C346" s="141">
        <v>10080</v>
      </c>
      <c r="D346" s="141">
        <v>3000</v>
      </c>
      <c r="E346" s="141">
        <v>3000</v>
      </c>
      <c r="F346" s="141">
        <v>8658720</v>
      </c>
      <c r="G346" s="141">
        <v>2577000</v>
      </c>
    </row>
    <row r="347" spans="1:7" x14ac:dyDescent="0.25">
      <c r="A347" t="s">
        <v>1020</v>
      </c>
      <c r="B347" s="141">
        <v>1008</v>
      </c>
      <c r="C347" s="141">
        <v>2520</v>
      </c>
      <c r="D347" s="141">
        <v>1560</v>
      </c>
      <c r="E347" s="141">
        <v>1560</v>
      </c>
      <c r="F347" s="141">
        <v>1731744</v>
      </c>
      <c r="G347" s="141">
        <v>1072032</v>
      </c>
    </row>
    <row r="348" spans="1:7" x14ac:dyDescent="0.25">
      <c r="A348" t="s">
        <v>1279</v>
      </c>
      <c r="B348" s="141">
        <v>13</v>
      </c>
      <c r="C348" s="141">
        <v>31</v>
      </c>
      <c r="D348" s="141">
        <v>13</v>
      </c>
      <c r="E348" s="141">
        <v>0</v>
      </c>
      <c r="F348" s="141">
        <v>383.66999999999996</v>
      </c>
      <c r="G348" s="141">
        <v>0</v>
      </c>
    </row>
    <row r="349" spans="1:7" x14ac:dyDescent="0.25">
      <c r="A349" t="s">
        <v>1491</v>
      </c>
      <c r="B349" s="141">
        <v>315</v>
      </c>
      <c r="C349" s="141">
        <v>784</v>
      </c>
      <c r="D349" s="141">
        <v>442</v>
      </c>
      <c r="E349" s="141">
        <v>364</v>
      </c>
      <c r="F349" s="141">
        <v>744570.15</v>
      </c>
      <c r="G349" s="141">
        <v>335578.44</v>
      </c>
    </row>
    <row r="350" spans="1:7" x14ac:dyDescent="0.25">
      <c r="A350" t="s">
        <v>886</v>
      </c>
      <c r="B350" s="141">
        <v>10873</v>
      </c>
      <c r="C350" s="141">
        <v>27182</v>
      </c>
      <c r="D350" s="141">
        <v>16547</v>
      </c>
      <c r="E350" s="141">
        <v>9600</v>
      </c>
      <c r="F350" s="141">
        <v>213598.73000000004</v>
      </c>
      <c r="G350" s="141">
        <v>74304</v>
      </c>
    </row>
    <row r="351" spans="1:7" x14ac:dyDescent="0.25">
      <c r="A351" t="s">
        <v>889</v>
      </c>
      <c r="B351" s="141">
        <v>18777</v>
      </c>
      <c r="C351" s="141">
        <v>46940</v>
      </c>
      <c r="D351" s="141">
        <v>19153</v>
      </c>
      <c r="E351" s="141">
        <v>19153</v>
      </c>
      <c r="F351" s="141">
        <v>468318.23000000004</v>
      </c>
      <c r="G351" s="141">
        <v>191089.63</v>
      </c>
    </row>
    <row r="352" spans="1:7" x14ac:dyDescent="0.25">
      <c r="A352" t="s">
        <v>774</v>
      </c>
      <c r="B352" s="141">
        <v>252</v>
      </c>
      <c r="C352" s="141">
        <v>630</v>
      </c>
      <c r="D352" s="141">
        <v>96</v>
      </c>
      <c r="E352" s="141">
        <v>96</v>
      </c>
      <c r="F352" s="141">
        <v>34309.199999999997</v>
      </c>
      <c r="G352" s="141">
        <v>5355.84</v>
      </c>
    </row>
    <row r="353" spans="1:7" x14ac:dyDescent="0.25">
      <c r="A353" t="s">
        <v>767</v>
      </c>
      <c r="B353" s="141">
        <v>129</v>
      </c>
      <c r="C353" s="141">
        <v>320</v>
      </c>
      <c r="D353" s="141">
        <v>0</v>
      </c>
      <c r="E353" s="141">
        <v>0</v>
      </c>
      <c r="F353" s="141">
        <v>16380.8</v>
      </c>
      <c r="G353" s="141">
        <v>0</v>
      </c>
    </row>
    <row r="354" spans="1:7" x14ac:dyDescent="0.25">
      <c r="A354" t="s">
        <v>771</v>
      </c>
      <c r="B354" s="141">
        <v>13</v>
      </c>
      <c r="C354" s="141">
        <v>31</v>
      </c>
      <c r="D354" s="141">
        <v>0</v>
      </c>
      <c r="E354" s="141">
        <v>0</v>
      </c>
      <c r="F354" s="141">
        <v>1662.84</v>
      </c>
      <c r="G354" s="141">
        <v>0</v>
      </c>
    </row>
    <row r="355" spans="1:7" x14ac:dyDescent="0.25">
      <c r="A355" t="s">
        <v>91</v>
      </c>
      <c r="B355" s="141">
        <v>32</v>
      </c>
      <c r="C355" s="141">
        <v>78</v>
      </c>
      <c r="D355" s="141">
        <v>0</v>
      </c>
      <c r="E355" s="141">
        <v>0</v>
      </c>
      <c r="F355" s="141">
        <v>3156038.34</v>
      </c>
      <c r="G355" s="141">
        <v>0</v>
      </c>
    </row>
    <row r="356" spans="1:7" x14ac:dyDescent="0.25">
      <c r="A356" t="s">
        <v>1222</v>
      </c>
      <c r="B356" s="141">
        <v>2</v>
      </c>
      <c r="C356" s="141">
        <v>3</v>
      </c>
      <c r="D356" s="141">
        <v>0</v>
      </c>
      <c r="E356" s="141">
        <v>0</v>
      </c>
      <c r="F356" s="141">
        <v>321.89999999999998</v>
      </c>
      <c r="G356" s="141">
        <v>0</v>
      </c>
    </row>
    <row r="357" spans="1:7" x14ac:dyDescent="0.25">
      <c r="A357" t="s">
        <v>1230</v>
      </c>
      <c r="B357" s="141">
        <v>2</v>
      </c>
      <c r="C357" s="141">
        <v>3</v>
      </c>
      <c r="D357" s="141">
        <v>0</v>
      </c>
      <c r="E357" s="141">
        <v>0</v>
      </c>
      <c r="F357" s="141">
        <v>124.5</v>
      </c>
      <c r="G357" s="141">
        <v>0</v>
      </c>
    </row>
    <row r="358" spans="1:7" x14ac:dyDescent="0.25">
      <c r="A358" t="s">
        <v>2011</v>
      </c>
      <c r="B358" s="141">
        <v>3</v>
      </c>
      <c r="C358" s="141">
        <v>3</v>
      </c>
      <c r="D358" s="141">
        <v>3</v>
      </c>
      <c r="E358" s="141">
        <v>1</v>
      </c>
      <c r="F358" s="141">
        <v>83.489999999999895</v>
      </c>
      <c r="G358" s="141">
        <v>27.5</v>
      </c>
    </row>
    <row r="359" spans="1:7" x14ac:dyDescent="0.25">
      <c r="A359" t="s">
        <v>1785</v>
      </c>
      <c r="B359" s="141">
        <v>55</v>
      </c>
      <c r="C359" s="141">
        <v>137</v>
      </c>
      <c r="D359" s="141">
        <v>0</v>
      </c>
      <c r="E359" s="141">
        <v>0</v>
      </c>
      <c r="F359" s="141">
        <v>10174.799999999999</v>
      </c>
      <c r="G359" s="141">
        <v>0</v>
      </c>
    </row>
    <row r="360" spans="1:7" x14ac:dyDescent="0.25">
      <c r="A360" t="s">
        <v>1873</v>
      </c>
      <c r="B360" s="141">
        <v>2</v>
      </c>
      <c r="C360" s="141">
        <v>3</v>
      </c>
      <c r="D360" s="141">
        <v>0</v>
      </c>
      <c r="E360" s="141">
        <v>0</v>
      </c>
      <c r="F360" s="141">
        <v>330</v>
      </c>
      <c r="G360" s="141">
        <v>0</v>
      </c>
    </row>
    <row r="361" spans="1:7" x14ac:dyDescent="0.25">
      <c r="A361" t="s">
        <v>626</v>
      </c>
      <c r="B361" s="141">
        <v>6</v>
      </c>
      <c r="C361" s="141">
        <v>13</v>
      </c>
      <c r="D361" s="141">
        <v>4</v>
      </c>
      <c r="E361" s="141">
        <v>4</v>
      </c>
      <c r="F361" s="141">
        <v>89.05</v>
      </c>
      <c r="G361" s="141">
        <v>27.4</v>
      </c>
    </row>
    <row r="362" spans="1:7" x14ac:dyDescent="0.25">
      <c r="A362" t="s">
        <v>433</v>
      </c>
      <c r="B362" s="141">
        <v>7</v>
      </c>
      <c r="C362" s="141">
        <v>16</v>
      </c>
      <c r="D362" s="141">
        <v>0</v>
      </c>
      <c r="E362" s="141">
        <v>0</v>
      </c>
      <c r="F362" s="141">
        <v>2565.92</v>
      </c>
      <c r="G362" s="141">
        <v>0</v>
      </c>
    </row>
    <row r="363" spans="1:7" x14ac:dyDescent="0.25">
      <c r="A363" t="s">
        <v>1028</v>
      </c>
      <c r="B363" s="141">
        <v>11</v>
      </c>
      <c r="C363" s="141">
        <v>26</v>
      </c>
      <c r="D363" s="141">
        <v>17</v>
      </c>
      <c r="E363" s="141">
        <v>16</v>
      </c>
      <c r="F363" s="141">
        <v>5204</v>
      </c>
      <c r="G363" s="141">
        <v>2704</v>
      </c>
    </row>
    <row r="364" spans="1:7" x14ac:dyDescent="0.25">
      <c r="A364" t="s">
        <v>1031</v>
      </c>
      <c r="B364" s="141">
        <v>7</v>
      </c>
      <c r="C364" s="141">
        <v>16</v>
      </c>
      <c r="D364" s="141">
        <v>10</v>
      </c>
      <c r="E364" s="141">
        <v>0</v>
      </c>
      <c r="F364" s="141">
        <v>6396</v>
      </c>
      <c r="G364" s="141">
        <v>0</v>
      </c>
    </row>
    <row r="365" spans="1:7" x14ac:dyDescent="0.25">
      <c r="A365" t="s">
        <v>1927</v>
      </c>
      <c r="B365" s="141">
        <v>6</v>
      </c>
      <c r="C365" s="141">
        <v>9</v>
      </c>
      <c r="D365" s="141">
        <v>7</v>
      </c>
      <c r="E365" s="141">
        <v>5</v>
      </c>
      <c r="F365" s="141">
        <v>209.03999999999979</v>
      </c>
      <c r="G365" s="141">
        <v>115.56</v>
      </c>
    </row>
    <row r="366" spans="1:7" x14ac:dyDescent="0.25">
      <c r="A366" t="s">
        <v>1919</v>
      </c>
      <c r="B366" s="141">
        <v>47</v>
      </c>
      <c r="C366" s="141">
        <v>117</v>
      </c>
      <c r="D366" s="141">
        <v>117</v>
      </c>
      <c r="E366" s="141">
        <v>117</v>
      </c>
      <c r="F366" s="141">
        <v>24650.73</v>
      </c>
      <c r="G366" s="141">
        <v>24650.73</v>
      </c>
    </row>
    <row r="367" spans="1:7" x14ac:dyDescent="0.25">
      <c r="A367" t="s">
        <v>1347</v>
      </c>
      <c r="B367" s="141">
        <v>8</v>
      </c>
      <c r="C367" s="141">
        <v>19</v>
      </c>
      <c r="D367" s="141">
        <v>15</v>
      </c>
      <c r="E367" s="141">
        <v>12</v>
      </c>
      <c r="F367" s="141">
        <v>493.35</v>
      </c>
      <c r="G367" s="141">
        <v>360</v>
      </c>
    </row>
    <row r="368" spans="1:7" x14ac:dyDescent="0.25">
      <c r="A368" t="s">
        <v>1130</v>
      </c>
      <c r="B368" s="141">
        <v>45</v>
      </c>
      <c r="C368" s="141">
        <v>109</v>
      </c>
      <c r="D368" s="141">
        <v>0</v>
      </c>
      <c r="E368" s="141">
        <v>0</v>
      </c>
      <c r="F368" s="141">
        <v>88678.8</v>
      </c>
      <c r="G368" s="141">
        <v>0</v>
      </c>
    </row>
    <row r="369" spans="1:7" x14ac:dyDescent="0.25">
      <c r="A369" t="s">
        <v>2380</v>
      </c>
      <c r="B369" s="141">
        <v>4</v>
      </c>
      <c r="C369" s="141">
        <v>8</v>
      </c>
      <c r="D369" s="141">
        <v>4</v>
      </c>
      <c r="E369" s="141">
        <v>0</v>
      </c>
      <c r="F369" s="141">
        <v>93693.28</v>
      </c>
      <c r="G369" s="141">
        <v>0</v>
      </c>
    </row>
    <row r="370" spans="1:7" x14ac:dyDescent="0.25">
      <c r="A370" t="s">
        <v>2165</v>
      </c>
      <c r="B370" s="141">
        <v>15</v>
      </c>
      <c r="C370" s="141">
        <v>36</v>
      </c>
      <c r="D370" s="141">
        <v>0</v>
      </c>
      <c r="E370" s="141">
        <v>0</v>
      </c>
      <c r="F370" s="141">
        <v>932.96</v>
      </c>
      <c r="G370" s="141">
        <v>0</v>
      </c>
    </row>
    <row r="371" spans="1:7" x14ac:dyDescent="0.25">
      <c r="A371" t="s">
        <v>1910</v>
      </c>
      <c r="B371" s="141">
        <v>504</v>
      </c>
      <c r="C371" s="141">
        <v>1260</v>
      </c>
      <c r="D371" s="141">
        <v>692</v>
      </c>
      <c r="E371" s="141">
        <v>692</v>
      </c>
      <c r="F371" s="141">
        <v>265235.52</v>
      </c>
      <c r="G371" s="141">
        <v>147451.16</v>
      </c>
    </row>
    <row r="372" spans="1:7" x14ac:dyDescent="0.25">
      <c r="A372" t="s">
        <v>570</v>
      </c>
      <c r="B372" s="141">
        <v>41</v>
      </c>
      <c r="C372" s="141">
        <v>100</v>
      </c>
      <c r="D372" s="141">
        <v>41</v>
      </c>
      <c r="E372" s="141">
        <v>25</v>
      </c>
      <c r="F372" s="141">
        <v>2119.1</v>
      </c>
      <c r="G372" s="141">
        <v>540</v>
      </c>
    </row>
    <row r="373" spans="1:7" x14ac:dyDescent="0.25">
      <c r="A373" t="s">
        <v>1884</v>
      </c>
      <c r="B373" s="141">
        <v>76</v>
      </c>
      <c r="C373" s="141">
        <v>189</v>
      </c>
      <c r="D373" s="141">
        <v>189</v>
      </c>
      <c r="E373" s="141">
        <v>117</v>
      </c>
      <c r="F373" s="141">
        <v>23111.729999999989</v>
      </c>
      <c r="G373" s="141">
        <v>9791.7299999999886</v>
      </c>
    </row>
    <row r="374" spans="1:7" x14ac:dyDescent="0.25">
      <c r="A374" t="s">
        <v>1406</v>
      </c>
      <c r="B374" s="141">
        <v>312</v>
      </c>
      <c r="C374" s="141">
        <v>780</v>
      </c>
      <c r="D374" s="141">
        <v>312</v>
      </c>
      <c r="E374" s="141">
        <v>0</v>
      </c>
      <c r="F374" s="141">
        <v>159900</v>
      </c>
      <c r="G374" s="141">
        <v>0</v>
      </c>
    </row>
    <row r="375" spans="1:7" x14ac:dyDescent="0.25">
      <c r="A375" t="s">
        <v>44</v>
      </c>
      <c r="B375" s="141">
        <v>3</v>
      </c>
      <c r="C375" s="141">
        <v>5</v>
      </c>
      <c r="D375" s="141">
        <v>0</v>
      </c>
      <c r="E375" s="141">
        <v>0</v>
      </c>
      <c r="F375" s="141">
        <v>1163.08</v>
      </c>
      <c r="G375" s="141">
        <v>0</v>
      </c>
    </row>
    <row r="376" spans="1:7" x14ac:dyDescent="0.25">
      <c r="A376" t="s">
        <v>554</v>
      </c>
      <c r="B376" s="141">
        <v>2</v>
      </c>
      <c r="C376" s="141">
        <v>4</v>
      </c>
      <c r="D376" s="141">
        <v>0</v>
      </c>
      <c r="E376" s="141">
        <v>0</v>
      </c>
      <c r="F376" s="141">
        <v>909.81999999999994</v>
      </c>
      <c r="G376" s="141">
        <v>0</v>
      </c>
    </row>
    <row r="377" spans="1:7" x14ac:dyDescent="0.25">
      <c r="A377" t="s">
        <v>1100</v>
      </c>
      <c r="B377" s="141">
        <v>55</v>
      </c>
      <c r="C377" s="141">
        <v>136</v>
      </c>
      <c r="D377" s="141">
        <v>0</v>
      </c>
      <c r="E377" s="141">
        <v>0</v>
      </c>
      <c r="F377" s="141">
        <v>2244000</v>
      </c>
      <c r="G377" s="141">
        <v>0</v>
      </c>
    </row>
    <row r="378" spans="1:7" x14ac:dyDescent="0.25">
      <c r="A378" t="s">
        <v>1942</v>
      </c>
      <c r="B378" s="141">
        <v>11</v>
      </c>
      <c r="C378" s="141">
        <v>26</v>
      </c>
      <c r="D378" s="141">
        <v>13</v>
      </c>
      <c r="E378" s="141">
        <v>3</v>
      </c>
      <c r="F378" s="141">
        <v>1456.4</v>
      </c>
      <c r="G378" s="141">
        <v>176.39999999999998</v>
      </c>
    </row>
    <row r="379" spans="1:7" x14ac:dyDescent="0.25">
      <c r="A379" t="s">
        <v>1247</v>
      </c>
      <c r="B379" s="141">
        <v>5040</v>
      </c>
      <c r="C379" s="141">
        <v>12600</v>
      </c>
      <c r="D379" s="141">
        <v>7800</v>
      </c>
      <c r="E379" s="141">
        <v>7800</v>
      </c>
      <c r="F379" s="141">
        <v>191676</v>
      </c>
      <c r="G379" s="141">
        <v>109356</v>
      </c>
    </row>
    <row r="380" spans="1:7" x14ac:dyDescent="0.25">
      <c r="A380" t="s">
        <v>1244</v>
      </c>
      <c r="B380" s="141">
        <v>52</v>
      </c>
      <c r="C380" s="141">
        <v>126</v>
      </c>
      <c r="D380" s="141">
        <v>52</v>
      </c>
      <c r="E380" s="141">
        <v>32</v>
      </c>
      <c r="F380" s="141">
        <v>1682.74</v>
      </c>
      <c r="G380" s="141">
        <v>373.76</v>
      </c>
    </row>
    <row r="381" spans="1:7" x14ac:dyDescent="0.25">
      <c r="A381" t="s">
        <v>1011</v>
      </c>
      <c r="B381" s="141">
        <v>7</v>
      </c>
      <c r="C381" s="141">
        <v>13</v>
      </c>
      <c r="D381" s="141">
        <v>0</v>
      </c>
      <c r="E381" s="141">
        <v>0</v>
      </c>
      <c r="F381" s="141">
        <v>562.84</v>
      </c>
      <c r="G381" s="141">
        <v>0</v>
      </c>
    </row>
    <row r="382" spans="1:7" x14ac:dyDescent="0.25">
      <c r="A382" t="s">
        <v>638</v>
      </c>
      <c r="B382" s="141">
        <v>252</v>
      </c>
      <c r="C382" s="141">
        <v>630</v>
      </c>
      <c r="D382" s="141">
        <v>0</v>
      </c>
      <c r="E382" s="141">
        <v>0</v>
      </c>
      <c r="F382" s="141">
        <v>5725.2</v>
      </c>
      <c r="G382" s="141">
        <v>0</v>
      </c>
    </row>
    <row r="383" spans="1:7" x14ac:dyDescent="0.25">
      <c r="A383" t="s">
        <v>1659</v>
      </c>
      <c r="B383" s="141">
        <v>3</v>
      </c>
      <c r="C383" s="141">
        <v>5</v>
      </c>
      <c r="D383" s="141">
        <v>2</v>
      </c>
      <c r="E383" s="141">
        <v>2</v>
      </c>
      <c r="F383" s="141">
        <v>45.4</v>
      </c>
      <c r="G383" s="141">
        <v>18</v>
      </c>
    </row>
    <row r="384" spans="1:7" x14ac:dyDescent="0.25">
      <c r="A384" t="s">
        <v>2113</v>
      </c>
      <c r="B384" s="141">
        <v>156</v>
      </c>
      <c r="C384" s="141">
        <v>390</v>
      </c>
      <c r="D384" s="141">
        <v>390</v>
      </c>
      <c r="E384" s="141">
        <v>390</v>
      </c>
      <c r="F384" s="141">
        <v>23626.2</v>
      </c>
      <c r="G384" s="141">
        <v>23626.2</v>
      </c>
    </row>
    <row r="385" spans="1:7" x14ac:dyDescent="0.25">
      <c r="A385" t="s">
        <v>1782</v>
      </c>
      <c r="B385" s="141">
        <v>22</v>
      </c>
      <c r="C385" s="141">
        <v>53</v>
      </c>
      <c r="D385" s="141">
        <v>22</v>
      </c>
      <c r="E385" s="141">
        <v>14</v>
      </c>
      <c r="F385" s="141">
        <v>18281.52</v>
      </c>
      <c r="G385" s="141">
        <v>4864.16</v>
      </c>
    </row>
    <row r="386" spans="1:7" x14ac:dyDescent="0.25">
      <c r="A386" t="s">
        <v>1859</v>
      </c>
      <c r="B386" s="141">
        <v>6</v>
      </c>
      <c r="C386" s="141">
        <v>14</v>
      </c>
      <c r="D386" s="141">
        <v>4</v>
      </c>
      <c r="E386" s="141">
        <v>0</v>
      </c>
      <c r="F386" s="141">
        <v>15587</v>
      </c>
      <c r="G386" s="141">
        <v>0</v>
      </c>
    </row>
    <row r="387" spans="1:7" x14ac:dyDescent="0.25">
      <c r="A387" t="s">
        <v>1722</v>
      </c>
      <c r="B387" s="141">
        <v>85</v>
      </c>
      <c r="C387" s="141">
        <v>212</v>
      </c>
      <c r="D387" s="141">
        <v>10</v>
      </c>
      <c r="E387" s="141">
        <v>0</v>
      </c>
      <c r="F387" s="141">
        <v>14513.519999999977</v>
      </c>
      <c r="G387" s="141">
        <v>0</v>
      </c>
    </row>
    <row r="388" spans="1:7" x14ac:dyDescent="0.25">
      <c r="A388" t="s">
        <v>808</v>
      </c>
      <c r="B388" s="141">
        <v>16</v>
      </c>
      <c r="C388" s="141">
        <v>37</v>
      </c>
      <c r="D388" s="141">
        <v>16</v>
      </c>
      <c r="E388" s="141">
        <v>10</v>
      </c>
      <c r="F388" s="141">
        <v>1608.7</v>
      </c>
      <c r="G388" s="141">
        <v>425</v>
      </c>
    </row>
    <row r="389" spans="1:7" x14ac:dyDescent="0.25">
      <c r="A389" t="s">
        <v>804</v>
      </c>
      <c r="B389" s="141">
        <v>15</v>
      </c>
      <c r="C389" s="141">
        <v>36</v>
      </c>
      <c r="D389" s="141">
        <v>15</v>
      </c>
      <c r="E389" s="141">
        <v>9</v>
      </c>
      <c r="F389" s="141">
        <v>1130.24</v>
      </c>
      <c r="G389" s="141">
        <v>297</v>
      </c>
    </row>
    <row r="390" spans="1:7" x14ac:dyDescent="0.25">
      <c r="A390" t="s">
        <v>1939</v>
      </c>
      <c r="B390" s="141">
        <v>29</v>
      </c>
      <c r="C390" s="141">
        <v>69</v>
      </c>
      <c r="D390" s="141">
        <v>44</v>
      </c>
      <c r="E390" s="141">
        <v>26</v>
      </c>
      <c r="F390" s="141">
        <v>3279.6799999999976</v>
      </c>
      <c r="G390" s="141">
        <v>1233.1799999999973</v>
      </c>
    </row>
    <row r="391" spans="1:7" x14ac:dyDescent="0.25">
      <c r="A391" t="s">
        <v>1143</v>
      </c>
      <c r="B391" s="141">
        <v>4</v>
      </c>
      <c r="C391" s="141">
        <v>8</v>
      </c>
      <c r="D391" s="141">
        <v>4</v>
      </c>
      <c r="E391" s="141">
        <v>2</v>
      </c>
      <c r="F391" s="141">
        <v>2884</v>
      </c>
      <c r="G391" s="141">
        <v>721</v>
      </c>
    </row>
    <row r="392" spans="1:7" x14ac:dyDescent="0.25">
      <c r="A392" t="s">
        <v>1767</v>
      </c>
      <c r="B392" s="141">
        <v>16</v>
      </c>
      <c r="C392" s="141">
        <v>40</v>
      </c>
      <c r="D392" s="141">
        <v>16</v>
      </c>
      <c r="E392" s="141">
        <v>0</v>
      </c>
      <c r="F392" s="141">
        <v>1715.4999999999991</v>
      </c>
      <c r="G392" s="141">
        <v>0</v>
      </c>
    </row>
    <row r="393" spans="1:7" x14ac:dyDescent="0.25">
      <c r="A393" t="s">
        <v>971</v>
      </c>
      <c r="B393" s="141">
        <v>15120</v>
      </c>
      <c r="C393" s="141">
        <v>37800</v>
      </c>
      <c r="D393" s="141">
        <v>19554</v>
      </c>
      <c r="E393" s="141">
        <v>10320</v>
      </c>
      <c r="F393" s="141">
        <v>1252760.3999999999</v>
      </c>
      <c r="G393" s="141">
        <v>348775.19999999995</v>
      </c>
    </row>
    <row r="394" spans="1:7" x14ac:dyDescent="0.25">
      <c r="A394" t="s">
        <v>927</v>
      </c>
      <c r="B394" s="141">
        <v>625</v>
      </c>
      <c r="C394" s="141">
        <v>1562</v>
      </c>
      <c r="D394" s="141">
        <v>1562</v>
      </c>
      <c r="E394" s="141">
        <v>1562</v>
      </c>
      <c r="F394" s="141">
        <v>323334</v>
      </c>
      <c r="G394" s="141">
        <v>323334</v>
      </c>
    </row>
    <row r="395" spans="1:7" x14ac:dyDescent="0.25">
      <c r="A395" t="s">
        <v>1307</v>
      </c>
      <c r="B395" s="141">
        <v>252</v>
      </c>
      <c r="C395" s="141">
        <v>630</v>
      </c>
      <c r="D395" s="141">
        <v>146</v>
      </c>
      <c r="E395" s="141">
        <v>88</v>
      </c>
      <c r="F395" s="141">
        <v>715156.56</v>
      </c>
      <c r="G395" s="141">
        <v>98642.18</v>
      </c>
    </row>
    <row r="396" spans="1:7" x14ac:dyDescent="0.25">
      <c r="A396" t="s">
        <v>1869</v>
      </c>
      <c r="B396" s="141">
        <v>11</v>
      </c>
      <c r="C396" s="141">
        <v>26</v>
      </c>
      <c r="D396" s="141">
        <v>11</v>
      </c>
      <c r="E396" s="141">
        <v>0</v>
      </c>
      <c r="F396" s="141">
        <v>285.98</v>
      </c>
      <c r="G396" s="141">
        <v>0</v>
      </c>
    </row>
    <row r="397" spans="1:7" x14ac:dyDescent="0.25">
      <c r="A397" t="s">
        <v>1584</v>
      </c>
      <c r="B397" s="141">
        <v>29</v>
      </c>
      <c r="C397" s="141">
        <v>72</v>
      </c>
      <c r="D397" s="141">
        <v>0</v>
      </c>
      <c r="E397" s="141">
        <v>0</v>
      </c>
      <c r="F397" s="141">
        <v>578.16</v>
      </c>
      <c r="G397" s="141">
        <v>0</v>
      </c>
    </row>
    <row r="398" spans="1:7" x14ac:dyDescent="0.25">
      <c r="A398" t="s">
        <v>1588</v>
      </c>
      <c r="B398" s="141">
        <v>65</v>
      </c>
      <c r="C398" s="141">
        <v>160</v>
      </c>
      <c r="D398" s="141">
        <v>100</v>
      </c>
      <c r="E398" s="141">
        <v>10</v>
      </c>
      <c r="F398" s="141">
        <v>17120</v>
      </c>
      <c r="G398" s="141">
        <v>1100</v>
      </c>
    </row>
    <row r="399" spans="1:7" x14ac:dyDescent="0.25">
      <c r="A399" t="s">
        <v>593</v>
      </c>
      <c r="B399" s="141">
        <v>52</v>
      </c>
      <c r="C399" s="141">
        <v>126</v>
      </c>
      <c r="D399" s="141">
        <v>52</v>
      </c>
      <c r="E399" s="141">
        <v>32</v>
      </c>
      <c r="F399" s="141">
        <v>2255.3999999999996</v>
      </c>
      <c r="G399" s="141">
        <v>572.79999999999995</v>
      </c>
    </row>
    <row r="400" spans="1:7" x14ac:dyDescent="0.25">
      <c r="A400" t="s">
        <v>2118</v>
      </c>
      <c r="B400" s="141">
        <v>16</v>
      </c>
      <c r="C400" s="141">
        <v>39</v>
      </c>
      <c r="D400" s="141">
        <v>39</v>
      </c>
      <c r="E400" s="141">
        <v>0</v>
      </c>
      <c r="F400" s="141">
        <v>73710</v>
      </c>
      <c r="G400" s="141">
        <v>0</v>
      </c>
    </row>
    <row r="401" spans="1:7" x14ac:dyDescent="0.25">
      <c r="A401" t="s">
        <v>1400</v>
      </c>
      <c r="B401" s="141">
        <v>42</v>
      </c>
      <c r="C401" s="141">
        <v>102</v>
      </c>
      <c r="D401" s="141">
        <v>88</v>
      </c>
      <c r="E401" s="141">
        <v>49</v>
      </c>
      <c r="F401" s="141">
        <v>77745</v>
      </c>
      <c r="G401" s="141">
        <v>42875</v>
      </c>
    </row>
    <row r="402" spans="1:7" x14ac:dyDescent="0.25">
      <c r="A402" t="s">
        <v>537</v>
      </c>
      <c r="B402" s="141">
        <v>3</v>
      </c>
      <c r="C402" s="141">
        <v>6</v>
      </c>
      <c r="D402" s="141">
        <v>0</v>
      </c>
      <c r="E402" s="141">
        <v>0</v>
      </c>
      <c r="F402" s="141">
        <v>358.68</v>
      </c>
      <c r="G402" s="141">
        <v>0</v>
      </c>
    </row>
    <row r="403" spans="1:7" x14ac:dyDescent="0.25">
      <c r="A403" t="s">
        <v>1055</v>
      </c>
      <c r="B403" s="141">
        <v>34</v>
      </c>
      <c r="C403" s="141">
        <v>84</v>
      </c>
      <c r="D403" s="141">
        <v>34</v>
      </c>
      <c r="E403" s="141">
        <v>34</v>
      </c>
      <c r="F403" s="141">
        <v>19504.8</v>
      </c>
      <c r="G403" s="141">
        <v>7894.7999999999993</v>
      </c>
    </row>
    <row r="404" spans="1:7" x14ac:dyDescent="0.25">
      <c r="A404" t="s">
        <v>1199</v>
      </c>
      <c r="B404" s="141">
        <v>10</v>
      </c>
      <c r="C404" s="141">
        <v>23</v>
      </c>
      <c r="D404" s="141">
        <v>0</v>
      </c>
      <c r="E404" s="141">
        <v>0</v>
      </c>
      <c r="F404" s="141">
        <v>1376.3200000000002</v>
      </c>
      <c r="G404" s="141">
        <v>0</v>
      </c>
    </row>
    <row r="405" spans="1:7" x14ac:dyDescent="0.25">
      <c r="A405" t="s">
        <v>1202</v>
      </c>
      <c r="B405" s="141">
        <v>7</v>
      </c>
      <c r="C405" s="141">
        <v>14</v>
      </c>
      <c r="D405" s="141">
        <v>7</v>
      </c>
      <c r="E405" s="141">
        <v>4</v>
      </c>
      <c r="F405" s="141">
        <v>939.16000000000008</v>
      </c>
      <c r="G405" s="141">
        <v>264</v>
      </c>
    </row>
    <row r="406" spans="1:7" x14ac:dyDescent="0.25">
      <c r="A406" t="s">
        <v>1958</v>
      </c>
      <c r="B406" s="141">
        <v>9360</v>
      </c>
      <c r="C406" s="141">
        <v>23400</v>
      </c>
      <c r="D406" s="141">
        <v>4680</v>
      </c>
      <c r="E406" s="141">
        <v>4680</v>
      </c>
      <c r="F406" s="141">
        <v>1856789.9999999998</v>
      </c>
      <c r="G406" s="141">
        <v>371358</v>
      </c>
    </row>
    <row r="407" spans="1:7" x14ac:dyDescent="0.25">
      <c r="A407" t="s">
        <v>1931</v>
      </c>
      <c r="B407" s="141">
        <v>252</v>
      </c>
      <c r="C407" s="141">
        <v>630</v>
      </c>
      <c r="D407" s="141">
        <v>0</v>
      </c>
      <c r="E407" s="141">
        <v>0</v>
      </c>
      <c r="F407" s="141">
        <v>310020</v>
      </c>
      <c r="G407" s="141">
        <v>0</v>
      </c>
    </row>
    <row r="408" spans="1:7" x14ac:dyDescent="0.25">
      <c r="A408" t="s">
        <v>1156</v>
      </c>
      <c r="B408" s="141">
        <v>527</v>
      </c>
      <c r="C408" s="141">
        <v>1315</v>
      </c>
      <c r="D408" s="141">
        <v>527</v>
      </c>
      <c r="E408" s="141">
        <v>201</v>
      </c>
      <c r="F408" s="141">
        <v>88957.8</v>
      </c>
      <c r="G408" s="141">
        <v>11774.58</v>
      </c>
    </row>
    <row r="409" spans="1:7" x14ac:dyDescent="0.25">
      <c r="A409" t="s">
        <v>1162</v>
      </c>
      <c r="B409" s="141">
        <v>52</v>
      </c>
      <c r="C409" s="141">
        <v>126</v>
      </c>
      <c r="D409" s="141">
        <v>126</v>
      </c>
      <c r="E409" s="141">
        <v>78</v>
      </c>
      <c r="F409" s="141">
        <v>415500</v>
      </c>
      <c r="G409" s="141">
        <v>362700</v>
      </c>
    </row>
    <row r="410" spans="1:7" x14ac:dyDescent="0.25">
      <c r="A410" t="s">
        <v>2393</v>
      </c>
      <c r="B410" s="141">
        <v>160</v>
      </c>
      <c r="C410" s="141">
        <v>400</v>
      </c>
      <c r="D410" s="141">
        <v>50</v>
      </c>
      <c r="E410" s="141">
        <v>50</v>
      </c>
      <c r="F410" s="141">
        <v>2897128</v>
      </c>
      <c r="G410" s="141">
        <v>362141</v>
      </c>
    </row>
    <row r="411" spans="1:7" x14ac:dyDescent="0.25">
      <c r="A411" t="s">
        <v>2016</v>
      </c>
      <c r="B411" s="141">
        <v>1512</v>
      </c>
      <c r="C411" s="141">
        <v>3780</v>
      </c>
      <c r="D411" s="141">
        <v>1512</v>
      </c>
      <c r="E411" s="141">
        <v>936</v>
      </c>
      <c r="F411" s="141">
        <v>908604</v>
      </c>
      <c r="G411" s="141">
        <v>261144</v>
      </c>
    </row>
    <row r="412" spans="1:7" x14ac:dyDescent="0.25">
      <c r="A412" t="s">
        <v>150</v>
      </c>
      <c r="B412" s="141">
        <v>46</v>
      </c>
      <c r="C412" s="141">
        <v>113</v>
      </c>
      <c r="D412" s="141">
        <v>113</v>
      </c>
      <c r="E412" s="141">
        <v>93</v>
      </c>
      <c r="F412" s="141">
        <v>24634</v>
      </c>
      <c r="G412" s="141">
        <v>20274</v>
      </c>
    </row>
    <row r="413" spans="1:7" x14ac:dyDescent="0.25">
      <c r="A413" t="s">
        <v>214</v>
      </c>
      <c r="B413" s="141">
        <v>124</v>
      </c>
      <c r="C413" s="141">
        <v>310</v>
      </c>
      <c r="D413" s="141">
        <v>170</v>
      </c>
      <c r="E413" s="141">
        <v>170</v>
      </c>
      <c r="F413" s="141">
        <v>872405.10000000009</v>
      </c>
      <c r="G413" s="141">
        <v>478415.7</v>
      </c>
    </row>
    <row r="414" spans="1:7" x14ac:dyDescent="0.25">
      <c r="A414" t="s">
        <v>2416</v>
      </c>
      <c r="B414" s="141">
        <v>16</v>
      </c>
      <c r="C414" s="141">
        <v>40</v>
      </c>
      <c r="D414" s="141">
        <v>0</v>
      </c>
      <c r="E414" s="141">
        <v>0</v>
      </c>
      <c r="F414" s="141">
        <v>240000</v>
      </c>
      <c r="G414" s="141">
        <v>0</v>
      </c>
    </row>
    <row r="415" spans="1:7" x14ac:dyDescent="0.25">
      <c r="A415" t="s">
        <v>162</v>
      </c>
      <c r="B415" s="141">
        <v>28</v>
      </c>
      <c r="C415" s="141">
        <v>69</v>
      </c>
      <c r="D415" s="141">
        <v>69</v>
      </c>
      <c r="E415" s="141">
        <v>69</v>
      </c>
      <c r="F415" s="141">
        <v>565800</v>
      </c>
      <c r="G415" s="141">
        <v>565800</v>
      </c>
    </row>
    <row r="416" spans="1:7" x14ac:dyDescent="0.25">
      <c r="A416" t="s">
        <v>129</v>
      </c>
      <c r="B416" s="141">
        <v>160</v>
      </c>
      <c r="C416" s="141">
        <v>397</v>
      </c>
      <c r="D416" s="141">
        <v>250</v>
      </c>
      <c r="E416" s="141">
        <v>250</v>
      </c>
      <c r="F416" s="141">
        <v>2714023.01</v>
      </c>
      <c r="G416" s="141">
        <v>1709082.5</v>
      </c>
    </row>
    <row r="417" spans="1:7" x14ac:dyDescent="0.25">
      <c r="A417" t="s">
        <v>1689</v>
      </c>
      <c r="B417" s="141">
        <v>3</v>
      </c>
      <c r="C417" s="141">
        <v>6</v>
      </c>
      <c r="D417" s="141">
        <v>0</v>
      </c>
      <c r="E417" s="141">
        <v>0</v>
      </c>
      <c r="F417" s="141">
        <v>9900</v>
      </c>
      <c r="G417" s="141">
        <v>0</v>
      </c>
    </row>
    <row r="418" spans="1:7" x14ac:dyDescent="0.25">
      <c r="A418" t="s">
        <v>190</v>
      </c>
      <c r="B418" s="141">
        <v>126</v>
      </c>
      <c r="C418" s="141">
        <v>315</v>
      </c>
      <c r="D418" s="141">
        <v>100</v>
      </c>
      <c r="E418" s="141">
        <v>100</v>
      </c>
      <c r="F418" s="141">
        <v>11625705</v>
      </c>
      <c r="G418" s="141">
        <v>3690700</v>
      </c>
    </row>
    <row r="419" spans="1:7" x14ac:dyDescent="0.25">
      <c r="A419" t="s">
        <v>1453</v>
      </c>
      <c r="B419" s="141">
        <v>10</v>
      </c>
      <c r="C419" s="141">
        <v>23</v>
      </c>
      <c r="D419" s="141">
        <v>0</v>
      </c>
      <c r="E419" s="141">
        <v>0</v>
      </c>
      <c r="F419" s="141">
        <v>1147608</v>
      </c>
      <c r="G419" s="141">
        <v>0</v>
      </c>
    </row>
    <row r="420" spans="1:7" x14ac:dyDescent="0.25">
      <c r="A420" t="s">
        <v>1457</v>
      </c>
      <c r="B420" s="141">
        <v>1</v>
      </c>
      <c r="C420" s="141">
        <v>2</v>
      </c>
      <c r="D420" s="141">
        <v>0</v>
      </c>
      <c r="E420" s="141">
        <v>0</v>
      </c>
      <c r="F420" s="141">
        <v>136500</v>
      </c>
      <c r="G420" s="141">
        <v>0</v>
      </c>
    </row>
    <row r="421" spans="1:7" x14ac:dyDescent="0.25">
      <c r="A421" t="s">
        <v>242</v>
      </c>
      <c r="B421" s="141">
        <v>6</v>
      </c>
      <c r="C421" s="141">
        <v>13</v>
      </c>
      <c r="D421" s="141">
        <v>9</v>
      </c>
      <c r="E421" s="141">
        <v>9</v>
      </c>
      <c r="F421" s="141">
        <v>286566.8</v>
      </c>
      <c r="G421" s="141">
        <v>198392.4</v>
      </c>
    </row>
    <row r="422" spans="1:7" x14ac:dyDescent="0.25">
      <c r="A422" t="s">
        <v>208</v>
      </c>
      <c r="B422" s="141">
        <v>2</v>
      </c>
      <c r="C422" s="141">
        <v>4</v>
      </c>
      <c r="D422" s="141">
        <v>0</v>
      </c>
      <c r="E422" s="141">
        <v>0</v>
      </c>
      <c r="F422" s="141">
        <v>58900</v>
      </c>
      <c r="G422" s="141">
        <v>0</v>
      </c>
    </row>
    <row r="423" spans="1:7" x14ac:dyDescent="0.25">
      <c r="A423" t="s">
        <v>2422</v>
      </c>
      <c r="B423" s="141">
        <v>6</v>
      </c>
      <c r="C423" s="141">
        <v>16</v>
      </c>
      <c r="D423" s="141">
        <v>16</v>
      </c>
      <c r="E423" s="141">
        <v>0</v>
      </c>
      <c r="F423" s="141">
        <v>109770.72</v>
      </c>
      <c r="G423" s="141">
        <v>0</v>
      </c>
    </row>
    <row r="424" spans="1:7" x14ac:dyDescent="0.25">
      <c r="A424" t="s">
        <v>168</v>
      </c>
      <c r="B424" s="141">
        <v>34</v>
      </c>
      <c r="C424" s="141">
        <v>84</v>
      </c>
      <c r="D424" s="141">
        <v>59</v>
      </c>
      <c r="E424" s="141">
        <v>42</v>
      </c>
      <c r="F424" s="141">
        <v>480900</v>
      </c>
      <c r="G424" s="141">
        <v>367920</v>
      </c>
    </row>
    <row r="425" spans="1:7" x14ac:dyDescent="0.25">
      <c r="A425" t="s">
        <v>220</v>
      </c>
      <c r="B425" s="141">
        <v>141</v>
      </c>
      <c r="C425" s="141">
        <v>349</v>
      </c>
      <c r="D425" s="141">
        <v>349</v>
      </c>
      <c r="E425" s="141">
        <v>349</v>
      </c>
      <c r="F425" s="141">
        <v>21420991.799999997</v>
      </c>
      <c r="G425" s="141">
        <v>21420991.799999997</v>
      </c>
    </row>
    <row r="426" spans="1:7" x14ac:dyDescent="0.25">
      <c r="A426" t="s">
        <v>224</v>
      </c>
      <c r="B426" s="141">
        <v>125</v>
      </c>
      <c r="C426" s="141">
        <v>314</v>
      </c>
      <c r="D426" s="141">
        <v>314</v>
      </c>
      <c r="E426" s="141">
        <v>314</v>
      </c>
      <c r="F426" s="141">
        <v>3574359.34</v>
      </c>
      <c r="G426" s="141">
        <v>3574359.34</v>
      </c>
    </row>
    <row r="427" spans="1:7" x14ac:dyDescent="0.25">
      <c r="A427" t="s">
        <v>1195</v>
      </c>
      <c r="B427" s="141">
        <v>30</v>
      </c>
      <c r="C427" s="141">
        <v>71</v>
      </c>
      <c r="D427" s="141">
        <v>55</v>
      </c>
      <c r="E427" s="141">
        <v>4</v>
      </c>
      <c r="F427" s="141">
        <v>228498.75</v>
      </c>
      <c r="G427" s="141">
        <v>7802.84</v>
      </c>
    </row>
    <row r="428" spans="1:7" x14ac:dyDescent="0.25">
      <c r="A428" t="s">
        <v>105</v>
      </c>
      <c r="B428" s="141">
        <v>1</v>
      </c>
      <c r="C428" s="141">
        <v>2</v>
      </c>
      <c r="D428" s="141">
        <v>0</v>
      </c>
      <c r="E428" s="141">
        <v>0</v>
      </c>
      <c r="F428" s="141">
        <v>2301.1999999999998</v>
      </c>
      <c r="G428" s="141">
        <v>0</v>
      </c>
    </row>
    <row r="429" spans="1:7" x14ac:dyDescent="0.25">
      <c r="A429" t="s">
        <v>269</v>
      </c>
      <c r="B429" s="141">
        <v>55</v>
      </c>
      <c r="C429" s="141">
        <v>137</v>
      </c>
      <c r="D429" s="141">
        <v>137</v>
      </c>
      <c r="E429" s="141">
        <v>137</v>
      </c>
      <c r="F429" s="141">
        <v>7124000</v>
      </c>
      <c r="G429" s="141">
        <v>7124000</v>
      </c>
    </row>
    <row r="430" spans="1:7" x14ac:dyDescent="0.25">
      <c r="A430" t="s">
        <v>202</v>
      </c>
      <c r="B430" s="141">
        <v>27</v>
      </c>
      <c r="C430" s="141">
        <v>66</v>
      </c>
      <c r="D430" s="141">
        <v>66</v>
      </c>
      <c r="E430" s="141">
        <v>66</v>
      </c>
      <c r="F430" s="141">
        <v>1799490</v>
      </c>
      <c r="G430" s="141">
        <v>1799490</v>
      </c>
    </row>
    <row r="431" spans="1:7" x14ac:dyDescent="0.25">
      <c r="A431" t="s">
        <v>1183</v>
      </c>
      <c r="B431" s="141">
        <v>1050</v>
      </c>
      <c r="C431" s="141">
        <v>2625</v>
      </c>
      <c r="D431" s="141">
        <v>2025</v>
      </c>
      <c r="E431" s="141">
        <v>1785</v>
      </c>
      <c r="F431" s="141">
        <v>4203300</v>
      </c>
      <c r="G431" s="141">
        <v>2891700</v>
      </c>
    </row>
    <row r="432" spans="1:7" x14ac:dyDescent="0.25">
      <c r="A432" t="s">
        <v>2019</v>
      </c>
      <c r="B432" s="141">
        <v>1</v>
      </c>
      <c r="C432" s="141">
        <v>1</v>
      </c>
      <c r="D432" s="141">
        <v>1</v>
      </c>
      <c r="E432" s="141">
        <v>0</v>
      </c>
      <c r="F432" s="141">
        <v>169</v>
      </c>
      <c r="G432" s="141">
        <v>0</v>
      </c>
    </row>
    <row r="433" spans="1:7" x14ac:dyDescent="0.25">
      <c r="A433" t="s">
        <v>1216</v>
      </c>
      <c r="B433" s="141">
        <v>24</v>
      </c>
      <c r="C433" s="141">
        <v>59</v>
      </c>
      <c r="D433" s="141">
        <v>24</v>
      </c>
      <c r="E433" s="141">
        <v>24</v>
      </c>
      <c r="F433" s="141">
        <v>9799.17</v>
      </c>
      <c r="G433" s="141">
        <v>4195.4399999999996</v>
      </c>
    </row>
    <row r="434" spans="1:7" x14ac:dyDescent="0.25">
      <c r="A434" t="s">
        <v>1964</v>
      </c>
      <c r="B434" s="141">
        <v>196</v>
      </c>
      <c r="C434" s="141">
        <v>488</v>
      </c>
      <c r="D434" s="141">
        <v>60</v>
      </c>
      <c r="E434" s="141">
        <v>0</v>
      </c>
      <c r="F434" s="141">
        <v>282625.19999999955</v>
      </c>
      <c r="G434" s="141">
        <v>0</v>
      </c>
    </row>
    <row r="435" spans="1:7" x14ac:dyDescent="0.25">
      <c r="A435" t="s">
        <v>180</v>
      </c>
      <c r="B435" s="141">
        <v>52</v>
      </c>
      <c r="C435" s="141">
        <v>131</v>
      </c>
      <c r="D435" s="141">
        <v>131</v>
      </c>
      <c r="E435" s="141">
        <v>131</v>
      </c>
      <c r="F435" s="141">
        <v>792181.89</v>
      </c>
      <c r="G435" s="141">
        <v>792181.89</v>
      </c>
    </row>
    <row r="436" spans="1:7" x14ac:dyDescent="0.25">
      <c r="A436" t="s">
        <v>184</v>
      </c>
      <c r="B436" s="141">
        <v>47</v>
      </c>
      <c r="C436" s="141">
        <v>117</v>
      </c>
      <c r="D436" s="141">
        <v>117</v>
      </c>
      <c r="E436" s="141">
        <v>117</v>
      </c>
      <c r="F436" s="141">
        <v>8990777.25</v>
      </c>
      <c r="G436" s="141">
        <v>8990777.25</v>
      </c>
    </row>
    <row r="437" spans="1:7" x14ac:dyDescent="0.25">
      <c r="A437" t="s">
        <v>196</v>
      </c>
      <c r="B437" s="141">
        <v>3</v>
      </c>
      <c r="C437" s="141">
        <v>6</v>
      </c>
      <c r="D437" s="141">
        <v>6</v>
      </c>
      <c r="E437" s="141">
        <v>4</v>
      </c>
      <c r="F437" s="141">
        <v>486242.57999999996</v>
      </c>
      <c r="G437" s="141">
        <v>324161.71999999997</v>
      </c>
    </row>
    <row r="438" spans="1:7" x14ac:dyDescent="0.25">
      <c r="A438" t="s">
        <v>228</v>
      </c>
      <c r="B438" s="141">
        <v>18</v>
      </c>
      <c r="C438" s="141">
        <v>43</v>
      </c>
      <c r="D438" s="141">
        <v>43</v>
      </c>
      <c r="E438" s="141">
        <v>43</v>
      </c>
      <c r="F438" s="141">
        <v>1447677.56</v>
      </c>
      <c r="G438" s="141">
        <v>1447677.56</v>
      </c>
    </row>
    <row r="439" spans="1:7" x14ac:dyDescent="0.25">
      <c r="A439" t="s">
        <v>231</v>
      </c>
      <c r="B439" s="141">
        <v>19</v>
      </c>
      <c r="C439" s="141">
        <v>46</v>
      </c>
      <c r="D439" s="141">
        <v>46</v>
      </c>
      <c r="E439" s="141">
        <v>46</v>
      </c>
      <c r="F439" s="141">
        <v>2479219.6800000002</v>
      </c>
      <c r="G439" s="141">
        <v>2479219.6800000002</v>
      </c>
    </row>
    <row r="440" spans="1:7" x14ac:dyDescent="0.25">
      <c r="A440" t="s">
        <v>234</v>
      </c>
      <c r="B440" s="141">
        <v>240</v>
      </c>
      <c r="C440" s="141">
        <v>600</v>
      </c>
      <c r="D440" s="141">
        <v>600</v>
      </c>
      <c r="E440" s="141">
        <v>600</v>
      </c>
      <c r="F440" s="141">
        <v>16617468</v>
      </c>
      <c r="G440" s="141">
        <v>16617468</v>
      </c>
    </row>
    <row r="441" spans="1:7" x14ac:dyDescent="0.25">
      <c r="A441" t="s">
        <v>246</v>
      </c>
      <c r="B441" s="141">
        <v>164</v>
      </c>
      <c r="C441" s="141">
        <v>409</v>
      </c>
      <c r="D441" s="141">
        <v>409</v>
      </c>
      <c r="E441" s="141">
        <v>409</v>
      </c>
      <c r="F441" s="141">
        <v>11740345</v>
      </c>
      <c r="G441" s="141">
        <v>11740345</v>
      </c>
    </row>
    <row r="442" spans="1:7" x14ac:dyDescent="0.25">
      <c r="A442" t="s">
        <v>250</v>
      </c>
      <c r="B442" s="141">
        <v>83</v>
      </c>
      <c r="C442" s="141">
        <v>209</v>
      </c>
      <c r="D442" s="141">
        <v>209</v>
      </c>
      <c r="E442" s="141">
        <v>209</v>
      </c>
      <c r="F442" s="141">
        <v>2399738</v>
      </c>
      <c r="G442" s="141">
        <v>2399738</v>
      </c>
    </row>
    <row r="443" spans="1:7" x14ac:dyDescent="0.25">
      <c r="A443" t="s">
        <v>286</v>
      </c>
      <c r="B443" s="141">
        <v>10</v>
      </c>
      <c r="C443" s="141">
        <v>23</v>
      </c>
      <c r="D443" s="141">
        <v>23</v>
      </c>
      <c r="E443" s="141">
        <v>23</v>
      </c>
      <c r="F443" s="141">
        <v>674544</v>
      </c>
      <c r="G443" s="141">
        <v>674544</v>
      </c>
    </row>
    <row r="444" spans="1:7" x14ac:dyDescent="0.25">
      <c r="A444" t="s">
        <v>290</v>
      </c>
      <c r="B444" s="141">
        <v>7</v>
      </c>
      <c r="C444" s="141">
        <v>16</v>
      </c>
      <c r="D444" s="141">
        <v>16</v>
      </c>
      <c r="E444" s="141">
        <v>16</v>
      </c>
      <c r="F444" s="141">
        <v>938496</v>
      </c>
      <c r="G444" s="141">
        <v>938496</v>
      </c>
    </row>
    <row r="445" spans="1:7" x14ac:dyDescent="0.25">
      <c r="A445" t="s">
        <v>294</v>
      </c>
      <c r="B445" s="141">
        <v>16</v>
      </c>
      <c r="C445" s="141">
        <v>39</v>
      </c>
      <c r="D445" s="141">
        <v>20</v>
      </c>
      <c r="E445" s="141">
        <v>20</v>
      </c>
      <c r="F445" s="141">
        <v>4003272</v>
      </c>
      <c r="G445" s="141">
        <v>2052960</v>
      </c>
    </row>
    <row r="446" spans="1:7" x14ac:dyDescent="0.25">
      <c r="A446" t="s">
        <v>298</v>
      </c>
      <c r="B446" s="141">
        <v>94</v>
      </c>
      <c r="C446" s="141">
        <v>234</v>
      </c>
      <c r="D446" s="141">
        <v>40</v>
      </c>
      <c r="E446" s="141">
        <v>40</v>
      </c>
      <c r="F446" s="141">
        <v>34313760</v>
      </c>
      <c r="G446" s="141">
        <v>5865600</v>
      </c>
    </row>
    <row r="447" spans="1:7" x14ac:dyDescent="0.25">
      <c r="A447" t="s">
        <v>301</v>
      </c>
      <c r="B447" s="141">
        <v>52</v>
      </c>
      <c r="C447" s="141">
        <v>131</v>
      </c>
      <c r="D447" s="141">
        <v>131</v>
      </c>
      <c r="E447" s="141">
        <v>114</v>
      </c>
      <c r="F447" s="141">
        <v>943692.56</v>
      </c>
      <c r="G447" s="141">
        <v>821228.64</v>
      </c>
    </row>
    <row r="448" spans="1:7" x14ac:dyDescent="0.25">
      <c r="A448" t="s">
        <v>305</v>
      </c>
      <c r="B448" s="141">
        <v>71</v>
      </c>
      <c r="C448" s="141">
        <v>175</v>
      </c>
      <c r="D448" s="141">
        <v>175</v>
      </c>
      <c r="E448" s="141">
        <v>119</v>
      </c>
      <c r="F448" s="141">
        <v>5042632</v>
      </c>
      <c r="G448" s="141">
        <v>3428989.76</v>
      </c>
    </row>
    <row r="449" spans="1:7" x14ac:dyDescent="0.25">
      <c r="A449" t="s">
        <v>311</v>
      </c>
      <c r="B449" s="141">
        <v>12</v>
      </c>
      <c r="C449" s="141">
        <v>28</v>
      </c>
      <c r="D449" s="141">
        <v>28</v>
      </c>
      <c r="E449" s="141">
        <v>28</v>
      </c>
      <c r="F449" s="141">
        <v>3255520.8000000003</v>
      </c>
      <c r="G449" s="141">
        <v>3255520.8000000003</v>
      </c>
    </row>
    <row r="450" spans="1:7" x14ac:dyDescent="0.25">
      <c r="A450" t="s">
        <v>321</v>
      </c>
      <c r="B450" s="141">
        <v>4</v>
      </c>
      <c r="C450" s="141">
        <v>10</v>
      </c>
      <c r="D450" s="141">
        <v>10</v>
      </c>
      <c r="E450" s="141">
        <v>10</v>
      </c>
      <c r="F450" s="141">
        <v>2879808</v>
      </c>
      <c r="G450" s="141">
        <v>2879808</v>
      </c>
    </row>
    <row r="451" spans="1:7" x14ac:dyDescent="0.25">
      <c r="A451" t="s">
        <v>327</v>
      </c>
      <c r="B451" s="141">
        <v>52</v>
      </c>
      <c r="C451" s="141">
        <v>126</v>
      </c>
      <c r="D451" s="141">
        <v>52</v>
      </c>
      <c r="E451" s="141">
        <v>32</v>
      </c>
      <c r="F451" s="141">
        <v>20160000</v>
      </c>
      <c r="G451" s="141">
        <v>5120000</v>
      </c>
    </row>
    <row r="452" spans="1:7" x14ac:dyDescent="0.25">
      <c r="A452" t="s">
        <v>341</v>
      </c>
      <c r="B452" s="141">
        <v>110</v>
      </c>
      <c r="C452" s="141">
        <v>273</v>
      </c>
      <c r="D452" s="141">
        <v>273</v>
      </c>
      <c r="E452" s="141">
        <v>273</v>
      </c>
      <c r="F452" s="141">
        <v>1679070.1199999999</v>
      </c>
      <c r="G452" s="141">
        <v>1679070.1199999999</v>
      </c>
    </row>
    <row r="453" spans="1:7" x14ac:dyDescent="0.25">
      <c r="A453" t="s">
        <v>345</v>
      </c>
      <c r="B453" s="141">
        <v>41</v>
      </c>
      <c r="C453" s="141">
        <v>100</v>
      </c>
      <c r="D453" s="141">
        <v>41</v>
      </c>
      <c r="E453" s="141">
        <v>41</v>
      </c>
      <c r="F453" s="141">
        <v>14482500</v>
      </c>
      <c r="G453" s="141">
        <v>5937825</v>
      </c>
    </row>
    <row r="454" spans="1:7" x14ac:dyDescent="0.25">
      <c r="A454" t="s">
        <v>1065</v>
      </c>
      <c r="B454" s="141">
        <v>94</v>
      </c>
      <c r="C454" s="141">
        <v>234</v>
      </c>
      <c r="D454" s="141">
        <v>94</v>
      </c>
      <c r="E454" s="141">
        <v>94</v>
      </c>
      <c r="F454" s="141">
        <v>2789982</v>
      </c>
      <c r="G454" s="141">
        <v>1120762</v>
      </c>
    </row>
    <row r="455" spans="1:7" x14ac:dyDescent="0.25">
      <c r="A455" t="s">
        <v>2148</v>
      </c>
      <c r="B455" s="141">
        <v>16</v>
      </c>
      <c r="C455" s="141">
        <v>40</v>
      </c>
      <c r="D455" s="141">
        <v>40</v>
      </c>
      <c r="E455" s="141">
        <v>40</v>
      </c>
      <c r="F455" s="141">
        <v>17904</v>
      </c>
      <c r="G455" s="141">
        <v>17904</v>
      </c>
    </row>
    <row r="456" spans="1:7" x14ac:dyDescent="0.25">
      <c r="A456" t="s">
        <v>1167</v>
      </c>
      <c r="B456" s="141">
        <v>7</v>
      </c>
      <c r="C456" s="141">
        <v>16</v>
      </c>
      <c r="D456" s="141">
        <v>7</v>
      </c>
      <c r="E456" s="141">
        <v>0</v>
      </c>
      <c r="F456" s="141">
        <v>12000</v>
      </c>
      <c r="G456" s="141">
        <v>0</v>
      </c>
    </row>
    <row r="457" spans="1:7" x14ac:dyDescent="0.25">
      <c r="A457" t="s">
        <v>263</v>
      </c>
      <c r="B457" s="141">
        <v>4</v>
      </c>
      <c r="C457" s="141">
        <v>8</v>
      </c>
      <c r="D457" s="141">
        <v>4</v>
      </c>
      <c r="E457" s="141">
        <v>4</v>
      </c>
      <c r="F457" s="141">
        <v>4740</v>
      </c>
      <c r="G457" s="141">
        <v>2370</v>
      </c>
    </row>
    <row r="458" spans="1:7" x14ac:dyDescent="0.25">
      <c r="A458" t="s">
        <v>173</v>
      </c>
      <c r="B458" s="141">
        <v>1</v>
      </c>
      <c r="C458" s="141">
        <v>1</v>
      </c>
      <c r="D458" s="141">
        <v>0</v>
      </c>
      <c r="E458" s="141">
        <v>0</v>
      </c>
      <c r="F458" s="141">
        <v>1150.5999999999999</v>
      </c>
      <c r="G458" s="141">
        <v>0</v>
      </c>
    </row>
    <row r="459" spans="1:7" x14ac:dyDescent="0.25">
      <c r="A459" t="s">
        <v>1968</v>
      </c>
      <c r="B459" s="141">
        <v>304</v>
      </c>
      <c r="C459" s="141">
        <v>756</v>
      </c>
      <c r="D459" s="141">
        <v>416</v>
      </c>
      <c r="E459" s="141">
        <v>187</v>
      </c>
      <c r="F459" s="141">
        <v>36605.240000000005</v>
      </c>
      <c r="G459" s="141">
        <v>9677.25</v>
      </c>
    </row>
    <row r="460" spans="1:7" x14ac:dyDescent="0.25">
      <c r="A460" t="s">
        <v>259</v>
      </c>
      <c r="B460" s="141">
        <v>1</v>
      </c>
      <c r="C460" s="141">
        <v>1</v>
      </c>
      <c r="D460" s="141">
        <v>0</v>
      </c>
      <c r="E460" s="141">
        <v>0</v>
      </c>
      <c r="F460" s="141">
        <v>973.77</v>
      </c>
      <c r="G460" s="141">
        <v>0</v>
      </c>
    </row>
    <row r="461" spans="1:7" x14ac:dyDescent="0.25">
      <c r="A461" t="s">
        <v>1189</v>
      </c>
      <c r="B461" s="141">
        <v>2</v>
      </c>
      <c r="C461" s="141">
        <v>3</v>
      </c>
      <c r="D461" s="141">
        <v>0</v>
      </c>
      <c r="E461" s="141">
        <v>0</v>
      </c>
      <c r="F461" s="141">
        <v>810</v>
      </c>
      <c r="G461" s="141">
        <v>0</v>
      </c>
    </row>
    <row r="462" spans="1:7" x14ac:dyDescent="0.25">
      <c r="A462" t="s">
        <v>317</v>
      </c>
      <c r="B462" s="141">
        <v>2</v>
      </c>
      <c r="C462" s="141">
        <v>4</v>
      </c>
      <c r="D462" s="141">
        <v>0</v>
      </c>
      <c r="E462" s="141">
        <v>0</v>
      </c>
      <c r="F462" s="141">
        <v>520.64</v>
      </c>
      <c r="G462" s="141">
        <v>0</v>
      </c>
    </row>
    <row r="463" spans="1:7" x14ac:dyDescent="0.25">
      <c r="A463" t="s">
        <v>1205</v>
      </c>
      <c r="B463" s="141">
        <v>2</v>
      </c>
      <c r="C463" s="141">
        <v>3</v>
      </c>
      <c r="D463" s="141">
        <v>0</v>
      </c>
      <c r="E463" s="141">
        <v>0</v>
      </c>
      <c r="F463" s="141">
        <v>544.29</v>
      </c>
      <c r="G463" s="141">
        <v>0</v>
      </c>
    </row>
    <row r="464" spans="1:7" x14ac:dyDescent="0.25">
      <c r="A464" t="s">
        <v>1208</v>
      </c>
      <c r="B464" s="141">
        <v>4</v>
      </c>
      <c r="C464" s="141">
        <v>8</v>
      </c>
      <c r="D464" s="141">
        <v>0</v>
      </c>
      <c r="E464" s="141">
        <v>0</v>
      </c>
      <c r="F464" s="141">
        <v>525.36</v>
      </c>
      <c r="G464" s="141">
        <v>0</v>
      </c>
    </row>
    <row r="465" spans="1:7" x14ac:dyDescent="0.25">
      <c r="A465" t="s">
        <v>1213</v>
      </c>
      <c r="B465" s="141">
        <v>1</v>
      </c>
      <c r="C465" s="141">
        <v>1</v>
      </c>
      <c r="D465" s="141">
        <v>0</v>
      </c>
      <c r="E465" s="141">
        <v>0</v>
      </c>
      <c r="F465" s="141">
        <v>198.84</v>
      </c>
      <c r="G465" s="141">
        <v>0</v>
      </c>
    </row>
    <row r="466" spans="1:7" x14ac:dyDescent="0.25">
      <c r="A466" t="s">
        <v>2002</v>
      </c>
      <c r="B466" s="141">
        <v>102</v>
      </c>
      <c r="C466" s="141">
        <v>252</v>
      </c>
      <c r="D466" s="141">
        <v>0</v>
      </c>
      <c r="E466" s="141">
        <v>0</v>
      </c>
      <c r="F466" s="141">
        <v>42432</v>
      </c>
      <c r="G466" s="141">
        <v>0</v>
      </c>
    </row>
    <row r="467" spans="1:7" x14ac:dyDescent="0.25">
      <c r="A467" t="s">
        <v>1283</v>
      </c>
      <c r="B467" s="141">
        <v>52</v>
      </c>
      <c r="C467" s="141">
        <v>126</v>
      </c>
      <c r="D467" s="141">
        <v>0</v>
      </c>
      <c r="E467" s="141">
        <v>0</v>
      </c>
      <c r="F467" s="141">
        <v>85358.489999999991</v>
      </c>
      <c r="G467" s="141">
        <v>0</v>
      </c>
    </row>
    <row r="468" spans="1:7" x14ac:dyDescent="0.25">
      <c r="A468" t="s">
        <v>1008</v>
      </c>
      <c r="B468" s="141">
        <v>19</v>
      </c>
      <c r="C468" s="141">
        <v>47</v>
      </c>
      <c r="D468" s="141">
        <v>0</v>
      </c>
      <c r="E468" s="141">
        <v>0</v>
      </c>
      <c r="F468" s="141">
        <v>5912.5999999999995</v>
      </c>
      <c r="G468" s="141">
        <v>0</v>
      </c>
    </row>
    <row r="469" spans="1:7" x14ac:dyDescent="0.25">
      <c r="A469" t="s">
        <v>1891</v>
      </c>
      <c r="B469" s="141">
        <v>9</v>
      </c>
      <c r="C469" s="141">
        <v>22</v>
      </c>
      <c r="D469" s="141">
        <v>22</v>
      </c>
      <c r="E469" s="141">
        <v>22</v>
      </c>
      <c r="F469" s="141">
        <v>4376.46</v>
      </c>
      <c r="G469" s="141">
        <v>4376.46</v>
      </c>
    </row>
    <row r="470" spans="1:7" x14ac:dyDescent="0.25">
      <c r="A470" t="s">
        <v>1448</v>
      </c>
      <c r="B470" s="141">
        <v>48</v>
      </c>
      <c r="C470" s="141">
        <v>118</v>
      </c>
      <c r="D470" s="141">
        <v>118</v>
      </c>
      <c r="E470" s="141">
        <v>0</v>
      </c>
      <c r="F470" s="141">
        <v>180398.4</v>
      </c>
      <c r="G470" s="141">
        <v>0</v>
      </c>
    </row>
    <row r="471" spans="1:7" x14ac:dyDescent="0.25">
      <c r="A471" t="s">
        <v>1441</v>
      </c>
      <c r="B471" s="141">
        <v>156</v>
      </c>
      <c r="C471" s="141">
        <v>390</v>
      </c>
      <c r="D471" s="141">
        <v>390</v>
      </c>
      <c r="E471" s="141">
        <v>0</v>
      </c>
      <c r="F471" s="141">
        <v>149058</v>
      </c>
      <c r="G471" s="141">
        <v>0</v>
      </c>
    </row>
    <row r="472" spans="1:7" x14ac:dyDescent="0.25">
      <c r="A472" t="s">
        <v>142</v>
      </c>
      <c r="B472" s="141">
        <v>56</v>
      </c>
      <c r="C472" s="141">
        <v>140</v>
      </c>
      <c r="D472" s="141">
        <v>140</v>
      </c>
      <c r="E472" s="141">
        <v>140</v>
      </c>
      <c r="F472" s="141">
        <v>278474</v>
      </c>
      <c r="G472" s="141">
        <v>278474</v>
      </c>
    </row>
    <row r="473" spans="1:7" x14ac:dyDescent="0.25">
      <c r="A473" t="s">
        <v>156</v>
      </c>
      <c r="B473" s="141">
        <v>4</v>
      </c>
      <c r="C473" s="141">
        <v>10</v>
      </c>
      <c r="D473" s="141">
        <v>10</v>
      </c>
      <c r="E473" s="141">
        <v>10</v>
      </c>
      <c r="F473" s="141">
        <v>172258.5</v>
      </c>
      <c r="G473" s="141">
        <v>172258.5</v>
      </c>
    </row>
    <row r="474" spans="1:7" x14ac:dyDescent="0.25">
      <c r="A474" t="s">
        <v>282</v>
      </c>
      <c r="B474" s="141">
        <v>11</v>
      </c>
      <c r="C474" s="141">
        <v>26</v>
      </c>
      <c r="D474" s="141">
        <v>20</v>
      </c>
      <c r="E474" s="141">
        <v>4</v>
      </c>
      <c r="F474" s="141">
        <v>495507.48</v>
      </c>
      <c r="G474" s="141">
        <v>76231.92</v>
      </c>
    </row>
    <row r="475" spans="1:7" x14ac:dyDescent="0.25">
      <c r="A475" t="s">
        <v>2258</v>
      </c>
      <c r="B475" s="141">
        <v>24</v>
      </c>
      <c r="C475" s="141">
        <v>60</v>
      </c>
      <c r="D475" s="141">
        <v>60</v>
      </c>
      <c r="E475" s="141">
        <v>60</v>
      </c>
      <c r="F475" s="141">
        <v>1375691.4</v>
      </c>
      <c r="G475" s="141">
        <v>1375691.4</v>
      </c>
    </row>
    <row r="476" spans="1:7" x14ac:dyDescent="0.25">
      <c r="A476" t="s">
        <v>355</v>
      </c>
      <c r="B476" s="141">
        <v>78</v>
      </c>
      <c r="C476" s="141">
        <v>195</v>
      </c>
      <c r="D476" s="141">
        <v>78</v>
      </c>
      <c r="E476" s="141">
        <v>78</v>
      </c>
      <c r="F476" s="141">
        <v>8038875</v>
      </c>
      <c r="G476" s="141">
        <v>3215550</v>
      </c>
    </row>
    <row r="477" spans="1:7" x14ac:dyDescent="0.25">
      <c r="A477" t="s">
        <v>335</v>
      </c>
      <c r="B477" s="141">
        <v>47</v>
      </c>
      <c r="C477" s="141">
        <v>117</v>
      </c>
      <c r="D477" s="141">
        <v>117</v>
      </c>
      <c r="E477" s="141">
        <v>117</v>
      </c>
      <c r="F477" s="141">
        <v>5550299.8200000003</v>
      </c>
      <c r="G477" s="141">
        <v>5550299.8200000003</v>
      </c>
    </row>
    <row r="478" spans="1:7" x14ac:dyDescent="0.25">
      <c r="A478" t="s">
        <v>255</v>
      </c>
      <c r="B478" s="141">
        <v>2</v>
      </c>
      <c r="C478" s="141">
        <v>3</v>
      </c>
      <c r="D478" s="141">
        <v>0</v>
      </c>
      <c r="E478" s="141">
        <v>0</v>
      </c>
      <c r="F478" s="141">
        <v>1061.46</v>
      </c>
      <c r="G478" s="141">
        <v>0</v>
      </c>
    </row>
    <row r="479" spans="1:7" x14ac:dyDescent="0.25">
      <c r="A479" t="s">
        <v>55</v>
      </c>
      <c r="B479" s="141">
        <v>14</v>
      </c>
      <c r="C479" s="141">
        <v>33</v>
      </c>
      <c r="D479" s="141">
        <v>31</v>
      </c>
      <c r="E479" s="141">
        <v>0</v>
      </c>
      <c r="F479" s="141">
        <v>751583.25</v>
      </c>
      <c r="G479" s="141">
        <v>0</v>
      </c>
    </row>
    <row r="480" spans="1:7" x14ac:dyDescent="0.25">
      <c r="A480" t="s">
        <v>59</v>
      </c>
      <c r="B480" s="141">
        <v>63</v>
      </c>
      <c r="C480" s="141">
        <v>156</v>
      </c>
      <c r="D480" s="141">
        <v>63</v>
      </c>
      <c r="E480" s="141">
        <v>0</v>
      </c>
      <c r="F480" s="141">
        <v>8882346.7200000007</v>
      </c>
      <c r="G480" s="141">
        <v>0</v>
      </c>
    </row>
    <row r="481" spans="1:7" x14ac:dyDescent="0.25">
      <c r="A481" t="s">
        <v>1433</v>
      </c>
      <c r="B481" s="141">
        <v>42</v>
      </c>
      <c r="C481" s="141">
        <v>103</v>
      </c>
      <c r="D481" s="141">
        <v>42</v>
      </c>
      <c r="E481" s="141">
        <v>26</v>
      </c>
      <c r="F481" s="141">
        <v>69267.5</v>
      </c>
      <c r="G481" s="141">
        <v>17485</v>
      </c>
    </row>
    <row r="482" spans="1:7" x14ac:dyDescent="0.25">
      <c r="A482" t="s">
        <v>1437</v>
      </c>
      <c r="B482" s="141">
        <v>11</v>
      </c>
      <c r="C482" s="141">
        <v>27</v>
      </c>
      <c r="D482" s="141">
        <v>11</v>
      </c>
      <c r="E482" s="141">
        <v>0</v>
      </c>
      <c r="F482" s="141">
        <v>36315</v>
      </c>
      <c r="G482" s="141">
        <v>0</v>
      </c>
    </row>
    <row r="483" spans="1:7" x14ac:dyDescent="0.25">
      <c r="A483" t="s">
        <v>1445</v>
      </c>
      <c r="B483" s="141">
        <v>437</v>
      </c>
      <c r="C483" s="141">
        <v>1092</v>
      </c>
      <c r="D483" s="141">
        <v>1092</v>
      </c>
      <c r="E483" s="141">
        <v>0</v>
      </c>
      <c r="F483" s="141">
        <v>834724.79999999993</v>
      </c>
      <c r="G483" s="141">
        <v>0</v>
      </c>
    </row>
    <row r="484" spans="1:7" x14ac:dyDescent="0.25">
      <c r="A484" t="s">
        <v>1462</v>
      </c>
      <c r="B484" s="141">
        <v>18</v>
      </c>
      <c r="C484" s="141">
        <v>43</v>
      </c>
      <c r="D484" s="141">
        <v>18</v>
      </c>
      <c r="E484" s="141">
        <v>0</v>
      </c>
      <c r="F484" s="141">
        <v>30573</v>
      </c>
      <c r="G484" s="141">
        <v>0</v>
      </c>
    </row>
    <row r="485" spans="1:7" x14ac:dyDescent="0.25">
      <c r="A485" t="s">
        <v>1466</v>
      </c>
      <c r="B485" s="141">
        <v>22</v>
      </c>
      <c r="C485" s="141">
        <v>53</v>
      </c>
      <c r="D485" s="141">
        <v>22</v>
      </c>
      <c r="E485" s="141">
        <v>0</v>
      </c>
      <c r="F485" s="141">
        <v>53424</v>
      </c>
      <c r="G485" s="141">
        <v>0</v>
      </c>
    </row>
    <row r="486" spans="1:7" x14ac:dyDescent="0.25">
      <c r="A486" t="s">
        <v>1470</v>
      </c>
      <c r="B486" s="141">
        <v>85</v>
      </c>
      <c r="C486" s="141">
        <v>211</v>
      </c>
      <c r="D486" s="141">
        <v>85</v>
      </c>
      <c r="E486" s="141">
        <v>0</v>
      </c>
      <c r="F486" s="141">
        <v>425376</v>
      </c>
      <c r="G486" s="141">
        <v>0</v>
      </c>
    </row>
    <row r="487" spans="1:7" x14ac:dyDescent="0.25">
      <c r="A487" t="s">
        <v>238</v>
      </c>
      <c r="B487" s="141">
        <v>4</v>
      </c>
      <c r="C487" s="141">
        <v>8</v>
      </c>
      <c r="D487" s="141">
        <v>4</v>
      </c>
      <c r="E487" s="141">
        <v>4</v>
      </c>
      <c r="F487" s="141">
        <v>176348.79999999999</v>
      </c>
      <c r="G487" s="141">
        <v>88174.399999999994</v>
      </c>
    </row>
    <row r="488" spans="1:7" x14ac:dyDescent="0.25">
      <c r="A488" t="s">
        <v>365</v>
      </c>
      <c r="B488" s="141">
        <v>11</v>
      </c>
      <c r="C488" s="141">
        <v>26</v>
      </c>
      <c r="D488" s="141">
        <v>24</v>
      </c>
      <c r="E488" s="141">
        <v>23</v>
      </c>
      <c r="F488" s="141">
        <v>353850</v>
      </c>
      <c r="G488" s="141">
        <v>327750</v>
      </c>
    </row>
    <row r="489" spans="1:7" x14ac:dyDescent="0.25">
      <c r="A489" t="s">
        <v>331</v>
      </c>
      <c r="B489" s="141">
        <v>38</v>
      </c>
      <c r="C489" s="141">
        <v>94</v>
      </c>
      <c r="D489" s="141">
        <v>38</v>
      </c>
      <c r="E489" s="141">
        <v>38</v>
      </c>
      <c r="F489" s="141">
        <v>1645000</v>
      </c>
      <c r="G489" s="141">
        <v>665000</v>
      </c>
    </row>
    <row r="490" spans="1:7" x14ac:dyDescent="0.25">
      <c r="A490" t="s">
        <v>1173</v>
      </c>
      <c r="B490" s="141">
        <v>156</v>
      </c>
      <c r="C490" s="141">
        <v>390</v>
      </c>
      <c r="D490" s="141">
        <v>0</v>
      </c>
      <c r="E490" s="141">
        <v>0</v>
      </c>
      <c r="F490" s="141">
        <v>940680</v>
      </c>
      <c r="G490" s="141">
        <v>0</v>
      </c>
    </row>
    <row r="491" spans="1:7" x14ac:dyDescent="0.25">
      <c r="A491" t="s">
        <v>1177</v>
      </c>
      <c r="B491" s="141">
        <v>47</v>
      </c>
      <c r="C491" s="141">
        <v>117</v>
      </c>
      <c r="D491" s="141">
        <v>47</v>
      </c>
      <c r="E491" s="141">
        <v>0</v>
      </c>
      <c r="F491" s="141">
        <v>564408</v>
      </c>
      <c r="G491" s="141">
        <v>0</v>
      </c>
    </row>
    <row r="492" spans="1:7" x14ac:dyDescent="0.25">
      <c r="A492" t="s">
        <v>81</v>
      </c>
      <c r="B492" s="141">
        <v>106</v>
      </c>
      <c r="C492" s="141">
        <v>263</v>
      </c>
      <c r="D492" s="141">
        <v>94</v>
      </c>
      <c r="E492" s="141">
        <v>94</v>
      </c>
      <c r="F492" s="141">
        <v>900709.25</v>
      </c>
      <c r="G492" s="141">
        <v>321926.5</v>
      </c>
    </row>
    <row r="493" spans="1:7" x14ac:dyDescent="0.25">
      <c r="A493" t="s">
        <v>51</v>
      </c>
      <c r="B493" s="141">
        <v>13</v>
      </c>
      <c r="C493" s="141">
        <v>31</v>
      </c>
      <c r="D493" s="141">
        <v>31</v>
      </c>
      <c r="E493" s="141">
        <v>0</v>
      </c>
      <c r="F493" s="141">
        <v>353016.22000000003</v>
      </c>
      <c r="G493" s="141">
        <v>0</v>
      </c>
    </row>
    <row r="494" spans="1:7" x14ac:dyDescent="0.25">
      <c r="A494" t="s">
        <v>85</v>
      </c>
      <c r="B494" s="141">
        <v>156</v>
      </c>
      <c r="C494" s="141">
        <v>390</v>
      </c>
      <c r="D494" s="141">
        <v>156</v>
      </c>
      <c r="E494" s="141">
        <v>156</v>
      </c>
      <c r="F494" s="141">
        <v>2671305</v>
      </c>
      <c r="G494" s="141">
        <v>1068522</v>
      </c>
    </row>
    <row r="495" spans="1:7" x14ac:dyDescent="0.25">
      <c r="A495" t="s">
        <v>176</v>
      </c>
      <c r="B495" s="141">
        <v>38</v>
      </c>
      <c r="C495" s="141">
        <v>94</v>
      </c>
      <c r="D495" s="141">
        <v>38</v>
      </c>
      <c r="E495" s="141">
        <v>38</v>
      </c>
      <c r="F495" s="141">
        <v>3955382.7600000002</v>
      </c>
      <c r="G495" s="141">
        <v>1598984.52</v>
      </c>
    </row>
    <row r="496" spans="1:7" x14ac:dyDescent="0.25">
      <c r="A496" t="s">
        <v>153</v>
      </c>
      <c r="B496" s="141">
        <v>10</v>
      </c>
      <c r="C496" s="141">
        <v>23</v>
      </c>
      <c r="D496" s="141">
        <v>10</v>
      </c>
      <c r="E496" s="141">
        <v>0</v>
      </c>
      <c r="F496" s="141">
        <v>1737548.8</v>
      </c>
      <c r="G496" s="141">
        <v>0</v>
      </c>
    </row>
    <row r="497" spans="1:7" x14ac:dyDescent="0.25">
      <c r="A497" t="s">
        <v>359</v>
      </c>
      <c r="B497" s="141">
        <v>92</v>
      </c>
      <c r="C497" s="141">
        <v>228</v>
      </c>
      <c r="D497" s="141">
        <v>55</v>
      </c>
      <c r="E497" s="141">
        <v>55</v>
      </c>
      <c r="F497" s="141">
        <v>9462000</v>
      </c>
      <c r="G497" s="141">
        <v>2282500</v>
      </c>
    </row>
    <row r="498" spans="1:7" x14ac:dyDescent="0.25">
      <c r="A498" t="s">
        <v>277</v>
      </c>
      <c r="B498" s="141">
        <v>26</v>
      </c>
      <c r="C498" s="141">
        <v>63</v>
      </c>
      <c r="D498" s="141">
        <v>10</v>
      </c>
      <c r="E498" s="141">
        <v>10</v>
      </c>
      <c r="F498" s="141">
        <v>6961500</v>
      </c>
      <c r="G498" s="141">
        <v>1105000</v>
      </c>
    </row>
    <row r="499" spans="1:7" x14ac:dyDescent="0.25">
      <c r="A499" t="s">
        <v>1877</v>
      </c>
      <c r="B499" s="141">
        <v>28</v>
      </c>
      <c r="C499" s="141">
        <v>68</v>
      </c>
      <c r="D499" s="141">
        <v>28</v>
      </c>
      <c r="E499" s="141">
        <v>12</v>
      </c>
      <c r="F499" s="141">
        <v>47069.719999999972</v>
      </c>
      <c r="G499" s="141">
        <v>8313.4799999999886</v>
      </c>
    </row>
    <row r="500" spans="1:7" x14ac:dyDescent="0.25">
      <c r="A500" t="s">
        <v>111</v>
      </c>
      <c r="B500" s="141">
        <v>26</v>
      </c>
      <c r="C500" s="141">
        <v>63</v>
      </c>
      <c r="D500" s="141">
        <v>39</v>
      </c>
      <c r="E500" s="141">
        <v>39</v>
      </c>
      <c r="F500" s="141">
        <v>835875.18</v>
      </c>
      <c r="G500" s="141">
        <v>517446.54000000004</v>
      </c>
    </row>
    <row r="501" spans="1:7" x14ac:dyDescent="0.25">
      <c r="A501" t="s">
        <v>273</v>
      </c>
      <c r="B501" s="141">
        <v>19</v>
      </c>
      <c r="C501" s="141">
        <v>47</v>
      </c>
      <c r="D501" s="141">
        <v>0</v>
      </c>
      <c r="E501" s="141">
        <v>0</v>
      </c>
      <c r="F501" s="141">
        <v>2437953.4499999997</v>
      </c>
      <c r="G501" s="141">
        <v>0</v>
      </c>
    </row>
    <row r="502" spans="1:7" x14ac:dyDescent="0.25">
      <c r="A502" t="s">
        <v>351</v>
      </c>
      <c r="B502" s="141">
        <v>188</v>
      </c>
      <c r="C502" s="141">
        <v>468</v>
      </c>
      <c r="D502" s="141">
        <v>468</v>
      </c>
      <c r="E502" s="141">
        <v>468</v>
      </c>
      <c r="F502" s="141">
        <v>494208</v>
      </c>
      <c r="G502" s="141">
        <v>494208</v>
      </c>
    </row>
    <row r="503" spans="1:7" x14ac:dyDescent="0.25">
      <c r="A503" t="s">
        <v>955</v>
      </c>
      <c r="B503" s="141">
        <v>6</v>
      </c>
      <c r="C503" s="141">
        <v>13</v>
      </c>
      <c r="D503" s="141">
        <v>0</v>
      </c>
      <c r="E503" s="141">
        <v>0</v>
      </c>
      <c r="F503" s="141">
        <v>1725</v>
      </c>
      <c r="G503" s="141">
        <v>0</v>
      </c>
    </row>
    <row r="504" spans="1:7" x14ac:dyDescent="0.25">
      <c r="A504" t="s">
        <v>2026</v>
      </c>
      <c r="B504" s="141">
        <v>23</v>
      </c>
      <c r="C504" s="141">
        <v>59</v>
      </c>
      <c r="D504" s="141">
        <v>23</v>
      </c>
      <c r="E504" s="141">
        <v>7</v>
      </c>
      <c r="F504" s="141">
        <v>41623.299999999981</v>
      </c>
      <c r="G504" s="141">
        <v>5140.0999999999931</v>
      </c>
    </row>
    <row r="505" spans="1:7" x14ac:dyDescent="0.25">
      <c r="A505" t="s">
        <v>2426</v>
      </c>
      <c r="B505" s="141">
        <v>4</v>
      </c>
      <c r="C505" s="141">
        <v>6</v>
      </c>
      <c r="D505" s="141">
        <v>0</v>
      </c>
      <c r="E505" s="141">
        <v>0</v>
      </c>
      <c r="F505" s="141">
        <v>247500.75</v>
      </c>
      <c r="G505" s="141">
        <v>0</v>
      </c>
    </row>
    <row r="506" spans="1:7" x14ac:dyDescent="0.25">
      <c r="A506" t="s">
        <v>1368</v>
      </c>
      <c r="B506" s="141">
        <v>10</v>
      </c>
      <c r="C506" s="141">
        <v>23</v>
      </c>
      <c r="D506" s="141">
        <v>0</v>
      </c>
      <c r="E506" s="141">
        <v>0</v>
      </c>
      <c r="F506" s="141">
        <v>1557.1000000000001</v>
      </c>
      <c r="G506" s="141">
        <v>0</v>
      </c>
    </row>
    <row r="507" spans="1:7" x14ac:dyDescent="0.25">
      <c r="A507" t="s">
        <v>2389</v>
      </c>
      <c r="B507" s="141">
        <v>8</v>
      </c>
      <c r="C507" s="141">
        <v>20</v>
      </c>
      <c r="D507" s="141">
        <v>0</v>
      </c>
      <c r="E507" s="141">
        <v>0</v>
      </c>
      <c r="F507" s="141">
        <v>683780</v>
      </c>
      <c r="G507" s="141">
        <v>0</v>
      </c>
    </row>
    <row r="508" spans="1:7" x14ac:dyDescent="0.25">
      <c r="A508" t="s">
        <v>2398</v>
      </c>
      <c r="B508" s="141">
        <v>16</v>
      </c>
      <c r="C508" s="141">
        <v>40</v>
      </c>
      <c r="D508" s="141">
        <v>40</v>
      </c>
      <c r="E508" s="141">
        <v>40</v>
      </c>
      <c r="F508" s="141">
        <v>315201.2</v>
      </c>
      <c r="G508" s="141">
        <v>315201.2</v>
      </c>
    </row>
    <row r="509" spans="1:7" x14ac:dyDescent="0.25">
      <c r="A509" t="s">
        <v>2406</v>
      </c>
      <c r="B509" s="141">
        <v>16</v>
      </c>
      <c r="C509" s="141">
        <v>40</v>
      </c>
      <c r="D509" s="141">
        <v>0</v>
      </c>
      <c r="E509" s="141">
        <v>0</v>
      </c>
      <c r="F509" s="141">
        <v>1039600</v>
      </c>
      <c r="G509" s="141">
        <v>0</v>
      </c>
    </row>
    <row r="510" spans="1:7" x14ac:dyDescent="0.25">
      <c r="A510" t="s">
        <v>2789</v>
      </c>
      <c r="B510" s="141">
        <v>475647</v>
      </c>
      <c r="C510" s="141">
        <v>1188379</v>
      </c>
      <c r="D510" s="141">
        <v>626864</v>
      </c>
      <c r="E510" s="141">
        <v>518312</v>
      </c>
      <c r="F510" s="141">
        <v>349773429.73000008</v>
      </c>
      <c r="G510" s="141">
        <v>173511440.84999999</v>
      </c>
    </row>
  </sheetData>
  <mergeCells count="1">
    <mergeCell ref="A1:F1"/>
  </mergeCells>
  <conditionalFormatting sqref="A1">
    <cfRule type="duplicateValues" dxfId="4" priority="1"/>
  </conditionalFormatting>
  <conditionalFormatting sqref="A22:A510">
    <cfRule type="duplicateValues" dxfId="3"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F7"/>
  <sheetViews>
    <sheetView workbookViewId="0">
      <selection activeCell="E2" sqref="E2"/>
    </sheetView>
  </sheetViews>
  <sheetFormatPr baseColWidth="10" defaultRowHeight="15" x14ac:dyDescent="0.25"/>
  <cols>
    <col min="1" max="1" width="21.85546875" bestFit="1" customWidth="1"/>
    <col min="2" max="2" width="22.42578125" bestFit="1" customWidth="1"/>
    <col min="3" max="3" width="15.28515625" bestFit="1" customWidth="1"/>
    <col min="4" max="4" width="11.140625" bestFit="1" customWidth="1"/>
    <col min="5" max="5" width="13.7109375" bestFit="1" customWidth="1"/>
    <col min="6" max="7" width="12.5703125" bestFit="1" customWidth="1"/>
  </cols>
  <sheetData>
    <row r="1" spans="1:6" x14ac:dyDescent="0.25">
      <c r="A1" s="86" t="s">
        <v>3404</v>
      </c>
      <c r="B1" s="86" t="s">
        <v>3410</v>
      </c>
    </row>
    <row r="2" spans="1:6" x14ac:dyDescent="0.25">
      <c r="A2" s="86" t="s">
        <v>2791</v>
      </c>
      <c r="B2" t="s">
        <v>3411</v>
      </c>
      <c r="C2" t="s">
        <v>3412</v>
      </c>
      <c r="D2" t="s">
        <v>3409</v>
      </c>
      <c r="E2" t="s">
        <v>2797</v>
      </c>
      <c r="F2" t="s">
        <v>2789</v>
      </c>
    </row>
    <row r="3" spans="1:6" x14ac:dyDescent="0.25">
      <c r="A3" s="88" t="s">
        <v>3405</v>
      </c>
      <c r="B3" s="141"/>
      <c r="C3" s="141">
        <v>190</v>
      </c>
      <c r="D3" s="141">
        <v>199</v>
      </c>
      <c r="E3" s="141"/>
      <c r="F3" s="141">
        <v>389</v>
      </c>
    </row>
    <row r="4" spans="1:6" x14ac:dyDescent="0.25">
      <c r="A4" s="88" t="s">
        <v>2803</v>
      </c>
      <c r="B4" s="141"/>
      <c r="C4" s="141">
        <v>13</v>
      </c>
      <c r="D4" s="141">
        <v>6</v>
      </c>
      <c r="E4" s="141"/>
      <c r="F4" s="141">
        <v>19</v>
      </c>
    </row>
    <row r="5" spans="1:6" x14ac:dyDescent="0.25">
      <c r="A5" s="88" t="s">
        <v>3406</v>
      </c>
      <c r="B5" s="141"/>
      <c r="C5" s="141"/>
      <c r="D5" s="141"/>
      <c r="E5" s="141">
        <v>321</v>
      </c>
      <c r="F5" s="141">
        <v>321</v>
      </c>
    </row>
    <row r="6" spans="1:6" x14ac:dyDescent="0.25">
      <c r="A6" s="88" t="s">
        <v>2804</v>
      </c>
      <c r="B6" s="141">
        <v>21</v>
      </c>
      <c r="C6" s="141">
        <v>190</v>
      </c>
      <c r="D6" s="141">
        <v>47</v>
      </c>
      <c r="E6" s="141"/>
      <c r="F6" s="141">
        <v>258</v>
      </c>
    </row>
    <row r="7" spans="1:6" x14ac:dyDescent="0.25">
      <c r="A7" s="88" t="s">
        <v>2789</v>
      </c>
      <c r="B7" s="141">
        <v>21</v>
      </c>
      <c r="C7" s="141">
        <v>393</v>
      </c>
      <c r="D7" s="141">
        <v>252</v>
      </c>
      <c r="E7" s="141">
        <v>321</v>
      </c>
      <c r="F7" s="141">
        <v>987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sheetPr>
  <dimension ref="A1:F314"/>
  <sheetViews>
    <sheetView topLeftCell="A4" workbookViewId="0">
      <selection activeCell="D4" sqref="D4"/>
    </sheetView>
  </sheetViews>
  <sheetFormatPr baseColWidth="10" defaultRowHeight="15" x14ac:dyDescent="0.25"/>
  <cols>
    <col min="1" max="1" width="24.42578125" bestFit="1" customWidth="1"/>
    <col min="2" max="2" width="25.5703125" bestFit="1" customWidth="1"/>
    <col min="3" max="3" width="23.7109375" bestFit="1" customWidth="1"/>
    <col min="4" max="4" width="26" bestFit="1" customWidth="1"/>
  </cols>
  <sheetData>
    <row r="1" spans="1:6" ht="26.25" x14ac:dyDescent="0.4">
      <c r="A1" s="160" t="s">
        <v>3448</v>
      </c>
      <c r="B1" s="160"/>
      <c r="C1" s="160"/>
      <c r="D1" s="160"/>
      <c r="E1" s="160"/>
      <c r="F1" s="160"/>
    </row>
    <row r="4" spans="1:6" x14ac:dyDescent="0.25">
      <c r="A4" s="86" t="s">
        <v>2791</v>
      </c>
      <c r="B4" t="s">
        <v>3453</v>
      </c>
      <c r="C4" t="s">
        <v>3438</v>
      </c>
      <c r="D4" t="s">
        <v>3430</v>
      </c>
    </row>
    <row r="5" spans="1:6" x14ac:dyDescent="0.25">
      <c r="A5" s="88" t="s">
        <v>2044</v>
      </c>
      <c r="B5" s="141">
        <v>30896.449999999997</v>
      </c>
      <c r="C5" s="141">
        <v>27641.979999999996</v>
      </c>
      <c r="D5" s="141">
        <v>76619.310000000012</v>
      </c>
    </row>
    <row r="6" spans="1:6" x14ac:dyDescent="0.25">
      <c r="A6" s="88" t="s">
        <v>2049</v>
      </c>
      <c r="B6" s="141">
        <v>119258.28</v>
      </c>
      <c r="C6" s="141">
        <v>295479.18</v>
      </c>
      <c r="D6" s="141">
        <v>296548.89999999997</v>
      </c>
    </row>
    <row r="7" spans="1:6" x14ac:dyDescent="0.25">
      <c r="A7" s="88" t="s">
        <v>2064</v>
      </c>
      <c r="B7" s="141">
        <v>696</v>
      </c>
      <c r="C7" s="141">
        <v>1589</v>
      </c>
      <c r="D7" s="141">
        <v>1608</v>
      </c>
    </row>
    <row r="8" spans="1:6" x14ac:dyDescent="0.25">
      <c r="A8" s="88" t="s">
        <v>2082</v>
      </c>
      <c r="B8" s="141">
        <v>298.26</v>
      </c>
      <c r="C8" s="141">
        <v>298.26</v>
      </c>
      <c r="D8" s="141">
        <v>447.39</v>
      </c>
    </row>
    <row r="9" spans="1:6" x14ac:dyDescent="0.25">
      <c r="A9" s="88" t="s">
        <v>2086</v>
      </c>
      <c r="B9" s="141">
        <v>66886.559999999998</v>
      </c>
      <c r="C9" s="141">
        <v>95280</v>
      </c>
      <c r="D9" s="141">
        <v>167216.4</v>
      </c>
    </row>
    <row r="10" spans="1:6" x14ac:dyDescent="0.25">
      <c r="A10" s="88" t="s">
        <v>2105</v>
      </c>
      <c r="B10" s="141">
        <v>1263.5</v>
      </c>
      <c r="C10" s="141">
        <v>1263.5</v>
      </c>
      <c r="D10" s="141">
        <v>1895.25</v>
      </c>
    </row>
    <row r="11" spans="1:6" x14ac:dyDescent="0.25">
      <c r="A11" s="88" t="s">
        <v>2117</v>
      </c>
      <c r="B11" s="141">
        <v>30240</v>
      </c>
      <c r="C11" s="141">
        <v>0</v>
      </c>
      <c r="D11" s="141">
        <v>73710</v>
      </c>
    </row>
    <row r="12" spans="1:6" x14ac:dyDescent="0.25">
      <c r="A12" s="88" t="s">
        <v>2133</v>
      </c>
      <c r="B12" s="141">
        <v>213.01999999999998</v>
      </c>
      <c r="C12" s="141">
        <v>0</v>
      </c>
      <c r="D12" s="141">
        <v>433.09</v>
      </c>
    </row>
    <row r="13" spans="1:6" x14ac:dyDescent="0.25">
      <c r="A13" s="88" t="s">
        <v>2224</v>
      </c>
      <c r="B13" s="141">
        <v>30.900000000000002</v>
      </c>
      <c r="C13" s="141">
        <v>77.25</v>
      </c>
      <c r="D13" s="141">
        <v>77.25</v>
      </c>
    </row>
    <row r="14" spans="1:6" x14ac:dyDescent="0.25">
      <c r="A14" s="88" t="s">
        <v>2141</v>
      </c>
      <c r="B14" s="141">
        <v>112174.92</v>
      </c>
      <c r="C14" s="141">
        <v>280437.3</v>
      </c>
      <c r="D14" s="141">
        <v>280437.3</v>
      </c>
    </row>
    <row r="15" spans="1:6" x14ac:dyDescent="0.25">
      <c r="A15" s="88" t="s">
        <v>2147</v>
      </c>
      <c r="B15" s="141">
        <v>7161.6</v>
      </c>
      <c r="C15" s="141">
        <v>17904</v>
      </c>
      <c r="D15" s="141">
        <v>17904</v>
      </c>
    </row>
    <row r="16" spans="1:6" x14ac:dyDescent="0.25">
      <c r="A16" s="88" t="s">
        <v>2152</v>
      </c>
      <c r="B16" s="141">
        <v>4411.68</v>
      </c>
      <c r="C16" s="141">
        <v>9926.2800000000007</v>
      </c>
      <c r="D16" s="141">
        <v>9926.2800000000007</v>
      </c>
    </row>
    <row r="17" spans="1:4" x14ac:dyDescent="0.25">
      <c r="A17" s="88" t="s">
        <v>2158</v>
      </c>
      <c r="B17" s="141">
        <v>2661.5200000000004</v>
      </c>
      <c r="C17" s="141">
        <v>6443.68</v>
      </c>
      <c r="D17" s="141">
        <v>6443.68</v>
      </c>
    </row>
    <row r="18" spans="1:4" x14ac:dyDescent="0.25">
      <c r="A18" s="88" t="s">
        <v>2163</v>
      </c>
      <c r="B18" s="141">
        <v>50</v>
      </c>
      <c r="C18" s="141">
        <v>0</v>
      </c>
      <c r="D18" s="141">
        <v>100</v>
      </c>
    </row>
    <row r="19" spans="1:4" x14ac:dyDescent="0.25">
      <c r="A19" s="88" t="s">
        <v>2169</v>
      </c>
      <c r="B19" s="141">
        <v>795.04</v>
      </c>
      <c r="C19" s="141">
        <v>1937.9099999999999</v>
      </c>
      <c r="D19" s="141">
        <v>1937.9099999999999</v>
      </c>
    </row>
    <row r="20" spans="1:4" x14ac:dyDescent="0.25">
      <c r="A20" s="88" t="s">
        <v>2173</v>
      </c>
      <c r="B20" s="141">
        <v>839280</v>
      </c>
      <c r="C20" s="141">
        <v>839280</v>
      </c>
      <c r="D20" s="141">
        <v>2098200</v>
      </c>
    </row>
    <row r="21" spans="1:4" x14ac:dyDescent="0.25">
      <c r="A21" s="88" t="s">
        <v>2178</v>
      </c>
      <c r="B21" s="141">
        <v>14644</v>
      </c>
      <c r="C21" s="141">
        <v>32949</v>
      </c>
      <c r="D21" s="141">
        <v>32949</v>
      </c>
    </row>
    <row r="22" spans="1:4" x14ac:dyDescent="0.25">
      <c r="A22" s="88" t="s">
        <v>2184</v>
      </c>
      <c r="B22" s="141">
        <v>65.8</v>
      </c>
      <c r="C22" s="141">
        <v>0</v>
      </c>
      <c r="D22" s="141">
        <v>150.4</v>
      </c>
    </row>
    <row r="23" spans="1:4" x14ac:dyDescent="0.25">
      <c r="A23" s="88" t="s">
        <v>2190</v>
      </c>
      <c r="B23" s="141">
        <v>392732</v>
      </c>
      <c r="C23" s="141">
        <v>977652</v>
      </c>
      <c r="D23" s="141">
        <v>977652</v>
      </c>
    </row>
    <row r="24" spans="1:4" x14ac:dyDescent="0.25">
      <c r="A24" s="88" t="s">
        <v>2191</v>
      </c>
      <c r="B24" s="141">
        <v>272800</v>
      </c>
      <c r="C24" s="141">
        <v>0</v>
      </c>
      <c r="D24" s="141">
        <v>686400</v>
      </c>
    </row>
    <row r="25" spans="1:4" x14ac:dyDescent="0.25">
      <c r="A25" s="88" t="s">
        <v>2194</v>
      </c>
      <c r="B25" s="141">
        <v>178.5</v>
      </c>
      <c r="C25" s="141">
        <v>678.30000000000007</v>
      </c>
      <c r="D25" s="141">
        <v>428.40000000000003</v>
      </c>
    </row>
    <row r="26" spans="1:4" x14ac:dyDescent="0.25">
      <c r="A26" s="88" t="s">
        <v>2198</v>
      </c>
      <c r="B26" s="141">
        <v>482.64</v>
      </c>
      <c r="C26" s="141">
        <v>0</v>
      </c>
      <c r="D26" s="141">
        <v>1126.1599999999999</v>
      </c>
    </row>
    <row r="27" spans="1:4" x14ac:dyDescent="0.25">
      <c r="A27" s="88" t="s">
        <v>2205</v>
      </c>
      <c r="B27" s="141">
        <v>71.400000000000006</v>
      </c>
      <c r="C27" s="141">
        <v>0</v>
      </c>
      <c r="D27" s="141">
        <v>178.5</v>
      </c>
    </row>
    <row r="28" spans="1:4" x14ac:dyDescent="0.25">
      <c r="A28" s="88" t="s">
        <v>2206</v>
      </c>
      <c r="B28" s="141">
        <v>482.64</v>
      </c>
      <c r="C28" s="141">
        <v>0</v>
      </c>
      <c r="D28" s="141">
        <v>1126.1599999999999</v>
      </c>
    </row>
    <row r="29" spans="1:4" x14ac:dyDescent="0.25">
      <c r="A29" s="88" t="s">
        <v>2229</v>
      </c>
      <c r="B29" s="141">
        <v>239.28</v>
      </c>
      <c r="C29" s="141">
        <v>0</v>
      </c>
      <c r="D29" s="141">
        <v>488.04</v>
      </c>
    </row>
    <row r="30" spans="1:4" x14ac:dyDescent="0.25">
      <c r="A30" s="88" t="s">
        <v>2240</v>
      </c>
      <c r="B30" s="141">
        <v>232537.2</v>
      </c>
      <c r="C30" s="141">
        <v>581343</v>
      </c>
      <c r="D30" s="141">
        <v>581343</v>
      </c>
    </row>
    <row r="31" spans="1:4" x14ac:dyDescent="0.25">
      <c r="A31" s="88" t="s">
        <v>2242</v>
      </c>
      <c r="B31" s="141">
        <v>564999.16</v>
      </c>
      <c r="C31" s="141">
        <v>1419318.3699999999</v>
      </c>
      <c r="D31" s="141">
        <v>1419318.3699999999</v>
      </c>
    </row>
    <row r="32" spans="1:4" x14ac:dyDescent="0.25">
      <c r="A32" s="88" t="s">
        <v>2243</v>
      </c>
      <c r="B32" s="141">
        <v>3837200</v>
      </c>
      <c r="C32" s="141">
        <v>3837200</v>
      </c>
      <c r="D32" s="141">
        <v>9192850</v>
      </c>
    </row>
    <row r="33" spans="1:4" x14ac:dyDescent="0.25">
      <c r="A33" s="88" t="s">
        <v>2245</v>
      </c>
      <c r="B33" s="141">
        <v>44087.199999999997</v>
      </c>
      <c r="C33" s="141">
        <v>110218</v>
      </c>
      <c r="D33" s="141">
        <v>110218</v>
      </c>
    </row>
    <row r="34" spans="1:4" x14ac:dyDescent="0.25">
      <c r="A34" s="88" t="s">
        <v>2247</v>
      </c>
      <c r="B34" s="141">
        <v>287050</v>
      </c>
      <c r="C34" s="141">
        <v>706143</v>
      </c>
      <c r="D34" s="141">
        <v>706143</v>
      </c>
    </row>
    <row r="35" spans="1:4" x14ac:dyDescent="0.25">
      <c r="A35" s="88" t="s">
        <v>2249</v>
      </c>
      <c r="B35" s="141">
        <v>81026</v>
      </c>
      <c r="C35" s="141">
        <v>81026</v>
      </c>
      <c r="D35" s="141">
        <v>81026</v>
      </c>
    </row>
    <row r="36" spans="1:4" x14ac:dyDescent="0.25">
      <c r="A36" s="88" t="s">
        <v>2251</v>
      </c>
      <c r="B36" s="141">
        <v>347579.55</v>
      </c>
      <c r="C36" s="141">
        <v>648338.4</v>
      </c>
      <c r="D36" s="141">
        <v>810419.26</v>
      </c>
    </row>
    <row r="37" spans="1:4" x14ac:dyDescent="0.25">
      <c r="A37" s="88" t="s">
        <v>2252</v>
      </c>
      <c r="B37" s="141">
        <v>3924</v>
      </c>
      <c r="C37" s="141">
        <v>9374</v>
      </c>
      <c r="D37" s="141">
        <v>9374</v>
      </c>
    </row>
    <row r="38" spans="1:4" x14ac:dyDescent="0.25">
      <c r="A38" s="88" t="s">
        <v>2254</v>
      </c>
      <c r="B38" s="141">
        <v>416000</v>
      </c>
      <c r="C38" s="141">
        <v>1040000</v>
      </c>
      <c r="D38" s="141">
        <v>1040000</v>
      </c>
    </row>
    <row r="39" spans="1:4" x14ac:dyDescent="0.25">
      <c r="A39" s="88" t="s">
        <v>2256</v>
      </c>
      <c r="B39" s="141">
        <v>1208239.3799999999</v>
      </c>
      <c r="C39" s="141">
        <v>2875263.4799999995</v>
      </c>
      <c r="D39" s="141">
        <v>2942619.2999999993</v>
      </c>
    </row>
    <row r="40" spans="1:4" x14ac:dyDescent="0.25">
      <c r="A40" s="88" t="s">
        <v>2262</v>
      </c>
      <c r="B40" s="141">
        <v>3200000</v>
      </c>
      <c r="C40" s="141">
        <v>0</v>
      </c>
      <c r="D40" s="141">
        <v>7680000</v>
      </c>
    </row>
    <row r="41" spans="1:4" x14ac:dyDescent="0.25">
      <c r="A41" s="88" t="s">
        <v>2264</v>
      </c>
      <c r="B41" s="141">
        <v>1771536</v>
      </c>
      <c r="C41" s="141">
        <v>2214420</v>
      </c>
      <c r="D41" s="141">
        <v>4428840</v>
      </c>
    </row>
    <row r="42" spans="1:4" x14ac:dyDescent="0.25">
      <c r="A42" s="88" t="s">
        <v>2265</v>
      </c>
      <c r="B42" s="141">
        <v>4787499.5999999996</v>
      </c>
      <c r="C42" s="141">
        <v>11845992.6</v>
      </c>
      <c r="D42" s="141">
        <v>11845992.6</v>
      </c>
    </row>
    <row r="43" spans="1:4" x14ac:dyDescent="0.25">
      <c r="A43" s="88" t="s">
        <v>96</v>
      </c>
      <c r="B43" s="141">
        <v>4640.18</v>
      </c>
      <c r="C43" s="141">
        <v>0</v>
      </c>
      <c r="D43" s="141">
        <v>11478.34</v>
      </c>
    </row>
    <row r="44" spans="1:4" x14ac:dyDescent="0.25">
      <c r="A44" s="88" t="s">
        <v>315</v>
      </c>
      <c r="B44" s="141">
        <v>260.32</v>
      </c>
      <c r="C44" s="141">
        <v>0</v>
      </c>
      <c r="D44" s="141">
        <v>520.64</v>
      </c>
    </row>
    <row r="45" spans="1:4" x14ac:dyDescent="0.25">
      <c r="A45" s="88" t="s">
        <v>172</v>
      </c>
      <c r="B45" s="141">
        <v>1150.5999999999999</v>
      </c>
      <c r="C45" s="141">
        <v>0</v>
      </c>
      <c r="D45" s="141">
        <v>1150.5999999999999</v>
      </c>
    </row>
    <row r="46" spans="1:4" x14ac:dyDescent="0.25">
      <c r="A46" s="88" t="s">
        <v>281</v>
      </c>
      <c r="B46" s="141">
        <v>133405.85999999999</v>
      </c>
      <c r="C46" s="141">
        <v>0</v>
      </c>
      <c r="D46" s="141">
        <v>304927.68</v>
      </c>
    </row>
    <row r="47" spans="1:4" x14ac:dyDescent="0.25">
      <c r="A47" s="88" t="s">
        <v>254</v>
      </c>
      <c r="B47" s="141">
        <v>1327.59</v>
      </c>
      <c r="C47" s="141">
        <v>0</v>
      </c>
      <c r="D47" s="141">
        <v>1681.4099999999999</v>
      </c>
    </row>
    <row r="48" spans="1:4" x14ac:dyDescent="0.25">
      <c r="A48" s="88" t="s">
        <v>42</v>
      </c>
      <c r="B48" s="141">
        <v>2311.6999999999998</v>
      </c>
      <c r="C48" s="141">
        <v>0</v>
      </c>
      <c r="D48" s="141">
        <v>4330.5</v>
      </c>
    </row>
    <row r="49" spans="1:4" x14ac:dyDescent="0.25">
      <c r="A49" s="88" t="s">
        <v>49</v>
      </c>
      <c r="B49" s="141">
        <v>4033588.87</v>
      </c>
      <c r="C49" s="141">
        <v>2370</v>
      </c>
      <c r="D49" s="141">
        <v>9946135.6900000013</v>
      </c>
    </row>
    <row r="50" spans="1:4" x14ac:dyDescent="0.25">
      <c r="A50" s="88" t="s">
        <v>63</v>
      </c>
      <c r="B50" s="141">
        <v>123975.72</v>
      </c>
      <c r="C50" s="141">
        <v>289276.68</v>
      </c>
      <c r="D50" s="141">
        <v>289276.68</v>
      </c>
    </row>
    <row r="51" spans="1:4" x14ac:dyDescent="0.25">
      <c r="A51" s="88" t="s">
        <v>69</v>
      </c>
      <c r="B51" s="141">
        <v>4268706.8999999994</v>
      </c>
      <c r="C51" s="141">
        <v>10428235.219999999</v>
      </c>
      <c r="D51" s="141">
        <v>10521698.25</v>
      </c>
    </row>
    <row r="52" spans="1:4" x14ac:dyDescent="0.25">
      <c r="A52" s="88" t="s">
        <v>79</v>
      </c>
      <c r="B52" s="141">
        <v>3744889.02</v>
      </c>
      <c r="C52" s="141">
        <v>2989433.02</v>
      </c>
      <c r="D52" s="141">
        <v>9165628.0600000005</v>
      </c>
    </row>
    <row r="53" spans="1:4" x14ac:dyDescent="0.25">
      <c r="A53" s="88" t="s">
        <v>89</v>
      </c>
      <c r="B53" s="141">
        <v>2456689.41</v>
      </c>
      <c r="C53" s="141">
        <v>176348.79999999999</v>
      </c>
      <c r="D53" s="141">
        <v>5946689.3899999987</v>
      </c>
    </row>
    <row r="54" spans="1:4" x14ac:dyDescent="0.25">
      <c r="A54" s="88" t="s">
        <v>109</v>
      </c>
      <c r="B54" s="141">
        <v>212285.76</v>
      </c>
      <c r="C54" s="141">
        <v>517446.54000000004</v>
      </c>
      <c r="D54" s="141">
        <v>517446.54000000004</v>
      </c>
    </row>
    <row r="55" spans="1:4" x14ac:dyDescent="0.25">
      <c r="A55" s="88" t="s">
        <v>115</v>
      </c>
      <c r="B55" s="141">
        <v>2916936</v>
      </c>
      <c r="C55" s="141">
        <v>6887210</v>
      </c>
      <c r="D55" s="141">
        <v>6887210</v>
      </c>
    </row>
    <row r="56" spans="1:4" x14ac:dyDescent="0.25">
      <c r="A56" s="88" t="s">
        <v>127</v>
      </c>
      <c r="B56" s="141">
        <v>8882932.5199999996</v>
      </c>
      <c r="C56" s="141">
        <v>21189112.700000003</v>
      </c>
      <c r="D56" s="141">
        <v>22194053.210000001</v>
      </c>
    </row>
    <row r="57" spans="1:4" x14ac:dyDescent="0.25">
      <c r="A57" s="88" t="s">
        <v>140</v>
      </c>
      <c r="B57" s="141">
        <v>111389.59999999999</v>
      </c>
      <c r="C57" s="141">
        <v>278474</v>
      </c>
      <c r="D57" s="141">
        <v>278474</v>
      </c>
    </row>
    <row r="58" spans="1:4" x14ac:dyDescent="0.25">
      <c r="A58" s="88" t="s">
        <v>148</v>
      </c>
      <c r="B58" s="141">
        <v>6104</v>
      </c>
      <c r="C58" s="141">
        <v>10900</v>
      </c>
      <c r="D58" s="141">
        <v>15260</v>
      </c>
    </row>
    <row r="59" spans="1:4" x14ac:dyDescent="0.25">
      <c r="A59" s="88" t="s">
        <v>160</v>
      </c>
      <c r="B59" s="141">
        <v>9214855.75</v>
      </c>
      <c r="C59" s="141">
        <v>22990517.25</v>
      </c>
      <c r="D59" s="141">
        <v>22990517.25</v>
      </c>
    </row>
    <row r="60" spans="1:4" x14ac:dyDescent="0.25">
      <c r="A60" s="88" t="s">
        <v>166</v>
      </c>
      <c r="B60" s="141">
        <v>11170152.620000001</v>
      </c>
      <c r="C60" s="141">
        <v>11406344.82</v>
      </c>
      <c r="D60" s="141">
        <v>27631369.82</v>
      </c>
    </row>
    <row r="61" spans="1:4" x14ac:dyDescent="0.25">
      <c r="A61" s="88" t="s">
        <v>188</v>
      </c>
      <c r="B61" s="141">
        <v>19009146</v>
      </c>
      <c r="C61" s="141">
        <v>11007880</v>
      </c>
      <c r="D61" s="141">
        <v>47126937</v>
      </c>
    </row>
    <row r="62" spans="1:4" x14ac:dyDescent="0.25">
      <c r="A62" s="88" t="s">
        <v>194</v>
      </c>
      <c r="B62" s="141">
        <v>5531555.1000000006</v>
      </c>
      <c r="C62" s="141">
        <v>7141591.7199999997</v>
      </c>
      <c r="D62" s="141">
        <v>13701022.880000001</v>
      </c>
    </row>
    <row r="63" spans="1:4" x14ac:dyDescent="0.25">
      <c r="A63" s="88" t="s">
        <v>200</v>
      </c>
      <c r="B63" s="141">
        <v>736155</v>
      </c>
      <c r="C63" s="141">
        <v>1799490</v>
      </c>
      <c r="D63" s="141">
        <v>1799490</v>
      </c>
    </row>
    <row r="64" spans="1:4" x14ac:dyDescent="0.25">
      <c r="A64" s="88" t="s">
        <v>206</v>
      </c>
      <c r="B64" s="141">
        <v>29450</v>
      </c>
      <c r="C64" s="141">
        <v>0</v>
      </c>
      <c r="D64" s="141">
        <v>58900</v>
      </c>
    </row>
    <row r="65" spans="1:4" x14ac:dyDescent="0.25">
      <c r="A65" s="88" t="s">
        <v>212</v>
      </c>
      <c r="B65" s="141">
        <v>191366.28</v>
      </c>
      <c r="C65" s="141">
        <v>478415.7</v>
      </c>
      <c r="D65" s="141">
        <v>478415.7</v>
      </c>
    </row>
    <row r="66" spans="1:4" x14ac:dyDescent="0.25">
      <c r="A66" s="88" t="s">
        <v>218</v>
      </c>
      <c r="B66" s="141">
        <v>3866826.5999999996</v>
      </c>
      <c r="C66" s="141">
        <v>9574999.1999999993</v>
      </c>
      <c r="D66" s="141">
        <v>9574999.1999999993</v>
      </c>
    </row>
    <row r="67" spans="1:4" x14ac:dyDescent="0.25">
      <c r="A67" s="88" t="s">
        <v>267</v>
      </c>
      <c r="B67" s="141">
        <v>2444000</v>
      </c>
      <c r="C67" s="141">
        <v>6084000</v>
      </c>
      <c r="D67" s="141">
        <v>6084000</v>
      </c>
    </row>
    <row r="68" spans="1:4" x14ac:dyDescent="0.25">
      <c r="A68" s="88" t="s">
        <v>309</v>
      </c>
      <c r="B68" s="141">
        <v>1162686</v>
      </c>
      <c r="C68" s="141">
        <v>2674177.8000000003</v>
      </c>
      <c r="D68" s="141">
        <v>2674177.8000000003</v>
      </c>
    </row>
    <row r="69" spans="1:4" x14ac:dyDescent="0.25">
      <c r="A69" s="88" t="s">
        <v>325</v>
      </c>
      <c r="B69" s="141">
        <v>5120000</v>
      </c>
      <c r="C69" s="141">
        <v>5120000</v>
      </c>
      <c r="D69" s="141">
        <v>12480000</v>
      </c>
    </row>
    <row r="70" spans="1:4" x14ac:dyDescent="0.25">
      <c r="A70" s="88" t="s">
        <v>329</v>
      </c>
      <c r="B70" s="141">
        <v>665000</v>
      </c>
      <c r="C70" s="141">
        <v>665000</v>
      </c>
      <c r="D70" s="141">
        <v>1645000</v>
      </c>
    </row>
    <row r="71" spans="1:4" x14ac:dyDescent="0.25">
      <c r="A71" s="88" t="s">
        <v>339</v>
      </c>
      <c r="B71" s="141">
        <v>676548.39999999991</v>
      </c>
      <c r="C71" s="141">
        <v>1679070.1199999999</v>
      </c>
      <c r="D71" s="141">
        <v>1679070.1199999999</v>
      </c>
    </row>
    <row r="72" spans="1:4" x14ac:dyDescent="0.25">
      <c r="A72" s="88" t="s">
        <v>349</v>
      </c>
      <c r="B72" s="141">
        <v>198528</v>
      </c>
      <c r="C72" s="141">
        <v>494208</v>
      </c>
      <c r="D72" s="141">
        <v>494208</v>
      </c>
    </row>
    <row r="73" spans="1:4" x14ac:dyDescent="0.25">
      <c r="A73" s="88" t="s">
        <v>363</v>
      </c>
      <c r="B73" s="141">
        <v>142500</v>
      </c>
      <c r="C73" s="141">
        <v>327750</v>
      </c>
      <c r="D73" s="141">
        <v>327750</v>
      </c>
    </row>
    <row r="74" spans="1:4" x14ac:dyDescent="0.25">
      <c r="A74" s="88" t="s">
        <v>1306</v>
      </c>
      <c r="B74" s="141">
        <v>185862</v>
      </c>
      <c r="C74" s="141">
        <v>61258</v>
      </c>
      <c r="D74" s="141">
        <v>464382</v>
      </c>
    </row>
    <row r="75" spans="1:4" x14ac:dyDescent="0.25">
      <c r="A75" s="88" t="s">
        <v>1315</v>
      </c>
      <c r="B75" s="141">
        <v>41294.300000000003</v>
      </c>
      <c r="C75" s="141">
        <v>95140.3</v>
      </c>
      <c r="D75" s="141">
        <v>95140.3</v>
      </c>
    </row>
    <row r="76" spans="1:4" x14ac:dyDescent="0.25">
      <c r="A76" s="88" t="s">
        <v>1322</v>
      </c>
      <c r="B76" s="141">
        <v>1270.5</v>
      </c>
      <c r="C76" s="141">
        <v>2864.07</v>
      </c>
      <c r="D76" s="141">
        <v>2936.67</v>
      </c>
    </row>
    <row r="77" spans="1:4" x14ac:dyDescent="0.25">
      <c r="A77" s="88" t="s">
        <v>1331</v>
      </c>
      <c r="B77" s="141">
        <v>25.6</v>
      </c>
      <c r="C77" s="141">
        <v>25.6</v>
      </c>
      <c r="D77" s="141">
        <v>64</v>
      </c>
    </row>
    <row r="78" spans="1:4" x14ac:dyDescent="0.25">
      <c r="A78" s="88" t="s">
        <v>2219</v>
      </c>
      <c r="B78" s="141">
        <v>750</v>
      </c>
      <c r="C78" s="141">
        <v>1750</v>
      </c>
      <c r="D78" s="141">
        <v>1750</v>
      </c>
    </row>
    <row r="79" spans="1:4" x14ac:dyDescent="0.25">
      <c r="A79" s="88" t="s">
        <v>1337</v>
      </c>
      <c r="B79" s="141">
        <v>20030.399999999998</v>
      </c>
      <c r="C79" s="141">
        <v>50076</v>
      </c>
      <c r="D79" s="141">
        <v>50076</v>
      </c>
    </row>
    <row r="80" spans="1:4" x14ac:dyDescent="0.25">
      <c r="A80" s="88" t="s">
        <v>1350</v>
      </c>
      <c r="B80" s="141">
        <v>7224.96</v>
      </c>
      <c r="C80" s="141">
        <v>7721.54</v>
      </c>
      <c r="D80" s="141">
        <v>17822.87</v>
      </c>
    </row>
    <row r="81" spans="1:4" x14ac:dyDescent="0.25">
      <c r="A81" s="88" t="s">
        <v>1354</v>
      </c>
      <c r="B81" s="141">
        <v>4667.1000000000004</v>
      </c>
      <c r="C81" s="141">
        <v>0</v>
      </c>
      <c r="D81" s="141">
        <v>11288.2</v>
      </c>
    </row>
    <row r="82" spans="1:4" x14ac:dyDescent="0.25">
      <c r="A82" s="88" t="s">
        <v>1399</v>
      </c>
      <c r="B82" s="141">
        <v>9280</v>
      </c>
      <c r="C82" s="141">
        <v>0</v>
      </c>
      <c r="D82" s="141">
        <v>22620</v>
      </c>
    </row>
    <row r="83" spans="1:4" x14ac:dyDescent="0.25">
      <c r="A83" s="88" t="s">
        <v>1376</v>
      </c>
      <c r="B83" s="141">
        <v>29792.58</v>
      </c>
      <c r="C83" s="141">
        <v>0</v>
      </c>
      <c r="D83" s="141">
        <v>74432.039999999994</v>
      </c>
    </row>
    <row r="84" spans="1:4" x14ac:dyDescent="0.25">
      <c r="A84" s="88" t="s">
        <v>1381</v>
      </c>
      <c r="B84" s="141">
        <v>908539.78</v>
      </c>
      <c r="C84" s="141">
        <v>3739.78</v>
      </c>
      <c r="D84" s="141">
        <v>2271349.4500000002</v>
      </c>
    </row>
    <row r="85" spans="1:4" x14ac:dyDescent="0.25">
      <c r="A85" s="88" t="s">
        <v>1414</v>
      </c>
      <c r="B85" s="141">
        <v>1861191</v>
      </c>
      <c r="C85" s="141">
        <v>0</v>
      </c>
      <c r="D85" s="141">
        <v>4642281</v>
      </c>
    </row>
    <row r="86" spans="1:4" x14ac:dyDescent="0.25">
      <c r="A86" s="88" t="s">
        <v>1405</v>
      </c>
      <c r="B86" s="141">
        <v>104520</v>
      </c>
      <c r="C86" s="141">
        <v>0</v>
      </c>
      <c r="D86" s="141">
        <v>261300</v>
      </c>
    </row>
    <row r="87" spans="1:4" x14ac:dyDescent="0.25">
      <c r="A87" s="88" t="s">
        <v>1421</v>
      </c>
      <c r="B87" s="141">
        <v>108733.5</v>
      </c>
      <c r="C87" s="141">
        <v>108733.5</v>
      </c>
      <c r="D87" s="141">
        <v>271626.5</v>
      </c>
    </row>
    <row r="88" spans="1:4" x14ac:dyDescent="0.25">
      <c r="A88" s="88" t="s">
        <v>384</v>
      </c>
      <c r="B88" s="141">
        <v>1066.68</v>
      </c>
      <c r="C88" s="141">
        <v>0</v>
      </c>
      <c r="D88" s="141">
        <v>2133.36</v>
      </c>
    </row>
    <row r="89" spans="1:4" x14ac:dyDescent="0.25">
      <c r="A89" s="88" t="s">
        <v>1456</v>
      </c>
      <c r="B89" s="141">
        <v>68250</v>
      </c>
      <c r="C89" s="141">
        <v>0</v>
      </c>
      <c r="D89" s="141">
        <v>136500</v>
      </c>
    </row>
    <row r="90" spans="1:4" x14ac:dyDescent="0.25">
      <c r="A90" s="88" t="s">
        <v>1428</v>
      </c>
      <c r="B90" s="141">
        <v>2130.64</v>
      </c>
      <c r="C90" s="141">
        <v>0</v>
      </c>
      <c r="D90" s="141">
        <v>4793.9399999999996</v>
      </c>
    </row>
    <row r="91" spans="1:4" x14ac:dyDescent="0.25">
      <c r="A91" s="88" t="s">
        <v>1451</v>
      </c>
      <c r="B91" s="141">
        <v>498960</v>
      </c>
      <c r="C91" s="141">
        <v>0</v>
      </c>
      <c r="D91" s="141">
        <v>1147608</v>
      </c>
    </row>
    <row r="92" spans="1:4" x14ac:dyDescent="0.25">
      <c r="A92" s="88" t="s">
        <v>1440</v>
      </c>
      <c r="B92" s="141">
        <v>467048.39999999997</v>
      </c>
      <c r="C92" s="141">
        <v>0</v>
      </c>
      <c r="D92" s="141">
        <v>1164181.2</v>
      </c>
    </row>
    <row r="93" spans="1:4" x14ac:dyDescent="0.25">
      <c r="A93" s="88" t="s">
        <v>1461</v>
      </c>
      <c r="B93" s="141">
        <v>206334</v>
      </c>
      <c r="C93" s="141">
        <v>0</v>
      </c>
      <c r="D93" s="141">
        <v>509373</v>
      </c>
    </row>
    <row r="94" spans="1:4" x14ac:dyDescent="0.25">
      <c r="A94" s="88" t="s">
        <v>1432</v>
      </c>
      <c r="B94" s="141">
        <v>32280</v>
      </c>
      <c r="C94" s="141">
        <v>17485</v>
      </c>
      <c r="D94" s="141">
        <v>79355</v>
      </c>
    </row>
    <row r="95" spans="1:4" x14ac:dyDescent="0.25">
      <c r="A95" s="88" t="s">
        <v>1475</v>
      </c>
      <c r="B95" s="141">
        <v>198095.81999999873</v>
      </c>
      <c r="C95" s="141">
        <v>209136.64999999866</v>
      </c>
      <c r="D95" s="141">
        <v>494362.7899999966</v>
      </c>
    </row>
    <row r="96" spans="1:4" x14ac:dyDescent="0.25">
      <c r="A96" s="88" t="s">
        <v>1480</v>
      </c>
      <c r="B96" s="141">
        <v>12562.019999999977</v>
      </c>
      <c r="C96" s="141">
        <v>30546.459999999948</v>
      </c>
      <c r="D96" s="141">
        <v>31109.199999999946</v>
      </c>
    </row>
    <row r="97" spans="1:4" x14ac:dyDescent="0.25">
      <c r="A97" s="88" t="s">
        <v>1485</v>
      </c>
      <c r="B97" s="141">
        <v>6806.0799999999963</v>
      </c>
      <c r="C97" s="141">
        <v>4058.7699999999959</v>
      </c>
      <c r="D97" s="141">
        <v>16801.579999999991</v>
      </c>
    </row>
    <row r="98" spans="1:4" x14ac:dyDescent="0.25">
      <c r="A98" s="88" t="s">
        <v>1489</v>
      </c>
      <c r="B98" s="141">
        <v>108525.69</v>
      </c>
      <c r="C98" s="141">
        <v>270850.44</v>
      </c>
      <c r="D98" s="141">
        <v>270850.44</v>
      </c>
    </row>
    <row r="99" spans="1:4" x14ac:dyDescent="0.25">
      <c r="A99" s="88" t="s">
        <v>1495</v>
      </c>
      <c r="B99" s="141">
        <v>72002</v>
      </c>
      <c r="C99" s="141">
        <v>0</v>
      </c>
      <c r="D99" s="141">
        <v>179032</v>
      </c>
    </row>
    <row r="100" spans="1:4" x14ac:dyDescent="0.25">
      <c r="A100" s="88" t="s">
        <v>1501</v>
      </c>
      <c r="B100" s="141">
        <v>1601.64</v>
      </c>
      <c r="C100" s="141">
        <v>0</v>
      </c>
      <c r="D100" s="141">
        <v>4004.1000000000004</v>
      </c>
    </row>
    <row r="101" spans="1:4" x14ac:dyDescent="0.25">
      <c r="A101" s="88" t="s">
        <v>1506</v>
      </c>
      <c r="B101" s="141">
        <v>31393.069999999909</v>
      </c>
      <c r="C101" s="141">
        <v>19392.75999999998</v>
      </c>
      <c r="D101" s="141">
        <v>78052.749999999767</v>
      </c>
    </row>
    <row r="102" spans="1:4" x14ac:dyDescent="0.25">
      <c r="A102" s="88" t="s">
        <v>1514</v>
      </c>
      <c r="B102" s="141">
        <v>10953.470000000001</v>
      </c>
      <c r="C102" s="141">
        <v>27146.95</v>
      </c>
      <c r="D102" s="141">
        <v>27146.95</v>
      </c>
    </row>
    <row r="103" spans="1:4" x14ac:dyDescent="0.25">
      <c r="A103" s="88" t="s">
        <v>1519</v>
      </c>
      <c r="B103" s="141">
        <v>32346.379999999936</v>
      </c>
      <c r="C103" s="141">
        <v>70311.199999999837</v>
      </c>
      <c r="D103" s="141">
        <v>80541.199999999837</v>
      </c>
    </row>
    <row r="104" spans="1:4" x14ac:dyDescent="0.25">
      <c r="A104" s="88" t="s">
        <v>1524</v>
      </c>
      <c r="B104" s="141">
        <v>389.37999999999801</v>
      </c>
      <c r="C104" s="141">
        <v>0</v>
      </c>
      <c r="D104" s="141">
        <v>973.44999999999504</v>
      </c>
    </row>
    <row r="105" spans="1:4" x14ac:dyDescent="0.25">
      <c r="A105" s="88" t="s">
        <v>1530</v>
      </c>
      <c r="B105" s="141">
        <v>49309.639999999868</v>
      </c>
      <c r="C105" s="141">
        <v>34797.759999999937</v>
      </c>
      <c r="D105" s="141">
        <v>122608.73999999966</v>
      </c>
    </row>
    <row r="106" spans="1:4" x14ac:dyDescent="0.25">
      <c r="A106" s="88" t="s">
        <v>1546</v>
      </c>
      <c r="B106" s="141">
        <v>39889.509999999995</v>
      </c>
      <c r="C106" s="141">
        <v>0</v>
      </c>
      <c r="D106" s="141">
        <v>98957.67</v>
      </c>
    </row>
    <row r="107" spans="1:4" x14ac:dyDescent="0.25">
      <c r="A107" s="88" t="s">
        <v>1569</v>
      </c>
      <c r="B107" s="141">
        <v>109390.20999999999</v>
      </c>
      <c r="C107" s="141">
        <v>167603.80999999997</v>
      </c>
      <c r="D107" s="141">
        <v>272670.48</v>
      </c>
    </row>
    <row r="108" spans="1:4" x14ac:dyDescent="0.25">
      <c r="A108" s="88" t="s">
        <v>1574</v>
      </c>
      <c r="B108" s="141">
        <v>36892.140000000007</v>
      </c>
      <c r="C108" s="141">
        <v>721.19999999999993</v>
      </c>
      <c r="D108" s="141">
        <v>91603.3</v>
      </c>
    </row>
    <row r="109" spans="1:4" x14ac:dyDescent="0.25">
      <c r="A109" s="88" t="s">
        <v>1578</v>
      </c>
      <c r="B109" s="141">
        <v>7361.9</v>
      </c>
      <c r="C109" s="141">
        <v>0</v>
      </c>
      <c r="D109" s="141">
        <v>18368.900000000001</v>
      </c>
    </row>
    <row r="110" spans="1:4" x14ac:dyDescent="0.25">
      <c r="A110" s="88" t="s">
        <v>1583</v>
      </c>
      <c r="B110" s="141">
        <v>232.86999999999998</v>
      </c>
      <c r="C110" s="141">
        <v>0</v>
      </c>
      <c r="D110" s="141">
        <v>578.16</v>
      </c>
    </row>
    <row r="111" spans="1:4" x14ac:dyDescent="0.25">
      <c r="A111" s="88" t="s">
        <v>1599</v>
      </c>
      <c r="B111" s="141">
        <v>1370.6599999999999</v>
      </c>
      <c r="C111" s="141">
        <v>1296.6599999999999</v>
      </c>
      <c r="D111" s="141">
        <v>3345.6000000000004</v>
      </c>
    </row>
    <row r="112" spans="1:4" x14ac:dyDescent="0.25">
      <c r="A112" s="88" t="s">
        <v>1608</v>
      </c>
      <c r="B112" s="141">
        <v>12782.810000000001</v>
      </c>
      <c r="C112" s="141">
        <v>27323.800000000003</v>
      </c>
      <c r="D112" s="141">
        <v>28688.940000000002</v>
      </c>
    </row>
    <row r="113" spans="1:4" x14ac:dyDescent="0.25">
      <c r="A113" s="88" t="s">
        <v>1627</v>
      </c>
      <c r="B113" s="141">
        <v>235052.46000000005</v>
      </c>
      <c r="C113" s="141">
        <v>260017.05000000005</v>
      </c>
      <c r="D113" s="141">
        <v>586689.71</v>
      </c>
    </row>
    <row r="114" spans="1:4" x14ac:dyDescent="0.25">
      <c r="A114" s="88" t="s">
        <v>1631</v>
      </c>
      <c r="B114" s="141">
        <v>870</v>
      </c>
      <c r="C114" s="141">
        <v>0</v>
      </c>
      <c r="D114" s="141">
        <v>1440</v>
      </c>
    </row>
    <row r="115" spans="1:4" x14ac:dyDescent="0.25">
      <c r="A115" s="88" t="s">
        <v>1648</v>
      </c>
      <c r="B115" s="141">
        <v>143.28</v>
      </c>
      <c r="C115" s="141">
        <v>358.2</v>
      </c>
      <c r="D115" s="141">
        <v>358.2</v>
      </c>
    </row>
    <row r="116" spans="1:4" x14ac:dyDescent="0.25">
      <c r="A116" s="88" t="s">
        <v>1653</v>
      </c>
      <c r="B116" s="141">
        <v>211200</v>
      </c>
      <c r="C116" s="141">
        <v>206250</v>
      </c>
      <c r="D116" s="141">
        <v>521400</v>
      </c>
    </row>
    <row r="117" spans="1:4" x14ac:dyDescent="0.25">
      <c r="A117" s="88" t="s">
        <v>1662</v>
      </c>
      <c r="B117" s="141">
        <v>74.099999999999397</v>
      </c>
      <c r="C117" s="141">
        <v>172.89999999999861</v>
      </c>
      <c r="D117" s="141">
        <v>172.89999999999861</v>
      </c>
    </row>
    <row r="118" spans="1:4" x14ac:dyDescent="0.25">
      <c r="A118" s="88" t="s">
        <v>1681</v>
      </c>
      <c r="B118" s="141">
        <v>6328.33</v>
      </c>
      <c r="C118" s="141">
        <v>3365.44</v>
      </c>
      <c r="D118" s="141">
        <v>15398.85</v>
      </c>
    </row>
    <row r="119" spans="1:4" x14ac:dyDescent="0.25">
      <c r="A119" s="88" t="s">
        <v>1692</v>
      </c>
      <c r="B119" s="141">
        <v>830.30999999999904</v>
      </c>
      <c r="C119" s="141">
        <v>119</v>
      </c>
      <c r="D119" s="141">
        <v>1709.6199999999981</v>
      </c>
    </row>
    <row r="120" spans="1:4" x14ac:dyDescent="0.25">
      <c r="A120" s="88" t="s">
        <v>1709</v>
      </c>
      <c r="B120" s="141">
        <v>2361.66</v>
      </c>
      <c r="C120" s="141">
        <v>2361.66</v>
      </c>
      <c r="D120" s="141">
        <v>5904.15</v>
      </c>
    </row>
    <row r="121" spans="1:4" x14ac:dyDescent="0.25">
      <c r="A121" s="88" t="s">
        <v>1721</v>
      </c>
      <c r="B121" s="141">
        <v>7400.7999999999902</v>
      </c>
      <c r="C121" s="141">
        <v>0</v>
      </c>
      <c r="D121" s="141">
        <v>18373.919999999973</v>
      </c>
    </row>
    <row r="122" spans="1:4" x14ac:dyDescent="0.25">
      <c r="A122" s="88" t="s">
        <v>1734</v>
      </c>
      <c r="B122" s="141">
        <v>676</v>
      </c>
      <c r="C122" s="141">
        <v>0</v>
      </c>
      <c r="D122" s="141">
        <v>1664</v>
      </c>
    </row>
    <row r="123" spans="1:4" x14ac:dyDescent="0.25">
      <c r="A123" s="88" t="s">
        <v>1738</v>
      </c>
      <c r="B123" s="141">
        <v>844.58999999999526</v>
      </c>
      <c r="C123" s="141">
        <v>2102.4899999999884</v>
      </c>
      <c r="D123" s="141">
        <v>2102.4899999999884</v>
      </c>
    </row>
    <row r="124" spans="1:4" x14ac:dyDescent="0.25">
      <c r="A124" s="88" t="s">
        <v>1766</v>
      </c>
      <c r="B124" s="141">
        <v>167.19999999999959</v>
      </c>
      <c r="C124" s="141">
        <v>0</v>
      </c>
      <c r="D124" s="141">
        <v>417.99999999999898</v>
      </c>
    </row>
    <row r="125" spans="1:4" x14ac:dyDescent="0.25">
      <c r="A125" s="88" t="s">
        <v>2007</v>
      </c>
      <c r="B125" s="141">
        <v>1106237.5</v>
      </c>
      <c r="C125" s="141">
        <v>274058.5</v>
      </c>
      <c r="D125" s="141">
        <v>2767771.5</v>
      </c>
    </row>
    <row r="126" spans="1:4" x14ac:dyDescent="0.25">
      <c r="A126" s="88" t="s">
        <v>1773</v>
      </c>
      <c r="B126" s="141">
        <v>203066.8</v>
      </c>
      <c r="C126" s="141">
        <v>0</v>
      </c>
      <c r="D126" s="141">
        <v>507234.6</v>
      </c>
    </row>
    <row r="127" spans="1:4" x14ac:dyDescent="0.25">
      <c r="A127" s="88" t="s">
        <v>1792</v>
      </c>
      <c r="B127" s="141">
        <v>2900</v>
      </c>
      <c r="C127" s="141">
        <v>7100</v>
      </c>
      <c r="D127" s="141">
        <v>7100</v>
      </c>
    </row>
    <row r="128" spans="1:4" x14ac:dyDescent="0.25">
      <c r="A128" s="88" t="s">
        <v>1798</v>
      </c>
      <c r="B128" s="141">
        <v>1150445.08</v>
      </c>
      <c r="C128" s="141">
        <v>0</v>
      </c>
      <c r="D128" s="141">
        <v>2875828.16</v>
      </c>
    </row>
    <row r="129" spans="1:4" x14ac:dyDescent="0.25">
      <c r="A129" s="88" t="s">
        <v>1807</v>
      </c>
      <c r="B129" s="141">
        <v>95174</v>
      </c>
      <c r="C129" s="141">
        <v>0</v>
      </c>
      <c r="D129" s="141">
        <v>231728</v>
      </c>
    </row>
    <row r="130" spans="1:4" x14ac:dyDescent="0.25">
      <c r="A130" s="88" t="s">
        <v>1814</v>
      </c>
      <c r="B130" s="141">
        <v>3193.1800000000003</v>
      </c>
      <c r="C130" s="141">
        <v>0</v>
      </c>
      <c r="D130" s="141">
        <v>6744.25</v>
      </c>
    </row>
    <row r="131" spans="1:4" x14ac:dyDescent="0.25">
      <c r="A131" s="88" t="s">
        <v>1819</v>
      </c>
      <c r="B131" s="141">
        <v>834108.6</v>
      </c>
      <c r="C131" s="141">
        <v>578721</v>
      </c>
      <c r="D131" s="141">
        <v>2085271.4999999998</v>
      </c>
    </row>
    <row r="132" spans="1:4" x14ac:dyDescent="0.25">
      <c r="A132" s="88" t="s">
        <v>1828</v>
      </c>
      <c r="B132" s="141">
        <v>115491.23999999985</v>
      </c>
      <c r="C132" s="141">
        <v>77612.099999999598</v>
      </c>
      <c r="D132" s="141">
        <v>288728.09999999963</v>
      </c>
    </row>
    <row r="133" spans="1:4" x14ac:dyDescent="0.25">
      <c r="A133" s="88" t="s">
        <v>1835</v>
      </c>
      <c r="B133" s="141">
        <v>13339.44</v>
      </c>
      <c r="C133" s="141">
        <v>33243.840000000004</v>
      </c>
      <c r="D133" s="141">
        <v>33243.840000000004</v>
      </c>
    </row>
    <row r="134" spans="1:4" x14ac:dyDescent="0.25">
      <c r="A134" s="88" t="s">
        <v>1854</v>
      </c>
      <c r="B134" s="141">
        <v>5737.95</v>
      </c>
      <c r="C134" s="141">
        <v>0</v>
      </c>
      <c r="D134" s="141">
        <v>14281.12</v>
      </c>
    </row>
    <row r="135" spans="1:4" x14ac:dyDescent="0.25">
      <c r="A135" s="88" t="s">
        <v>1862</v>
      </c>
      <c r="B135" s="141">
        <v>9195.2800000000007</v>
      </c>
      <c r="C135" s="141">
        <v>1155</v>
      </c>
      <c r="D135" s="141">
        <v>21660.560000000001</v>
      </c>
    </row>
    <row r="136" spans="1:4" x14ac:dyDescent="0.25">
      <c r="A136" s="88" t="s">
        <v>1876</v>
      </c>
      <c r="B136" s="141">
        <v>8313.4799999999886</v>
      </c>
      <c r="C136" s="141">
        <v>8313.4799999999886</v>
      </c>
      <c r="D136" s="141">
        <v>19398.119999999974</v>
      </c>
    </row>
    <row r="137" spans="1:4" x14ac:dyDescent="0.25">
      <c r="A137" s="88" t="s">
        <v>1935</v>
      </c>
      <c r="B137" s="141">
        <v>377638</v>
      </c>
      <c r="C137" s="141">
        <v>555350</v>
      </c>
      <c r="D137" s="141">
        <v>932988</v>
      </c>
    </row>
    <row r="138" spans="1:4" x14ac:dyDescent="0.25">
      <c r="A138" s="88" t="s">
        <v>1949</v>
      </c>
      <c r="B138" s="141">
        <v>1123438</v>
      </c>
      <c r="C138" s="141">
        <v>0</v>
      </c>
      <c r="D138" s="141">
        <v>2806596</v>
      </c>
    </row>
    <row r="139" spans="1:4" x14ac:dyDescent="0.25">
      <c r="A139" s="88" t="s">
        <v>1962</v>
      </c>
      <c r="B139" s="141">
        <v>104246.99999999981</v>
      </c>
      <c r="C139" s="141">
        <v>0</v>
      </c>
      <c r="D139" s="141">
        <v>259459.19999999955</v>
      </c>
    </row>
    <row r="140" spans="1:4" x14ac:dyDescent="0.25">
      <c r="A140" s="88" t="s">
        <v>1972</v>
      </c>
      <c r="B140" s="141">
        <v>54648.099999999955</v>
      </c>
      <c r="C140" s="141">
        <v>75851.099999999889</v>
      </c>
      <c r="D140" s="141">
        <v>135377.59999999989</v>
      </c>
    </row>
    <row r="141" spans="1:4" x14ac:dyDescent="0.25">
      <c r="A141" s="88" t="s">
        <v>1980</v>
      </c>
      <c r="B141" s="141">
        <v>32.439999999999962</v>
      </c>
      <c r="C141" s="141">
        <v>0</v>
      </c>
      <c r="D141" s="141">
        <v>64.879999999999924</v>
      </c>
    </row>
    <row r="142" spans="1:4" x14ac:dyDescent="0.25">
      <c r="A142" s="88" t="s">
        <v>2005</v>
      </c>
      <c r="B142" s="141">
        <v>124.6999999999999</v>
      </c>
      <c r="C142" s="141">
        <v>0</v>
      </c>
      <c r="D142" s="141">
        <v>316.89999999999975</v>
      </c>
    </row>
    <row r="143" spans="1:4" x14ac:dyDescent="0.25">
      <c r="A143" s="88" t="s">
        <v>2014</v>
      </c>
      <c r="B143" s="141">
        <v>78738.66</v>
      </c>
      <c r="C143" s="141">
        <v>0</v>
      </c>
      <c r="D143" s="141">
        <v>195837.18</v>
      </c>
    </row>
    <row r="144" spans="1:4" x14ac:dyDescent="0.25">
      <c r="A144" s="88" t="s">
        <v>2022</v>
      </c>
      <c r="B144" s="141">
        <v>918.5</v>
      </c>
      <c r="C144" s="141">
        <v>275.5</v>
      </c>
      <c r="D144" s="141">
        <v>2308.5</v>
      </c>
    </row>
    <row r="145" spans="1:4" x14ac:dyDescent="0.25">
      <c r="A145" s="88" t="s">
        <v>2023</v>
      </c>
      <c r="B145" s="141">
        <v>9220.1999999999989</v>
      </c>
      <c r="C145" s="141">
        <v>23086.799999999999</v>
      </c>
      <c r="D145" s="141">
        <v>23086.799999999999</v>
      </c>
    </row>
    <row r="146" spans="1:4" x14ac:dyDescent="0.25">
      <c r="A146" s="88" t="s">
        <v>2025</v>
      </c>
      <c r="B146" s="141">
        <v>5140.0999999999931</v>
      </c>
      <c r="C146" s="141">
        <v>5140.0999999999931</v>
      </c>
      <c r="D146" s="141">
        <v>13951.699999999983</v>
      </c>
    </row>
    <row r="147" spans="1:4" x14ac:dyDescent="0.25">
      <c r="A147" s="88" t="s">
        <v>2029</v>
      </c>
      <c r="B147" s="141">
        <v>17333.28999999987</v>
      </c>
      <c r="C147" s="141">
        <v>0</v>
      </c>
      <c r="D147" s="141">
        <v>41333.22999999969</v>
      </c>
    </row>
    <row r="148" spans="1:4" x14ac:dyDescent="0.25">
      <c r="A148" s="88" t="s">
        <v>2031</v>
      </c>
      <c r="B148" s="141">
        <v>95838.839999999051</v>
      </c>
      <c r="C148" s="141">
        <v>0</v>
      </c>
      <c r="D148" s="141">
        <v>239597.09999999762</v>
      </c>
    </row>
    <row r="149" spans="1:4" x14ac:dyDescent="0.25">
      <c r="A149" s="88" t="s">
        <v>2032</v>
      </c>
      <c r="B149" s="141">
        <v>29.989999999999899</v>
      </c>
      <c r="C149" s="141">
        <v>0</v>
      </c>
      <c r="D149" s="141">
        <v>29.989999999999899</v>
      </c>
    </row>
    <row r="150" spans="1:4" x14ac:dyDescent="0.25">
      <c r="A150" s="88" t="s">
        <v>2034</v>
      </c>
      <c r="B150" s="141">
        <v>469.15999999999997</v>
      </c>
      <c r="C150" s="141">
        <v>0</v>
      </c>
      <c r="D150" s="141">
        <v>1083.82</v>
      </c>
    </row>
    <row r="151" spans="1:4" x14ac:dyDescent="0.25">
      <c r="A151" s="88" t="s">
        <v>2036</v>
      </c>
      <c r="B151" s="141">
        <v>59556</v>
      </c>
      <c r="C151" s="141">
        <v>0</v>
      </c>
      <c r="D151" s="141">
        <v>148932</v>
      </c>
    </row>
    <row r="152" spans="1:4" x14ac:dyDescent="0.25">
      <c r="A152" s="88" t="s">
        <v>2209</v>
      </c>
      <c r="B152" s="141">
        <v>14000</v>
      </c>
      <c r="C152" s="141">
        <v>34125</v>
      </c>
      <c r="D152" s="141">
        <v>34125</v>
      </c>
    </row>
    <row r="153" spans="1:4" x14ac:dyDescent="0.25">
      <c r="A153" s="88" t="s">
        <v>2226</v>
      </c>
      <c r="B153" s="141">
        <v>275720.39999999997</v>
      </c>
      <c r="C153" s="141">
        <v>0</v>
      </c>
      <c r="D153" s="141">
        <v>687716.39999999991</v>
      </c>
    </row>
    <row r="154" spans="1:4" x14ac:dyDescent="0.25">
      <c r="A154" s="88" t="s">
        <v>2758</v>
      </c>
      <c r="B154" s="141">
        <v>45730</v>
      </c>
      <c r="C154" s="141">
        <v>0</v>
      </c>
      <c r="D154" s="141">
        <v>112980</v>
      </c>
    </row>
    <row r="155" spans="1:4" x14ac:dyDescent="0.25">
      <c r="A155" s="88" t="s">
        <v>2232</v>
      </c>
      <c r="B155" s="141">
        <v>1320</v>
      </c>
      <c r="C155" s="141">
        <v>0</v>
      </c>
      <c r="D155" s="141">
        <v>3300</v>
      </c>
    </row>
    <row r="156" spans="1:4" x14ac:dyDescent="0.25">
      <c r="A156" s="88" t="s">
        <v>2457</v>
      </c>
      <c r="B156" s="141">
        <v>277.20000000000005</v>
      </c>
      <c r="C156" s="141">
        <v>0</v>
      </c>
      <c r="D156" s="141">
        <v>646.80000000000007</v>
      </c>
    </row>
    <row r="157" spans="1:4" x14ac:dyDescent="0.25">
      <c r="A157" s="88" t="s">
        <v>2299</v>
      </c>
      <c r="B157" s="141">
        <v>708.4</v>
      </c>
      <c r="C157" s="141">
        <v>0</v>
      </c>
      <c r="D157" s="141">
        <v>1749.4</v>
      </c>
    </row>
    <row r="158" spans="1:4" x14ac:dyDescent="0.25">
      <c r="A158" s="88" t="s">
        <v>2309</v>
      </c>
      <c r="B158" s="141">
        <v>396269</v>
      </c>
      <c r="C158" s="141">
        <v>18950</v>
      </c>
      <c r="D158" s="141">
        <v>989966</v>
      </c>
    </row>
    <row r="159" spans="1:4" x14ac:dyDescent="0.25">
      <c r="A159" s="88" t="s">
        <v>2451</v>
      </c>
      <c r="B159" s="141">
        <v>14999.36</v>
      </c>
      <c r="C159" s="141">
        <v>14999.36</v>
      </c>
      <c r="D159" s="141">
        <v>37893.120000000003</v>
      </c>
    </row>
    <row r="160" spans="1:4" x14ac:dyDescent="0.25">
      <c r="A160" s="88" t="s">
        <v>2282</v>
      </c>
      <c r="B160" s="141">
        <v>13404.38</v>
      </c>
      <c r="C160" s="141">
        <v>13404.38</v>
      </c>
      <c r="D160" s="141">
        <v>32880.839999999997</v>
      </c>
    </row>
    <row r="161" spans="1:4" x14ac:dyDescent="0.25">
      <c r="A161" s="88" t="s">
        <v>2286</v>
      </c>
      <c r="B161" s="141">
        <v>222025.39999999997</v>
      </c>
      <c r="C161" s="141">
        <v>0</v>
      </c>
      <c r="D161" s="141">
        <v>553104.60000000009</v>
      </c>
    </row>
    <row r="162" spans="1:4" x14ac:dyDescent="0.25">
      <c r="A162" s="88" t="s">
        <v>2375</v>
      </c>
      <c r="B162" s="141">
        <v>52373.229999999996</v>
      </c>
      <c r="C162" s="141">
        <v>84660.659999999989</v>
      </c>
      <c r="D162" s="141">
        <v>140003.85999999999</v>
      </c>
    </row>
    <row r="163" spans="1:4" x14ac:dyDescent="0.25">
      <c r="A163" s="88" t="s">
        <v>2270</v>
      </c>
      <c r="B163" s="141">
        <v>158525.92000000001</v>
      </c>
      <c r="C163" s="141">
        <v>0</v>
      </c>
      <c r="D163" s="141">
        <v>396104.24999999994</v>
      </c>
    </row>
    <row r="164" spans="1:4" x14ac:dyDescent="0.25">
      <c r="A164" s="88" t="s">
        <v>2279</v>
      </c>
      <c r="B164" s="141">
        <v>1335.52</v>
      </c>
      <c r="C164" s="141">
        <v>0</v>
      </c>
      <c r="D164" s="141">
        <v>3166.04</v>
      </c>
    </row>
    <row r="165" spans="1:4" x14ac:dyDescent="0.25">
      <c r="A165" s="88" t="s">
        <v>2402</v>
      </c>
      <c r="B165" s="141">
        <v>9266.4</v>
      </c>
      <c r="C165" s="141">
        <v>0</v>
      </c>
      <c r="D165" s="141">
        <v>23166</v>
      </c>
    </row>
    <row r="166" spans="1:4" x14ac:dyDescent="0.25">
      <c r="A166" s="88" t="s">
        <v>2345</v>
      </c>
      <c r="B166" s="141">
        <v>354092.54</v>
      </c>
      <c r="C166" s="141">
        <v>0</v>
      </c>
      <c r="D166" s="141">
        <v>885231.35</v>
      </c>
    </row>
    <row r="167" spans="1:4" x14ac:dyDescent="0.25">
      <c r="A167" s="88" t="s">
        <v>2267</v>
      </c>
      <c r="B167" s="141">
        <v>532347.6</v>
      </c>
      <c r="C167" s="141">
        <v>441326.80000000005</v>
      </c>
      <c r="D167" s="141">
        <v>1330806.7999999998</v>
      </c>
    </row>
    <row r="168" spans="1:4" x14ac:dyDescent="0.25">
      <c r="A168" s="88" t="s">
        <v>2335</v>
      </c>
      <c r="B168" s="141">
        <v>123.35999999999999</v>
      </c>
      <c r="C168" s="141">
        <v>0</v>
      </c>
      <c r="D168" s="141">
        <v>308.39999999999998</v>
      </c>
    </row>
    <row r="169" spans="1:4" x14ac:dyDescent="0.25">
      <c r="A169" s="88" t="s">
        <v>2350</v>
      </c>
      <c r="B169" s="141">
        <v>355246.08000000002</v>
      </c>
      <c r="C169" s="141">
        <v>0</v>
      </c>
      <c r="D169" s="141">
        <v>888115.19999999995</v>
      </c>
    </row>
    <row r="170" spans="1:4" x14ac:dyDescent="0.25">
      <c r="A170" s="88" t="s">
        <v>2274</v>
      </c>
      <c r="B170" s="141">
        <v>7182.5700000000006</v>
      </c>
      <c r="C170" s="141">
        <v>2907.5</v>
      </c>
      <c r="D170" s="141">
        <v>17577.809999999998</v>
      </c>
    </row>
    <row r="171" spans="1:4" x14ac:dyDescent="0.25">
      <c r="A171" s="88" t="s">
        <v>2384</v>
      </c>
      <c r="B171" s="141">
        <v>67299.62</v>
      </c>
      <c r="C171" s="141">
        <v>67143.98</v>
      </c>
      <c r="D171" s="141">
        <v>168960.24</v>
      </c>
    </row>
    <row r="172" spans="1:4" x14ac:dyDescent="0.25">
      <c r="A172" s="88" t="s">
        <v>2331</v>
      </c>
      <c r="B172" s="141">
        <v>47444.95</v>
      </c>
      <c r="C172" s="141">
        <v>0</v>
      </c>
      <c r="D172" s="141">
        <v>94291.59</v>
      </c>
    </row>
    <row r="173" spans="1:4" x14ac:dyDescent="0.25">
      <c r="A173" s="88" t="s">
        <v>2313</v>
      </c>
      <c r="B173" s="141">
        <v>451.49</v>
      </c>
      <c r="C173" s="141">
        <v>0</v>
      </c>
      <c r="D173" s="141">
        <v>1055.6300000000001</v>
      </c>
    </row>
    <row r="174" spans="1:4" x14ac:dyDescent="0.25">
      <c r="A174" s="88" t="s">
        <v>2379</v>
      </c>
      <c r="B174" s="141">
        <v>750</v>
      </c>
      <c r="C174" s="141">
        <v>0</v>
      </c>
      <c r="D174" s="141">
        <v>1500</v>
      </c>
    </row>
    <row r="175" spans="1:4" x14ac:dyDescent="0.25">
      <c r="A175" s="88" t="s">
        <v>2293</v>
      </c>
      <c r="B175" s="141">
        <v>64728</v>
      </c>
      <c r="C175" s="141">
        <v>64728</v>
      </c>
      <c r="D175" s="141">
        <v>160921</v>
      </c>
    </row>
    <row r="176" spans="1:4" x14ac:dyDescent="0.25">
      <c r="A176" s="88" t="s">
        <v>2306</v>
      </c>
      <c r="B176" s="141">
        <v>11970.2</v>
      </c>
      <c r="C176" s="141">
        <v>0</v>
      </c>
      <c r="D176" s="141">
        <v>29763.32</v>
      </c>
    </row>
    <row r="177" spans="1:4" x14ac:dyDescent="0.25">
      <c r="A177" s="88" t="s">
        <v>2269</v>
      </c>
      <c r="B177" s="141">
        <v>309607.73</v>
      </c>
      <c r="C177" s="141">
        <v>594385.69000000006</v>
      </c>
      <c r="D177" s="141">
        <v>747334.11</v>
      </c>
    </row>
    <row r="178" spans="1:4" x14ac:dyDescent="0.25">
      <c r="A178" s="88" t="s">
        <v>2298</v>
      </c>
      <c r="B178" s="141">
        <v>1160894.8699999999</v>
      </c>
      <c r="C178" s="141">
        <v>362141</v>
      </c>
      <c r="D178" s="141">
        <v>2901876.89</v>
      </c>
    </row>
    <row r="179" spans="1:4" x14ac:dyDescent="0.25">
      <c r="A179" s="88" t="s">
        <v>2290</v>
      </c>
      <c r="B179" s="141">
        <v>147421.47</v>
      </c>
      <c r="C179" s="141">
        <v>3860.4099999999994</v>
      </c>
      <c r="D179" s="141">
        <v>367913.70999999996</v>
      </c>
    </row>
    <row r="180" spans="1:4" x14ac:dyDescent="0.25">
      <c r="A180" s="88" t="s">
        <v>2420</v>
      </c>
      <c r="B180" s="141">
        <v>41164.020000000004</v>
      </c>
      <c r="C180" s="141">
        <v>0</v>
      </c>
      <c r="D180" s="141">
        <v>109770.72</v>
      </c>
    </row>
    <row r="181" spans="1:4" x14ac:dyDescent="0.25">
      <c r="A181" s="88" t="s">
        <v>2366</v>
      </c>
      <c r="B181" s="141">
        <v>91</v>
      </c>
      <c r="C181" s="141">
        <v>0</v>
      </c>
      <c r="D181" s="141">
        <v>224</v>
      </c>
    </row>
    <row r="182" spans="1:4" x14ac:dyDescent="0.25">
      <c r="A182" s="88" t="s">
        <v>2296</v>
      </c>
      <c r="B182" s="141">
        <v>19504</v>
      </c>
      <c r="C182" s="141">
        <v>0</v>
      </c>
      <c r="D182" s="141">
        <v>47184</v>
      </c>
    </row>
    <row r="183" spans="1:4" x14ac:dyDescent="0.25">
      <c r="A183" s="88" t="s">
        <v>2319</v>
      </c>
      <c r="B183" s="141">
        <v>1507.52</v>
      </c>
      <c r="C183" s="141">
        <v>0</v>
      </c>
      <c r="D183" s="141">
        <v>3768.8</v>
      </c>
    </row>
    <row r="184" spans="1:4" x14ac:dyDescent="0.25">
      <c r="A184" s="88" t="s">
        <v>2310</v>
      </c>
      <c r="B184" s="141">
        <v>219258.89</v>
      </c>
      <c r="C184" s="141">
        <v>0</v>
      </c>
      <c r="D184" s="141">
        <v>553869.65999999992</v>
      </c>
    </row>
    <row r="185" spans="1:4" x14ac:dyDescent="0.25">
      <c r="A185" s="88" t="s">
        <v>2294</v>
      </c>
      <c r="B185" s="141">
        <v>1065.32</v>
      </c>
      <c r="C185" s="141">
        <v>0</v>
      </c>
      <c r="D185" s="141">
        <v>2663.2999999999997</v>
      </c>
    </row>
    <row r="186" spans="1:4" x14ac:dyDescent="0.25">
      <c r="A186" s="88" t="s">
        <v>2454</v>
      </c>
      <c r="B186" s="141">
        <v>259200</v>
      </c>
      <c r="C186" s="141">
        <v>259200</v>
      </c>
      <c r="D186" s="141">
        <v>648000</v>
      </c>
    </row>
    <row r="187" spans="1:4" x14ac:dyDescent="0.25">
      <c r="A187" s="88" t="s">
        <v>2315</v>
      </c>
      <c r="B187" s="141">
        <v>26</v>
      </c>
      <c r="C187" s="141">
        <v>0</v>
      </c>
      <c r="D187" s="141">
        <v>26</v>
      </c>
    </row>
    <row r="188" spans="1:4" x14ac:dyDescent="0.25">
      <c r="A188" s="88" t="s">
        <v>2339</v>
      </c>
      <c r="B188" s="141">
        <v>548</v>
      </c>
      <c r="C188" s="141">
        <v>0</v>
      </c>
      <c r="D188" s="141">
        <v>1370</v>
      </c>
    </row>
    <row r="189" spans="1:4" x14ac:dyDescent="0.25">
      <c r="A189" s="88" t="s">
        <v>2364</v>
      </c>
      <c r="B189" s="141">
        <v>212647.02000000002</v>
      </c>
      <c r="C189" s="141">
        <v>0</v>
      </c>
      <c r="D189" s="141">
        <v>531607.29999999993</v>
      </c>
    </row>
    <row r="190" spans="1:4" x14ac:dyDescent="0.25">
      <c r="A190" s="88" t="s">
        <v>2333</v>
      </c>
      <c r="B190" s="141">
        <v>3388.6000000000004</v>
      </c>
      <c r="C190" s="141">
        <v>0</v>
      </c>
      <c r="D190" s="141">
        <v>8291.2400000000016</v>
      </c>
    </row>
    <row r="191" spans="1:4" x14ac:dyDescent="0.25">
      <c r="A191" s="88" t="s">
        <v>2404</v>
      </c>
      <c r="B191" s="141">
        <v>2250</v>
      </c>
      <c r="C191" s="141">
        <v>0</v>
      </c>
      <c r="D191" s="141">
        <v>4500</v>
      </c>
    </row>
    <row r="192" spans="1:4" x14ac:dyDescent="0.25">
      <c r="A192" s="88" t="s">
        <v>2289</v>
      </c>
      <c r="B192" s="141">
        <v>303185.5</v>
      </c>
      <c r="C192" s="141">
        <v>315631.64</v>
      </c>
      <c r="D192" s="141">
        <v>757198.59000000008</v>
      </c>
    </row>
    <row r="193" spans="1:4" x14ac:dyDescent="0.25">
      <c r="A193" s="88" t="s">
        <v>2328</v>
      </c>
      <c r="B193" s="141">
        <v>12654.019999999999</v>
      </c>
      <c r="C193" s="141">
        <v>0</v>
      </c>
      <c r="D193" s="141">
        <v>30434.05</v>
      </c>
    </row>
    <row r="194" spans="1:4" x14ac:dyDescent="0.25">
      <c r="A194" s="88" t="s">
        <v>2304</v>
      </c>
      <c r="B194" s="141">
        <v>682.57</v>
      </c>
      <c r="C194" s="141">
        <v>0</v>
      </c>
      <c r="D194" s="141">
        <v>1365.14</v>
      </c>
    </row>
    <row r="195" spans="1:4" x14ac:dyDescent="0.25">
      <c r="A195" s="88" t="s">
        <v>2288</v>
      </c>
      <c r="B195" s="141">
        <v>447877.12000000005</v>
      </c>
      <c r="C195" s="141">
        <v>0</v>
      </c>
      <c r="D195" s="141">
        <v>1118541.52</v>
      </c>
    </row>
    <row r="196" spans="1:4" x14ac:dyDescent="0.25">
      <c r="A196" s="88" t="s">
        <v>2358</v>
      </c>
      <c r="B196" s="141">
        <v>8214.57</v>
      </c>
      <c r="C196" s="141">
        <v>0</v>
      </c>
      <c r="D196" s="141">
        <v>20515.32</v>
      </c>
    </row>
    <row r="197" spans="1:4" x14ac:dyDescent="0.25">
      <c r="A197" s="88" t="s">
        <v>2437</v>
      </c>
      <c r="B197" s="141">
        <v>47177.760000000002</v>
      </c>
      <c r="C197" s="141">
        <v>0</v>
      </c>
      <c r="D197" s="141">
        <v>116961.53</v>
      </c>
    </row>
    <row r="198" spans="1:4" x14ac:dyDescent="0.25">
      <c r="A198" s="88" t="s">
        <v>2372</v>
      </c>
      <c r="B198" s="141">
        <v>22078</v>
      </c>
      <c r="C198" s="141">
        <v>22078</v>
      </c>
      <c r="D198" s="141">
        <v>54184</v>
      </c>
    </row>
    <row r="199" spans="1:4" x14ac:dyDescent="0.25">
      <c r="A199" s="88" t="s">
        <v>2301</v>
      </c>
      <c r="B199" s="141">
        <v>2839.5</v>
      </c>
      <c r="C199" s="141">
        <v>0</v>
      </c>
      <c r="D199" s="141">
        <v>7087.2</v>
      </c>
    </row>
    <row r="200" spans="1:4" x14ac:dyDescent="0.25">
      <c r="A200" s="88" t="s">
        <v>2317</v>
      </c>
      <c r="B200" s="141">
        <v>683934.66</v>
      </c>
      <c r="C200" s="141">
        <v>0</v>
      </c>
      <c r="D200" s="141">
        <v>1638098.1400000001</v>
      </c>
    </row>
    <row r="201" spans="1:4" x14ac:dyDescent="0.25">
      <c r="A201" s="88" t="s">
        <v>2305</v>
      </c>
      <c r="B201" s="141">
        <v>208.28999999999996</v>
      </c>
      <c r="C201" s="141">
        <v>0</v>
      </c>
      <c r="D201" s="141">
        <v>540.44000000000005</v>
      </c>
    </row>
    <row r="202" spans="1:4" x14ac:dyDescent="0.25">
      <c r="A202" s="88" t="s">
        <v>2459</v>
      </c>
      <c r="B202" s="141">
        <v>82790.399999999994</v>
      </c>
      <c r="C202" s="141">
        <v>0</v>
      </c>
      <c r="D202" s="141">
        <v>206976</v>
      </c>
    </row>
    <row r="203" spans="1:4" x14ac:dyDescent="0.25">
      <c r="A203" s="88" t="s">
        <v>2387</v>
      </c>
      <c r="B203" s="141">
        <v>132678.6</v>
      </c>
      <c r="C203" s="141">
        <v>0</v>
      </c>
      <c r="D203" s="141">
        <v>318428.64</v>
      </c>
    </row>
    <row r="204" spans="1:4" x14ac:dyDescent="0.25">
      <c r="A204" s="88" t="s">
        <v>2337</v>
      </c>
      <c r="B204" s="141">
        <v>273512</v>
      </c>
      <c r="C204" s="141">
        <v>0</v>
      </c>
      <c r="D204" s="141">
        <v>683780</v>
      </c>
    </row>
    <row r="205" spans="1:4" x14ac:dyDescent="0.25">
      <c r="A205" s="88" t="s">
        <v>2276</v>
      </c>
      <c r="B205" s="141">
        <v>71287.92</v>
      </c>
      <c r="C205" s="141">
        <v>71287.92</v>
      </c>
      <c r="D205" s="141">
        <v>177045.55</v>
      </c>
    </row>
    <row r="206" spans="1:4" x14ac:dyDescent="0.25">
      <c r="A206" s="88" t="s">
        <v>2303</v>
      </c>
      <c r="B206" s="141">
        <v>2369.3599999999997</v>
      </c>
      <c r="C206" s="141">
        <v>0</v>
      </c>
      <c r="D206" s="141">
        <v>3561.74</v>
      </c>
    </row>
    <row r="207" spans="1:4" x14ac:dyDescent="0.25">
      <c r="A207" s="88" t="s">
        <v>2357</v>
      </c>
      <c r="B207" s="141">
        <v>944.94</v>
      </c>
      <c r="C207" s="141">
        <v>0</v>
      </c>
      <c r="D207" s="141">
        <v>2334.8199999999997</v>
      </c>
    </row>
    <row r="208" spans="1:4" x14ac:dyDescent="0.25">
      <c r="A208" s="88" t="s">
        <v>2405</v>
      </c>
      <c r="B208" s="141">
        <v>495992</v>
      </c>
      <c r="C208" s="141">
        <v>0</v>
      </c>
      <c r="D208" s="141">
        <v>1160521</v>
      </c>
    </row>
    <row r="209" spans="1:4" x14ac:dyDescent="0.25">
      <c r="A209" s="88" t="s">
        <v>2434</v>
      </c>
      <c r="B209" s="141">
        <v>36</v>
      </c>
      <c r="C209" s="141">
        <v>0</v>
      </c>
      <c r="D209" s="141">
        <v>85.5</v>
      </c>
    </row>
    <row r="210" spans="1:4" x14ac:dyDescent="0.25">
      <c r="A210" s="88" t="s">
        <v>2353</v>
      </c>
      <c r="B210" s="141">
        <v>1849.6</v>
      </c>
      <c r="C210" s="141">
        <v>0</v>
      </c>
      <c r="D210" s="141">
        <v>3740.2</v>
      </c>
    </row>
    <row r="211" spans="1:4" x14ac:dyDescent="0.25">
      <c r="A211" s="88" t="s">
        <v>2412</v>
      </c>
      <c r="B211" s="141">
        <v>148.80000000000001</v>
      </c>
      <c r="C211" s="141">
        <v>0</v>
      </c>
      <c r="D211" s="141">
        <v>148.80000000000001</v>
      </c>
    </row>
    <row r="212" spans="1:4" x14ac:dyDescent="0.25">
      <c r="A212" s="88" t="s">
        <v>2326</v>
      </c>
      <c r="B212" s="141">
        <v>299</v>
      </c>
      <c r="C212" s="141">
        <v>0</v>
      </c>
      <c r="D212" s="141">
        <v>739.5</v>
      </c>
    </row>
    <row r="213" spans="1:4" x14ac:dyDescent="0.25">
      <c r="A213" s="88" t="s">
        <v>2377</v>
      </c>
      <c r="B213" s="141">
        <v>36491.399999999994</v>
      </c>
      <c r="C213" s="141">
        <v>0</v>
      </c>
      <c r="D213" s="141">
        <v>91207.599999999991</v>
      </c>
    </row>
    <row r="214" spans="1:4" x14ac:dyDescent="0.25">
      <c r="A214" s="88" t="s">
        <v>2312</v>
      </c>
      <c r="B214" s="141">
        <v>786.1</v>
      </c>
      <c r="C214" s="141">
        <v>0</v>
      </c>
      <c r="D214" s="141">
        <v>1179.1500000000001</v>
      </c>
    </row>
    <row r="215" spans="1:4" x14ac:dyDescent="0.25">
      <c r="A215" s="88" t="s">
        <v>2284</v>
      </c>
      <c r="B215" s="141">
        <v>312048.28000000009</v>
      </c>
      <c r="C215" s="141">
        <v>128969.21</v>
      </c>
      <c r="D215" s="141">
        <v>779246.18000000017</v>
      </c>
    </row>
    <row r="216" spans="1:4" x14ac:dyDescent="0.25">
      <c r="A216" s="88" t="s">
        <v>2348</v>
      </c>
      <c r="B216" s="141">
        <v>160530</v>
      </c>
      <c r="C216" s="141">
        <v>0</v>
      </c>
      <c r="D216" s="141">
        <v>400616.4</v>
      </c>
    </row>
    <row r="217" spans="1:4" x14ac:dyDescent="0.25">
      <c r="A217" s="88" t="s">
        <v>2281</v>
      </c>
      <c r="B217" s="141">
        <v>192407.91999999998</v>
      </c>
      <c r="C217" s="141">
        <v>192407.91999999998</v>
      </c>
      <c r="D217" s="141">
        <v>481019.8</v>
      </c>
    </row>
    <row r="218" spans="1:4" x14ac:dyDescent="0.25">
      <c r="A218" s="88" t="s">
        <v>2441</v>
      </c>
      <c r="B218" s="141">
        <v>954.74</v>
      </c>
      <c r="C218" s="141">
        <v>0</v>
      </c>
      <c r="D218" s="141">
        <v>2440.69</v>
      </c>
    </row>
    <row r="219" spans="1:4" x14ac:dyDescent="0.25">
      <c r="A219" s="88" t="s">
        <v>2373</v>
      </c>
      <c r="B219" s="141">
        <v>1339.98</v>
      </c>
      <c r="C219" s="141">
        <v>0</v>
      </c>
      <c r="D219" s="141">
        <v>3349.95</v>
      </c>
    </row>
    <row r="220" spans="1:4" x14ac:dyDescent="0.25">
      <c r="A220" s="88" t="s">
        <v>2287</v>
      </c>
      <c r="B220" s="141">
        <v>1210598.2999999998</v>
      </c>
      <c r="C220" s="141">
        <v>0</v>
      </c>
      <c r="D220" s="141">
        <v>3016898.27</v>
      </c>
    </row>
    <row r="221" spans="1:4" x14ac:dyDescent="0.25">
      <c r="A221" s="88" t="s">
        <v>2355</v>
      </c>
      <c r="B221" s="141">
        <v>30455.25</v>
      </c>
      <c r="C221" s="141">
        <v>0</v>
      </c>
      <c r="D221" s="141">
        <v>64750.5</v>
      </c>
    </row>
    <row r="222" spans="1:4" x14ac:dyDescent="0.25">
      <c r="A222" s="88" t="s">
        <v>2308</v>
      </c>
      <c r="B222" s="141">
        <v>13986.62</v>
      </c>
      <c r="C222" s="141">
        <v>4055.5</v>
      </c>
      <c r="D222" s="141">
        <v>34764</v>
      </c>
    </row>
    <row r="223" spans="1:4" x14ac:dyDescent="0.25">
      <c r="A223" s="88" t="s">
        <v>2278</v>
      </c>
      <c r="B223" s="141">
        <v>11445.91</v>
      </c>
      <c r="C223" s="141">
        <v>26470.080000000002</v>
      </c>
      <c r="D223" s="141">
        <v>26886.79</v>
      </c>
    </row>
    <row r="224" spans="1:4" x14ac:dyDescent="0.25">
      <c r="A224" s="88" t="s">
        <v>2214</v>
      </c>
      <c r="B224" s="141">
        <v>44193.21</v>
      </c>
      <c r="C224" s="141">
        <v>0</v>
      </c>
      <c r="D224" s="141">
        <v>106741.46999999999</v>
      </c>
    </row>
    <row r="225" spans="1:4" x14ac:dyDescent="0.25">
      <c r="A225" s="88" t="s">
        <v>2272</v>
      </c>
      <c r="B225" s="141">
        <v>1240</v>
      </c>
      <c r="C225" s="141">
        <v>0</v>
      </c>
      <c r="D225" s="141">
        <v>3080</v>
      </c>
    </row>
    <row r="226" spans="1:4" x14ac:dyDescent="0.25">
      <c r="A226" s="88" t="s">
        <v>2414</v>
      </c>
      <c r="B226" s="141">
        <v>96000</v>
      </c>
      <c r="C226" s="141">
        <v>0</v>
      </c>
      <c r="D226" s="141">
        <v>240000</v>
      </c>
    </row>
    <row r="227" spans="1:4" x14ac:dyDescent="0.25">
      <c r="A227" s="88" t="s">
        <v>2273</v>
      </c>
      <c r="B227" s="141">
        <v>76606.91</v>
      </c>
      <c r="C227" s="141">
        <v>210.23000000000002</v>
      </c>
      <c r="D227" s="141">
        <v>191046.34</v>
      </c>
    </row>
    <row r="228" spans="1:4" x14ac:dyDescent="0.25">
      <c r="A228" s="88" t="s">
        <v>2330</v>
      </c>
      <c r="B228" s="141">
        <v>29435.71</v>
      </c>
      <c r="C228" s="141">
        <v>27485</v>
      </c>
      <c r="D228" s="141">
        <v>70616.83</v>
      </c>
    </row>
    <row r="229" spans="1:4" x14ac:dyDescent="0.25">
      <c r="A229" s="88" t="s">
        <v>2324</v>
      </c>
      <c r="B229" s="141">
        <v>76120</v>
      </c>
      <c r="C229" s="141">
        <v>0</v>
      </c>
      <c r="D229" s="141">
        <v>190080</v>
      </c>
    </row>
    <row r="230" spans="1:4" x14ac:dyDescent="0.25">
      <c r="A230" s="88" t="s">
        <v>2470</v>
      </c>
      <c r="B230" s="141">
        <v>9.3510000000000009</v>
      </c>
      <c r="C230" s="141">
        <v>0</v>
      </c>
      <c r="D230" s="141">
        <v>18.702000000000002</v>
      </c>
    </row>
    <row r="231" spans="1:4" x14ac:dyDescent="0.25">
      <c r="A231" s="88" t="s">
        <v>2386</v>
      </c>
      <c r="B231" s="141">
        <v>7322</v>
      </c>
      <c r="C231" s="141">
        <v>0</v>
      </c>
      <c r="D231" s="141">
        <v>18305</v>
      </c>
    </row>
    <row r="232" spans="1:4" x14ac:dyDescent="0.25">
      <c r="A232" s="88" t="s">
        <v>2300</v>
      </c>
      <c r="B232" s="141">
        <v>349877.02</v>
      </c>
      <c r="C232" s="141">
        <v>0</v>
      </c>
      <c r="D232" s="141">
        <v>871090.3899999999</v>
      </c>
    </row>
    <row r="233" spans="1:4" x14ac:dyDescent="0.25">
      <c r="A233" s="88" t="s">
        <v>2322</v>
      </c>
      <c r="B233" s="141">
        <v>193.92</v>
      </c>
      <c r="C233" s="141">
        <v>193.92</v>
      </c>
      <c r="D233" s="141">
        <v>484.79999999999995</v>
      </c>
    </row>
    <row r="234" spans="1:4" x14ac:dyDescent="0.25">
      <c r="A234" s="88" t="s">
        <v>2285</v>
      </c>
      <c r="B234" s="141">
        <v>69.599999999999994</v>
      </c>
      <c r="C234" s="141">
        <v>0</v>
      </c>
      <c r="D234" s="141">
        <v>161.69999999999999</v>
      </c>
    </row>
    <row r="235" spans="1:4" x14ac:dyDescent="0.25">
      <c r="A235" s="88" t="s">
        <v>2397</v>
      </c>
      <c r="B235" s="141">
        <v>10760</v>
      </c>
      <c r="C235" s="141">
        <v>0</v>
      </c>
      <c r="D235" s="141">
        <v>26227.5</v>
      </c>
    </row>
    <row r="236" spans="1:4" x14ac:dyDescent="0.25">
      <c r="A236" s="88" t="s">
        <v>2283</v>
      </c>
      <c r="B236" s="141">
        <v>4004</v>
      </c>
      <c r="C236" s="141">
        <v>0</v>
      </c>
      <c r="D236" s="141">
        <v>9770</v>
      </c>
    </row>
    <row r="237" spans="1:4" x14ac:dyDescent="0.25">
      <c r="A237" s="88" t="s">
        <v>2354</v>
      </c>
      <c r="B237" s="141">
        <v>13010.672999999999</v>
      </c>
      <c r="C237" s="141">
        <v>0</v>
      </c>
      <c r="D237" s="141">
        <v>36834.758000000002</v>
      </c>
    </row>
    <row r="238" spans="1:4" x14ac:dyDescent="0.25">
      <c r="A238" s="88" t="s">
        <v>2268</v>
      </c>
      <c r="B238" s="141">
        <v>1583308.8</v>
      </c>
      <c r="C238" s="141">
        <v>0</v>
      </c>
      <c r="D238" s="141">
        <v>3958272</v>
      </c>
    </row>
    <row r="239" spans="1:4" x14ac:dyDescent="0.25">
      <c r="A239" s="88" t="s">
        <v>2292</v>
      </c>
      <c r="B239" s="141">
        <v>41764.04</v>
      </c>
      <c r="C239" s="141">
        <v>0</v>
      </c>
      <c r="D239" s="141">
        <v>104150.93</v>
      </c>
    </row>
    <row r="240" spans="1:4" x14ac:dyDescent="0.25">
      <c r="A240" s="88" t="s">
        <v>2346</v>
      </c>
      <c r="B240" s="141">
        <v>22</v>
      </c>
      <c r="C240" s="141">
        <v>0</v>
      </c>
      <c r="D240" s="141">
        <v>52.800000000000004</v>
      </c>
    </row>
    <row r="241" spans="1:4" x14ac:dyDescent="0.25">
      <c r="A241" s="88" t="s">
        <v>2478</v>
      </c>
      <c r="B241" s="141">
        <v>41.5</v>
      </c>
      <c r="C241" s="141">
        <v>0</v>
      </c>
      <c r="D241" s="141">
        <v>83</v>
      </c>
    </row>
    <row r="242" spans="1:4" x14ac:dyDescent="0.25">
      <c r="A242" s="88" t="s">
        <v>2488</v>
      </c>
      <c r="B242" s="141">
        <v>29323.68</v>
      </c>
      <c r="C242" s="141">
        <v>0</v>
      </c>
      <c r="D242" s="141">
        <v>73069.2</v>
      </c>
    </row>
    <row r="243" spans="1:4" x14ac:dyDescent="0.25">
      <c r="A243" s="88" t="s">
        <v>2481</v>
      </c>
      <c r="B243" s="141">
        <v>67920.5</v>
      </c>
      <c r="C243" s="141">
        <v>0</v>
      </c>
      <c r="D243" s="141">
        <v>158781.48000000001</v>
      </c>
    </row>
    <row r="244" spans="1:4" x14ac:dyDescent="0.25">
      <c r="A244" s="88" t="s">
        <v>2484</v>
      </c>
      <c r="B244" s="141">
        <v>272.3</v>
      </c>
      <c r="C244" s="141">
        <v>0</v>
      </c>
      <c r="D244" s="141">
        <v>778</v>
      </c>
    </row>
    <row r="245" spans="1:4" x14ac:dyDescent="0.25">
      <c r="A245" s="88" t="s">
        <v>391</v>
      </c>
      <c r="B245" s="141">
        <v>2252.27</v>
      </c>
      <c r="C245" s="141">
        <v>1830.21</v>
      </c>
      <c r="D245" s="141">
        <v>5537.3</v>
      </c>
    </row>
    <row r="246" spans="1:4" x14ac:dyDescent="0.25">
      <c r="A246" s="88" t="s">
        <v>2222</v>
      </c>
      <c r="B246" s="141">
        <v>577.5</v>
      </c>
      <c r="C246" s="141">
        <v>0</v>
      </c>
      <c r="D246" s="141">
        <v>1320</v>
      </c>
    </row>
    <row r="247" spans="1:4" x14ac:dyDescent="0.25">
      <c r="A247" s="88" t="s">
        <v>399</v>
      </c>
      <c r="B247" s="141">
        <v>198852.65999999997</v>
      </c>
      <c r="C247" s="141">
        <v>368111.59</v>
      </c>
      <c r="D247" s="141">
        <v>492696.70000000007</v>
      </c>
    </row>
    <row r="248" spans="1:4" x14ac:dyDescent="0.25">
      <c r="A248" s="88" t="s">
        <v>405</v>
      </c>
      <c r="B248" s="141">
        <v>224142.34000000003</v>
      </c>
      <c r="C248" s="141">
        <v>268269.67</v>
      </c>
      <c r="D248" s="141">
        <v>559779.78</v>
      </c>
    </row>
    <row r="249" spans="1:4" x14ac:dyDescent="0.25">
      <c r="A249" s="88" t="s">
        <v>411</v>
      </c>
      <c r="B249" s="141">
        <v>587165</v>
      </c>
      <c r="C249" s="141">
        <v>587165</v>
      </c>
      <c r="D249" s="141">
        <v>1468021.2</v>
      </c>
    </row>
    <row r="250" spans="1:4" x14ac:dyDescent="0.25">
      <c r="A250" s="88" t="s">
        <v>421</v>
      </c>
      <c r="B250" s="141">
        <v>253224.58</v>
      </c>
      <c r="C250" s="141">
        <v>253224.58</v>
      </c>
      <c r="D250" s="141">
        <v>629146</v>
      </c>
    </row>
    <row r="251" spans="1:4" x14ac:dyDescent="0.25">
      <c r="A251" s="88" t="s">
        <v>432</v>
      </c>
      <c r="B251" s="141">
        <v>862928.85999999987</v>
      </c>
      <c r="C251" s="141">
        <v>808177.3899999999</v>
      </c>
      <c r="D251" s="141">
        <v>2156043.6799999997</v>
      </c>
    </row>
    <row r="252" spans="1:4" x14ac:dyDescent="0.25">
      <c r="A252" s="88" t="s">
        <v>445</v>
      </c>
      <c r="B252" s="141">
        <v>883.8</v>
      </c>
      <c r="C252" s="141">
        <v>883.8</v>
      </c>
      <c r="D252" s="141">
        <v>2209.5</v>
      </c>
    </row>
    <row r="253" spans="1:4" x14ac:dyDescent="0.25">
      <c r="A253" s="88" t="s">
        <v>451</v>
      </c>
      <c r="B253" s="141">
        <v>2225675.0700000003</v>
      </c>
      <c r="C253" s="141">
        <v>3475482.96</v>
      </c>
      <c r="D253" s="141">
        <v>5562559.9100000011</v>
      </c>
    </row>
    <row r="254" spans="1:4" x14ac:dyDescent="0.25">
      <c r="A254" s="88" t="s">
        <v>456</v>
      </c>
      <c r="B254" s="141">
        <v>1515.6999999999998</v>
      </c>
      <c r="C254" s="141">
        <v>0</v>
      </c>
      <c r="D254" s="141">
        <v>3756.9</v>
      </c>
    </row>
    <row r="255" spans="1:4" x14ac:dyDescent="0.25">
      <c r="A255" s="88" t="s">
        <v>462</v>
      </c>
      <c r="B255" s="141">
        <v>9174.1500000000015</v>
      </c>
      <c r="C255" s="141">
        <v>2604.3500000000004</v>
      </c>
      <c r="D255" s="141">
        <v>22448.040000000005</v>
      </c>
    </row>
    <row r="256" spans="1:4" x14ac:dyDescent="0.25">
      <c r="A256" s="88" t="s">
        <v>472</v>
      </c>
      <c r="B256" s="141">
        <v>130361.31999999998</v>
      </c>
      <c r="C256" s="141">
        <v>127771.99999999999</v>
      </c>
      <c r="D256" s="141">
        <v>325833</v>
      </c>
    </row>
    <row r="257" spans="1:4" x14ac:dyDescent="0.25">
      <c r="A257" s="88" t="s">
        <v>493</v>
      </c>
      <c r="B257" s="141">
        <v>1051.76</v>
      </c>
      <c r="C257" s="141">
        <v>932.2</v>
      </c>
      <c r="D257" s="141">
        <v>2560.4699999999998</v>
      </c>
    </row>
    <row r="258" spans="1:4" x14ac:dyDescent="0.25">
      <c r="A258" s="88" t="s">
        <v>503</v>
      </c>
      <c r="B258" s="141">
        <v>2235.08</v>
      </c>
      <c r="C258" s="141">
        <v>982.76</v>
      </c>
      <c r="D258" s="141">
        <v>5551.54</v>
      </c>
    </row>
    <row r="259" spans="1:4" x14ac:dyDescent="0.25">
      <c r="A259" s="88" t="s">
        <v>498</v>
      </c>
      <c r="B259" s="141">
        <v>2810.2</v>
      </c>
      <c r="C259" s="141">
        <v>420</v>
      </c>
      <c r="D259" s="141">
        <v>6878.5999999999995</v>
      </c>
    </row>
    <row r="260" spans="1:4" x14ac:dyDescent="0.25">
      <c r="A260" s="88" t="s">
        <v>508</v>
      </c>
      <c r="B260" s="141">
        <v>781.8</v>
      </c>
      <c r="C260" s="141">
        <v>781.8</v>
      </c>
      <c r="D260" s="141">
        <v>1928.4399999999998</v>
      </c>
    </row>
    <row r="261" spans="1:4" x14ac:dyDescent="0.25">
      <c r="A261" s="88" t="s">
        <v>520</v>
      </c>
      <c r="B261" s="141">
        <v>4946.8</v>
      </c>
      <c r="C261" s="141">
        <v>4946.8</v>
      </c>
      <c r="D261" s="141">
        <v>12331.550000000001</v>
      </c>
    </row>
    <row r="262" spans="1:4" x14ac:dyDescent="0.25">
      <c r="A262" s="88" t="s">
        <v>532</v>
      </c>
      <c r="B262" s="141">
        <v>143195.59</v>
      </c>
      <c r="C262" s="141">
        <v>795.59</v>
      </c>
      <c r="D262" s="141">
        <v>345484.13</v>
      </c>
    </row>
    <row r="263" spans="1:4" x14ac:dyDescent="0.25">
      <c r="A263" s="88" t="s">
        <v>552</v>
      </c>
      <c r="B263" s="141">
        <v>221.5</v>
      </c>
      <c r="C263" s="141">
        <v>0</v>
      </c>
      <c r="D263" s="141">
        <v>443</v>
      </c>
    </row>
    <row r="264" spans="1:4" x14ac:dyDescent="0.25">
      <c r="A264" s="88" t="s">
        <v>562</v>
      </c>
      <c r="B264" s="141">
        <v>171122.19</v>
      </c>
      <c r="C264" s="141">
        <v>157382.51</v>
      </c>
      <c r="D264" s="141">
        <v>416693.63000000006</v>
      </c>
    </row>
    <row r="265" spans="1:4" x14ac:dyDescent="0.25">
      <c r="A265" s="88" t="s">
        <v>568</v>
      </c>
      <c r="B265" s="141">
        <v>8736.119999999999</v>
      </c>
      <c r="C265" s="141">
        <v>8434.7999999999993</v>
      </c>
      <c r="D265" s="141">
        <v>21580.560000000001</v>
      </c>
    </row>
    <row r="266" spans="1:4" x14ac:dyDescent="0.25">
      <c r="A266" s="88" t="s">
        <v>573</v>
      </c>
      <c r="B266" s="141">
        <v>15.4</v>
      </c>
      <c r="C266" s="141">
        <v>0</v>
      </c>
      <c r="D266" s="141">
        <v>30.8</v>
      </c>
    </row>
    <row r="267" spans="1:4" x14ac:dyDescent="0.25">
      <c r="A267" s="88" t="s">
        <v>578</v>
      </c>
      <c r="B267" s="141">
        <v>323443.64</v>
      </c>
      <c r="C267" s="141">
        <v>113467.76</v>
      </c>
      <c r="D267" s="141">
        <v>808505.28</v>
      </c>
    </row>
    <row r="268" spans="1:4" x14ac:dyDescent="0.25">
      <c r="A268" s="88" t="s">
        <v>582</v>
      </c>
      <c r="B268" s="141">
        <v>133.32</v>
      </c>
      <c r="C268" s="141">
        <v>0</v>
      </c>
      <c r="D268" s="141">
        <v>266.64</v>
      </c>
    </row>
    <row r="269" spans="1:4" x14ac:dyDescent="0.25">
      <c r="A269" s="88" t="s">
        <v>591</v>
      </c>
      <c r="B269" s="141">
        <v>7564.8</v>
      </c>
      <c r="C269" s="141">
        <v>7564.8</v>
      </c>
      <c r="D269" s="141">
        <v>18868.2</v>
      </c>
    </row>
    <row r="270" spans="1:4" x14ac:dyDescent="0.25">
      <c r="A270" s="88" t="s">
        <v>597</v>
      </c>
      <c r="B270" s="141">
        <v>13372.74</v>
      </c>
      <c r="C270" s="141">
        <v>0</v>
      </c>
      <c r="D270" s="141">
        <v>32994.89</v>
      </c>
    </row>
    <row r="271" spans="1:4" x14ac:dyDescent="0.25">
      <c r="A271" s="88" t="s">
        <v>603</v>
      </c>
      <c r="B271" s="141">
        <v>6686.34</v>
      </c>
      <c r="C271" s="141">
        <v>274.74</v>
      </c>
      <c r="D271" s="141">
        <v>13619.470000000001</v>
      </c>
    </row>
    <row r="272" spans="1:4" x14ac:dyDescent="0.25">
      <c r="A272" s="88" t="s">
        <v>1288</v>
      </c>
      <c r="B272" s="141">
        <v>2985</v>
      </c>
      <c r="C272" s="141">
        <v>0</v>
      </c>
      <c r="D272" s="141">
        <v>7442</v>
      </c>
    </row>
    <row r="273" spans="1:4" x14ac:dyDescent="0.25">
      <c r="A273" s="88" t="s">
        <v>1154</v>
      </c>
      <c r="B273" s="141">
        <v>23872.98</v>
      </c>
      <c r="C273" s="141">
        <v>0</v>
      </c>
      <c r="D273" s="141">
        <v>59609.22</v>
      </c>
    </row>
    <row r="274" spans="1:4" x14ac:dyDescent="0.25">
      <c r="A274" s="88" t="s">
        <v>633</v>
      </c>
      <c r="B274" s="141">
        <v>3856.64</v>
      </c>
      <c r="C274" s="141">
        <v>0</v>
      </c>
      <c r="D274" s="141">
        <v>9400.56</v>
      </c>
    </row>
    <row r="275" spans="1:4" x14ac:dyDescent="0.25">
      <c r="A275" s="88" t="s">
        <v>799</v>
      </c>
      <c r="B275" s="141">
        <v>136936</v>
      </c>
      <c r="C275" s="141">
        <v>311440</v>
      </c>
      <c r="D275" s="141">
        <v>342180</v>
      </c>
    </row>
    <row r="276" spans="1:4" x14ac:dyDescent="0.25">
      <c r="A276" s="88" t="s">
        <v>852</v>
      </c>
      <c r="B276" s="141">
        <v>47960</v>
      </c>
      <c r="C276" s="141">
        <v>44674</v>
      </c>
      <c r="D276" s="141">
        <v>118163</v>
      </c>
    </row>
    <row r="277" spans="1:4" x14ac:dyDescent="0.25">
      <c r="A277" s="88" t="s">
        <v>713</v>
      </c>
      <c r="B277" s="141">
        <v>116.7</v>
      </c>
      <c r="C277" s="141">
        <v>0</v>
      </c>
      <c r="D277" s="141">
        <v>258.3</v>
      </c>
    </row>
    <row r="278" spans="1:4" x14ac:dyDescent="0.25">
      <c r="A278" s="88" t="s">
        <v>727</v>
      </c>
      <c r="B278" s="141">
        <v>430</v>
      </c>
      <c r="C278" s="141">
        <v>0</v>
      </c>
      <c r="D278" s="141">
        <v>1065</v>
      </c>
    </row>
    <row r="279" spans="1:4" x14ac:dyDescent="0.25">
      <c r="A279" s="88" t="s">
        <v>739</v>
      </c>
      <c r="B279" s="141">
        <v>821.95</v>
      </c>
      <c r="C279" s="141">
        <v>0</v>
      </c>
      <c r="D279" s="141">
        <v>2046.7</v>
      </c>
    </row>
    <row r="280" spans="1:4" x14ac:dyDescent="0.25">
      <c r="A280" s="88" t="s">
        <v>748</v>
      </c>
      <c r="B280" s="141">
        <v>13800</v>
      </c>
      <c r="C280" s="141">
        <v>0</v>
      </c>
      <c r="D280" s="141">
        <v>34200</v>
      </c>
    </row>
    <row r="281" spans="1:4" x14ac:dyDescent="0.25">
      <c r="A281" s="88" t="s">
        <v>789</v>
      </c>
      <c r="B281" s="141">
        <v>719.94999999999993</v>
      </c>
      <c r="C281" s="141">
        <v>0</v>
      </c>
      <c r="D281" s="141">
        <v>1645.6</v>
      </c>
    </row>
    <row r="282" spans="1:4" x14ac:dyDescent="0.25">
      <c r="A282" s="88" t="s">
        <v>812</v>
      </c>
      <c r="B282" s="141">
        <v>640.4</v>
      </c>
      <c r="C282" s="141">
        <v>0</v>
      </c>
      <c r="D282" s="141">
        <v>1595.1999999999998</v>
      </c>
    </row>
    <row r="283" spans="1:4" x14ac:dyDescent="0.25">
      <c r="A283" s="88" t="s">
        <v>818</v>
      </c>
      <c r="B283" s="141">
        <v>8569</v>
      </c>
      <c r="C283" s="141">
        <v>8569</v>
      </c>
      <c r="D283" s="141">
        <v>21266.7</v>
      </c>
    </row>
    <row r="284" spans="1:4" x14ac:dyDescent="0.25">
      <c r="A284" s="88" t="s">
        <v>828</v>
      </c>
      <c r="B284" s="141">
        <v>1082.2</v>
      </c>
      <c r="C284" s="141">
        <v>0</v>
      </c>
      <c r="D284" s="141">
        <v>2262.4</v>
      </c>
    </row>
    <row r="285" spans="1:4" x14ac:dyDescent="0.25">
      <c r="A285" s="88" t="s">
        <v>900</v>
      </c>
      <c r="B285" s="141">
        <v>2598460.7999999998</v>
      </c>
      <c r="C285" s="141">
        <v>3711393</v>
      </c>
      <c r="D285" s="141">
        <v>6494553</v>
      </c>
    </row>
    <row r="286" spans="1:4" x14ac:dyDescent="0.25">
      <c r="A286" s="88" t="s">
        <v>1128</v>
      </c>
      <c r="B286" s="141">
        <v>35430.800000000003</v>
      </c>
      <c r="C286" s="141">
        <v>0</v>
      </c>
      <c r="D286" s="141">
        <v>86793.97</v>
      </c>
    </row>
    <row r="287" spans="1:4" x14ac:dyDescent="0.25">
      <c r="A287" s="88" t="s">
        <v>925</v>
      </c>
      <c r="B287" s="141">
        <v>444309</v>
      </c>
      <c r="C287" s="141">
        <v>616032</v>
      </c>
      <c r="D287" s="141">
        <v>1110549</v>
      </c>
    </row>
    <row r="288" spans="1:4" x14ac:dyDescent="0.25">
      <c r="A288" s="88" t="s">
        <v>943</v>
      </c>
      <c r="B288" s="141">
        <v>606.5</v>
      </c>
      <c r="C288" s="141">
        <v>0</v>
      </c>
      <c r="D288" s="141">
        <v>1334.3</v>
      </c>
    </row>
    <row r="289" spans="1:4" x14ac:dyDescent="0.25">
      <c r="A289" s="88" t="s">
        <v>953</v>
      </c>
      <c r="B289" s="141">
        <v>520</v>
      </c>
      <c r="C289" s="141">
        <v>0</v>
      </c>
      <c r="D289" s="141">
        <v>1040</v>
      </c>
    </row>
    <row r="290" spans="1:4" x14ac:dyDescent="0.25">
      <c r="A290" s="88" t="s">
        <v>985</v>
      </c>
      <c r="B290" s="141">
        <v>2424.16</v>
      </c>
      <c r="C290" s="141">
        <v>0</v>
      </c>
      <c r="D290" s="141">
        <v>5908.8899999999994</v>
      </c>
    </row>
    <row r="291" spans="1:4" x14ac:dyDescent="0.25">
      <c r="A291" s="88" t="s">
        <v>990</v>
      </c>
      <c r="B291" s="141">
        <v>169907.4</v>
      </c>
      <c r="C291" s="141">
        <v>169907.4</v>
      </c>
      <c r="D291" s="141">
        <v>424768.5</v>
      </c>
    </row>
    <row r="292" spans="1:4" x14ac:dyDescent="0.25">
      <c r="A292" s="88" t="s">
        <v>1134</v>
      </c>
      <c r="B292" s="141">
        <v>95910.16</v>
      </c>
      <c r="C292" s="141">
        <v>96959.26</v>
      </c>
      <c r="D292" s="141">
        <v>232959.26</v>
      </c>
    </row>
    <row r="293" spans="1:4" x14ac:dyDescent="0.25">
      <c r="A293" s="88" t="s">
        <v>1084</v>
      </c>
      <c r="B293" s="141">
        <v>1651.94</v>
      </c>
      <c r="C293" s="141">
        <v>0</v>
      </c>
      <c r="D293" s="141">
        <v>3752.8199999999997</v>
      </c>
    </row>
    <row r="294" spans="1:4" x14ac:dyDescent="0.25">
      <c r="A294" s="88" t="s">
        <v>1039</v>
      </c>
      <c r="B294" s="141">
        <v>3625</v>
      </c>
      <c r="C294" s="141">
        <v>0</v>
      </c>
      <c r="D294" s="141">
        <v>9062.5</v>
      </c>
    </row>
    <row r="295" spans="1:4" x14ac:dyDescent="0.25">
      <c r="A295" s="88" t="s">
        <v>1063</v>
      </c>
      <c r="B295" s="141">
        <v>1120762</v>
      </c>
      <c r="C295" s="141">
        <v>1120762</v>
      </c>
      <c r="D295" s="141">
        <v>2789982</v>
      </c>
    </row>
    <row r="296" spans="1:4" x14ac:dyDescent="0.25">
      <c r="A296" s="88" t="s">
        <v>1098</v>
      </c>
      <c r="B296" s="141">
        <v>907500</v>
      </c>
      <c r="C296" s="141">
        <v>0</v>
      </c>
      <c r="D296" s="141">
        <v>2244000</v>
      </c>
    </row>
    <row r="297" spans="1:4" x14ac:dyDescent="0.25">
      <c r="A297" s="88" t="s">
        <v>1111</v>
      </c>
      <c r="B297" s="141">
        <v>10427.6</v>
      </c>
      <c r="C297" s="141">
        <v>0</v>
      </c>
      <c r="D297" s="141">
        <v>26076.959999999999</v>
      </c>
    </row>
    <row r="298" spans="1:4" x14ac:dyDescent="0.25">
      <c r="A298" s="88" t="s">
        <v>1160</v>
      </c>
      <c r="B298" s="141">
        <v>148800</v>
      </c>
      <c r="C298" s="141">
        <v>362700</v>
      </c>
      <c r="D298" s="141">
        <v>362700</v>
      </c>
    </row>
    <row r="299" spans="1:4" x14ac:dyDescent="0.25">
      <c r="A299" s="88" t="s">
        <v>1165</v>
      </c>
      <c r="B299" s="141">
        <v>3000</v>
      </c>
      <c r="C299" s="141">
        <v>0</v>
      </c>
      <c r="D299" s="141">
        <v>7500</v>
      </c>
    </row>
    <row r="300" spans="1:4" x14ac:dyDescent="0.25">
      <c r="A300" s="88" t="s">
        <v>1171</v>
      </c>
      <c r="B300" s="141">
        <v>603000</v>
      </c>
      <c r="C300" s="141">
        <v>0</v>
      </c>
      <c r="D300" s="141">
        <v>1505088</v>
      </c>
    </row>
    <row r="301" spans="1:4" x14ac:dyDescent="0.25">
      <c r="A301" s="88" t="s">
        <v>1181</v>
      </c>
      <c r="B301" s="141">
        <v>1053000</v>
      </c>
      <c r="C301" s="141">
        <v>2632500</v>
      </c>
      <c r="D301" s="141">
        <v>2632500</v>
      </c>
    </row>
    <row r="302" spans="1:4" x14ac:dyDescent="0.25">
      <c r="A302" s="88" t="s">
        <v>1187</v>
      </c>
      <c r="B302" s="141">
        <v>9432.27</v>
      </c>
      <c r="C302" s="141">
        <v>0</v>
      </c>
      <c r="D302" s="141">
        <v>22388.489999999998</v>
      </c>
    </row>
    <row r="303" spans="1:4" x14ac:dyDescent="0.25">
      <c r="A303" s="88" t="s">
        <v>1193</v>
      </c>
      <c r="B303" s="141">
        <v>71777.16</v>
      </c>
      <c r="C303" s="141">
        <v>0</v>
      </c>
      <c r="D303" s="141">
        <v>175455.28</v>
      </c>
    </row>
    <row r="304" spans="1:4" x14ac:dyDescent="0.25">
      <c r="A304" s="88" t="s">
        <v>1211</v>
      </c>
      <c r="B304" s="141">
        <v>198.84</v>
      </c>
      <c r="C304" s="141">
        <v>0</v>
      </c>
      <c r="D304" s="141">
        <v>198.84</v>
      </c>
    </row>
    <row r="305" spans="1:4" x14ac:dyDescent="0.25">
      <c r="A305" s="88" t="s">
        <v>1220</v>
      </c>
      <c r="B305" s="141">
        <v>107.3</v>
      </c>
      <c r="C305" s="141">
        <v>0</v>
      </c>
      <c r="D305" s="141">
        <v>214.6</v>
      </c>
    </row>
    <row r="306" spans="1:4" x14ac:dyDescent="0.25">
      <c r="A306" s="88" t="s">
        <v>1228</v>
      </c>
      <c r="B306" s="141">
        <v>0</v>
      </c>
      <c r="C306" s="141">
        <v>0</v>
      </c>
      <c r="D306" s="141">
        <v>0</v>
      </c>
    </row>
    <row r="307" spans="1:4" x14ac:dyDescent="0.25">
      <c r="A307" s="88" t="s">
        <v>1257</v>
      </c>
      <c r="B307" s="141">
        <v>97.649999999999991</v>
      </c>
      <c r="C307" s="141">
        <v>0</v>
      </c>
      <c r="D307" s="141">
        <v>195.29999999999998</v>
      </c>
    </row>
    <row r="308" spans="1:4" x14ac:dyDescent="0.25">
      <c r="A308" s="88" t="s">
        <v>1293</v>
      </c>
      <c r="B308" s="141">
        <v>189.2</v>
      </c>
      <c r="C308" s="141">
        <v>0</v>
      </c>
      <c r="D308" s="141">
        <v>468.7</v>
      </c>
    </row>
    <row r="309" spans="1:4" x14ac:dyDescent="0.25">
      <c r="A309" s="88" t="s">
        <v>1295</v>
      </c>
      <c r="B309" s="141">
        <v>19782.63</v>
      </c>
      <c r="C309" s="141">
        <v>0</v>
      </c>
      <c r="D309" s="141">
        <v>48043.53</v>
      </c>
    </row>
    <row r="310" spans="1:4" x14ac:dyDescent="0.25">
      <c r="A310" s="88" t="s">
        <v>1297</v>
      </c>
      <c r="B310" s="141">
        <v>413.1</v>
      </c>
      <c r="C310" s="141">
        <v>0</v>
      </c>
      <c r="D310" s="141">
        <v>1015.1</v>
      </c>
    </row>
    <row r="311" spans="1:4" x14ac:dyDescent="0.25">
      <c r="A311" s="88" t="s">
        <v>1299</v>
      </c>
      <c r="B311" s="141">
        <v>140.58000000000001</v>
      </c>
      <c r="C311" s="141">
        <v>0</v>
      </c>
      <c r="D311" s="141">
        <v>281.16000000000003</v>
      </c>
    </row>
    <row r="312" spans="1:4" x14ac:dyDescent="0.25">
      <c r="A312" s="88" t="s">
        <v>1301</v>
      </c>
      <c r="B312" s="141">
        <v>16.21</v>
      </c>
      <c r="C312" s="141">
        <v>16.21</v>
      </c>
      <c r="D312" s="141">
        <v>16.21</v>
      </c>
    </row>
    <row r="313" spans="1:4" x14ac:dyDescent="0.25">
      <c r="A313" s="88" t="s">
        <v>1303</v>
      </c>
      <c r="B313" s="141">
        <v>37.08</v>
      </c>
      <c r="C313" s="141">
        <v>0</v>
      </c>
      <c r="D313" s="141">
        <v>74.16</v>
      </c>
    </row>
    <row r="314" spans="1:4" x14ac:dyDescent="0.25">
      <c r="A314" s="88" t="s">
        <v>2789</v>
      </c>
      <c r="B314" s="141">
        <v>141716591.98399994</v>
      </c>
      <c r="C314" s="141">
        <v>173511440.84999999</v>
      </c>
      <c r="D314" s="141">
        <v>349773429.73000008</v>
      </c>
    </row>
  </sheetData>
  <mergeCells count="1">
    <mergeCell ref="A1:F1"/>
  </mergeCells>
  <conditionalFormatting sqref="A1">
    <cfRule type="duplicateValues" dxfId="2" priority="1"/>
  </conditionalFormatting>
  <conditionalFormatting sqref="A22:A314 A2:A4">
    <cfRule type="duplicateValues" dxfId="1" priority="2"/>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M838"/>
  <sheetViews>
    <sheetView topLeftCell="A2" zoomScale="145" zoomScaleNormal="145" workbookViewId="0">
      <pane ySplit="1" topLeftCell="A345" activePane="bottomLeft" state="frozen"/>
      <selection activeCell="A2" sqref="A2"/>
      <selection pane="bottomLeft" activeCell="B632" sqref="B632"/>
    </sheetView>
  </sheetViews>
  <sheetFormatPr baseColWidth="10" defaultColWidth="11.42578125" defaultRowHeight="11.25" x14ac:dyDescent="0.2"/>
  <cols>
    <col min="1" max="1" width="11.42578125" style="120"/>
    <col min="2" max="2" width="62.42578125" style="121" customWidth="1"/>
    <col min="3" max="3" width="11.5703125" style="120" bestFit="1" customWidth="1"/>
    <col min="4" max="4" width="11.42578125" style="120" customWidth="1"/>
    <col min="5" max="5" width="15.140625" style="120" customWidth="1"/>
    <col min="6" max="7" width="14.7109375" style="120" customWidth="1"/>
    <col min="8" max="8" width="12.28515625" style="120" customWidth="1"/>
    <col min="9" max="9" width="13.42578125" style="120" bestFit="1" customWidth="1"/>
    <col min="10" max="10" width="13.42578125" style="120" customWidth="1"/>
    <col min="11" max="11" width="12.5703125" style="120" customWidth="1"/>
    <col min="12" max="12" width="11.42578125" style="120"/>
    <col min="13" max="13" width="21.42578125" style="120" bestFit="1" customWidth="1"/>
    <col min="14" max="16384" width="11.42578125" style="120"/>
  </cols>
  <sheetData>
    <row r="1" spans="1:13" ht="12.75" x14ac:dyDescent="0.2">
      <c r="H1" s="161"/>
      <c r="I1" s="161"/>
    </row>
    <row r="2" spans="1:13" ht="36" x14ac:dyDescent="0.2">
      <c r="A2" s="125" t="s">
        <v>17</v>
      </c>
      <c r="B2" s="126" t="s">
        <v>2494</v>
      </c>
      <c r="C2" s="126" t="s">
        <v>3425</v>
      </c>
      <c r="D2" s="126" t="s">
        <v>3426</v>
      </c>
      <c r="E2" s="126" t="s">
        <v>3427</v>
      </c>
      <c r="F2" s="126" t="s">
        <v>3428</v>
      </c>
      <c r="G2" s="126" t="s">
        <v>3576</v>
      </c>
      <c r="H2" s="126" t="s">
        <v>3575</v>
      </c>
      <c r="I2" s="128" t="s">
        <v>3429</v>
      </c>
      <c r="J2" s="126" t="s">
        <v>3439</v>
      </c>
      <c r="K2" s="126" t="s">
        <v>3440</v>
      </c>
      <c r="L2" s="126" t="s">
        <v>3441</v>
      </c>
      <c r="M2" s="128" t="s">
        <v>3429</v>
      </c>
    </row>
    <row r="3" spans="1:13" ht="24" x14ac:dyDescent="0.2">
      <c r="A3" s="125" t="s">
        <v>893</v>
      </c>
      <c r="B3" s="124" t="s">
        <v>895</v>
      </c>
      <c r="C3" s="135">
        <f>VLOOKUP(A3,'DINAMICA SEGUIMIENTO CLAVES'!$A$5:$E$509,2,0)</f>
        <v>94038</v>
      </c>
      <c r="D3" s="135">
        <f>VLOOKUP(A3,'DINAMICA SEGUIMIENTO CLAVES'!$A$5:$E$509,3,0)</f>
        <v>235093</v>
      </c>
      <c r="E3" s="135">
        <f>VLOOKUP(A3,'DINAMICA SEGUIMIENTO CLAVES'!$A$5:$E$509,4,0)</f>
        <v>173893</v>
      </c>
      <c r="F3" s="135">
        <f>VLOOKUP(A3,'DINAMICA SEGUIMIENTO CLAVES'!$A$5:$E$509,5,0)</f>
        <v>173893</v>
      </c>
      <c r="G3" s="127">
        <f>IF(E3=0,"-",(+E3-F3))</f>
        <v>0</v>
      </c>
      <c r="H3" s="127">
        <f>IF(E3=0,"-",(+E3-C3))</f>
        <v>79855</v>
      </c>
      <c r="I3" s="122" t="str">
        <f>IF(H3="-","minimo sin solicitud",IF(H3&gt;0,"minimo superado",IF(H3&lt;0,"minimo parcial","minimo solicitado")))</f>
        <v>minimo superado</v>
      </c>
      <c r="J3" s="130">
        <f>VLOOKUP(A3,'DINAMICA SEGUIMIENTO CLAVES'!$A$5:$G$509,6,0)</f>
        <v>1642920.8</v>
      </c>
      <c r="K3" s="130">
        <f>VLOOKUP(A3,'DINAMICA SEGUIMIENTO CLAVES'!$A$5:$G$509,7,0)</f>
        <v>1104360.7999999998</v>
      </c>
      <c r="L3" s="130">
        <f>+J3-K3</f>
        <v>538560.00000000023</v>
      </c>
      <c r="M3" s="122" t="str">
        <f>IF(L3=0,"Clave al maximo",IF(L3&gt;0,"Clave sin llegar al maximo","Revisar"))</f>
        <v>Clave sin llegar al maximo</v>
      </c>
    </row>
    <row r="4" spans="1:13" ht="36" x14ac:dyDescent="0.2">
      <c r="A4" s="125" t="s">
        <v>658</v>
      </c>
      <c r="B4" s="124" t="s">
        <v>660</v>
      </c>
      <c r="C4" s="123">
        <f>VLOOKUP(A4,'DINAMICA SEGUIMIENTO CLAVES'!$A$5:$E$509,2,0)</f>
        <v>16277</v>
      </c>
      <c r="D4" s="123">
        <f>VLOOKUP(A4,'DINAMICA SEGUIMIENTO CLAVES'!$A$5:$E$509,3,0)</f>
        <v>40690</v>
      </c>
      <c r="E4" s="123">
        <f>VLOOKUP(A4,'DINAMICA SEGUIMIENTO CLAVES'!$A$5:$E$509,4,0)</f>
        <v>31390</v>
      </c>
      <c r="F4" s="123">
        <f>VLOOKUP(A4,'DINAMICA SEGUIMIENTO CLAVES'!$A$5:$E$509,5,0)</f>
        <v>25189</v>
      </c>
      <c r="G4" s="127">
        <f t="shared" ref="G4:G67" si="0">IF(E4=0,"-",(+E4-F4))</f>
        <v>6201</v>
      </c>
      <c r="H4" s="127">
        <f t="shared" ref="H4:H67" si="1">IF(E4=0,"-",(+E4-C4))</f>
        <v>15113</v>
      </c>
      <c r="I4" s="122" t="str">
        <f t="shared" ref="I4:I67" si="2">IF(H4="-","minimo sin solicitud",IF(H4&gt;0,"minimo superado",IF(H4&lt;0,"minimo parcial","minimo solicitado")))</f>
        <v>minimo superado</v>
      </c>
      <c r="J4" s="130">
        <f>VLOOKUP(A4,'DINAMICA SEGUIMIENTO CLAVES'!$A$5:$G$509,6,0)</f>
        <v>551562.46</v>
      </c>
      <c r="K4" s="130">
        <f>VLOOKUP(A4,'DINAMICA SEGUIMIENTO CLAVES'!$A$5:$G$509,7,0)</f>
        <v>377331.22000000003</v>
      </c>
      <c r="L4" s="130">
        <f t="shared" ref="L4:L67" si="3">+J4-K4</f>
        <v>174231.23999999993</v>
      </c>
      <c r="M4" s="122" t="str">
        <f t="shared" ref="M4:M67" si="4">IF(L4=0,"Clave al maximo",IF(L4&gt;0,"Clave sin llegar al maximo","Revisar"))</f>
        <v>Clave sin llegar al maximo</v>
      </c>
    </row>
    <row r="5" spans="1:13" ht="36" x14ac:dyDescent="0.2">
      <c r="A5" s="125" t="s">
        <v>1117</v>
      </c>
      <c r="B5" s="124" t="s">
        <v>1119</v>
      </c>
      <c r="C5" s="123">
        <f>VLOOKUP(A5,'DINAMICA SEGUIMIENTO CLAVES'!$A$5:$E$509,2,0)</f>
        <v>4680</v>
      </c>
      <c r="D5" s="123">
        <f>VLOOKUP(A5,'DINAMICA SEGUIMIENTO CLAVES'!$A$5:$E$509,3,0)</f>
        <v>11700</v>
      </c>
      <c r="E5" s="123">
        <f>VLOOKUP(A5,'DINAMICA SEGUIMIENTO CLAVES'!$A$5:$E$509,4,0)</f>
        <v>11700</v>
      </c>
      <c r="F5" s="123">
        <f>VLOOKUP(A5,'DINAMICA SEGUIMIENTO CLAVES'!$A$5:$E$509,5,0)</f>
        <v>11700</v>
      </c>
      <c r="G5" s="127">
        <f t="shared" si="0"/>
        <v>0</v>
      </c>
      <c r="H5" s="127">
        <f t="shared" si="1"/>
        <v>7020</v>
      </c>
      <c r="I5" s="122" t="str">
        <f t="shared" si="2"/>
        <v>minimo superado</v>
      </c>
      <c r="J5" s="130">
        <f>VLOOKUP(A5,'DINAMICA SEGUIMIENTO CLAVES'!$A$5:$G$509,6,0)</f>
        <v>122031</v>
      </c>
      <c r="K5" s="130">
        <f>VLOOKUP(A5,'DINAMICA SEGUIMIENTO CLAVES'!$A$5:$G$509,7,0)</f>
        <v>122031</v>
      </c>
      <c r="L5" s="130">
        <f t="shared" si="3"/>
        <v>0</v>
      </c>
      <c r="M5" s="122" t="str">
        <f t="shared" si="4"/>
        <v>Clave al maximo</v>
      </c>
    </row>
    <row r="6" spans="1:13" ht="36" x14ac:dyDescent="0.2">
      <c r="A6" s="125" t="s">
        <v>1923</v>
      </c>
      <c r="B6" s="124" t="s">
        <v>1925</v>
      </c>
      <c r="C6" s="123">
        <f>VLOOKUP(A6,'DINAMICA SEGUIMIENTO CLAVES'!$A$5:$E$509,2,0)</f>
        <v>2496</v>
      </c>
      <c r="D6" s="123">
        <f>VLOOKUP(A6,'DINAMICA SEGUIMIENTO CLAVES'!$A$5:$E$509,3,0)</f>
        <v>6240</v>
      </c>
      <c r="E6" s="123">
        <f>VLOOKUP(A6,'DINAMICA SEGUIMIENTO CLAVES'!$A$5:$E$509,4,0)</f>
        <v>6240</v>
      </c>
      <c r="F6" s="123">
        <f>VLOOKUP(A6,'DINAMICA SEGUIMIENTO CLAVES'!$A$5:$E$509,5,0)</f>
        <v>6240</v>
      </c>
      <c r="G6" s="127">
        <f t="shared" si="0"/>
        <v>0</v>
      </c>
      <c r="H6" s="127">
        <f t="shared" si="1"/>
        <v>3744</v>
      </c>
      <c r="I6" s="122" t="str">
        <f t="shared" si="2"/>
        <v>minimo superado</v>
      </c>
      <c r="J6" s="130">
        <f>VLOOKUP(A6,'DINAMICA SEGUIMIENTO CLAVES'!$A$5:$G$509,6,0)</f>
        <v>152880</v>
      </c>
      <c r="K6" s="130">
        <f>VLOOKUP(A6,'DINAMICA SEGUIMIENTO CLAVES'!$A$5:$G$509,7,0)</f>
        <v>152880</v>
      </c>
      <c r="L6" s="130">
        <f t="shared" si="3"/>
        <v>0</v>
      </c>
      <c r="M6" s="122" t="str">
        <f t="shared" si="4"/>
        <v>Clave al maximo</v>
      </c>
    </row>
    <row r="7" spans="1:13" ht="24" x14ac:dyDescent="0.2">
      <c r="A7" s="125" t="s">
        <v>1247</v>
      </c>
      <c r="B7" s="124" t="s">
        <v>1249</v>
      </c>
      <c r="C7" s="123">
        <f>VLOOKUP(A7,'DINAMICA SEGUIMIENTO CLAVES'!$A$5:$E$509,2,0)</f>
        <v>5040</v>
      </c>
      <c r="D7" s="123">
        <f>VLOOKUP(A7,'DINAMICA SEGUIMIENTO CLAVES'!$A$5:$E$509,3,0)</f>
        <v>12600</v>
      </c>
      <c r="E7" s="123">
        <f>VLOOKUP(A7,'DINAMICA SEGUIMIENTO CLAVES'!$A$5:$E$509,4,0)</f>
        <v>7800</v>
      </c>
      <c r="F7" s="123">
        <f>VLOOKUP(A7,'DINAMICA SEGUIMIENTO CLAVES'!$A$5:$E$509,5,0)</f>
        <v>7800</v>
      </c>
      <c r="G7" s="127">
        <f t="shared" si="0"/>
        <v>0</v>
      </c>
      <c r="H7" s="127">
        <f t="shared" si="1"/>
        <v>2760</v>
      </c>
      <c r="I7" s="122" t="str">
        <f t="shared" si="2"/>
        <v>minimo superado</v>
      </c>
      <c r="J7" s="130">
        <f>VLOOKUP(A7,'DINAMICA SEGUIMIENTO CLAVES'!$A$5:$G$509,6,0)</f>
        <v>191676</v>
      </c>
      <c r="K7" s="130">
        <f>VLOOKUP(A7,'DINAMICA SEGUIMIENTO CLAVES'!$A$5:$G$509,7,0)</f>
        <v>109356</v>
      </c>
      <c r="L7" s="130">
        <f t="shared" si="3"/>
        <v>82320</v>
      </c>
      <c r="M7" s="122" t="str">
        <f t="shared" si="4"/>
        <v>Clave sin llegar al maximo</v>
      </c>
    </row>
    <row r="8" spans="1:13" ht="36" x14ac:dyDescent="0.2">
      <c r="A8" s="125" t="s">
        <v>871</v>
      </c>
      <c r="B8" s="124" t="s">
        <v>873</v>
      </c>
      <c r="C8" s="123">
        <f>VLOOKUP(A8,'DINAMICA SEGUIMIENTO CLAVES'!$A$5:$E$509,2,0)</f>
        <v>12768</v>
      </c>
      <c r="D8" s="123">
        <f>VLOOKUP(A8,'DINAMICA SEGUIMIENTO CLAVES'!$A$5:$E$509,3,0)</f>
        <v>31920</v>
      </c>
      <c r="E8" s="123">
        <f>VLOOKUP(A8,'DINAMICA SEGUIMIENTO CLAVES'!$A$5:$E$509,4,0)</f>
        <v>16480</v>
      </c>
      <c r="F8" s="123">
        <f>VLOOKUP(A8,'DINAMICA SEGUIMIENTO CLAVES'!$A$5:$E$509,5,0)</f>
        <v>16480</v>
      </c>
      <c r="G8" s="127">
        <f t="shared" si="0"/>
        <v>0</v>
      </c>
      <c r="H8" s="127">
        <f t="shared" si="1"/>
        <v>3712</v>
      </c>
      <c r="I8" s="122" t="str">
        <f t="shared" si="2"/>
        <v>minimo superado</v>
      </c>
      <c r="J8" s="130">
        <f>VLOOKUP(A8,'DINAMICA SEGUIMIENTO CLAVES'!$A$5:$G$509,6,0)</f>
        <v>218801.59999999998</v>
      </c>
      <c r="K8" s="130">
        <f>VLOOKUP(A8,'DINAMICA SEGUIMIENTO CLAVES'!$A$5:$G$509,7,0)</f>
        <v>113022.08</v>
      </c>
      <c r="L8" s="130">
        <f t="shared" si="3"/>
        <v>105779.51999999997</v>
      </c>
      <c r="M8" s="122" t="str">
        <f t="shared" si="4"/>
        <v>Clave sin llegar al maximo</v>
      </c>
    </row>
    <row r="9" spans="1:13" ht="24" x14ac:dyDescent="0.2">
      <c r="A9" s="125" t="s">
        <v>763</v>
      </c>
      <c r="B9" s="124" t="s">
        <v>765</v>
      </c>
      <c r="C9" s="123">
        <f>VLOOKUP(A9,'DINAMICA SEGUIMIENTO CLAVES'!$A$5:$E$509,2,0)</f>
        <v>1379</v>
      </c>
      <c r="D9" s="123">
        <f>VLOOKUP(A9,'DINAMICA SEGUIMIENTO CLAVES'!$A$5:$E$509,3,0)</f>
        <v>3447</v>
      </c>
      <c r="E9" s="123">
        <f>VLOOKUP(A9,'DINAMICA SEGUIMIENTO CLAVES'!$A$5:$E$509,4,0)</f>
        <v>3447</v>
      </c>
      <c r="F9" s="123">
        <f>VLOOKUP(A9,'DINAMICA SEGUIMIENTO CLAVES'!$A$5:$E$509,5,0)</f>
        <v>3447</v>
      </c>
      <c r="G9" s="127">
        <f t="shared" si="0"/>
        <v>0</v>
      </c>
      <c r="H9" s="127">
        <f t="shared" si="1"/>
        <v>2068</v>
      </c>
      <c r="I9" s="122" t="str">
        <f t="shared" si="2"/>
        <v>minimo superado</v>
      </c>
      <c r="J9" s="130">
        <f>VLOOKUP(A9,'DINAMICA SEGUIMIENTO CLAVES'!$A$5:$G$509,6,0)</f>
        <v>30126.780000000002</v>
      </c>
      <c r="K9" s="130">
        <f>VLOOKUP(A9,'DINAMICA SEGUIMIENTO CLAVES'!$A$5:$G$509,7,0)</f>
        <v>30126.780000000002</v>
      </c>
      <c r="L9" s="130">
        <f t="shared" si="3"/>
        <v>0</v>
      </c>
      <c r="M9" s="122" t="str">
        <f t="shared" si="4"/>
        <v>Clave al maximo</v>
      </c>
    </row>
    <row r="10" spans="1:13" ht="24" x14ac:dyDescent="0.2">
      <c r="A10" s="125" t="s">
        <v>401</v>
      </c>
      <c r="B10" s="124" t="s">
        <v>403</v>
      </c>
      <c r="C10" s="123">
        <f>VLOOKUP(A10,'DINAMICA SEGUIMIENTO CLAVES'!$A$5:$E$509,2,0)</f>
        <v>2895</v>
      </c>
      <c r="D10" s="123">
        <f>VLOOKUP(A10,'DINAMICA SEGUIMIENTO CLAVES'!$A$5:$E$509,3,0)</f>
        <v>7237</v>
      </c>
      <c r="E10" s="123">
        <f>VLOOKUP(A10,'DINAMICA SEGUIMIENTO CLAVES'!$A$5:$E$509,4,0)</f>
        <v>5583</v>
      </c>
      <c r="F10" s="123">
        <f>VLOOKUP(A10,'DINAMICA SEGUIMIENTO CLAVES'!$A$5:$E$509,5,0)</f>
        <v>4921</v>
      </c>
      <c r="G10" s="127">
        <f t="shared" si="0"/>
        <v>662</v>
      </c>
      <c r="H10" s="127">
        <f t="shared" si="1"/>
        <v>2688</v>
      </c>
      <c r="I10" s="122" t="str">
        <f t="shared" si="2"/>
        <v>minimo superado</v>
      </c>
      <c r="J10" s="130">
        <f>VLOOKUP(A10,'DINAMICA SEGUIMIENTO CLAVES'!$A$5:$G$509,6,0)</f>
        <v>58906.479999999996</v>
      </c>
      <c r="K10" s="130">
        <f>VLOOKUP(A10,'DINAMICA SEGUIMIENTO CLAVES'!$A$5:$G$509,7,0)</f>
        <v>39974.76</v>
      </c>
      <c r="L10" s="130">
        <f t="shared" si="3"/>
        <v>18931.719999999994</v>
      </c>
      <c r="M10" s="122" t="str">
        <f t="shared" si="4"/>
        <v>Clave sin llegar al maximo</v>
      </c>
    </row>
    <row r="11" spans="1:13" ht="36" x14ac:dyDescent="0.2">
      <c r="A11" s="125" t="s">
        <v>848</v>
      </c>
      <c r="B11" s="124" t="s">
        <v>850</v>
      </c>
      <c r="C11" s="123">
        <f>VLOOKUP(A11,'DINAMICA SEGUIMIENTO CLAVES'!$A$5:$E$509,2,0)</f>
        <v>3641</v>
      </c>
      <c r="D11" s="123">
        <f>VLOOKUP(A11,'DINAMICA SEGUIMIENTO CLAVES'!$A$5:$E$509,3,0)</f>
        <v>9101</v>
      </c>
      <c r="E11" s="123">
        <f>VLOOKUP(A11,'DINAMICA SEGUIMIENTO CLAVES'!$A$5:$E$509,4,0)</f>
        <v>7021</v>
      </c>
      <c r="F11" s="123">
        <f>VLOOKUP(A11,'DINAMICA SEGUIMIENTO CLAVES'!$A$5:$E$509,5,0)</f>
        <v>5634</v>
      </c>
      <c r="G11" s="127">
        <f t="shared" si="0"/>
        <v>1387</v>
      </c>
      <c r="H11" s="127">
        <f t="shared" si="1"/>
        <v>3380</v>
      </c>
      <c r="I11" s="122" t="str">
        <f t="shared" si="2"/>
        <v>minimo superado</v>
      </c>
      <c r="J11" s="130">
        <f>VLOOKUP(A11,'DINAMICA SEGUIMIENTO CLAVES'!$A$5:$G$509,6,0)</f>
        <v>37907.83</v>
      </c>
      <c r="K11" s="130">
        <f>VLOOKUP(A11,'DINAMICA SEGUIMIENTO CLAVES'!$A$5:$G$509,7,0)</f>
        <v>23381.100000000002</v>
      </c>
      <c r="L11" s="130">
        <f t="shared" si="3"/>
        <v>14526.73</v>
      </c>
      <c r="M11" s="122" t="str">
        <f t="shared" si="4"/>
        <v>Clave sin llegar al maximo</v>
      </c>
    </row>
    <row r="12" spans="1:13" ht="36" x14ac:dyDescent="0.2">
      <c r="A12" s="125" t="s">
        <v>1339</v>
      </c>
      <c r="B12" s="124" t="s">
        <v>1341</v>
      </c>
      <c r="C12" s="123">
        <f>VLOOKUP(A12,'DINAMICA SEGUIMIENTO CLAVES'!$A$5:$E$509,2,0)</f>
        <v>3024</v>
      </c>
      <c r="D12" s="123">
        <f>VLOOKUP(A12,'DINAMICA SEGUIMIENTO CLAVES'!$A$5:$E$509,3,0)</f>
        <v>7560</v>
      </c>
      <c r="E12" s="123">
        <f>VLOOKUP(A12,'DINAMICA SEGUIMIENTO CLAVES'!$A$5:$E$509,4,0)</f>
        <v>5832</v>
      </c>
      <c r="F12" s="123">
        <f>VLOOKUP(A12,'DINAMICA SEGUIMIENTO CLAVES'!$A$5:$E$509,5,0)</f>
        <v>4680</v>
      </c>
      <c r="G12" s="127">
        <f t="shared" si="0"/>
        <v>1152</v>
      </c>
      <c r="H12" s="127">
        <f t="shared" si="1"/>
        <v>2808</v>
      </c>
      <c r="I12" s="122" t="str">
        <f t="shared" si="2"/>
        <v>minimo superado</v>
      </c>
      <c r="J12" s="130">
        <f>VLOOKUP(A12,'DINAMICA SEGUIMIENTO CLAVES'!$A$5:$G$509,6,0)</f>
        <v>80892</v>
      </c>
      <c r="K12" s="130">
        <f>VLOOKUP(A12,'DINAMICA SEGUIMIENTO CLAVES'!$A$5:$G$509,7,0)</f>
        <v>50076</v>
      </c>
      <c r="L12" s="130">
        <f t="shared" si="3"/>
        <v>30816</v>
      </c>
      <c r="M12" s="122" t="str">
        <f t="shared" si="4"/>
        <v>Clave sin llegar al maximo</v>
      </c>
    </row>
    <row r="13" spans="1:13" ht="36" x14ac:dyDescent="0.2">
      <c r="A13" s="125" t="s">
        <v>1774</v>
      </c>
      <c r="B13" s="124" t="s">
        <v>1776</v>
      </c>
      <c r="C13" s="123">
        <f>VLOOKUP(A13,'DINAMICA SEGUIMIENTO CLAVES'!$A$5:$E$509,2,0)</f>
        <v>2520</v>
      </c>
      <c r="D13" s="123">
        <f>VLOOKUP(A13,'DINAMICA SEGUIMIENTO CLAVES'!$A$5:$E$509,3,0)</f>
        <v>6300</v>
      </c>
      <c r="E13" s="123">
        <f>VLOOKUP(A13,'DINAMICA SEGUIMIENTO CLAVES'!$A$5:$E$509,4,0)</f>
        <v>4896</v>
      </c>
      <c r="F13" s="123">
        <f>VLOOKUP(A13,'DINAMICA SEGUIMIENTO CLAVES'!$A$5:$E$509,5,0)</f>
        <v>3960</v>
      </c>
      <c r="G13" s="127">
        <f t="shared" si="0"/>
        <v>936</v>
      </c>
      <c r="H13" s="127">
        <f t="shared" si="1"/>
        <v>2376</v>
      </c>
      <c r="I13" s="122" t="str">
        <f t="shared" si="2"/>
        <v>minimo superado</v>
      </c>
      <c r="J13" s="130">
        <f>VLOOKUP(A13,'DINAMICA SEGUIMIENTO CLAVES'!$A$5:$G$509,6,0)</f>
        <v>258919.19999999984</v>
      </c>
      <c r="K13" s="130">
        <f>VLOOKUP(A13,'DINAMICA SEGUIMIENTO CLAVES'!$A$5:$G$509,7,0)</f>
        <v>172339.19999999984</v>
      </c>
      <c r="L13" s="130">
        <f t="shared" si="3"/>
        <v>86580</v>
      </c>
      <c r="M13" s="122" t="str">
        <f t="shared" si="4"/>
        <v>Clave sin llegar al maximo</v>
      </c>
    </row>
    <row r="14" spans="1:13" ht="24" x14ac:dyDescent="0.2">
      <c r="A14" s="125" t="s">
        <v>1717</v>
      </c>
      <c r="B14" s="124" t="s">
        <v>1719</v>
      </c>
      <c r="C14" s="123">
        <f>VLOOKUP(A14,'DINAMICA SEGUIMIENTO CLAVES'!$A$5:$E$509,2,0)</f>
        <v>2496</v>
      </c>
      <c r="D14" s="123">
        <f>VLOOKUP(A14,'DINAMICA SEGUIMIENTO CLAVES'!$A$5:$E$509,3,0)</f>
        <v>6240</v>
      </c>
      <c r="E14" s="123">
        <f>VLOOKUP(A14,'DINAMICA SEGUIMIENTO CLAVES'!$A$5:$E$509,4,0)</f>
        <v>4742</v>
      </c>
      <c r="F14" s="123">
        <f>VLOOKUP(A14,'DINAMICA SEGUIMIENTO CLAVES'!$A$5:$E$509,5,0)</f>
        <v>3744</v>
      </c>
      <c r="G14" s="127">
        <f t="shared" si="0"/>
        <v>998</v>
      </c>
      <c r="H14" s="127">
        <f t="shared" si="1"/>
        <v>2246</v>
      </c>
      <c r="I14" s="122" t="str">
        <f t="shared" si="2"/>
        <v>minimo superado</v>
      </c>
      <c r="J14" s="130">
        <f>VLOOKUP(A14,'DINAMICA SEGUIMIENTO CLAVES'!$A$5:$G$509,6,0)</f>
        <v>43367.999999999935</v>
      </c>
      <c r="K14" s="130">
        <f>VLOOKUP(A14,'DINAMICA SEGUIMIENTO CLAVES'!$A$5:$G$509,7,0)</f>
        <v>25646.399999999961</v>
      </c>
      <c r="L14" s="130">
        <f t="shared" si="3"/>
        <v>17721.599999999973</v>
      </c>
      <c r="M14" s="122" t="str">
        <f t="shared" si="4"/>
        <v>Clave sin llegar al maximo</v>
      </c>
    </row>
    <row r="15" spans="1:13" ht="24" x14ac:dyDescent="0.2">
      <c r="A15" s="125" t="s">
        <v>723</v>
      </c>
      <c r="B15" s="124" t="s">
        <v>725</v>
      </c>
      <c r="C15" s="123">
        <f>VLOOKUP(A15,'DINAMICA SEGUIMIENTO CLAVES'!$A$5:$E$509,2,0)</f>
        <v>5040</v>
      </c>
      <c r="D15" s="123">
        <f>VLOOKUP(A15,'DINAMICA SEGUIMIENTO CLAVES'!$A$5:$E$509,3,0)</f>
        <v>12600</v>
      </c>
      <c r="E15" s="123">
        <f>VLOOKUP(A15,'DINAMICA SEGUIMIENTO CLAVES'!$A$5:$E$509,4,0)</f>
        <v>7920</v>
      </c>
      <c r="F15" s="123">
        <f>VLOOKUP(A15,'DINAMICA SEGUIMIENTO CLAVES'!$A$5:$E$509,5,0)</f>
        <v>6000</v>
      </c>
      <c r="G15" s="127">
        <f t="shared" si="0"/>
        <v>1920</v>
      </c>
      <c r="H15" s="127">
        <f t="shared" si="1"/>
        <v>2880</v>
      </c>
      <c r="I15" s="122" t="str">
        <f t="shared" si="2"/>
        <v>minimo superado</v>
      </c>
      <c r="J15" s="130">
        <f>VLOOKUP(A15,'DINAMICA SEGUIMIENTO CLAVES'!$A$5:$G$509,6,0)</f>
        <v>1869861.6</v>
      </c>
      <c r="K15" s="130">
        <f>VLOOKUP(A15,'DINAMICA SEGUIMIENTO CLAVES'!$A$5:$G$509,7,0)</f>
        <v>872280</v>
      </c>
      <c r="L15" s="130">
        <f t="shared" si="3"/>
        <v>997581.60000000009</v>
      </c>
      <c r="M15" s="122" t="str">
        <f t="shared" si="4"/>
        <v>Clave sin llegar al maximo</v>
      </c>
    </row>
    <row r="16" spans="1:13" ht="24" x14ac:dyDescent="0.2">
      <c r="A16" s="125" t="s">
        <v>927</v>
      </c>
      <c r="B16" s="124" t="s">
        <v>929</v>
      </c>
      <c r="C16" s="123">
        <f>VLOOKUP(A16,'DINAMICA SEGUIMIENTO CLAVES'!$A$5:$E$509,2,0)</f>
        <v>625</v>
      </c>
      <c r="D16" s="123">
        <f>VLOOKUP(A16,'DINAMICA SEGUIMIENTO CLAVES'!$A$5:$E$509,3,0)</f>
        <v>1562</v>
      </c>
      <c r="E16" s="123">
        <f>VLOOKUP(A16,'DINAMICA SEGUIMIENTO CLAVES'!$A$5:$E$509,4,0)</f>
        <v>1562</v>
      </c>
      <c r="F16" s="123">
        <f>VLOOKUP(A16,'DINAMICA SEGUIMIENTO CLAVES'!$A$5:$E$509,5,0)</f>
        <v>1562</v>
      </c>
      <c r="G16" s="127">
        <f t="shared" si="0"/>
        <v>0</v>
      </c>
      <c r="H16" s="127">
        <f t="shared" si="1"/>
        <v>937</v>
      </c>
      <c r="I16" s="122" t="str">
        <f t="shared" si="2"/>
        <v>minimo superado</v>
      </c>
      <c r="J16" s="130">
        <f>VLOOKUP(A16,'DINAMICA SEGUIMIENTO CLAVES'!$A$5:$G$509,6,0)</f>
        <v>323334</v>
      </c>
      <c r="K16" s="130">
        <f>VLOOKUP(A16,'DINAMICA SEGUIMIENTO CLAVES'!$A$5:$G$509,7,0)</f>
        <v>323334</v>
      </c>
      <c r="L16" s="130">
        <f t="shared" si="3"/>
        <v>0</v>
      </c>
      <c r="M16" s="122" t="str">
        <f t="shared" si="4"/>
        <v>Clave al maximo</v>
      </c>
    </row>
    <row r="17" spans="1:13" ht="24" x14ac:dyDescent="0.2">
      <c r="A17" s="125" t="s">
        <v>1621</v>
      </c>
      <c r="B17" s="124" t="s">
        <v>1623</v>
      </c>
      <c r="C17" s="123">
        <f>VLOOKUP(A17,'DINAMICA SEGUIMIENTO CLAVES'!$A$5:$E$509,2,0)</f>
        <v>1512</v>
      </c>
      <c r="D17" s="123">
        <f>VLOOKUP(A17,'DINAMICA SEGUIMIENTO CLAVES'!$A$5:$E$509,3,0)</f>
        <v>3780</v>
      </c>
      <c r="E17" s="123">
        <f>VLOOKUP(A17,'DINAMICA SEGUIMIENTO CLAVES'!$A$5:$E$509,4,0)</f>
        <v>2916</v>
      </c>
      <c r="F17" s="123">
        <f>VLOOKUP(A17,'DINAMICA SEGUIMIENTO CLAVES'!$A$5:$E$509,5,0)</f>
        <v>2340</v>
      </c>
      <c r="G17" s="127">
        <f t="shared" si="0"/>
        <v>576</v>
      </c>
      <c r="H17" s="127">
        <f t="shared" si="1"/>
        <v>1404</v>
      </c>
      <c r="I17" s="122" t="str">
        <f t="shared" si="2"/>
        <v>minimo superado</v>
      </c>
      <c r="J17" s="130">
        <f>VLOOKUP(A17,'DINAMICA SEGUIMIENTO CLAVES'!$A$5:$G$509,6,0)</f>
        <v>29408.39999999998</v>
      </c>
      <c r="K17" s="130">
        <f>VLOOKUP(A17,'DINAMICA SEGUIMIENTO CLAVES'!$A$5:$G$509,7,0)</f>
        <v>12776.399999999978</v>
      </c>
      <c r="L17" s="130">
        <f t="shared" si="3"/>
        <v>16632</v>
      </c>
      <c r="M17" s="122" t="str">
        <f t="shared" si="4"/>
        <v>Clave sin llegar al maximo</v>
      </c>
    </row>
    <row r="18" spans="1:13" ht="48" x14ac:dyDescent="0.2">
      <c r="A18" s="125" t="s">
        <v>1183</v>
      </c>
      <c r="B18" s="124" t="s">
        <v>1185</v>
      </c>
      <c r="C18" s="123">
        <f>VLOOKUP(A18,'DINAMICA SEGUIMIENTO CLAVES'!$A$5:$E$509,2,0)</f>
        <v>1050</v>
      </c>
      <c r="D18" s="123">
        <f>VLOOKUP(A18,'DINAMICA SEGUIMIENTO CLAVES'!$A$5:$E$509,3,0)</f>
        <v>2625</v>
      </c>
      <c r="E18" s="123">
        <f>VLOOKUP(A18,'DINAMICA SEGUIMIENTO CLAVES'!$A$5:$E$509,4,0)</f>
        <v>2025</v>
      </c>
      <c r="F18" s="123">
        <f>VLOOKUP(A18,'DINAMICA SEGUIMIENTO CLAVES'!$A$5:$E$509,5,0)</f>
        <v>1785</v>
      </c>
      <c r="G18" s="127">
        <f t="shared" si="0"/>
        <v>240</v>
      </c>
      <c r="H18" s="127">
        <f t="shared" si="1"/>
        <v>975</v>
      </c>
      <c r="I18" s="122" t="str">
        <f t="shared" si="2"/>
        <v>minimo superado</v>
      </c>
      <c r="J18" s="130">
        <f>VLOOKUP(A18,'DINAMICA SEGUIMIENTO CLAVES'!$A$5:$G$509,6,0)</f>
        <v>4203300</v>
      </c>
      <c r="K18" s="130">
        <f>VLOOKUP(A18,'DINAMICA SEGUIMIENTO CLAVES'!$A$5:$G$509,7,0)</f>
        <v>2891700</v>
      </c>
      <c r="L18" s="130">
        <f t="shared" si="3"/>
        <v>1311600</v>
      </c>
      <c r="M18" s="122" t="str">
        <f t="shared" si="4"/>
        <v>Clave sin llegar al maximo</v>
      </c>
    </row>
    <row r="19" spans="1:13" ht="108" x14ac:dyDescent="0.2">
      <c r="A19" s="125" t="s">
        <v>2142</v>
      </c>
      <c r="B19" s="124" t="s">
        <v>2144</v>
      </c>
      <c r="C19" s="123">
        <f>VLOOKUP(A19,'DINAMICA SEGUIMIENTO CLAVES'!$A$5:$E$509,2,0)</f>
        <v>468</v>
      </c>
      <c r="D19" s="123">
        <f>VLOOKUP(A19,'DINAMICA SEGUIMIENTO CLAVES'!$A$5:$E$509,3,0)</f>
        <v>1170</v>
      </c>
      <c r="E19" s="123">
        <f>VLOOKUP(A19,'DINAMICA SEGUIMIENTO CLAVES'!$A$5:$E$509,4,0)</f>
        <v>1170</v>
      </c>
      <c r="F19" s="123">
        <f>VLOOKUP(A19,'DINAMICA SEGUIMIENTO CLAVES'!$A$5:$E$509,5,0)</f>
        <v>1170</v>
      </c>
      <c r="G19" s="127">
        <f t="shared" si="0"/>
        <v>0</v>
      </c>
      <c r="H19" s="127">
        <f t="shared" si="1"/>
        <v>702</v>
      </c>
      <c r="I19" s="122" t="str">
        <f t="shared" si="2"/>
        <v>minimo superado</v>
      </c>
      <c r="J19" s="130">
        <f>VLOOKUP(A19,'DINAMICA SEGUIMIENTO CLAVES'!$A$5:$G$509,6,0)</f>
        <v>280437.3</v>
      </c>
      <c r="K19" s="130">
        <f>VLOOKUP(A19,'DINAMICA SEGUIMIENTO CLAVES'!$A$5:$G$509,7,0)</f>
        <v>280437.3</v>
      </c>
      <c r="L19" s="130">
        <f t="shared" si="3"/>
        <v>0</v>
      </c>
      <c r="M19" s="122" t="str">
        <f t="shared" si="4"/>
        <v>Clave al maximo</v>
      </c>
    </row>
    <row r="20" spans="1:13" ht="36" x14ac:dyDescent="0.2">
      <c r="A20" s="125" t="s">
        <v>2087</v>
      </c>
      <c r="B20" s="124" t="s">
        <v>2089</v>
      </c>
      <c r="C20" s="123">
        <f>VLOOKUP(A20,'DINAMICA SEGUIMIENTO CLAVES'!$A$5:$E$509,2,0)</f>
        <v>1404</v>
      </c>
      <c r="D20" s="123">
        <f>VLOOKUP(A20,'DINAMICA SEGUIMIENTO CLAVES'!$A$5:$E$509,3,0)</f>
        <v>3510</v>
      </c>
      <c r="E20" s="123">
        <f>VLOOKUP(A20,'DINAMICA SEGUIMIENTO CLAVES'!$A$5:$E$509,4,0)</f>
        <v>2000</v>
      </c>
      <c r="F20" s="123">
        <f>VLOOKUP(A20,'DINAMICA SEGUIMIENTO CLAVES'!$A$5:$E$509,5,0)</f>
        <v>2000</v>
      </c>
      <c r="G20" s="127">
        <f t="shared" si="0"/>
        <v>0</v>
      </c>
      <c r="H20" s="127">
        <f t="shared" si="1"/>
        <v>596</v>
      </c>
      <c r="I20" s="122" t="str">
        <f t="shared" si="2"/>
        <v>minimo superado</v>
      </c>
      <c r="J20" s="130">
        <f>VLOOKUP(A20,'DINAMICA SEGUIMIENTO CLAVES'!$A$5:$G$509,6,0)</f>
        <v>167216.4</v>
      </c>
      <c r="K20" s="130">
        <f>VLOOKUP(A20,'DINAMICA SEGUIMIENTO CLAVES'!$A$5:$G$509,7,0)</f>
        <v>95280</v>
      </c>
      <c r="L20" s="130">
        <f t="shared" si="3"/>
        <v>71936.399999999994</v>
      </c>
      <c r="M20" s="122" t="str">
        <f t="shared" si="4"/>
        <v>Clave sin llegar al maximo</v>
      </c>
    </row>
    <row r="21" spans="1:13" ht="36" x14ac:dyDescent="0.2">
      <c r="A21" s="125" t="s">
        <v>1020</v>
      </c>
      <c r="B21" s="124" t="s">
        <v>1022</v>
      </c>
      <c r="C21" s="123">
        <f>VLOOKUP(A21,'DINAMICA SEGUIMIENTO CLAVES'!$A$5:$E$509,2,0)</f>
        <v>1008</v>
      </c>
      <c r="D21" s="123">
        <f>VLOOKUP(A21,'DINAMICA SEGUIMIENTO CLAVES'!$A$5:$E$509,3,0)</f>
        <v>2520</v>
      </c>
      <c r="E21" s="123">
        <f>VLOOKUP(A21,'DINAMICA SEGUIMIENTO CLAVES'!$A$5:$E$509,4,0)</f>
        <v>1560</v>
      </c>
      <c r="F21" s="123">
        <f>VLOOKUP(A21,'DINAMICA SEGUIMIENTO CLAVES'!$A$5:$E$509,5,0)</f>
        <v>1560</v>
      </c>
      <c r="G21" s="127">
        <f t="shared" si="0"/>
        <v>0</v>
      </c>
      <c r="H21" s="127">
        <f t="shared" si="1"/>
        <v>552</v>
      </c>
      <c r="I21" s="122" t="str">
        <f t="shared" si="2"/>
        <v>minimo superado</v>
      </c>
      <c r="J21" s="130">
        <f>VLOOKUP(A21,'DINAMICA SEGUIMIENTO CLAVES'!$A$5:$G$509,6,0)</f>
        <v>1731744</v>
      </c>
      <c r="K21" s="130">
        <f>VLOOKUP(A21,'DINAMICA SEGUIMIENTO CLAVES'!$A$5:$G$509,7,0)</f>
        <v>1072032</v>
      </c>
      <c r="L21" s="130">
        <f t="shared" si="3"/>
        <v>659712</v>
      </c>
      <c r="M21" s="122" t="str">
        <f t="shared" si="4"/>
        <v>Clave sin llegar al maximo</v>
      </c>
    </row>
    <row r="22" spans="1:13" ht="36" x14ac:dyDescent="0.2">
      <c r="A22" s="125" t="s">
        <v>865</v>
      </c>
      <c r="B22" s="124" t="s">
        <v>867</v>
      </c>
      <c r="C22" s="123">
        <f>VLOOKUP(A22,'DINAMICA SEGUIMIENTO CLAVES'!$A$5:$E$509,2,0)</f>
        <v>971</v>
      </c>
      <c r="D22" s="123">
        <f>VLOOKUP(A22,'DINAMICA SEGUIMIENTO CLAVES'!$A$5:$E$509,3,0)</f>
        <v>2426</v>
      </c>
      <c r="E22" s="123">
        <f>VLOOKUP(A22,'DINAMICA SEGUIMIENTO CLAVES'!$A$5:$E$509,4,0)</f>
        <v>1872</v>
      </c>
      <c r="F22" s="123">
        <f>VLOOKUP(A22,'DINAMICA SEGUIMIENTO CLAVES'!$A$5:$E$509,5,0)</f>
        <v>1502</v>
      </c>
      <c r="G22" s="127">
        <f t="shared" si="0"/>
        <v>370</v>
      </c>
      <c r="H22" s="127">
        <f t="shared" si="1"/>
        <v>901</v>
      </c>
      <c r="I22" s="122" t="str">
        <f t="shared" si="2"/>
        <v>minimo superado</v>
      </c>
      <c r="J22" s="130">
        <f>VLOOKUP(A22,'DINAMICA SEGUIMIENTO CLAVES'!$A$5:$G$509,6,0)</f>
        <v>23955.040000000001</v>
      </c>
      <c r="K22" s="130">
        <f>VLOOKUP(A22,'DINAMICA SEGUIMIENTO CLAVES'!$A$5:$G$509,7,0)</f>
        <v>14899.84</v>
      </c>
      <c r="L22" s="130">
        <f t="shared" si="3"/>
        <v>9055.2000000000007</v>
      </c>
      <c r="M22" s="122" t="str">
        <f t="shared" si="4"/>
        <v>Clave sin llegar al maximo</v>
      </c>
    </row>
    <row r="23" spans="1:13" ht="36" x14ac:dyDescent="0.2">
      <c r="A23" s="125" t="s">
        <v>1617</v>
      </c>
      <c r="B23" s="124" t="s">
        <v>1619</v>
      </c>
      <c r="C23" s="123">
        <f>VLOOKUP(A23,'DINAMICA SEGUIMIENTO CLAVES'!$A$5:$E$509,2,0)</f>
        <v>335</v>
      </c>
      <c r="D23" s="123">
        <f>VLOOKUP(A23,'DINAMICA SEGUIMIENTO CLAVES'!$A$5:$E$509,3,0)</f>
        <v>837</v>
      </c>
      <c r="E23" s="123">
        <f>VLOOKUP(A23,'DINAMICA SEGUIMIENTO CLAVES'!$A$5:$E$509,4,0)</f>
        <v>837</v>
      </c>
      <c r="F23" s="123">
        <f>VLOOKUP(A23,'DINAMICA SEGUIMIENTO CLAVES'!$A$5:$E$509,5,0)</f>
        <v>837</v>
      </c>
      <c r="G23" s="127">
        <f t="shared" si="0"/>
        <v>0</v>
      </c>
      <c r="H23" s="127">
        <f t="shared" si="1"/>
        <v>502</v>
      </c>
      <c r="I23" s="122" t="str">
        <f t="shared" si="2"/>
        <v>minimo superado</v>
      </c>
      <c r="J23" s="130">
        <f>VLOOKUP(A23,'DINAMICA SEGUIMIENTO CLAVES'!$A$5:$G$509,6,0)</f>
        <v>7717.14</v>
      </c>
      <c r="K23" s="130">
        <f>VLOOKUP(A23,'DINAMICA SEGUIMIENTO CLAVES'!$A$5:$G$509,7,0)</f>
        <v>7717.14</v>
      </c>
      <c r="L23" s="130">
        <f t="shared" si="3"/>
        <v>0</v>
      </c>
      <c r="M23" s="122" t="str">
        <f t="shared" si="4"/>
        <v>Clave al maximo</v>
      </c>
    </row>
    <row r="24" spans="1:13" ht="24" x14ac:dyDescent="0.2">
      <c r="A24" s="125" t="s">
        <v>1837</v>
      </c>
      <c r="B24" s="124" t="s">
        <v>1839</v>
      </c>
      <c r="C24" s="123">
        <f>VLOOKUP(A24,'DINAMICA SEGUIMIENTO CLAVES'!$A$5:$E$509,2,0)</f>
        <v>514</v>
      </c>
      <c r="D24" s="123">
        <f>VLOOKUP(A24,'DINAMICA SEGUIMIENTO CLAVES'!$A$5:$E$509,3,0)</f>
        <v>1282</v>
      </c>
      <c r="E24" s="123">
        <f>VLOOKUP(A24,'DINAMICA SEGUIMIENTO CLAVES'!$A$5:$E$509,4,0)</f>
        <v>990</v>
      </c>
      <c r="F24" s="123">
        <f>VLOOKUP(A24,'DINAMICA SEGUIMIENTO CLAVES'!$A$5:$E$509,5,0)</f>
        <v>990</v>
      </c>
      <c r="G24" s="127">
        <f t="shared" si="0"/>
        <v>0</v>
      </c>
      <c r="H24" s="127">
        <f t="shared" si="1"/>
        <v>476</v>
      </c>
      <c r="I24" s="122" t="str">
        <f t="shared" si="2"/>
        <v>minimo superado</v>
      </c>
      <c r="J24" s="130">
        <f>VLOOKUP(A24,'DINAMICA SEGUIMIENTO CLAVES'!$A$5:$G$509,6,0)</f>
        <v>89514.640000000014</v>
      </c>
      <c r="K24" s="130">
        <f>VLOOKUP(A24,'DINAMICA SEGUIMIENTO CLAVES'!$A$5:$G$509,7,0)</f>
        <v>69658.640000000014</v>
      </c>
      <c r="L24" s="130">
        <f t="shared" si="3"/>
        <v>19856</v>
      </c>
      <c r="M24" s="122" t="str">
        <f t="shared" si="4"/>
        <v>Clave sin llegar al maximo</v>
      </c>
    </row>
    <row r="25" spans="1:13" ht="24" x14ac:dyDescent="0.2">
      <c r="A25" s="125" t="s">
        <v>1121</v>
      </c>
      <c r="B25" s="124" t="s">
        <v>1123</v>
      </c>
      <c r="C25" s="123">
        <f>VLOOKUP(A25,'DINAMICA SEGUIMIENTO CLAVES'!$A$5:$E$509,2,0)</f>
        <v>312</v>
      </c>
      <c r="D25" s="123">
        <f>VLOOKUP(A25,'DINAMICA SEGUIMIENTO CLAVES'!$A$5:$E$509,3,0)</f>
        <v>780</v>
      </c>
      <c r="E25" s="123">
        <f>VLOOKUP(A25,'DINAMICA SEGUIMIENTO CLAVES'!$A$5:$E$509,4,0)</f>
        <v>780</v>
      </c>
      <c r="F25" s="123">
        <f>VLOOKUP(A25,'DINAMICA SEGUIMIENTO CLAVES'!$A$5:$E$509,5,0)</f>
        <v>780</v>
      </c>
      <c r="G25" s="127">
        <f t="shared" si="0"/>
        <v>0</v>
      </c>
      <c r="H25" s="127">
        <f t="shared" si="1"/>
        <v>468</v>
      </c>
      <c r="I25" s="122" t="str">
        <f t="shared" si="2"/>
        <v>minimo superado</v>
      </c>
      <c r="J25" s="130">
        <f>VLOOKUP(A25,'DINAMICA SEGUIMIENTO CLAVES'!$A$5:$G$509,6,0)</f>
        <v>296400</v>
      </c>
      <c r="K25" s="130">
        <f>VLOOKUP(A25,'DINAMICA SEGUIMIENTO CLAVES'!$A$5:$G$509,7,0)</f>
        <v>296400</v>
      </c>
      <c r="L25" s="130">
        <f t="shared" si="3"/>
        <v>0</v>
      </c>
      <c r="M25" s="122" t="str">
        <f t="shared" si="4"/>
        <v>Clave al maximo</v>
      </c>
    </row>
    <row r="26" spans="1:13" ht="36" x14ac:dyDescent="0.2">
      <c r="A26" s="125" t="s">
        <v>2069</v>
      </c>
      <c r="B26" s="124" t="s">
        <v>2071</v>
      </c>
      <c r="C26" s="123">
        <f>VLOOKUP(A26,'DINAMICA SEGUIMIENTO CLAVES'!$A$5:$E$509,2,0)</f>
        <v>312</v>
      </c>
      <c r="D26" s="123">
        <f>VLOOKUP(A26,'DINAMICA SEGUIMIENTO CLAVES'!$A$5:$E$509,3,0)</f>
        <v>780</v>
      </c>
      <c r="E26" s="123">
        <f>VLOOKUP(A26,'DINAMICA SEGUIMIENTO CLAVES'!$A$5:$E$509,4,0)</f>
        <v>780</v>
      </c>
      <c r="F26" s="123">
        <f>VLOOKUP(A26,'DINAMICA SEGUIMIENTO CLAVES'!$A$5:$E$509,5,0)</f>
        <v>780</v>
      </c>
      <c r="G26" s="127">
        <f t="shared" si="0"/>
        <v>0</v>
      </c>
      <c r="H26" s="127">
        <f t="shared" si="1"/>
        <v>468</v>
      </c>
      <c r="I26" s="122" t="str">
        <f t="shared" si="2"/>
        <v>minimo superado</v>
      </c>
      <c r="J26" s="130">
        <f>VLOOKUP(A26,'DINAMICA SEGUIMIENTO CLAVES'!$A$5:$G$509,6,0)</f>
        <v>4017.0000000000005</v>
      </c>
      <c r="K26" s="130">
        <f>VLOOKUP(A26,'DINAMICA SEGUIMIENTO CLAVES'!$A$5:$G$509,7,0)</f>
        <v>4017.0000000000005</v>
      </c>
      <c r="L26" s="130">
        <f t="shared" si="3"/>
        <v>0</v>
      </c>
      <c r="M26" s="122" t="str">
        <f t="shared" si="4"/>
        <v>Clave al maximo</v>
      </c>
    </row>
    <row r="27" spans="1:13" ht="48" x14ac:dyDescent="0.2">
      <c r="A27" s="125" t="s">
        <v>1913</v>
      </c>
      <c r="B27" s="124" t="s">
        <v>1915</v>
      </c>
      <c r="C27" s="123">
        <f>VLOOKUP(A27,'DINAMICA SEGUIMIENTO CLAVES'!$A$5:$E$509,2,0)</f>
        <v>312</v>
      </c>
      <c r="D27" s="123">
        <f>VLOOKUP(A27,'DINAMICA SEGUIMIENTO CLAVES'!$A$5:$E$509,3,0)</f>
        <v>780</v>
      </c>
      <c r="E27" s="123">
        <f>VLOOKUP(A27,'DINAMICA SEGUIMIENTO CLAVES'!$A$5:$E$509,4,0)</f>
        <v>780</v>
      </c>
      <c r="F27" s="123">
        <f>VLOOKUP(A27,'DINAMICA SEGUIMIENTO CLAVES'!$A$5:$E$509,5,0)</f>
        <v>780</v>
      </c>
      <c r="G27" s="127">
        <f t="shared" si="0"/>
        <v>0</v>
      </c>
      <c r="H27" s="127">
        <f t="shared" si="1"/>
        <v>468</v>
      </c>
      <c r="I27" s="122" t="str">
        <f t="shared" si="2"/>
        <v>minimo superado</v>
      </c>
      <c r="J27" s="130">
        <f>VLOOKUP(A27,'DINAMICA SEGUIMIENTO CLAVES'!$A$5:$G$509,6,0)</f>
        <v>40404</v>
      </c>
      <c r="K27" s="130">
        <f>VLOOKUP(A27,'DINAMICA SEGUIMIENTO CLAVES'!$A$5:$G$509,7,0)</f>
        <v>40404</v>
      </c>
      <c r="L27" s="130">
        <f t="shared" si="3"/>
        <v>0</v>
      </c>
      <c r="M27" s="122" t="str">
        <f t="shared" si="4"/>
        <v>Clave al maximo</v>
      </c>
    </row>
    <row r="28" spans="1:13" ht="48" x14ac:dyDescent="0.2">
      <c r="A28" s="125" t="s">
        <v>234</v>
      </c>
      <c r="B28" s="124" t="s">
        <v>236</v>
      </c>
      <c r="C28" s="123">
        <f>VLOOKUP(A28,'DINAMICA SEGUIMIENTO CLAVES'!$A$5:$E$509,2,0)</f>
        <v>240</v>
      </c>
      <c r="D28" s="123">
        <f>VLOOKUP(A28,'DINAMICA SEGUIMIENTO CLAVES'!$A$5:$E$509,3,0)</f>
        <v>600</v>
      </c>
      <c r="E28" s="123">
        <f>VLOOKUP(A28,'DINAMICA SEGUIMIENTO CLAVES'!$A$5:$E$509,4,0)</f>
        <v>600</v>
      </c>
      <c r="F28" s="123">
        <f>VLOOKUP(A28,'DINAMICA SEGUIMIENTO CLAVES'!$A$5:$E$509,5,0)</f>
        <v>600</v>
      </c>
      <c r="G28" s="127">
        <f t="shared" si="0"/>
        <v>0</v>
      </c>
      <c r="H28" s="127">
        <f t="shared" si="1"/>
        <v>360</v>
      </c>
      <c r="I28" s="122" t="str">
        <f t="shared" si="2"/>
        <v>minimo superado</v>
      </c>
      <c r="J28" s="130">
        <f>VLOOKUP(A28,'DINAMICA SEGUIMIENTO CLAVES'!$A$5:$G$509,6,0)</f>
        <v>16617468</v>
      </c>
      <c r="K28" s="130">
        <f>VLOOKUP(A28,'DINAMICA SEGUIMIENTO CLAVES'!$A$5:$G$509,7,0)</f>
        <v>16617468</v>
      </c>
      <c r="L28" s="130">
        <f t="shared" si="3"/>
        <v>0</v>
      </c>
      <c r="M28" s="122" t="str">
        <f t="shared" si="4"/>
        <v>Clave al maximo</v>
      </c>
    </row>
    <row r="29" spans="1:13" ht="48" x14ac:dyDescent="0.2">
      <c r="A29" s="125" t="s">
        <v>732</v>
      </c>
      <c r="B29" s="124" t="s">
        <v>734</v>
      </c>
      <c r="C29" s="123">
        <f>VLOOKUP(A29,'DINAMICA SEGUIMIENTO CLAVES'!$A$5:$E$509,2,0)</f>
        <v>956</v>
      </c>
      <c r="D29" s="123">
        <f>VLOOKUP(A29,'DINAMICA SEGUIMIENTO CLAVES'!$A$5:$E$509,3,0)</f>
        <v>2388</v>
      </c>
      <c r="E29" s="123">
        <f>VLOOKUP(A29,'DINAMICA SEGUIMIENTO CLAVES'!$A$5:$E$509,4,0)</f>
        <v>1478</v>
      </c>
      <c r="F29" s="123">
        <f>VLOOKUP(A29,'DINAMICA SEGUIMIENTO CLAVES'!$A$5:$E$509,5,0)</f>
        <v>1478</v>
      </c>
      <c r="G29" s="127">
        <f t="shared" si="0"/>
        <v>0</v>
      </c>
      <c r="H29" s="127">
        <f t="shared" si="1"/>
        <v>522</v>
      </c>
      <c r="I29" s="122" t="str">
        <f t="shared" si="2"/>
        <v>minimo superado</v>
      </c>
      <c r="J29" s="130">
        <f>VLOOKUP(A29,'DINAMICA SEGUIMIENTO CLAVES'!$A$5:$G$509,6,0)</f>
        <v>69797.01999999999</v>
      </c>
      <c r="K29" s="130">
        <f>VLOOKUP(A29,'DINAMICA SEGUIMIENTO CLAVES'!$A$5:$G$509,7,0)</f>
        <v>42551.619999999995</v>
      </c>
      <c r="L29" s="130">
        <f t="shared" si="3"/>
        <v>27245.399999999994</v>
      </c>
      <c r="M29" s="122" t="str">
        <f t="shared" si="4"/>
        <v>Clave sin llegar al maximo</v>
      </c>
    </row>
    <row r="30" spans="1:13" ht="36" x14ac:dyDescent="0.2">
      <c r="A30" s="125" t="s">
        <v>2072</v>
      </c>
      <c r="B30" s="124" t="s">
        <v>2074</v>
      </c>
      <c r="C30" s="123">
        <f>VLOOKUP(A30,'DINAMICA SEGUIMIENTO CLAVES'!$A$5:$E$509,2,0)</f>
        <v>219</v>
      </c>
      <c r="D30" s="123">
        <f>VLOOKUP(A30,'DINAMICA SEGUIMIENTO CLAVES'!$A$5:$E$509,3,0)</f>
        <v>546</v>
      </c>
      <c r="E30" s="123">
        <f>VLOOKUP(A30,'DINAMICA SEGUIMIENTO CLAVES'!$A$5:$E$509,4,0)</f>
        <v>546</v>
      </c>
      <c r="F30" s="123">
        <f>VLOOKUP(A30,'DINAMICA SEGUIMIENTO CLAVES'!$A$5:$E$509,5,0)</f>
        <v>546</v>
      </c>
      <c r="G30" s="127">
        <f t="shared" si="0"/>
        <v>0</v>
      </c>
      <c r="H30" s="127">
        <f t="shared" si="1"/>
        <v>327</v>
      </c>
      <c r="I30" s="122" t="str">
        <f t="shared" si="2"/>
        <v>minimo superado</v>
      </c>
      <c r="J30" s="130">
        <f>VLOOKUP(A30,'DINAMICA SEGUIMIENTO CLAVES'!$A$5:$G$509,6,0)</f>
        <v>2391.48</v>
      </c>
      <c r="K30" s="130">
        <f>VLOOKUP(A30,'DINAMICA SEGUIMIENTO CLAVES'!$A$5:$G$509,7,0)</f>
        <v>2391.48</v>
      </c>
      <c r="L30" s="130">
        <f t="shared" si="3"/>
        <v>0</v>
      </c>
      <c r="M30" s="122" t="str">
        <f t="shared" si="4"/>
        <v>Clave al maximo</v>
      </c>
    </row>
    <row r="31" spans="1:13" ht="24" x14ac:dyDescent="0.2">
      <c r="A31" s="125" t="s">
        <v>437</v>
      </c>
      <c r="B31" s="124" t="s">
        <v>439</v>
      </c>
      <c r="C31" s="123">
        <f>VLOOKUP(A31,'DINAMICA SEGUIMIENTO CLAVES'!$A$5:$E$509,2,0)</f>
        <v>216</v>
      </c>
      <c r="D31" s="123">
        <f>VLOOKUP(A31,'DINAMICA SEGUIMIENTO CLAVES'!$A$5:$E$509,3,0)</f>
        <v>538</v>
      </c>
      <c r="E31" s="123">
        <f>VLOOKUP(A31,'DINAMICA SEGUIMIENTO CLAVES'!$A$5:$E$509,4,0)</f>
        <v>538</v>
      </c>
      <c r="F31" s="123">
        <f>VLOOKUP(A31,'DINAMICA SEGUIMIENTO CLAVES'!$A$5:$E$509,5,0)</f>
        <v>538</v>
      </c>
      <c r="G31" s="127">
        <f t="shared" si="0"/>
        <v>0</v>
      </c>
      <c r="H31" s="127">
        <f t="shared" si="1"/>
        <v>322</v>
      </c>
      <c r="I31" s="122" t="str">
        <f t="shared" si="2"/>
        <v>minimo superado</v>
      </c>
      <c r="J31" s="130">
        <f>VLOOKUP(A31,'DINAMICA SEGUIMIENTO CLAVES'!$A$5:$G$509,6,0)</f>
        <v>48301.64</v>
      </c>
      <c r="K31" s="130">
        <f>VLOOKUP(A31,'DINAMICA SEGUIMIENTO CLAVES'!$A$5:$G$509,7,0)</f>
        <v>48301.64</v>
      </c>
      <c r="L31" s="130">
        <f t="shared" si="3"/>
        <v>0</v>
      </c>
      <c r="M31" s="122" t="str">
        <f t="shared" si="4"/>
        <v>Clave al maximo</v>
      </c>
    </row>
    <row r="32" spans="1:13" ht="24" x14ac:dyDescent="0.2">
      <c r="A32" s="125" t="s">
        <v>351</v>
      </c>
      <c r="B32" s="124" t="s">
        <v>353</v>
      </c>
      <c r="C32" s="123">
        <f>VLOOKUP(A32,'DINAMICA SEGUIMIENTO CLAVES'!$A$5:$E$509,2,0)</f>
        <v>188</v>
      </c>
      <c r="D32" s="123">
        <f>VLOOKUP(A32,'DINAMICA SEGUIMIENTO CLAVES'!$A$5:$E$509,3,0)</f>
        <v>468</v>
      </c>
      <c r="E32" s="123">
        <f>VLOOKUP(A32,'DINAMICA SEGUIMIENTO CLAVES'!$A$5:$E$509,4,0)</f>
        <v>468</v>
      </c>
      <c r="F32" s="123">
        <f>VLOOKUP(A32,'DINAMICA SEGUIMIENTO CLAVES'!$A$5:$E$509,5,0)</f>
        <v>468</v>
      </c>
      <c r="G32" s="127">
        <f t="shared" si="0"/>
        <v>0</v>
      </c>
      <c r="H32" s="127">
        <f t="shared" si="1"/>
        <v>280</v>
      </c>
      <c r="I32" s="122" t="str">
        <f t="shared" si="2"/>
        <v>minimo superado</v>
      </c>
      <c r="J32" s="130">
        <f>VLOOKUP(A32,'DINAMICA SEGUIMIENTO CLAVES'!$A$5:$G$509,6,0)</f>
        <v>494208</v>
      </c>
      <c r="K32" s="130">
        <f>VLOOKUP(A32,'DINAMICA SEGUIMIENTO CLAVES'!$A$5:$G$509,7,0)</f>
        <v>494208</v>
      </c>
      <c r="L32" s="130">
        <f t="shared" si="3"/>
        <v>0</v>
      </c>
      <c r="M32" s="122" t="str">
        <f t="shared" si="4"/>
        <v>Clave al maximo</v>
      </c>
    </row>
    <row r="33" spans="1:13" ht="36" x14ac:dyDescent="0.2">
      <c r="A33" s="125" t="s">
        <v>246</v>
      </c>
      <c r="B33" s="124" t="s">
        <v>248</v>
      </c>
      <c r="C33" s="123">
        <f>VLOOKUP(A33,'DINAMICA SEGUIMIENTO CLAVES'!$A$5:$E$509,2,0)</f>
        <v>164</v>
      </c>
      <c r="D33" s="123">
        <f>VLOOKUP(A33,'DINAMICA SEGUIMIENTO CLAVES'!$A$5:$E$509,3,0)</f>
        <v>409</v>
      </c>
      <c r="E33" s="123">
        <f>VLOOKUP(A33,'DINAMICA SEGUIMIENTO CLAVES'!$A$5:$E$509,4,0)</f>
        <v>409</v>
      </c>
      <c r="F33" s="123">
        <f>VLOOKUP(A33,'DINAMICA SEGUIMIENTO CLAVES'!$A$5:$E$509,5,0)</f>
        <v>409</v>
      </c>
      <c r="G33" s="127">
        <f t="shared" si="0"/>
        <v>0</v>
      </c>
      <c r="H33" s="127">
        <f t="shared" si="1"/>
        <v>245</v>
      </c>
      <c r="I33" s="122" t="str">
        <f t="shared" si="2"/>
        <v>minimo superado</v>
      </c>
      <c r="J33" s="130">
        <f>VLOOKUP(A33,'DINAMICA SEGUIMIENTO CLAVES'!$A$5:$G$509,6,0)</f>
        <v>11740345</v>
      </c>
      <c r="K33" s="130">
        <f>VLOOKUP(A33,'DINAMICA SEGUIMIENTO CLAVES'!$A$5:$G$509,7,0)</f>
        <v>11740345</v>
      </c>
      <c r="L33" s="130">
        <f t="shared" si="3"/>
        <v>0</v>
      </c>
      <c r="M33" s="122" t="str">
        <f t="shared" si="4"/>
        <v>Clave al maximo</v>
      </c>
    </row>
    <row r="34" spans="1:13" ht="36" x14ac:dyDescent="0.2">
      <c r="A34" s="125" t="s">
        <v>1829</v>
      </c>
      <c r="B34" s="124" t="s">
        <v>1831</v>
      </c>
      <c r="C34" s="123">
        <f>VLOOKUP(A34,'DINAMICA SEGUIMIENTO CLAVES'!$A$5:$E$509,2,0)</f>
        <v>156</v>
      </c>
      <c r="D34" s="123">
        <f>VLOOKUP(A34,'DINAMICA SEGUIMIENTO CLAVES'!$A$5:$E$509,3,0)</f>
        <v>390</v>
      </c>
      <c r="E34" s="123">
        <f>VLOOKUP(A34,'DINAMICA SEGUIMIENTO CLAVES'!$A$5:$E$509,4,0)</f>
        <v>390</v>
      </c>
      <c r="F34" s="123">
        <f>VLOOKUP(A34,'DINAMICA SEGUIMIENTO CLAVES'!$A$5:$E$509,5,0)</f>
        <v>390</v>
      </c>
      <c r="G34" s="127">
        <f t="shared" si="0"/>
        <v>0</v>
      </c>
      <c r="H34" s="127">
        <f t="shared" si="1"/>
        <v>234</v>
      </c>
      <c r="I34" s="122" t="str">
        <f t="shared" si="2"/>
        <v>minimo superado</v>
      </c>
      <c r="J34" s="130">
        <f>VLOOKUP(A34,'DINAMICA SEGUIMIENTO CLAVES'!$A$5:$G$509,6,0)</f>
        <v>64268.099999999606</v>
      </c>
      <c r="K34" s="130">
        <f>VLOOKUP(A34,'DINAMICA SEGUIMIENTO CLAVES'!$A$5:$G$509,7,0)</f>
        <v>64268.099999999606</v>
      </c>
      <c r="L34" s="130">
        <f t="shared" si="3"/>
        <v>0</v>
      </c>
      <c r="M34" s="122" t="str">
        <f t="shared" si="4"/>
        <v>Clave al maximo</v>
      </c>
    </row>
    <row r="35" spans="1:13" ht="36" x14ac:dyDescent="0.2">
      <c r="A35" s="125" t="s">
        <v>2113</v>
      </c>
      <c r="B35" s="124" t="s">
        <v>2115</v>
      </c>
      <c r="C35" s="123">
        <f>VLOOKUP(A35,'DINAMICA SEGUIMIENTO CLAVES'!$A$5:$E$509,2,0)</f>
        <v>156</v>
      </c>
      <c r="D35" s="123">
        <f>VLOOKUP(A35,'DINAMICA SEGUIMIENTO CLAVES'!$A$5:$E$509,3,0)</f>
        <v>390</v>
      </c>
      <c r="E35" s="123">
        <f>VLOOKUP(A35,'DINAMICA SEGUIMIENTO CLAVES'!$A$5:$E$509,4,0)</f>
        <v>390</v>
      </c>
      <c r="F35" s="123">
        <f>VLOOKUP(A35,'DINAMICA SEGUIMIENTO CLAVES'!$A$5:$E$509,5,0)</f>
        <v>390</v>
      </c>
      <c r="G35" s="127">
        <f t="shared" si="0"/>
        <v>0</v>
      </c>
      <c r="H35" s="127">
        <f t="shared" si="1"/>
        <v>234</v>
      </c>
      <c r="I35" s="122" t="str">
        <f t="shared" si="2"/>
        <v>minimo superado</v>
      </c>
      <c r="J35" s="130">
        <f>VLOOKUP(A35,'DINAMICA SEGUIMIENTO CLAVES'!$A$5:$G$509,6,0)</f>
        <v>23626.2</v>
      </c>
      <c r="K35" s="130">
        <f>VLOOKUP(A35,'DINAMICA SEGUIMIENTO CLAVES'!$A$5:$G$509,7,0)</f>
        <v>23626.2</v>
      </c>
      <c r="L35" s="130">
        <f t="shared" si="3"/>
        <v>0</v>
      </c>
      <c r="M35" s="122" t="str">
        <f t="shared" si="4"/>
        <v>Clave al maximo</v>
      </c>
    </row>
    <row r="36" spans="1:13" ht="48" x14ac:dyDescent="0.2">
      <c r="A36" s="125" t="s">
        <v>1770</v>
      </c>
      <c r="B36" s="124" t="s">
        <v>1772</v>
      </c>
      <c r="C36" s="123">
        <f>VLOOKUP(A36,'DINAMICA SEGUIMIENTO CLAVES'!$A$5:$E$509,2,0)</f>
        <v>146</v>
      </c>
      <c r="D36" s="123">
        <f>VLOOKUP(A36,'DINAMICA SEGUIMIENTO CLAVES'!$A$5:$E$509,3,0)</f>
        <v>364</v>
      </c>
      <c r="E36" s="123">
        <f>VLOOKUP(A36,'DINAMICA SEGUIMIENTO CLAVES'!$A$5:$E$509,4,0)</f>
        <v>364</v>
      </c>
      <c r="F36" s="123">
        <f>VLOOKUP(A36,'DINAMICA SEGUIMIENTO CLAVES'!$A$5:$E$509,5,0)</f>
        <v>364</v>
      </c>
      <c r="G36" s="127">
        <f t="shared" si="0"/>
        <v>0</v>
      </c>
      <c r="H36" s="127">
        <f t="shared" si="1"/>
        <v>218</v>
      </c>
      <c r="I36" s="122" t="str">
        <f t="shared" si="2"/>
        <v>minimo superado</v>
      </c>
      <c r="J36" s="130">
        <f>VLOOKUP(A36,'DINAMICA SEGUIMIENTO CLAVES'!$A$5:$G$509,6,0)</f>
        <v>6271.72</v>
      </c>
      <c r="K36" s="130">
        <f>VLOOKUP(A36,'DINAMICA SEGUIMIENTO CLAVES'!$A$5:$G$509,7,0)</f>
        <v>6271.72</v>
      </c>
      <c r="L36" s="130">
        <f t="shared" si="3"/>
        <v>0</v>
      </c>
      <c r="M36" s="122" t="str">
        <f t="shared" si="4"/>
        <v>Clave al maximo</v>
      </c>
    </row>
    <row r="37" spans="1:13" ht="36" x14ac:dyDescent="0.2">
      <c r="A37" s="125" t="s">
        <v>220</v>
      </c>
      <c r="B37" s="124" t="s">
        <v>222</v>
      </c>
      <c r="C37" s="123">
        <f>VLOOKUP(A37,'DINAMICA SEGUIMIENTO CLAVES'!$A$5:$E$509,2,0)</f>
        <v>141</v>
      </c>
      <c r="D37" s="123">
        <f>VLOOKUP(A37,'DINAMICA SEGUIMIENTO CLAVES'!$A$5:$E$509,3,0)</f>
        <v>349</v>
      </c>
      <c r="E37" s="123">
        <f>VLOOKUP(A37,'DINAMICA SEGUIMIENTO CLAVES'!$A$5:$E$509,4,0)</f>
        <v>349</v>
      </c>
      <c r="F37" s="123">
        <f>VLOOKUP(A37,'DINAMICA SEGUIMIENTO CLAVES'!$A$5:$E$509,5,0)</f>
        <v>349</v>
      </c>
      <c r="G37" s="127">
        <f t="shared" si="0"/>
        <v>0</v>
      </c>
      <c r="H37" s="127">
        <f t="shared" si="1"/>
        <v>208</v>
      </c>
      <c r="I37" s="122" t="str">
        <f t="shared" si="2"/>
        <v>minimo superado</v>
      </c>
      <c r="J37" s="130">
        <f>VLOOKUP(A37,'DINAMICA SEGUIMIENTO CLAVES'!$A$5:$G$509,6,0)</f>
        <v>21420991.799999997</v>
      </c>
      <c r="K37" s="130">
        <f>VLOOKUP(A37,'DINAMICA SEGUIMIENTO CLAVES'!$A$5:$G$509,7,0)</f>
        <v>21420991.799999997</v>
      </c>
      <c r="L37" s="130">
        <f t="shared" si="3"/>
        <v>0</v>
      </c>
      <c r="M37" s="122" t="str">
        <f t="shared" si="4"/>
        <v>Clave al maximo</v>
      </c>
    </row>
    <row r="38" spans="1:13" ht="36" x14ac:dyDescent="0.2">
      <c r="A38" s="125" t="s">
        <v>224</v>
      </c>
      <c r="B38" s="124" t="s">
        <v>226</v>
      </c>
      <c r="C38" s="123">
        <f>VLOOKUP(A38,'DINAMICA SEGUIMIENTO CLAVES'!$A$5:$E$509,2,0)</f>
        <v>125</v>
      </c>
      <c r="D38" s="123">
        <f>VLOOKUP(A38,'DINAMICA SEGUIMIENTO CLAVES'!$A$5:$E$509,3,0)</f>
        <v>314</v>
      </c>
      <c r="E38" s="123">
        <f>VLOOKUP(A38,'DINAMICA SEGUIMIENTO CLAVES'!$A$5:$E$509,4,0)</f>
        <v>314</v>
      </c>
      <c r="F38" s="123">
        <f>VLOOKUP(A38,'DINAMICA SEGUIMIENTO CLAVES'!$A$5:$E$509,5,0)</f>
        <v>314</v>
      </c>
      <c r="G38" s="127">
        <f t="shared" si="0"/>
        <v>0</v>
      </c>
      <c r="H38" s="127">
        <f t="shared" si="1"/>
        <v>189</v>
      </c>
      <c r="I38" s="122" t="str">
        <f t="shared" si="2"/>
        <v>minimo superado</v>
      </c>
      <c r="J38" s="130">
        <f>VLOOKUP(A38,'DINAMICA SEGUIMIENTO CLAVES'!$A$5:$G$509,6,0)</f>
        <v>3574359.34</v>
      </c>
      <c r="K38" s="130">
        <f>VLOOKUP(A38,'DINAMICA SEGUIMIENTO CLAVES'!$A$5:$G$509,7,0)</f>
        <v>3574359.34</v>
      </c>
      <c r="L38" s="130">
        <f t="shared" si="3"/>
        <v>0</v>
      </c>
      <c r="M38" s="122" t="str">
        <f t="shared" si="4"/>
        <v>Clave al maximo</v>
      </c>
    </row>
    <row r="39" spans="1:13" ht="36" x14ac:dyDescent="0.2">
      <c r="A39" s="125" t="s">
        <v>2091</v>
      </c>
      <c r="B39" s="124" t="s">
        <v>2093</v>
      </c>
      <c r="C39" s="123">
        <f>VLOOKUP(A39,'DINAMICA SEGUIMIENTO CLAVES'!$A$5:$E$509,2,0)</f>
        <v>116</v>
      </c>
      <c r="D39" s="123">
        <f>VLOOKUP(A39,'DINAMICA SEGUIMIENTO CLAVES'!$A$5:$E$509,3,0)</f>
        <v>289</v>
      </c>
      <c r="E39" s="123">
        <f>VLOOKUP(A39,'DINAMICA SEGUIMIENTO CLAVES'!$A$5:$E$509,4,0)</f>
        <v>289</v>
      </c>
      <c r="F39" s="123">
        <f>VLOOKUP(A39,'DINAMICA SEGUIMIENTO CLAVES'!$A$5:$E$509,5,0)</f>
        <v>289</v>
      </c>
      <c r="G39" s="127">
        <f t="shared" si="0"/>
        <v>0</v>
      </c>
      <c r="H39" s="127">
        <f t="shared" si="1"/>
        <v>173</v>
      </c>
      <c r="I39" s="122" t="str">
        <f t="shared" si="2"/>
        <v>minimo superado</v>
      </c>
      <c r="J39" s="130">
        <f>VLOOKUP(A39,'DINAMICA SEGUIMIENTO CLAVES'!$A$5:$G$509,6,0)</f>
        <v>71533.279999999999</v>
      </c>
      <c r="K39" s="130">
        <f>VLOOKUP(A39,'DINAMICA SEGUIMIENTO CLAVES'!$A$5:$G$509,7,0)</f>
        <v>71533.279999999999</v>
      </c>
      <c r="L39" s="130">
        <f t="shared" si="3"/>
        <v>0</v>
      </c>
      <c r="M39" s="122" t="str">
        <f t="shared" si="4"/>
        <v>Clave al maximo</v>
      </c>
    </row>
    <row r="40" spans="1:13" ht="36" x14ac:dyDescent="0.2">
      <c r="A40" s="125" t="s">
        <v>1677</v>
      </c>
      <c r="B40" s="124" t="s">
        <v>1679</v>
      </c>
      <c r="C40" s="123">
        <f>VLOOKUP(A40,'DINAMICA SEGUIMIENTO CLAVES'!$A$5:$E$509,2,0)</f>
        <v>178</v>
      </c>
      <c r="D40" s="123">
        <f>VLOOKUP(A40,'DINAMICA SEGUIMIENTO CLAVES'!$A$5:$E$509,3,0)</f>
        <v>441</v>
      </c>
      <c r="E40" s="123">
        <f>VLOOKUP(A40,'DINAMICA SEGUIMIENTO CLAVES'!$A$5:$E$509,4,0)</f>
        <v>341</v>
      </c>
      <c r="F40" s="123">
        <f>VLOOKUP(A40,'DINAMICA SEGUIMIENTO CLAVES'!$A$5:$E$509,5,0)</f>
        <v>341</v>
      </c>
      <c r="G40" s="127">
        <f t="shared" si="0"/>
        <v>0</v>
      </c>
      <c r="H40" s="127">
        <f t="shared" si="1"/>
        <v>163</v>
      </c>
      <c r="I40" s="122" t="str">
        <f t="shared" si="2"/>
        <v>minimo superado</v>
      </c>
      <c r="J40" s="130">
        <f>VLOOKUP(A40,'DINAMICA SEGUIMIENTO CLAVES'!$A$5:$G$509,6,0)</f>
        <v>3170.1599999999971</v>
      </c>
      <c r="K40" s="130">
        <f>VLOOKUP(A40,'DINAMICA SEGUIMIENTO CLAVES'!$A$5:$G$509,7,0)</f>
        <v>2388.1599999999971</v>
      </c>
      <c r="L40" s="130">
        <f t="shared" si="3"/>
        <v>782</v>
      </c>
      <c r="M40" s="122" t="str">
        <f t="shared" si="4"/>
        <v>Clave sin llegar al maximo</v>
      </c>
    </row>
    <row r="41" spans="1:13" ht="24" x14ac:dyDescent="0.2">
      <c r="A41" s="125" t="s">
        <v>341</v>
      </c>
      <c r="B41" s="124" t="s">
        <v>343</v>
      </c>
      <c r="C41" s="123">
        <f>VLOOKUP(A41,'DINAMICA SEGUIMIENTO CLAVES'!$A$5:$E$509,2,0)</f>
        <v>110</v>
      </c>
      <c r="D41" s="123">
        <f>VLOOKUP(A41,'DINAMICA SEGUIMIENTO CLAVES'!$A$5:$E$509,3,0)</f>
        <v>273</v>
      </c>
      <c r="E41" s="123">
        <f>VLOOKUP(A41,'DINAMICA SEGUIMIENTO CLAVES'!$A$5:$E$509,4,0)</f>
        <v>273</v>
      </c>
      <c r="F41" s="123">
        <f>VLOOKUP(A41,'DINAMICA SEGUIMIENTO CLAVES'!$A$5:$E$509,5,0)</f>
        <v>273</v>
      </c>
      <c r="G41" s="127">
        <f t="shared" si="0"/>
        <v>0</v>
      </c>
      <c r="H41" s="127">
        <f t="shared" si="1"/>
        <v>163</v>
      </c>
      <c r="I41" s="122" t="str">
        <f t="shared" si="2"/>
        <v>minimo superado</v>
      </c>
      <c r="J41" s="130">
        <f>VLOOKUP(A41,'DINAMICA SEGUIMIENTO CLAVES'!$A$5:$G$509,6,0)</f>
        <v>1679070.1199999999</v>
      </c>
      <c r="K41" s="130">
        <f>VLOOKUP(A41,'DINAMICA SEGUIMIENTO CLAVES'!$A$5:$G$509,7,0)</f>
        <v>1679070.1199999999</v>
      </c>
      <c r="L41" s="130">
        <f t="shared" si="3"/>
        <v>0</v>
      </c>
      <c r="M41" s="122" t="str">
        <f t="shared" si="4"/>
        <v>Clave al maximo</v>
      </c>
    </row>
    <row r="42" spans="1:13" ht="24" x14ac:dyDescent="0.2">
      <c r="A42" s="125" t="s">
        <v>1047</v>
      </c>
      <c r="B42" s="124" t="s">
        <v>1049</v>
      </c>
      <c r="C42" s="123">
        <f>VLOOKUP(A42,'DINAMICA SEGUIMIENTO CLAVES'!$A$5:$E$509,2,0)</f>
        <v>103</v>
      </c>
      <c r="D42" s="123">
        <f>VLOOKUP(A42,'DINAMICA SEGUIMIENTO CLAVES'!$A$5:$E$509,3,0)</f>
        <v>257</v>
      </c>
      <c r="E42" s="123">
        <f>VLOOKUP(A42,'DINAMICA SEGUIMIENTO CLAVES'!$A$5:$E$509,4,0)</f>
        <v>257</v>
      </c>
      <c r="F42" s="123">
        <f>VLOOKUP(A42,'DINAMICA SEGUIMIENTO CLAVES'!$A$5:$E$509,5,0)</f>
        <v>257</v>
      </c>
      <c r="G42" s="127">
        <f t="shared" si="0"/>
        <v>0</v>
      </c>
      <c r="H42" s="127">
        <f t="shared" si="1"/>
        <v>154</v>
      </c>
      <c r="I42" s="122" t="str">
        <f t="shared" si="2"/>
        <v>minimo superado</v>
      </c>
      <c r="J42" s="130">
        <f>VLOOKUP(A42,'DINAMICA SEGUIMIENTO CLAVES'!$A$5:$G$509,6,0)</f>
        <v>32549.050000000003</v>
      </c>
      <c r="K42" s="130">
        <f>VLOOKUP(A42,'DINAMICA SEGUIMIENTO CLAVES'!$A$5:$G$509,7,0)</f>
        <v>32549.050000000003</v>
      </c>
      <c r="L42" s="130">
        <f t="shared" si="3"/>
        <v>0</v>
      </c>
      <c r="M42" s="122" t="str">
        <f t="shared" si="4"/>
        <v>Clave al maximo</v>
      </c>
    </row>
    <row r="43" spans="1:13" ht="36" x14ac:dyDescent="0.2">
      <c r="A43" s="125" t="s">
        <v>982</v>
      </c>
      <c r="B43" s="124" t="s">
        <v>984</v>
      </c>
      <c r="C43" s="123">
        <f>VLOOKUP(A43,'DINAMICA SEGUIMIENTO CLAVES'!$A$5:$E$509,2,0)</f>
        <v>252</v>
      </c>
      <c r="D43" s="123">
        <f>VLOOKUP(A43,'DINAMICA SEGUIMIENTO CLAVES'!$A$5:$E$509,3,0)</f>
        <v>630</v>
      </c>
      <c r="E43" s="123">
        <f>VLOOKUP(A43,'DINAMICA SEGUIMIENTO CLAVES'!$A$5:$E$509,4,0)</f>
        <v>630</v>
      </c>
      <c r="F43" s="123">
        <f>VLOOKUP(A43,'DINAMICA SEGUIMIENTO CLAVES'!$A$5:$E$509,5,0)</f>
        <v>390</v>
      </c>
      <c r="G43" s="127">
        <f t="shared" si="0"/>
        <v>240</v>
      </c>
      <c r="H43" s="127">
        <f t="shared" si="1"/>
        <v>378</v>
      </c>
      <c r="I43" s="122" t="str">
        <f t="shared" si="2"/>
        <v>minimo superado</v>
      </c>
      <c r="J43" s="130">
        <f>VLOOKUP(A43,'DINAMICA SEGUIMIENTO CLAVES'!$A$5:$G$509,6,0)</f>
        <v>8337.6</v>
      </c>
      <c r="K43" s="130">
        <f>VLOOKUP(A43,'DINAMICA SEGUIMIENTO CLAVES'!$A$5:$G$509,7,0)</f>
        <v>5366.4</v>
      </c>
      <c r="L43" s="130">
        <f t="shared" si="3"/>
        <v>2971.2000000000007</v>
      </c>
      <c r="M43" s="122" t="str">
        <f t="shared" si="4"/>
        <v>Clave sin llegar al maximo</v>
      </c>
    </row>
    <row r="44" spans="1:13" ht="48" x14ac:dyDescent="0.2">
      <c r="A44" s="125" t="s">
        <v>1090</v>
      </c>
      <c r="B44" s="124" t="s">
        <v>1092</v>
      </c>
      <c r="C44" s="123">
        <f>VLOOKUP(A44,'DINAMICA SEGUIMIENTO CLAVES'!$A$5:$E$509,2,0)</f>
        <v>252</v>
      </c>
      <c r="D44" s="123">
        <f>VLOOKUP(A44,'DINAMICA SEGUIMIENTO CLAVES'!$A$5:$E$509,3,0)</f>
        <v>630</v>
      </c>
      <c r="E44" s="123">
        <f>VLOOKUP(A44,'DINAMICA SEGUIMIENTO CLAVES'!$A$5:$E$509,4,0)</f>
        <v>390</v>
      </c>
      <c r="F44" s="123">
        <f>VLOOKUP(A44,'DINAMICA SEGUIMIENTO CLAVES'!$A$5:$E$509,5,0)</f>
        <v>387</v>
      </c>
      <c r="G44" s="127">
        <f t="shared" si="0"/>
        <v>3</v>
      </c>
      <c r="H44" s="127">
        <f t="shared" si="1"/>
        <v>138</v>
      </c>
      <c r="I44" s="122" t="str">
        <f t="shared" si="2"/>
        <v>minimo superado</v>
      </c>
      <c r="J44" s="130">
        <f>VLOOKUP(A44,'DINAMICA SEGUIMIENTO CLAVES'!$A$5:$G$509,6,0)</f>
        <v>724531.8</v>
      </c>
      <c r="K44" s="130">
        <f>VLOOKUP(A44,'DINAMICA SEGUIMIENTO CLAVES'!$A$5:$G$509,7,0)</f>
        <v>391496.94</v>
      </c>
      <c r="L44" s="130">
        <f t="shared" si="3"/>
        <v>333034.86000000004</v>
      </c>
      <c r="M44" s="122" t="str">
        <f t="shared" si="4"/>
        <v>Clave sin llegar al maximo</v>
      </c>
    </row>
    <row r="45" spans="1:13" ht="36" x14ac:dyDescent="0.2">
      <c r="A45" s="125" t="s">
        <v>2095</v>
      </c>
      <c r="B45" s="124" t="s">
        <v>2097</v>
      </c>
      <c r="C45" s="123">
        <f>VLOOKUP(A45,'DINAMICA SEGUIMIENTO CLAVES'!$A$5:$E$509,2,0)</f>
        <v>90</v>
      </c>
      <c r="D45" s="123">
        <f>VLOOKUP(A45,'DINAMICA SEGUIMIENTO CLAVES'!$A$5:$E$509,3,0)</f>
        <v>224</v>
      </c>
      <c r="E45" s="123">
        <f>VLOOKUP(A45,'DINAMICA SEGUIMIENTO CLAVES'!$A$5:$E$509,4,0)</f>
        <v>224</v>
      </c>
      <c r="F45" s="123">
        <f>VLOOKUP(A45,'DINAMICA SEGUIMIENTO CLAVES'!$A$5:$E$509,5,0)</f>
        <v>224</v>
      </c>
      <c r="G45" s="127">
        <f t="shared" si="0"/>
        <v>0</v>
      </c>
      <c r="H45" s="127">
        <f t="shared" si="1"/>
        <v>134</v>
      </c>
      <c r="I45" s="122" t="str">
        <f t="shared" si="2"/>
        <v>minimo superado</v>
      </c>
      <c r="J45" s="130">
        <f>VLOOKUP(A45,'DINAMICA SEGUIMIENTO CLAVES'!$A$5:$G$509,6,0)</f>
        <v>52622.079999999994</v>
      </c>
      <c r="K45" s="130">
        <f>VLOOKUP(A45,'DINAMICA SEGUIMIENTO CLAVES'!$A$5:$G$509,7,0)</f>
        <v>52622.079999999994</v>
      </c>
      <c r="L45" s="130">
        <f t="shared" si="3"/>
        <v>0</v>
      </c>
      <c r="M45" s="122" t="str">
        <f t="shared" si="4"/>
        <v>Clave al maximo</v>
      </c>
    </row>
    <row r="46" spans="1:13" ht="36" x14ac:dyDescent="0.2">
      <c r="A46" s="125" t="s">
        <v>861</v>
      </c>
      <c r="B46" s="124" t="s">
        <v>863</v>
      </c>
      <c r="C46" s="123">
        <f>VLOOKUP(A46,'DINAMICA SEGUIMIENTO CLAVES'!$A$5:$E$509,2,0)</f>
        <v>1673</v>
      </c>
      <c r="D46" s="123">
        <f>VLOOKUP(A46,'DINAMICA SEGUIMIENTO CLAVES'!$A$5:$E$509,3,0)</f>
        <v>4183</v>
      </c>
      <c r="E46" s="123">
        <f>VLOOKUP(A46,'DINAMICA SEGUIMIENTO CLAVES'!$A$5:$E$509,4,0)</f>
        <v>1983</v>
      </c>
      <c r="F46" s="123">
        <f>VLOOKUP(A46,'DINAMICA SEGUIMIENTO CLAVES'!$A$5:$E$509,5,0)</f>
        <v>1800</v>
      </c>
      <c r="G46" s="127">
        <f t="shared" si="0"/>
        <v>183</v>
      </c>
      <c r="H46" s="127">
        <f t="shared" si="1"/>
        <v>310</v>
      </c>
      <c r="I46" s="122" t="str">
        <f t="shared" si="2"/>
        <v>minimo superado</v>
      </c>
      <c r="J46" s="130">
        <f>VLOOKUP(A46,'DINAMICA SEGUIMIENTO CLAVES'!$A$5:$G$509,6,0)</f>
        <v>52089.49</v>
      </c>
      <c r="K46" s="130">
        <f>VLOOKUP(A46,'DINAMICA SEGUIMIENTO CLAVES'!$A$5:$G$509,7,0)</f>
        <v>22446</v>
      </c>
      <c r="L46" s="130">
        <f t="shared" si="3"/>
        <v>29643.489999999998</v>
      </c>
      <c r="M46" s="122" t="str">
        <f t="shared" si="4"/>
        <v>Clave sin llegar al maximo</v>
      </c>
    </row>
    <row r="47" spans="1:13" ht="36" x14ac:dyDescent="0.2">
      <c r="A47" s="125" t="s">
        <v>1069</v>
      </c>
      <c r="B47" s="124" t="s">
        <v>1071</v>
      </c>
      <c r="C47" s="123">
        <f>VLOOKUP(A47,'DINAMICA SEGUIMIENTO CLAVES'!$A$5:$E$509,2,0)</f>
        <v>84</v>
      </c>
      <c r="D47" s="123">
        <f>VLOOKUP(A47,'DINAMICA SEGUIMIENTO CLAVES'!$A$5:$E$509,3,0)</f>
        <v>210</v>
      </c>
      <c r="E47" s="123">
        <f>VLOOKUP(A47,'DINAMICA SEGUIMIENTO CLAVES'!$A$5:$E$509,4,0)</f>
        <v>210</v>
      </c>
      <c r="F47" s="123">
        <f>VLOOKUP(A47,'DINAMICA SEGUIMIENTO CLAVES'!$A$5:$E$509,5,0)</f>
        <v>210</v>
      </c>
      <c r="G47" s="127">
        <f t="shared" si="0"/>
        <v>0</v>
      </c>
      <c r="H47" s="127">
        <f t="shared" si="1"/>
        <v>126</v>
      </c>
      <c r="I47" s="122" t="str">
        <f t="shared" si="2"/>
        <v>minimo superado</v>
      </c>
      <c r="J47" s="130">
        <f>VLOOKUP(A47,'DINAMICA SEGUIMIENTO CLAVES'!$A$5:$G$509,6,0)</f>
        <v>5447.4000000000005</v>
      </c>
      <c r="K47" s="130">
        <f>VLOOKUP(A47,'DINAMICA SEGUIMIENTO CLAVES'!$A$5:$G$509,7,0)</f>
        <v>5447.4000000000005</v>
      </c>
      <c r="L47" s="130">
        <f t="shared" si="3"/>
        <v>0</v>
      </c>
      <c r="M47" s="122" t="str">
        <f t="shared" si="4"/>
        <v>Clave al maximo</v>
      </c>
    </row>
    <row r="48" spans="1:13" ht="36" x14ac:dyDescent="0.2">
      <c r="A48" s="125" t="s">
        <v>250</v>
      </c>
      <c r="B48" s="124" t="s">
        <v>252</v>
      </c>
      <c r="C48" s="123">
        <f>VLOOKUP(A48,'DINAMICA SEGUIMIENTO CLAVES'!$A$5:$E$509,2,0)</f>
        <v>83</v>
      </c>
      <c r="D48" s="123">
        <f>VLOOKUP(A48,'DINAMICA SEGUIMIENTO CLAVES'!$A$5:$E$509,3,0)</f>
        <v>209</v>
      </c>
      <c r="E48" s="123">
        <f>VLOOKUP(A48,'DINAMICA SEGUIMIENTO CLAVES'!$A$5:$E$509,4,0)</f>
        <v>209</v>
      </c>
      <c r="F48" s="123">
        <f>VLOOKUP(A48,'DINAMICA SEGUIMIENTO CLAVES'!$A$5:$E$509,5,0)</f>
        <v>209</v>
      </c>
      <c r="G48" s="127">
        <f t="shared" si="0"/>
        <v>0</v>
      </c>
      <c r="H48" s="127">
        <f t="shared" si="1"/>
        <v>126</v>
      </c>
      <c r="I48" s="122" t="str">
        <f t="shared" si="2"/>
        <v>minimo superado</v>
      </c>
      <c r="J48" s="130">
        <f>VLOOKUP(A48,'DINAMICA SEGUIMIENTO CLAVES'!$A$5:$G$509,6,0)</f>
        <v>2399738</v>
      </c>
      <c r="K48" s="130">
        <f>VLOOKUP(A48,'DINAMICA SEGUIMIENTO CLAVES'!$A$5:$G$509,7,0)</f>
        <v>2399738</v>
      </c>
      <c r="L48" s="130">
        <f t="shared" si="3"/>
        <v>0</v>
      </c>
      <c r="M48" s="122" t="str">
        <f t="shared" si="4"/>
        <v>Clave al maximo</v>
      </c>
    </row>
    <row r="49" spans="1:13" ht="24" x14ac:dyDescent="0.2">
      <c r="A49" s="125" t="s">
        <v>441</v>
      </c>
      <c r="B49" s="124" t="s">
        <v>443</v>
      </c>
      <c r="C49" s="123">
        <f>VLOOKUP(A49,'DINAMICA SEGUIMIENTO CLAVES'!$A$5:$E$509,2,0)</f>
        <v>180</v>
      </c>
      <c r="D49" s="123">
        <f>VLOOKUP(A49,'DINAMICA SEGUIMIENTO CLAVES'!$A$5:$E$509,3,0)</f>
        <v>449</v>
      </c>
      <c r="E49" s="123">
        <f>VLOOKUP(A49,'DINAMICA SEGUIMIENTO CLAVES'!$A$5:$E$509,4,0)</f>
        <v>499</v>
      </c>
      <c r="F49" s="123">
        <f>VLOOKUP(A49,'DINAMICA SEGUIMIENTO CLAVES'!$A$5:$E$509,5,0)</f>
        <v>299</v>
      </c>
      <c r="G49" s="127">
        <f t="shared" si="0"/>
        <v>200</v>
      </c>
      <c r="H49" s="127">
        <f t="shared" si="1"/>
        <v>319</v>
      </c>
      <c r="I49" s="122" t="str">
        <f t="shared" si="2"/>
        <v>minimo superado</v>
      </c>
      <c r="J49" s="130">
        <f>VLOOKUP(A49,'DINAMICA SEGUIMIENTO CLAVES'!$A$5:$G$509,6,0)</f>
        <v>50059.009999999995</v>
      </c>
      <c r="K49" s="130">
        <f>VLOOKUP(A49,'DINAMICA SEGUIMIENTO CLAVES'!$A$5:$G$509,7,0)</f>
        <v>33335.51</v>
      </c>
      <c r="L49" s="130">
        <f t="shared" si="3"/>
        <v>16723.499999999993</v>
      </c>
      <c r="M49" s="122" t="str">
        <f t="shared" si="4"/>
        <v>Clave sin llegar al maximo</v>
      </c>
    </row>
    <row r="50" spans="1:13" ht="36" x14ac:dyDescent="0.2">
      <c r="A50" s="125" t="s">
        <v>868</v>
      </c>
      <c r="B50" s="124" t="s">
        <v>870</v>
      </c>
      <c r="C50" s="123">
        <f>VLOOKUP(A50,'DINAMICA SEGUIMIENTO CLAVES'!$A$5:$E$509,2,0)</f>
        <v>487</v>
      </c>
      <c r="D50" s="123">
        <f>VLOOKUP(A50,'DINAMICA SEGUIMIENTO CLAVES'!$A$5:$E$509,3,0)</f>
        <v>1217</v>
      </c>
      <c r="E50" s="123">
        <f>VLOOKUP(A50,'DINAMICA SEGUIMIENTO CLAVES'!$A$5:$E$509,4,0)</f>
        <v>1217</v>
      </c>
      <c r="F50" s="123">
        <f>VLOOKUP(A50,'DINAMICA SEGUIMIENTO CLAVES'!$A$5:$E$509,5,0)</f>
        <v>600</v>
      </c>
      <c r="G50" s="127">
        <f t="shared" si="0"/>
        <v>617</v>
      </c>
      <c r="H50" s="127">
        <f t="shared" si="1"/>
        <v>730</v>
      </c>
      <c r="I50" s="122" t="str">
        <f t="shared" si="2"/>
        <v>minimo superado</v>
      </c>
      <c r="J50" s="130">
        <f>VLOOKUP(A50,'DINAMICA SEGUIMIENTO CLAVES'!$A$5:$G$509,6,0)</f>
        <v>16478.18</v>
      </c>
      <c r="K50" s="130">
        <f>VLOOKUP(A50,'DINAMICA SEGUIMIENTO CLAVES'!$A$5:$G$509,7,0)</f>
        <v>8123.9999999999991</v>
      </c>
      <c r="L50" s="130">
        <f t="shared" si="3"/>
        <v>8354.18</v>
      </c>
      <c r="M50" s="122" t="str">
        <f t="shared" si="4"/>
        <v>Clave sin llegar al maximo</v>
      </c>
    </row>
    <row r="51" spans="1:13" ht="72" x14ac:dyDescent="0.2">
      <c r="A51" s="125" t="s">
        <v>1910</v>
      </c>
      <c r="B51" s="124" t="s">
        <v>1912</v>
      </c>
      <c r="C51" s="123">
        <f>VLOOKUP(A51,'DINAMICA SEGUIMIENTO CLAVES'!$A$5:$E$509,2,0)</f>
        <v>504</v>
      </c>
      <c r="D51" s="123">
        <f>VLOOKUP(A51,'DINAMICA SEGUIMIENTO CLAVES'!$A$5:$E$509,3,0)</f>
        <v>1260</v>
      </c>
      <c r="E51" s="123">
        <f>VLOOKUP(A51,'DINAMICA SEGUIMIENTO CLAVES'!$A$5:$E$509,4,0)</f>
        <v>692</v>
      </c>
      <c r="F51" s="123">
        <f>VLOOKUP(A51,'DINAMICA SEGUIMIENTO CLAVES'!$A$5:$E$509,5,0)</f>
        <v>692</v>
      </c>
      <c r="G51" s="127">
        <f t="shared" si="0"/>
        <v>0</v>
      </c>
      <c r="H51" s="127">
        <f t="shared" si="1"/>
        <v>188</v>
      </c>
      <c r="I51" s="122" t="str">
        <f t="shared" si="2"/>
        <v>minimo superado</v>
      </c>
      <c r="J51" s="130">
        <f>VLOOKUP(A51,'DINAMICA SEGUIMIENTO CLAVES'!$A$5:$G$509,6,0)</f>
        <v>265235.52</v>
      </c>
      <c r="K51" s="130">
        <f>VLOOKUP(A51,'DINAMICA SEGUIMIENTO CLAVES'!$A$5:$G$509,7,0)</f>
        <v>147451.16</v>
      </c>
      <c r="L51" s="130">
        <f t="shared" si="3"/>
        <v>117784.36000000002</v>
      </c>
      <c r="M51" s="122" t="str">
        <f t="shared" si="4"/>
        <v>Clave sin llegar al maximo</v>
      </c>
    </row>
    <row r="52" spans="1:13" ht="36" x14ac:dyDescent="0.2">
      <c r="A52" s="125" t="s">
        <v>129</v>
      </c>
      <c r="B52" s="124" t="s">
        <v>131</v>
      </c>
      <c r="C52" s="123">
        <f>VLOOKUP(A52,'DINAMICA SEGUIMIENTO CLAVES'!$A$5:$E$509,2,0)</f>
        <v>160</v>
      </c>
      <c r="D52" s="123">
        <f>VLOOKUP(A52,'DINAMICA SEGUIMIENTO CLAVES'!$A$5:$E$509,3,0)</f>
        <v>397</v>
      </c>
      <c r="E52" s="123">
        <f>VLOOKUP(A52,'DINAMICA SEGUIMIENTO CLAVES'!$A$5:$E$509,4,0)</f>
        <v>250</v>
      </c>
      <c r="F52" s="123">
        <f>VLOOKUP(A52,'DINAMICA SEGUIMIENTO CLAVES'!$A$5:$E$509,5,0)</f>
        <v>250</v>
      </c>
      <c r="G52" s="127">
        <f t="shared" si="0"/>
        <v>0</v>
      </c>
      <c r="H52" s="127">
        <f t="shared" si="1"/>
        <v>90</v>
      </c>
      <c r="I52" s="122" t="str">
        <f t="shared" si="2"/>
        <v>minimo superado</v>
      </c>
      <c r="J52" s="130">
        <f>VLOOKUP(A52,'DINAMICA SEGUIMIENTO CLAVES'!$A$5:$G$509,6,0)</f>
        <v>2714023.01</v>
      </c>
      <c r="K52" s="130">
        <f>VLOOKUP(A52,'DINAMICA SEGUIMIENTO CLAVES'!$A$5:$G$509,7,0)</f>
        <v>1709082.5</v>
      </c>
      <c r="L52" s="130">
        <f t="shared" si="3"/>
        <v>1004940.5099999998</v>
      </c>
      <c r="M52" s="122" t="str">
        <f t="shared" si="4"/>
        <v>Clave sin llegar al maximo</v>
      </c>
    </row>
    <row r="53" spans="1:13" ht="48" x14ac:dyDescent="0.2">
      <c r="A53" s="125" t="s">
        <v>142</v>
      </c>
      <c r="B53" s="124" t="s">
        <v>144</v>
      </c>
      <c r="C53" s="123">
        <f>VLOOKUP(A53,'DINAMICA SEGUIMIENTO CLAVES'!$A$5:$E$509,2,0)</f>
        <v>56</v>
      </c>
      <c r="D53" s="123">
        <f>VLOOKUP(A53,'DINAMICA SEGUIMIENTO CLAVES'!$A$5:$E$509,3,0)</f>
        <v>140</v>
      </c>
      <c r="E53" s="123">
        <f>VLOOKUP(A53,'DINAMICA SEGUIMIENTO CLAVES'!$A$5:$E$509,4,0)</f>
        <v>140</v>
      </c>
      <c r="F53" s="123">
        <f>VLOOKUP(A53,'DINAMICA SEGUIMIENTO CLAVES'!$A$5:$E$509,5,0)</f>
        <v>140</v>
      </c>
      <c r="G53" s="127">
        <f t="shared" si="0"/>
        <v>0</v>
      </c>
      <c r="H53" s="127">
        <f t="shared" si="1"/>
        <v>84</v>
      </c>
      <c r="I53" s="122" t="str">
        <f t="shared" si="2"/>
        <v>minimo superado</v>
      </c>
      <c r="J53" s="130">
        <f>VLOOKUP(A53,'DINAMICA SEGUIMIENTO CLAVES'!$A$5:$G$509,6,0)</f>
        <v>278474</v>
      </c>
      <c r="K53" s="130">
        <f>VLOOKUP(A53,'DINAMICA SEGUIMIENTO CLAVES'!$A$5:$G$509,7,0)</f>
        <v>278474</v>
      </c>
      <c r="L53" s="130">
        <f t="shared" si="3"/>
        <v>0</v>
      </c>
      <c r="M53" s="122" t="str">
        <f t="shared" si="4"/>
        <v>Clave al maximo</v>
      </c>
    </row>
    <row r="54" spans="1:13" ht="24" x14ac:dyDescent="0.2">
      <c r="A54" s="125" t="s">
        <v>545</v>
      </c>
      <c r="B54" s="124" t="s">
        <v>547</v>
      </c>
      <c r="C54" s="123">
        <f>VLOOKUP(A54,'DINAMICA SEGUIMIENTO CLAVES'!$A$5:$E$509,2,0)</f>
        <v>56</v>
      </c>
      <c r="D54" s="123">
        <f>VLOOKUP(A54,'DINAMICA SEGUIMIENTO CLAVES'!$A$5:$E$509,3,0)</f>
        <v>138</v>
      </c>
      <c r="E54" s="123">
        <f>VLOOKUP(A54,'DINAMICA SEGUIMIENTO CLAVES'!$A$5:$E$509,4,0)</f>
        <v>138</v>
      </c>
      <c r="F54" s="123">
        <f>VLOOKUP(A54,'DINAMICA SEGUIMIENTO CLAVES'!$A$5:$E$509,5,0)</f>
        <v>138</v>
      </c>
      <c r="G54" s="127">
        <f t="shared" si="0"/>
        <v>0</v>
      </c>
      <c r="H54" s="127">
        <f t="shared" si="1"/>
        <v>82</v>
      </c>
      <c r="I54" s="122" t="str">
        <f t="shared" si="2"/>
        <v>minimo superado</v>
      </c>
      <c r="J54" s="130">
        <f>VLOOKUP(A54,'DINAMICA SEGUIMIENTO CLAVES'!$A$5:$G$509,6,0)</f>
        <v>3909.54</v>
      </c>
      <c r="K54" s="130">
        <f>VLOOKUP(A54,'DINAMICA SEGUIMIENTO CLAVES'!$A$5:$G$509,7,0)</f>
        <v>3909.54</v>
      </c>
      <c r="L54" s="130">
        <f t="shared" si="3"/>
        <v>0</v>
      </c>
      <c r="M54" s="122" t="str">
        <f t="shared" si="4"/>
        <v>Clave al maximo</v>
      </c>
    </row>
    <row r="55" spans="1:13" ht="24" x14ac:dyDescent="0.2">
      <c r="A55" s="125" t="s">
        <v>269</v>
      </c>
      <c r="B55" s="124" t="s">
        <v>271</v>
      </c>
      <c r="C55" s="123">
        <f>VLOOKUP(A55,'DINAMICA SEGUIMIENTO CLAVES'!$A$5:$E$509,2,0)</f>
        <v>55</v>
      </c>
      <c r="D55" s="123">
        <f>VLOOKUP(A55,'DINAMICA SEGUIMIENTO CLAVES'!$A$5:$E$509,3,0)</f>
        <v>137</v>
      </c>
      <c r="E55" s="123">
        <f>VLOOKUP(A55,'DINAMICA SEGUIMIENTO CLAVES'!$A$5:$E$509,4,0)</f>
        <v>137</v>
      </c>
      <c r="F55" s="123">
        <f>VLOOKUP(A55,'DINAMICA SEGUIMIENTO CLAVES'!$A$5:$E$509,5,0)</f>
        <v>137</v>
      </c>
      <c r="G55" s="127">
        <f t="shared" si="0"/>
        <v>0</v>
      </c>
      <c r="H55" s="127">
        <f t="shared" si="1"/>
        <v>82</v>
      </c>
      <c r="I55" s="122" t="str">
        <f t="shared" si="2"/>
        <v>minimo superado</v>
      </c>
      <c r="J55" s="130">
        <f>VLOOKUP(A55,'DINAMICA SEGUIMIENTO CLAVES'!$A$5:$G$509,6,0)</f>
        <v>7124000</v>
      </c>
      <c r="K55" s="130">
        <f>VLOOKUP(A55,'DINAMICA SEGUIMIENTO CLAVES'!$A$5:$G$509,7,0)</f>
        <v>7124000</v>
      </c>
      <c r="L55" s="130">
        <f t="shared" si="3"/>
        <v>0</v>
      </c>
      <c r="M55" s="122" t="str">
        <f t="shared" si="4"/>
        <v>Clave al maximo</v>
      </c>
    </row>
    <row r="56" spans="1:13" ht="36" x14ac:dyDescent="0.2">
      <c r="A56" s="125" t="s">
        <v>2054</v>
      </c>
      <c r="B56" s="124" t="s">
        <v>2056</v>
      </c>
      <c r="C56" s="123">
        <f>VLOOKUP(A56,'DINAMICA SEGUIMIENTO CLAVES'!$A$5:$E$509,2,0)</f>
        <v>54</v>
      </c>
      <c r="D56" s="123">
        <f>VLOOKUP(A56,'DINAMICA SEGUIMIENTO CLAVES'!$A$5:$E$509,3,0)</f>
        <v>133</v>
      </c>
      <c r="E56" s="123">
        <f>VLOOKUP(A56,'DINAMICA SEGUIMIENTO CLAVES'!$A$5:$E$509,4,0)</f>
        <v>133</v>
      </c>
      <c r="F56" s="123">
        <f>VLOOKUP(A56,'DINAMICA SEGUIMIENTO CLAVES'!$A$5:$E$509,5,0)</f>
        <v>133</v>
      </c>
      <c r="G56" s="127">
        <f t="shared" si="0"/>
        <v>0</v>
      </c>
      <c r="H56" s="127">
        <f t="shared" si="1"/>
        <v>79</v>
      </c>
      <c r="I56" s="122" t="str">
        <f t="shared" si="2"/>
        <v>minimo superado</v>
      </c>
      <c r="J56" s="130">
        <f>VLOOKUP(A56,'DINAMICA SEGUIMIENTO CLAVES'!$A$5:$G$509,6,0)</f>
        <v>18569.46</v>
      </c>
      <c r="K56" s="130">
        <f>VLOOKUP(A56,'DINAMICA SEGUIMIENTO CLAVES'!$A$5:$G$509,7,0)</f>
        <v>18569.46</v>
      </c>
      <c r="L56" s="130">
        <f t="shared" si="3"/>
        <v>0</v>
      </c>
      <c r="M56" s="122" t="str">
        <f t="shared" si="4"/>
        <v>Clave al maximo</v>
      </c>
    </row>
    <row r="57" spans="1:13" ht="24" x14ac:dyDescent="0.2">
      <c r="A57" s="125" t="s">
        <v>180</v>
      </c>
      <c r="B57" s="124" t="s">
        <v>182</v>
      </c>
      <c r="C57" s="123">
        <f>VLOOKUP(A57,'DINAMICA SEGUIMIENTO CLAVES'!$A$5:$E$509,2,0)</f>
        <v>52</v>
      </c>
      <c r="D57" s="123">
        <f>VLOOKUP(A57,'DINAMICA SEGUIMIENTO CLAVES'!$A$5:$E$509,3,0)</f>
        <v>131</v>
      </c>
      <c r="E57" s="123">
        <f>VLOOKUP(A57,'DINAMICA SEGUIMIENTO CLAVES'!$A$5:$E$509,4,0)</f>
        <v>131</v>
      </c>
      <c r="F57" s="123">
        <f>VLOOKUP(A57,'DINAMICA SEGUIMIENTO CLAVES'!$A$5:$E$509,5,0)</f>
        <v>131</v>
      </c>
      <c r="G57" s="127">
        <f t="shared" si="0"/>
        <v>0</v>
      </c>
      <c r="H57" s="127">
        <f t="shared" si="1"/>
        <v>79</v>
      </c>
      <c r="I57" s="122" t="str">
        <f t="shared" si="2"/>
        <v>minimo superado</v>
      </c>
      <c r="J57" s="130">
        <f>VLOOKUP(A57,'DINAMICA SEGUIMIENTO CLAVES'!$A$5:$G$509,6,0)</f>
        <v>792181.89</v>
      </c>
      <c r="K57" s="130">
        <f>VLOOKUP(A57,'DINAMICA SEGUIMIENTO CLAVES'!$A$5:$G$509,7,0)</f>
        <v>792181.89</v>
      </c>
      <c r="L57" s="130">
        <f t="shared" si="3"/>
        <v>0</v>
      </c>
      <c r="M57" s="122" t="str">
        <f t="shared" si="4"/>
        <v>Clave al maximo</v>
      </c>
    </row>
    <row r="58" spans="1:13" ht="24" x14ac:dyDescent="0.2">
      <c r="A58" s="125" t="s">
        <v>2050</v>
      </c>
      <c r="B58" s="124" t="s">
        <v>2052</v>
      </c>
      <c r="C58" s="123">
        <f>VLOOKUP(A58,'DINAMICA SEGUIMIENTO CLAVES'!$A$5:$E$509,2,0)</f>
        <v>47</v>
      </c>
      <c r="D58" s="123">
        <f>VLOOKUP(A58,'DINAMICA SEGUIMIENTO CLAVES'!$A$5:$E$509,3,0)</f>
        <v>117</v>
      </c>
      <c r="E58" s="123">
        <f>VLOOKUP(A58,'DINAMICA SEGUIMIENTO CLAVES'!$A$5:$E$509,4,0)</f>
        <v>117</v>
      </c>
      <c r="F58" s="123">
        <f>VLOOKUP(A58,'DINAMICA SEGUIMIENTO CLAVES'!$A$5:$E$509,5,0)</f>
        <v>117</v>
      </c>
      <c r="G58" s="127">
        <f t="shared" si="0"/>
        <v>0</v>
      </c>
      <c r="H58" s="127">
        <f t="shared" si="1"/>
        <v>70</v>
      </c>
      <c r="I58" s="122" t="str">
        <f t="shared" si="2"/>
        <v>minimo superado</v>
      </c>
      <c r="J58" s="130">
        <f>VLOOKUP(A58,'DINAMICA SEGUIMIENTO CLAVES'!$A$5:$G$509,6,0)</f>
        <v>80566.2</v>
      </c>
      <c r="K58" s="130">
        <f>VLOOKUP(A58,'DINAMICA SEGUIMIENTO CLAVES'!$A$5:$G$509,7,0)</f>
        <v>80566.2</v>
      </c>
      <c r="L58" s="130">
        <f t="shared" si="3"/>
        <v>0</v>
      </c>
      <c r="M58" s="122" t="str">
        <f t="shared" si="4"/>
        <v>Clave al maximo</v>
      </c>
    </row>
    <row r="59" spans="1:13" ht="36" x14ac:dyDescent="0.2">
      <c r="A59" s="125" t="s">
        <v>2098</v>
      </c>
      <c r="B59" s="124" t="s">
        <v>2100</v>
      </c>
      <c r="C59" s="123">
        <f>VLOOKUP(A59,'DINAMICA SEGUIMIENTO CLAVES'!$A$5:$E$509,2,0)</f>
        <v>47</v>
      </c>
      <c r="D59" s="123">
        <f>VLOOKUP(A59,'DINAMICA SEGUIMIENTO CLAVES'!$A$5:$E$509,3,0)</f>
        <v>117</v>
      </c>
      <c r="E59" s="123">
        <f>VLOOKUP(A59,'DINAMICA SEGUIMIENTO CLAVES'!$A$5:$E$509,4,0)</f>
        <v>117</v>
      </c>
      <c r="F59" s="123">
        <f>VLOOKUP(A59,'DINAMICA SEGUIMIENTO CLAVES'!$A$5:$E$509,5,0)</f>
        <v>117</v>
      </c>
      <c r="G59" s="127">
        <f t="shared" si="0"/>
        <v>0</v>
      </c>
      <c r="H59" s="127">
        <f t="shared" si="1"/>
        <v>70</v>
      </c>
      <c r="I59" s="122" t="str">
        <f t="shared" si="2"/>
        <v>minimo superado</v>
      </c>
      <c r="J59" s="130">
        <f>VLOOKUP(A59,'DINAMICA SEGUIMIENTO CLAVES'!$A$5:$G$509,6,0)</f>
        <v>39509.730000000003</v>
      </c>
      <c r="K59" s="130">
        <f>VLOOKUP(A59,'DINAMICA SEGUIMIENTO CLAVES'!$A$5:$G$509,7,0)</f>
        <v>39509.730000000003</v>
      </c>
      <c r="L59" s="130">
        <f t="shared" si="3"/>
        <v>0</v>
      </c>
      <c r="M59" s="122" t="str">
        <f t="shared" si="4"/>
        <v>Clave al maximo</v>
      </c>
    </row>
    <row r="60" spans="1:13" ht="36" x14ac:dyDescent="0.2">
      <c r="A60" s="125" t="s">
        <v>1919</v>
      </c>
      <c r="B60" s="124" t="s">
        <v>1921</v>
      </c>
      <c r="C60" s="123">
        <f>VLOOKUP(A60,'DINAMICA SEGUIMIENTO CLAVES'!$A$5:$E$509,2,0)</f>
        <v>47</v>
      </c>
      <c r="D60" s="123">
        <f>VLOOKUP(A60,'DINAMICA SEGUIMIENTO CLAVES'!$A$5:$E$509,3,0)</f>
        <v>117</v>
      </c>
      <c r="E60" s="123">
        <f>VLOOKUP(A60,'DINAMICA SEGUIMIENTO CLAVES'!$A$5:$E$509,4,0)</f>
        <v>117</v>
      </c>
      <c r="F60" s="123">
        <f>VLOOKUP(A60,'DINAMICA SEGUIMIENTO CLAVES'!$A$5:$E$509,5,0)</f>
        <v>117</v>
      </c>
      <c r="G60" s="127">
        <f t="shared" si="0"/>
        <v>0</v>
      </c>
      <c r="H60" s="127">
        <f t="shared" si="1"/>
        <v>70</v>
      </c>
      <c r="I60" s="122" t="str">
        <f t="shared" si="2"/>
        <v>minimo superado</v>
      </c>
      <c r="J60" s="130">
        <f>VLOOKUP(A60,'DINAMICA SEGUIMIENTO CLAVES'!$A$5:$G$509,6,0)</f>
        <v>24650.73</v>
      </c>
      <c r="K60" s="130">
        <f>VLOOKUP(A60,'DINAMICA SEGUIMIENTO CLAVES'!$A$5:$G$509,7,0)</f>
        <v>24650.73</v>
      </c>
      <c r="L60" s="130">
        <f t="shared" si="3"/>
        <v>0</v>
      </c>
      <c r="M60" s="122" t="str">
        <f t="shared" si="4"/>
        <v>Clave al maximo</v>
      </c>
    </row>
    <row r="61" spans="1:13" ht="24" x14ac:dyDescent="0.2">
      <c r="A61" s="125" t="s">
        <v>184</v>
      </c>
      <c r="B61" s="124" t="s">
        <v>186</v>
      </c>
      <c r="C61" s="123">
        <f>VLOOKUP(A61,'DINAMICA SEGUIMIENTO CLAVES'!$A$5:$E$509,2,0)</f>
        <v>47</v>
      </c>
      <c r="D61" s="123">
        <f>VLOOKUP(A61,'DINAMICA SEGUIMIENTO CLAVES'!$A$5:$E$509,3,0)</f>
        <v>117</v>
      </c>
      <c r="E61" s="123">
        <f>VLOOKUP(A61,'DINAMICA SEGUIMIENTO CLAVES'!$A$5:$E$509,4,0)</f>
        <v>117</v>
      </c>
      <c r="F61" s="123">
        <f>VLOOKUP(A61,'DINAMICA SEGUIMIENTO CLAVES'!$A$5:$E$509,5,0)</f>
        <v>117</v>
      </c>
      <c r="G61" s="127">
        <f t="shared" si="0"/>
        <v>0</v>
      </c>
      <c r="H61" s="127">
        <f t="shared" si="1"/>
        <v>70</v>
      </c>
      <c r="I61" s="122" t="str">
        <f t="shared" si="2"/>
        <v>minimo superado</v>
      </c>
      <c r="J61" s="130">
        <f>VLOOKUP(A61,'DINAMICA SEGUIMIENTO CLAVES'!$A$5:$G$509,6,0)</f>
        <v>8990777.25</v>
      </c>
      <c r="K61" s="130">
        <f>VLOOKUP(A61,'DINAMICA SEGUIMIENTO CLAVES'!$A$5:$G$509,7,0)</f>
        <v>8990777.25</v>
      </c>
      <c r="L61" s="130">
        <f t="shared" si="3"/>
        <v>0</v>
      </c>
      <c r="M61" s="122" t="str">
        <f t="shared" si="4"/>
        <v>Clave al maximo</v>
      </c>
    </row>
    <row r="62" spans="1:13" ht="36" x14ac:dyDescent="0.2">
      <c r="A62" s="125" t="s">
        <v>335</v>
      </c>
      <c r="B62" s="124" t="s">
        <v>337</v>
      </c>
      <c r="C62" s="123">
        <f>VLOOKUP(A62,'DINAMICA SEGUIMIENTO CLAVES'!$A$5:$E$509,2,0)</f>
        <v>47</v>
      </c>
      <c r="D62" s="123">
        <f>VLOOKUP(A62,'DINAMICA SEGUIMIENTO CLAVES'!$A$5:$E$509,3,0)</f>
        <v>117</v>
      </c>
      <c r="E62" s="123">
        <f>VLOOKUP(A62,'DINAMICA SEGUIMIENTO CLAVES'!$A$5:$E$509,4,0)</f>
        <v>117</v>
      </c>
      <c r="F62" s="123">
        <f>VLOOKUP(A62,'DINAMICA SEGUIMIENTO CLAVES'!$A$5:$E$509,5,0)</f>
        <v>117</v>
      </c>
      <c r="G62" s="127">
        <f t="shared" si="0"/>
        <v>0</v>
      </c>
      <c r="H62" s="127">
        <f t="shared" si="1"/>
        <v>70</v>
      </c>
      <c r="I62" s="122" t="str">
        <f t="shared" si="2"/>
        <v>minimo superado</v>
      </c>
      <c r="J62" s="130">
        <f>VLOOKUP(A62,'DINAMICA SEGUIMIENTO CLAVES'!$A$5:$G$509,6,0)</f>
        <v>5550299.8200000003</v>
      </c>
      <c r="K62" s="130">
        <f>VLOOKUP(A62,'DINAMICA SEGUIMIENTO CLAVES'!$A$5:$G$509,7,0)</f>
        <v>5550299.8200000003</v>
      </c>
      <c r="L62" s="130">
        <f t="shared" si="3"/>
        <v>0</v>
      </c>
      <c r="M62" s="122" t="str">
        <f t="shared" si="4"/>
        <v>Clave al maximo</v>
      </c>
    </row>
    <row r="63" spans="1:13" ht="24" x14ac:dyDescent="0.2">
      <c r="A63" s="125" t="s">
        <v>137</v>
      </c>
      <c r="B63" s="124" t="s">
        <v>139</v>
      </c>
      <c r="C63" s="123">
        <f>VLOOKUP(A63,'DINAMICA SEGUIMIENTO CLAVES'!$A$5:$E$509,2,0)</f>
        <v>126</v>
      </c>
      <c r="D63" s="123">
        <f>VLOOKUP(A63,'DINAMICA SEGUIMIENTO CLAVES'!$A$5:$E$509,3,0)</f>
        <v>315</v>
      </c>
      <c r="E63" s="123">
        <f>VLOOKUP(A63,'DINAMICA SEGUIMIENTO CLAVES'!$A$5:$E$509,4,0)</f>
        <v>195</v>
      </c>
      <c r="F63" s="123">
        <f>VLOOKUP(A63,'DINAMICA SEGUIMIENTO CLAVES'!$A$5:$E$509,5,0)</f>
        <v>195</v>
      </c>
      <c r="G63" s="127">
        <f t="shared" si="0"/>
        <v>0</v>
      </c>
      <c r="H63" s="127">
        <f t="shared" si="1"/>
        <v>69</v>
      </c>
      <c r="I63" s="122" t="str">
        <f t="shared" si="2"/>
        <v>minimo superado</v>
      </c>
      <c r="J63" s="130">
        <f>VLOOKUP(A63,'DINAMICA SEGUIMIENTO CLAVES'!$A$5:$G$509,6,0)</f>
        <v>5950954.7999999989</v>
      </c>
      <c r="K63" s="130">
        <f>VLOOKUP(A63,'DINAMICA SEGUIMIENTO CLAVES'!$A$5:$G$509,7,0)</f>
        <v>3683924.3999999994</v>
      </c>
      <c r="L63" s="130">
        <f t="shared" si="3"/>
        <v>2267030.3999999994</v>
      </c>
      <c r="M63" s="122" t="str">
        <f t="shared" si="4"/>
        <v>Clave sin llegar al maximo</v>
      </c>
    </row>
    <row r="64" spans="1:13" ht="36" x14ac:dyDescent="0.2">
      <c r="A64" s="125" t="s">
        <v>615</v>
      </c>
      <c r="B64" s="124" t="s">
        <v>617</v>
      </c>
      <c r="C64" s="123">
        <f>VLOOKUP(A64,'DINAMICA SEGUIMIENTO CLAVES'!$A$5:$E$509,2,0)</f>
        <v>50</v>
      </c>
      <c r="D64" s="123">
        <f>VLOOKUP(A64,'DINAMICA SEGUIMIENTO CLAVES'!$A$5:$E$509,3,0)</f>
        <v>125</v>
      </c>
      <c r="E64" s="123">
        <f>VLOOKUP(A64,'DINAMICA SEGUIMIENTO CLAVES'!$A$5:$E$509,4,0)</f>
        <v>50</v>
      </c>
      <c r="F64" s="123">
        <f>VLOOKUP(A64,'DINAMICA SEGUIMIENTO CLAVES'!$A$5:$E$509,5,0)</f>
        <v>100</v>
      </c>
      <c r="G64" s="127">
        <f t="shared" si="0"/>
        <v>-50</v>
      </c>
      <c r="H64" s="127">
        <f t="shared" si="1"/>
        <v>0</v>
      </c>
      <c r="I64" s="122" t="str">
        <f t="shared" si="2"/>
        <v>minimo solicitado</v>
      </c>
      <c r="J64" s="130">
        <f>VLOOKUP(A64,'DINAMICA SEGUIMIENTO CLAVES'!$A$5:$G$509,6,0)</f>
        <v>3253.75</v>
      </c>
      <c r="K64" s="130">
        <f>VLOOKUP(A64,'DINAMICA SEGUIMIENTO CLAVES'!$A$5:$G$509,7,0)</f>
        <v>2603</v>
      </c>
      <c r="L64" s="130">
        <f t="shared" si="3"/>
        <v>650.75</v>
      </c>
      <c r="M64" s="122" t="str">
        <f t="shared" si="4"/>
        <v>Clave sin llegar al maximo</v>
      </c>
    </row>
    <row r="65" spans="1:13" ht="24" x14ac:dyDescent="0.2">
      <c r="A65" s="125" t="s">
        <v>1491</v>
      </c>
      <c r="B65" s="124" t="s">
        <v>1493</v>
      </c>
      <c r="C65" s="123">
        <f>VLOOKUP(A65,'DINAMICA SEGUIMIENTO CLAVES'!$A$5:$E$509,2,0)</f>
        <v>315</v>
      </c>
      <c r="D65" s="123">
        <f>VLOOKUP(A65,'DINAMICA SEGUIMIENTO CLAVES'!$A$5:$E$509,3,0)</f>
        <v>784</v>
      </c>
      <c r="E65" s="123">
        <f>VLOOKUP(A65,'DINAMICA SEGUIMIENTO CLAVES'!$A$5:$E$509,4,0)</f>
        <v>442</v>
      </c>
      <c r="F65" s="123">
        <f>VLOOKUP(A65,'DINAMICA SEGUIMIENTO CLAVES'!$A$5:$E$509,5,0)</f>
        <v>364</v>
      </c>
      <c r="G65" s="127">
        <f t="shared" si="0"/>
        <v>78</v>
      </c>
      <c r="H65" s="127">
        <f t="shared" si="1"/>
        <v>127</v>
      </c>
      <c r="I65" s="122" t="str">
        <f t="shared" si="2"/>
        <v>minimo superado</v>
      </c>
      <c r="J65" s="130">
        <f>VLOOKUP(A65,'DINAMICA SEGUIMIENTO CLAVES'!$A$5:$G$509,6,0)</f>
        <v>744570.15</v>
      </c>
      <c r="K65" s="130">
        <f>VLOOKUP(A65,'DINAMICA SEGUIMIENTO CLAVES'!$A$5:$G$509,7,0)</f>
        <v>335578.44</v>
      </c>
      <c r="L65" s="130">
        <f t="shared" si="3"/>
        <v>408991.71</v>
      </c>
      <c r="M65" s="122" t="str">
        <f t="shared" si="4"/>
        <v>Clave sin llegar al maximo</v>
      </c>
    </row>
    <row r="66" spans="1:13" ht="36" x14ac:dyDescent="0.2">
      <c r="A66" s="125" t="s">
        <v>301</v>
      </c>
      <c r="B66" s="124" t="s">
        <v>303</v>
      </c>
      <c r="C66" s="123">
        <f>VLOOKUP(A66,'DINAMICA SEGUIMIENTO CLAVES'!$A$5:$E$509,2,0)</f>
        <v>52</v>
      </c>
      <c r="D66" s="123">
        <f>VLOOKUP(A66,'DINAMICA SEGUIMIENTO CLAVES'!$A$5:$E$509,3,0)</f>
        <v>131</v>
      </c>
      <c r="E66" s="123">
        <f>VLOOKUP(A66,'DINAMICA SEGUIMIENTO CLAVES'!$A$5:$E$509,4,0)</f>
        <v>131</v>
      </c>
      <c r="F66" s="123">
        <f>VLOOKUP(A66,'DINAMICA SEGUIMIENTO CLAVES'!$A$5:$E$509,5,0)</f>
        <v>114</v>
      </c>
      <c r="G66" s="127">
        <f t="shared" si="0"/>
        <v>17</v>
      </c>
      <c r="H66" s="127">
        <f t="shared" si="1"/>
        <v>79</v>
      </c>
      <c r="I66" s="122" t="str">
        <f t="shared" si="2"/>
        <v>minimo superado</v>
      </c>
      <c r="J66" s="130">
        <f>VLOOKUP(A66,'DINAMICA SEGUIMIENTO CLAVES'!$A$5:$G$509,6,0)</f>
        <v>943692.56</v>
      </c>
      <c r="K66" s="130">
        <f>VLOOKUP(A66,'DINAMICA SEGUIMIENTO CLAVES'!$A$5:$G$509,7,0)</f>
        <v>821228.64</v>
      </c>
      <c r="L66" s="130">
        <f t="shared" si="3"/>
        <v>122463.92000000004</v>
      </c>
      <c r="M66" s="122" t="str">
        <f t="shared" si="4"/>
        <v>Clave sin llegar al maximo</v>
      </c>
    </row>
    <row r="67" spans="1:13" ht="24" x14ac:dyDescent="0.2">
      <c r="A67" s="125" t="s">
        <v>150</v>
      </c>
      <c r="B67" s="124" t="s">
        <v>152</v>
      </c>
      <c r="C67" s="123">
        <f>VLOOKUP(A67,'DINAMICA SEGUIMIENTO CLAVES'!$A$5:$E$509,2,0)</f>
        <v>46</v>
      </c>
      <c r="D67" s="123">
        <f>VLOOKUP(A67,'DINAMICA SEGUIMIENTO CLAVES'!$A$5:$E$509,3,0)</f>
        <v>113</v>
      </c>
      <c r="E67" s="123">
        <f>VLOOKUP(A67,'DINAMICA SEGUIMIENTO CLAVES'!$A$5:$E$509,4,0)</f>
        <v>113</v>
      </c>
      <c r="F67" s="123">
        <f>VLOOKUP(A67,'DINAMICA SEGUIMIENTO CLAVES'!$A$5:$E$509,5,0)</f>
        <v>93</v>
      </c>
      <c r="G67" s="127">
        <f t="shared" si="0"/>
        <v>20</v>
      </c>
      <c r="H67" s="127">
        <f t="shared" si="1"/>
        <v>67</v>
      </c>
      <c r="I67" s="122" t="str">
        <f t="shared" si="2"/>
        <v>minimo superado</v>
      </c>
      <c r="J67" s="130">
        <f>VLOOKUP(A67,'DINAMICA SEGUIMIENTO CLAVES'!$A$5:$G$509,6,0)</f>
        <v>24634</v>
      </c>
      <c r="K67" s="130">
        <f>VLOOKUP(A67,'DINAMICA SEGUIMIENTO CLAVES'!$A$5:$G$509,7,0)</f>
        <v>20274</v>
      </c>
      <c r="L67" s="130">
        <f t="shared" si="3"/>
        <v>4360</v>
      </c>
      <c r="M67" s="122" t="str">
        <f t="shared" si="4"/>
        <v>Clave sin llegar al maximo</v>
      </c>
    </row>
    <row r="68" spans="1:13" ht="36" x14ac:dyDescent="0.2">
      <c r="A68" s="125" t="s">
        <v>214</v>
      </c>
      <c r="B68" s="124" t="s">
        <v>216</v>
      </c>
      <c r="C68" s="123">
        <f>VLOOKUP(A68,'DINAMICA SEGUIMIENTO CLAVES'!$A$5:$E$509,2,0)</f>
        <v>124</v>
      </c>
      <c r="D68" s="123">
        <f>VLOOKUP(A68,'DINAMICA SEGUIMIENTO CLAVES'!$A$5:$E$509,3,0)</f>
        <v>310</v>
      </c>
      <c r="E68" s="123">
        <f>VLOOKUP(A68,'DINAMICA SEGUIMIENTO CLAVES'!$A$5:$E$509,4,0)</f>
        <v>170</v>
      </c>
      <c r="F68" s="123">
        <f>VLOOKUP(A68,'DINAMICA SEGUIMIENTO CLAVES'!$A$5:$E$509,5,0)</f>
        <v>170</v>
      </c>
      <c r="G68" s="127">
        <f t="shared" ref="G68:G131" si="5">IF(E68=0,"-",(+E68-F68))</f>
        <v>0</v>
      </c>
      <c r="H68" s="127">
        <f t="shared" ref="H68:H131" si="6">IF(E68=0,"-",(+E68-C68))</f>
        <v>46</v>
      </c>
      <c r="I68" s="122" t="str">
        <f t="shared" ref="I68:I131" si="7">IF(H68="-","minimo sin solicitud",IF(H68&gt;0,"minimo superado",IF(H68&lt;0,"minimo parcial","minimo solicitado")))</f>
        <v>minimo superado</v>
      </c>
      <c r="J68" s="130">
        <f>VLOOKUP(A68,'DINAMICA SEGUIMIENTO CLAVES'!$A$5:$G$509,6,0)</f>
        <v>872405.10000000009</v>
      </c>
      <c r="K68" s="130">
        <f>VLOOKUP(A68,'DINAMICA SEGUIMIENTO CLAVES'!$A$5:$G$509,7,0)</f>
        <v>478415.7</v>
      </c>
      <c r="L68" s="130">
        <f t="shared" ref="L68:L131" si="8">+J68-K68</f>
        <v>393989.40000000008</v>
      </c>
      <c r="M68" s="122" t="str">
        <f t="shared" ref="M68:M131" si="9">IF(L68=0,"Clave al maximo",IF(L68&gt;0,"Clave sin llegar al maximo","Revisar"))</f>
        <v>Clave sin llegar al maximo</v>
      </c>
    </row>
    <row r="69" spans="1:13" ht="36" x14ac:dyDescent="0.2">
      <c r="A69" s="125" t="s">
        <v>949</v>
      </c>
      <c r="B69" s="124" t="s">
        <v>951</v>
      </c>
      <c r="C69" s="123">
        <f>VLOOKUP(A69,'DINAMICA SEGUIMIENTO CLAVES'!$A$5:$E$509,2,0)</f>
        <v>31</v>
      </c>
      <c r="D69" s="123">
        <f>VLOOKUP(A69,'DINAMICA SEGUIMIENTO CLAVES'!$A$5:$E$509,3,0)</f>
        <v>76</v>
      </c>
      <c r="E69" s="123">
        <f>VLOOKUP(A69,'DINAMICA SEGUIMIENTO CLAVES'!$A$5:$E$509,4,0)</f>
        <v>76</v>
      </c>
      <c r="F69" s="123">
        <f>VLOOKUP(A69,'DINAMICA SEGUIMIENTO CLAVES'!$A$5:$E$509,5,0)</f>
        <v>76</v>
      </c>
      <c r="G69" s="127">
        <f t="shared" si="5"/>
        <v>0</v>
      </c>
      <c r="H69" s="127">
        <f t="shared" si="6"/>
        <v>45</v>
      </c>
      <c r="I69" s="122" t="str">
        <f t="shared" si="7"/>
        <v>minimo superado</v>
      </c>
      <c r="J69" s="130">
        <f>VLOOKUP(A69,'DINAMICA SEGUIMIENTO CLAVES'!$A$5:$G$509,6,0)</f>
        <v>15728.54</v>
      </c>
      <c r="K69" s="130">
        <f>VLOOKUP(A69,'DINAMICA SEGUIMIENTO CLAVES'!$A$5:$G$509,7,0)</f>
        <v>15728.54</v>
      </c>
      <c r="L69" s="130">
        <f t="shared" si="8"/>
        <v>0</v>
      </c>
      <c r="M69" s="122" t="str">
        <f t="shared" si="9"/>
        <v>Clave al maximo</v>
      </c>
    </row>
    <row r="70" spans="1:13" ht="24" x14ac:dyDescent="0.2">
      <c r="A70" s="125" t="s">
        <v>133</v>
      </c>
      <c r="B70" s="124" t="s">
        <v>135</v>
      </c>
      <c r="C70" s="123">
        <f>VLOOKUP(A70,'DINAMICA SEGUIMIENTO CLAVES'!$A$5:$E$509,2,0)</f>
        <v>84</v>
      </c>
      <c r="D70" s="123">
        <f>VLOOKUP(A70,'DINAMICA SEGUIMIENTO CLAVES'!$A$5:$E$509,3,0)</f>
        <v>207</v>
      </c>
      <c r="E70" s="123">
        <f>VLOOKUP(A70,'DINAMICA SEGUIMIENTO CLAVES'!$A$5:$E$509,4,0)</f>
        <v>128</v>
      </c>
      <c r="F70" s="123">
        <f>VLOOKUP(A70,'DINAMICA SEGUIMIENTO CLAVES'!$A$5:$E$509,5,0)</f>
        <v>128</v>
      </c>
      <c r="G70" s="127">
        <f t="shared" si="5"/>
        <v>0</v>
      </c>
      <c r="H70" s="127">
        <f t="shared" si="6"/>
        <v>44</v>
      </c>
      <c r="I70" s="122" t="str">
        <f t="shared" si="7"/>
        <v>minimo superado</v>
      </c>
      <c r="J70" s="130">
        <f>VLOOKUP(A70,'DINAMICA SEGUIMIENTO CLAVES'!$A$5:$G$509,6,0)</f>
        <v>1955315.79</v>
      </c>
      <c r="K70" s="130">
        <f>VLOOKUP(A70,'DINAMICA SEGUIMIENTO CLAVES'!$A$5:$G$509,7,0)</f>
        <v>1209084.1599999999</v>
      </c>
      <c r="L70" s="130">
        <f t="shared" si="8"/>
        <v>746231.63000000012</v>
      </c>
      <c r="M70" s="122" t="str">
        <f t="shared" si="9"/>
        <v>Clave sin llegar al maximo</v>
      </c>
    </row>
    <row r="71" spans="1:13" ht="24" x14ac:dyDescent="0.2">
      <c r="A71" s="125" t="s">
        <v>1973</v>
      </c>
      <c r="B71" s="124" t="s">
        <v>1975</v>
      </c>
      <c r="C71" s="123">
        <f>VLOOKUP(A71,'DINAMICA SEGUIMIENTO CLAVES'!$A$5:$E$509,2,0)</f>
        <v>76</v>
      </c>
      <c r="D71" s="123">
        <f>VLOOKUP(A71,'DINAMICA SEGUIMIENTO CLAVES'!$A$5:$E$509,3,0)</f>
        <v>189</v>
      </c>
      <c r="E71" s="123">
        <f>VLOOKUP(A71,'DINAMICA SEGUIMIENTO CLAVES'!$A$5:$E$509,4,0)</f>
        <v>117</v>
      </c>
      <c r="F71" s="123">
        <f>VLOOKUP(A71,'DINAMICA SEGUIMIENTO CLAVES'!$A$5:$E$509,5,0)</f>
        <v>117</v>
      </c>
      <c r="G71" s="127">
        <f t="shared" si="5"/>
        <v>0</v>
      </c>
      <c r="H71" s="127">
        <f t="shared" si="6"/>
        <v>41</v>
      </c>
      <c r="I71" s="122" t="str">
        <f t="shared" si="7"/>
        <v>minimo superado</v>
      </c>
      <c r="J71" s="130">
        <f>VLOOKUP(A71,'DINAMICA SEGUIMIENTO CLAVES'!$A$5:$G$509,6,0)</f>
        <v>68811.119999999879</v>
      </c>
      <c r="K71" s="130">
        <f>VLOOKUP(A71,'DINAMICA SEGUIMIENTO CLAVES'!$A$5:$G$509,7,0)</f>
        <v>42597.359999999884</v>
      </c>
      <c r="L71" s="130">
        <f t="shared" si="8"/>
        <v>26213.759999999995</v>
      </c>
      <c r="M71" s="122" t="str">
        <f t="shared" si="9"/>
        <v>Clave sin llegar al maximo</v>
      </c>
    </row>
    <row r="72" spans="1:13" ht="24" x14ac:dyDescent="0.2">
      <c r="A72" s="125" t="s">
        <v>1977</v>
      </c>
      <c r="B72" s="124" t="s">
        <v>1979</v>
      </c>
      <c r="C72" s="123">
        <f>VLOOKUP(A72,'DINAMICA SEGUIMIENTO CLAVES'!$A$5:$E$509,2,0)</f>
        <v>76</v>
      </c>
      <c r="D72" s="123">
        <f>VLOOKUP(A72,'DINAMICA SEGUIMIENTO CLAVES'!$A$5:$E$509,3,0)</f>
        <v>189</v>
      </c>
      <c r="E72" s="123">
        <f>VLOOKUP(A72,'DINAMICA SEGUIMIENTO CLAVES'!$A$5:$E$509,4,0)</f>
        <v>117</v>
      </c>
      <c r="F72" s="123">
        <f>VLOOKUP(A72,'DINAMICA SEGUIMIENTO CLAVES'!$A$5:$E$509,5,0)</f>
        <v>117</v>
      </c>
      <c r="G72" s="127">
        <f t="shared" si="5"/>
        <v>0</v>
      </c>
      <c r="H72" s="127">
        <f t="shared" si="6"/>
        <v>41</v>
      </c>
      <c r="I72" s="122" t="str">
        <f t="shared" si="7"/>
        <v>minimo superado</v>
      </c>
      <c r="J72" s="130">
        <f>VLOOKUP(A72,'DINAMICA SEGUIMIENTO CLAVES'!$A$5:$G$509,6,0)</f>
        <v>53737.740000000005</v>
      </c>
      <c r="K72" s="130">
        <f>VLOOKUP(A72,'DINAMICA SEGUIMIENTO CLAVES'!$A$5:$G$509,7,0)</f>
        <v>33253.740000000005</v>
      </c>
      <c r="L72" s="130">
        <f t="shared" si="8"/>
        <v>20484</v>
      </c>
      <c r="M72" s="122" t="str">
        <f t="shared" si="9"/>
        <v>Clave sin llegar al maximo</v>
      </c>
    </row>
    <row r="73" spans="1:13" ht="24" x14ac:dyDescent="0.2">
      <c r="A73" s="125" t="s">
        <v>1884</v>
      </c>
      <c r="B73" s="124" t="s">
        <v>1886</v>
      </c>
      <c r="C73" s="123">
        <f>VLOOKUP(A73,'DINAMICA SEGUIMIENTO CLAVES'!$A$5:$E$509,2,0)</f>
        <v>76</v>
      </c>
      <c r="D73" s="123">
        <f>VLOOKUP(A73,'DINAMICA SEGUIMIENTO CLAVES'!$A$5:$E$509,3,0)</f>
        <v>189</v>
      </c>
      <c r="E73" s="123">
        <f>VLOOKUP(A73,'DINAMICA SEGUIMIENTO CLAVES'!$A$5:$E$509,4,0)</f>
        <v>189</v>
      </c>
      <c r="F73" s="123">
        <f>VLOOKUP(A73,'DINAMICA SEGUIMIENTO CLAVES'!$A$5:$E$509,5,0)</f>
        <v>117</v>
      </c>
      <c r="G73" s="127">
        <f t="shared" si="5"/>
        <v>72</v>
      </c>
      <c r="H73" s="127">
        <f t="shared" si="6"/>
        <v>113</v>
      </c>
      <c r="I73" s="122" t="str">
        <f t="shared" si="7"/>
        <v>minimo superado</v>
      </c>
      <c r="J73" s="130">
        <f>VLOOKUP(A73,'DINAMICA SEGUIMIENTO CLAVES'!$A$5:$G$509,6,0)</f>
        <v>23111.729999999989</v>
      </c>
      <c r="K73" s="130">
        <f>VLOOKUP(A73,'DINAMICA SEGUIMIENTO CLAVES'!$A$5:$G$509,7,0)</f>
        <v>9791.7299999999886</v>
      </c>
      <c r="L73" s="130">
        <f t="shared" si="8"/>
        <v>13320</v>
      </c>
      <c r="M73" s="122" t="str">
        <f t="shared" si="9"/>
        <v>Clave sin llegar al maximo</v>
      </c>
    </row>
    <row r="74" spans="1:13" ht="36" x14ac:dyDescent="0.2">
      <c r="A74" s="125" t="s">
        <v>162</v>
      </c>
      <c r="B74" s="124" t="s">
        <v>164</v>
      </c>
      <c r="C74" s="123">
        <f>VLOOKUP(A74,'DINAMICA SEGUIMIENTO CLAVES'!$A$5:$E$509,2,0)</f>
        <v>28</v>
      </c>
      <c r="D74" s="123">
        <f>VLOOKUP(A74,'DINAMICA SEGUIMIENTO CLAVES'!$A$5:$E$509,3,0)</f>
        <v>69</v>
      </c>
      <c r="E74" s="123">
        <f>VLOOKUP(A74,'DINAMICA SEGUIMIENTO CLAVES'!$A$5:$E$509,4,0)</f>
        <v>69</v>
      </c>
      <c r="F74" s="123">
        <f>VLOOKUP(A74,'DINAMICA SEGUIMIENTO CLAVES'!$A$5:$E$509,5,0)</f>
        <v>69</v>
      </c>
      <c r="G74" s="127">
        <f t="shared" si="5"/>
        <v>0</v>
      </c>
      <c r="H74" s="127">
        <f t="shared" si="6"/>
        <v>41</v>
      </c>
      <c r="I74" s="122" t="str">
        <f t="shared" si="7"/>
        <v>minimo superado</v>
      </c>
      <c r="J74" s="130">
        <f>VLOOKUP(A74,'DINAMICA SEGUIMIENTO CLAVES'!$A$5:$G$509,6,0)</f>
        <v>565800</v>
      </c>
      <c r="K74" s="130">
        <f>VLOOKUP(A74,'DINAMICA SEGUIMIENTO CLAVES'!$A$5:$G$509,7,0)</f>
        <v>565800</v>
      </c>
      <c r="L74" s="130">
        <f t="shared" si="8"/>
        <v>0</v>
      </c>
      <c r="M74" s="122" t="str">
        <f t="shared" si="9"/>
        <v>Clave al maximo</v>
      </c>
    </row>
    <row r="75" spans="1:13" ht="48" x14ac:dyDescent="0.2">
      <c r="A75" s="125" t="s">
        <v>202</v>
      </c>
      <c r="B75" s="124" t="s">
        <v>204</v>
      </c>
      <c r="C75" s="123">
        <f>VLOOKUP(A75,'DINAMICA SEGUIMIENTO CLAVES'!$A$5:$E$509,2,0)</f>
        <v>27</v>
      </c>
      <c r="D75" s="123">
        <f>VLOOKUP(A75,'DINAMICA SEGUIMIENTO CLAVES'!$A$5:$E$509,3,0)</f>
        <v>66</v>
      </c>
      <c r="E75" s="123">
        <f>VLOOKUP(A75,'DINAMICA SEGUIMIENTO CLAVES'!$A$5:$E$509,4,0)</f>
        <v>66</v>
      </c>
      <c r="F75" s="123">
        <f>VLOOKUP(A75,'DINAMICA SEGUIMIENTO CLAVES'!$A$5:$E$509,5,0)</f>
        <v>66</v>
      </c>
      <c r="G75" s="127">
        <f t="shared" si="5"/>
        <v>0</v>
      </c>
      <c r="H75" s="127">
        <f t="shared" si="6"/>
        <v>39</v>
      </c>
      <c r="I75" s="122" t="str">
        <f t="shared" si="7"/>
        <v>minimo superado</v>
      </c>
      <c r="J75" s="130">
        <f>VLOOKUP(A75,'DINAMICA SEGUIMIENTO CLAVES'!$A$5:$G$509,6,0)</f>
        <v>1799490</v>
      </c>
      <c r="K75" s="130">
        <f>VLOOKUP(A75,'DINAMICA SEGUIMIENTO CLAVES'!$A$5:$G$509,7,0)</f>
        <v>1799490</v>
      </c>
      <c r="L75" s="130">
        <f t="shared" si="8"/>
        <v>0</v>
      </c>
      <c r="M75" s="122" t="str">
        <f t="shared" si="9"/>
        <v>Clave al maximo</v>
      </c>
    </row>
    <row r="76" spans="1:13" ht="24" x14ac:dyDescent="0.2">
      <c r="A76" s="125" t="s">
        <v>1005</v>
      </c>
      <c r="B76" s="124" t="s">
        <v>1007</v>
      </c>
      <c r="C76" s="123">
        <f>VLOOKUP(A76,'DINAMICA SEGUIMIENTO CLAVES'!$A$5:$E$509,2,0)</f>
        <v>26</v>
      </c>
      <c r="D76" s="123">
        <f>VLOOKUP(A76,'DINAMICA SEGUIMIENTO CLAVES'!$A$5:$E$509,3,0)</f>
        <v>63</v>
      </c>
      <c r="E76" s="123">
        <f>VLOOKUP(A76,'DINAMICA SEGUIMIENTO CLAVES'!$A$5:$E$509,4,0)</f>
        <v>63</v>
      </c>
      <c r="F76" s="123">
        <f>VLOOKUP(A76,'DINAMICA SEGUIMIENTO CLAVES'!$A$5:$E$509,5,0)</f>
        <v>63</v>
      </c>
      <c r="G76" s="127">
        <f t="shared" si="5"/>
        <v>0</v>
      </c>
      <c r="H76" s="127">
        <f t="shared" si="6"/>
        <v>37</v>
      </c>
      <c r="I76" s="122" t="str">
        <f t="shared" si="7"/>
        <v>minimo superado</v>
      </c>
      <c r="J76" s="130">
        <f>VLOOKUP(A76,'DINAMICA SEGUIMIENTO CLAVES'!$A$5:$G$509,6,0)</f>
        <v>895.44</v>
      </c>
      <c r="K76" s="130">
        <f>VLOOKUP(A76,'DINAMICA SEGUIMIENTO CLAVES'!$A$5:$G$509,7,0)</f>
        <v>895.44</v>
      </c>
      <c r="L76" s="130">
        <f t="shared" si="8"/>
        <v>0</v>
      </c>
      <c r="M76" s="122" t="str">
        <f t="shared" si="9"/>
        <v>Clave al maximo</v>
      </c>
    </row>
    <row r="77" spans="1:13" ht="36" x14ac:dyDescent="0.2">
      <c r="A77" s="125" t="s">
        <v>2258</v>
      </c>
      <c r="B77" s="124" t="s">
        <v>2260</v>
      </c>
      <c r="C77" s="123">
        <f>VLOOKUP(A77,'DINAMICA SEGUIMIENTO CLAVES'!$A$5:$E$509,2,0)</f>
        <v>24</v>
      </c>
      <c r="D77" s="123">
        <f>VLOOKUP(A77,'DINAMICA SEGUIMIENTO CLAVES'!$A$5:$E$509,3,0)</f>
        <v>60</v>
      </c>
      <c r="E77" s="123">
        <f>VLOOKUP(A77,'DINAMICA SEGUIMIENTO CLAVES'!$A$5:$E$509,4,0)</f>
        <v>60</v>
      </c>
      <c r="F77" s="123">
        <f>VLOOKUP(A77,'DINAMICA SEGUIMIENTO CLAVES'!$A$5:$E$509,5,0)</f>
        <v>60</v>
      </c>
      <c r="G77" s="127">
        <f t="shared" si="5"/>
        <v>0</v>
      </c>
      <c r="H77" s="127">
        <f t="shared" si="6"/>
        <v>36</v>
      </c>
      <c r="I77" s="122" t="str">
        <f t="shared" si="7"/>
        <v>minimo superado</v>
      </c>
      <c r="J77" s="130">
        <f>VLOOKUP(A77,'DINAMICA SEGUIMIENTO CLAVES'!$A$5:$G$509,6,0)</f>
        <v>1375691.4</v>
      </c>
      <c r="K77" s="130">
        <f>VLOOKUP(A77,'DINAMICA SEGUIMIENTO CLAVES'!$A$5:$G$509,7,0)</f>
        <v>1375691.4</v>
      </c>
      <c r="L77" s="130">
        <f t="shared" si="8"/>
        <v>0</v>
      </c>
      <c r="M77" s="122" t="str">
        <f t="shared" si="9"/>
        <v>Clave al maximo</v>
      </c>
    </row>
    <row r="78" spans="1:13" ht="36" x14ac:dyDescent="0.2">
      <c r="A78" s="125" t="s">
        <v>305</v>
      </c>
      <c r="B78" s="124" t="s">
        <v>307</v>
      </c>
      <c r="C78" s="123">
        <f>VLOOKUP(A78,'DINAMICA SEGUIMIENTO CLAVES'!$A$5:$E$509,2,0)</f>
        <v>71</v>
      </c>
      <c r="D78" s="123">
        <f>VLOOKUP(A78,'DINAMICA SEGUIMIENTO CLAVES'!$A$5:$E$509,3,0)</f>
        <v>175</v>
      </c>
      <c r="E78" s="123">
        <f>VLOOKUP(A78,'DINAMICA SEGUIMIENTO CLAVES'!$A$5:$E$509,4,0)</f>
        <v>175</v>
      </c>
      <c r="F78" s="123">
        <f>VLOOKUP(A78,'DINAMICA SEGUIMIENTO CLAVES'!$A$5:$E$509,5,0)</f>
        <v>119</v>
      </c>
      <c r="G78" s="127">
        <f t="shared" si="5"/>
        <v>56</v>
      </c>
      <c r="H78" s="127">
        <f t="shared" si="6"/>
        <v>104</v>
      </c>
      <c r="I78" s="122" t="str">
        <f t="shared" si="7"/>
        <v>minimo superado</v>
      </c>
      <c r="J78" s="130">
        <f>VLOOKUP(A78,'DINAMICA SEGUIMIENTO CLAVES'!$A$5:$G$509,6,0)</f>
        <v>5042632</v>
      </c>
      <c r="K78" s="130">
        <f>VLOOKUP(A78,'DINAMICA SEGUIMIENTO CLAVES'!$A$5:$G$509,7,0)</f>
        <v>3428989.76</v>
      </c>
      <c r="L78" s="130">
        <f t="shared" si="8"/>
        <v>1613642.2400000002</v>
      </c>
      <c r="M78" s="122" t="str">
        <f t="shared" si="9"/>
        <v>Clave sin llegar al maximo</v>
      </c>
    </row>
    <row r="79" spans="1:13" ht="24" x14ac:dyDescent="0.2">
      <c r="A79" s="125" t="s">
        <v>2159</v>
      </c>
      <c r="B79" s="124" t="s">
        <v>2161</v>
      </c>
      <c r="C79" s="123">
        <f>VLOOKUP(A79,'DINAMICA SEGUIMIENTO CLAVES'!$A$5:$E$509,2,0)</f>
        <v>19</v>
      </c>
      <c r="D79" s="123">
        <f>VLOOKUP(A79,'DINAMICA SEGUIMIENTO CLAVES'!$A$5:$E$509,3,0)</f>
        <v>46</v>
      </c>
      <c r="E79" s="123">
        <f>VLOOKUP(A79,'DINAMICA SEGUIMIENTO CLAVES'!$A$5:$E$509,4,0)</f>
        <v>46</v>
      </c>
      <c r="F79" s="123">
        <f>VLOOKUP(A79,'DINAMICA SEGUIMIENTO CLAVES'!$A$5:$E$509,5,0)</f>
        <v>46</v>
      </c>
      <c r="G79" s="127">
        <f t="shared" si="5"/>
        <v>0</v>
      </c>
      <c r="H79" s="127">
        <f t="shared" si="6"/>
        <v>27</v>
      </c>
      <c r="I79" s="122" t="str">
        <f t="shared" si="7"/>
        <v>minimo superado</v>
      </c>
      <c r="J79" s="130">
        <f>VLOOKUP(A79,'DINAMICA SEGUIMIENTO CLAVES'!$A$5:$G$509,6,0)</f>
        <v>6443.68</v>
      </c>
      <c r="K79" s="130">
        <f>VLOOKUP(A79,'DINAMICA SEGUIMIENTO CLAVES'!$A$5:$G$509,7,0)</f>
        <v>6443.68</v>
      </c>
      <c r="L79" s="130">
        <f t="shared" si="8"/>
        <v>0</v>
      </c>
      <c r="M79" s="122" t="str">
        <f t="shared" si="9"/>
        <v>Clave al maximo</v>
      </c>
    </row>
    <row r="80" spans="1:13" ht="24" x14ac:dyDescent="0.2">
      <c r="A80" s="125" t="s">
        <v>231</v>
      </c>
      <c r="B80" s="124" t="s">
        <v>233</v>
      </c>
      <c r="C80" s="123">
        <f>VLOOKUP(A80,'DINAMICA SEGUIMIENTO CLAVES'!$A$5:$E$509,2,0)</f>
        <v>19</v>
      </c>
      <c r="D80" s="123">
        <f>VLOOKUP(A80,'DINAMICA SEGUIMIENTO CLAVES'!$A$5:$E$509,3,0)</f>
        <v>46</v>
      </c>
      <c r="E80" s="123">
        <f>VLOOKUP(A80,'DINAMICA SEGUIMIENTO CLAVES'!$A$5:$E$509,4,0)</f>
        <v>46</v>
      </c>
      <c r="F80" s="123">
        <f>VLOOKUP(A80,'DINAMICA SEGUIMIENTO CLAVES'!$A$5:$E$509,5,0)</f>
        <v>46</v>
      </c>
      <c r="G80" s="127">
        <f t="shared" si="5"/>
        <v>0</v>
      </c>
      <c r="H80" s="127">
        <f t="shared" si="6"/>
        <v>27</v>
      </c>
      <c r="I80" s="122" t="str">
        <f t="shared" si="7"/>
        <v>minimo superado</v>
      </c>
      <c r="J80" s="130">
        <f>VLOOKUP(A80,'DINAMICA SEGUIMIENTO CLAVES'!$A$5:$G$509,6,0)</f>
        <v>2479219.6800000002</v>
      </c>
      <c r="K80" s="130">
        <f>VLOOKUP(A80,'DINAMICA SEGUIMIENTO CLAVES'!$A$5:$G$509,7,0)</f>
        <v>2479219.6800000002</v>
      </c>
      <c r="L80" s="130">
        <f t="shared" si="8"/>
        <v>0</v>
      </c>
      <c r="M80" s="122" t="str">
        <f t="shared" si="9"/>
        <v>Clave al maximo</v>
      </c>
    </row>
    <row r="81" spans="1:13" ht="36" x14ac:dyDescent="0.2">
      <c r="A81" s="125" t="s">
        <v>1685</v>
      </c>
      <c r="B81" s="124" t="s">
        <v>1687</v>
      </c>
      <c r="C81" s="123">
        <f>VLOOKUP(A81,'DINAMICA SEGUIMIENTO CLAVES'!$A$5:$E$509,2,0)</f>
        <v>52</v>
      </c>
      <c r="D81" s="123">
        <f>VLOOKUP(A81,'DINAMICA SEGUIMIENTO CLAVES'!$A$5:$E$509,3,0)</f>
        <v>126</v>
      </c>
      <c r="E81" s="123">
        <f>VLOOKUP(A81,'DINAMICA SEGUIMIENTO CLAVES'!$A$5:$E$509,4,0)</f>
        <v>98</v>
      </c>
      <c r="F81" s="123">
        <f>VLOOKUP(A81,'DINAMICA SEGUIMIENTO CLAVES'!$A$5:$E$509,5,0)</f>
        <v>78</v>
      </c>
      <c r="G81" s="127">
        <f t="shared" si="5"/>
        <v>20</v>
      </c>
      <c r="H81" s="127">
        <f t="shared" si="6"/>
        <v>46</v>
      </c>
      <c r="I81" s="122" t="str">
        <f t="shared" si="7"/>
        <v>minimo superado</v>
      </c>
      <c r="J81" s="130">
        <f>VLOOKUP(A81,'DINAMICA SEGUIMIENTO CLAVES'!$A$5:$G$509,6,0)</f>
        <v>3087</v>
      </c>
      <c r="K81" s="130">
        <f>VLOOKUP(A81,'DINAMICA SEGUIMIENTO CLAVES'!$A$5:$G$509,7,0)</f>
        <v>1911</v>
      </c>
      <c r="L81" s="130">
        <f t="shared" si="8"/>
        <v>1176</v>
      </c>
      <c r="M81" s="122" t="str">
        <f t="shared" si="9"/>
        <v>Clave sin llegar al maximo</v>
      </c>
    </row>
    <row r="82" spans="1:13" ht="36" x14ac:dyDescent="0.2">
      <c r="A82" s="125" t="s">
        <v>2045</v>
      </c>
      <c r="B82" s="124" t="s">
        <v>2047</v>
      </c>
      <c r="C82" s="123">
        <f>VLOOKUP(A82,'DINAMICA SEGUIMIENTO CLAVES'!$A$5:$E$509,2,0)</f>
        <v>29</v>
      </c>
      <c r="D82" s="123">
        <f>VLOOKUP(A82,'DINAMICA SEGUIMIENTO CLAVES'!$A$5:$E$509,3,0)</f>
        <v>69</v>
      </c>
      <c r="E82" s="123">
        <f>VLOOKUP(A82,'DINAMICA SEGUIMIENTO CLAVES'!$A$5:$E$509,4,0)</f>
        <v>54</v>
      </c>
      <c r="F82" s="123">
        <f>VLOOKUP(A82,'DINAMICA SEGUIMIENTO CLAVES'!$A$5:$E$509,5,0)</f>
        <v>54</v>
      </c>
      <c r="G82" s="127">
        <f t="shared" si="5"/>
        <v>0</v>
      </c>
      <c r="H82" s="127">
        <f t="shared" si="6"/>
        <v>25</v>
      </c>
      <c r="I82" s="122" t="str">
        <f t="shared" si="7"/>
        <v>minimo superado</v>
      </c>
      <c r="J82" s="130">
        <f>VLOOKUP(A82,'DINAMICA SEGUIMIENTO CLAVES'!$A$5:$G$509,6,0)</f>
        <v>607.69000000000005</v>
      </c>
      <c r="K82" s="130">
        <f>VLOOKUP(A82,'DINAMICA SEGUIMIENTO CLAVES'!$A$5:$G$509,7,0)</f>
        <v>451.84000000000003</v>
      </c>
      <c r="L82" s="130">
        <f t="shared" si="8"/>
        <v>155.85000000000002</v>
      </c>
      <c r="M82" s="122" t="str">
        <f t="shared" si="9"/>
        <v>Clave sin llegar al maximo</v>
      </c>
    </row>
    <row r="83" spans="1:13" ht="24" x14ac:dyDescent="0.2">
      <c r="A83" s="125" t="s">
        <v>228</v>
      </c>
      <c r="B83" s="124" t="s">
        <v>230</v>
      </c>
      <c r="C83" s="123">
        <f>VLOOKUP(A83,'DINAMICA SEGUIMIENTO CLAVES'!$A$5:$E$509,2,0)</f>
        <v>18</v>
      </c>
      <c r="D83" s="123">
        <f>VLOOKUP(A83,'DINAMICA SEGUIMIENTO CLAVES'!$A$5:$E$509,3,0)</f>
        <v>43</v>
      </c>
      <c r="E83" s="123">
        <f>VLOOKUP(A83,'DINAMICA SEGUIMIENTO CLAVES'!$A$5:$E$509,4,0)</f>
        <v>43</v>
      </c>
      <c r="F83" s="123">
        <f>VLOOKUP(A83,'DINAMICA SEGUIMIENTO CLAVES'!$A$5:$E$509,5,0)</f>
        <v>43</v>
      </c>
      <c r="G83" s="127">
        <f t="shared" si="5"/>
        <v>0</v>
      </c>
      <c r="H83" s="127">
        <f t="shared" si="6"/>
        <v>25</v>
      </c>
      <c r="I83" s="122" t="str">
        <f t="shared" si="7"/>
        <v>minimo superado</v>
      </c>
      <c r="J83" s="130">
        <f>VLOOKUP(A83,'DINAMICA SEGUIMIENTO CLAVES'!$A$5:$G$509,6,0)</f>
        <v>1447677.56</v>
      </c>
      <c r="K83" s="130">
        <f>VLOOKUP(A83,'DINAMICA SEGUIMIENTO CLAVES'!$A$5:$G$509,7,0)</f>
        <v>1447677.56</v>
      </c>
      <c r="L83" s="130">
        <f t="shared" si="8"/>
        <v>0</v>
      </c>
      <c r="M83" s="122" t="str">
        <f t="shared" si="9"/>
        <v>Clave al maximo</v>
      </c>
    </row>
    <row r="84" spans="1:13" ht="36" x14ac:dyDescent="0.2">
      <c r="A84" s="125" t="s">
        <v>2148</v>
      </c>
      <c r="B84" s="124" t="s">
        <v>2150</v>
      </c>
      <c r="C84" s="123">
        <f>VLOOKUP(A84,'DINAMICA SEGUIMIENTO CLAVES'!$A$5:$E$509,2,0)</f>
        <v>16</v>
      </c>
      <c r="D84" s="123">
        <f>VLOOKUP(A84,'DINAMICA SEGUIMIENTO CLAVES'!$A$5:$E$509,3,0)</f>
        <v>40</v>
      </c>
      <c r="E84" s="123">
        <f>VLOOKUP(A84,'DINAMICA SEGUIMIENTO CLAVES'!$A$5:$E$509,4,0)</f>
        <v>40</v>
      </c>
      <c r="F84" s="123">
        <f>VLOOKUP(A84,'DINAMICA SEGUIMIENTO CLAVES'!$A$5:$E$509,5,0)</f>
        <v>40</v>
      </c>
      <c r="G84" s="127">
        <f t="shared" si="5"/>
        <v>0</v>
      </c>
      <c r="H84" s="127">
        <f t="shared" si="6"/>
        <v>24</v>
      </c>
      <c r="I84" s="122" t="str">
        <f t="shared" si="7"/>
        <v>minimo superado</v>
      </c>
      <c r="J84" s="130">
        <f>VLOOKUP(A84,'DINAMICA SEGUIMIENTO CLAVES'!$A$5:$G$509,6,0)</f>
        <v>17904</v>
      </c>
      <c r="K84" s="130">
        <f>VLOOKUP(A84,'DINAMICA SEGUIMIENTO CLAVES'!$A$5:$G$509,7,0)</f>
        <v>17904</v>
      </c>
      <c r="L84" s="130">
        <f t="shared" si="8"/>
        <v>0</v>
      </c>
      <c r="M84" s="122" t="str">
        <f t="shared" si="9"/>
        <v>Clave al maximo</v>
      </c>
    </row>
    <row r="85" spans="1:13" ht="24" x14ac:dyDescent="0.2">
      <c r="A85" s="125" t="s">
        <v>2398</v>
      </c>
      <c r="B85" s="124" t="s">
        <v>2400</v>
      </c>
      <c r="C85" s="123">
        <f>VLOOKUP(A85,'DINAMICA SEGUIMIENTO CLAVES'!$A$5:$E$509,2,0)</f>
        <v>16</v>
      </c>
      <c r="D85" s="123">
        <f>VLOOKUP(A85,'DINAMICA SEGUIMIENTO CLAVES'!$A$5:$E$509,3,0)</f>
        <v>40</v>
      </c>
      <c r="E85" s="123">
        <f>VLOOKUP(A85,'DINAMICA SEGUIMIENTO CLAVES'!$A$5:$E$509,4,0)</f>
        <v>40</v>
      </c>
      <c r="F85" s="123">
        <f>VLOOKUP(A85,'DINAMICA SEGUIMIENTO CLAVES'!$A$5:$E$509,5,0)</f>
        <v>40</v>
      </c>
      <c r="G85" s="127">
        <f t="shared" si="5"/>
        <v>0</v>
      </c>
      <c r="H85" s="127">
        <f t="shared" si="6"/>
        <v>24</v>
      </c>
      <c r="I85" s="122" t="str">
        <f t="shared" si="7"/>
        <v>minimo superado</v>
      </c>
      <c r="J85" s="130">
        <f>VLOOKUP(A85,'DINAMICA SEGUIMIENTO CLAVES'!$A$5:$G$509,6,0)</f>
        <v>315201.2</v>
      </c>
      <c r="K85" s="130">
        <f>VLOOKUP(A85,'DINAMICA SEGUIMIENTO CLAVES'!$A$5:$G$509,7,0)</f>
        <v>315201.2</v>
      </c>
      <c r="L85" s="130">
        <f t="shared" si="8"/>
        <v>0</v>
      </c>
      <c r="M85" s="122" t="str">
        <f t="shared" si="9"/>
        <v>Clave al maximo</v>
      </c>
    </row>
    <row r="86" spans="1:13" ht="36" x14ac:dyDescent="0.2">
      <c r="A86" s="125" t="s">
        <v>2170</v>
      </c>
      <c r="B86" s="124" t="s">
        <v>2172</v>
      </c>
      <c r="C86" s="123">
        <f>VLOOKUP(A86,'DINAMICA SEGUIMIENTO CLAVES'!$A$5:$E$509,2,0)</f>
        <v>16</v>
      </c>
      <c r="D86" s="123">
        <f>VLOOKUP(A86,'DINAMICA SEGUIMIENTO CLAVES'!$A$5:$E$509,3,0)</f>
        <v>39</v>
      </c>
      <c r="E86" s="123">
        <f>VLOOKUP(A86,'DINAMICA SEGUIMIENTO CLAVES'!$A$5:$E$509,4,0)</f>
        <v>39</v>
      </c>
      <c r="F86" s="123">
        <f>VLOOKUP(A86,'DINAMICA SEGUIMIENTO CLAVES'!$A$5:$E$509,5,0)</f>
        <v>39</v>
      </c>
      <c r="G86" s="127">
        <f t="shared" si="5"/>
        <v>0</v>
      </c>
      <c r="H86" s="127">
        <f t="shared" si="6"/>
        <v>23</v>
      </c>
      <c r="I86" s="122" t="str">
        <f t="shared" si="7"/>
        <v>minimo superado</v>
      </c>
      <c r="J86" s="130">
        <f>VLOOKUP(A86,'DINAMICA SEGUIMIENTO CLAVES'!$A$5:$G$509,6,0)</f>
        <v>1937.9099999999999</v>
      </c>
      <c r="K86" s="130">
        <f>VLOOKUP(A86,'DINAMICA SEGUIMIENTO CLAVES'!$A$5:$G$509,7,0)</f>
        <v>1937.9099999999999</v>
      </c>
      <c r="L86" s="130">
        <f t="shared" si="8"/>
        <v>0</v>
      </c>
      <c r="M86" s="122" t="str">
        <f t="shared" si="9"/>
        <v>Clave al maximo</v>
      </c>
    </row>
    <row r="87" spans="1:13" ht="36" x14ac:dyDescent="0.2">
      <c r="A87" s="125" t="s">
        <v>1059</v>
      </c>
      <c r="B87" s="124" t="s">
        <v>1061</v>
      </c>
      <c r="C87" s="123">
        <f>VLOOKUP(A87,'DINAMICA SEGUIMIENTO CLAVES'!$A$5:$E$509,2,0)</f>
        <v>16</v>
      </c>
      <c r="D87" s="123">
        <f>VLOOKUP(A87,'DINAMICA SEGUIMIENTO CLAVES'!$A$5:$E$509,3,0)</f>
        <v>39</v>
      </c>
      <c r="E87" s="123">
        <f>VLOOKUP(A87,'DINAMICA SEGUIMIENTO CLAVES'!$A$5:$E$509,4,0)</f>
        <v>39</v>
      </c>
      <c r="F87" s="123">
        <f>VLOOKUP(A87,'DINAMICA SEGUIMIENTO CLAVES'!$A$5:$E$509,5,0)</f>
        <v>39</v>
      </c>
      <c r="G87" s="127">
        <f t="shared" si="5"/>
        <v>0</v>
      </c>
      <c r="H87" s="127">
        <f t="shared" si="6"/>
        <v>23</v>
      </c>
      <c r="I87" s="122" t="str">
        <f t="shared" si="7"/>
        <v>minimo superado</v>
      </c>
      <c r="J87" s="130">
        <f>VLOOKUP(A87,'DINAMICA SEGUIMIENTO CLAVES'!$A$5:$G$509,6,0)</f>
        <v>62361</v>
      </c>
      <c r="K87" s="130">
        <f>VLOOKUP(A87,'DINAMICA SEGUIMIENTO CLAVES'!$A$5:$G$509,7,0)</f>
        <v>62361</v>
      </c>
      <c r="L87" s="130">
        <f t="shared" si="8"/>
        <v>0</v>
      </c>
      <c r="M87" s="122" t="str">
        <f t="shared" si="9"/>
        <v>Clave al maximo</v>
      </c>
    </row>
    <row r="88" spans="1:13" ht="24" x14ac:dyDescent="0.2">
      <c r="A88" s="125" t="s">
        <v>124</v>
      </c>
      <c r="B88" s="124" t="s">
        <v>126</v>
      </c>
      <c r="C88" s="123">
        <f>VLOOKUP(A88,'DINAMICA SEGUIMIENTO CLAVES'!$A$5:$E$509,2,0)</f>
        <v>16</v>
      </c>
      <c r="D88" s="123">
        <f>VLOOKUP(A88,'DINAMICA SEGUIMIENTO CLAVES'!$A$5:$E$509,3,0)</f>
        <v>39</v>
      </c>
      <c r="E88" s="123">
        <f>VLOOKUP(A88,'DINAMICA SEGUIMIENTO CLAVES'!$A$5:$E$509,4,0)</f>
        <v>39</v>
      </c>
      <c r="F88" s="123">
        <f>VLOOKUP(A88,'DINAMICA SEGUIMIENTO CLAVES'!$A$5:$E$509,5,0)</f>
        <v>39</v>
      </c>
      <c r="G88" s="127">
        <f t="shared" si="5"/>
        <v>0</v>
      </c>
      <c r="H88" s="127">
        <f t="shared" si="6"/>
        <v>23</v>
      </c>
      <c r="I88" s="122" t="str">
        <f t="shared" si="7"/>
        <v>minimo superado</v>
      </c>
      <c r="J88" s="130">
        <f>VLOOKUP(A88,'DINAMICA SEGUIMIENTO CLAVES'!$A$5:$G$509,6,0)</f>
        <v>3160014</v>
      </c>
      <c r="K88" s="130">
        <f>VLOOKUP(A88,'DINAMICA SEGUIMIENTO CLAVES'!$A$5:$G$509,7,0)</f>
        <v>3160014</v>
      </c>
      <c r="L88" s="130">
        <f t="shared" si="8"/>
        <v>0</v>
      </c>
      <c r="M88" s="122" t="str">
        <f t="shared" si="9"/>
        <v>Clave al maximo</v>
      </c>
    </row>
    <row r="89" spans="1:13" ht="48" x14ac:dyDescent="0.2">
      <c r="A89" s="125" t="s">
        <v>485</v>
      </c>
      <c r="B89" s="124" t="s">
        <v>487</v>
      </c>
      <c r="C89" s="123">
        <f>VLOOKUP(A89,'DINAMICA SEGUIMIENTO CLAVES'!$A$5:$E$509,2,0)</f>
        <v>29</v>
      </c>
      <c r="D89" s="123">
        <f>VLOOKUP(A89,'DINAMICA SEGUIMIENTO CLAVES'!$A$5:$E$509,3,0)</f>
        <v>69</v>
      </c>
      <c r="E89" s="123">
        <f>VLOOKUP(A89,'DINAMICA SEGUIMIENTO CLAVES'!$A$5:$E$509,4,0)</f>
        <v>52</v>
      </c>
      <c r="F89" s="123">
        <f>VLOOKUP(A89,'DINAMICA SEGUIMIENTO CLAVES'!$A$5:$E$509,5,0)</f>
        <v>51</v>
      </c>
      <c r="G89" s="127">
        <f t="shared" si="5"/>
        <v>1</v>
      </c>
      <c r="H89" s="127">
        <f t="shared" si="6"/>
        <v>23</v>
      </c>
      <c r="I89" s="122" t="str">
        <f t="shared" si="7"/>
        <v>minimo superado</v>
      </c>
      <c r="J89" s="130">
        <f>VLOOKUP(A89,'DINAMICA SEGUIMIENTO CLAVES'!$A$5:$G$509,6,0)</f>
        <v>182997.05000000002</v>
      </c>
      <c r="K89" s="130">
        <f>VLOOKUP(A89,'DINAMICA SEGUIMIENTO CLAVES'!$A$5:$G$509,7,0)</f>
        <v>132358.26</v>
      </c>
      <c r="L89" s="130">
        <f t="shared" si="8"/>
        <v>50638.790000000008</v>
      </c>
      <c r="M89" s="122" t="str">
        <f t="shared" si="9"/>
        <v>Clave sin llegar al maximo</v>
      </c>
    </row>
    <row r="90" spans="1:13" ht="24" x14ac:dyDescent="0.2">
      <c r="A90" s="125" t="s">
        <v>1624</v>
      </c>
      <c r="B90" s="124" t="s">
        <v>1626</v>
      </c>
      <c r="C90" s="123">
        <f>VLOOKUP(A90,'DINAMICA SEGUIMIENTO CLAVES'!$A$5:$E$509,2,0)</f>
        <v>31</v>
      </c>
      <c r="D90" s="123">
        <f>VLOOKUP(A90,'DINAMICA SEGUIMIENTO CLAVES'!$A$5:$E$509,3,0)</f>
        <v>76</v>
      </c>
      <c r="E90" s="123">
        <f>VLOOKUP(A90,'DINAMICA SEGUIMIENTO CLAVES'!$A$5:$E$509,4,0)</f>
        <v>52</v>
      </c>
      <c r="F90" s="123">
        <f>VLOOKUP(A90,'DINAMICA SEGUIMIENTO CLAVES'!$A$5:$E$509,5,0)</f>
        <v>52</v>
      </c>
      <c r="G90" s="127">
        <f t="shared" si="5"/>
        <v>0</v>
      </c>
      <c r="H90" s="127">
        <f t="shared" si="6"/>
        <v>21</v>
      </c>
      <c r="I90" s="122" t="str">
        <f t="shared" si="7"/>
        <v>minimo superado</v>
      </c>
      <c r="J90" s="130">
        <f>VLOOKUP(A90,'DINAMICA SEGUIMIENTO CLAVES'!$A$5:$G$509,6,0)</f>
        <v>1053.1899999999971</v>
      </c>
      <c r="K90" s="130">
        <f>VLOOKUP(A90,'DINAMICA SEGUIMIENTO CLAVES'!$A$5:$G$509,7,0)</f>
        <v>723.9499999999972</v>
      </c>
      <c r="L90" s="130">
        <f t="shared" si="8"/>
        <v>329.2399999999999</v>
      </c>
      <c r="M90" s="122" t="str">
        <f t="shared" si="9"/>
        <v>Clave sin llegar al maximo</v>
      </c>
    </row>
    <row r="91" spans="1:13" ht="36" x14ac:dyDescent="0.2">
      <c r="A91" s="125" t="s">
        <v>1844</v>
      </c>
      <c r="B91" s="124" t="s">
        <v>1846</v>
      </c>
      <c r="C91" s="123">
        <f>VLOOKUP(A91,'DINAMICA SEGUIMIENTO CLAVES'!$A$5:$E$509,2,0)</f>
        <v>37</v>
      </c>
      <c r="D91" s="123">
        <f>VLOOKUP(A91,'DINAMICA SEGUIMIENTO CLAVES'!$A$5:$E$509,3,0)</f>
        <v>92</v>
      </c>
      <c r="E91" s="123">
        <f>VLOOKUP(A91,'DINAMICA SEGUIMIENTO CLAVES'!$A$5:$E$509,4,0)</f>
        <v>71</v>
      </c>
      <c r="F91" s="123">
        <f>VLOOKUP(A91,'DINAMICA SEGUIMIENTO CLAVES'!$A$5:$E$509,5,0)</f>
        <v>57</v>
      </c>
      <c r="G91" s="127">
        <f t="shared" si="5"/>
        <v>14</v>
      </c>
      <c r="H91" s="127">
        <f t="shared" si="6"/>
        <v>34</v>
      </c>
      <c r="I91" s="122" t="str">
        <f t="shared" si="7"/>
        <v>minimo superado</v>
      </c>
      <c r="J91" s="130">
        <f>VLOOKUP(A91,'DINAMICA SEGUIMIENTO CLAVES'!$A$5:$G$509,6,0)</f>
        <v>1430.67</v>
      </c>
      <c r="K91" s="130">
        <f>VLOOKUP(A91,'DINAMICA SEGUIMIENTO CLAVES'!$A$5:$G$509,7,0)</f>
        <v>885.02</v>
      </c>
      <c r="L91" s="130">
        <f t="shared" si="8"/>
        <v>545.65000000000009</v>
      </c>
      <c r="M91" s="122" t="str">
        <f t="shared" si="9"/>
        <v>Clave sin llegar al maximo</v>
      </c>
    </row>
    <row r="92" spans="1:13" ht="24" x14ac:dyDescent="0.2">
      <c r="A92" s="125" t="s">
        <v>2153</v>
      </c>
      <c r="B92" s="124" t="s">
        <v>2155</v>
      </c>
      <c r="C92" s="123">
        <f>VLOOKUP(A92,'DINAMICA SEGUIMIENTO CLAVES'!$A$5:$E$509,2,0)</f>
        <v>14</v>
      </c>
      <c r="D92" s="123">
        <f>VLOOKUP(A92,'DINAMICA SEGUIMIENTO CLAVES'!$A$5:$E$509,3,0)</f>
        <v>33</v>
      </c>
      <c r="E92" s="123">
        <f>VLOOKUP(A92,'DINAMICA SEGUIMIENTO CLAVES'!$A$5:$E$509,4,0)</f>
        <v>33</v>
      </c>
      <c r="F92" s="123">
        <f>VLOOKUP(A92,'DINAMICA SEGUIMIENTO CLAVES'!$A$5:$E$509,5,0)</f>
        <v>33</v>
      </c>
      <c r="G92" s="127">
        <f t="shared" si="5"/>
        <v>0</v>
      </c>
      <c r="H92" s="127">
        <f t="shared" si="6"/>
        <v>19</v>
      </c>
      <c r="I92" s="122" t="str">
        <f t="shared" si="7"/>
        <v>minimo superado</v>
      </c>
      <c r="J92" s="130">
        <f>VLOOKUP(A92,'DINAMICA SEGUIMIENTO CLAVES'!$A$5:$G$509,6,0)</f>
        <v>36396.36</v>
      </c>
      <c r="K92" s="130">
        <f>VLOOKUP(A92,'DINAMICA SEGUIMIENTO CLAVES'!$A$5:$G$509,7,0)</f>
        <v>36396.36</v>
      </c>
      <c r="L92" s="130">
        <f t="shared" si="8"/>
        <v>0</v>
      </c>
      <c r="M92" s="122" t="str">
        <f t="shared" si="9"/>
        <v>Clave al maximo</v>
      </c>
    </row>
    <row r="93" spans="1:13" ht="36" x14ac:dyDescent="0.2">
      <c r="A93" s="125" t="s">
        <v>1613</v>
      </c>
      <c r="B93" s="124" t="s">
        <v>1615</v>
      </c>
      <c r="C93" s="123">
        <f>VLOOKUP(A93,'DINAMICA SEGUIMIENTO CLAVES'!$A$5:$E$509,2,0)</f>
        <v>35</v>
      </c>
      <c r="D93" s="123">
        <f>VLOOKUP(A93,'DINAMICA SEGUIMIENTO CLAVES'!$A$5:$E$509,3,0)</f>
        <v>85</v>
      </c>
      <c r="E93" s="123">
        <f>VLOOKUP(A93,'DINAMICA SEGUIMIENTO CLAVES'!$A$5:$E$509,4,0)</f>
        <v>66</v>
      </c>
      <c r="F93" s="123">
        <f>VLOOKUP(A93,'DINAMICA SEGUIMIENTO CLAVES'!$A$5:$E$509,5,0)</f>
        <v>53</v>
      </c>
      <c r="G93" s="127">
        <f t="shared" si="5"/>
        <v>13</v>
      </c>
      <c r="H93" s="127">
        <f t="shared" si="6"/>
        <v>31</v>
      </c>
      <c r="I93" s="122" t="str">
        <f t="shared" si="7"/>
        <v>minimo superado</v>
      </c>
      <c r="J93" s="130">
        <f>VLOOKUP(A93,'DINAMICA SEGUIMIENTO CLAVES'!$A$5:$G$509,6,0)</f>
        <v>538.89</v>
      </c>
      <c r="K93" s="130">
        <f>VLOOKUP(A93,'DINAMICA SEGUIMIENTO CLAVES'!$A$5:$G$509,7,0)</f>
        <v>303.69</v>
      </c>
      <c r="L93" s="130">
        <f t="shared" si="8"/>
        <v>235.2</v>
      </c>
      <c r="M93" s="122" t="str">
        <f t="shared" si="9"/>
        <v>Clave sin llegar al maximo</v>
      </c>
    </row>
    <row r="94" spans="1:13" ht="36" x14ac:dyDescent="0.2">
      <c r="A94" s="125" t="s">
        <v>1841</v>
      </c>
      <c r="B94" s="124" t="s">
        <v>1843</v>
      </c>
      <c r="C94" s="123">
        <f>VLOOKUP(A94,'DINAMICA SEGUIMIENTO CLAVES'!$A$5:$E$509,2,0)</f>
        <v>13</v>
      </c>
      <c r="D94" s="123">
        <f>VLOOKUP(A94,'DINAMICA SEGUIMIENTO CLAVES'!$A$5:$E$509,3,0)</f>
        <v>31</v>
      </c>
      <c r="E94" s="123">
        <f>VLOOKUP(A94,'DINAMICA SEGUIMIENTO CLAVES'!$A$5:$E$509,4,0)</f>
        <v>31</v>
      </c>
      <c r="F94" s="123">
        <f>VLOOKUP(A94,'DINAMICA SEGUIMIENTO CLAVES'!$A$5:$E$509,5,0)</f>
        <v>31</v>
      </c>
      <c r="G94" s="127">
        <f t="shared" si="5"/>
        <v>0</v>
      </c>
      <c r="H94" s="127">
        <f t="shared" si="6"/>
        <v>18</v>
      </c>
      <c r="I94" s="122" t="str">
        <f t="shared" si="7"/>
        <v>minimo superado</v>
      </c>
      <c r="J94" s="130">
        <f>VLOOKUP(A94,'DINAMICA SEGUIMIENTO CLAVES'!$A$5:$G$509,6,0)</f>
        <v>8680</v>
      </c>
      <c r="K94" s="130">
        <f>VLOOKUP(A94,'DINAMICA SEGUIMIENTO CLAVES'!$A$5:$G$509,7,0)</f>
        <v>8680</v>
      </c>
      <c r="L94" s="130">
        <f t="shared" si="8"/>
        <v>0</v>
      </c>
      <c r="M94" s="122" t="str">
        <f t="shared" si="9"/>
        <v>Clave al maximo</v>
      </c>
    </row>
    <row r="95" spans="1:13" ht="24" x14ac:dyDescent="0.2">
      <c r="A95" s="125" t="s">
        <v>1477</v>
      </c>
      <c r="B95" s="124" t="s">
        <v>1479</v>
      </c>
      <c r="C95" s="123">
        <f>VLOOKUP(A95,'DINAMICA SEGUIMIENTO CLAVES'!$A$5:$E$509,2,0)</f>
        <v>32</v>
      </c>
      <c r="D95" s="123">
        <f>VLOOKUP(A95,'DINAMICA SEGUIMIENTO CLAVES'!$A$5:$E$509,3,0)</f>
        <v>77</v>
      </c>
      <c r="E95" s="123">
        <f>VLOOKUP(A95,'DINAMICA SEGUIMIENTO CLAVES'!$A$5:$E$509,4,0)</f>
        <v>48</v>
      </c>
      <c r="F95" s="123">
        <f>VLOOKUP(A95,'DINAMICA SEGUIMIENTO CLAVES'!$A$5:$E$509,5,0)</f>
        <v>48</v>
      </c>
      <c r="G95" s="127">
        <f t="shared" si="5"/>
        <v>0</v>
      </c>
      <c r="H95" s="127">
        <f t="shared" si="6"/>
        <v>16</v>
      </c>
      <c r="I95" s="122" t="str">
        <f t="shared" si="7"/>
        <v>minimo superado</v>
      </c>
      <c r="J95" s="130">
        <f>VLOOKUP(A95,'DINAMICA SEGUIMIENTO CLAVES'!$A$5:$G$509,6,0)</f>
        <v>472.83999999999958</v>
      </c>
      <c r="K95" s="130">
        <f>VLOOKUP(A95,'DINAMICA SEGUIMIENTO CLAVES'!$A$5:$G$509,7,0)</f>
        <v>286.07999999999953</v>
      </c>
      <c r="L95" s="130">
        <f t="shared" si="8"/>
        <v>186.76000000000005</v>
      </c>
      <c r="M95" s="122" t="str">
        <f t="shared" si="9"/>
        <v>Clave sin llegar al maximo</v>
      </c>
    </row>
    <row r="96" spans="1:13" ht="24" x14ac:dyDescent="0.2">
      <c r="A96" s="125" t="s">
        <v>1936</v>
      </c>
      <c r="B96" s="124" t="s">
        <v>1938</v>
      </c>
      <c r="C96" s="123">
        <f>VLOOKUP(A96,'DINAMICA SEGUIMIENTO CLAVES'!$A$5:$E$509,2,0)</f>
        <v>34</v>
      </c>
      <c r="D96" s="123">
        <f>VLOOKUP(A96,'DINAMICA SEGUIMIENTO CLAVES'!$A$5:$E$509,3,0)</f>
        <v>84</v>
      </c>
      <c r="E96" s="123">
        <f>VLOOKUP(A96,'DINAMICA SEGUIMIENTO CLAVES'!$A$5:$E$509,4,0)</f>
        <v>50</v>
      </c>
      <c r="F96" s="123">
        <f>VLOOKUP(A96,'DINAMICA SEGUIMIENTO CLAVES'!$A$5:$E$509,5,0)</f>
        <v>50</v>
      </c>
      <c r="G96" s="127">
        <f t="shared" si="5"/>
        <v>0</v>
      </c>
      <c r="H96" s="127">
        <f t="shared" si="6"/>
        <v>16</v>
      </c>
      <c r="I96" s="122" t="str">
        <f t="shared" si="7"/>
        <v>minimo superado</v>
      </c>
      <c r="J96" s="130">
        <f>VLOOKUP(A96,'DINAMICA SEGUIMIENTO CLAVES'!$A$5:$G$509,6,0)</f>
        <v>932988</v>
      </c>
      <c r="K96" s="130">
        <f>VLOOKUP(A96,'DINAMICA SEGUIMIENTO CLAVES'!$A$5:$G$509,7,0)</f>
        <v>555350</v>
      </c>
      <c r="L96" s="130">
        <f t="shared" si="8"/>
        <v>377638</v>
      </c>
      <c r="M96" s="122" t="str">
        <f t="shared" si="9"/>
        <v>Clave sin llegar al maximo</v>
      </c>
    </row>
    <row r="97" spans="1:13" ht="36" x14ac:dyDescent="0.2">
      <c r="A97" s="125" t="s">
        <v>311</v>
      </c>
      <c r="B97" s="124" t="s">
        <v>313</v>
      </c>
      <c r="C97" s="123">
        <f>VLOOKUP(A97,'DINAMICA SEGUIMIENTO CLAVES'!$A$5:$E$509,2,0)</f>
        <v>12</v>
      </c>
      <c r="D97" s="123">
        <f>VLOOKUP(A97,'DINAMICA SEGUIMIENTO CLAVES'!$A$5:$E$509,3,0)</f>
        <v>28</v>
      </c>
      <c r="E97" s="123">
        <f>VLOOKUP(A97,'DINAMICA SEGUIMIENTO CLAVES'!$A$5:$E$509,4,0)</f>
        <v>28</v>
      </c>
      <c r="F97" s="123">
        <f>VLOOKUP(A97,'DINAMICA SEGUIMIENTO CLAVES'!$A$5:$E$509,5,0)</f>
        <v>28</v>
      </c>
      <c r="G97" s="127">
        <f t="shared" si="5"/>
        <v>0</v>
      </c>
      <c r="H97" s="127">
        <f t="shared" si="6"/>
        <v>16</v>
      </c>
      <c r="I97" s="122" t="str">
        <f t="shared" si="7"/>
        <v>minimo superado</v>
      </c>
      <c r="J97" s="130">
        <f>VLOOKUP(A97,'DINAMICA SEGUIMIENTO CLAVES'!$A$5:$G$509,6,0)</f>
        <v>3255520.8000000003</v>
      </c>
      <c r="K97" s="130">
        <f>VLOOKUP(A97,'DINAMICA SEGUIMIENTO CLAVES'!$A$5:$G$509,7,0)</f>
        <v>3255520.8000000003</v>
      </c>
      <c r="L97" s="130">
        <f t="shared" si="8"/>
        <v>0</v>
      </c>
      <c r="M97" s="122" t="str">
        <f t="shared" si="9"/>
        <v>Clave al maximo</v>
      </c>
    </row>
    <row r="98" spans="1:13" ht="24" x14ac:dyDescent="0.2">
      <c r="A98" s="125" t="s">
        <v>1562</v>
      </c>
      <c r="B98" s="124" t="s">
        <v>1564</v>
      </c>
      <c r="C98" s="123">
        <f>VLOOKUP(A98,'DINAMICA SEGUIMIENTO CLAVES'!$A$5:$E$509,2,0)</f>
        <v>31</v>
      </c>
      <c r="D98" s="123">
        <f>VLOOKUP(A98,'DINAMICA SEGUIMIENTO CLAVES'!$A$5:$E$509,3,0)</f>
        <v>74</v>
      </c>
      <c r="E98" s="123">
        <f>VLOOKUP(A98,'DINAMICA SEGUIMIENTO CLAVES'!$A$5:$E$509,4,0)</f>
        <v>46</v>
      </c>
      <c r="F98" s="123">
        <f>VLOOKUP(A98,'DINAMICA SEGUIMIENTO CLAVES'!$A$5:$E$509,5,0)</f>
        <v>46</v>
      </c>
      <c r="G98" s="127">
        <f t="shared" si="5"/>
        <v>0</v>
      </c>
      <c r="H98" s="127">
        <f t="shared" si="6"/>
        <v>15</v>
      </c>
      <c r="I98" s="122" t="str">
        <f t="shared" si="7"/>
        <v>minimo superado</v>
      </c>
      <c r="J98" s="130">
        <f>VLOOKUP(A98,'DINAMICA SEGUIMIENTO CLAVES'!$A$5:$G$509,6,0)</f>
        <v>732.6</v>
      </c>
      <c r="K98" s="130">
        <f>VLOOKUP(A98,'DINAMICA SEGUIMIENTO CLAVES'!$A$5:$G$509,7,0)</f>
        <v>455.40000000000003</v>
      </c>
      <c r="L98" s="130">
        <f t="shared" si="8"/>
        <v>277.2</v>
      </c>
      <c r="M98" s="122" t="str">
        <f t="shared" si="9"/>
        <v>Clave sin llegar al maximo</v>
      </c>
    </row>
    <row r="99" spans="1:13" ht="36" x14ac:dyDescent="0.2">
      <c r="A99" s="125" t="s">
        <v>1520</v>
      </c>
      <c r="B99" s="124" t="s">
        <v>1522</v>
      </c>
      <c r="C99" s="123">
        <f>VLOOKUP(A99,'DINAMICA SEGUIMIENTO CLAVES'!$A$5:$E$509,2,0)</f>
        <v>11</v>
      </c>
      <c r="D99" s="123">
        <f>VLOOKUP(A99,'DINAMICA SEGUIMIENTO CLAVES'!$A$5:$E$509,3,0)</f>
        <v>26</v>
      </c>
      <c r="E99" s="123">
        <f>VLOOKUP(A99,'DINAMICA SEGUIMIENTO CLAVES'!$A$5:$E$509,4,0)</f>
        <v>26</v>
      </c>
      <c r="F99" s="123">
        <f>VLOOKUP(A99,'DINAMICA SEGUIMIENTO CLAVES'!$A$5:$E$509,5,0)</f>
        <v>26</v>
      </c>
      <c r="G99" s="127">
        <f t="shared" si="5"/>
        <v>0</v>
      </c>
      <c r="H99" s="127">
        <f t="shared" si="6"/>
        <v>15</v>
      </c>
      <c r="I99" s="122" t="str">
        <f t="shared" si="7"/>
        <v>minimo superado</v>
      </c>
      <c r="J99" s="130">
        <f>VLOOKUP(A99,'DINAMICA SEGUIMIENTO CLAVES'!$A$5:$G$509,6,0)</f>
        <v>754</v>
      </c>
      <c r="K99" s="130">
        <f>VLOOKUP(A99,'DINAMICA SEGUIMIENTO CLAVES'!$A$5:$G$509,7,0)</f>
        <v>754</v>
      </c>
      <c r="L99" s="130">
        <f t="shared" si="8"/>
        <v>0</v>
      </c>
      <c r="M99" s="122" t="str">
        <f t="shared" si="9"/>
        <v>Clave al maximo</v>
      </c>
    </row>
    <row r="100" spans="1:13" ht="24" x14ac:dyDescent="0.2">
      <c r="A100" s="125" t="s">
        <v>117</v>
      </c>
      <c r="B100" s="124" t="s">
        <v>119</v>
      </c>
      <c r="C100" s="123">
        <f>VLOOKUP(A100,'DINAMICA SEGUIMIENTO CLAVES'!$A$5:$E$509,2,0)</f>
        <v>11</v>
      </c>
      <c r="D100" s="123">
        <f>VLOOKUP(A100,'DINAMICA SEGUIMIENTO CLAVES'!$A$5:$E$509,3,0)</f>
        <v>24</v>
      </c>
      <c r="E100" s="123">
        <f>VLOOKUP(A100,'DINAMICA SEGUIMIENTO CLAVES'!$A$5:$E$509,4,0)</f>
        <v>24</v>
      </c>
      <c r="F100" s="123">
        <f>VLOOKUP(A100,'DINAMICA SEGUIMIENTO CLAVES'!$A$5:$E$509,5,0)</f>
        <v>24</v>
      </c>
      <c r="G100" s="127">
        <f t="shared" si="5"/>
        <v>0</v>
      </c>
      <c r="H100" s="127">
        <f t="shared" si="6"/>
        <v>13</v>
      </c>
      <c r="I100" s="122" t="str">
        <f t="shared" si="7"/>
        <v>minimo superado</v>
      </c>
      <c r="J100" s="130">
        <f>VLOOKUP(A100,'DINAMICA SEGUIMIENTO CLAVES'!$A$5:$G$509,6,0)</f>
        <v>1944624</v>
      </c>
      <c r="K100" s="130">
        <f>VLOOKUP(A100,'DINAMICA SEGUIMIENTO CLAVES'!$A$5:$G$509,7,0)</f>
        <v>1944624</v>
      </c>
      <c r="L100" s="130">
        <f t="shared" si="8"/>
        <v>0</v>
      </c>
      <c r="M100" s="122" t="str">
        <f t="shared" si="9"/>
        <v>Clave al maximo</v>
      </c>
    </row>
    <row r="101" spans="1:13" ht="24" x14ac:dyDescent="0.2">
      <c r="A101" s="125" t="s">
        <v>121</v>
      </c>
      <c r="B101" s="124" t="s">
        <v>123</v>
      </c>
      <c r="C101" s="123">
        <f>VLOOKUP(A101,'DINAMICA SEGUIMIENTO CLAVES'!$A$5:$E$509,2,0)</f>
        <v>10</v>
      </c>
      <c r="D101" s="123">
        <f>VLOOKUP(A101,'DINAMICA SEGUIMIENTO CLAVES'!$A$5:$E$509,3,0)</f>
        <v>23</v>
      </c>
      <c r="E101" s="123">
        <f>VLOOKUP(A101,'DINAMICA SEGUIMIENTO CLAVES'!$A$5:$E$509,4,0)</f>
        <v>23</v>
      </c>
      <c r="F101" s="123">
        <f>VLOOKUP(A101,'DINAMICA SEGUIMIENTO CLAVES'!$A$5:$E$509,5,0)</f>
        <v>23</v>
      </c>
      <c r="G101" s="127">
        <f t="shared" si="5"/>
        <v>0</v>
      </c>
      <c r="H101" s="127">
        <f t="shared" si="6"/>
        <v>13</v>
      </c>
      <c r="I101" s="122" t="str">
        <f t="shared" si="7"/>
        <v>minimo superado</v>
      </c>
      <c r="J101" s="130">
        <f>VLOOKUP(A101,'DINAMICA SEGUIMIENTO CLAVES'!$A$5:$G$509,6,0)</f>
        <v>1863598</v>
      </c>
      <c r="K101" s="130">
        <f>VLOOKUP(A101,'DINAMICA SEGUIMIENTO CLAVES'!$A$5:$G$509,7,0)</f>
        <v>1863598</v>
      </c>
      <c r="L101" s="130">
        <f t="shared" si="8"/>
        <v>0</v>
      </c>
      <c r="M101" s="122" t="str">
        <f t="shared" si="9"/>
        <v>Clave al maximo</v>
      </c>
    </row>
    <row r="102" spans="1:13" ht="24" x14ac:dyDescent="0.2">
      <c r="A102" s="125" t="s">
        <v>286</v>
      </c>
      <c r="B102" s="124" t="s">
        <v>288</v>
      </c>
      <c r="C102" s="123">
        <f>VLOOKUP(A102,'DINAMICA SEGUIMIENTO CLAVES'!$A$5:$E$509,2,0)</f>
        <v>10</v>
      </c>
      <c r="D102" s="123">
        <f>VLOOKUP(A102,'DINAMICA SEGUIMIENTO CLAVES'!$A$5:$E$509,3,0)</f>
        <v>23</v>
      </c>
      <c r="E102" s="123">
        <f>VLOOKUP(A102,'DINAMICA SEGUIMIENTO CLAVES'!$A$5:$E$509,4,0)</f>
        <v>23</v>
      </c>
      <c r="F102" s="123">
        <f>VLOOKUP(A102,'DINAMICA SEGUIMIENTO CLAVES'!$A$5:$E$509,5,0)</f>
        <v>23</v>
      </c>
      <c r="G102" s="127">
        <f t="shared" si="5"/>
        <v>0</v>
      </c>
      <c r="H102" s="127">
        <f t="shared" si="6"/>
        <v>13</v>
      </c>
      <c r="I102" s="122" t="str">
        <f t="shared" si="7"/>
        <v>minimo superado</v>
      </c>
      <c r="J102" s="130">
        <f>VLOOKUP(A102,'DINAMICA SEGUIMIENTO CLAVES'!$A$5:$G$509,6,0)</f>
        <v>674544</v>
      </c>
      <c r="K102" s="130">
        <f>VLOOKUP(A102,'DINAMICA SEGUIMIENTO CLAVES'!$A$5:$G$509,7,0)</f>
        <v>674544</v>
      </c>
      <c r="L102" s="130">
        <f t="shared" si="8"/>
        <v>0</v>
      </c>
      <c r="M102" s="122" t="str">
        <f t="shared" si="9"/>
        <v>Clave al maximo</v>
      </c>
    </row>
    <row r="103" spans="1:13" ht="36" x14ac:dyDescent="0.2">
      <c r="A103" s="125" t="s">
        <v>111</v>
      </c>
      <c r="B103" s="124" t="s">
        <v>113</v>
      </c>
      <c r="C103" s="123">
        <f>VLOOKUP(A103,'DINAMICA SEGUIMIENTO CLAVES'!$A$5:$E$509,2,0)</f>
        <v>26</v>
      </c>
      <c r="D103" s="123">
        <f>VLOOKUP(A103,'DINAMICA SEGUIMIENTO CLAVES'!$A$5:$E$509,3,0)</f>
        <v>63</v>
      </c>
      <c r="E103" s="123">
        <f>VLOOKUP(A103,'DINAMICA SEGUIMIENTO CLAVES'!$A$5:$E$509,4,0)</f>
        <v>39</v>
      </c>
      <c r="F103" s="123">
        <f>VLOOKUP(A103,'DINAMICA SEGUIMIENTO CLAVES'!$A$5:$E$509,5,0)</f>
        <v>39</v>
      </c>
      <c r="G103" s="127">
        <f t="shared" si="5"/>
        <v>0</v>
      </c>
      <c r="H103" s="127">
        <f t="shared" si="6"/>
        <v>13</v>
      </c>
      <c r="I103" s="122" t="str">
        <f t="shared" si="7"/>
        <v>minimo superado</v>
      </c>
      <c r="J103" s="130">
        <f>VLOOKUP(A103,'DINAMICA SEGUIMIENTO CLAVES'!$A$5:$G$509,6,0)</f>
        <v>835875.18</v>
      </c>
      <c r="K103" s="130">
        <f>VLOOKUP(A103,'DINAMICA SEGUIMIENTO CLAVES'!$A$5:$G$509,7,0)</f>
        <v>517446.54000000004</v>
      </c>
      <c r="L103" s="130">
        <f t="shared" si="8"/>
        <v>318428.64</v>
      </c>
      <c r="M103" s="122" t="str">
        <f t="shared" si="9"/>
        <v>Clave sin llegar al maximo</v>
      </c>
    </row>
    <row r="104" spans="1:13" ht="24" x14ac:dyDescent="0.2">
      <c r="A104" s="125" t="s">
        <v>1515</v>
      </c>
      <c r="B104" s="124" t="s">
        <v>1517</v>
      </c>
      <c r="C104" s="123">
        <f>VLOOKUP(A104,'DINAMICA SEGUIMIENTO CLAVES'!$A$5:$E$509,2,0)</f>
        <v>26</v>
      </c>
      <c r="D104" s="123">
        <f>VLOOKUP(A104,'DINAMICA SEGUIMIENTO CLAVES'!$A$5:$E$509,3,0)</f>
        <v>61</v>
      </c>
      <c r="E104" s="123">
        <f>VLOOKUP(A104,'DINAMICA SEGUIMIENTO CLAVES'!$A$5:$E$509,4,0)</f>
        <v>48</v>
      </c>
      <c r="F104" s="123">
        <f>VLOOKUP(A104,'DINAMICA SEGUIMIENTO CLAVES'!$A$5:$E$509,5,0)</f>
        <v>38</v>
      </c>
      <c r="G104" s="127">
        <f t="shared" si="5"/>
        <v>10</v>
      </c>
      <c r="H104" s="127">
        <f t="shared" si="6"/>
        <v>22</v>
      </c>
      <c r="I104" s="122" t="str">
        <f t="shared" si="7"/>
        <v>minimo superado</v>
      </c>
      <c r="J104" s="130">
        <f>VLOOKUP(A104,'DINAMICA SEGUIMIENTO CLAVES'!$A$5:$G$509,6,0)</f>
        <v>3988.92</v>
      </c>
      <c r="K104" s="130">
        <f>VLOOKUP(A104,'DINAMICA SEGUIMIENTO CLAVES'!$A$5:$G$509,7,0)</f>
        <v>2496.2199999999998</v>
      </c>
      <c r="L104" s="130">
        <f t="shared" si="8"/>
        <v>1492.7000000000003</v>
      </c>
      <c r="M104" s="122" t="str">
        <f t="shared" si="9"/>
        <v>Clave sin llegar al maximo</v>
      </c>
    </row>
    <row r="105" spans="1:13" ht="36" x14ac:dyDescent="0.2">
      <c r="A105" s="125" t="s">
        <v>365</v>
      </c>
      <c r="B105" s="124" t="s">
        <v>367</v>
      </c>
      <c r="C105" s="123">
        <f>VLOOKUP(A105,'DINAMICA SEGUIMIENTO CLAVES'!$A$5:$E$509,2,0)</f>
        <v>11</v>
      </c>
      <c r="D105" s="123">
        <f>VLOOKUP(A105,'DINAMICA SEGUIMIENTO CLAVES'!$A$5:$E$509,3,0)</f>
        <v>26</v>
      </c>
      <c r="E105" s="123">
        <f>VLOOKUP(A105,'DINAMICA SEGUIMIENTO CLAVES'!$A$5:$E$509,4,0)</f>
        <v>24</v>
      </c>
      <c r="F105" s="123">
        <f>VLOOKUP(A105,'DINAMICA SEGUIMIENTO CLAVES'!$A$5:$E$509,5,0)</f>
        <v>23</v>
      </c>
      <c r="G105" s="127">
        <f t="shared" si="5"/>
        <v>1</v>
      </c>
      <c r="H105" s="127">
        <f t="shared" si="6"/>
        <v>13</v>
      </c>
      <c r="I105" s="122" t="str">
        <f t="shared" si="7"/>
        <v>minimo superado</v>
      </c>
      <c r="J105" s="130">
        <f>VLOOKUP(A105,'DINAMICA SEGUIMIENTO CLAVES'!$A$5:$G$509,6,0)</f>
        <v>353850</v>
      </c>
      <c r="K105" s="130">
        <f>VLOOKUP(A105,'DINAMICA SEGUIMIENTO CLAVES'!$A$5:$G$509,7,0)</f>
        <v>327750</v>
      </c>
      <c r="L105" s="130">
        <f t="shared" si="8"/>
        <v>26100</v>
      </c>
      <c r="M105" s="122" t="str">
        <f t="shared" si="9"/>
        <v>Clave sin llegar al maximo</v>
      </c>
    </row>
    <row r="106" spans="1:13" ht="48" x14ac:dyDescent="0.2">
      <c r="A106" s="125" t="s">
        <v>2075</v>
      </c>
      <c r="B106" s="124" t="s">
        <v>2077</v>
      </c>
      <c r="C106" s="123">
        <f>VLOOKUP(A106,'DINAMICA SEGUIMIENTO CLAVES'!$A$5:$E$509,2,0)</f>
        <v>22</v>
      </c>
      <c r="D106" s="123">
        <f>VLOOKUP(A106,'DINAMICA SEGUIMIENTO CLAVES'!$A$5:$E$509,3,0)</f>
        <v>53</v>
      </c>
      <c r="E106" s="123">
        <f>VLOOKUP(A106,'DINAMICA SEGUIMIENTO CLAVES'!$A$5:$E$509,4,0)</f>
        <v>33</v>
      </c>
      <c r="F106" s="123">
        <f>VLOOKUP(A106,'DINAMICA SEGUIMIENTO CLAVES'!$A$5:$E$509,5,0)</f>
        <v>33</v>
      </c>
      <c r="G106" s="127">
        <f t="shared" si="5"/>
        <v>0</v>
      </c>
      <c r="H106" s="127">
        <f t="shared" si="6"/>
        <v>11</v>
      </c>
      <c r="I106" s="122" t="str">
        <f t="shared" si="7"/>
        <v>minimo superado</v>
      </c>
      <c r="J106" s="130">
        <f>VLOOKUP(A106,'DINAMICA SEGUIMIENTO CLAVES'!$A$5:$G$509,6,0)</f>
        <v>2586</v>
      </c>
      <c r="K106" s="130">
        <f>VLOOKUP(A106,'DINAMICA SEGUIMIENTO CLAVES'!$A$5:$G$509,7,0)</f>
        <v>1551</v>
      </c>
      <c r="L106" s="130">
        <f t="shared" si="8"/>
        <v>1035</v>
      </c>
      <c r="M106" s="122" t="str">
        <f t="shared" si="9"/>
        <v>Clave sin llegar al maximo</v>
      </c>
    </row>
    <row r="107" spans="1:13" ht="24" x14ac:dyDescent="0.2">
      <c r="A107" s="125" t="s">
        <v>1343</v>
      </c>
      <c r="B107" s="124" t="s">
        <v>1345</v>
      </c>
      <c r="C107" s="123">
        <f>VLOOKUP(A107,'DINAMICA SEGUIMIENTO CLAVES'!$A$5:$E$509,2,0)</f>
        <v>23</v>
      </c>
      <c r="D107" s="123">
        <f>VLOOKUP(A107,'DINAMICA SEGUIMIENTO CLAVES'!$A$5:$E$509,3,0)</f>
        <v>55</v>
      </c>
      <c r="E107" s="123">
        <f>VLOOKUP(A107,'DINAMICA SEGUIMIENTO CLAVES'!$A$5:$E$509,4,0)</f>
        <v>34</v>
      </c>
      <c r="F107" s="123">
        <f>VLOOKUP(A107,'DINAMICA SEGUIMIENTO CLAVES'!$A$5:$E$509,5,0)</f>
        <v>34</v>
      </c>
      <c r="G107" s="127">
        <f t="shared" si="5"/>
        <v>0</v>
      </c>
      <c r="H107" s="127">
        <f t="shared" si="6"/>
        <v>11</v>
      </c>
      <c r="I107" s="122" t="str">
        <f t="shared" si="7"/>
        <v>minimo superado</v>
      </c>
      <c r="J107" s="130">
        <f>VLOOKUP(A107,'DINAMICA SEGUIMIENTO CLAVES'!$A$5:$G$509,6,0)</f>
        <v>3842.17</v>
      </c>
      <c r="K107" s="130">
        <f>VLOOKUP(A107,'DINAMICA SEGUIMIENTO CLAVES'!$A$5:$G$509,7,0)</f>
        <v>2803.3</v>
      </c>
      <c r="L107" s="130">
        <f t="shared" si="8"/>
        <v>1038.8699999999999</v>
      </c>
      <c r="M107" s="122" t="str">
        <f t="shared" si="9"/>
        <v>Clave sin llegar al maximo</v>
      </c>
    </row>
    <row r="108" spans="1:13" ht="48" x14ac:dyDescent="0.2">
      <c r="A108" s="125" t="s">
        <v>1891</v>
      </c>
      <c r="B108" s="124" t="s">
        <v>1893</v>
      </c>
      <c r="C108" s="123">
        <f>VLOOKUP(A108,'DINAMICA SEGUIMIENTO CLAVES'!$A$5:$E$509,2,0)</f>
        <v>9</v>
      </c>
      <c r="D108" s="123">
        <f>VLOOKUP(A108,'DINAMICA SEGUIMIENTO CLAVES'!$A$5:$E$509,3,0)</f>
        <v>22</v>
      </c>
      <c r="E108" s="123">
        <f>VLOOKUP(A108,'DINAMICA SEGUIMIENTO CLAVES'!$A$5:$E$509,4,0)</f>
        <v>22</v>
      </c>
      <c r="F108" s="123">
        <f>VLOOKUP(A108,'DINAMICA SEGUIMIENTO CLAVES'!$A$5:$E$509,5,0)</f>
        <v>22</v>
      </c>
      <c r="G108" s="127">
        <f t="shared" si="5"/>
        <v>0</v>
      </c>
      <c r="H108" s="127">
        <f t="shared" si="6"/>
        <v>13</v>
      </c>
      <c r="I108" s="122" t="str">
        <f t="shared" si="7"/>
        <v>minimo superado</v>
      </c>
      <c r="J108" s="130">
        <f>VLOOKUP(A108,'DINAMICA SEGUIMIENTO CLAVES'!$A$5:$G$509,6,0)</f>
        <v>4376.46</v>
      </c>
      <c r="K108" s="130">
        <f>VLOOKUP(A108,'DINAMICA SEGUIMIENTO CLAVES'!$A$5:$G$509,7,0)</f>
        <v>4376.46</v>
      </c>
      <c r="L108" s="130">
        <f t="shared" si="8"/>
        <v>0</v>
      </c>
      <c r="M108" s="122" t="str">
        <f t="shared" si="9"/>
        <v>Clave al maximo</v>
      </c>
    </row>
    <row r="109" spans="1:13" ht="24" x14ac:dyDescent="0.2">
      <c r="A109" s="125" t="s">
        <v>290</v>
      </c>
      <c r="B109" s="124" t="s">
        <v>292</v>
      </c>
      <c r="C109" s="123">
        <f>VLOOKUP(A109,'DINAMICA SEGUIMIENTO CLAVES'!$A$5:$E$509,2,0)</f>
        <v>7</v>
      </c>
      <c r="D109" s="123">
        <f>VLOOKUP(A109,'DINAMICA SEGUIMIENTO CLAVES'!$A$5:$E$509,3,0)</f>
        <v>16</v>
      </c>
      <c r="E109" s="123">
        <f>VLOOKUP(A109,'DINAMICA SEGUIMIENTO CLAVES'!$A$5:$E$509,4,0)</f>
        <v>16</v>
      </c>
      <c r="F109" s="123">
        <f>VLOOKUP(A109,'DINAMICA SEGUIMIENTO CLAVES'!$A$5:$E$509,5,0)</f>
        <v>16</v>
      </c>
      <c r="G109" s="127">
        <f t="shared" si="5"/>
        <v>0</v>
      </c>
      <c r="H109" s="127">
        <f t="shared" si="6"/>
        <v>9</v>
      </c>
      <c r="I109" s="122" t="str">
        <f t="shared" si="7"/>
        <v>minimo superado</v>
      </c>
      <c r="J109" s="130">
        <f>VLOOKUP(A109,'DINAMICA SEGUIMIENTO CLAVES'!$A$5:$G$509,6,0)</f>
        <v>938496</v>
      </c>
      <c r="K109" s="130">
        <f>VLOOKUP(A109,'DINAMICA SEGUIMIENTO CLAVES'!$A$5:$G$509,7,0)</f>
        <v>938496</v>
      </c>
      <c r="L109" s="130">
        <f t="shared" si="8"/>
        <v>0</v>
      </c>
      <c r="M109" s="122" t="str">
        <f t="shared" si="9"/>
        <v>Clave al maximo</v>
      </c>
    </row>
    <row r="110" spans="1:13" ht="24" x14ac:dyDescent="0.2">
      <c r="A110" s="125" t="s">
        <v>1146</v>
      </c>
      <c r="B110" s="124" t="s">
        <v>1148</v>
      </c>
      <c r="C110" s="123">
        <f>VLOOKUP(A110,'DINAMICA SEGUIMIENTO CLAVES'!$A$5:$E$509,2,0)</f>
        <v>35</v>
      </c>
      <c r="D110" s="123">
        <f>VLOOKUP(A110,'DINAMICA SEGUIMIENTO CLAVES'!$A$5:$E$509,3,0)</f>
        <v>85</v>
      </c>
      <c r="E110" s="123">
        <f>VLOOKUP(A110,'DINAMICA SEGUIMIENTO CLAVES'!$A$5:$E$509,4,0)</f>
        <v>43</v>
      </c>
      <c r="F110" s="123">
        <f>VLOOKUP(A110,'DINAMICA SEGUIMIENTO CLAVES'!$A$5:$E$509,5,0)</f>
        <v>43</v>
      </c>
      <c r="G110" s="127">
        <f t="shared" si="5"/>
        <v>0</v>
      </c>
      <c r="H110" s="127">
        <f t="shared" si="6"/>
        <v>8</v>
      </c>
      <c r="I110" s="122" t="str">
        <f t="shared" si="7"/>
        <v>minimo superado</v>
      </c>
      <c r="J110" s="130">
        <f>VLOOKUP(A110,'DINAMICA SEGUIMIENTO CLAVES'!$A$5:$G$509,6,0)</f>
        <v>606.16999999999996</v>
      </c>
      <c r="K110" s="130">
        <f>VLOOKUP(A110,'DINAMICA SEGUIMIENTO CLAVES'!$A$5:$G$509,7,0)</f>
        <v>308.56</v>
      </c>
      <c r="L110" s="130">
        <f t="shared" si="8"/>
        <v>297.60999999999996</v>
      </c>
      <c r="M110" s="122" t="str">
        <f t="shared" si="9"/>
        <v>Clave sin llegar al maximo</v>
      </c>
    </row>
    <row r="111" spans="1:13" ht="24" x14ac:dyDescent="0.2">
      <c r="A111" s="125" t="s">
        <v>1044</v>
      </c>
      <c r="B111" s="124" t="s">
        <v>1046</v>
      </c>
      <c r="C111" s="123">
        <f>VLOOKUP(A111,'DINAMICA SEGUIMIENTO CLAVES'!$A$5:$E$509,2,0)</f>
        <v>33</v>
      </c>
      <c r="D111" s="123">
        <f>VLOOKUP(A111,'DINAMICA SEGUIMIENTO CLAVES'!$A$5:$E$509,3,0)</f>
        <v>81</v>
      </c>
      <c r="E111" s="123">
        <f>VLOOKUP(A111,'DINAMICA SEGUIMIENTO CLAVES'!$A$5:$E$509,4,0)</f>
        <v>41</v>
      </c>
      <c r="F111" s="123">
        <f>VLOOKUP(A111,'DINAMICA SEGUIMIENTO CLAVES'!$A$5:$E$509,5,0)</f>
        <v>41</v>
      </c>
      <c r="G111" s="127">
        <f t="shared" si="5"/>
        <v>0</v>
      </c>
      <c r="H111" s="127">
        <f t="shared" si="6"/>
        <v>8</v>
      </c>
      <c r="I111" s="122" t="str">
        <f t="shared" si="7"/>
        <v>minimo superado</v>
      </c>
      <c r="J111" s="130">
        <f>VLOOKUP(A111,'DINAMICA SEGUIMIENTO CLAVES'!$A$5:$G$509,6,0)</f>
        <v>761.3</v>
      </c>
      <c r="K111" s="130">
        <f>VLOOKUP(A111,'DINAMICA SEGUIMIENTO CLAVES'!$A$5:$G$509,7,0)</f>
        <v>376.82000000000005</v>
      </c>
      <c r="L111" s="130">
        <f t="shared" si="8"/>
        <v>384.4799999999999</v>
      </c>
      <c r="M111" s="122" t="str">
        <f t="shared" si="9"/>
        <v>Clave sin llegar al maximo</v>
      </c>
    </row>
    <row r="112" spans="1:13" ht="24" x14ac:dyDescent="0.2">
      <c r="A112" s="125" t="s">
        <v>65</v>
      </c>
      <c r="B112" s="124" t="s">
        <v>67</v>
      </c>
      <c r="C112" s="123">
        <f>VLOOKUP(A112,'DINAMICA SEGUIMIENTO CLAVES'!$A$5:$E$509,2,0)</f>
        <v>6</v>
      </c>
      <c r="D112" s="123">
        <f>VLOOKUP(A112,'DINAMICA SEGUIMIENTO CLAVES'!$A$5:$E$509,3,0)</f>
        <v>14</v>
      </c>
      <c r="E112" s="123">
        <f>VLOOKUP(A112,'DINAMICA SEGUIMIENTO CLAVES'!$A$5:$E$509,4,0)</f>
        <v>14</v>
      </c>
      <c r="F112" s="123">
        <f>VLOOKUP(A112,'DINAMICA SEGUIMIENTO CLAVES'!$A$5:$E$509,5,0)</f>
        <v>14</v>
      </c>
      <c r="G112" s="127">
        <f t="shared" si="5"/>
        <v>0</v>
      </c>
      <c r="H112" s="127">
        <f t="shared" si="6"/>
        <v>8</v>
      </c>
      <c r="I112" s="122" t="str">
        <f t="shared" si="7"/>
        <v>minimo superado</v>
      </c>
      <c r="J112" s="130">
        <f>VLOOKUP(A112,'DINAMICA SEGUIMIENTO CLAVES'!$A$5:$G$509,6,0)</f>
        <v>289276.68</v>
      </c>
      <c r="K112" s="130">
        <f>VLOOKUP(A112,'DINAMICA SEGUIMIENTO CLAVES'!$A$5:$G$509,7,0)</f>
        <v>289276.68</v>
      </c>
      <c r="L112" s="130">
        <f t="shared" si="8"/>
        <v>0</v>
      </c>
      <c r="M112" s="122" t="str">
        <f t="shared" si="9"/>
        <v>Clave al maximo</v>
      </c>
    </row>
    <row r="113" spans="1:13" ht="24" x14ac:dyDescent="0.2">
      <c r="A113" s="125" t="s">
        <v>1387</v>
      </c>
      <c r="B113" s="124" t="s">
        <v>1389</v>
      </c>
      <c r="C113" s="123">
        <f>VLOOKUP(A113,'DINAMICA SEGUIMIENTO CLAVES'!$A$5:$E$509,2,0)</f>
        <v>16</v>
      </c>
      <c r="D113" s="123">
        <f>VLOOKUP(A113,'DINAMICA SEGUIMIENTO CLAVES'!$A$5:$E$509,3,0)</f>
        <v>37</v>
      </c>
      <c r="E113" s="123">
        <f>VLOOKUP(A113,'DINAMICA SEGUIMIENTO CLAVES'!$A$5:$E$509,4,0)</f>
        <v>23</v>
      </c>
      <c r="F113" s="123">
        <f>VLOOKUP(A113,'DINAMICA SEGUIMIENTO CLAVES'!$A$5:$E$509,5,0)</f>
        <v>23</v>
      </c>
      <c r="G113" s="127">
        <f t="shared" si="5"/>
        <v>0</v>
      </c>
      <c r="H113" s="127">
        <f t="shared" si="6"/>
        <v>7</v>
      </c>
      <c r="I113" s="122" t="str">
        <f t="shared" si="7"/>
        <v>minimo superado</v>
      </c>
      <c r="J113" s="130">
        <f>VLOOKUP(A113,'DINAMICA SEGUIMIENTO CLAVES'!$A$5:$G$509,6,0)</f>
        <v>616.42000000000007</v>
      </c>
      <c r="K113" s="130">
        <f>VLOOKUP(A113,'DINAMICA SEGUIMIENTO CLAVES'!$A$5:$G$509,7,0)</f>
        <v>383.18</v>
      </c>
      <c r="L113" s="130">
        <f t="shared" si="8"/>
        <v>233.24000000000007</v>
      </c>
      <c r="M113" s="122" t="str">
        <f t="shared" si="9"/>
        <v>Clave sin llegar al maximo</v>
      </c>
    </row>
    <row r="114" spans="1:13" ht="24" x14ac:dyDescent="0.2">
      <c r="A114" s="125" t="s">
        <v>1486</v>
      </c>
      <c r="B114" s="124" t="s">
        <v>1488</v>
      </c>
      <c r="C114" s="123">
        <f>VLOOKUP(A114,'DINAMICA SEGUIMIENTO CLAVES'!$A$5:$E$509,2,0)</f>
        <v>13</v>
      </c>
      <c r="D114" s="123">
        <f>VLOOKUP(A114,'DINAMICA SEGUIMIENTO CLAVES'!$A$5:$E$509,3,0)</f>
        <v>32</v>
      </c>
      <c r="E114" s="123">
        <f>VLOOKUP(A114,'DINAMICA SEGUIMIENTO CLAVES'!$A$5:$E$509,4,0)</f>
        <v>20</v>
      </c>
      <c r="F114" s="123">
        <f>VLOOKUP(A114,'DINAMICA SEGUIMIENTO CLAVES'!$A$5:$E$509,5,0)</f>
        <v>20</v>
      </c>
      <c r="G114" s="127">
        <f t="shared" si="5"/>
        <v>0</v>
      </c>
      <c r="H114" s="127">
        <f t="shared" si="6"/>
        <v>7</v>
      </c>
      <c r="I114" s="122" t="str">
        <f t="shared" si="7"/>
        <v>minimo superado</v>
      </c>
      <c r="J114" s="130">
        <f>VLOOKUP(A114,'DINAMICA SEGUIMIENTO CLAVES'!$A$5:$G$509,6,0)</f>
        <v>148.12</v>
      </c>
      <c r="K114" s="130">
        <f>VLOOKUP(A114,'DINAMICA SEGUIMIENTO CLAVES'!$A$5:$G$509,7,0)</f>
        <v>95.320000000000007</v>
      </c>
      <c r="L114" s="130">
        <f t="shared" si="8"/>
        <v>52.8</v>
      </c>
      <c r="M114" s="122" t="str">
        <f t="shared" si="9"/>
        <v>Clave sin llegar al maximo</v>
      </c>
    </row>
    <row r="115" spans="1:13" ht="24" x14ac:dyDescent="0.2">
      <c r="A115" s="125" t="s">
        <v>1327</v>
      </c>
      <c r="B115" s="124" t="s">
        <v>1329</v>
      </c>
      <c r="C115" s="123">
        <f>VLOOKUP(A115,'DINAMICA SEGUIMIENTO CLAVES'!$A$5:$E$509,2,0)</f>
        <v>16</v>
      </c>
      <c r="D115" s="123">
        <f>VLOOKUP(A115,'DINAMICA SEGUIMIENTO CLAVES'!$A$5:$E$509,3,0)</f>
        <v>37</v>
      </c>
      <c r="E115" s="123">
        <f>VLOOKUP(A115,'DINAMICA SEGUIMIENTO CLAVES'!$A$5:$E$509,4,0)</f>
        <v>29</v>
      </c>
      <c r="F115" s="123">
        <f>VLOOKUP(A115,'DINAMICA SEGUIMIENTO CLAVES'!$A$5:$E$509,5,0)</f>
        <v>23</v>
      </c>
      <c r="G115" s="127">
        <f t="shared" si="5"/>
        <v>6</v>
      </c>
      <c r="H115" s="127">
        <f t="shared" si="6"/>
        <v>13</v>
      </c>
      <c r="I115" s="122" t="str">
        <f t="shared" si="7"/>
        <v>minimo superado</v>
      </c>
      <c r="J115" s="130">
        <f>VLOOKUP(A115,'DINAMICA SEGUIMIENTO CLAVES'!$A$5:$G$509,6,0)</f>
        <v>4418.2300000000005</v>
      </c>
      <c r="K115" s="130">
        <f>VLOOKUP(A115,'DINAMICA SEGUIMIENTO CLAVES'!$A$5:$G$509,7,0)</f>
        <v>2755.17</v>
      </c>
      <c r="L115" s="130">
        <f t="shared" si="8"/>
        <v>1663.0600000000004</v>
      </c>
      <c r="M115" s="122" t="str">
        <f t="shared" si="9"/>
        <v>Clave sin llegar al maximo</v>
      </c>
    </row>
    <row r="116" spans="1:13" ht="24" x14ac:dyDescent="0.2">
      <c r="A116" s="125" t="s">
        <v>1400</v>
      </c>
      <c r="B116" s="124" t="s">
        <v>1402</v>
      </c>
      <c r="C116" s="123">
        <f>VLOOKUP(A116,'DINAMICA SEGUIMIENTO CLAVES'!$A$5:$E$509,2,0)</f>
        <v>42</v>
      </c>
      <c r="D116" s="123">
        <f>VLOOKUP(A116,'DINAMICA SEGUIMIENTO CLAVES'!$A$5:$E$509,3,0)</f>
        <v>102</v>
      </c>
      <c r="E116" s="123">
        <f>VLOOKUP(A116,'DINAMICA SEGUIMIENTO CLAVES'!$A$5:$E$509,4,0)</f>
        <v>88</v>
      </c>
      <c r="F116" s="123">
        <f>VLOOKUP(A116,'DINAMICA SEGUIMIENTO CLAVES'!$A$5:$E$509,5,0)</f>
        <v>49</v>
      </c>
      <c r="G116" s="127">
        <f t="shared" si="5"/>
        <v>39</v>
      </c>
      <c r="H116" s="127">
        <f t="shared" si="6"/>
        <v>46</v>
      </c>
      <c r="I116" s="122" t="str">
        <f t="shared" si="7"/>
        <v>minimo superado</v>
      </c>
      <c r="J116" s="130">
        <f>VLOOKUP(A116,'DINAMICA SEGUIMIENTO CLAVES'!$A$5:$G$509,6,0)</f>
        <v>77745</v>
      </c>
      <c r="K116" s="130">
        <f>VLOOKUP(A116,'DINAMICA SEGUIMIENTO CLAVES'!$A$5:$G$509,7,0)</f>
        <v>42875</v>
      </c>
      <c r="L116" s="130">
        <f t="shared" si="8"/>
        <v>34870</v>
      </c>
      <c r="M116" s="122" t="str">
        <f t="shared" si="9"/>
        <v>Clave sin llegar al maximo</v>
      </c>
    </row>
    <row r="117" spans="1:13" ht="36" x14ac:dyDescent="0.2">
      <c r="A117" s="125" t="s">
        <v>1907</v>
      </c>
      <c r="B117" s="124" t="s">
        <v>1909</v>
      </c>
      <c r="C117" s="123">
        <f>VLOOKUP(A117,'DINAMICA SEGUIMIENTO CLAVES'!$A$5:$E$509,2,0)</f>
        <v>12</v>
      </c>
      <c r="D117" s="123">
        <f>VLOOKUP(A117,'DINAMICA SEGUIMIENTO CLAVES'!$A$5:$E$509,3,0)</f>
        <v>28</v>
      </c>
      <c r="E117" s="123">
        <f>VLOOKUP(A117,'DINAMICA SEGUIMIENTO CLAVES'!$A$5:$E$509,4,0)</f>
        <v>22</v>
      </c>
      <c r="F117" s="123">
        <f>VLOOKUP(A117,'DINAMICA SEGUIMIENTO CLAVES'!$A$5:$E$509,5,0)</f>
        <v>18</v>
      </c>
      <c r="G117" s="127">
        <f t="shared" si="5"/>
        <v>4</v>
      </c>
      <c r="H117" s="127">
        <f t="shared" si="6"/>
        <v>10</v>
      </c>
      <c r="I117" s="122" t="str">
        <f t="shared" si="7"/>
        <v>minimo superado</v>
      </c>
      <c r="J117" s="130">
        <f>VLOOKUP(A117,'DINAMICA SEGUIMIENTO CLAVES'!$A$5:$G$509,6,0)</f>
        <v>1325.8000000000002</v>
      </c>
      <c r="K117" s="130">
        <f>VLOOKUP(A117,'DINAMICA SEGUIMIENTO CLAVES'!$A$5:$G$509,7,0)</f>
        <v>820.80000000000007</v>
      </c>
      <c r="L117" s="130">
        <f t="shared" si="8"/>
        <v>505.00000000000011</v>
      </c>
      <c r="M117" s="122" t="str">
        <f t="shared" si="9"/>
        <v>Clave sin llegar al maximo</v>
      </c>
    </row>
    <row r="118" spans="1:13" ht="24" x14ac:dyDescent="0.2">
      <c r="A118" s="125" t="s">
        <v>321</v>
      </c>
      <c r="B118" s="124" t="s">
        <v>323</v>
      </c>
      <c r="C118" s="123">
        <f>VLOOKUP(A118,'DINAMICA SEGUIMIENTO CLAVES'!$A$5:$E$509,2,0)</f>
        <v>4</v>
      </c>
      <c r="D118" s="123">
        <f>VLOOKUP(A118,'DINAMICA SEGUIMIENTO CLAVES'!$A$5:$E$509,3,0)</f>
        <v>10</v>
      </c>
      <c r="E118" s="123">
        <f>VLOOKUP(A118,'DINAMICA SEGUIMIENTO CLAVES'!$A$5:$E$509,4,0)</f>
        <v>10</v>
      </c>
      <c r="F118" s="123">
        <f>VLOOKUP(A118,'DINAMICA SEGUIMIENTO CLAVES'!$A$5:$E$509,5,0)</f>
        <v>10</v>
      </c>
      <c r="G118" s="127">
        <f t="shared" si="5"/>
        <v>0</v>
      </c>
      <c r="H118" s="127">
        <f t="shared" si="6"/>
        <v>6</v>
      </c>
      <c r="I118" s="122" t="str">
        <f t="shared" si="7"/>
        <v>minimo superado</v>
      </c>
      <c r="J118" s="130">
        <f>VLOOKUP(A118,'DINAMICA SEGUIMIENTO CLAVES'!$A$5:$G$509,6,0)</f>
        <v>2879808</v>
      </c>
      <c r="K118" s="130">
        <f>VLOOKUP(A118,'DINAMICA SEGUIMIENTO CLAVES'!$A$5:$G$509,7,0)</f>
        <v>2879808</v>
      </c>
      <c r="L118" s="130">
        <f t="shared" si="8"/>
        <v>0</v>
      </c>
      <c r="M118" s="122" t="str">
        <f t="shared" si="9"/>
        <v>Clave al maximo</v>
      </c>
    </row>
    <row r="119" spans="1:13" ht="24" x14ac:dyDescent="0.2">
      <c r="A119" s="125" t="s">
        <v>156</v>
      </c>
      <c r="B119" s="124" t="s">
        <v>158</v>
      </c>
      <c r="C119" s="123">
        <f>VLOOKUP(A119,'DINAMICA SEGUIMIENTO CLAVES'!$A$5:$E$509,2,0)</f>
        <v>4</v>
      </c>
      <c r="D119" s="123">
        <f>VLOOKUP(A119,'DINAMICA SEGUIMIENTO CLAVES'!$A$5:$E$509,3,0)</f>
        <v>10</v>
      </c>
      <c r="E119" s="123">
        <f>VLOOKUP(A119,'DINAMICA SEGUIMIENTO CLAVES'!$A$5:$E$509,4,0)</f>
        <v>10</v>
      </c>
      <c r="F119" s="123">
        <f>VLOOKUP(A119,'DINAMICA SEGUIMIENTO CLAVES'!$A$5:$E$509,5,0)</f>
        <v>10</v>
      </c>
      <c r="G119" s="127">
        <f t="shared" si="5"/>
        <v>0</v>
      </c>
      <c r="H119" s="127">
        <f t="shared" si="6"/>
        <v>6</v>
      </c>
      <c r="I119" s="122" t="str">
        <f t="shared" si="7"/>
        <v>minimo superado</v>
      </c>
      <c r="J119" s="130">
        <f>VLOOKUP(A119,'DINAMICA SEGUIMIENTO CLAVES'!$A$5:$G$509,6,0)</f>
        <v>172258.5</v>
      </c>
      <c r="K119" s="130">
        <f>VLOOKUP(A119,'DINAMICA SEGUIMIENTO CLAVES'!$A$5:$G$509,7,0)</f>
        <v>172258.5</v>
      </c>
      <c r="L119" s="130">
        <f t="shared" si="8"/>
        <v>0</v>
      </c>
      <c r="M119" s="122" t="str">
        <f t="shared" si="9"/>
        <v>Clave al maximo</v>
      </c>
    </row>
    <row r="120" spans="1:13" ht="24" x14ac:dyDescent="0.2">
      <c r="A120" s="125" t="s">
        <v>1706</v>
      </c>
      <c r="B120" s="124" t="s">
        <v>1708</v>
      </c>
      <c r="C120" s="123">
        <f>VLOOKUP(A120,'DINAMICA SEGUIMIENTO CLAVES'!$A$5:$E$509,2,0)</f>
        <v>11</v>
      </c>
      <c r="D120" s="123">
        <f>VLOOKUP(A120,'DINAMICA SEGUIMIENTO CLAVES'!$A$5:$E$509,3,0)</f>
        <v>26</v>
      </c>
      <c r="E120" s="123">
        <f>VLOOKUP(A120,'DINAMICA SEGUIMIENTO CLAVES'!$A$5:$E$509,4,0)</f>
        <v>20</v>
      </c>
      <c r="F120" s="123">
        <f>VLOOKUP(A120,'DINAMICA SEGUIMIENTO CLAVES'!$A$5:$E$509,5,0)</f>
        <v>16</v>
      </c>
      <c r="G120" s="127">
        <f t="shared" si="5"/>
        <v>4</v>
      </c>
      <c r="H120" s="127">
        <f t="shared" si="6"/>
        <v>9</v>
      </c>
      <c r="I120" s="122" t="str">
        <f t="shared" si="7"/>
        <v>minimo superado</v>
      </c>
      <c r="J120" s="130">
        <f>VLOOKUP(A120,'DINAMICA SEGUIMIENTO CLAVES'!$A$5:$G$509,6,0)</f>
        <v>235.03999999999985</v>
      </c>
      <c r="K120" s="130">
        <f>VLOOKUP(A120,'DINAMICA SEGUIMIENTO CLAVES'!$A$5:$G$509,7,0)</f>
        <v>144.63999999999984</v>
      </c>
      <c r="L120" s="130">
        <f t="shared" si="8"/>
        <v>90.4</v>
      </c>
      <c r="M120" s="122" t="str">
        <f t="shared" si="9"/>
        <v>Clave sin llegar al maximo</v>
      </c>
    </row>
    <row r="121" spans="1:13" ht="24" x14ac:dyDescent="0.2">
      <c r="A121" s="125" t="s">
        <v>1028</v>
      </c>
      <c r="B121" s="124" t="s">
        <v>1030</v>
      </c>
      <c r="C121" s="123">
        <f>VLOOKUP(A121,'DINAMICA SEGUIMIENTO CLAVES'!$A$5:$E$509,2,0)</f>
        <v>11</v>
      </c>
      <c r="D121" s="123">
        <f>VLOOKUP(A121,'DINAMICA SEGUIMIENTO CLAVES'!$A$5:$E$509,3,0)</f>
        <v>26</v>
      </c>
      <c r="E121" s="123">
        <f>VLOOKUP(A121,'DINAMICA SEGUIMIENTO CLAVES'!$A$5:$E$509,4,0)</f>
        <v>17</v>
      </c>
      <c r="F121" s="123">
        <f>VLOOKUP(A121,'DINAMICA SEGUIMIENTO CLAVES'!$A$5:$E$509,5,0)</f>
        <v>16</v>
      </c>
      <c r="G121" s="127">
        <f t="shared" si="5"/>
        <v>1</v>
      </c>
      <c r="H121" s="127">
        <f t="shared" si="6"/>
        <v>6</v>
      </c>
      <c r="I121" s="122" t="str">
        <f t="shared" si="7"/>
        <v>minimo superado</v>
      </c>
      <c r="J121" s="130">
        <f>VLOOKUP(A121,'DINAMICA SEGUIMIENTO CLAVES'!$A$5:$G$509,6,0)</f>
        <v>5204</v>
      </c>
      <c r="K121" s="130">
        <f>VLOOKUP(A121,'DINAMICA SEGUIMIENTO CLAVES'!$A$5:$G$509,7,0)</f>
        <v>2704</v>
      </c>
      <c r="L121" s="130">
        <f t="shared" si="8"/>
        <v>2500</v>
      </c>
      <c r="M121" s="122" t="str">
        <f t="shared" si="9"/>
        <v>Clave sin llegar al maximo</v>
      </c>
    </row>
    <row r="122" spans="1:13" ht="36" x14ac:dyDescent="0.2">
      <c r="A122" s="125" t="s">
        <v>1663</v>
      </c>
      <c r="B122" s="124" t="s">
        <v>1665</v>
      </c>
      <c r="C122" s="123">
        <f>VLOOKUP(A122,'DINAMICA SEGUIMIENTO CLAVES'!$A$5:$E$509,2,0)</f>
        <v>10</v>
      </c>
      <c r="D122" s="123">
        <f>VLOOKUP(A122,'DINAMICA SEGUIMIENTO CLAVES'!$A$5:$E$509,3,0)</f>
        <v>23</v>
      </c>
      <c r="E122" s="123">
        <f>VLOOKUP(A122,'DINAMICA SEGUIMIENTO CLAVES'!$A$5:$E$509,4,0)</f>
        <v>14</v>
      </c>
      <c r="F122" s="123">
        <f>VLOOKUP(A122,'DINAMICA SEGUIMIENTO CLAVES'!$A$5:$E$509,5,0)</f>
        <v>14</v>
      </c>
      <c r="G122" s="127">
        <f t="shared" si="5"/>
        <v>0</v>
      </c>
      <c r="H122" s="127">
        <f t="shared" si="6"/>
        <v>4</v>
      </c>
      <c r="I122" s="122" t="str">
        <f t="shared" si="7"/>
        <v>minimo superado</v>
      </c>
      <c r="J122" s="130">
        <f>VLOOKUP(A122,'DINAMICA SEGUIMIENTO CLAVES'!$A$5:$G$509,6,0)</f>
        <v>281.61999999999864</v>
      </c>
      <c r="K122" s="130">
        <f>VLOOKUP(A122,'DINAMICA SEGUIMIENTO CLAVES'!$A$5:$G$509,7,0)</f>
        <v>172.89999999999861</v>
      </c>
      <c r="L122" s="130">
        <f t="shared" si="8"/>
        <v>108.72000000000003</v>
      </c>
      <c r="M122" s="122" t="str">
        <f t="shared" si="9"/>
        <v>Clave sin llegar al maximo</v>
      </c>
    </row>
    <row r="123" spans="1:13" ht="36" x14ac:dyDescent="0.2">
      <c r="A123" s="125" t="s">
        <v>935</v>
      </c>
      <c r="B123" s="124" t="s">
        <v>937</v>
      </c>
      <c r="C123" s="123">
        <f>VLOOKUP(A123,'DINAMICA SEGUIMIENTO CLAVES'!$A$5:$E$509,2,0)</f>
        <v>4</v>
      </c>
      <c r="D123" s="123">
        <f>VLOOKUP(A123,'DINAMICA SEGUIMIENTO CLAVES'!$A$5:$E$509,3,0)</f>
        <v>10</v>
      </c>
      <c r="E123" s="123">
        <f>VLOOKUP(A123,'DINAMICA SEGUIMIENTO CLAVES'!$A$5:$E$509,4,0)</f>
        <v>4</v>
      </c>
      <c r="F123" s="123">
        <f>VLOOKUP(A123,'DINAMICA SEGUIMIENTO CLAVES'!$A$5:$E$509,5,0)</f>
        <v>8</v>
      </c>
      <c r="G123" s="127">
        <f t="shared" si="5"/>
        <v>-4</v>
      </c>
      <c r="H123" s="127">
        <f t="shared" si="6"/>
        <v>0</v>
      </c>
      <c r="I123" s="122" t="str">
        <f t="shared" si="7"/>
        <v>minimo solicitado</v>
      </c>
      <c r="J123" s="130">
        <f>VLOOKUP(A123,'DINAMICA SEGUIMIENTO CLAVES'!$A$5:$G$509,6,0)</f>
        <v>527.6</v>
      </c>
      <c r="K123" s="130">
        <f>VLOOKUP(A123,'DINAMICA SEGUIMIENTO CLAVES'!$A$5:$G$509,7,0)</f>
        <v>422.08</v>
      </c>
      <c r="L123" s="130">
        <f t="shared" si="8"/>
        <v>105.52000000000004</v>
      </c>
      <c r="M123" s="122" t="str">
        <f t="shared" si="9"/>
        <v>Clave sin llegar al maximo</v>
      </c>
    </row>
    <row r="124" spans="1:13" ht="24" x14ac:dyDescent="0.2">
      <c r="A124" s="125" t="s">
        <v>1347</v>
      </c>
      <c r="B124" s="124" t="s">
        <v>1349</v>
      </c>
      <c r="C124" s="123">
        <f>VLOOKUP(A124,'DINAMICA SEGUIMIENTO CLAVES'!$A$5:$E$509,2,0)</f>
        <v>8</v>
      </c>
      <c r="D124" s="123">
        <f>VLOOKUP(A124,'DINAMICA SEGUIMIENTO CLAVES'!$A$5:$E$509,3,0)</f>
        <v>19</v>
      </c>
      <c r="E124" s="123">
        <f>VLOOKUP(A124,'DINAMICA SEGUIMIENTO CLAVES'!$A$5:$E$509,4,0)</f>
        <v>15</v>
      </c>
      <c r="F124" s="123">
        <f>VLOOKUP(A124,'DINAMICA SEGUIMIENTO CLAVES'!$A$5:$E$509,5,0)</f>
        <v>12</v>
      </c>
      <c r="G124" s="127">
        <f t="shared" si="5"/>
        <v>3</v>
      </c>
      <c r="H124" s="127">
        <f t="shared" si="6"/>
        <v>7</v>
      </c>
      <c r="I124" s="122" t="str">
        <f t="shared" si="7"/>
        <v>minimo superado</v>
      </c>
      <c r="J124" s="130">
        <f>VLOOKUP(A124,'DINAMICA SEGUIMIENTO CLAVES'!$A$5:$G$509,6,0)</f>
        <v>493.35</v>
      </c>
      <c r="K124" s="130">
        <f>VLOOKUP(A124,'DINAMICA SEGUIMIENTO CLAVES'!$A$5:$G$509,7,0)</f>
        <v>360</v>
      </c>
      <c r="L124" s="130">
        <f t="shared" si="8"/>
        <v>133.35000000000002</v>
      </c>
      <c r="M124" s="122" t="str">
        <f t="shared" si="9"/>
        <v>Clave sin llegar al maximo</v>
      </c>
    </row>
    <row r="125" spans="1:13" ht="24" x14ac:dyDescent="0.2">
      <c r="A125" s="125" t="s">
        <v>294</v>
      </c>
      <c r="B125" s="124" t="s">
        <v>296</v>
      </c>
      <c r="C125" s="123">
        <f>VLOOKUP(A125,'DINAMICA SEGUIMIENTO CLAVES'!$A$5:$E$509,2,0)</f>
        <v>16</v>
      </c>
      <c r="D125" s="123">
        <f>VLOOKUP(A125,'DINAMICA SEGUIMIENTO CLAVES'!$A$5:$E$509,3,0)</f>
        <v>39</v>
      </c>
      <c r="E125" s="123">
        <f>VLOOKUP(A125,'DINAMICA SEGUIMIENTO CLAVES'!$A$5:$E$509,4,0)</f>
        <v>20</v>
      </c>
      <c r="F125" s="123">
        <f>VLOOKUP(A125,'DINAMICA SEGUIMIENTO CLAVES'!$A$5:$E$509,5,0)</f>
        <v>20</v>
      </c>
      <c r="G125" s="127">
        <f t="shared" si="5"/>
        <v>0</v>
      </c>
      <c r="H125" s="127">
        <f t="shared" si="6"/>
        <v>4</v>
      </c>
      <c r="I125" s="122" t="str">
        <f t="shared" si="7"/>
        <v>minimo superado</v>
      </c>
      <c r="J125" s="130">
        <f>VLOOKUP(A125,'DINAMICA SEGUIMIENTO CLAVES'!$A$5:$G$509,6,0)</f>
        <v>4003272</v>
      </c>
      <c r="K125" s="130">
        <f>VLOOKUP(A125,'DINAMICA SEGUIMIENTO CLAVES'!$A$5:$G$509,7,0)</f>
        <v>2052960</v>
      </c>
      <c r="L125" s="130">
        <f t="shared" si="8"/>
        <v>1950312</v>
      </c>
      <c r="M125" s="122" t="str">
        <f t="shared" si="9"/>
        <v>Clave sin llegar al maximo</v>
      </c>
    </row>
    <row r="126" spans="1:13" ht="24" x14ac:dyDescent="0.2">
      <c r="A126" s="125" t="s">
        <v>2180</v>
      </c>
      <c r="B126" s="124" t="s">
        <v>2182</v>
      </c>
      <c r="C126" s="123">
        <f>VLOOKUP(A126,'DINAMICA SEGUIMIENTO CLAVES'!$A$5:$E$509,2,0)</f>
        <v>6</v>
      </c>
      <c r="D126" s="123">
        <f>VLOOKUP(A126,'DINAMICA SEGUIMIENTO CLAVES'!$A$5:$E$509,3,0)</f>
        <v>14</v>
      </c>
      <c r="E126" s="123">
        <f>VLOOKUP(A126,'DINAMICA SEGUIMIENTO CLAVES'!$A$5:$E$509,4,0)</f>
        <v>9</v>
      </c>
      <c r="F126" s="123">
        <f>VLOOKUP(A126,'DINAMICA SEGUIMIENTO CLAVES'!$A$5:$E$509,5,0)</f>
        <v>9</v>
      </c>
      <c r="G126" s="127">
        <f t="shared" si="5"/>
        <v>0</v>
      </c>
      <c r="H126" s="127">
        <f t="shared" si="6"/>
        <v>3</v>
      </c>
      <c r="I126" s="122" t="str">
        <f t="shared" si="7"/>
        <v>minimo superado</v>
      </c>
      <c r="J126" s="130">
        <f>VLOOKUP(A126,'DINAMICA SEGUIMIENTO CLAVES'!$A$5:$G$509,6,0)</f>
        <v>51254</v>
      </c>
      <c r="K126" s="130">
        <f>VLOOKUP(A126,'DINAMICA SEGUIMIENTO CLAVES'!$A$5:$G$509,7,0)</f>
        <v>32949</v>
      </c>
      <c r="L126" s="130">
        <f t="shared" si="8"/>
        <v>18305</v>
      </c>
      <c r="M126" s="122" t="str">
        <f t="shared" si="9"/>
        <v>Clave sin llegar al maximo</v>
      </c>
    </row>
    <row r="127" spans="1:13" ht="24" x14ac:dyDescent="0.2">
      <c r="A127" s="125" t="s">
        <v>242</v>
      </c>
      <c r="B127" s="124" t="s">
        <v>244</v>
      </c>
      <c r="C127" s="123">
        <f>VLOOKUP(A127,'DINAMICA SEGUIMIENTO CLAVES'!$A$5:$E$509,2,0)</f>
        <v>6</v>
      </c>
      <c r="D127" s="123">
        <f>VLOOKUP(A127,'DINAMICA SEGUIMIENTO CLAVES'!$A$5:$E$509,3,0)</f>
        <v>13</v>
      </c>
      <c r="E127" s="123">
        <f>VLOOKUP(A127,'DINAMICA SEGUIMIENTO CLAVES'!$A$5:$E$509,4,0)</f>
        <v>9</v>
      </c>
      <c r="F127" s="123">
        <f>VLOOKUP(A127,'DINAMICA SEGUIMIENTO CLAVES'!$A$5:$E$509,5,0)</f>
        <v>9</v>
      </c>
      <c r="G127" s="127">
        <f t="shared" si="5"/>
        <v>0</v>
      </c>
      <c r="H127" s="127">
        <f t="shared" si="6"/>
        <v>3</v>
      </c>
      <c r="I127" s="122" t="str">
        <f t="shared" si="7"/>
        <v>minimo superado</v>
      </c>
      <c r="J127" s="130">
        <f>VLOOKUP(A127,'DINAMICA SEGUIMIENTO CLAVES'!$A$5:$G$509,6,0)</f>
        <v>286566.8</v>
      </c>
      <c r="K127" s="130">
        <f>VLOOKUP(A127,'DINAMICA SEGUIMIENTO CLAVES'!$A$5:$G$509,7,0)</f>
        <v>198392.4</v>
      </c>
      <c r="L127" s="130">
        <f t="shared" si="8"/>
        <v>88174.399999999994</v>
      </c>
      <c r="M127" s="122" t="str">
        <f t="shared" si="9"/>
        <v>Clave sin llegar al maximo</v>
      </c>
    </row>
    <row r="128" spans="1:13" ht="36" x14ac:dyDescent="0.2">
      <c r="A128" s="125" t="s">
        <v>1542</v>
      </c>
      <c r="B128" s="124" t="s">
        <v>1544</v>
      </c>
      <c r="C128" s="123">
        <f>VLOOKUP(A128,'DINAMICA SEGUIMIENTO CLAVES'!$A$5:$E$509,2,0)</f>
        <v>6</v>
      </c>
      <c r="D128" s="123">
        <f>VLOOKUP(A128,'DINAMICA SEGUIMIENTO CLAVES'!$A$5:$E$509,3,0)</f>
        <v>13</v>
      </c>
      <c r="E128" s="123">
        <f>VLOOKUP(A128,'DINAMICA SEGUIMIENTO CLAVES'!$A$5:$E$509,4,0)</f>
        <v>8</v>
      </c>
      <c r="F128" s="123">
        <f>VLOOKUP(A128,'DINAMICA SEGUIMIENTO CLAVES'!$A$5:$E$509,5,0)</f>
        <v>8</v>
      </c>
      <c r="G128" s="127">
        <f t="shared" si="5"/>
        <v>0</v>
      </c>
      <c r="H128" s="127">
        <f t="shared" si="6"/>
        <v>2</v>
      </c>
      <c r="I128" s="122" t="str">
        <f t="shared" si="7"/>
        <v>minimo superado</v>
      </c>
      <c r="J128" s="130">
        <f>VLOOKUP(A128,'DINAMICA SEGUIMIENTO CLAVES'!$A$5:$G$509,6,0)</f>
        <v>552.45000000000005</v>
      </c>
      <c r="K128" s="130">
        <f>VLOOKUP(A128,'DINAMICA SEGUIMIENTO CLAVES'!$A$5:$G$509,7,0)</f>
        <v>304</v>
      </c>
      <c r="L128" s="130">
        <f t="shared" si="8"/>
        <v>248.45000000000005</v>
      </c>
      <c r="M128" s="122" t="str">
        <f t="shared" si="9"/>
        <v>Clave sin llegar al maximo</v>
      </c>
    </row>
    <row r="129" spans="1:13" ht="24" x14ac:dyDescent="0.2">
      <c r="A129" s="125" t="s">
        <v>517</v>
      </c>
      <c r="B129" s="124" t="s">
        <v>519</v>
      </c>
      <c r="C129" s="123">
        <f>VLOOKUP(A129,'DINAMICA SEGUIMIENTO CLAVES'!$A$5:$E$509,2,0)</f>
        <v>13</v>
      </c>
      <c r="D129" s="123">
        <f>VLOOKUP(A129,'DINAMICA SEGUIMIENTO CLAVES'!$A$5:$E$509,3,0)</f>
        <v>32</v>
      </c>
      <c r="E129" s="123">
        <f>VLOOKUP(A129,'DINAMICA SEGUIMIENTO CLAVES'!$A$5:$E$509,4,0)</f>
        <v>15</v>
      </c>
      <c r="F129" s="123">
        <f>VLOOKUP(A129,'DINAMICA SEGUIMIENTO CLAVES'!$A$5:$E$509,5,0)</f>
        <v>15</v>
      </c>
      <c r="G129" s="127">
        <f t="shared" si="5"/>
        <v>0</v>
      </c>
      <c r="H129" s="127">
        <f t="shared" si="6"/>
        <v>2</v>
      </c>
      <c r="I129" s="122" t="str">
        <f t="shared" si="7"/>
        <v>minimo superado</v>
      </c>
      <c r="J129" s="130">
        <f>VLOOKUP(A129,'DINAMICA SEGUIMIENTO CLAVES'!$A$5:$G$509,6,0)</f>
        <v>161.9</v>
      </c>
      <c r="K129" s="130">
        <f>VLOOKUP(A129,'DINAMICA SEGUIMIENTO CLAVES'!$A$5:$G$509,7,0)</f>
        <v>77.25</v>
      </c>
      <c r="L129" s="130">
        <f t="shared" si="8"/>
        <v>84.65</v>
      </c>
      <c r="M129" s="122" t="str">
        <f t="shared" si="9"/>
        <v>Clave sin llegar al maximo</v>
      </c>
    </row>
    <row r="130" spans="1:13" ht="24" x14ac:dyDescent="0.2">
      <c r="A130" s="125" t="s">
        <v>1372</v>
      </c>
      <c r="B130" s="124" t="s">
        <v>1374</v>
      </c>
      <c r="C130" s="123">
        <f>VLOOKUP(A130,'DINAMICA SEGUIMIENTO CLAVES'!$A$5:$E$509,2,0)</f>
        <v>3</v>
      </c>
      <c r="D130" s="123">
        <f>VLOOKUP(A130,'DINAMICA SEGUIMIENTO CLAVES'!$A$5:$E$509,3,0)</f>
        <v>6</v>
      </c>
      <c r="E130" s="123">
        <f>VLOOKUP(A130,'DINAMICA SEGUIMIENTO CLAVES'!$A$5:$E$509,4,0)</f>
        <v>4</v>
      </c>
      <c r="F130" s="123">
        <f>VLOOKUP(A130,'DINAMICA SEGUIMIENTO CLAVES'!$A$5:$E$509,5,0)</f>
        <v>4</v>
      </c>
      <c r="G130" s="127">
        <f t="shared" si="5"/>
        <v>0</v>
      </c>
      <c r="H130" s="127">
        <f t="shared" si="6"/>
        <v>1</v>
      </c>
      <c r="I130" s="122" t="str">
        <f t="shared" si="7"/>
        <v>minimo superado</v>
      </c>
      <c r="J130" s="130">
        <f>VLOOKUP(A130,'DINAMICA SEGUIMIENTO CLAVES'!$A$5:$G$509,6,0)</f>
        <v>900</v>
      </c>
      <c r="K130" s="130">
        <f>VLOOKUP(A130,'DINAMICA SEGUIMIENTO CLAVES'!$A$5:$G$509,7,0)</f>
        <v>560</v>
      </c>
      <c r="L130" s="130">
        <f t="shared" si="8"/>
        <v>340</v>
      </c>
      <c r="M130" s="122" t="str">
        <f t="shared" si="9"/>
        <v>Clave sin llegar al maximo</v>
      </c>
    </row>
    <row r="131" spans="1:13" ht="24" x14ac:dyDescent="0.2">
      <c r="A131" s="125" t="s">
        <v>2195</v>
      </c>
      <c r="B131" s="124" t="s">
        <v>2197</v>
      </c>
      <c r="C131" s="123">
        <f>VLOOKUP(A131,'DINAMICA SEGUIMIENTO CLAVES'!$A$5:$E$509,2,0)</f>
        <v>11</v>
      </c>
      <c r="D131" s="123">
        <f>VLOOKUP(A131,'DINAMICA SEGUIMIENTO CLAVES'!$A$5:$E$509,3,0)</f>
        <v>25</v>
      </c>
      <c r="E131" s="123">
        <f>VLOOKUP(A131,'DINAMICA SEGUIMIENTO CLAVES'!$A$5:$E$509,4,0)</f>
        <v>28</v>
      </c>
      <c r="F131" s="123">
        <f>VLOOKUP(A131,'DINAMICA SEGUIMIENTO CLAVES'!$A$5:$E$509,5,0)</f>
        <v>19</v>
      </c>
      <c r="G131" s="127">
        <f t="shared" si="5"/>
        <v>9</v>
      </c>
      <c r="H131" s="127">
        <f t="shared" si="6"/>
        <v>17</v>
      </c>
      <c r="I131" s="122" t="str">
        <f t="shared" si="7"/>
        <v>minimo superado</v>
      </c>
      <c r="J131" s="130">
        <f>VLOOKUP(A131,'DINAMICA SEGUIMIENTO CLAVES'!$A$5:$G$509,6,0)</f>
        <v>918.18000000000006</v>
      </c>
      <c r="K131" s="130">
        <f>VLOOKUP(A131,'DINAMICA SEGUIMIENTO CLAVES'!$A$5:$G$509,7,0)</f>
        <v>678.30000000000007</v>
      </c>
      <c r="L131" s="130">
        <f t="shared" si="8"/>
        <v>239.88</v>
      </c>
      <c r="M131" s="122" t="str">
        <f t="shared" si="9"/>
        <v>Clave sin llegar al maximo</v>
      </c>
    </row>
    <row r="132" spans="1:13" ht="24" x14ac:dyDescent="0.2">
      <c r="A132" s="125" t="s">
        <v>196</v>
      </c>
      <c r="B132" s="124" t="s">
        <v>198</v>
      </c>
      <c r="C132" s="123">
        <f>VLOOKUP(A132,'DINAMICA SEGUIMIENTO CLAVES'!$A$5:$E$509,2,0)</f>
        <v>3</v>
      </c>
      <c r="D132" s="123">
        <f>VLOOKUP(A132,'DINAMICA SEGUIMIENTO CLAVES'!$A$5:$E$509,3,0)</f>
        <v>6</v>
      </c>
      <c r="E132" s="123">
        <f>VLOOKUP(A132,'DINAMICA SEGUIMIENTO CLAVES'!$A$5:$E$509,4,0)</f>
        <v>6</v>
      </c>
      <c r="F132" s="123">
        <f>VLOOKUP(A132,'DINAMICA SEGUIMIENTO CLAVES'!$A$5:$E$509,5,0)</f>
        <v>4</v>
      </c>
      <c r="G132" s="127">
        <f t="shared" ref="G132:G186" si="10">IF(E132=0,"-",(+E132-F132))</f>
        <v>2</v>
      </c>
      <c r="H132" s="127">
        <f t="shared" ref="H132:H195" si="11">IF(E132=0,"-",(+E132-C132))</f>
        <v>3</v>
      </c>
      <c r="I132" s="122" t="str">
        <f t="shared" ref="I132:I195" si="12">IF(H132="-","minimo sin solicitud",IF(H132&gt;0,"minimo superado",IF(H132&lt;0,"minimo parcial","minimo solicitado")))</f>
        <v>minimo superado</v>
      </c>
      <c r="J132" s="130">
        <f>VLOOKUP(A132,'DINAMICA SEGUIMIENTO CLAVES'!$A$5:$G$509,6,0)</f>
        <v>486242.57999999996</v>
      </c>
      <c r="K132" s="130">
        <f>VLOOKUP(A132,'DINAMICA SEGUIMIENTO CLAVES'!$A$5:$G$509,7,0)</f>
        <v>324161.71999999997</v>
      </c>
      <c r="L132" s="130">
        <f t="shared" ref="L132:L195" si="13">+J132-K132</f>
        <v>162080.85999999999</v>
      </c>
      <c r="M132" s="122" t="str">
        <f t="shared" ref="M132:M195" si="14">IF(L132=0,"Clave al maximo",IF(L132&gt;0,"Clave sin llegar al maximo","Revisar"))</f>
        <v>Clave sin llegar al maximo</v>
      </c>
    </row>
    <row r="133" spans="1:13" ht="60" x14ac:dyDescent="0.2">
      <c r="A133" s="125" t="s">
        <v>71</v>
      </c>
      <c r="B133" s="124" t="s">
        <v>73</v>
      </c>
      <c r="C133" s="123">
        <f>VLOOKUP(A133,'DINAMICA SEGUIMIENTO CLAVES'!$A$5:$E$509,2,0)</f>
        <v>20</v>
      </c>
      <c r="D133" s="123">
        <f>VLOOKUP(A133,'DINAMICA SEGUIMIENTO CLAVES'!$A$5:$E$509,3,0)</f>
        <v>48</v>
      </c>
      <c r="E133" s="123">
        <f>VLOOKUP(A133,'DINAMICA SEGUIMIENTO CLAVES'!$A$5:$E$509,4,0)</f>
        <v>20</v>
      </c>
      <c r="F133" s="123">
        <f>VLOOKUP(A133,'DINAMICA SEGUIMIENTO CLAVES'!$A$5:$E$509,5,0)</f>
        <v>20</v>
      </c>
      <c r="G133" s="127">
        <f t="shared" si="10"/>
        <v>0</v>
      </c>
      <c r="H133" s="127">
        <f t="shared" si="11"/>
        <v>0</v>
      </c>
      <c r="I133" s="122" t="str">
        <f t="shared" si="12"/>
        <v>minimo solicitado</v>
      </c>
      <c r="J133" s="130">
        <f>VLOOKUP(A133,'DINAMICA SEGUIMIENTO CLAVES'!$A$5:$G$509,6,0)</f>
        <v>134004</v>
      </c>
      <c r="K133" s="130">
        <f>VLOOKUP(A133,'DINAMICA SEGUIMIENTO CLAVES'!$A$5:$G$509,7,0)</f>
        <v>55835</v>
      </c>
      <c r="L133" s="130">
        <f t="shared" si="13"/>
        <v>78169</v>
      </c>
      <c r="M133" s="122" t="str">
        <f t="shared" si="14"/>
        <v>Clave sin llegar al maximo</v>
      </c>
    </row>
    <row r="134" spans="1:13" ht="36" x14ac:dyDescent="0.2">
      <c r="A134" s="125" t="s">
        <v>1140</v>
      </c>
      <c r="B134" s="124" t="s">
        <v>1142</v>
      </c>
      <c r="C134" s="123">
        <f>VLOOKUP(A134,'DINAMICA SEGUIMIENTO CLAVES'!$A$5:$E$509,2,0)</f>
        <v>32</v>
      </c>
      <c r="D134" s="123">
        <f>VLOOKUP(A134,'DINAMICA SEGUIMIENTO CLAVES'!$A$5:$E$509,3,0)</f>
        <v>78</v>
      </c>
      <c r="E134" s="123">
        <f>VLOOKUP(A134,'DINAMICA SEGUIMIENTO CLAVES'!$A$5:$E$509,4,0)</f>
        <v>32</v>
      </c>
      <c r="F134" s="123">
        <f>VLOOKUP(A134,'DINAMICA SEGUIMIENTO CLAVES'!$A$5:$E$509,5,0)</f>
        <v>32</v>
      </c>
      <c r="G134" s="127">
        <f t="shared" si="10"/>
        <v>0</v>
      </c>
      <c r="H134" s="127">
        <f t="shared" si="11"/>
        <v>0</v>
      </c>
      <c r="I134" s="122" t="str">
        <f t="shared" si="12"/>
        <v>minimo solicitado</v>
      </c>
      <c r="J134" s="130">
        <f>VLOOKUP(A134,'DINAMICA SEGUIMIENTO CLAVES'!$A$5:$G$509,6,0)</f>
        <v>3758.8199999999997</v>
      </c>
      <c r="K134" s="130">
        <f>VLOOKUP(A134,'DINAMICA SEGUIMIENTO CLAVES'!$A$5:$G$509,7,0)</f>
        <v>1542.08</v>
      </c>
      <c r="L134" s="130">
        <f t="shared" si="13"/>
        <v>2216.7399999999998</v>
      </c>
      <c r="M134" s="122" t="str">
        <f t="shared" si="14"/>
        <v>Clave sin llegar al maximo</v>
      </c>
    </row>
    <row r="135" spans="1:13" ht="24" x14ac:dyDescent="0.2">
      <c r="A135" s="125" t="s">
        <v>1887</v>
      </c>
      <c r="B135" s="124" t="s">
        <v>1889</v>
      </c>
      <c r="C135" s="123">
        <f>VLOOKUP(A135,'DINAMICA SEGUIMIENTO CLAVES'!$A$5:$E$509,2,0)</f>
        <v>52</v>
      </c>
      <c r="D135" s="123">
        <f>VLOOKUP(A135,'DINAMICA SEGUIMIENTO CLAVES'!$A$5:$E$509,3,0)</f>
        <v>129</v>
      </c>
      <c r="E135" s="123">
        <f>VLOOKUP(A135,'DINAMICA SEGUIMIENTO CLAVES'!$A$5:$E$509,4,0)</f>
        <v>52</v>
      </c>
      <c r="F135" s="123">
        <f>VLOOKUP(A135,'DINAMICA SEGUIMIENTO CLAVES'!$A$5:$E$509,5,0)</f>
        <v>52</v>
      </c>
      <c r="G135" s="127">
        <f t="shared" si="10"/>
        <v>0</v>
      </c>
      <c r="H135" s="127">
        <f t="shared" si="11"/>
        <v>0</v>
      </c>
      <c r="I135" s="122" t="str">
        <f t="shared" si="12"/>
        <v>minimo solicitado</v>
      </c>
      <c r="J135" s="130">
        <f>VLOOKUP(A135,'DINAMICA SEGUIMIENTO CLAVES'!$A$5:$G$509,6,0)</f>
        <v>53646</v>
      </c>
      <c r="K135" s="130">
        <f>VLOOKUP(A135,'DINAMICA SEGUIMIENTO CLAVES'!$A$5:$G$509,7,0)</f>
        <v>21624</v>
      </c>
      <c r="L135" s="130">
        <f t="shared" si="13"/>
        <v>32022</v>
      </c>
      <c r="M135" s="122" t="str">
        <f t="shared" si="14"/>
        <v>Clave sin llegar al maximo</v>
      </c>
    </row>
    <row r="136" spans="1:13" ht="36" x14ac:dyDescent="0.2">
      <c r="A136" s="125" t="s">
        <v>1760</v>
      </c>
      <c r="B136" s="124" t="s">
        <v>1762</v>
      </c>
      <c r="C136" s="123">
        <f>VLOOKUP(A136,'DINAMICA SEGUIMIENTO CLAVES'!$A$5:$E$509,2,0)</f>
        <v>184</v>
      </c>
      <c r="D136" s="123">
        <f>VLOOKUP(A136,'DINAMICA SEGUIMIENTO CLAVES'!$A$5:$E$509,3,0)</f>
        <v>458</v>
      </c>
      <c r="E136" s="123">
        <f>VLOOKUP(A136,'DINAMICA SEGUIMIENTO CLAVES'!$A$5:$E$509,4,0)</f>
        <v>184</v>
      </c>
      <c r="F136" s="123">
        <f>VLOOKUP(A136,'DINAMICA SEGUIMIENTO CLAVES'!$A$5:$E$509,5,0)</f>
        <v>184</v>
      </c>
      <c r="G136" s="127">
        <f t="shared" si="10"/>
        <v>0</v>
      </c>
      <c r="H136" s="127">
        <f t="shared" si="11"/>
        <v>0</v>
      </c>
      <c r="I136" s="122" t="str">
        <f t="shared" si="12"/>
        <v>minimo solicitado</v>
      </c>
      <c r="J136" s="130">
        <f>VLOOKUP(A136,'DINAMICA SEGUIMIENTO CLAVES'!$A$5:$G$509,6,0)</f>
        <v>38856.720000000001</v>
      </c>
      <c r="K136" s="130">
        <f>VLOOKUP(A136,'DINAMICA SEGUIMIENTO CLAVES'!$A$5:$G$509,7,0)</f>
        <v>15610.560000000001</v>
      </c>
      <c r="L136" s="130">
        <f t="shared" si="13"/>
        <v>23246.16</v>
      </c>
      <c r="M136" s="122" t="str">
        <f t="shared" si="14"/>
        <v>Clave sin llegar al maximo</v>
      </c>
    </row>
    <row r="137" spans="1:13" ht="24" x14ac:dyDescent="0.2">
      <c r="A137" s="125" t="s">
        <v>1744</v>
      </c>
      <c r="B137" s="124" t="s">
        <v>1746</v>
      </c>
      <c r="C137" s="123">
        <f>VLOOKUP(A137,'DINAMICA SEGUIMIENTO CLAVES'!$A$5:$E$509,2,0)</f>
        <v>45</v>
      </c>
      <c r="D137" s="123">
        <f>VLOOKUP(A137,'DINAMICA SEGUIMIENTO CLAVES'!$A$5:$E$509,3,0)</f>
        <v>111</v>
      </c>
      <c r="E137" s="123">
        <f>VLOOKUP(A137,'DINAMICA SEGUIMIENTO CLAVES'!$A$5:$E$509,4,0)</f>
        <v>55</v>
      </c>
      <c r="F137" s="123">
        <f>VLOOKUP(A137,'DINAMICA SEGUIMIENTO CLAVES'!$A$5:$E$509,5,0)</f>
        <v>45</v>
      </c>
      <c r="G137" s="127">
        <f t="shared" si="10"/>
        <v>10</v>
      </c>
      <c r="H137" s="127">
        <f t="shared" si="11"/>
        <v>10</v>
      </c>
      <c r="I137" s="122" t="str">
        <f t="shared" si="12"/>
        <v>minimo superado</v>
      </c>
      <c r="J137" s="130">
        <f>VLOOKUP(A137,'DINAMICA SEGUIMIENTO CLAVES'!$A$5:$G$509,6,0)</f>
        <v>1447.8199999999931</v>
      </c>
      <c r="K137" s="130">
        <f>VLOOKUP(A137,'DINAMICA SEGUIMIENTO CLAVES'!$A$5:$G$509,7,0)</f>
        <v>597.08999999999719</v>
      </c>
      <c r="L137" s="130">
        <f t="shared" si="13"/>
        <v>850.72999999999593</v>
      </c>
      <c r="M137" s="122" t="str">
        <f t="shared" si="14"/>
        <v>Clave sin llegar al maximo</v>
      </c>
    </row>
    <row r="138" spans="1:13" ht="36" x14ac:dyDescent="0.2">
      <c r="A138" s="125" t="s">
        <v>678</v>
      </c>
      <c r="B138" s="124" t="s">
        <v>680</v>
      </c>
      <c r="C138" s="123">
        <f>VLOOKUP(A138,'DINAMICA SEGUIMIENTO CLAVES'!$A$5:$E$509,2,0)</f>
        <v>555</v>
      </c>
      <c r="D138" s="123">
        <f>VLOOKUP(A138,'DINAMICA SEGUIMIENTO CLAVES'!$A$5:$E$509,3,0)</f>
        <v>1386</v>
      </c>
      <c r="E138" s="123">
        <f>VLOOKUP(A138,'DINAMICA SEGUIMIENTO CLAVES'!$A$5:$E$509,4,0)</f>
        <v>555</v>
      </c>
      <c r="F138" s="123">
        <f>VLOOKUP(A138,'DINAMICA SEGUIMIENTO CLAVES'!$A$5:$E$509,5,0)</f>
        <v>555</v>
      </c>
      <c r="G138" s="127">
        <f t="shared" si="10"/>
        <v>0</v>
      </c>
      <c r="H138" s="127">
        <f t="shared" si="11"/>
        <v>0</v>
      </c>
      <c r="I138" s="122" t="str">
        <f t="shared" si="12"/>
        <v>minimo solicitado</v>
      </c>
      <c r="J138" s="130">
        <f>VLOOKUP(A138,'DINAMICA SEGUIMIENTO CLAVES'!$A$5:$G$509,6,0)</f>
        <v>26209.26</v>
      </c>
      <c r="K138" s="130">
        <f>VLOOKUP(A138,'DINAMICA SEGUIMIENTO CLAVES'!$A$5:$G$509,7,0)</f>
        <v>10495.05</v>
      </c>
      <c r="L138" s="130">
        <f t="shared" si="13"/>
        <v>15714.21</v>
      </c>
      <c r="M138" s="122" t="str">
        <f t="shared" si="14"/>
        <v>Clave sin llegar al maximo</v>
      </c>
    </row>
    <row r="139" spans="1:13" ht="24" x14ac:dyDescent="0.2">
      <c r="A139" s="125" t="s">
        <v>1778</v>
      </c>
      <c r="B139" s="124" t="s">
        <v>1780</v>
      </c>
      <c r="C139" s="123">
        <f>VLOOKUP(A139,'DINAMICA SEGUIMIENTO CLAVES'!$A$5:$E$509,2,0)</f>
        <v>102</v>
      </c>
      <c r="D139" s="123">
        <f>VLOOKUP(A139,'DINAMICA SEGUIMIENTO CLAVES'!$A$5:$E$509,3,0)</f>
        <v>252</v>
      </c>
      <c r="E139" s="123">
        <f>VLOOKUP(A139,'DINAMICA SEGUIMIENTO CLAVES'!$A$5:$E$509,4,0)</f>
        <v>102</v>
      </c>
      <c r="F139" s="123">
        <f>VLOOKUP(A139,'DINAMICA SEGUIMIENTO CLAVES'!$A$5:$E$509,5,0)</f>
        <v>102</v>
      </c>
      <c r="G139" s="127">
        <f t="shared" si="10"/>
        <v>0</v>
      </c>
      <c r="H139" s="127">
        <f t="shared" si="11"/>
        <v>0</v>
      </c>
      <c r="I139" s="122" t="str">
        <f t="shared" si="12"/>
        <v>minimo solicitado</v>
      </c>
      <c r="J139" s="130">
        <f>VLOOKUP(A139,'DINAMICA SEGUIMIENTO CLAVES'!$A$5:$G$509,6,0)</f>
        <v>28089.599999999999</v>
      </c>
      <c r="K139" s="130">
        <f>VLOOKUP(A139,'DINAMICA SEGUIMIENTO CLAVES'!$A$5:$G$509,7,0)</f>
        <v>11370.15</v>
      </c>
      <c r="L139" s="130">
        <f t="shared" si="13"/>
        <v>16719.449999999997</v>
      </c>
      <c r="M139" s="122" t="str">
        <f t="shared" si="14"/>
        <v>Clave sin llegar al maximo</v>
      </c>
    </row>
    <row r="140" spans="1:13" ht="24" x14ac:dyDescent="0.2">
      <c r="A140" s="125" t="s">
        <v>407</v>
      </c>
      <c r="B140" s="124" t="s">
        <v>409</v>
      </c>
      <c r="C140" s="123">
        <f>VLOOKUP(A140,'DINAMICA SEGUIMIENTO CLAVES'!$A$5:$E$509,2,0)</f>
        <v>31</v>
      </c>
      <c r="D140" s="123">
        <f>VLOOKUP(A140,'DINAMICA SEGUIMIENTO CLAVES'!$A$5:$E$509,3,0)</f>
        <v>74</v>
      </c>
      <c r="E140" s="123">
        <f>VLOOKUP(A140,'DINAMICA SEGUIMIENTO CLAVES'!$A$5:$E$509,4,0)</f>
        <v>31</v>
      </c>
      <c r="F140" s="123">
        <f>VLOOKUP(A140,'DINAMICA SEGUIMIENTO CLAVES'!$A$5:$E$509,5,0)</f>
        <v>31</v>
      </c>
      <c r="G140" s="127">
        <f t="shared" si="10"/>
        <v>0</v>
      </c>
      <c r="H140" s="127">
        <f t="shared" si="11"/>
        <v>0</v>
      </c>
      <c r="I140" s="122" t="str">
        <f t="shared" si="12"/>
        <v>minimo solicitado</v>
      </c>
      <c r="J140" s="130">
        <f>VLOOKUP(A140,'DINAMICA SEGUIMIENTO CLAVES'!$A$5:$G$509,6,0)</f>
        <v>15333.400000000001</v>
      </c>
      <c r="K140" s="130">
        <f>VLOOKUP(A140,'DINAMICA SEGUIMIENTO CLAVES'!$A$5:$G$509,7,0)</f>
        <v>6431.4000000000005</v>
      </c>
      <c r="L140" s="130">
        <f t="shared" si="13"/>
        <v>8902</v>
      </c>
      <c r="M140" s="122" t="str">
        <f t="shared" si="14"/>
        <v>Clave sin llegar al maximo</v>
      </c>
    </row>
    <row r="141" spans="1:13" ht="36" x14ac:dyDescent="0.2">
      <c r="A141" s="125" t="s">
        <v>1655</v>
      </c>
      <c r="B141" s="124" t="s">
        <v>1657</v>
      </c>
      <c r="C141" s="123">
        <f>VLOOKUP(A141,'DINAMICA SEGUIMIENTO CLAVES'!$A$5:$E$509,2,0)</f>
        <v>25</v>
      </c>
      <c r="D141" s="123">
        <f>VLOOKUP(A141,'DINAMICA SEGUIMIENTO CLAVES'!$A$5:$E$509,3,0)</f>
        <v>62</v>
      </c>
      <c r="E141" s="123">
        <f>VLOOKUP(A141,'DINAMICA SEGUIMIENTO CLAVES'!$A$5:$E$509,4,0)</f>
        <v>25</v>
      </c>
      <c r="F141" s="123">
        <f>VLOOKUP(A141,'DINAMICA SEGUIMIENTO CLAVES'!$A$5:$E$509,5,0)</f>
        <v>25</v>
      </c>
      <c r="G141" s="127">
        <f t="shared" si="10"/>
        <v>0</v>
      </c>
      <c r="H141" s="127">
        <f t="shared" si="11"/>
        <v>0</v>
      </c>
      <c r="I141" s="122" t="str">
        <f t="shared" si="12"/>
        <v>minimo solicitado</v>
      </c>
      <c r="J141" s="130">
        <f>VLOOKUP(A141,'DINAMICA SEGUIMIENTO CLAVES'!$A$5:$G$509,6,0)</f>
        <v>511500</v>
      </c>
      <c r="K141" s="130">
        <f>VLOOKUP(A141,'DINAMICA SEGUIMIENTO CLAVES'!$A$5:$G$509,7,0)</f>
        <v>206250</v>
      </c>
      <c r="L141" s="130">
        <f t="shared" si="13"/>
        <v>305250</v>
      </c>
      <c r="M141" s="122" t="str">
        <f t="shared" si="14"/>
        <v>Clave sin llegar al maximo</v>
      </c>
    </row>
    <row r="142" spans="1:13" ht="36" x14ac:dyDescent="0.2">
      <c r="A142" s="125" t="s">
        <v>654</v>
      </c>
      <c r="B142" s="124" t="s">
        <v>656</v>
      </c>
      <c r="C142" s="123">
        <f>VLOOKUP(A142,'DINAMICA SEGUIMIENTO CLAVES'!$A$5:$E$509,2,0)</f>
        <v>2496</v>
      </c>
      <c r="D142" s="123">
        <f>VLOOKUP(A142,'DINAMICA SEGUIMIENTO CLAVES'!$A$5:$E$509,3,0)</f>
        <v>6240</v>
      </c>
      <c r="E142" s="123">
        <f>VLOOKUP(A142,'DINAMICA SEGUIMIENTO CLAVES'!$A$5:$E$509,4,0)</f>
        <v>6240</v>
      </c>
      <c r="F142" s="123">
        <f>VLOOKUP(A142,'DINAMICA SEGUIMIENTO CLAVES'!$A$5:$E$509,5,0)</f>
        <v>2496</v>
      </c>
      <c r="G142" s="127">
        <f t="shared" si="10"/>
        <v>3744</v>
      </c>
      <c r="H142" s="127">
        <f t="shared" si="11"/>
        <v>3744</v>
      </c>
      <c r="I142" s="122" t="str">
        <f t="shared" si="12"/>
        <v>minimo superado</v>
      </c>
      <c r="J142" s="130">
        <f>VLOOKUP(A142,'DINAMICA SEGUIMIENTO CLAVES'!$A$5:$G$509,6,0)</f>
        <v>95160</v>
      </c>
      <c r="K142" s="130">
        <f>VLOOKUP(A142,'DINAMICA SEGUIMIENTO CLAVES'!$A$5:$G$509,7,0)</f>
        <v>38064</v>
      </c>
      <c r="L142" s="130">
        <f t="shared" si="13"/>
        <v>57096</v>
      </c>
      <c r="M142" s="122" t="str">
        <f t="shared" si="14"/>
        <v>Clave sin llegar al maximo</v>
      </c>
    </row>
    <row r="143" spans="1:13" ht="36" x14ac:dyDescent="0.2">
      <c r="A143" s="125" t="s">
        <v>1820</v>
      </c>
      <c r="B143" s="124" t="s">
        <v>1822</v>
      </c>
      <c r="C143" s="123">
        <f>VLOOKUP(A143,'DINAMICA SEGUIMIENTO CLAVES'!$A$5:$E$509,2,0)</f>
        <v>780</v>
      </c>
      <c r="D143" s="123">
        <f>VLOOKUP(A143,'DINAMICA SEGUIMIENTO CLAVES'!$A$5:$E$509,3,0)</f>
        <v>1950</v>
      </c>
      <c r="E143" s="123">
        <f>VLOOKUP(A143,'DINAMICA SEGUIMIENTO CLAVES'!$A$5:$E$509,4,0)</f>
        <v>780</v>
      </c>
      <c r="F143" s="123">
        <f>VLOOKUP(A143,'DINAMICA SEGUIMIENTO CLAVES'!$A$5:$E$509,5,0)</f>
        <v>780</v>
      </c>
      <c r="G143" s="127">
        <f t="shared" si="10"/>
        <v>0</v>
      </c>
      <c r="H143" s="127">
        <f t="shared" si="11"/>
        <v>0</v>
      </c>
      <c r="I143" s="122" t="str">
        <f t="shared" si="12"/>
        <v>minimo solicitado</v>
      </c>
      <c r="J143" s="130">
        <f>VLOOKUP(A143,'DINAMICA SEGUIMIENTO CLAVES'!$A$5:$G$509,6,0)</f>
        <v>35197.5</v>
      </c>
      <c r="K143" s="130">
        <f>VLOOKUP(A143,'DINAMICA SEGUIMIENTO CLAVES'!$A$5:$G$509,7,0)</f>
        <v>14079</v>
      </c>
      <c r="L143" s="130">
        <f t="shared" si="13"/>
        <v>21118.5</v>
      </c>
      <c r="M143" s="122" t="str">
        <f t="shared" si="14"/>
        <v>Clave sin llegar al maximo</v>
      </c>
    </row>
    <row r="144" spans="1:13" ht="36" x14ac:dyDescent="0.2">
      <c r="A144" s="125" t="s">
        <v>978</v>
      </c>
      <c r="B144" s="124" t="s">
        <v>980</v>
      </c>
      <c r="C144" s="123">
        <f>VLOOKUP(A144,'DINAMICA SEGUIMIENTO CLAVES'!$A$5:$E$509,2,0)</f>
        <v>10</v>
      </c>
      <c r="D144" s="123">
        <f>VLOOKUP(A144,'DINAMICA SEGUIMIENTO CLAVES'!$A$5:$E$509,3,0)</f>
        <v>23</v>
      </c>
      <c r="E144" s="123">
        <f>VLOOKUP(A144,'DINAMICA SEGUIMIENTO CLAVES'!$A$5:$E$509,4,0)</f>
        <v>18</v>
      </c>
      <c r="F144" s="123">
        <f>VLOOKUP(A144,'DINAMICA SEGUIMIENTO CLAVES'!$A$5:$E$509,5,0)</f>
        <v>10</v>
      </c>
      <c r="G144" s="127">
        <f t="shared" si="10"/>
        <v>8</v>
      </c>
      <c r="H144" s="127">
        <f t="shared" si="11"/>
        <v>8</v>
      </c>
      <c r="I144" s="122" t="str">
        <f t="shared" si="12"/>
        <v>minimo superado</v>
      </c>
      <c r="J144" s="130">
        <f>VLOOKUP(A144,'DINAMICA SEGUIMIENTO CLAVES'!$A$5:$G$509,6,0)</f>
        <v>120.16</v>
      </c>
      <c r="K144" s="130">
        <f>VLOOKUP(A144,'DINAMICA SEGUIMIENTO CLAVES'!$A$5:$G$509,7,0)</f>
        <v>57.379999999999995</v>
      </c>
      <c r="L144" s="130">
        <f t="shared" si="13"/>
        <v>62.78</v>
      </c>
      <c r="M144" s="122" t="str">
        <f t="shared" si="14"/>
        <v>Clave sin llegar al maximo</v>
      </c>
    </row>
    <row r="145" spans="1:13" ht="24" x14ac:dyDescent="0.2">
      <c r="A145" s="125" t="s">
        <v>2102</v>
      </c>
      <c r="B145" s="124" t="s">
        <v>2104</v>
      </c>
      <c r="C145" s="123">
        <f>VLOOKUP(A145,'DINAMICA SEGUIMIENTO CLAVES'!$A$5:$E$509,2,0)</f>
        <v>640</v>
      </c>
      <c r="D145" s="123">
        <f>VLOOKUP(A145,'DINAMICA SEGUIMIENTO CLAVES'!$A$5:$E$509,3,0)</f>
        <v>1599</v>
      </c>
      <c r="E145" s="123">
        <f>VLOOKUP(A145,'DINAMICA SEGUIMIENTO CLAVES'!$A$5:$E$509,4,0)</f>
        <v>1599</v>
      </c>
      <c r="F145" s="123">
        <f>VLOOKUP(A145,'DINAMICA SEGUIMIENTO CLAVES'!$A$5:$E$509,5,0)</f>
        <v>640</v>
      </c>
      <c r="G145" s="127">
        <f t="shared" si="10"/>
        <v>959</v>
      </c>
      <c r="H145" s="127">
        <f t="shared" si="11"/>
        <v>959</v>
      </c>
      <c r="I145" s="122" t="str">
        <f t="shared" si="12"/>
        <v>minimo superado</v>
      </c>
      <c r="J145" s="130">
        <f>VLOOKUP(A145,'DINAMICA SEGUIMIENTO CLAVES'!$A$5:$G$509,6,0)</f>
        <v>41302.17</v>
      </c>
      <c r="K145" s="130">
        <f>VLOOKUP(A145,'DINAMICA SEGUIMIENTO CLAVES'!$A$5:$G$509,7,0)</f>
        <v>16531.199999999997</v>
      </c>
      <c r="L145" s="130">
        <f t="shared" si="13"/>
        <v>24770.97</v>
      </c>
      <c r="M145" s="122" t="str">
        <f t="shared" si="14"/>
        <v>Clave sin llegar al maximo</v>
      </c>
    </row>
    <row r="146" spans="1:13" ht="24" x14ac:dyDescent="0.2">
      <c r="A146" s="125" t="s">
        <v>1757</v>
      </c>
      <c r="B146" s="124" t="s">
        <v>1759</v>
      </c>
      <c r="C146" s="123">
        <f>VLOOKUP(A146,'DINAMICA SEGUIMIENTO CLAVES'!$A$5:$E$509,2,0)</f>
        <v>26206</v>
      </c>
      <c r="D146" s="123">
        <f>VLOOKUP(A146,'DINAMICA SEGUIMIENTO CLAVES'!$A$5:$E$509,3,0)</f>
        <v>65514</v>
      </c>
      <c r="E146" s="123">
        <f>VLOOKUP(A146,'DINAMICA SEGUIMIENTO CLAVES'!$A$5:$E$509,4,0)</f>
        <v>26206</v>
      </c>
      <c r="F146" s="123">
        <f>VLOOKUP(A146,'DINAMICA SEGUIMIENTO CLAVES'!$A$5:$E$509,5,0)</f>
        <v>26206</v>
      </c>
      <c r="G146" s="127">
        <f t="shared" si="10"/>
        <v>0</v>
      </c>
      <c r="H146" s="127">
        <f t="shared" si="11"/>
        <v>0</v>
      </c>
      <c r="I146" s="122" t="str">
        <f t="shared" si="12"/>
        <v>minimo solicitado</v>
      </c>
      <c r="J146" s="130">
        <f>VLOOKUP(A146,'DINAMICA SEGUIMIENTO CLAVES'!$A$5:$G$509,6,0)</f>
        <v>256814.88</v>
      </c>
      <c r="K146" s="130">
        <f>VLOOKUP(A146,'DINAMICA SEGUIMIENTO CLAVES'!$A$5:$G$509,7,0)</f>
        <v>102727.52</v>
      </c>
      <c r="L146" s="130">
        <f t="shared" si="13"/>
        <v>154087.35999999999</v>
      </c>
      <c r="M146" s="122" t="str">
        <f t="shared" si="14"/>
        <v>Clave sin llegar al maximo</v>
      </c>
    </row>
    <row r="147" spans="1:13" ht="24" x14ac:dyDescent="0.2">
      <c r="A147" s="125" t="s">
        <v>1945</v>
      </c>
      <c r="B147" s="124" t="s">
        <v>1947</v>
      </c>
      <c r="C147" s="123">
        <f>VLOOKUP(A147,'DINAMICA SEGUIMIENTO CLAVES'!$A$5:$E$509,2,0)</f>
        <v>28</v>
      </c>
      <c r="D147" s="123">
        <f>VLOOKUP(A147,'DINAMICA SEGUIMIENTO CLAVES'!$A$5:$E$509,3,0)</f>
        <v>70</v>
      </c>
      <c r="E147" s="123">
        <f>VLOOKUP(A147,'DINAMICA SEGUIMIENTO CLAVES'!$A$5:$E$509,4,0)</f>
        <v>28</v>
      </c>
      <c r="F147" s="123">
        <f>VLOOKUP(A147,'DINAMICA SEGUIMIENTO CLAVES'!$A$5:$E$509,5,0)</f>
        <v>28</v>
      </c>
      <c r="G147" s="127">
        <f t="shared" si="10"/>
        <v>0</v>
      </c>
      <c r="H147" s="127">
        <f t="shared" si="11"/>
        <v>0</v>
      </c>
      <c r="I147" s="122" t="str">
        <f t="shared" si="12"/>
        <v>minimo solicitado</v>
      </c>
      <c r="J147" s="130">
        <f>VLOOKUP(A147,'DINAMICA SEGUIMIENTO CLAVES'!$A$5:$G$509,6,0)</f>
        <v>11821.599999999929</v>
      </c>
      <c r="K147" s="130">
        <f>VLOOKUP(A147,'DINAMICA SEGUIMIENTO CLAVES'!$A$5:$G$509,7,0)</f>
        <v>4728.6399999999721</v>
      </c>
      <c r="L147" s="130">
        <f t="shared" si="13"/>
        <v>7092.9599999999573</v>
      </c>
      <c r="M147" s="122" t="str">
        <f t="shared" si="14"/>
        <v>Clave sin llegar al maximo</v>
      </c>
    </row>
    <row r="148" spans="1:13" ht="24" x14ac:dyDescent="0.2">
      <c r="A148" s="125" t="s">
        <v>549</v>
      </c>
      <c r="B148" s="124" t="s">
        <v>551</v>
      </c>
      <c r="C148" s="123">
        <f>VLOOKUP(A148,'DINAMICA SEGUIMIENTO CLAVES'!$A$5:$E$509,2,0)</f>
        <v>25</v>
      </c>
      <c r="D148" s="123">
        <f>VLOOKUP(A148,'DINAMICA SEGUIMIENTO CLAVES'!$A$5:$E$509,3,0)</f>
        <v>62</v>
      </c>
      <c r="E148" s="123">
        <f>VLOOKUP(A148,'DINAMICA SEGUIMIENTO CLAVES'!$A$5:$E$509,4,0)</f>
        <v>25</v>
      </c>
      <c r="F148" s="123">
        <f>VLOOKUP(A148,'DINAMICA SEGUIMIENTO CLAVES'!$A$5:$E$509,5,0)</f>
        <v>25</v>
      </c>
      <c r="G148" s="127">
        <f t="shared" si="10"/>
        <v>0</v>
      </c>
      <c r="H148" s="127">
        <f t="shared" si="11"/>
        <v>0</v>
      </c>
      <c r="I148" s="122" t="str">
        <f t="shared" si="12"/>
        <v>minimo solicitado</v>
      </c>
      <c r="J148" s="130">
        <f>VLOOKUP(A148,'DINAMICA SEGUIMIENTO CLAVES'!$A$5:$G$509,6,0)</f>
        <v>16726.98</v>
      </c>
      <c r="K148" s="130">
        <f>VLOOKUP(A148,'DINAMICA SEGUIMIENTO CLAVES'!$A$5:$G$509,7,0)</f>
        <v>6744.7500000000009</v>
      </c>
      <c r="L148" s="130">
        <f t="shared" si="13"/>
        <v>9982.23</v>
      </c>
      <c r="M148" s="122" t="str">
        <f t="shared" si="14"/>
        <v>Clave sin llegar al maximo</v>
      </c>
    </row>
    <row r="149" spans="1:13" ht="24" x14ac:dyDescent="0.2">
      <c r="A149" s="125" t="s">
        <v>2121</v>
      </c>
      <c r="B149" s="124" t="s">
        <v>2123</v>
      </c>
      <c r="C149" s="123">
        <f>VLOOKUP(A149,'DINAMICA SEGUIMIENTO CLAVES'!$A$5:$E$509,2,0)</f>
        <v>32</v>
      </c>
      <c r="D149" s="123">
        <f>VLOOKUP(A149,'DINAMICA SEGUIMIENTO CLAVES'!$A$5:$E$509,3,0)</f>
        <v>78</v>
      </c>
      <c r="E149" s="123">
        <f>VLOOKUP(A149,'DINAMICA SEGUIMIENTO CLAVES'!$A$5:$E$509,4,0)</f>
        <v>32</v>
      </c>
      <c r="F149" s="123">
        <f>VLOOKUP(A149,'DINAMICA SEGUIMIENTO CLAVES'!$A$5:$E$509,5,0)</f>
        <v>32</v>
      </c>
      <c r="G149" s="127">
        <f t="shared" si="10"/>
        <v>0</v>
      </c>
      <c r="H149" s="127">
        <f t="shared" si="11"/>
        <v>0</v>
      </c>
      <c r="I149" s="122" t="str">
        <f t="shared" si="12"/>
        <v>minimo solicitado</v>
      </c>
      <c r="J149" s="130">
        <f>VLOOKUP(A149,'DINAMICA SEGUIMIENTO CLAVES'!$A$5:$G$509,6,0)</f>
        <v>21907.08</v>
      </c>
      <c r="K149" s="130">
        <f>VLOOKUP(A149,'DINAMICA SEGUIMIENTO CLAVES'!$A$5:$G$509,7,0)</f>
        <v>8987.52</v>
      </c>
      <c r="L149" s="130">
        <f t="shared" si="13"/>
        <v>12919.560000000001</v>
      </c>
      <c r="M149" s="122" t="str">
        <f t="shared" si="14"/>
        <v>Clave sin llegar al maximo</v>
      </c>
    </row>
    <row r="150" spans="1:13" ht="24" x14ac:dyDescent="0.2">
      <c r="A150" s="125" t="s">
        <v>2065</v>
      </c>
      <c r="B150" s="124" t="s">
        <v>2067</v>
      </c>
      <c r="C150" s="123">
        <f>VLOOKUP(A150,'DINAMICA SEGUIMIENTO CLAVES'!$A$5:$E$509,2,0)</f>
        <v>2</v>
      </c>
      <c r="D150" s="123">
        <f>VLOOKUP(A150,'DINAMICA SEGUIMIENTO CLAVES'!$A$5:$E$509,3,0)</f>
        <v>3</v>
      </c>
      <c r="E150" s="123">
        <f>VLOOKUP(A150,'DINAMICA SEGUIMIENTO CLAVES'!$A$5:$E$509,4,0)</f>
        <v>2</v>
      </c>
      <c r="F150" s="123">
        <f>VLOOKUP(A150,'DINAMICA SEGUIMIENTO CLAVES'!$A$5:$E$509,5,0)</f>
        <v>2</v>
      </c>
      <c r="G150" s="127">
        <f t="shared" si="10"/>
        <v>0</v>
      </c>
      <c r="H150" s="127">
        <f t="shared" si="11"/>
        <v>0</v>
      </c>
      <c r="I150" s="122" t="str">
        <f t="shared" si="12"/>
        <v>minimo solicitado</v>
      </c>
      <c r="J150" s="130">
        <f>VLOOKUP(A150,'DINAMICA SEGUIMIENTO CLAVES'!$A$5:$G$509,6,0)</f>
        <v>57</v>
      </c>
      <c r="K150" s="130">
        <f>VLOOKUP(A150,'DINAMICA SEGUIMIENTO CLAVES'!$A$5:$G$509,7,0)</f>
        <v>38</v>
      </c>
      <c r="L150" s="130">
        <f t="shared" si="13"/>
        <v>19</v>
      </c>
      <c r="M150" s="122" t="str">
        <f t="shared" si="14"/>
        <v>Clave sin llegar al maximo</v>
      </c>
    </row>
    <row r="151" spans="1:13" ht="36" x14ac:dyDescent="0.2">
      <c r="A151" s="125" t="s">
        <v>844</v>
      </c>
      <c r="B151" s="124" t="s">
        <v>846</v>
      </c>
      <c r="C151" s="123">
        <f>VLOOKUP(A151,'DINAMICA SEGUIMIENTO CLAVES'!$A$5:$E$509,2,0)</f>
        <v>26</v>
      </c>
      <c r="D151" s="123">
        <f>VLOOKUP(A151,'DINAMICA SEGUIMIENTO CLAVES'!$A$5:$E$509,3,0)</f>
        <v>63</v>
      </c>
      <c r="E151" s="123">
        <f>VLOOKUP(A151,'DINAMICA SEGUIMIENTO CLAVES'!$A$5:$E$509,4,0)</f>
        <v>26</v>
      </c>
      <c r="F151" s="123">
        <f>VLOOKUP(A151,'DINAMICA SEGUIMIENTO CLAVES'!$A$5:$E$509,5,0)</f>
        <v>26</v>
      </c>
      <c r="G151" s="127">
        <f t="shared" si="10"/>
        <v>0</v>
      </c>
      <c r="H151" s="127">
        <f t="shared" si="11"/>
        <v>0</v>
      </c>
      <c r="I151" s="122" t="str">
        <f t="shared" si="12"/>
        <v>minimo solicitado</v>
      </c>
      <c r="J151" s="130">
        <f>VLOOKUP(A151,'DINAMICA SEGUIMIENTO CLAVES'!$A$5:$G$509,6,0)</f>
        <v>369.57</v>
      </c>
      <c r="K151" s="130">
        <f>VLOOKUP(A151,'DINAMICA SEGUIMIENTO CLAVES'!$A$5:$G$509,7,0)</f>
        <v>152.6</v>
      </c>
      <c r="L151" s="130">
        <f t="shared" si="13"/>
        <v>216.97</v>
      </c>
      <c r="M151" s="122" t="str">
        <f t="shared" si="14"/>
        <v>Clave sin llegar al maximo</v>
      </c>
    </row>
    <row r="152" spans="1:13" ht="36" x14ac:dyDescent="0.2">
      <c r="A152" s="125" t="s">
        <v>1311</v>
      </c>
      <c r="B152" s="124" t="s">
        <v>1313</v>
      </c>
      <c r="C152" s="123">
        <f>VLOOKUP(A152,'DINAMICA SEGUIMIENTO CLAVES'!$A$5:$E$509,2,0)</f>
        <v>63</v>
      </c>
      <c r="D152" s="123">
        <f>VLOOKUP(A152,'DINAMICA SEGUIMIENTO CLAVES'!$A$5:$E$509,3,0)</f>
        <v>156</v>
      </c>
      <c r="E152" s="123">
        <f>VLOOKUP(A152,'DINAMICA SEGUIMIENTO CLAVES'!$A$5:$E$509,4,0)</f>
        <v>156</v>
      </c>
      <c r="F152" s="123">
        <f>VLOOKUP(A152,'DINAMICA SEGUIMIENTO CLAVES'!$A$5:$E$509,5,0)</f>
        <v>63</v>
      </c>
      <c r="G152" s="127">
        <f t="shared" si="10"/>
        <v>93</v>
      </c>
      <c r="H152" s="127">
        <f t="shared" si="11"/>
        <v>93</v>
      </c>
      <c r="I152" s="122" t="str">
        <f t="shared" si="12"/>
        <v>minimo superado</v>
      </c>
      <c r="J152" s="130">
        <f>VLOOKUP(A152,'DINAMICA SEGUIMIENTO CLAVES'!$A$5:$G$509,6,0)</f>
        <v>18096</v>
      </c>
      <c r="K152" s="130">
        <f>VLOOKUP(A152,'DINAMICA SEGUIMIENTO CLAVES'!$A$5:$G$509,7,0)</f>
        <v>7308</v>
      </c>
      <c r="L152" s="130">
        <f t="shared" si="13"/>
        <v>10788</v>
      </c>
      <c r="M152" s="122" t="str">
        <f t="shared" si="14"/>
        <v>Clave sin llegar al maximo</v>
      </c>
    </row>
    <row r="153" spans="1:13" ht="24" x14ac:dyDescent="0.2">
      <c r="A153" s="125" t="s">
        <v>1250</v>
      </c>
      <c r="B153" s="124" t="s">
        <v>1252</v>
      </c>
      <c r="C153" s="123">
        <f>VLOOKUP(A153,'DINAMICA SEGUIMIENTO CLAVES'!$A$5:$E$509,2,0)</f>
        <v>4</v>
      </c>
      <c r="D153" s="123">
        <f>VLOOKUP(A153,'DINAMICA SEGUIMIENTO CLAVES'!$A$5:$E$509,3,0)</f>
        <v>8</v>
      </c>
      <c r="E153" s="123">
        <f>VLOOKUP(A153,'DINAMICA SEGUIMIENTO CLAVES'!$A$5:$E$509,4,0)</f>
        <v>4</v>
      </c>
      <c r="F153" s="123">
        <f>VLOOKUP(A153,'DINAMICA SEGUIMIENTO CLAVES'!$A$5:$E$509,5,0)</f>
        <v>4</v>
      </c>
      <c r="G153" s="127">
        <f t="shared" si="10"/>
        <v>0</v>
      </c>
      <c r="H153" s="127">
        <f t="shared" si="11"/>
        <v>0</v>
      </c>
      <c r="I153" s="122" t="str">
        <f t="shared" si="12"/>
        <v>minimo solicitado</v>
      </c>
      <c r="J153" s="130">
        <f>VLOOKUP(A153,'DINAMICA SEGUIMIENTO CLAVES'!$A$5:$G$509,6,0)</f>
        <v>31502.080000000002</v>
      </c>
      <c r="K153" s="130">
        <f>VLOOKUP(A153,'DINAMICA SEGUIMIENTO CLAVES'!$A$5:$G$509,7,0)</f>
        <v>15751.04</v>
      </c>
      <c r="L153" s="130">
        <f t="shared" si="13"/>
        <v>15751.04</v>
      </c>
      <c r="M153" s="122" t="str">
        <f t="shared" si="14"/>
        <v>Clave sin llegar al maximo</v>
      </c>
    </row>
    <row r="154" spans="1:13" ht="36" x14ac:dyDescent="0.2">
      <c r="A154" s="125" t="s">
        <v>991</v>
      </c>
      <c r="B154" s="124" t="s">
        <v>993</v>
      </c>
      <c r="C154" s="123">
        <f>VLOOKUP(A154,'DINAMICA SEGUIMIENTO CLAVES'!$A$5:$E$509,2,0)</f>
        <v>788</v>
      </c>
      <c r="D154" s="123">
        <f>VLOOKUP(A154,'DINAMICA SEGUIMIENTO CLAVES'!$A$5:$E$509,3,0)</f>
        <v>1970</v>
      </c>
      <c r="E154" s="123">
        <f>VLOOKUP(A154,'DINAMICA SEGUIMIENTO CLAVES'!$A$5:$E$509,4,0)</f>
        <v>788</v>
      </c>
      <c r="F154" s="123">
        <f>VLOOKUP(A154,'DINAMICA SEGUIMIENTO CLAVES'!$A$5:$E$509,5,0)</f>
        <v>788</v>
      </c>
      <c r="G154" s="127">
        <f t="shared" si="10"/>
        <v>0</v>
      </c>
      <c r="H154" s="127">
        <f t="shared" si="11"/>
        <v>0</v>
      </c>
      <c r="I154" s="122" t="str">
        <f t="shared" si="12"/>
        <v>minimo solicitado</v>
      </c>
      <c r="J154" s="130">
        <f>VLOOKUP(A154,'DINAMICA SEGUIMIENTO CLAVES'!$A$5:$G$509,6,0)</f>
        <v>715208.5</v>
      </c>
      <c r="K154" s="130">
        <f>VLOOKUP(A154,'DINAMICA SEGUIMIENTO CLAVES'!$A$5:$G$509,7,0)</f>
        <v>286083.40000000002</v>
      </c>
      <c r="L154" s="130">
        <f t="shared" si="13"/>
        <v>429125.1</v>
      </c>
      <c r="M154" s="122" t="str">
        <f t="shared" si="14"/>
        <v>Clave sin llegar al maximo</v>
      </c>
    </row>
    <row r="155" spans="1:13" ht="36" x14ac:dyDescent="0.2">
      <c r="A155" s="125" t="s">
        <v>2174</v>
      </c>
      <c r="B155" s="124" t="s">
        <v>2176</v>
      </c>
      <c r="C155" s="123">
        <f>VLOOKUP(A155,'DINAMICA SEGUIMIENTO CLAVES'!$A$5:$E$509,2,0)</f>
        <v>3120</v>
      </c>
      <c r="D155" s="123">
        <f>VLOOKUP(A155,'DINAMICA SEGUIMIENTO CLAVES'!$A$5:$E$509,3,0)</f>
        <v>7800</v>
      </c>
      <c r="E155" s="123">
        <f>VLOOKUP(A155,'DINAMICA SEGUIMIENTO CLAVES'!$A$5:$E$509,4,0)</f>
        <v>3120</v>
      </c>
      <c r="F155" s="123">
        <f>VLOOKUP(A155,'DINAMICA SEGUIMIENTO CLAVES'!$A$5:$E$509,5,0)</f>
        <v>3120</v>
      </c>
      <c r="G155" s="127">
        <f t="shared" si="10"/>
        <v>0</v>
      </c>
      <c r="H155" s="127">
        <f t="shared" si="11"/>
        <v>0</v>
      </c>
      <c r="I155" s="122" t="str">
        <f t="shared" si="12"/>
        <v>minimo solicitado</v>
      </c>
      <c r="J155" s="130">
        <f>VLOOKUP(A155,'DINAMICA SEGUIMIENTO CLAVES'!$A$5:$G$509,6,0)</f>
        <v>2098200</v>
      </c>
      <c r="K155" s="130">
        <f>VLOOKUP(A155,'DINAMICA SEGUIMIENTO CLAVES'!$A$5:$G$509,7,0)</f>
        <v>839280</v>
      </c>
      <c r="L155" s="130">
        <f t="shared" si="13"/>
        <v>1258920</v>
      </c>
      <c r="M155" s="122" t="str">
        <f t="shared" si="14"/>
        <v>Clave sin llegar al maximo</v>
      </c>
    </row>
    <row r="156" spans="1:13" ht="24" x14ac:dyDescent="0.2">
      <c r="A156" s="125" t="s">
        <v>1673</v>
      </c>
      <c r="B156" s="124" t="s">
        <v>1675</v>
      </c>
      <c r="C156" s="123">
        <f>VLOOKUP(A156,'DINAMICA SEGUIMIENTO CLAVES'!$A$5:$E$509,2,0)</f>
        <v>1560</v>
      </c>
      <c r="D156" s="123">
        <f>VLOOKUP(A156,'DINAMICA SEGUIMIENTO CLAVES'!$A$5:$E$509,3,0)</f>
        <v>3900</v>
      </c>
      <c r="E156" s="123">
        <f>VLOOKUP(A156,'DINAMICA SEGUIMIENTO CLAVES'!$A$5:$E$509,4,0)</f>
        <v>1560</v>
      </c>
      <c r="F156" s="123">
        <f>VLOOKUP(A156,'DINAMICA SEGUIMIENTO CLAVES'!$A$5:$E$509,5,0)</f>
        <v>1560</v>
      </c>
      <c r="G156" s="127">
        <f t="shared" si="10"/>
        <v>0</v>
      </c>
      <c r="H156" s="127">
        <f t="shared" si="11"/>
        <v>0</v>
      </c>
      <c r="I156" s="122" t="str">
        <f t="shared" si="12"/>
        <v>minimo solicitado</v>
      </c>
      <c r="J156" s="130">
        <f>VLOOKUP(A156,'DINAMICA SEGUIMIENTO CLAVES'!$A$5:$G$509,6,0)</f>
        <v>62790.000000000007</v>
      </c>
      <c r="K156" s="130">
        <f>VLOOKUP(A156,'DINAMICA SEGUIMIENTO CLAVES'!$A$5:$G$509,7,0)</f>
        <v>25116.000000000004</v>
      </c>
      <c r="L156" s="130">
        <f t="shared" si="13"/>
        <v>37674</v>
      </c>
      <c r="M156" s="122" t="str">
        <f t="shared" si="14"/>
        <v>Clave sin llegar al maximo</v>
      </c>
    </row>
    <row r="157" spans="1:13" ht="36" x14ac:dyDescent="0.2">
      <c r="A157" s="125" t="s">
        <v>2110</v>
      </c>
      <c r="B157" s="124" t="s">
        <v>2112</v>
      </c>
      <c r="C157" s="123">
        <f>VLOOKUP(A157,'DINAMICA SEGUIMIENTO CLAVES'!$A$5:$E$509,2,0)</f>
        <v>4</v>
      </c>
      <c r="D157" s="123">
        <f>VLOOKUP(A157,'DINAMICA SEGUIMIENTO CLAVES'!$A$5:$E$509,3,0)</f>
        <v>10</v>
      </c>
      <c r="E157" s="123">
        <f>VLOOKUP(A157,'DINAMICA SEGUIMIENTO CLAVES'!$A$5:$E$509,4,0)</f>
        <v>4</v>
      </c>
      <c r="F157" s="123">
        <f>VLOOKUP(A157,'DINAMICA SEGUIMIENTO CLAVES'!$A$5:$E$509,5,0)</f>
        <v>4</v>
      </c>
      <c r="G157" s="127">
        <f t="shared" si="10"/>
        <v>0</v>
      </c>
      <c r="H157" s="127">
        <f t="shared" si="11"/>
        <v>0</v>
      </c>
      <c r="I157" s="122" t="str">
        <f t="shared" si="12"/>
        <v>minimo solicitado</v>
      </c>
      <c r="J157" s="130">
        <f>VLOOKUP(A157,'DINAMICA SEGUIMIENTO CLAVES'!$A$5:$G$509,6,0)</f>
        <v>101.5</v>
      </c>
      <c r="K157" s="130">
        <f>VLOOKUP(A157,'DINAMICA SEGUIMIENTO CLAVES'!$A$5:$G$509,7,0)</f>
        <v>40.6</v>
      </c>
      <c r="L157" s="130">
        <f t="shared" si="13"/>
        <v>60.9</v>
      </c>
      <c r="M157" s="122" t="str">
        <f t="shared" si="14"/>
        <v>Clave sin llegar al maximo</v>
      </c>
    </row>
    <row r="158" spans="1:13" ht="48" x14ac:dyDescent="0.2">
      <c r="A158" s="125" t="s">
        <v>1750</v>
      </c>
      <c r="B158" s="124" t="s">
        <v>1752</v>
      </c>
      <c r="C158" s="123">
        <f>VLOOKUP(A158,'DINAMICA SEGUIMIENTO CLAVES'!$A$5:$E$509,2,0)</f>
        <v>63</v>
      </c>
      <c r="D158" s="123">
        <f>VLOOKUP(A158,'DINAMICA SEGUIMIENTO CLAVES'!$A$5:$E$509,3,0)</f>
        <v>156</v>
      </c>
      <c r="E158" s="123">
        <f>VLOOKUP(A158,'DINAMICA SEGUIMIENTO CLAVES'!$A$5:$E$509,4,0)</f>
        <v>63</v>
      </c>
      <c r="F158" s="123">
        <f>VLOOKUP(A158,'DINAMICA SEGUIMIENTO CLAVES'!$A$5:$E$509,5,0)</f>
        <v>63</v>
      </c>
      <c r="G158" s="127">
        <f t="shared" si="10"/>
        <v>0</v>
      </c>
      <c r="H158" s="127">
        <f t="shared" si="11"/>
        <v>0</v>
      </c>
      <c r="I158" s="122" t="str">
        <f t="shared" si="12"/>
        <v>minimo solicitado</v>
      </c>
      <c r="J158" s="130">
        <f>VLOOKUP(A158,'DINAMICA SEGUIMIENTO CLAVES'!$A$5:$G$509,6,0)</f>
        <v>41804.880000000005</v>
      </c>
      <c r="K158" s="130">
        <f>VLOOKUP(A158,'DINAMICA SEGUIMIENTO CLAVES'!$A$5:$G$509,7,0)</f>
        <v>16882.740000000002</v>
      </c>
      <c r="L158" s="130">
        <f t="shared" si="13"/>
        <v>24922.140000000003</v>
      </c>
      <c r="M158" s="122" t="str">
        <f t="shared" si="14"/>
        <v>Clave sin llegar al maximo</v>
      </c>
    </row>
    <row r="159" spans="1:13" ht="36" x14ac:dyDescent="0.2">
      <c r="A159" s="125" t="s">
        <v>1073</v>
      </c>
      <c r="B159" s="124" t="s">
        <v>1075</v>
      </c>
      <c r="C159" s="123">
        <f>VLOOKUP(A159,'DINAMICA SEGUIMIENTO CLAVES'!$A$5:$E$509,2,0)</f>
        <v>34</v>
      </c>
      <c r="D159" s="123">
        <f>VLOOKUP(A159,'DINAMICA SEGUIMIENTO CLAVES'!$A$5:$E$509,3,0)</f>
        <v>84</v>
      </c>
      <c r="E159" s="123">
        <f>VLOOKUP(A159,'DINAMICA SEGUIMIENTO CLAVES'!$A$5:$E$509,4,0)</f>
        <v>84</v>
      </c>
      <c r="F159" s="123">
        <f>VLOOKUP(A159,'DINAMICA SEGUIMIENTO CLAVES'!$A$5:$E$509,5,0)</f>
        <v>34</v>
      </c>
      <c r="G159" s="127">
        <f t="shared" si="10"/>
        <v>50</v>
      </c>
      <c r="H159" s="127">
        <f t="shared" si="11"/>
        <v>50</v>
      </c>
      <c r="I159" s="122" t="str">
        <f t="shared" si="12"/>
        <v>minimo superado</v>
      </c>
      <c r="J159" s="130">
        <f>VLOOKUP(A159,'DINAMICA SEGUIMIENTO CLAVES'!$A$5:$G$509,6,0)</f>
        <v>11592.84</v>
      </c>
      <c r="K159" s="130">
        <f>VLOOKUP(A159,'DINAMICA SEGUIMIENTO CLAVES'!$A$5:$G$509,7,0)</f>
        <v>4692.34</v>
      </c>
      <c r="L159" s="130">
        <f t="shared" si="13"/>
        <v>6900.5</v>
      </c>
      <c r="M159" s="122" t="str">
        <f t="shared" si="14"/>
        <v>Clave sin llegar al maximo</v>
      </c>
    </row>
    <row r="160" spans="1:13" ht="36" x14ac:dyDescent="0.2">
      <c r="A160" s="125" t="s">
        <v>670</v>
      </c>
      <c r="B160" s="124" t="s">
        <v>672</v>
      </c>
      <c r="C160" s="123">
        <f>VLOOKUP(A160,'DINAMICA SEGUIMIENTO CLAVES'!$A$5:$E$509,2,0)</f>
        <v>216</v>
      </c>
      <c r="D160" s="123">
        <f>VLOOKUP(A160,'DINAMICA SEGUIMIENTO CLAVES'!$A$5:$E$509,3,0)</f>
        <v>538</v>
      </c>
      <c r="E160" s="123">
        <f>VLOOKUP(A160,'DINAMICA SEGUIMIENTO CLAVES'!$A$5:$E$509,4,0)</f>
        <v>538</v>
      </c>
      <c r="F160" s="123">
        <f>VLOOKUP(A160,'DINAMICA SEGUIMIENTO CLAVES'!$A$5:$E$509,5,0)</f>
        <v>216</v>
      </c>
      <c r="G160" s="127">
        <f t="shared" si="10"/>
        <v>322</v>
      </c>
      <c r="H160" s="127">
        <f t="shared" si="11"/>
        <v>322</v>
      </c>
      <c r="I160" s="122" t="str">
        <f t="shared" si="12"/>
        <v>minimo superado</v>
      </c>
      <c r="J160" s="130">
        <f>VLOOKUP(A160,'DINAMICA SEGUIMIENTO CLAVES'!$A$5:$G$509,6,0)</f>
        <v>3244.1400000000003</v>
      </c>
      <c r="K160" s="130">
        <f>VLOOKUP(A160,'DINAMICA SEGUIMIENTO CLAVES'!$A$5:$G$509,7,0)</f>
        <v>1302.48</v>
      </c>
      <c r="L160" s="130">
        <f t="shared" si="13"/>
        <v>1941.6600000000003</v>
      </c>
      <c r="M160" s="122" t="str">
        <f t="shared" si="14"/>
        <v>Clave sin llegar al maximo</v>
      </c>
    </row>
    <row r="161" spans="1:13" ht="36" x14ac:dyDescent="0.2">
      <c r="A161" s="125" t="s">
        <v>1747</v>
      </c>
      <c r="B161" s="124" t="s">
        <v>1749</v>
      </c>
      <c r="C161" s="123">
        <f>VLOOKUP(A161,'DINAMICA SEGUIMIENTO CLAVES'!$A$5:$E$509,2,0)</f>
        <v>1700</v>
      </c>
      <c r="D161" s="123">
        <f>VLOOKUP(A161,'DINAMICA SEGUIMIENTO CLAVES'!$A$5:$E$509,3,0)</f>
        <v>4249</v>
      </c>
      <c r="E161" s="123">
        <f>VLOOKUP(A161,'DINAMICA SEGUIMIENTO CLAVES'!$A$5:$E$509,4,0)</f>
        <v>4249</v>
      </c>
      <c r="F161" s="123">
        <f>VLOOKUP(A161,'DINAMICA SEGUIMIENTO CLAVES'!$A$5:$E$509,5,0)</f>
        <v>4249</v>
      </c>
      <c r="G161" s="127">
        <f t="shared" si="10"/>
        <v>0</v>
      </c>
      <c r="H161" s="127">
        <f t="shared" si="11"/>
        <v>2549</v>
      </c>
      <c r="I161" s="122" t="str">
        <f t="shared" si="12"/>
        <v>minimo superado</v>
      </c>
      <c r="J161" s="130">
        <f>VLOOKUP(A161,'DINAMICA SEGUIMIENTO CLAVES'!$A$5:$G$509,6,0)</f>
        <v>53324.950000000004</v>
      </c>
      <c r="K161" s="130">
        <f>VLOOKUP(A161,'DINAMICA SEGUIMIENTO CLAVES'!$A$5:$G$509,7,0)</f>
        <v>53324.950000000004</v>
      </c>
      <c r="L161" s="130">
        <f t="shared" si="13"/>
        <v>0</v>
      </c>
      <c r="M161" s="122" t="str">
        <f t="shared" si="14"/>
        <v>Clave al maximo</v>
      </c>
    </row>
    <row r="162" spans="1:13" ht="36" x14ac:dyDescent="0.2">
      <c r="A162" s="125" t="s">
        <v>1811</v>
      </c>
      <c r="B162" s="124" t="s">
        <v>1813</v>
      </c>
      <c r="C162" s="123">
        <f>VLOOKUP(A162,'DINAMICA SEGUIMIENTO CLAVES'!$A$5:$E$509,2,0)</f>
        <v>1002</v>
      </c>
      <c r="D162" s="123">
        <f>VLOOKUP(A162,'DINAMICA SEGUIMIENTO CLAVES'!$A$5:$E$509,3,0)</f>
        <v>2505</v>
      </c>
      <c r="E162" s="123">
        <f>VLOOKUP(A162,'DINAMICA SEGUIMIENTO CLAVES'!$A$5:$E$509,4,0)</f>
        <v>1002</v>
      </c>
      <c r="F162" s="123">
        <f>VLOOKUP(A162,'DINAMICA SEGUIMIENTO CLAVES'!$A$5:$E$509,5,0)</f>
        <v>1002</v>
      </c>
      <c r="G162" s="127">
        <f t="shared" si="10"/>
        <v>0</v>
      </c>
      <c r="H162" s="127">
        <f t="shared" si="11"/>
        <v>0</v>
      </c>
      <c r="I162" s="122" t="str">
        <f t="shared" si="12"/>
        <v>minimo solicitado</v>
      </c>
      <c r="J162" s="130">
        <f>VLOOKUP(A162,'DINAMICA SEGUIMIENTO CLAVES'!$A$5:$G$509,6,0)</f>
        <v>41532.899999999994</v>
      </c>
      <c r="K162" s="130">
        <f>VLOOKUP(A162,'DINAMICA SEGUIMIENTO CLAVES'!$A$5:$G$509,7,0)</f>
        <v>16613.16</v>
      </c>
      <c r="L162" s="130">
        <f t="shared" si="13"/>
        <v>24919.739999999994</v>
      </c>
      <c r="M162" s="122" t="str">
        <f t="shared" si="14"/>
        <v>Clave sin llegar al maximo</v>
      </c>
    </row>
    <row r="163" spans="1:13" ht="24" x14ac:dyDescent="0.2">
      <c r="A163" s="125" t="s">
        <v>1035</v>
      </c>
      <c r="B163" s="124" t="s">
        <v>1037</v>
      </c>
      <c r="C163" s="123">
        <f>VLOOKUP(A163,'DINAMICA SEGUIMIENTO CLAVES'!$A$5:$E$509,2,0)</f>
        <v>30</v>
      </c>
      <c r="D163" s="123">
        <f>VLOOKUP(A163,'DINAMICA SEGUIMIENTO CLAVES'!$A$5:$E$509,3,0)</f>
        <v>74</v>
      </c>
      <c r="E163" s="123">
        <f>VLOOKUP(A163,'DINAMICA SEGUIMIENTO CLAVES'!$A$5:$E$509,4,0)</f>
        <v>30</v>
      </c>
      <c r="F163" s="123">
        <f>VLOOKUP(A163,'DINAMICA SEGUIMIENTO CLAVES'!$A$5:$E$509,5,0)</f>
        <v>30</v>
      </c>
      <c r="G163" s="127">
        <f t="shared" si="10"/>
        <v>0</v>
      </c>
      <c r="H163" s="127">
        <f t="shared" si="11"/>
        <v>0</v>
      </c>
      <c r="I163" s="122" t="str">
        <f t="shared" si="12"/>
        <v>minimo solicitado</v>
      </c>
      <c r="J163" s="130">
        <f>VLOOKUP(A163,'DINAMICA SEGUIMIENTO CLAVES'!$A$5:$G$509,6,0)</f>
        <v>103526</v>
      </c>
      <c r="K163" s="130">
        <f>VLOOKUP(A163,'DINAMICA SEGUIMIENTO CLAVES'!$A$5:$G$509,7,0)</f>
        <v>41970</v>
      </c>
      <c r="L163" s="130">
        <f t="shared" si="13"/>
        <v>61556</v>
      </c>
      <c r="M163" s="122" t="str">
        <f t="shared" si="14"/>
        <v>Clave sin llegar al maximo</v>
      </c>
    </row>
    <row r="164" spans="1:13" ht="24" x14ac:dyDescent="0.2">
      <c r="A164" s="125" t="s">
        <v>1832</v>
      </c>
      <c r="B164" s="124" t="s">
        <v>1834</v>
      </c>
      <c r="C164" s="123">
        <f>VLOOKUP(A164,'DINAMICA SEGUIMIENTO CLAVES'!$A$5:$E$509,2,0)</f>
        <v>2</v>
      </c>
      <c r="D164" s="123">
        <f>VLOOKUP(A164,'DINAMICA SEGUIMIENTO CLAVES'!$A$5:$E$509,3,0)</f>
        <v>4</v>
      </c>
      <c r="E164" s="123">
        <f>VLOOKUP(A164,'DINAMICA SEGUIMIENTO CLAVES'!$A$5:$E$509,4,0)</f>
        <v>3</v>
      </c>
      <c r="F164" s="123">
        <f>VLOOKUP(A164,'DINAMICA SEGUIMIENTO CLAVES'!$A$5:$E$509,5,0)</f>
        <v>2</v>
      </c>
      <c r="G164" s="127">
        <f t="shared" si="10"/>
        <v>1</v>
      </c>
      <c r="H164" s="127">
        <f t="shared" si="11"/>
        <v>1</v>
      </c>
      <c r="I164" s="122" t="str">
        <f t="shared" si="12"/>
        <v>minimo superado</v>
      </c>
      <c r="J164" s="130">
        <f>VLOOKUP(A164,'DINAMICA SEGUIMIENTO CLAVES'!$A$5:$G$509,6,0)</f>
        <v>775.2</v>
      </c>
      <c r="K164" s="130">
        <f>VLOOKUP(A164,'DINAMICA SEGUIMIENTO CLAVES'!$A$5:$G$509,7,0)</f>
        <v>395.8</v>
      </c>
      <c r="L164" s="130">
        <f t="shared" si="13"/>
        <v>379.40000000000003</v>
      </c>
      <c r="M164" s="122" t="str">
        <f t="shared" si="14"/>
        <v>Clave sin llegar al maximo</v>
      </c>
    </row>
    <row r="165" spans="1:13" ht="24" x14ac:dyDescent="0.2">
      <c r="A165" s="125" t="s">
        <v>2106</v>
      </c>
      <c r="B165" s="124" t="s">
        <v>2108</v>
      </c>
      <c r="C165" s="123">
        <f>VLOOKUP(A165,'DINAMICA SEGUIMIENTO CLAVES'!$A$5:$E$509,2,0)</f>
        <v>2</v>
      </c>
      <c r="D165" s="123">
        <f>VLOOKUP(A165,'DINAMICA SEGUIMIENTO CLAVES'!$A$5:$E$509,3,0)</f>
        <v>3</v>
      </c>
      <c r="E165" s="123">
        <f>VLOOKUP(A165,'DINAMICA SEGUIMIENTO CLAVES'!$A$5:$E$509,4,0)</f>
        <v>2</v>
      </c>
      <c r="F165" s="123">
        <f>VLOOKUP(A165,'DINAMICA SEGUIMIENTO CLAVES'!$A$5:$E$509,5,0)</f>
        <v>2</v>
      </c>
      <c r="G165" s="127">
        <f t="shared" si="10"/>
        <v>0</v>
      </c>
      <c r="H165" s="127">
        <f t="shared" si="11"/>
        <v>0</v>
      </c>
      <c r="I165" s="122" t="str">
        <f t="shared" si="12"/>
        <v>minimo solicitado</v>
      </c>
      <c r="J165" s="130">
        <f>VLOOKUP(A165,'DINAMICA SEGUIMIENTO CLAVES'!$A$5:$G$509,6,0)</f>
        <v>1895.25</v>
      </c>
      <c r="K165" s="130">
        <f>VLOOKUP(A165,'DINAMICA SEGUIMIENTO CLAVES'!$A$5:$G$509,7,0)</f>
        <v>1263.5</v>
      </c>
      <c r="L165" s="130">
        <f t="shared" si="13"/>
        <v>631.75</v>
      </c>
      <c r="M165" s="122" t="str">
        <f t="shared" si="14"/>
        <v>Clave sin llegar al maximo</v>
      </c>
    </row>
    <row r="166" spans="1:13" ht="36" x14ac:dyDescent="0.2">
      <c r="A166" s="125" t="s">
        <v>2057</v>
      </c>
      <c r="B166" s="124" t="s">
        <v>2059</v>
      </c>
      <c r="C166" s="123">
        <f>VLOOKUP(A166,'DINAMICA SEGUIMIENTO CLAVES'!$A$5:$E$509,2,0)</f>
        <v>38</v>
      </c>
      <c r="D166" s="123">
        <f>VLOOKUP(A166,'DINAMICA SEGUIMIENTO CLAVES'!$A$5:$E$509,3,0)</f>
        <v>93</v>
      </c>
      <c r="E166" s="123">
        <f>VLOOKUP(A166,'DINAMICA SEGUIMIENTO CLAVES'!$A$5:$E$509,4,0)</f>
        <v>93</v>
      </c>
      <c r="F166" s="123">
        <f>VLOOKUP(A166,'DINAMICA SEGUIMIENTO CLAVES'!$A$5:$E$509,5,0)</f>
        <v>93</v>
      </c>
      <c r="G166" s="127">
        <f t="shared" si="10"/>
        <v>0</v>
      </c>
      <c r="H166" s="127">
        <f t="shared" si="11"/>
        <v>55</v>
      </c>
      <c r="I166" s="122" t="str">
        <f t="shared" si="12"/>
        <v>minimo superado</v>
      </c>
      <c r="J166" s="130">
        <f>VLOOKUP(A166,'DINAMICA SEGUIMIENTO CLAVES'!$A$5:$G$509,6,0)</f>
        <v>2596.56</v>
      </c>
      <c r="K166" s="130">
        <f>VLOOKUP(A166,'DINAMICA SEGUIMIENTO CLAVES'!$A$5:$G$509,7,0)</f>
        <v>2596.56</v>
      </c>
      <c r="L166" s="130">
        <f t="shared" si="13"/>
        <v>0</v>
      </c>
      <c r="M166" s="122" t="str">
        <f t="shared" si="14"/>
        <v>Clave al maximo</v>
      </c>
    </row>
    <row r="167" spans="1:13" ht="36" x14ac:dyDescent="0.2">
      <c r="A167" s="125" t="s">
        <v>974</v>
      </c>
      <c r="B167" s="124" t="s">
        <v>976</v>
      </c>
      <c r="C167" s="123">
        <f>VLOOKUP(A167,'DINAMICA SEGUIMIENTO CLAVES'!$A$5:$E$509,2,0)</f>
        <v>34</v>
      </c>
      <c r="D167" s="123">
        <f>VLOOKUP(A167,'DINAMICA SEGUIMIENTO CLAVES'!$A$5:$E$509,3,0)</f>
        <v>85</v>
      </c>
      <c r="E167" s="123">
        <f>VLOOKUP(A167,'DINAMICA SEGUIMIENTO CLAVES'!$A$5:$E$509,4,0)</f>
        <v>34</v>
      </c>
      <c r="F167" s="123">
        <f>VLOOKUP(A167,'DINAMICA SEGUIMIENTO CLAVES'!$A$5:$E$509,5,0)</f>
        <v>34</v>
      </c>
      <c r="G167" s="127">
        <f t="shared" si="10"/>
        <v>0</v>
      </c>
      <c r="H167" s="127">
        <f t="shared" si="11"/>
        <v>0</v>
      </c>
      <c r="I167" s="122" t="str">
        <f t="shared" si="12"/>
        <v>minimo solicitado</v>
      </c>
      <c r="J167" s="130">
        <f>VLOOKUP(A167,'DINAMICA SEGUIMIENTO CLAVES'!$A$5:$G$509,6,0)</f>
        <v>4029</v>
      </c>
      <c r="K167" s="130">
        <f>VLOOKUP(A167,'DINAMICA SEGUIMIENTO CLAVES'!$A$5:$G$509,7,0)</f>
        <v>1611.6</v>
      </c>
      <c r="L167" s="130">
        <f t="shared" si="13"/>
        <v>2417.4</v>
      </c>
      <c r="M167" s="122" t="str">
        <f t="shared" si="14"/>
        <v>Clave sin llegar al maximo</v>
      </c>
    </row>
    <row r="168" spans="1:13" ht="36" x14ac:dyDescent="0.2">
      <c r="A168" s="125" t="s">
        <v>736</v>
      </c>
      <c r="B168" s="124" t="s">
        <v>738</v>
      </c>
      <c r="C168" s="123">
        <f>VLOOKUP(A168,'DINAMICA SEGUIMIENTO CLAVES'!$A$5:$E$509,2,0)</f>
        <v>500</v>
      </c>
      <c r="D168" s="123">
        <f>VLOOKUP(A168,'DINAMICA SEGUIMIENTO CLAVES'!$A$5:$E$509,3,0)</f>
        <v>1248</v>
      </c>
      <c r="E168" s="123">
        <f>VLOOKUP(A168,'DINAMICA SEGUIMIENTO CLAVES'!$A$5:$E$509,4,0)</f>
        <v>500</v>
      </c>
      <c r="F168" s="123">
        <f>VLOOKUP(A168,'DINAMICA SEGUIMIENTO CLAVES'!$A$5:$E$509,5,0)</f>
        <v>500</v>
      </c>
      <c r="G168" s="127">
        <f t="shared" si="10"/>
        <v>0</v>
      </c>
      <c r="H168" s="127">
        <f t="shared" si="11"/>
        <v>0</v>
      </c>
      <c r="I168" s="122" t="str">
        <f t="shared" si="12"/>
        <v>minimo solicitado</v>
      </c>
      <c r="J168" s="130">
        <f>VLOOKUP(A168,'DINAMICA SEGUIMIENTO CLAVES'!$A$5:$G$509,6,0)</f>
        <v>12230.400000000001</v>
      </c>
      <c r="K168" s="130">
        <f>VLOOKUP(A168,'DINAMICA SEGUIMIENTO CLAVES'!$A$5:$G$509,7,0)</f>
        <v>4900</v>
      </c>
      <c r="L168" s="130">
        <f t="shared" si="13"/>
        <v>7330.4000000000015</v>
      </c>
      <c r="M168" s="122" t="str">
        <f t="shared" si="14"/>
        <v>Clave sin llegar al maximo</v>
      </c>
    </row>
    <row r="169" spans="1:13" ht="24" x14ac:dyDescent="0.2">
      <c r="A169" s="125" t="s">
        <v>2360</v>
      </c>
      <c r="B169" s="124" t="s">
        <v>2362</v>
      </c>
      <c r="C169" s="123">
        <f>VLOOKUP(A169,'DINAMICA SEGUIMIENTO CLAVES'!$A$5:$E$509,2,0)</f>
        <v>21</v>
      </c>
      <c r="D169" s="123">
        <f>VLOOKUP(A169,'DINAMICA SEGUIMIENTO CLAVES'!$A$5:$E$509,3,0)</f>
        <v>52</v>
      </c>
      <c r="E169" s="123">
        <f>VLOOKUP(A169,'DINAMICA SEGUIMIENTO CLAVES'!$A$5:$E$509,4,0)</f>
        <v>21</v>
      </c>
      <c r="F169" s="123">
        <f>VLOOKUP(A169,'DINAMICA SEGUIMIENTO CLAVES'!$A$5:$E$509,5,0)</f>
        <v>21</v>
      </c>
      <c r="G169" s="127">
        <f t="shared" si="10"/>
        <v>0</v>
      </c>
      <c r="H169" s="127">
        <f t="shared" si="11"/>
        <v>0</v>
      </c>
      <c r="I169" s="122" t="str">
        <f t="shared" si="12"/>
        <v>minimo solicitado</v>
      </c>
      <c r="J169" s="130">
        <f>VLOOKUP(A169,'DINAMICA SEGUIMIENTO CLAVES'!$A$5:$G$509,6,0)</f>
        <v>1726.4</v>
      </c>
      <c r="K169" s="130">
        <f>VLOOKUP(A169,'DINAMICA SEGUIMIENTO CLAVES'!$A$5:$G$509,7,0)</f>
        <v>697.2</v>
      </c>
      <c r="L169" s="130">
        <f t="shared" si="13"/>
        <v>1029.2</v>
      </c>
      <c r="M169" s="122" t="str">
        <f t="shared" si="14"/>
        <v>Clave sin llegar al maximo</v>
      </c>
    </row>
    <row r="170" spans="1:13" ht="24" x14ac:dyDescent="0.2">
      <c r="A170" s="125" t="s">
        <v>2083</v>
      </c>
      <c r="B170" s="124" t="s">
        <v>2085</v>
      </c>
      <c r="C170" s="123">
        <f>VLOOKUP(A170,'DINAMICA SEGUIMIENTO CLAVES'!$A$5:$E$509,2,0)</f>
        <v>2</v>
      </c>
      <c r="D170" s="123">
        <f>VLOOKUP(A170,'DINAMICA SEGUIMIENTO CLAVES'!$A$5:$E$509,3,0)</f>
        <v>3</v>
      </c>
      <c r="E170" s="123">
        <f>VLOOKUP(A170,'DINAMICA SEGUIMIENTO CLAVES'!$A$5:$E$509,4,0)</f>
        <v>2</v>
      </c>
      <c r="F170" s="123">
        <f>VLOOKUP(A170,'DINAMICA SEGUIMIENTO CLAVES'!$A$5:$E$509,5,0)</f>
        <v>2</v>
      </c>
      <c r="G170" s="127">
        <f t="shared" si="10"/>
        <v>0</v>
      </c>
      <c r="H170" s="127">
        <f t="shared" si="11"/>
        <v>0</v>
      </c>
      <c r="I170" s="122" t="str">
        <f t="shared" si="12"/>
        <v>minimo solicitado</v>
      </c>
      <c r="J170" s="130">
        <f>VLOOKUP(A170,'DINAMICA SEGUIMIENTO CLAVES'!$A$5:$G$509,6,0)</f>
        <v>447.39</v>
      </c>
      <c r="K170" s="130">
        <f>VLOOKUP(A170,'DINAMICA SEGUIMIENTO CLAVES'!$A$5:$G$509,7,0)</f>
        <v>298.26</v>
      </c>
      <c r="L170" s="130">
        <f t="shared" si="13"/>
        <v>149.13</v>
      </c>
      <c r="M170" s="122" t="str">
        <f t="shared" si="14"/>
        <v>Clave sin llegar al maximo</v>
      </c>
    </row>
    <row r="171" spans="1:13" ht="36" x14ac:dyDescent="0.2">
      <c r="A171" s="125" t="s">
        <v>1481</v>
      </c>
      <c r="B171" s="124" t="s">
        <v>1483</v>
      </c>
      <c r="C171" s="123">
        <f>VLOOKUP(A171,'DINAMICA SEGUIMIENTO CLAVES'!$A$5:$E$509,2,0)</f>
        <v>76</v>
      </c>
      <c r="D171" s="123">
        <f>VLOOKUP(A171,'DINAMICA SEGUIMIENTO CLAVES'!$A$5:$E$509,3,0)</f>
        <v>189</v>
      </c>
      <c r="E171" s="123">
        <f>VLOOKUP(A171,'DINAMICA SEGUIMIENTO CLAVES'!$A$5:$E$509,4,0)</f>
        <v>76</v>
      </c>
      <c r="F171" s="123">
        <f>VLOOKUP(A171,'DINAMICA SEGUIMIENTO CLAVES'!$A$5:$E$509,5,0)</f>
        <v>76</v>
      </c>
      <c r="G171" s="127">
        <f t="shared" si="10"/>
        <v>0</v>
      </c>
      <c r="H171" s="127">
        <f t="shared" si="11"/>
        <v>0</v>
      </c>
      <c r="I171" s="122" t="str">
        <f t="shared" si="12"/>
        <v>minimo solicitado</v>
      </c>
      <c r="J171" s="130">
        <f>VLOOKUP(A171,'DINAMICA SEGUIMIENTO CLAVES'!$A$5:$G$509,6,0)</f>
        <v>941.22</v>
      </c>
      <c r="K171" s="130">
        <f>VLOOKUP(A171,'DINAMICA SEGUIMIENTO CLAVES'!$A$5:$G$509,7,0)</f>
        <v>378.48</v>
      </c>
      <c r="L171" s="130">
        <f t="shared" si="13"/>
        <v>562.74</v>
      </c>
      <c r="M171" s="122" t="str">
        <f t="shared" si="14"/>
        <v>Clave sin llegar al maximo</v>
      </c>
    </row>
    <row r="172" spans="1:13" ht="36" x14ac:dyDescent="0.2">
      <c r="A172" s="125" t="s">
        <v>510</v>
      </c>
      <c r="B172" s="124" t="s">
        <v>512</v>
      </c>
      <c r="C172" s="123">
        <f>VLOOKUP(A172,'DINAMICA SEGUIMIENTO CLAVES'!$A$5:$E$509,2,0)</f>
        <v>60</v>
      </c>
      <c r="D172" s="123">
        <f>VLOOKUP(A172,'DINAMICA SEGUIMIENTO CLAVES'!$A$5:$E$509,3,0)</f>
        <v>148</v>
      </c>
      <c r="E172" s="123">
        <f>VLOOKUP(A172,'DINAMICA SEGUIMIENTO CLAVES'!$A$5:$E$509,4,0)</f>
        <v>60</v>
      </c>
      <c r="F172" s="123">
        <f>VLOOKUP(A172,'DINAMICA SEGUIMIENTO CLAVES'!$A$5:$E$509,5,0)</f>
        <v>60</v>
      </c>
      <c r="G172" s="127">
        <f t="shared" si="10"/>
        <v>0</v>
      </c>
      <c r="H172" s="127">
        <f t="shared" si="11"/>
        <v>0</v>
      </c>
      <c r="I172" s="122" t="str">
        <f t="shared" si="12"/>
        <v>minimo solicitado</v>
      </c>
      <c r="J172" s="130">
        <f>VLOOKUP(A172,'DINAMICA SEGUIMIENTO CLAVES'!$A$5:$G$509,6,0)</f>
        <v>1928.4399999999998</v>
      </c>
      <c r="K172" s="130">
        <f>VLOOKUP(A172,'DINAMICA SEGUIMIENTO CLAVES'!$A$5:$G$509,7,0)</f>
        <v>781.8</v>
      </c>
      <c r="L172" s="130">
        <f t="shared" si="13"/>
        <v>1146.6399999999999</v>
      </c>
      <c r="M172" s="122" t="str">
        <f t="shared" si="14"/>
        <v>Clave sin llegar al maximo</v>
      </c>
    </row>
    <row r="173" spans="1:13" ht="24" x14ac:dyDescent="0.2">
      <c r="A173" s="125" t="s">
        <v>998</v>
      </c>
      <c r="B173" s="124" t="s">
        <v>1000</v>
      </c>
      <c r="C173" s="123">
        <f>VLOOKUP(A173,'DINAMICA SEGUIMIENTO CLAVES'!$A$5:$E$509,2,0)</f>
        <v>23</v>
      </c>
      <c r="D173" s="123">
        <f>VLOOKUP(A173,'DINAMICA SEGUIMIENTO CLAVES'!$A$5:$E$509,3,0)</f>
        <v>56</v>
      </c>
      <c r="E173" s="123">
        <f>VLOOKUP(A173,'DINAMICA SEGUIMIENTO CLAVES'!$A$5:$E$509,4,0)</f>
        <v>56</v>
      </c>
      <c r="F173" s="123">
        <f>VLOOKUP(A173,'DINAMICA SEGUIMIENTO CLAVES'!$A$5:$E$509,5,0)</f>
        <v>56</v>
      </c>
      <c r="G173" s="127">
        <f t="shared" si="10"/>
        <v>0</v>
      </c>
      <c r="H173" s="127">
        <f t="shared" si="11"/>
        <v>33</v>
      </c>
      <c r="I173" s="122" t="str">
        <f t="shared" si="12"/>
        <v>minimo superado</v>
      </c>
      <c r="J173" s="130">
        <f>VLOOKUP(A173,'DINAMICA SEGUIMIENTO CLAVES'!$A$5:$G$509,6,0)</f>
        <v>613.19999999999993</v>
      </c>
      <c r="K173" s="130">
        <f>VLOOKUP(A173,'DINAMICA SEGUIMIENTO CLAVES'!$A$5:$G$509,7,0)</f>
        <v>613.19999999999993</v>
      </c>
      <c r="L173" s="130">
        <f t="shared" si="13"/>
        <v>0</v>
      </c>
      <c r="M173" s="122" t="str">
        <f t="shared" si="14"/>
        <v>Clave al maximo</v>
      </c>
    </row>
    <row r="174" spans="1:13" ht="36" x14ac:dyDescent="0.2">
      <c r="A174" s="125" t="s">
        <v>1507</v>
      </c>
      <c r="B174" s="124" t="s">
        <v>1509</v>
      </c>
      <c r="C174" s="123">
        <f>VLOOKUP(A174,'DINAMICA SEGUIMIENTO CLAVES'!$A$5:$E$509,2,0)</f>
        <v>76</v>
      </c>
      <c r="D174" s="123">
        <f>VLOOKUP(A174,'DINAMICA SEGUIMIENTO CLAVES'!$A$5:$E$509,3,0)</f>
        <v>189</v>
      </c>
      <c r="E174" s="123">
        <f>VLOOKUP(A174,'DINAMICA SEGUIMIENTO CLAVES'!$A$5:$E$509,4,0)</f>
        <v>76</v>
      </c>
      <c r="F174" s="123">
        <f>VLOOKUP(A174,'DINAMICA SEGUIMIENTO CLAVES'!$A$5:$E$509,5,0)</f>
        <v>76</v>
      </c>
      <c r="G174" s="127">
        <f t="shared" si="10"/>
        <v>0</v>
      </c>
      <c r="H174" s="127">
        <f t="shared" si="11"/>
        <v>0</v>
      </c>
      <c r="I174" s="122" t="str">
        <f t="shared" si="12"/>
        <v>minimo solicitado</v>
      </c>
      <c r="J174" s="130">
        <f>VLOOKUP(A174,'DINAMICA SEGUIMIENTO CLAVES'!$A$5:$G$509,6,0)</f>
        <v>9870.7499999999891</v>
      </c>
      <c r="K174" s="130">
        <f>VLOOKUP(A174,'DINAMICA SEGUIMIENTO CLAVES'!$A$5:$G$509,7,0)</f>
        <v>3969.1899999999951</v>
      </c>
      <c r="L174" s="130">
        <f t="shared" si="13"/>
        <v>5901.559999999994</v>
      </c>
      <c r="M174" s="122" t="str">
        <f t="shared" si="14"/>
        <v>Clave sin llegar al maximo</v>
      </c>
    </row>
    <row r="175" spans="1:13" ht="36" x14ac:dyDescent="0.2">
      <c r="A175" s="125" t="s">
        <v>629</v>
      </c>
      <c r="B175" s="124" t="s">
        <v>631</v>
      </c>
      <c r="C175" s="123">
        <f>VLOOKUP(A175,'DINAMICA SEGUIMIENTO CLAVES'!$A$5:$E$509,2,0)</f>
        <v>780</v>
      </c>
      <c r="D175" s="123">
        <f>VLOOKUP(A175,'DINAMICA SEGUIMIENTO CLAVES'!$A$5:$E$509,3,0)</f>
        <v>1950</v>
      </c>
      <c r="E175" s="123">
        <f>VLOOKUP(A175,'DINAMICA SEGUIMIENTO CLAVES'!$A$5:$E$509,4,0)</f>
        <v>1950</v>
      </c>
      <c r="F175" s="123">
        <f>VLOOKUP(A175,'DINAMICA SEGUIMIENTO CLAVES'!$A$5:$E$509,5,0)</f>
        <v>1950</v>
      </c>
      <c r="G175" s="127">
        <f t="shared" si="10"/>
        <v>0</v>
      </c>
      <c r="H175" s="127">
        <f t="shared" si="11"/>
        <v>1170</v>
      </c>
      <c r="I175" s="122" t="str">
        <f t="shared" si="12"/>
        <v>minimo superado</v>
      </c>
      <c r="J175" s="130">
        <f>VLOOKUP(A175,'DINAMICA SEGUIMIENTO CLAVES'!$A$5:$G$509,6,0)</f>
        <v>128992.50000000001</v>
      </c>
      <c r="K175" s="130">
        <f>VLOOKUP(A175,'DINAMICA SEGUIMIENTO CLAVES'!$A$5:$G$509,7,0)</f>
        <v>128992.50000000001</v>
      </c>
      <c r="L175" s="130">
        <f t="shared" si="13"/>
        <v>0</v>
      </c>
      <c r="M175" s="122" t="str">
        <f t="shared" si="14"/>
        <v>Clave al maximo</v>
      </c>
    </row>
    <row r="176" spans="1:13" ht="24" x14ac:dyDescent="0.2">
      <c r="A176" s="125" t="s">
        <v>1055</v>
      </c>
      <c r="B176" s="124" t="s">
        <v>1057</v>
      </c>
      <c r="C176" s="123">
        <f>VLOOKUP(A176,'DINAMICA SEGUIMIENTO CLAVES'!$A$5:$E$509,2,0)</f>
        <v>34</v>
      </c>
      <c r="D176" s="123">
        <f>VLOOKUP(A176,'DINAMICA SEGUIMIENTO CLAVES'!$A$5:$E$509,3,0)</f>
        <v>84</v>
      </c>
      <c r="E176" s="123">
        <f>VLOOKUP(A176,'DINAMICA SEGUIMIENTO CLAVES'!$A$5:$E$509,4,0)</f>
        <v>34</v>
      </c>
      <c r="F176" s="123">
        <f>VLOOKUP(A176,'DINAMICA SEGUIMIENTO CLAVES'!$A$5:$E$509,5,0)</f>
        <v>34</v>
      </c>
      <c r="G176" s="127">
        <f t="shared" si="10"/>
        <v>0</v>
      </c>
      <c r="H176" s="127">
        <f t="shared" si="11"/>
        <v>0</v>
      </c>
      <c r="I176" s="122" t="str">
        <f t="shared" si="12"/>
        <v>minimo solicitado</v>
      </c>
      <c r="J176" s="130">
        <f>VLOOKUP(A176,'DINAMICA SEGUIMIENTO CLAVES'!$A$5:$G$509,6,0)</f>
        <v>19504.8</v>
      </c>
      <c r="K176" s="130">
        <f>VLOOKUP(A176,'DINAMICA SEGUIMIENTO CLAVES'!$A$5:$G$509,7,0)</f>
        <v>7894.7999999999993</v>
      </c>
      <c r="L176" s="130">
        <f t="shared" si="13"/>
        <v>11610</v>
      </c>
      <c r="M176" s="122" t="str">
        <f t="shared" si="14"/>
        <v>Clave sin llegar al maximo</v>
      </c>
    </row>
    <row r="177" spans="1:13" ht="36" x14ac:dyDescent="0.2">
      <c r="A177" s="125" t="s">
        <v>1065</v>
      </c>
      <c r="B177" s="124" t="s">
        <v>1067</v>
      </c>
      <c r="C177" s="123">
        <f>VLOOKUP(A177,'DINAMICA SEGUIMIENTO CLAVES'!$A$5:$E$509,2,0)</f>
        <v>94</v>
      </c>
      <c r="D177" s="123">
        <f>VLOOKUP(A177,'DINAMICA SEGUIMIENTO CLAVES'!$A$5:$E$509,3,0)</f>
        <v>234</v>
      </c>
      <c r="E177" s="123">
        <f>VLOOKUP(A177,'DINAMICA SEGUIMIENTO CLAVES'!$A$5:$E$509,4,0)</f>
        <v>94</v>
      </c>
      <c r="F177" s="123">
        <f>VLOOKUP(A177,'DINAMICA SEGUIMIENTO CLAVES'!$A$5:$E$509,5,0)</f>
        <v>94</v>
      </c>
      <c r="G177" s="127">
        <f t="shared" si="10"/>
        <v>0</v>
      </c>
      <c r="H177" s="127">
        <f t="shared" si="11"/>
        <v>0</v>
      </c>
      <c r="I177" s="122" t="str">
        <f t="shared" si="12"/>
        <v>minimo solicitado</v>
      </c>
      <c r="J177" s="130">
        <f>VLOOKUP(A177,'DINAMICA SEGUIMIENTO CLAVES'!$A$5:$G$509,6,0)</f>
        <v>2789982</v>
      </c>
      <c r="K177" s="130">
        <f>VLOOKUP(A177,'DINAMICA SEGUIMIENTO CLAVES'!$A$5:$G$509,7,0)</f>
        <v>1120762</v>
      </c>
      <c r="L177" s="130">
        <f t="shared" si="13"/>
        <v>1669220</v>
      </c>
      <c r="M177" s="122" t="str">
        <f t="shared" si="14"/>
        <v>Clave sin llegar al maximo</v>
      </c>
    </row>
    <row r="178" spans="1:13" ht="60" x14ac:dyDescent="0.2">
      <c r="A178" s="125" t="s">
        <v>263</v>
      </c>
      <c r="B178" s="124" t="s">
        <v>265</v>
      </c>
      <c r="C178" s="123">
        <f>VLOOKUP(A178,'DINAMICA SEGUIMIENTO CLAVES'!$A$5:$E$509,2,0)</f>
        <v>4</v>
      </c>
      <c r="D178" s="123">
        <f>VLOOKUP(A178,'DINAMICA SEGUIMIENTO CLAVES'!$A$5:$E$509,3,0)</f>
        <v>8</v>
      </c>
      <c r="E178" s="123">
        <f>VLOOKUP(A178,'DINAMICA SEGUIMIENTO CLAVES'!$A$5:$E$509,4,0)</f>
        <v>4</v>
      </c>
      <c r="F178" s="123">
        <f>VLOOKUP(A178,'DINAMICA SEGUIMIENTO CLAVES'!$A$5:$E$509,5,0)</f>
        <v>4</v>
      </c>
      <c r="G178" s="127">
        <f t="shared" si="10"/>
        <v>0</v>
      </c>
      <c r="H178" s="127">
        <f t="shared" si="11"/>
        <v>0</v>
      </c>
      <c r="I178" s="122" t="str">
        <f t="shared" si="12"/>
        <v>minimo solicitado</v>
      </c>
      <c r="J178" s="130">
        <f>VLOOKUP(A178,'DINAMICA SEGUIMIENTO CLAVES'!$A$5:$G$509,6,0)</f>
        <v>4740</v>
      </c>
      <c r="K178" s="130">
        <f>VLOOKUP(A178,'DINAMICA SEGUIMIENTO CLAVES'!$A$5:$G$509,7,0)</f>
        <v>2370</v>
      </c>
      <c r="L178" s="130">
        <f t="shared" si="13"/>
        <v>2370</v>
      </c>
      <c r="M178" s="122" t="str">
        <f t="shared" si="14"/>
        <v>Clave sin llegar al maximo</v>
      </c>
    </row>
    <row r="179" spans="1:13" ht="24" x14ac:dyDescent="0.2">
      <c r="A179" s="125" t="s">
        <v>355</v>
      </c>
      <c r="B179" s="124" t="s">
        <v>357</v>
      </c>
      <c r="C179" s="123">
        <f>VLOOKUP(A179,'DINAMICA SEGUIMIENTO CLAVES'!$A$5:$E$509,2,0)</f>
        <v>78</v>
      </c>
      <c r="D179" s="123">
        <f>VLOOKUP(A179,'DINAMICA SEGUIMIENTO CLAVES'!$A$5:$E$509,3,0)</f>
        <v>195</v>
      </c>
      <c r="E179" s="123">
        <f>VLOOKUP(A179,'DINAMICA SEGUIMIENTO CLAVES'!$A$5:$E$509,4,0)</f>
        <v>78</v>
      </c>
      <c r="F179" s="123">
        <f>VLOOKUP(A179,'DINAMICA SEGUIMIENTO CLAVES'!$A$5:$E$509,5,0)</f>
        <v>78</v>
      </c>
      <c r="G179" s="127">
        <f t="shared" si="10"/>
        <v>0</v>
      </c>
      <c r="H179" s="127">
        <f t="shared" si="11"/>
        <v>0</v>
      </c>
      <c r="I179" s="122" t="str">
        <f t="shared" si="12"/>
        <v>minimo solicitado</v>
      </c>
      <c r="J179" s="130">
        <f>VLOOKUP(A179,'DINAMICA SEGUIMIENTO CLAVES'!$A$5:$G$509,6,0)</f>
        <v>8038875</v>
      </c>
      <c r="K179" s="130">
        <f>VLOOKUP(A179,'DINAMICA SEGUIMIENTO CLAVES'!$A$5:$G$509,7,0)</f>
        <v>3215550</v>
      </c>
      <c r="L179" s="130">
        <f t="shared" si="13"/>
        <v>4823325</v>
      </c>
      <c r="M179" s="122" t="str">
        <f t="shared" si="14"/>
        <v>Clave sin llegar al maximo</v>
      </c>
    </row>
    <row r="180" spans="1:13" ht="24" x14ac:dyDescent="0.2">
      <c r="A180" s="125" t="s">
        <v>238</v>
      </c>
      <c r="B180" s="124" t="s">
        <v>240</v>
      </c>
      <c r="C180" s="123">
        <f>VLOOKUP(A180,'DINAMICA SEGUIMIENTO CLAVES'!$A$5:$E$509,2,0)</f>
        <v>4</v>
      </c>
      <c r="D180" s="123">
        <f>VLOOKUP(A180,'DINAMICA SEGUIMIENTO CLAVES'!$A$5:$E$509,3,0)</f>
        <v>8</v>
      </c>
      <c r="E180" s="123">
        <f>VLOOKUP(A180,'DINAMICA SEGUIMIENTO CLAVES'!$A$5:$E$509,4,0)</f>
        <v>4</v>
      </c>
      <c r="F180" s="123">
        <f>VLOOKUP(A180,'DINAMICA SEGUIMIENTO CLAVES'!$A$5:$E$509,5,0)</f>
        <v>4</v>
      </c>
      <c r="G180" s="127">
        <f t="shared" si="10"/>
        <v>0</v>
      </c>
      <c r="H180" s="127">
        <f t="shared" si="11"/>
        <v>0</v>
      </c>
      <c r="I180" s="122" t="str">
        <f t="shared" si="12"/>
        <v>minimo solicitado</v>
      </c>
      <c r="J180" s="130">
        <f>VLOOKUP(A180,'DINAMICA SEGUIMIENTO CLAVES'!$A$5:$G$509,6,0)</f>
        <v>176348.79999999999</v>
      </c>
      <c r="K180" s="130">
        <f>VLOOKUP(A180,'DINAMICA SEGUIMIENTO CLAVES'!$A$5:$G$509,7,0)</f>
        <v>88174.399999999994</v>
      </c>
      <c r="L180" s="130">
        <f t="shared" si="13"/>
        <v>88174.399999999994</v>
      </c>
      <c r="M180" s="122" t="str">
        <f t="shared" si="14"/>
        <v>Clave sin llegar al maximo</v>
      </c>
    </row>
    <row r="181" spans="1:13" ht="48" x14ac:dyDescent="0.2">
      <c r="A181" s="125" t="s">
        <v>331</v>
      </c>
      <c r="B181" s="124" t="s">
        <v>333</v>
      </c>
      <c r="C181" s="123">
        <f>VLOOKUP(A181,'DINAMICA SEGUIMIENTO CLAVES'!$A$5:$E$509,2,0)</f>
        <v>38</v>
      </c>
      <c r="D181" s="123">
        <f>VLOOKUP(A181,'DINAMICA SEGUIMIENTO CLAVES'!$A$5:$E$509,3,0)</f>
        <v>94</v>
      </c>
      <c r="E181" s="123">
        <f>VLOOKUP(A181,'DINAMICA SEGUIMIENTO CLAVES'!$A$5:$E$509,4,0)</f>
        <v>38</v>
      </c>
      <c r="F181" s="123">
        <f>VLOOKUP(A181,'DINAMICA SEGUIMIENTO CLAVES'!$A$5:$E$509,5,0)</f>
        <v>38</v>
      </c>
      <c r="G181" s="127">
        <f t="shared" si="10"/>
        <v>0</v>
      </c>
      <c r="H181" s="127">
        <f t="shared" si="11"/>
        <v>0</v>
      </c>
      <c r="I181" s="122" t="str">
        <f t="shared" si="12"/>
        <v>minimo solicitado</v>
      </c>
      <c r="J181" s="130">
        <f>VLOOKUP(A181,'DINAMICA SEGUIMIENTO CLAVES'!$A$5:$G$509,6,0)</f>
        <v>1645000</v>
      </c>
      <c r="K181" s="130">
        <f>VLOOKUP(A181,'DINAMICA SEGUIMIENTO CLAVES'!$A$5:$G$509,7,0)</f>
        <v>665000</v>
      </c>
      <c r="L181" s="130">
        <f t="shared" si="13"/>
        <v>980000</v>
      </c>
      <c r="M181" s="122" t="str">
        <f t="shared" si="14"/>
        <v>Clave sin llegar al maximo</v>
      </c>
    </row>
    <row r="182" spans="1:13" ht="48" x14ac:dyDescent="0.2">
      <c r="A182" s="125" t="s">
        <v>85</v>
      </c>
      <c r="B182" s="124" t="s">
        <v>87</v>
      </c>
      <c r="C182" s="123">
        <f>VLOOKUP(A182,'DINAMICA SEGUIMIENTO CLAVES'!$A$5:$E$509,2,0)</f>
        <v>156</v>
      </c>
      <c r="D182" s="123">
        <f>VLOOKUP(A182,'DINAMICA SEGUIMIENTO CLAVES'!$A$5:$E$509,3,0)</f>
        <v>390</v>
      </c>
      <c r="E182" s="123">
        <f>VLOOKUP(A182,'DINAMICA SEGUIMIENTO CLAVES'!$A$5:$E$509,4,0)</f>
        <v>156</v>
      </c>
      <c r="F182" s="123">
        <f>VLOOKUP(A182,'DINAMICA SEGUIMIENTO CLAVES'!$A$5:$E$509,5,0)</f>
        <v>156</v>
      </c>
      <c r="G182" s="127">
        <f t="shared" si="10"/>
        <v>0</v>
      </c>
      <c r="H182" s="127">
        <f t="shared" si="11"/>
        <v>0</v>
      </c>
      <c r="I182" s="122" t="str">
        <f t="shared" si="12"/>
        <v>minimo solicitado</v>
      </c>
      <c r="J182" s="130">
        <f>VLOOKUP(A182,'DINAMICA SEGUIMIENTO CLAVES'!$A$5:$G$509,6,0)</f>
        <v>2671305</v>
      </c>
      <c r="K182" s="130">
        <f>VLOOKUP(A182,'DINAMICA SEGUIMIENTO CLAVES'!$A$5:$G$509,7,0)</f>
        <v>1068522</v>
      </c>
      <c r="L182" s="130">
        <f t="shared" si="13"/>
        <v>1602783</v>
      </c>
      <c r="M182" s="122" t="str">
        <f t="shared" si="14"/>
        <v>Clave sin llegar al maximo</v>
      </c>
    </row>
    <row r="183" spans="1:13" ht="24" x14ac:dyDescent="0.2">
      <c r="A183" s="125" t="s">
        <v>176</v>
      </c>
      <c r="B183" s="124" t="s">
        <v>178</v>
      </c>
      <c r="C183" s="123">
        <f>VLOOKUP(A183,'DINAMICA SEGUIMIENTO CLAVES'!$A$5:$E$509,2,0)</f>
        <v>38</v>
      </c>
      <c r="D183" s="123">
        <f>VLOOKUP(A183,'DINAMICA SEGUIMIENTO CLAVES'!$A$5:$E$509,3,0)</f>
        <v>94</v>
      </c>
      <c r="E183" s="123">
        <f>VLOOKUP(A183,'DINAMICA SEGUIMIENTO CLAVES'!$A$5:$E$509,4,0)</f>
        <v>38</v>
      </c>
      <c r="F183" s="123">
        <f>VLOOKUP(A183,'DINAMICA SEGUIMIENTO CLAVES'!$A$5:$E$509,5,0)</f>
        <v>38</v>
      </c>
      <c r="G183" s="127">
        <f t="shared" si="10"/>
        <v>0</v>
      </c>
      <c r="H183" s="127">
        <f t="shared" si="11"/>
        <v>0</v>
      </c>
      <c r="I183" s="122" t="str">
        <f t="shared" si="12"/>
        <v>minimo solicitado</v>
      </c>
      <c r="J183" s="130">
        <f>VLOOKUP(A183,'DINAMICA SEGUIMIENTO CLAVES'!$A$5:$G$509,6,0)</f>
        <v>3955382.7600000002</v>
      </c>
      <c r="K183" s="130">
        <f>VLOOKUP(A183,'DINAMICA SEGUIMIENTO CLAVES'!$A$5:$G$509,7,0)</f>
        <v>1598984.52</v>
      </c>
      <c r="L183" s="130">
        <f t="shared" si="13"/>
        <v>2356398.2400000002</v>
      </c>
      <c r="M183" s="122" t="str">
        <f t="shared" si="14"/>
        <v>Clave sin llegar al maximo</v>
      </c>
    </row>
    <row r="184" spans="1:13" ht="24" x14ac:dyDescent="0.2">
      <c r="A184" s="125" t="s">
        <v>1324</v>
      </c>
      <c r="B184" s="124" t="s">
        <v>1326</v>
      </c>
      <c r="C184" s="123">
        <f>VLOOKUP(A184,'DINAMICA SEGUIMIENTO CLAVES'!$A$5:$E$509,2,0)</f>
        <v>4</v>
      </c>
      <c r="D184" s="123">
        <f>VLOOKUP(A184,'DINAMICA SEGUIMIENTO CLAVES'!$A$5:$E$509,3,0)</f>
        <v>8</v>
      </c>
      <c r="E184" s="123">
        <f>VLOOKUP(A184,'DINAMICA SEGUIMIENTO CLAVES'!$A$5:$E$509,4,0)</f>
        <v>5</v>
      </c>
      <c r="F184" s="123">
        <f>VLOOKUP(A184,'DINAMICA SEGUIMIENTO CLAVES'!$A$5:$E$509,5,0)</f>
        <v>3</v>
      </c>
      <c r="G184" s="127">
        <f t="shared" si="10"/>
        <v>2</v>
      </c>
      <c r="H184" s="127">
        <f t="shared" si="11"/>
        <v>1</v>
      </c>
      <c r="I184" s="122" t="str">
        <f t="shared" si="12"/>
        <v>minimo superado</v>
      </c>
      <c r="J184" s="130">
        <f>VLOOKUP(A184,'DINAMICA SEGUIMIENTO CLAVES'!$A$5:$G$509,6,0)</f>
        <v>289.40999999999997</v>
      </c>
      <c r="K184" s="130">
        <f>VLOOKUP(A184,'DINAMICA SEGUIMIENTO CLAVES'!$A$5:$G$509,7,0)</f>
        <v>108.89999999999999</v>
      </c>
      <c r="L184" s="130">
        <f t="shared" si="13"/>
        <v>180.51</v>
      </c>
      <c r="M184" s="122" t="str">
        <f t="shared" si="14"/>
        <v>Clave sin llegar al maximo</v>
      </c>
    </row>
    <row r="185" spans="1:13" ht="24" x14ac:dyDescent="0.2">
      <c r="A185" s="125" t="s">
        <v>698</v>
      </c>
      <c r="B185" s="124" t="s">
        <v>700</v>
      </c>
      <c r="C185" s="123">
        <f>VLOOKUP(A185,'DINAMICA SEGUIMIENTO CLAVES'!$A$5:$E$509,2,0)</f>
        <v>4</v>
      </c>
      <c r="D185" s="123">
        <f>VLOOKUP(A185,'DINAMICA SEGUIMIENTO CLAVES'!$A$5:$E$509,3,0)</f>
        <v>6</v>
      </c>
      <c r="E185" s="123">
        <f>VLOOKUP(A185,'DINAMICA SEGUIMIENTO CLAVES'!$A$5:$E$509,4,0)</f>
        <v>5</v>
      </c>
      <c r="F185" s="123">
        <f>VLOOKUP(A185,'DINAMICA SEGUIMIENTO CLAVES'!$A$5:$E$509,5,0)</f>
        <v>3</v>
      </c>
      <c r="G185" s="127">
        <f t="shared" si="10"/>
        <v>2</v>
      </c>
      <c r="H185" s="127">
        <f t="shared" si="11"/>
        <v>1</v>
      </c>
      <c r="I185" s="122" t="str">
        <f t="shared" si="12"/>
        <v>minimo superado</v>
      </c>
      <c r="J185" s="130">
        <f>VLOOKUP(A185,'DINAMICA SEGUIMIENTO CLAVES'!$A$5:$G$509,6,0)</f>
        <v>101.78</v>
      </c>
      <c r="K185" s="130">
        <f>VLOOKUP(A185,'DINAMICA SEGUIMIENTO CLAVES'!$A$5:$G$509,7,0)</f>
        <v>51.580000000000005</v>
      </c>
      <c r="L185" s="130">
        <f t="shared" si="13"/>
        <v>50.199999999999996</v>
      </c>
      <c r="M185" s="122" t="str">
        <f t="shared" si="14"/>
        <v>Clave sin llegar al maximo</v>
      </c>
    </row>
    <row r="186" spans="1:13" ht="24" x14ac:dyDescent="0.2">
      <c r="A186" s="125" t="s">
        <v>1566</v>
      </c>
      <c r="B186" s="124" t="s">
        <v>1568</v>
      </c>
      <c r="C186" s="123">
        <f>VLOOKUP(A186,'DINAMICA SEGUIMIENTO CLAVES'!$A$5:$E$509,2,0)</f>
        <v>3</v>
      </c>
      <c r="D186" s="123">
        <f>VLOOKUP(A186,'DINAMICA SEGUIMIENTO CLAVES'!$A$5:$E$509,3,0)</f>
        <v>5</v>
      </c>
      <c r="E186" s="123">
        <f>VLOOKUP(A186,'DINAMICA SEGUIMIENTO CLAVES'!$A$5:$E$509,4,0)</f>
        <v>3</v>
      </c>
      <c r="F186" s="123">
        <f>VLOOKUP(A186,'DINAMICA SEGUIMIENTO CLAVES'!$A$5:$E$509,5,0)</f>
        <v>2</v>
      </c>
      <c r="G186" s="127">
        <f t="shared" si="10"/>
        <v>1</v>
      </c>
      <c r="H186" s="127">
        <f t="shared" si="11"/>
        <v>0</v>
      </c>
      <c r="I186" s="122" t="str">
        <f t="shared" si="12"/>
        <v>minimo solicitado</v>
      </c>
      <c r="J186" s="130">
        <f>VLOOKUP(A186,'DINAMICA SEGUIMIENTO CLAVES'!$A$5:$G$509,6,0)</f>
        <v>37.17</v>
      </c>
      <c r="K186" s="130">
        <f>VLOOKUP(A186,'DINAMICA SEGUIMIENTO CLAVES'!$A$5:$G$509,7,0)</f>
        <v>14.58</v>
      </c>
      <c r="L186" s="130">
        <f t="shared" si="13"/>
        <v>22.590000000000003</v>
      </c>
      <c r="M186" s="122" t="str">
        <f t="shared" si="14"/>
        <v>Clave sin llegar al maximo</v>
      </c>
    </row>
    <row r="187" spans="1:13" ht="36" x14ac:dyDescent="0.2">
      <c r="A187" s="125" t="s">
        <v>1632</v>
      </c>
      <c r="B187" s="124" t="s">
        <v>1634</v>
      </c>
      <c r="C187" s="123">
        <f>VLOOKUP(A187,'DINAMICA SEGUIMIENTO CLAVES'!$A$5:$E$509,2,0)</f>
        <v>1</v>
      </c>
      <c r="D187" s="123">
        <f>VLOOKUP(A187,'DINAMICA SEGUIMIENTO CLAVES'!$A$5:$E$509,3,0)</f>
        <v>1</v>
      </c>
      <c r="E187" s="123">
        <f>VLOOKUP(A187,'DINAMICA SEGUIMIENTO CLAVES'!$A$5:$E$509,4,0)</f>
        <v>0</v>
      </c>
      <c r="F187" s="123">
        <f>VLOOKUP(A187,'DINAMICA SEGUIMIENTO CLAVES'!$A$5:$E$509,5,0)</f>
        <v>0</v>
      </c>
      <c r="G187" s="123"/>
      <c r="H187" s="127" t="str">
        <f t="shared" si="11"/>
        <v>-</v>
      </c>
      <c r="I187" s="122" t="str">
        <f t="shared" si="12"/>
        <v>minimo sin solicitud</v>
      </c>
      <c r="J187" s="130">
        <f>VLOOKUP(A187,'DINAMICA SEGUIMIENTO CLAVES'!$A$5:$G$509,6,0)</f>
        <v>380</v>
      </c>
      <c r="K187" s="130">
        <f>VLOOKUP(A187,'DINAMICA SEGUIMIENTO CLAVES'!$A$5:$G$509,7,0)</f>
        <v>0</v>
      </c>
      <c r="L187" s="130">
        <f t="shared" si="13"/>
        <v>380</v>
      </c>
      <c r="M187" s="122" t="str">
        <f t="shared" si="14"/>
        <v>Clave sin llegar al maximo</v>
      </c>
    </row>
    <row r="188" spans="1:13" ht="36" x14ac:dyDescent="0.2">
      <c r="A188" s="125" t="s">
        <v>1996</v>
      </c>
      <c r="B188" s="124" t="s">
        <v>1998</v>
      </c>
      <c r="C188" s="123">
        <f>VLOOKUP(A188,'DINAMICA SEGUIMIENTO CLAVES'!$A$5:$E$509,2,0)</f>
        <v>1</v>
      </c>
      <c r="D188" s="123">
        <f>VLOOKUP(A188,'DINAMICA SEGUIMIENTO CLAVES'!$A$5:$E$509,3,0)</f>
        <v>2</v>
      </c>
      <c r="E188" s="123">
        <f>VLOOKUP(A188,'DINAMICA SEGUIMIENTO CLAVES'!$A$5:$E$509,4,0)</f>
        <v>0</v>
      </c>
      <c r="F188" s="123">
        <f>VLOOKUP(A188,'DINAMICA SEGUIMIENTO CLAVES'!$A$5:$E$509,5,0)</f>
        <v>0</v>
      </c>
      <c r="G188" s="123"/>
      <c r="H188" s="127" t="str">
        <f t="shared" si="11"/>
        <v>-</v>
      </c>
      <c r="I188" s="122" t="str">
        <f t="shared" si="12"/>
        <v>minimo sin solicitud</v>
      </c>
      <c r="J188" s="130">
        <f>VLOOKUP(A188,'DINAMICA SEGUIMIENTO CLAVES'!$A$5:$G$509,6,0)</f>
        <v>702.65999999999804</v>
      </c>
      <c r="K188" s="130">
        <f>VLOOKUP(A188,'DINAMICA SEGUIMIENTO CLAVES'!$A$5:$G$509,7,0)</f>
        <v>0</v>
      </c>
      <c r="L188" s="130">
        <f t="shared" si="13"/>
        <v>702.65999999999804</v>
      </c>
      <c r="M188" s="122" t="str">
        <f t="shared" si="14"/>
        <v>Clave sin llegar al maximo</v>
      </c>
    </row>
    <row r="189" spans="1:13" ht="36" x14ac:dyDescent="0.2">
      <c r="A189" s="125" t="s">
        <v>1999</v>
      </c>
      <c r="B189" s="124" t="s">
        <v>2001</v>
      </c>
      <c r="C189" s="123">
        <f>VLOOKUP(A189,'DINAMICA SEGUIMIENTO CLAVES'!$A$5:$E$509,2,0)</f>
        <v>1</v>
      </c>
      <c r="D189" s="123">
        <f>VLOOKUP(A189,'DINAMICA SEGUIMIENTO CLAVES'!$A$5:$E$509,3,0)</f>
        <v>2</v>
      </c>
      <c r="E189" s="123">
        <f>VLOOKUP(A189,'DINAMICA SEGUIMIENTO CLAVES'!$A$5:$E$509,4,0)</f>
        <v>0</v>
      </c>
      <c r="F189" s="123">
        <f>VLOOKUP(A189,'DINAMICA SEGUIMIENTO CLAVES'!$A$5:$E$509,5,0)</f>
        <v>0</v>
      </c>
      <c r="G189" s="123"/>
      <c r="H189" s="127" t="str">
        <f t="shared" si="11"/>
        <v>-</v>
      </c>
      <c r="I189" s="122" t="str">
        <f t="shared" si="12"/>
        <v>minimo sin solicitud</v>
      </c>
      <c r="J189" s="130">
        <f>VLOOKUP(A189,'DINAMICA SEGUIMIENTO CLAVES'!$A$5:$G$509,6,0)</f>
        <v>719.96</v>
      </c>
      <c r="K189" s="130">
        <f>VLOOKUP(A189,'DINAMICA SEGUIMIENTO CLAVES'!$A$5:$G$509,7,0)</f>
        <v>0</v>
      </c>
      <c r="L189" s="130">
        <f t="shared" si="13"/>
        <v>719.96</v>
      </c>
      <c r="M189" s="122" t="str">
        <f t="shared" si="14"/>
        <v>Clave sin llegar al maximo</v>
      </c>
    </row>
    <row r="190" spans="1:13" ht="24" x14ac:dyDescent="0.2">
      <c r="A190" s="125" t="s">
        <v>1240</v>
      </c>
      <c r="B190" s="124" t="s">
        <v>1242</v>
      </c>
      <c r="C190" s="123">
        <f>VLOOKUP(A190,'DINAMICA SEGUIMIENTO CLAVES'!$A$5:$E$509,2,0)</f>
        <v>1</v>
      </c>
      <c r="D190" s="123">
        <f>VLOOKUP(A190,'DINAMICA SEGUIMIENTO CLAVES'!$A$5:$E$509,3,0)</f>
        <v>2</v>
      </c>
      <c r="E190" s="123">
        <f>VLOOKUP(A190,'DINAMICA SEGUIMIENTO CLAVES'!$A$5:$E$509,4,0)</f>
        <v>0</v>
      </c>
      <c r="F190" s="123">
        <f>VLOOKUP(A190,'DINAMICA SEGUIMIENTO CLAVES'!$A$5:$E$509,5,0)</f>
        <v>0</v>
      </c>
      <c r="G190" s="123"/>
      <c r="H190" s="127" t="str">
        <f t="shared" si="11"/>
        <v>-</v>
      </c>
      <c r="I190" s="122" t="str">
        <f t="shared" si="12"/>
        <v>minimo sin solicitud</v>
      </c>
      <c r="J190" s="130">
        <f>VLOOKUP(A190,'DINAMICA SEGUIMIENTO CLAVES'!$A$5:$G$509,6,0)</f>
        <v>4521</v>
      </c>
      <c r="K190" s="130">
        <f>VLOOKUP(A190,'DINAMICA SEGUIMIENTO CLAVES'!$A$5:$G$509,7,0)</f>
        <v>0</v>
      </c>
      <c r="L190" s="130">
        <f t="shared" si="13"/>
        <v>4521</v>
      </c>
      <c r="M190" s="122" t="str">
        <f t="shared" si="14"/>
        <v>Clave sin llegar al maximo</v>
      </c>
    </row>
    <row r="191" spans="1:13" ht="48" x14ac:dyDescent="0.2">
      <c r="A191" s="125" t="s">
        <v>1927</v>
      </c>
      <c r="B191" s="124" t="s">
        <v>1929</v>
      </c>
      <c r="C191" s="123">
        <f>VLOOKUP(A191,'DINAMICA SEGUIMIENTO CLAVES'!$A$5:$E$509,2,0)</f>
        <v>6</v>
      </c>
      <c r="D191" s="123">
        <f>VLOOKUP(A191,'DINAMICA SEGUIMIENTO CLAVES'!$A$5:$E$509,3,0)</f>
        <v>9</v>
      </c>
      <c r="E191" s="123">
        <f>VLOOKUP(A191,'DINAMICA SEGUIMIENTO CLAVES'!$A$5:$E$509,4,0)</f>
        <v>7</v>
      </c>
      <c r="F191" s="123">
        <f>VLOOKUP(A191,'DINAMICA SEGUIMIENTO CLAVES'!$A$5:$E$509,5,0)</f>
        <v>5</v>
      </c>
      <c r="G191" s="127">
        <f>IF(E191=0,"-",(+E191-F191))</f>
        <v>2</v>
      </c>
      <c r="H191" s="127">
        <f t="shared" si="11"/>
        <v>1</v>
      </c>
      <c r="I191" s="122" t="str">
        <f t="shared" si="12"/>
        <v>minimo superado</v>
      </c>
      <c r="J191" s="130">
        <f>VLOOKUP(A191,'DINAMICA SEGUIMIENTO CLAVES'!$A$5:$G$509,6,0)</f>
        <v>209.03999999999979</v>
      </c>
      <c r="K191" s="130">
        <f>VLOOKUP(A191,'DINAMICA SEGUIMIENTO CLAVES'!$A$5:$G$509,7,0)</f>
        <v>115.56</v>
      </c>
      <c r="L191" s="130">
        <f t="shared" si="13"/>
        <v>93.479999999999791</v>
      </c>
      <c r="M191" s="122" t="str">
        <f t="shared" si="14"/>
        <v>Clave sin llegar al maximo</v>
      </c>
    </row>
    <row r="192" spans="1:13" ht="36" x14ac:dyDescent="0.2">
      <c r="A192" s="125" t="s">
        <v>1659</v>
      </c>
      <c r="B192" s="124" t="s">
        <v>1661</v>
      </c>
      <c r="C192" s="123">
        <f>VLOOKUP(A192,'DINAMICA SEGUIMIENTO CLAVES'!$A$5:$E$509,2,0)</f>
        <v>3</v>
      </c>
      <c r="D192" s="123">
        <f>VLOOKUP(A192,'DINAMICA SEGUIMIENTO CLAVES'!$A$5:$E$509,3,0)</f>
        <v>5</v>
      </c>
      <c r="E192" s="123">
        <f>VLOOKUP(A192,'DINAMICA SEGUIMIENTO CLAVES'!$A$5:$E$509,4,0)</f>
        <v>2</v>
      </c>
      <c r="F192" s="123">
        <f>VLOOKUP(A192,'DINAMICA SEGUIMIENTO CLAVES'!$A$5:$E$509,5,0)</f>
        <v>2</v>
      </c>
      <c r="G192" s="123"/>
      <c r="H192" s="127">
        <f t="shared" si="11"/>
        <v>-1</v>
      </c>
      <c r="I192" s="122" t="str">
        <f t="shared" si="12"/>
        <v>minimo parcial</v>
      </c>
      <c r="J192" s="130">
        <f>VLOOKUP(A192,'DINAMICA SEGUIMIENTO CLAVES'!$A$5:$G$509,6,0)</f>
        <v>45.4</v>
      </c>
      <c r="K192" s="130">
        <f>VLOOKUP(A192,'DINAMICA SEGUIMIENTO CLAVES'!$A$5:$G$509,7,0)</f>
        <v>18</v>
      </c>
      <c r="L192" s="130">
        <f t="shared" si="13"/>
        <v>27.4</v>
      </c>
      <c r="M192" s="122" t="str">
        <f t="shared" si="14"/>
        <v>Clave sin llegar al maximo</v>
      </c>
    </row>
    <row r="193" spans="1:13" ht="36" x14ac:dyDescent="0.2">
      <c r="A193" s="125" t="s">
        <v>1457</v>
      </c>
      <c r="B193" s="124" t="s">
        <v>1459</v>
      </c>
      <c r="C193" s="123">
        <f>VLOOKUP(A193,'DINAMICA SEGUIMIENTO CLAVES'!$A$5:$E$509,2,0)</f>
        <v>1</v>
      </c>
      <c r="D193" s="123">
        <f>VLOOKUP(A193,'DINAMICA SEGUIMIENTO CLAVES'!$A$5:$E$509,3,0)</f>
        <v>2</v>
      </c>
      <c r="E193" s="123">
        <f>VLOOKUP(A193,'DINAMICA SEGUIMIENTO CLAVES'!$A$5:$E$509,4,0)</f>
        <v>0</v>
      </c>
      <c r="F193" s="123">
        <f>VLOOKUP(A193,'DINAMICA SEGUIMIENTO CLAVES'!$A$5:$E$509,5,0)</f>
        <v>0</v>
      </c>
      <c r="G193" s="123"/>
      <c r="H193" s="127" t="str">
        <f t="shared" si="11"/>
        <v>-</v>
      </c>
      <c r="I193" s="122" t="str">
        <f t="shared" si="12"/>
        <v>minimo sin solicitud</v>
      </c>
      <c r="J193" s="130">
        <f>VLOOKUP(A193,'DINAMICA SEGUIMIENTO CLAVES'!$A$5:$G$509,6,0)</f>
        <v>136500</v>
      </c>
      <c r="K193" s="130">
        <f>VLOOKUP(A193,'DINAMICA SEGUIMIENTO CLAVES'!$A$5:$G$509,7,0)</f>
        <v>0</v>
      </c>
      <c r="L193" s="130">
        <f t="shared" si="13"/>
        <v>136500</v>
      </c>
      <c r="M193" s="122" t="str">
        <f t="shared" si="14"/>
        <v>Clave sin llegar al maximo</v>
      </c>
    </row>
    <row r="194" spans="1:13" ht="36" x14ac:dyDescent="0.2">
      <c r="A194" s="125" t="s">
        <v>105</v>
      </c>
      <c r="B194" s="124" t="s">
        <v>107</v>
      </c>
      <c r="C194" s="123">
        <f>VLOOKUP(A194,'DINAMICA SEGUIMIENTO CLAVES'!$A$5:$E$509,2,0)</f>
        <v>1</v>
      </c>
      <c r="D194" s="123">
        <f>VLOOKUP(A194,'DINAMICA SEGUIMIENTO CLAVES'!$A$5:$E$509,3,0)</f>
        <v>2</v>
      </c>
      <c r="E194" s="123">
        <f>VLOOKUP(A194,'DINAMICA SEGUIMIENTO CLAVES'!$A$5:$E$509,4,0)</f>
        <v>0</v>
      </c>
      <c r="F194" s="123">
        <f>VLOOKUP(A194,'DINAMICA SEGUIMIENTO CLAVES'!$A$5:$E$509,5,0)</f>
        <v>0</v>
      </c>
      <c r="G194" s="123"/>
      <c r="H194" s="127" t="str">
        <f t="shared" si="11"/>
        <v>-</v>
      </c>
      <c r="I194" s="122" t="str">
        <f t="shared" si="12"/>
        <v>minimo sin solicitud</v>
      </c>
      <c r="J194" s="130">
        <f>VLOOKUP(A194,'DINAMICA SEGUIMIENTO CLAVES'!$A$5:$G$509,6,0)</f>
        <v>2301.1999999999998</v>
      </c>
      <c r="K194" s="130">
        <f>VLOOKUP(A194,'DINAMICA SEGUIMIENTO CLAVES'!$A$5:$G$509,7,0)</f>
        <v>0</v>
      </c>
      <c r="L194" s="130">
        <f t="shared" si="13"/>
        <v>2301.1999999999998</v>
      </c>
      <c r="M194" s="122" t="str">
        <f t="shared" si="14"/>
        <v>Clave sin llegar al maximo</v>
      </c>
    </row>
    <row r="195" spans="1:13" ht="24" x14ac:dyDescent="0.2">
      <c r="A195" s="125" t="s">
        <v>2019</v>
      </c>
      <c r="B195" s="124" t="s">
        <v>2021</v>
      </c>
      <c r="C195" s="123">
        <f>VLOOKUP(A195,'DINAMICA SEGUIMIENTO CLAVES'!$A$5:$E$509,2,0)</f>
        <v>1</v>
      </c>
      <c r="D195" s="123">
        <f>VLOOKUP(A195,'DINAMICA SEGUIMIENTO CLAVES'!$A$5:$E$509,3,0)</f>
        <v>1</v>
      </c>
      <c r="E195" s="123">
        <f>VLOOKUP(A195,'DINAMICA SEGUIMIENTO CLAVES'!$A$5:$E$509,4,0)</f>
        <v>1</v>
      </c>
      <c r="F195" s="123">
        <f>VLOOKUP(A195,'DINAMICA SEGUIMIENTO CLAVES'!$A$5:$E$509,5,0)</f>
        <v>0</v>
      </c>
      <c r="G195" s="127">
        <f>IF(E195=0,"-",(+E195-F195))</f>
        <v>1</v>
      </c>
      <c r="H195" s="127">
        <f t="shared" si="11"/>
        <v>0</v>
      </c>
      <c r="I195" s="122" t="str">
        <f t="shared" si="12"/>
        <v>minimo solicitado</v>
      </c>
      <c r="J195" s="130">
        <f>VLOOKUP(A195,'DINAMICA SEGUIMIENTO CLAVES'!$A$5:$G$509,6,0)</f>
        <v>169</v>
      </c>
      <c r="K195" s="130">
        <f>VLOOKUP(A195,'DINAMICA SEGUIMIENTO CLAVES'!$A$5:$G$509,7,0)</f>
        <v>0</v>
      </c>
      <c r="L195" s="130">
        <f t="shared" si="13"/>
        <v>169</v>
      </c>
      <c r="M195" s="122" t="str">
        <f t="shared" si="14"/>
        <v>Clave sin llegar al maximo</v>
      </c>
    </row>
    <row r="196" spans="1:13" ht="36" x14ac:dyDescent="0.2">
      <c r="A196" s="125" t="s">
        <v>173</v>
      </c>
      <c r="B196" s="124" t="s">
        <v>175</v>
      </c>
      <c r="C196" s="123">
        <f>VLOOKUP(A196,'DINAMICA SEGUIMIENTO CLAVES'!$A$5:$E$509,2,0)</f>
        <v>1</v>
      </c>
      <c r="D196" s="123">
        <f>VLOOKUP(A196,'DINAMICA SEGUIMIENTO CLAVES'!$A$5:$E$509,3,0)</f>
        <v>1</v>
      </c>
      <c r="E196" s="123">
        <f>VLOOKUP(A196,'DINAMICA SEGUIMIENTO CLAVES'!$A$5:$E$509,4,0)</f>
        <v>0</v>
      </c>
      <c r="F196" s="123">
        <f>VLOOKUP(A196,'DINAMICA SEGUIMIENTO CLAVES'!$A$5:$E$509,5,0)</f>
        <v>0</v>
      </c>
      <c r="G196" s="123"/>
      <c r="H196" s="127" t="str">
        <f t="shared" ref="H196:H259" si="15">IF(E196=0,"-",(+E196-C196))</f>
        <v>-</v>
      </c>
      <c r="I196" s="122" t="str">
        <f t="shared" ref="I196:I259" si="16">IF(H196="-","minimo sin solicitud",IF(H196&gt;0,"minimo superado",IF(H196&lt;0,"minimo parcial","minimo solicitado")))</f>
        <v>minimo sin solicitud</v>
      </c>
      <c r="J196" s="130">
        <f>VLOOKUP(A196,'DINAMICA SEGUIMIENTO CLAVES'!$A$5:$G$509,6,0)</f>
        <v>1150.5999999999999</v>
      </c>
      <c r="K196" s="130">
        <f>VLOOKUP(A196,'DINAMICA SEGUIMIENTO CLAVES'!$A$5:$G$509,7,0)</f>
        <v>0</v>
      </c>
      <c r="L196" s="130">
        <f t="shared" ref="L196:L259" si="17">+J196-K196</f>
        <v>1150.5999999999999</v>
      </c>
      <c r="M196" s="122" t="str">
        <f t="shared" ref="M196:M259" si="18">IF(L196=0,"Clave al maximo",IF(L196&gt;0,"Clave sin llegar al maximo","Revisar"))</f>
        <v>Clave sin llegar al maximo</v>
      </c>
    </row>
    <row r="197" spans="1:13" ht="36" x14ac:dyDescent="0.2">
      <c r="A197" s="125" t="s">
        <v>259</v>
      </c>
      <c r="B197" s="124" t="s">
        <v>261</v>
      </c>
      <c r="C197" s="123">
        <f>VLOOKUP(A197,'DINAMICA SEGUIMIENTO CLAVES'!$A$5:$E$509,2,0)</f>
        <v>1</v>
      </c>
      <c r="D197" s="123">
        <f>VLOOKUP(A197,'DINAMICA SEGUIMIENTO CLAVES'!$A$5:$E$509,3,0)</f>
        <v>1</v>
      </c>
      <c r="E197" s="123">
        <f>VLOOKUP(A197,'DINAMICA SEGUIMIENTO CLAVES'!$A$5:$E$509,4,0)</f>
        <v>0</v>
      </c>
      <c r="F197" s="123">
        <f>VLOOKUP(A197,'DINAMICA SEGUIMIENTO CLAVES'!$A$5:$E$509,5,0)</f>
        <v>0</v>
      </c>
      <c r="G197" s="123"/>
      <c r="H197" s="127" t="str">
        <f t="shared" si="15"/>
        <v>-</v>
      </c>
      <c r="I197" s="122" t="str">
        <f t="shared" si="16"/>
        <v>minimo sin solicitud</v>
      </c>
      <c r="J197" s="130">
        <f>VLOOKUP(A197,'DINAMICA SEGUIMIENTO CLAVES'!$A$5:$G$509,6,0)</f>
        <v>973.77</v>
      </c>
      <c r="K197" s="130">
        <f>VLOOKUP(A197,'DINAMICA SEGUIMIENTO CLAVES'!$A$5:$G$509,7,0)</f>
        <v>0</v>
      </c>
      <c r="L197" s="130">
        <f t="shared" si="17"/>
        <v>973.77</v>
      </c>
      <c r="M197" s="122" t="str">
        <f t="shared" si="18"/>
        <v>Clave sin llegar al maximo</v>
      </c>
    </row>
    <row r="198" spans="1:13" ht="60" x14ac:dyDescent="0.2">
      <c r="A198" s="125" t="s">
        <v>1213</v>
      </c>
      <c r="B198" s="124" t="s">
        <v>1215</v>
      </c>
      <c r="C198" s="123">
        <f>VLOOKUP(A198,'DINAMICA SEGUIMIENTO CLAVES'!$A$5:$E$509,2,0)</f>
        <v>1</v>
      </c>
      <c r="D198" s="123">
        <f>VLOOKUP(A198,'DINAMICA SEGUIMIENTO CLAVES'!$A$5:$E$509,3,0)</f>
        <v>1</v>
      </c>
      <c r="E198" s="123">
        <f>VLOOKUP(A198,'DINAMICA SEGUIMIENTO CLAVES'!$A$5:$E$509,4,0)</f>
        <v>0</v>
      </c>
      <c r="F198" s="123">
        <f>VLOOKUP(A198,'DINAMICA SEGUIMIENTO CLAVES'!$A$5:$E$509,5,0)</f>
        <v>0</v>
      </c>
      <c r="G198" s="123"/>
      <c r="H198" s="127" t="str">
        <f t="shared" si="15"/>
        <v>-</v>
      </c>
      <c r="I198" s="122" t="str">
        <f t="shared" si="16"/>
        <v>minimo sin solicitud</v>
      </c>
      <c r="J198" s="130">
        <f>VLOOKUP(A198,'DINAMICA SEGUIMIENTO CLAVES'!$A$5:$G$509,6,0)</f>
        <v>198.84</v>
      </c>
      <c r="K198" s="130">
        <f>VLOOKUP(A198,'DINAMICA SEGUIMIENTO CLAVES'!$A$5:$G$509,7,0)</f>
        <v>0</v>
      </c>
      <c r="L198" s="130">
        <f t="shared" si="17"/>
        <v>198.84</v>
      </c>
      <c r="M198" s="122" t="str">
        <f t="shared" si="18"/>
        <v>Clave sin llegar al maximo</v>
      </c>
    </row>
    <row r="199" spans="1:13" ht="24" x14ac:dyDescent="0.2">
      <c r="A199" s="125" t="s">
        <v>690</v>
      </c>
      <c r="B199" s="124" t="s">
        <v>692</v>
      </c>
      <c r="C199" s="123">
        <f>VLOOKUP(A199,'DINAMICA SEGUIMIENTO CLAVES'!$A$5:$E$509,2,0)</f>
        <v>13</v>
      </c>
      <c r="D199" s="123">
        <f>VLOOKUP(A199,'DINAMICA SEGUIMIENTO CLAVES'!$A$5:$E$509,3,0)</f>
        <v>31</v>
      </c>
      <c r="E199" s="123">
        <f>VLOOKUP(A199,'DINAMICA SEGUIMIENTO CLAVES'!$A$5:$E$509,4,0)</f>
        <v>19</v>
      </c>
      <c r="F199" s="123">
        <f>VLOOKUP(A199,'DINAMICA SEGUIMIENTO CLAVES'!$A$5:$E$509,5,0)</f>
        <v>11</v>
      </c>
      <c r="G199" s="127">
        <f>IF(E199=0,"-",(+E199-F199))</f>
        <v>8</v>
      </c>
      <c r="H199" s="127">
        <f t="shared" si="15"/>
        <v>6</v>
      </c>
      <c r="I199" s="122" t="str">
        <f t="shared" si="16"/>
        <v>minimo superado</v>
      </c>
      <c r="J199" s="130">
        <f>VLOOKUP(A199,'DINAMICA SEGUIMIENTO CLAVES'!$A$5:$G$509,6,0)</f>
        <v>1693.1799999999998</v>
      </c>
      <c r="K199" s="130">
        <f>VLOOKUP(A199,'DINAMICA SEGUIMIENTO CLAVES'!$A$5:$G$509,7,0)</f>
        <v>624.58000000000004</v>
      </c>
      <c r="L199" s="130">
        <f t="shared" si="17"/>
        <v>1068.5999999999999</v>
      </c>
      <c r="M199" s="122" t="str">
        <f t="shared" si="18"/>
        <v>Clave sin llegar al maximo</v>
      </c>
    </row>
    <row r="200" spans="1:13" ht="36" x14ac:dyDescent="0.2">
      <c r="A200" s="125" t="s">
        <v>605</v>
      </c>
      <c r="B200" s="124" t="s">
        <v>607</v>
      </c>
      <c r="C200" s="123">
        <f>VLOOKUP(A200,'DINAMICA SEGUIMIENTO CLAVES'!$A$5:$E$509,2,0)</f>
        <v>2</v>
      </c>
      <c r="D200" s="123">
        <f>VLOOKUP(A200,'DINAMICA SEGUIMIENTO CLAVES'!$A$5:$E$509,3,0)</f>
        <v>3</v>
      </c>
      <c r="E200" s="123">
        <f>VLOOKUP(A200,'DINAMICA SEGUIMIENTO CLAVES'!$A$5:$E$509,4,0)</f>
        <v>1</v>
      </c>
      <c r="F200" s="123">
        <f>VLOOKUP(A200,'DINAMICA SEGUIMIENTO CLAVES'!$A$5:$E$509,5,0)</f>
        <v>0</v>
      </c>
      <c r="G200" s="123"/>
      <c r="H200" s="127">
        <f t="shared" si="15"/>
        <v>-1</v>
      </c>
      <c r="I200" s="122" t="str">
        <f t="shared" si="16"/>
        <v>minimo parcial</v>
      </c>
      <c r="J200" s="130">
        <f>VLOOKUP(A200,'DINAMICA SEGUIMIENTO CLAVES'!$A$5:$G$509,6,0)</f>
        <v>94.800000000000011</v>
      </c>
      <c r="K200" s="130">
        <f>VLOOKUP(A200,'DINAMICA SEGUIMIENTO CLAVES'!$A$5:$G$509,7,0)</f>
        <v>0</v>
      </c>
      <c r="L200" s="130">
        <f t="shared" si="17"/>
        <v>94.800000000000011</v>
      </c>
      <c r="M200" s="122" t="str">
        <f t="shared" si="18"/>
        <v>Clave sin llegar al maximo</v>
      </c>
    </row>
    <row r="201" spans="1:13" ht="24" x14ac:dyDescent="0.2">
      <c r="A201" s="125" t="s">
        <v>1125</v>
      </c>
      <c r="B201" s="124" t="s">
        <v>1127</v>
      </c>
      <c r="C201" s="123">
        <f>VLOOKUP(A201,'DINAMICA SEGUIMIENTO CLAVES'!$A$5:$E$509,2,0)</f>
        <v>2</v>
      </c>
      <c r="D201" s="123">
        <f>VLOOKUP(A201,'DINAMICA SEGUIMIENTO CLAVES'!$A$5:$E$509,3,0)</f>
        <v>4</v>
      </c>
      <c r="E201" s="123">
        <f>VLOOKUP(A201,'DINAMICA SEGUIMIENTO CLAVES'!$A$5:$E$509,4,0)</f>
        <v>2</v>
      </c>
      <c r="F201" s="123">
        <f>VLOOKUP(A201,'DINAMICA SEGUIMIENTO CLAVES'!$A$5:$E$509,5,0)</f>
        <v>2</v>
      </c>
      <c r="G201" s="127">
        <f t="shared" ref="G201:G203" si="19">IF(E201=0,"-",(+E201-F201))</f>
        <v>0</v>
      </c>
      <c r="H201" s="127">
        <f t="shared" si="15"/>
        <v>0</v>
      </c>
      <c r="I201" s="122" t="str">
        <f t="shared" si="16"/>
        <v>minimo solicitado</v>
      </c>
      <c r="J201" s="130">
        <f>VLOOKUP(A201,'DINAMICA SEGUIMIENTO CLAVES'!$A$5:$G$509,6,0)</f>
        <v>15832</v>
      </c>
      <c r="K201" s="130">
        <f>VLOOKUP(A201,'DINAMICA SEGUIMIENTO CLAVES'!$A$5:$G$509,7,0)</f>
        <v>7916</v>
      </c>
      <c r="L201" s="130">
        <f t="shared" si="17"/>
        <v>7916</v>
      </c>
      <c r="M201" s="122" t="str">
        <f t="shared" si="18"/>
        <v>Clave sin llegar al maximo</v>
      </c>
    </row>
    <row r="202" spans="1:13" ht="36" x14ac:dyDescent="0.2">
      <c r="A202" s="125" t="s">
        <v>75</v>
      </c>
      <c r="B202" s="124" t="s">
        <v>77</v>
      </c>
      <c r="C202" s="123">
        <f>VLOOKUP(A202,'DINAMICA SEGUIMIENTO CLAVES'!$A$5:$E$509,2,0)</f>
        <v>2</v>
      </c>
      <c r="D202" s="123">
        <f>VLOOKUP(A202,'DINAMICA SEGUIMIENTO CLAVES'!$A$5:$E$509,3,0)</f>
        <v>3</v>
      </c>
      <c r="E202" s="123">
        <f>VLOOKUP(A202,'DINAMICA SEGUIMIENTO CLAVES'!$A$5:$E$509,4,0)</f>
        <v>2</v>
      </c>
      <c r="F202" s="123">
        <f>VLOOKUP(A202,'DINAMICA SEGUIMIENTO CLAVES'!$A$5:$E$509,5,0)</f>
        <v>0</v>
      </c>
      <c r="G202" s="127">
        <f t="shared" si="19"/>
        <v>2</v>
      </c>
      <c r="H202" s="127">
        <f t="shared" si="15"/>
        <v>0</v>
      </c>
      <c r="I202" s="122" t="str">
        <f t="shared" si="16"/>
        <v>minimo solicitado</v>
      </c>
      <c r="J202" s="130">
        <f>VLOOKUP(A202,'DINAMICA SEGUIMIENTO CLAVES'!$A$5:$G$509,6,0)</f>
        <v>82296.03</v>
      </c>
      <c r="K202" s="130">
        <f>VLOOKUP(A202,'DINAMICA SEGUIMIENTO CLAVES'!$A$5:$G$509,7,0)</f>
        <v>0</v>
      </c>
      <c r="L202" s="130">
        <f t="shared" si="17"/>
        <v>82296.03</v>
      </c>
      <c r="M202" s="122" t="str">
        <f t="shared" si="18"/>
        <v>Clave sin llegar al maximo</v>
      </c>
    </row>
    <row r="203" spans="1:13" ht="24" x14ac:dyDescent="0.2">
      <c r="A203" s="125" t="s">
        <v>587</v>
      </c>
      <c r="B203" s="124" t="s">
        <v>589</v>
      </c>
      <c r="C203" s="123">
        <f>VLOOKUP(A203,'DINAMICA SEGUIMIENTO CLAVES'!$A$5:$E$509,2,0)</f>
        <v>3</v>
      </c>
      <c r="D203" s="123">
        <f>VLOOKUP(A203,'DINAMICA SEGUIMIENTO CLAVES'!$A$5:$E$509,3,0)</f>
        <v>5</v>
      </c>
      <c r="E203" s="123">
        <f>VLOOKUP(A203,'DINAMICA SEGUIMIENTO CLAVES'!$A$5:$E$509,4,0)</f>
        <v>4</v>
      </c>
      <c r="F203" s="123">
        <f>VLOOKUP(A203,'DINAMICA SEGUIMIENTO CLAVES'!$A$5:$E$509,5,0)</f>
        <v>2</v>
      </c>
      <c r="G203" s="127">
        <f t="shared" si="19"/>
        <v>2</v>
      </c>
      <c r="H203" s="127">
        <f t="shared" si="15"/>
        <v>1</v>
      </c>
      <c r="I203" s="122" t="str">
        <f t="shared" si="16"/>
        <v>minimo superado</v>
      </c>
      <c r="J203" s="130">
        <f>VLOOKUP(A203,'DINAMICA SEGUIMIENTO CLAVES'!$A$5:$G$509,6,0)</f>
        <v>118.32</v>
      </c>
      <c r="K203" s="130">
        <f>VLOOKUP(A203,'DINAMICA SEGUIMIENTO CLAVES'!$A$5:$G$509,7,0)</f>
        <v>48.72</v>
      </c>
      <c r="L203" s="130">
        <f t="shared" si="17"/>
        <v>69.599999999999994</v>
      </c>
      <c r="M203" s="122" t="str">
        <f t="shared" si="18"/>
        <v>Clave sin llegar al maximo</v>
      </c>
    </row>
    <row r="204" spans="1:13" ht="36" x14ac:dyDescent="0.2">
      <c r="A204" s="125" t="s">
        <v>101</v>
      </c>
      <c r="B204" s="124" t="s">
        <v>103</v>
      </c>
      <c r="C204" s="123">
        <f>VLOOKUP(A204,'DINAMICA SEGUIMIENTO CLAVES'!$A$5:$E$509,2,0)</f>
        <v>2</v>
      </c>
      <c r="D204" s="123">
        <f>VLOOKUP(A204,'DINAMICA SEGUIMIENTO CLAVES'!$A$5:$E$509,3,0)</f>
        <v>3</v>
      </c>
      <c r="E204" s="123">
        <f>VLOOKUP(A204,'DINAMICA SEGUIMIENTO CLAVES'!$A$5:$E$509,4,0)</f>
        <v>0</v>
      </c>
      <c r="F204" s="123">
        <f>VLOOKUP(A204,'DINAMICA SEGUIMIENTO CLAVES'!$A$5:$E$509,5,0)</f>
        <v>0</v>
      </c>
      <c r="G204" s="123"/>
      <c r="H204" s="127" t="str">
        <f t="shared" si="15"/>
        <v>-</v>
      </c>
      <c r="I204" s="122" t="str">
        <f t="shared" si="16"/>
        <v>minimo sin solicitud</v>
      </c>
      <c r="J204" s="130">
        <f>VLOOKUP(A204,'DINAMICA SEGUIMIENTO CLAVES'!$A$5:$G$509,6,0)</f>
        <v>1748.9099999999999</v>
      </c>
      <c r="K204" s="130">
        <f>VLOOKUP(A204,'DINAMICA SEGUIMIENTO CLAVES'!$A$5:$G$509,7,0)</f>
        <v>0</v>
      </c>
      <c r="L204" s="130">
        <f t="shared" si="17"/>
        <v>1748.9099999999999</v>
      </c>
      <c r="M204" s="122" t="str">
        <f t="shared" si="18"/>
        <v>Clave sin llegar al maximo</v>
      </c>
    </row>
    <row r="205" spans="1:13" ht="36" x14ac:dyDescent="0.2">
      <c r="A205" s="125" t="s">
        <v>1710</v>
      </c>
      <c r="B205" s="124" t="s">
        <v>1712</v>
      </c>
      <c r="C205" s="123">
        <f>VLOOKUP(A205,'DINAMICA SEGUIMIENTO CLAVES'!$A$5:$E$509,2,0)</f>
        <v>4</v>
      </c>
      <c r="D205" s="123">
        <f>VLOOKUP(A205,'DINAMICA SEGUIMIENTO CLAVES'!$A$5:$E$509,3,0)</f>
        <v>8</v>
      </c>
      <c r="E205" s="123">
        <f>VLOOKUP(A205,'DINAMICA SEGUIMIENTO CLAVES'!$A$5:$E$509,4,0)</f>
        <v>4</v>
      </c>
      <c r="F205" s="123">
        <f>VLOOKUP(A205,'DINAMICA SEGUIMIENTO CLAVES'!$A$5:$E$509,5,0)</f>
        <v>2</v>
      </c>
      <c r="G205" s="127">
        <f>IF(E205=0,"-",(+E205-F205))</f>
        <v>2</v>
      </c>
      <c r="H205" s="127">
        <f t="shared" si="15"/>
        <v>0</v>
      </c>
      <c r="I205" s="122" t="str">
        <f t="shared" si="16"/>
        <v>minimo solicitado</v>
      </c>
      <c r="J205" s="130">
        <f>VLOOKUP(A205,'DINAMICA SEGUIMIENTO CLAVES'!$A$5:$G$509,6,0)</f>
        <v>9446.64</v>
      </c>
      <c r="K205" s="130">
        <f>VLOOKUP(A205,'DINAMICA SEGUIMIENTO CLAVES'!$A$5:$G$509,7,0)</f>
        <v>2361.66</v>
      </c>
      <c r="L205" s="130">
        <f t="shared" si="17"/>
        <v>7084.98</v>
      </c>
      <c r="M205" s="122" t="str">
        <f t="shared" si="18"/>
        <v>Clave sin llegar al maximo</v>
      </c>
    </row>
    <row r="206" spans="1:13" ht="24" x14ac:dyDescent="0.2">
      <c r="A206" s="125" t="s">
        <v>1955</v>
      </c>
      <c r="B206" s="124" t="s">
        <v>1957</v>
      </c>
      <c r="C206" s="123">
        <f>VLOOKUP(A206,'DINAMICA SEGUIMIENTO CLAVES'!$A$5:$E$509,2,0)</f>
        <v>3</v>
      </c>
      <c r="D206" s="123">
        <f>VLOOKUP(A206,'DINAMICA SEGUIMIENTO CLAVES'!$A$5:$E$509,3,0)</f>
        <v>3</v>
      </c>
      <c r="E206" s="123">
        <f>VLOOKUP(A206,'DINAMICA SEGUIMIENTO CLAVES'!$A$5:$E$509,4,0)</f>
        <v>2</v>
      </c>
      <c r="F206" s="123">
        <f>VLOOKUP(A206,'DINAMICA SEGUIMIENTO CLAVES'!$A$5:$E$509,5,0)</f>
        <v>1</v>
      </c>
      <c r="G206" s="123"/>
      <c r="H206" s="127">
        <f t="shared" si="15"/>
        <v>-1</v>
      </c>
      <c r="I206" s="122" t="str">
        <f t="shared" si="16"/>
        <v>minimo parcial</v>
      </c>
      <c r="J206" s="130">
        <f>VLOOKUP(A206,'DINAMICA SEGUIMIENTO CLAVES'!$A$5:$G$509,6,0)</f>
        <v>422.2</v>
      </c>
      <c r="K206" s="130">
        <f>VLOOKUP(A206,'DINAMICA SEGUIMIENTO CLAVES'!$A$5:$G$509,7,0)</f>
        <v>149</v>
      </c>
      <c r="L206" s="130">
        <f t="shared" si="17"/>
        <v>273.2</v>
      </c>
      <c r="M206" s="122" t="str">
        <f t="shared" si="18"/>
        <v>Clave sin llegar al maximo</v>
      </c>
    </row>
    <row r="207" spans="1:13" ht="36" x14ac:dyDescent="0.2">
      <c r="A207" s="125" t="s">
        <v>447</v>
      </c>
      <c r="B207" s="124" t="s">
        <v>449</v>
      </c>
      <c r="C207" s="123">
        <f>VLOOKUP(A207,'DINAMICA SEGUIMIENTO CLAVES'!$A$5:$E$509,2,0)</f>
        <v>4</v>
      </c>
      <c r="D207" s="123">
        <f>VLOOKUP(A207,'DINAMICA SEGUIMIENTO CLAVES'!$A$5:$E$509,3,0)</f>
        <v>8</v>
      </c>
      <c r="E207" s="123">
        <f>VLOOKUP(A207,'DINAMICA SEGUIMIENTO CLAVES'!$A$5:$E$509,4,0)</f>
        <v>4</v>
      </c>
      <c r="F207" s="123">
        <f>VLOOKUP(A207,'DINAMICA SEGUIMIENTO CLAVES'!$A$5:$E$509,5,0)</f>
        <v>2</v>
      </c>
      <c r="G207" s="127">
        <f>IF(E207=0,"-",(+E207-F207))</f>
        <v>2</v>
      </c>
      <c r="H207" s="127">
        <f t="shared" si="15"/>
        <v>0</v>
      </c>
      <c r="I207" s="122" t="str">
        <f t="shared" si="16"/>
        <v>minimo solicitado</v>
      </c>
      <c r="J207" s="130">
        <f>VLOOKUP(A207,'DINAMICA SEGUIMIENTO CLAVES'!$A$5:$G$509,6,0)</f>
        <v>3535.2</v>
      </c>
      <c r="K207" s="130">
        <f>VLOOKUP(A207,'DINAMICA SEGUIMIENTO CLAVES'!$A$5:$G$509,7,0)</f>
        <v>883.8</v>
      </c>
      <c r="L207" s="130">
        <f t="shared" si="17"/>
        <v>2651.3999999999996</v>
      </c>
      <c r="M207" s="122" t="str">
        <f t="shared" si="18"/>
        <v>Clave sin llegar al maximo</v>
      </c>
    </row>
    <row r="208" spans="1:13" ht="36" x14ac:dyDescent="0.2">
      <c r="A208" s="125" t="s">
        <v>1104</v>
      </c>
      <c r="B208" s="124" t="s">
        <v>1106</v>
      </c>
      <c r="C208" s="123">
        <f>VLOOKUP(A208,'DINAMICA SEGUIMIENTO CLAVES'!$A$5:$E$509,2,0)</f>
        <v>6</v>
      </c>
      <c r="D208" s="123">
        <f>VLOOKUP(A208,'DINAMICA SEGUIMIENTO CLAVES'!$A$5:$E$509,3,0)</f>
        <v>13</v>
      </c>
      <c r="E208" s="123">
        <f>VLOOKUP(A208,'DINAMICA SEGUIMIENTO CLAVES'!$A$5:$E$509,4,0)</f>
        <v>4</v>
      </c>
      <c r="F208" s="123">
        <f>VLOOKUP(A208,'DINAMICA SEGUIMIENTO CLAVES'!$A$5:$E$509,5,0)</f>
        <v>4</v>
      </c>
      <c r="G208" s="123"/>
      <c r="H208" s="127">
        <f t="shared" si="15"/>
        <v>-2</v>
      </c>
      <c r="I208" s="122" t="str">
        <f t="shared" si="16"/>
        <v>minimo parcial</v>
      </c>
      <c r="J208" s="130">
        <f>VLOOKUP(A208,'DINAMICA SEGUIMIENTO CLAVES'!$A$5:$G$509,6,0)</f>
        <v>1003.86</v>
      </c>
      <c r="K208" s="130">
        <f>VLOOKUP(A208,'DINAMICA SEGUIMIENTO CLAVES'!$A$5:$G$509,7,0)</f>
        <v>308.88</v>
      </c>
      <c r="L208" s="130">
        <f t="shared" si="17"/>
        <v>694.98</v>
      </c>
      <c r="M208" s="122" t="str">
        <f t="shared" si="18"/>
        <v>Clave sin llegar al maximo</v>
      </c>
    </row>
    <row r="209" spans="1:13" ht="24" x14ac:dyDescent="0.2">
      <c r="A209" s="125" t="s">
        <v>1080</v>
      </c>
      <c r="B209" s="124" t="s">
        <v>1082</v>
      </c>
      <c r="C209" s="123">
        <f>VLOOKUP(A209,'DINAMICA SEGUIMIENTO CLAVES'!$A$5:$E$509,2,0)</f>
        <v>2</v>
      </c>
      <c r="D209" s="123">
        <f>VLOOKUP(A209,'DINAMICA SEGUIMIENTO CLAVES'!$A$5:$E$509,3,0)</f>
        <v>3</v>
      </c>
      <c r="E209" s="123">
        <f>VLOOKUP(A209,'DINAMICA SEGUIMIENTO CLAVES'!$A$5:$E$509,4,0)</f>
        <v>0</v>
      </c>
      <c r="F209" s="123">
        <f>VLOOKUP(A209,'DINAMICA SEGUIMIENTO CLAVES'!$A$5:$E$509,5,0)</f>
        <v>0</v>
      </c>
      <c r="G209" s="123"/>
      <c r="H209" s="127" t="str">
        <f t="shared" si="15"/>
        <v>-</v>
      </c>
      <c r="I209" s="122" t="str">
        <f t="shared" si="16"/>
        <v>minimo sin solicitud</v>
      </c>
      <c r="J209" s="130">
        <f>VLOOKUP(A209,'DINAMICA SEGUIMIENTO CLAVES'!$A$5:$G$509,6,0)</f>
        <v>825</v>
      </c>
      <c r="K209" s="130">
        <f>VLOOKUP(A209,'DINAMICA SEGUIMIENTO CLAVES'!$A$5:$G$509,7,0)</f>
        <v>0</v>
      </c>
      <c r="L209" s="130">
        <f t="shared" si="17"/>
        <v>825</v>
      </c>
      <c r="M209" s="122" t="str">
        <f t="shared" si="18"/>
        <v>Clave sin llegar al maximo</v>
      </c>
    </row>
    <row r="210" spans="1:13" ht="48" x14ac:dyDescent="0.2">
      <c r="A210" s="125" t="s">
        <v>1903</v>
      </c>
      <c r="B210" s="124" t="s">
        <v>1905</v>
      </c>
      <c r="C210" s="123">
        <f>VLOOKUP(A210,'DINAMICA SEGUIMIENTO CLAVES'!$A$5:$E$509,2,0)</f>
        <v>2</v>
      </c>
      <c r="D210" s="123">
        <f>VLOOKUP(A210,'DINAMICA SEGUIMIENTO CLAVES'!$A$5:$E$509,3,0)</f>
        <v>4</v>
      </c>
      <c r="E210" s="123">
        <f>VLOOKUP(A210,'DINAMICA SEGUIMIENTO CLAVES'!$A$5:$E$509,4,0)</f>
        <v>4</v>
      </c>
      <c r="F210" s="123">
        <f>VLOOKUP(A210,'DINAMICA SEGUIMIENTO CLAVES'!$A$5:$E$509,5,0)</f>
        <v>0</v>
      </c>
      <c r="G210" s="127">
        <f t="shared" ref="G210:G211" si="20">IF(E210=0,"-",(+E210-F210))</f>
        <v>4</v>
      </c>
      <c r="H210" s="127">
        <f t="shared" si="15"/>
        <v>2</v>
      </c>
      <c r="I210" s="122" t="str">
        <f t="shared" si="16"/>
        <v>minimo superado</v>
      </c>
      <c r="J210" s="130">
        <f>VLOOKUP(A210,'DINAMICA SEGUIMIENTO CLAVES'!$A$5:$G$509,6,0)</f>
        <v>19.600000000000001</v>
      </c>
      <c r="K210" s="130">
        <f>VLOOKUP(A210,'DINAMICA SEGUIMIENTO CLAVES'!$A$5:$G$509,7,0)</f>
        <v>0</v>
      </c>
      <c r="L210" s="130">
        <f t="shared" si="17"/>
        <v>19.600000000000001</v>
      </c>
      <c r="M210" s="122" t="str">
        <f t="shared" si="18"/>
        <v>Clave sin llegar al maximo</v>
      </c>
    </row>
    <row r="211" spans="1:13" ht="24" x14ac:dyDescent="0.2">
      <c r="A211" s="125" t="s">
        <v>1002</v>
      </c>
      <c r="B211" s="124" t="s">
        <v>1004</v>
      </c>
      <c r="C211" s="123">
        <f>VLOOKUP(A211,'DINAMICA SEGUIMIENTO CLAVES'!$A$5:$E$509,2,0)</f>
        <v>10</v>
      </c>
      <c r="D211" s="123">
        <f>VLOOKUP(A211,'DINAMICA SEGUIMIENTO CLAVES'!$A$5:$E$509,3,0)</f>
        <v>21</v>
      </c>
      <c r="E211" s="123">
        <f>VLOOKUP(A211,'DINAMICA SEGUIMIENTO CLAVES'!$A$5:$E$509,4,0)</f>
        <v>10</v>
      </c>
      <c r="F211" s="123">
        <f>VLOOKUP(A211,'DINAMICA SEGUIMIENTO CLAVES'!$A$5:$E$509,5,0)</f>
        <v>8</v>
      </c>
      <c r="G211" s="127">
        <f t="shared" si="20"/>
        <v>2</v>
      </c>
      <c r="H211" s="127">
        <f t="shared" si="15"/>
        <v>0</v>
      </c>
      <c r="I211" s="122" t="str">
        <f t="shared" si="16"/>
        <v>minimo solicitado</v>
      </c>
      <c r="J211" s="130">
        <f>VLOOKUP(A211,'DINAMICA SEGUIMIENTO CLAVES'!$A$5:$G$509,6,0)</f>
        <v>429.49</v>
      </c>
      <c r="K211" s="130">
        <f>VLOOKUP(A211,'DINAMICA SEGUIMIENTO CLAVES'!$A$5:$G$509,7,0)</f>
        <v>164.44</v>
      </c>
      <c r="L211" s="130">
        <f t="shared" si="17"/>
        <v>265.05</v>
      </c>
      <c r="M211" s="122" t="str">
        <f t="shared" si="18"/>
        <v>Clave sin llegar al maximo</v>
      </c>
    </row>
    <row r="212" spans="1:13" ht="24" x14ac:dyDescent="0.2">
      <c r="A212" s="125" t="s">
        <v>2341</v>
      </c>
      <c r="B212" s="124" t="s">
        <v>2343</v>
      </c>
      <c r="C212" s="123">
        <f>VLOOKUP(A212,'DINAMICA SEGUIMIENTO CLAVES'!$A$5:$E$509,2,0)</f>
        <v>2</v>
      </c>
      <c r="D212" s="123">
        <f>VLOOKUP(A212,'DINAMICA SEGUIMIENTO CLAVES'!$A$5:$E$509,3,0)</f>
        <v>5</v>
      </c>
      <c r="E212" s="123">
        <f>VLOOKUP(A212,'DINAMICA SEGUIMIENTO CLAVES'!$A$5:$E$509,4,0)</f>
        <v>0</v>
      </c>
      <c r="F212" s="123">
        <f>VLOOKUP(A212,'DINAMICA SEGUIMIENTO CLAVES'!$A$5:$E$509,5,0)</f>
        <v>0</v>
      </c>
      <c r="G212" s="123"/>
      <c r="H212" s="127" t="str">
        <f t="shared" si="15"/>
        <v>-</v>
      </c>
      <c r="I212" s="122" t="str">
        <f t="shared" si="16"/>
        <v>minimo sin solicitud</v>
      </c>
      <c r="J212" s="130">
        <f>VLOOKUP(A212,'DINAMICA SEGUIMIENTO CLAVES'!$A$5:$G$509,6,0)</f>
        <v>685</v>
      </c>
      <c r="K212" s="130">
        <f>VLOOKUP(A212,'DINAMICA SEGUIMIENTO CLAVES'!$A$5:$G$509,7,0)</f>
        <v>0</v>
      </c>
      <c r="L212" s="130">
        <f t="shared" si="17"/>
        <v>685</v>
      </c>
      <c r="M212" s="122" t="str">
        <f t="shared" si="18"/>
        <v>Clave sin llegar al maximo</v>
      </c>
    </row>
    <row r="213" spans="1:13" ht="12" x14ac:dyDescent="0.2">
      <c r="A213" s="125" t="s">
        <v>1222</v>
      </c>
      <c r="B213" s="124" t="s">
        <v>3431</v>
      </c>
      <c r="C213" s="123">
        <f>VLOOKUP(A213,'DINAMICA SEGUIMIENTO CLAVES'!$A$5:$E$509,2,0)</f>
        <v>2</v>
      </c>
      <c r="D213" s="123">
        <f>VLOOKUP(A213,'DINAMICA SEGUIMIENTO CLAVES'!$A$5:$E$509,3,0)</f>
        <v>3</v>
      </c>
      <c r="E213" s="123">
        <f>VLOOKUP(A213,'DINAMICA SEGUIMIENTO CLAVES'!$A$5:$E$509,4,0)</f>
        <v>0</v>
      </c>
      <c r="F213" s="123">
        <f>VLOOKUP(A213,'DINAMICA SEGUIMIENTO CLAVES'!$A$5:$E$509,5,0)</f>
        <v>0</v>
      </c>
      <c r="G213" s="123"/>
      <c r="H213" s="127" t="str">
        <f t="shared" si="15"/>
        <v>-</v>
      </c>
      <c r="I213" s="122" t="str">
        <f t="shared" si="16"/>
        <v>minimo sin solicitud</v>
      </c>
      <c r="J213" s="130">
        <f>VLOOKUP(A213,'DINAMICA SEGUIMIENTO CLAVES'!$A$5:$G$509,6,0)</f>
        <v>321.89999999999998</v>
      </c>
      <c r="K213" s="130">
        <f>VLOOKUP(A213,'DINAMICA SEGUIMIENTO CLAVES'!$A$5:$G$509,7,0)</f>
        <v>0</v>
      </c>
      <c r="L213" s="130">
        <f t="shared" si="17"/>
        <v>321.89999999999998</v>
      </c>
      <c r="M213" s="122" t="str">
        <f t="shared" si="18"/>
        <v>Clave sin llegar al maximo</v>
      </c>
    </row>
    <row r="214" spans="1:13" ht="36" x14ac:dyDescent="0.2">
      <c r="A214" s="125" t="s">
        <v>1230</v>
      </c>
      <c r="B214" s="124" t="s">
        <v>3432</v>
      </c>
      <c r="C214" s="123">
        <f>VLOOKUP(A214,'DINAMICA SEGUIMIENTO CLAVES'!$A$5:$E$509,2,0)</f>
        <v>2</v>
      </c>
      <c r="D214" s="123">
        <f>VLOOKUP(A214,'DINAMICA SEGUIMIENTO CLAVES'!$A$5:$E$509,3,0)</f>
        <v>3</v>
      </c>
      <c r="E214" s="123">
        <f>VLOOKUP(A214,'DINAMICA SEGUIMIENTO CLAVES'!$A$5:$E$509,4,0)</f>
        <v>0</v>
      </c>
      <c r="F214" s="123">
        <f>VLOOKUP(A214,'DINAMICA SEGUIMIENTO CLAVES'!$A$5:$E$509,5,0)</f>
        <v>0</v>
      </c>
      <c r="G214" s="123"/>
      <c r="H214" s="127" t="str">
        <f t="shared" si="15"/>
        <v>-</v>
      </c>
      <c r="I214" s="122" t="str">
        <f t="shared" si="16"/>
        <v>minimo sin solicitud</v>
      </c>
      <c r="J214" s="130">
        <f>VLOOKUP(A214,'DINAMICA SEGUIMIENTO CLAVES'!$A$5:$G$509,6,0)</f>
        <v>124.5</v>
      </c>
      <c r="K214" s="130">
        <f>VLOOKUP(A214,'DINAMICA SEGUIMIENTO CLAVES'!$A$5:$G$509,7,0)</f>
        <v>0</v>
      </c>
      <c r="L214" s="130">
        <f t="shared" si="17"/>
        <v>124.5</v>
      </c>
      <c r="M214" s="122" t="str">
        <f t="shared" si="18"/>
        <v>Clave sin llegar al maximo</v>
      </c>
    </row>
    <row r="215" spans="1:13" ht="36" x14ac:dyDescent="0.2">
      <c r="A215" s="125" t="s">
        <v>1873</v>
      </c>
      <c r="B215" s="124" t="s">
        <v>1875</v>
      </c>
      <c r="C215" s="123">
        <f>VLOOKUP(A215,'DINAMICA SEGUIMIENTO CLAVES'!$A$5:$E$509,2,0)</f>
        <v>2</v>
      </c>
      <c r="D215" s="123">
        <f>VLOOKUP(A215,'DINAMICA SEGUIMIENTO CLAVES'!$A$5:$E$509,3,0)</f>
        <v>3</v>
      </c>
      <c r="E215" s="123">
        <f>VLOOKUP(A215,'DINAMICA SEGUIMIENTO CLAVES'!$A$5:$E$509,4,0)</f>
        <v>0</v>
      </c>
      <c r="F215" s="123">
        <f>VLOOKUP(A215,'DINAMICA SEGUIMIENTO CLAVES'!$A$5:$E$509,5,0)</f>
        <v>0</v>
      </c>
      <c r="G215" s="123"/>
      <c r="H215" s="127" t="str">
        <f t="shared" si="15"/>
        <v>-</v>
      </c>
      <c r="I215" s="122" t="str">
        <f t="shared" si="16"/>
        <v>minimo sin solicitud</v>
      </c>
      <c r="J215" s="130">
        <f>VLOOKUP(A215,'DINAMICA SEGUIMIENTO CLAVES'!$A$5:$G$509,6,0)</f>
        <v>330</v>
      </c>
      <c r="K215" s="130">
        <f>VLOOKUP(A215,'DINAMICA SEGUIMIENTO CLAVES'!$A$5:$G$509,7,0)</f>
        <v>0</v>
      </c>
      <c r="L215" s="130">
        <f t="shared" si="17"/>
        <v>330</v>
      </c>
      <c r="M215" s="122" t="str">
        <f t="shared" si="18"/>
        <v>Clave sin llegar al maximo</v>
      </c>
    </row>
    <row r="216" spans="1:13" ht="36" x14ac:dyDescent="0.2">
      <c r="A216" s="125" t="s">
        <v>626</v>
      </c>
      <c r="B216" s="124" t="s">
        <v>628</v>
      </c>
      <c r="C216" s="123">
        <f>VLOOKUP(A216,'DINAMICA SEGUIMIENTO CLAVES'!$A$5:$E$509,2,0)</f>
        <v>6</v>
      </c>
      <c r="D216" s="123">
        <f>VLOOKUP(A216,'DINAMICA SEGUIMIENTO CLAVES'!$A$5:$E$509,3,0)</f>
        <v>13</v>
      </c>
      <c r="E216" s="123">
        <f>VLOOKUP(A216,'DINAMICA SEGUIMIENTO CLAVES'!$A$5:$E$509,4,0)</f>
        <v>4</v>
      </c>
      <c r="F216" s="123">
        <f>VLOOKUP(A216,'DINAMICA SEGUIMIENTO CLAVES'!$A$5:$E$509,5,0)</f>
        <v>4</v>
      </c>
      <c r="G216" s="123"/>
      <c r="H216" s="127">
        <f t="shared" si="15"/>
        <v>-2</v>
      </c>
      <c r="I216" s="122" t="str">
        <f t="shared" si="16"/>
        <v>minimo parcial</v>
      </c>
      <c r="J216" s="130">
        <f>VLOOKUP(A216,'DINAMICA SEGUIMIENTO CLAVES'!$A$5:$G$509,6,0)</f>
        <v>89.05</v>
      </c>
      <c r="K216" s="130">
        <f>VLOOKUP(A216,'DINAMICA SEGUIMIENTO CLAVES'!$A$5:$G$509,7,0)</f>
        <v>27.4</v>
      </c>
      <c r="L216" s="130">
        <f t="shared" si="17"/>
        <v>61.65</v>
      </c>
      <c r="M216" s="122" t="str">
        <f t="shared" si="18"/>
        <v>Clave sin llegar al maximo</v>
      </c>
    </row>
    <row r="217" spans="1:13" ht="24" x14ac:dyDescent="0.2">
      <c r="A217" s="125" t="s">
        <v>554</v>
      </c>
      <c r="B217" s="124" t="s">
        <v>556</v>
      </c>
      <c r="C217" s="123">
        <f>VLOOKUP(A217,'DINAMICA SEGUIMIENTO CLAVES'!$A$5:$E$509,2,0)</f>
        <v>2</v>
      </c>
      <c r="D217" s="123">
        <f>VLOOKUP(A217,'DINAMICA SEGUIMIENTO CLAVES'!$A$5:$E$509,3,0)</f>
        <v>4</v>
      </c>
      <c r="E217" s="123">
        <f>VLOOKUP(A217,'DINAMICA SEGUIMIENTO CLAVES'!$A$5:$E$509,4,0)</f>
        <v>0</v>
      </c>
      <c r="F217" s="123">
        <f>VLOOKUP(A217,'DINAMICA SEGUIMIENTO CLAVES'!$A$5:$E$509,5,0)</f>
        <v>0</v>
      </c>
      <c r="G217" s="123"/>
      <c r="H217" s="127" t="str">
        <f t="shared" si="15"/>
        <v>-</v>
      </c>
      <c r="I217" s="122" t="str">
        <f t="shared" si="16"/>
        <v>minimo sin solicitud</v>
      </c>
      <c r="J217" s="130">
        <f>VLOOKUP(A217,'DINAMICA SEGUIMIENTO CLAVES'!$A$5:$G$509,6,0)</f>
        <v>909.81999999999994</v>
      </c>
      <c r="K217" s="130">
        <f>VLOOKUP(A217,'DINAMICA SEGUIMIENTO CLAVES'!$A$5:$G$509,7,0)</f>
        <v>0</v>
      </c>
      <c r="L217" s="130">
        <f t="shared" si="17"/>
        <v>909.81999999999994</v>
      </c>
      <c r="M217" s="122" t="str">
        <f t="shared" si="18"/>
        <v>Clave sin llegar al maximo</v>
      </c>
    </row>
    <row r="218" spans="1:13" ht="36" x14ac:dyDescent="0.2">
      <c r="A218" s="125" t="s">
        <v>1143</v>
      </c>
      <c r="B218" s="124" t="s">
        <v>1145</v>
      </c>
      <c r="C218" s="123">
        <f>VLOOKUP(A218,'DINAMICA SEGUIMIENTO CLAVES'!$A$5:$E$509,2,0)</f>
        <v>4</v>
      </c>
      <c r="D218" s="123">
        <f>VLOOKUP(A218,'DINAMICA SEGUIMIENTO CLAVES'!$A$5:$E$509,3,0)</f>
        <v>8</v>
      </c>
      <c r="E218" s="123">
        <f>VLOOKUP(A218,'DINAMICA SEGUIMIENTO CLAVES'!$A$5:$E$509,4,0)</f>
        <v>4</v>
      </c>
      <c r="F218" s="123">
        <f>VLOOKUP(A218,'DINAMICA SEGUIMIENTO CLAVES'!$A$5:$E$509,5,0)</f>
        <v>2</v>
      </c>
      <c r="G218" s="127">
        <f>IF(E218=0,"-",(+E218-F218))</f>
        <v>2</v>
      </c>
      <c r="H218" s="127">
        <f t="shared" si="15"/>
        <v>0</v>
      </c>
      <c r="I218" s="122" t="str">
        <f t="shared" si="16"/>
        <v>minimo solicitado</v>
      </c>
      <c r="J218" s="130">
        <f>VLOOKUP(A218,'DINAMICA SEGUIMIENTO CLAVES'!$A$5:$G$509,6,0)</f>
        <v>2884</v>
      </c>
      <c r="K218" s="130">
        <f>VLOOKUP(A218,'DINAMICA SEGUIMIENTO CLAVES'!$A$5:$G$509,7,0)</f>
        <v>721</v>
      </c>
      <c r="L218" s="130">
        <f t="shared" si="17"/>
        <v>2163</v>
      </c>
      <c r="M218" s="122" t="str">
        <f t="shared" si="18"/>
        <v>Clave sin llegar al maximo</v>
      </c>
    </row>
    <row r="219" spans="1:13" ht="24" x14ac:dyDescent="0.2">
      <c r="A219" s="125" t="s">
        <v>208</v>
      </c>
      <c r="B219" s="124" t="s">
        <v>210</v>
      </c>
      <c r="C219" s="123">
        <f>VLOOKUP(A219,'DINAMICA SEGUIMIENTO CLAVES'!$A$5:$E$509,2,0)</f>
        <v>2</v>
      </c>
      <c r="D219" s="123">
        <f>VLOOKUP(A219,'DINAMICA SEGUIMIENTO CLAVES'!$A$5:$E$509,3,0)</f>
        <v>4</v>
      </c>
      <c r="E219" s="123">
        <f>VLOOKUP(A219,'DINAMICA SEGUIMIENTO CLAVES'!$A$5:$E$509,4,0)</f>
        <v>0</v>
      </c>
      <c r="F219" s="123">
        <f>VLOOKUP(A219,'DINAMICA SEGUIMIENTO CLAVES'!$A$5:$E$509,5,0)</f>
        <v>0</v>
      </c>
      <c r="G219" s="123"/>
      <c r="H219" s="127" t="str">
        <f t="shared" si="15"/>
        <v>-</v>
      </c>
      <c r="I219" s="122" t="str">
        <f t="shared" si="16"/>
        <v>minimo sin solicitud</v>
      </c>
      <c r="J219" s="130">
        <f>VLOOKUP(A219,'DINAMICA SEGUIMIENTO CLAVES'!$A$5:$G$509,6,0)</f>
        <v>58900</v>
      </c>
      <c r="K219" s="130">
        <f>VLOOKUP(A219,'DINAMICA SEGUIMIENTO CLAVES'!$A$5:$G$509,7,0)</f>
        <v>0</v>
      </c>
      <c r="L219" s="130">
        <f t="shared" si="17"/>
        <v>58900</v>
      </c>
      <c r="M219" s="122" t="str">
        <f t="shared" si="18"/>
        <v>Clave sin llegar al maximo</v>
      </c>
    </row>
    <row r="220" spans="1:13" ht="36" x14ac:dyDescent="0.2">
      <c r="A220" s="125" t="s">
        <v>1189</v>
      </c>
      <c r="B220" s="124" t="s">
        <v>1191</v>
      </c>
      <c r="C220" s="123">
        <f>VLOOKUP(A220,'DINAMICA SEGUIMIENTO CLAVES'!$A$5:$E$509,2,0)</f>
        <v>2</v>
      </c>
      <c r="D220" s="123">
        <f>VLOOKUP(A220,'DINAMICA SEGUIMIENTO CLAVES'!$A$5:$E$509,3,0)</f>
        <v>3</v>
      </c>
      <c r="E220" s="123">
        <f>VLOOKUP(A220,'DINAMICA SEGUIMIENTO CLAVES'!$A$5:$E$509,4,0)</f>
        <v>0</v>
      </c>
      <c r="F220" s="123">
        <f>VLOOKUP(A220,'DINAMICA SEGUIMIENTO CLAVES'!$A$5:$E$509,5,0)</f>
        <v>0</v>
      </c>
      <c r="G220" s="123"/>
      <c r="H220" s="127" t="str">
        <f t="shared" si="15"/>
        <v>-</v>
      </c>
      <c r="I220" s="122" t="str">
        <f t="shared" si="16"/>
        <v>minimo sin solicitud</v>
      </c>
      <c r="J220" s="130">
        <f>VLOOKUP(A220,'DINAMICA SEGUIMIENTO CLAVES'!$A$5:$G$509,6,0)</f>
        <v>810</v>
      </c>
      <c r="K220" s="130">
        <f>VLOOKUP(A220,'DINAMICA SEGUIMIENTO CLAVES'!$A$5:$G$509,7,0)</f>
        <v>0</v>
      </c>
      <c r="L220" s="130">
        <f t="shared" si="17"/>
        <v>810</v>
      </c>
      <c r="M220" s="122" t="str">
        <f t="shared" si="18"/>
        <v>Clave sin llegar al maximo</v>
      </c>
    </row>
    <row r="221" spans="1:13" ht="36" x14ac:dyDescent="0.2">
      <c r="A221" s="125" t="s">
        <v>317</v>
      </c>
      <c r="B221" s="124" t="s">
        <v>319</v>
      </c>
      <c r="C221" s="123">
        <f>VLOOKUP(A221,'DINAMICA SEGUIMIENTO CLAVES'!$A$5:$E$509,2,0)</f>
        <v>2</v>
      </c>
      <c r="D221" s="123">
        <f>VLOOKUP(A221,'DINAMICA SEGUIMIENTO CLAVES'!$A$5:$E$509,3,0)</f>
        <v>4</v>
      </c>
      <c r="E221" s="123">
        <f>VLOOKUP(A221,'DINAMICA SEGUIMIENTO CLAVES'!$A$5:$E$509,4,0)</f>
        <v>0</v>
      </c>
      <c r="F221" s="123">
        <f>VLOOKUP(A221,'DINAMICA SEGUIMIENTO CLAVES'!$A$5:$E$509,5,0)</f>
        <v>0</v>
      </c>
      <c r="G221" s="123"/>
      <c r="H221" s="127" t="str">
        <f t="shared" si="15"/>
        <v>-</v>
      </c>
      <c r="I221" s="122" t="str">
        <f t="shared" si="16"/>
        <v>minimo sin solicitud</v>
      </c>
      <c r="J221" s="130">
        <f>VLOOKUP(A221,'DINAMICA SEGUIMIENTO CLAVES'!$A$5:$G$509,6,0)</f>
        <v>520.64</v>
      </c>
      <c r="K221" s="130">
        <f>VLOOKUP(A221,'DINAMICA SEGUIMIENTO CLAVES'!$A$5:$G$509,7,0)</f>
        <v>0</v>
      </c>
      <c r="L221" s="130">
        <f t="shared" si="17"/>
        <v>520.64</v>
      </c>
      <c r="M221" s="122" t="str">
        <f t="shared" si="18"/>
        <v>Clave sin llegar al maximo</v>
      </c>
    </row>
    <row r="222" spans="1:13" ht="24" x14ac:dyDescent="0.2">
      <c r="A222" s="125" t="s">
        <v>1205</v>
      </c>
      <c r="B222" s="124" t="s">
        <v>1207</v>
      </c>
      <c r="C222" s="123">
        <f>VLOOKUP(A222,'DINAMICA SEGUIMIENTO CLAVES'!$A$5:$E$509,2,0)</f>
        <v>2</v>
      </c>
      <c r="D222" s="123">
        <f>VLOOKUP(A222,'DINAMICA SEGUIMIENTO CLAVES'!$A$5:$E$509,3,0)</f>
        <v>3</v>
      </c>
      <c r="E222" s="123">
        <f>VLOOKUP(A222,'DINAMICA SEGUIMIENTO CLAVES'!$A$5:$E$509,4,0)</f>
        <v>0</v>
      </c>
      <c r="F222" s="123">
        <f>VLOOKUP(A222,'DINAMICA SEGUIMIENTO CLAVES'!$A$5:$E$509,5,0)</f>
        <v>0</v>
      </c>
      <c r="G222" s="123"/>
      <c r="H222" s="127" t="str">
        <f t="shared" si="15"/>
        <v>-</v>
      </c>
      <c r="I222" s="122" t="str">
        <f t="shared" si="16"/>
        <v>minimo sin solicitud</v>
      </c>
      <c r="J222" s="130">
        <f>VLOOKUP(A222,'DINAMICA SEGUIMIENTO CLAVES'!$A$5:$G$509,6,0)</f>
        <v>544.29</v>
      </c>
      <c r="K222" s="130">
        <f>VLOOKUP(A222,'DINAMICA SEGUIMIENTO CLAVES'!$A$5:$G$509,7,0)</f>
        <v>0</v>
      </c>
      <c r="L222" s="130">
        <f t="shared" si="17"/>
        <v>544.29</v>
      </c>
      <c r="M222" s="122" t="str">
        <f t="shared" si="18"/>
        <v>Clave sin llegar al maximo</v>
      </c>
    </row>
    <row r="223" spans="1:13" ht="36" x14ac:dyDescent="0.2">
      <c r="A223" s="125" t="s">
        <v>255</v>
      </c>
      <c r="B223" s="124" t="s">
        <v>257</v>
      </c>
      <c r="C223" s="123">
        <f>VLOOKUP(A223,'DINAMICA SEGUIMIENTO CLAVES'!$A$5:$E$509,2,0)</f>
        <v>2</v>
      </c>
      <c r="D223" s="123">
        <f>VLOOKUP(A223,'DINAMICA SEGUIMIENTO CLAVES'!$A$5:$E$509,3,0)</f>
        <v>3</v>
      </c>
      <c r="E223" s="123">
        <f>VLOOKUP(A223,'DINAMICA SEGUIMIENTO CLAVES'!$A$5:$E$509,4,0)</f>
        <v>0</v>
      </c>
      <c r="F223" s="123">
        <f>VLOOKUP(A223,'DINAMICA SEGUIMIENTO CLAVES'!$A$5:$E$509,5,0)</f>
        <v>0</v>
      </c>
      <c r="G223" s="123"/>
      <c r="H223" s="127" t="str">
        <f t="shared" si="15"/>
        <v>-</v>
      </c>
      <c r="I223" s="122" t="str">
        <f t="shared" si="16"/>
        <v>minimo sin solicitud</v>
      </c>
      <c r="J223" s="130">
        <f>VLOOKUP(A223,'DINAMICA SEGUIMIENTO CLAVES'!$A$5:$G$509,6,0)</f>
        <v>1061.46</v>
      </c>
      <c r="K223" s="130">
        <f>VLOOKUP(A223,'DINAMICA SEGUIMIENTO CLAVES'!$A$5:$G$509,7,0)</f>
        <v>0</v>
      </c>
      <c r="L223" s="130">
        <f t="shared" si="17"/>
        <v>1061.46</v>
      </c>
      <c r="M223" s="122" t="str">
        <f t="shared" si="18"/>
        <v>Clave sin llegar al maximo</v>
      </c>
    </row>
    <row r="224" spans="1:13" ht="36" x14ac:dyDescent="0.2">
      <c r="A224" s="125" t="s">
        <v>694</v>
      </c>
      <c r="B224" s="124" t="s">
        <v>696</v>
      </c>
      <c r="C224" s="123">
        <f>VLOOKUP(A224,'DINAMICA SEGUIMIENTO CLAVES'!$A$5:$E$509,2,0)</f>
        <v>3</v>
      </c>
      <c r="D224" s="123">
        <f>VLOOKUP(A224,'DINAMICA SEGUIMIENTO CLAVES'!$A$5:$E$509,3,0)</f>
        <v>6</v>
      </c>
      <c r="E224" s="123">
        <f>VLOOKUP(A224,'DINAMICA SEGUIMIENTO CLAVES'!$A$5:$E$509,4,0)</f>
        <v>0</v>
      </c>
      <c r="F224" s="123">
        <f>VLOOKUP(A224,'DINAMICA SEGUIMIENTO CLAVES'!$A$5:$E$509,5,0)</f>
        <v>0</v>
      </c>
      <c r="G224" s="123"/>
      <c r="H224" s="127" t="str">
        <f t="shared" si="15"/>
        <v>-</v>
      </c>
      <c r="I224" s="122" t="str">
        <f t="shared" si="16"/>
        <v>minimo sin solicitud</v>
      </c>
      <c r="J224" s="130">
        <f>VLOOKUP(A224,'DINAMICA SEGUIMIENTO CLAVES'!$A$5:$G$509,6,0)</f>
        <v>129</v>
      </c>
      <c r="K224" s="130">
        <f>VLOOKUP(A224,'DINAMICA SEGUIMIENTO CLAVES'!$A$5:$G$509,7,0)</f>
        <v>0</v>
      </c>
      <c r="L224" s="130">
        <f t="shared" si="17"/>
        <v>129</v>
      </c>
      <c r="M224" s="122" t="str">
        <f t="shared" si="18"/>
        <v>Clave sin llegar al maximo</v>
      </c>
    </row>
    <row r="225" spans="1:13" ht="24" x14ac:dyDescent="0.2">
      <c r="A225" s="125" t="s">
        <v>1985</v>
      </c>
      <c r="B225" s="124" t="s">
        <v>1987</v>
      </c>
      <c r="C225" s="123">
        <f>VLOOKUP(A225,'DINAMICA SEGUIMIENTO CLAVES'!$A$5:$E$509,2,0)</f>
        <v>3</v>
      </c>
      <c r="D225" s="123">
        <f>VLOOKUP(A225,'DINAMICA SEGUIMIENTO CLAVES'!$A$5:$E$509,3,0)</f>
        <v>5</v>
      </c>
      <c r="E225" s="123">
        <f>VLOOKUP(A225,'DINAMICA SEGUIMIENTO CLAVES'!$A$5:$E$509,4,0)</f>
        <v>3</v>
      </c>
      <c r="F225" s="123">
        <f>VLOOKUP(A225,'DINAMICA SEGUIMIENTO CLAVES'!$A$5:$E$509,5,0)</f>
        <v>0</v>
      </c>
      <c r="G225" s="127">
        <f>IF(E225=0,"-",(+E225-F225))</f>
        <v>3</v>
      </c>
      <c r="H225" s="127">
        <f t="shared" si="15"/>
        <v>0</v>
      </c>
      <c r="I225" s="122" t="str">
        <f t="shared" si="16"/>
        <v>minimo solicitado</v>
      </c>
      <c r="J225" s="130">
        <f>VLOOKUP(A225,'DINAMICA SEGUIMIENTO CLAVES'!$A$5:$G$509,6,0)</f>
        <v>95.53</v>
      </c>
      <c r="K225" s="130">
        <f>VLOOKUP(A225,'DINAMICA SEGUIMIENTO CLAVES'!$A$5:$G$509,7,0)</f>
        <v>0</v>
      </c>
      <c r="L225" s="130">
        <f t="shared" si="17"/>
        <v>95.53</v>
      </c>
      <c r="M225" s="122" t="str">
        <f t="shared" si="18"/>
        <v>Clave sin llegar al maximo</v>
      </c>
    </row>
    <row r="226" spans="1:13" ht="24" x14ac:dyDescent="0.2">
      <c r="A226" s="125" t="s">
        <v>1610</v>
      </c>
      <c r="B226" s="124" t="s">
        <v>1612</v>
      </c>
      <c r="C226" s="123">
        <f>VLOOKUP(A226,'DINAMICA SEGUIMIENTO CLAVES'!$A$5:$E$509,2,0)</f>
        <v>3</v>
      </c>
      <c r="D226" s="123">
        <f>VLOOKUP(A226,'DINAMICA SEGUIMIENTO CLAVES'!$A$5:$E$509,3,0)</f>
        <v>5</v>
      </c>
      <c r="E226" s="123">
        <f>VLOOKUP(A226,'DINAMICA SEGUIMIENTO CLAVES'!$A$5:$E$509,4,0)</f>
        <v>1</v>
      </c>
      <c r="F226" s="123">
        <f>VLOOKUP(A226,'DINAMICA SEGUIMIENTO CLAVES'!$A$5:$E$509,5,0)</f>
        <v>1</v>
      </c>
      <c r="G226" s="123"/>
      <c r="H226" s="127">
        <f t="shared" si="15"/>
        <v>-2</v>
      </c>
      <c r="I226" s="122" t="str">
        <f t="shared" si="16"/>
        <v>minimo parcial</v>
      </c>
      <c r="J226" s="130">
        <f>VLOOKUP(A226,'DINAMICA SEGUIMIENTO CLAVES'!$A$5:$G$509,6,0)</f>
        <v>3412.8500000000004</v>
      </c>
      <c r="K226" s="130">
        <f>VLOOKUP(A226,'DINAMICA SEGUIMIENTO CLAVES'!$A$5:$G$509,7,0)</f>
        <v>682.57</v>
      </c>
      <c r="L226" s="130">
        <f t="shared" si="17"/>
        <v>2730.28</v>
      </c>
      <c r="M226" s="122" t="str">
        <f t="shared" si="18"/>
        <v>Clave sin llegar al maximo</v>
      </c>
    </row>
    <row r="227" spans="1:13" ht="36" x14ac:dyDescent="0.2">
      <c r="A227" s="125" t="s">
        <v>1548</v>
      </c>
      <c r="B227" s="124" t="s">
        <v>1550</v>
      </c>
      <c r="C227" s="123">
        <f>VLOOKUP(A227,'DINAMICA SEGUIMIENTO CLAVES'!$A$5:$E$509,2,0)</f>
        <v>3</v>
      </c>
      <c r="D227" s="123">
        <f>VLOOKUP(A227,'DINAMICA SEGUIMIENTO CLAVES'!$A$5:$E$509,3,0)</f>
        <v>5</v>
      </c>
      <c r="E227" s="123">
        <f>VLOOKUP(A227,'DINAMICA SEGUIMIENTO CLAVES'!$A$5:$E$509,4,0)</f>
        <v>0</v>
      </c>
      <c r="F227" s="123">
        <f>VLOOKUP(A227,'DINAMICA SEGUIMIENTO CLAVES'!$A$5:$E$509,5,0)</f>
        <v>0</v>
      </c>
      <c r="G227" s="123"/>
      <c r="H227" s="127" t="str">
        <f t="shared" si="15"/>
        <v>-</v>
      </c>
      <c r="I227" s="122" t="str">
        <f t="shared" si="16"/>
        <v>minimo sin solicitud</v>
      </c>
      <c r="J227" s="130">
        <f>VLOOKUP(A227,'DINAMICA SEGUIMIENTO CLAVES'!$A$5:$G$509,6,0)</f>
        <v>632.98</v>
      </c>
      <c r="K227" s="130">
        <f>VLOOKUP(A227,'DINAMICA SEGUIMIENTO CLAVES'!$A$5:$G$509,7,0)</f>
        <v>0</v>
      </c>
      <c r="L227" s="130">
        <f t="shared" si="17"/>
        <v>632.98</v>
      </c>
      <c r="M227" s="122" t="str">
        <f t="shared" si="18"/>
        <v>Clave sin llegar al maximo</v>
      </c>
    </row>
    <row r="228" spans="1:13" ht="24" x14ac:dyDescent="0.2">
      <c r="A228" s="125" t="s">
        <v>1268</v>
      </c>
      <c r="B228" s="124" t="s">
        <v>1270</v>
      </c>
      <c r="C228" s="123">
        <f>VLOOKUP(A228,'DINAMICA SEGUIMIENTO CLAVES'!$A$5:$E$509,2,0)</f>
        <v>7</v>
      </c>
      <c r="D228" s="123">
        <f>VLOOKUP(A228,'DINAMICA SEGUIMIENTO CLAVES'!$A$5:$E$509,3,0)</f>
        <v>16</v>
      </c>
      <c r="E228" s="123">
        <f>VLOOKUP(A228,'DINAMICA SEGUIMIENTO CLAVES'!$A$5:$E$509,4,0)</f>
        <v>7</v>
      </c>
      <c r="F228" s="123">
        <f>VLOOKUP(A228,'DINAMICA SEGUIMIENTO CLAVES'!$A$5:$E$509,5,0)</f>
        <v>4</v>
      </c>
      <c r="G228" s="127">
        <f t="shared" ref="G228:G229" si="21">IF(E228=0,"-",(+E228-F228))</f>
        <v>3</v>
      </c>
      <c r="H228" s="127">
        <f t="shared" si="15"/>
        <v>0</v>
      </c>
      <c r="I228" s="122" t="str">
        <f t="shared" si="16"/>
        <v>minimo solicitado</v>
      </c>
      <c r="J228" s="130">
        <f>VLOOKUP(A228,'DINAMICA SEGUIMIENTO CLAVES'!$A$5:$G$509,6,0)</f>
        <v>252.72</v>
      </c>
      <c r="K228" s="130">
        <f>VLOOKUP(A228,'DINAMICA SEGUIMIENTO CLAVES'!$A$5:$G$509,7,0)</f>
        <v>64.8</v>
      </c>
      <c r="L228" s="130">
        <f t="shared" si="17"/>
        <v>187.92000000000002</v>
      </c>
      <c r="M228" s="122" t="str">
        <f t="shared" si="18"/>
        <v>Clave sin llegar al maximo</v>
      </c>
    </row>
    <row r="229" spans="1:13" ht="36" x14ac:dyDescent="0.2">
      <c r="A229" s="125" t="s">
        <v>1316</v>
      </c>
      <c r="B229" s="124" t="s">
        <v>1318</v>
      </c>
      <c r="C229" s="123">
        <f>VLOOKUP(A229,'DINAMICA SEGUIMIENTO CLAVES'!$A$5:$E$509,2,0)</f>
        <v>26</v>
      </c>
      <c r="D229" s="123">
        <f>VLOOKUP(A229,'DINAMICA SEGUIMIENTO CLAVES'!$A$5:$E$509,3,0)</f>
        <v>60</v>
      </c>
      <c r="E229" s="123">
        <f>VLOOKUP(A229,'DINAMICA SEGUIMIENTO CLAVES'!$A$5:$E$509,4,0)</f>
        <v>39</v>
      </c>
      <c r="F229" s="123">
        <f>VLOOKUP(A229,'DINAMICA SEGUIMIENTO CLAVES'!$A$5:$E$509,5,0)</f>
        <v>23</v>
      </c>
      <c r="G229" s="127">
        <f t="shared" si="21"/>
        <v>16</v>
      </c>
      <c r="H229" s="127">
        <f t="shared" si="15"/>
        <v>13</v>
      </c>
      <c r="I229" s="122" t="str">
        <f t="shared" si="16"/>
        <v>minimo superado</v>
      </c>
      <c r="J229" s="130">
        <f>VLOOKUP(A229,'DINAMICA SEGUIMIENTO CLAVES'!$A$5:$G$509,6,0)</f>
        <v>249163</v>
      </c>
      <c r="K229" s="130">
        <f>VLOOKUP(A229,'DINAMICA SEGUIMIENTO CLAVES'!$A$5:$G$509,7,0)</f>
        <v>91977</v>
      </c>
      <c r="L229" s="130">
        <f t="shared" si="17"/>
        <v>157186</v>
      </c>
      <c r="M229" s="122" t="str">
        <f t="shared" si="18"/>
        <v>Clave sin llegar al maximo</v>
      </c>
    </row>
    <row r="230" spans="1:13" ht="24" x14ac:dyDescent="0.2">
      <c r="A230" s="125" t="s">
        <v>922</v>
      </c>
      <c r="B230" s="124" t="s">
        <v>924</v>
      </c>
      <c r="C230" s="123">
        <f>VLOOKUP(A230,'DINAMICA SEGUIMIENTO CLAVES'!$A$5:$E$509,2,0)</f>
        <v>3</v>
      </c>
      <c r="D230" s="123">
        <f>VLOOKUP(A230,'DINAMICA SEGUIMIENTO CLAVES'!$A$5:$E$509,3,0)</f>
        <v>7</v>
      </c>
      <c r="E230" s="123">
        <f>VLOOKUP(A230,'DINAMICA SEGUIMIENTO CLAVES'!$A$5:$E$509,4,0)</f>
        <v>0</v>
      </c>
      <c r="F230" s="123">
        <f>VLOOKUP(A230,'DINAMICA SEGUIMIENTO CLAVES'!$A$5:$E$509,5,0)</f>
        <v>0</v>
      </c>
      <c r="G230" s="123"/>
      <c r="H230" s="127" t="str">
        <f t="shared" si="15"/>
        <v>-</v>
      </c>
      <c r="I230" s="122" t="str">
        <f t="shared" si="16"/>
        <v>minimo sin solicitud</v>
      </c>
      <c r="J230" s="130">
        <f>VLOOKUP(A230,'DINAMICA SEGUIMIENTO CLAVES'!$A$5:$G$509,6,0)</f>
        <v>315</v>
      </c>
      <c r="K230" s="130">
        <f>VLOOKUP(A230,'DINAMICA SEGUIMIENTO CLAVES'!$A$5:$G$509,7,0)</f>
        <v>0</v>
      </c>
      <c r="L230" s="130">
        <f t="shared" si="17"/>
        <v>315</v>
      </c>
      <c r="M230" s="122" t="str">
        <f t="shared" si="18"/>
        <v>Clave sin llegar al maximo</v>
      </c>
    </row>
    <row r="231" spans="1:13" ht="24" x14ac:dyDescent="0.2">
      <c r="A231" s="125" t="s">
        <v>1108</v>
      </c>
      <c r="B231" s="124" t="s">
        <v>1110</v>
      </c>
      <c r="C231" s="123">
        <f>VLOOKUP(A231,'DINAMICA SEGUIMIENTO CLAVES'!$A$5:$E$509,2,0)</f>
        <v>3</v>
      </c>
      <c r="D231" s="123">
        <f>VLOOKUP(A231,'DINAMICA SEGUIMIENTO CLAVES'!$A$5:$E$509,3,0)</f>
        <v>5</v>
      </c>
      <c r="E231" s="123">
        <f>VLOOKUP(A231,'DINAMICA SEGUIMIENTO CLAVES'!$A$5:$E$509,4,0)</f>
        <v>0</v>
      </c>
      <c r="F231" s="123">
        <f>VLOOKUP(A231,'DINAMICA SEGUIMIENTO CLAVES'!$A$5:$E$509,5,0)</f>
        <v>0</v>
      </c>
      <c r="G231" s="123"/>
      <c r="H231" s="127" t="str">
        <f t="shared" si="15"/>
        <v>-</v>
      </c>
      <c r="I231" s="122" t="str">
        <f t="shared" si="16"/>
        <v>minimo sin solicitud</v>
      </c>
      <c r="J231" s="130">
        <f>VLOOKUP(A231,'DINAMICA SEGUIMIENTO CLAVES'!$A$5:$G$509,6,0)</f>
        <v>78</v>
      </c>
      <c r="K231" s="130">
        <f>VLOOKUP(A231,'DINAMICA SEGUIMIENTO CLAVES'!$A$5:$G$509,7,0)</f>
        <v>0</v>
      </c>
      <c r="L231" s="130">
        <f t="shared" si="17"/>
        <v>78</v>
      </c>
      <c r="M231" s="122" t="str">
        <f t="shared" si="18"/>
        <v>Clave sin llegar al maximo</v>
      </c>
    </row>
    <row r="232" spans="1:13" ht="24" x14ac:dyDescent="0.2">
      <c r="A232" s="125" t="s">
        <v>2011</v>
      </c>
      <c r="B232" s="124" t="s">
        <v>2013</v>
      </c>
      <c r="C232" s="123">
        <f>VLOOKUP(A232,'DINAMICA SEGUIMIENTO CLAVES'!$A$5:$E$509,2,0)</f>
        <v>3</v>
      </c>
      <c r="D232" s="123">
        <f>VLOOKUP(A232,'DINAMICA SEGUIMIENTO CLAVES'!$A$5:$E$509,3,0)</f>
        <v>3</v>
      </c>
      <c r="E232" s="123">
        <f>VLOOKUP(A232,'DINAMICA SEGUIMIENTO CLAVES'!$A$5:$E$509,4,0)</f>
        <v>3</v>
      </c>
      <c r="F232" s="123">
        <f>VLOOKUP(A232,'DINAMICA SEGUIMIENTO CLAVES'!$A$5:$E$509,5,0)</f>
        <v>1</v>
      </c>
      <c r="G232" s="127">
        <f>IF(E232=0,"-",(+E232-F232))</f>
        <v>2</v>
      </c>
      <c r="H232" s="127">
        <f t="shared" si="15"/>
        <v>0</v>
      </c>
      <c r="I232" s="122" t="str">
        <f t="shared" si="16"/>
        <v>minimo solicitado</v>
      </c>
      <c r="J232" s="130">
        <f>VLOOKUP(A232,'DINAMICA SEGUIMIENTO CLAVES'!$A$5:$G$509,6,0)</f>
        <v>83.489999999999895</v>
      </c>
      <c r="K232" s="130">
        <f>VLOOKUP(A232,'DINAMICA SEGUIMIENTO CLAVES'!$A$5:$G$509,7,0)</f>
        <v>27.5</v>
      </c>
      <c r="L232" s="130">
        <f t="shared" si="17"/>
        <v>55.989999999999895</v>
      </c>
      <c r="M232" s="122" t="str">
        <f t="shared" si="18"/>
        <v>Clave sin llegar al maximo</v>
      </c>
    </row>
    <row r="233" spans="1:13" ht="36" x14ac:dyDescent="0.2">
      <c r="A233" s="125" t="s">
        <v>44</v>
      </c>
      <c r="B233" s="124" t="s">
        <v>46</v>
      </c>
      <c r="C233" s="123">
        <f>VLOOKUP(A233,'DINAMICA SEGUIMIENTO CLAVES'!$A$5:$E$509,2,0)</f>
        <v>3</v>
      </c>
      <c r="D233" s="123">
        <f>VLOOKUP(A233,'DINAMICA SEGUIMIENTO CLAVES'!$A$5:$E$509,3,0)</f>
        <v>5</v>
      </c>
      <c r="E233" s="123">
        <f>VLOOKUP(A233,'DINAMICA SEGUIMIENTO CLAVES'!$A$5:$E$509,4,0)</f>
        <v>0</v>
      </c>
      <c r="F233" s="123">
        <f>VLOOKUP(A233,'DINAMICA SEGUIMIENTO CLAVES'!$A$5:$E$509,5,0)</f>
        <v>0</v>
      </c>
      <c r="G233" s="123"/>
      <c r="H233" s="127" t="str">
        <f t="shared" si="15"/>
        <v>-</v>
      </c>
      <c r="I233" s="122" t="str">
        <f t="shared" si="16"/>
        <v>minimo sin solicitud</v>
      </c>
      <c r="J233" s="130">
        <f>VLOOKUP(A233,'DINAMICA SEGUIMIENTO CLAVES'!$A$5:$G$509,6,0)</f>
        <v>1163.08</v>
      </c>
      <c r="K233" s="130">
        <f>VLOOKUP(A233,'DINAMICA SEGUIMIENTO CLAVES'!$A$5:$G$509,7,0)</f>
        <v>0</v>
      </c>
      <c r="L233" s="130">
        <f t="shared" si="17"/>
        <v>1163.08</v>
      </c>
      <c r="M233" s="122" t="str">
        <f t="shared" si="18"/>
        <v>Clave sin llegar al maximo</v>
      </c>
    </row>
    <row r="234" spans="1:13" ht="24" x14ac:dyDescent="0.2">
      <c r="A234" s="125" t="s">
        <v>1939</v>
      </c>
      <c r="B234" s="124" t="s">
        <v>1941</v>
      </c>
      <c r="C234" s="123">
        <f>VLOOKUP(A234,'DINAMICA SEGUIMIENTO CLAVES'!$A$5:$E$509,2,0)</f>
        <v>29</v>
      </c>
      <c r="D234" s="123">
        <f>VLOOKUP(A234,'DINAMICA SEGUIMIENTO CLAVES'!$A$5:$E$509,3,0)</f>
        <v>69</v>
      </c>
      <c r="E234" s="123">
        <f>VLOOKUP(A234,'DINAMICA SEGUIMIENTO CLAVES'!$A$5:$E$509,4,0)</f>
        <v>44</v>
      </c>
      <c r="F234" s="123">
        <f>VLOOKUP(A234,'DINAMICA SEGUIMIENTO CLAVES'!$A$5:$E$509,5,0)</f>
        <v>26</v>
      </c>
      <c r="G234" s="127">
        <f>IF(E234=0,"-",(+E234-F234))</f>
        <v>18</v>
      </c>
      <c r="H234" s="127">
        <f t="shared" si="15"/>
        <v>15</v>
      </c>
      <c r="I234" s="122" t="str">
        <f t="shared" si="16"/>
        <v>minimo superado</v>
      </c>
      <c r="J234" s="130">
        <f>VLOOKUP(A234,'DINAMICA SEGUIMIENTO CLAVES'!$A$5:$G$509,6,0)</f>
        <v>3279.6799999999976</v>
      </c>
      <c r="K234" s="130">
        <f>VLOOKUP(A234,'DINAMICA SEGUIMIENTO CLAVES'!$A$5:$G$509,7,0)</f>
        <v>1233.1799999999973</v>
      </c>
      <c r="L234" s="130">
        <f t="shared" si="17"/>
        <v>2046.5000000000002</v>
      </c>
      <c r="M234" s="122" t="str">
        <f t="shared" si="18"/>
        <v>Clave sin llegar al maximo</v>
      </c>
    </row>
    <row r="235" spans="1:13" ht="24" x14ac:dyDescent="0.2">
      <c r="A235" s="125" t="s">
        <v>537</v>
      </c>
      <c r="B235" s="124" t="s">
        <v>539</v>
      </c>
      <c r="C235" s="123">
        <f>VLOOKUP(A235,'DINAMICA SEGUIMIENTO CLAVES'!$A$5:$E$509,2,0)</f>
        <v>3</v>
      </c>
      <c r="D235" s="123">
        <f>VLOOKUP(A235,'DINAMICA SEGUIMIENTO CLAVES'!$A$5:$E$509,3,0)</f>
        <v>6</v>
      </c>
      <c r="E235" s="123">
        <f>VLOOKUP(A235,'DINAMICA SEGUIMIENTO CLAVES'!$A$5:$E$509,4,0)</f>
        <v>0</v>
      </c>
      <c r="F235" s="123">
        <f>VLOOKUP(A235,'DINAMICA SEGUIMIENTO CLAVES'!$A$5:$E$509,5,0)</f>
        <v>0</v>
      </c>
      <c r="G235" s="123"/>
      <c r="H235" s="127" t="str">
        <f t="shared" si="15"/>
        <v>-</v>
      </c>
      <c r="I235" s="122" t="str">
        <f t="shared" si="16"/>
        <v>minimo sin solicitud</v>
      </c>
      <c r="J235" s="130">
        <f>VLOOKUP(A235,'DINAMICA SEGUIMIENTO CLAVES'!$A$5:$G$509,6,0)</f>
        <v>358.68</v>
      </c>
      <c r="K235" s="130">
        <f>VLOOKUP(A235,'DINAMICA SEGUIMIENTO CLAVES'!$A$5:$G$509,7,0)</f>
        <v>0</v>
      </c>
      <c r="L235" s="130">
        <f t="shared" si="17"/>
        <v>358.68</v>
      </c>
      <c r="M235" s="122" t="str">
        <f t="shared" si="18"/>
        <v>Clave sin llegar al maximo</v>
      </c>
    </row>
    <row r="236" spans="1:13" ht="24" x14ac:dyDescent="0.2">
      <c r="A236" s="125" t="s">
        <v>1202</v>
      </c>
      <c r="B236" s="124" t="s">
        <v>1204</v>
      </c>
      <c r="C236" s="123">
        <f>VLOOKUP(A236,'DINAMICA SEGUIMIENTO CLAVES'!$A$5:$E$509,2,0)</f>
        <v>7</v>
      </c>
      <c r="D236" s="123">
        <f>VLOOKUP(A236,'DINAMICA SEGUIMIENTO CLAVES'!$A$5:$E$509,3,0)</f>
        <v>14</v>
      </c>
      <c r="E236" s="123">
        <f>VLOOKUP(A236,'DINAMICA SEGUIMIENTO CLAVES'!$A$5:$E$509,4,0)</f>
        <v>7</v>
      </c>
      <c r="F236" s="123">
        <f>VLOOKUP(A236,'DINAMICA SEGUIMIENTO CLAVES'!$A$5:$E$509,5,0)</f>
        <v>4</v>
      </c>
      <c r="G236" s="127">
        <f>IF(E236=0,"-",(+E236-F236))</f>
        <v>3</v>
      </c>
      <c r="H236" s="127">
        <f t="shared" si="15"/>
        <v>0</v>
      </c>
      <c r="I236" s="122" t="str">
        <f t="shared" si="16"/>
        <v>minimo solicitado</v>
      </c>
      <c r="J236" s="130">
        <f>VLOOKUP(A236,'DINAMICA SEGUIMIENTO CLAVES'!$A$5:$G$509,6,0)</f>
        <v>939.16000000000008</v>
      </c>
      <c r="K236" s="130">
        <f>VLOOKUP(A236,'DINAMICA SEGUIMIENTO CLAVES'!$A$5:$G$509,7,0)</f>
        <v>264</v>
      </c>
      <c r="L236" s="130">
        <f t="shared" si="17"/>
        <v>675.16000000000008</v>
      </c>
      <c r="M236" s="122" t="str">
        <f t="shared" si="18"/>
        <v>Clave sin llegar al maximo</v>
      </c>
    </row>
    <row r="237" spans="1:13" ht="24" x14ac:dyDescent="0.2">
      <c r="A237" s="125" t="s">
        <v>1689</v>
      </c>
      <c r="B237" s="124" t="s">
        <v>1691</v>
      </c>
      <c r="C237" s="123">
        <f>VLOOKUP(A237,'DINAMICA SEGUIMIENTO CLAVES'!$A$5:$E$509,2,0)</f>
        <v>3</v>
      </c>
      <c r="D237" s="123">
        <f>VLOOKUP(A237,'DINAMICA SEGUIMIENTO CLAVES'!$A$5:$E$509,3,0)</f>
        <v>6</v>
      </c>
      <c r="E237" s="123">
        <f>VLOOKUP(A237,'DINAMICA SEGUIMIENTO CLAVES'!$A$5:$E$509,4,0)</f>
        <v>0</v>
      </c>
      <c r="F237" s="123">
        <f>VLOOKUP(A237,'DINAMICA SEGUIMIENTO CLAVES'!$A$5:$E$509,5,0)</f>
        <v>0</v>
      </c>
      <c r="G237" s="123"/>
      <c r="H237" s="127" t="str">
        <f t="shared" si="15"/>
        <v>-</v>
      </c>
      <c r="I237" s="122" t="str">
        <f t="shared" si="16"/>
        <v>minimo sin solicitud</v>
      </c>
      <c r="J237" s="130">
        <f>VLOOKUP(A237,'DINAMICA SEGUIMIENTO CLAVES'!$A$5:$G$509,6,0)</f>
        <v>9900</v>
      </c>
      <c r="K237" s="130">
        <f>VLOOKUP(A237,'DINAMICA SEGUIMIENTO CLAVES'!$A$5:$G$509,7,0)</f>
        <v>0</v>
      </c>
      <c r="L237" s="130">
        <f t="shared" si="17"/>
        <v>9900</v>
      </c>
      <c r="M237" s="122" t="str">
        <f t="shared" si="18"/>
        <v>Clave sin llegar al maximo</v>
      </c>
    </row>
    <row r="238" spans="1:13" ht="24" x14ac:dyDescent="0.2">
      <c r="A238" s="125" t="s">
        <v>837</v>
      </c>
      <c r="B238" s="124" t="s">
        <v>839</v>
      </c>
      <c r="C238" s="123">
        <f>VLOOKUP(A238,'DINAMICA SEGUIMIENTO CLAVES'!$A$5:$E$509,2,0)</f>
        <v>4</v>
      </c>
      <c r="D238" s="123">
        <f>VLOOKUP(A238,'DINAMICA SEGUIMIENTO CLAVES'!$A$5:$E$509,3,0)</f>
        <v>8</v>
      </c>
      <c r="E238" s="123">
        <f>VLOOKUP(A238,'DINAMICA SEGUIMIENTO CLAVES'!$A$5:$E$509,4,0)</f>
        <v>0</v>
      </c>
      <c r="F238" s="123">
        <f>VLOOKUP(A238,'DINAMICA SEGUIMIENTO CLAVES'!$A$5:$E$509,5,0)</f>
        <v>0</v>
      </c>
      <c r="G238" s="123"/>
      <c r="H238" s="127" t="str">
        <f t="shared" si="15"/>
        <v>-</v>
      </c>
      <c r="I238" s="122" t="str">
        <f t="shared" si="16"/>
        <v>minimo sin solicitud</v>
      </c>
      <c r="J238" s="130">
        <f>VLOOKUP(A238,'DINAMICA SEGUIMIENTO CLAVES'!$A$5:$G$509,6,0)</f>
        <v>559.20000000000005</v>
      </c>
      <c r="K238" s="130">
        <f>VLOOKUP(A238,'DINAMICA SEGUIMIENTO CLAVES'!$A$5:$G$509,7,0)</f>
        <v>0</v>
      </c>
      <c r="L238" s="130">
        <f t="shared" si="17"/>
        <v>559.20000000000005</v>
      </c>
      <c r="M238" s="122" t="str">
        <f t="shared" si="18"/>
        <v>Clave sin llegar al maximo</v>
      </c>
    </row>
    <row r="239" spans="1:13" ht="24" x14ac:dyDescent="0.2">
      <c r="A239" s="125" t="s">
        <v>1333</v>
      </c>
      <c r="B239" s="124" t="s">
        <v>1335</v>
      </c>
      <c r="C239" s="123">
        <f>VLOOKUP(A239,'DINAMICA SEGUIMIENTO CLAVES'!$A$5:$E$509,2,0)</f>
        <v>4</v>
      </c>
      <c r="D239" s="123">
        <f>VLOOKUP(A239,'DINAMICA SEGUIMIENTO CLAVES'!$A$5:$E$509,3,0)</f>
        <v>8</v>
      </c>
      <c r="E239" s="123">
        <f>VLOOKUP(A239,'DINAMICA SEGUIMIENTO CLAVES'!$A$5:$E$509,4,0)</f>
        <v>4</v>
      </c>
      <c r="F239" s="123">
        <f>VLOOKUP(A239,'DINAMICA SEGUIMIENTO CLAVES'!$A$5:$E$509,5,0)</f>
        <v>2</v>
      </c>
      <c r="G239" s="127">
        <f>IF(E239=0,"-",(+E239-F239))</f>
        <v>2</v>
      </c>
      <c r="H239" s="127">
        <f t="shared" si="15"/>
        <v>0</v>
      </c>
      <c r="I239" s="122" t="str">
        <f t="shared" si="16"/>
        <v>minimo solicitado</v>
      </c>
      <c r="J239" s="130">
        <f>VLOOKUP(A239,'DINAMICA SEGUIMIENTO CLAVES'!$A$5:$G$509,6,0)</f>
        <v>81.83</v>
      </c>
      <c r="K239" s="130">
        <f>VLOOKUP(A239,'DINAMICA SEGUIMIENTO CLAVES'!$A$5:$G$509,7,0)</f>
        <v>25.6</v>
      </c>
      <c r="L239" s="130">
        <f t="shared" si="17"/>
        <v>56.23</v>
      </c>
      <c r="M239" s="122" t="str">
        <f t="shared" si="18"/>
        <v>Clave sin llegar al maximo</v>
      </c>
    </row>
    <row r="240" spans="1:13" ht="36" x14ac:dyDescent="0.2">
      <c r="A240" s="125" t="s">
        <v>385</v>
      </c>
      <c r="B240" s="124" t="s">
        <v>387</v>
      </c>
      <c r="C240" s="123">
        <f>VLOOKUP(A240,'DINAMICA SEGUIMIENTO CLAVES'!$A$5:$E$509,2,0)</f>
        <v>4</v>
      </c>
      <c r="D240" s="123">
        <f>VLOOKUP(A240,'DINAMICA SEGUIMIENTO CLAVES'!$A$5:$E$509,3,0)</f>
        <v>8</v>
      </c>
      <c r="E240" s="123">
        <f>VLOOKUP(A240,'DINAMICA SEGUIMIENTO CLAVES'!$A$5:$E$509,4,0)</f>
        <v>0</v>
      </c>
      <c r="F240" s="123">
        <f>VLOOKUP(A240,'DINAMICA SEGUIMIENTO CLAVES'!$A$5:$E$509,5,0)</f>
        <v>0</v>
      </c>
      <c r="G240" s="123"/>
      <c r="H240" s="127" t="str">
        <f t="shared" si="15"/>
        <v>-</v>
      </c>
      <c r="I240" s="122" t="str">
        <f t="shared" si="16"/>
        <v>minimo sin solicitud</v>
      </c>
      <c r="J240" s="130">
        <f>VLOOKUP(A240,'DINAMICA SEGUIMIENTO CLAVES'!$A$5:$G$509,6,0)</f>
        <v>2133.36</v>
      </c>
      <c r="K240" s="130">
        <f>VLOOKUP(A240,'DINAMICA SEGUIMIENTO CLAVES'!$A$5:$G$509,7,0)</f>
        <v>0</v>
      </c>
      <c r="L240" s="130">
        <f t="shared" si="17"/>
        <v>2133.36</v>
      </c>
      <c r="M240" s="122" t="str">
        <f t="shared" si="18"/>
        <v>Clave sin llegar al maximo</v>
      </c>
    </row>
    <row r="241" spans="1:13" ht="24" x14ac:dyDescent="0.2">
      <c r="A241" s="125" t="s">
        <v>753</v>
      </c>
      <c r="B241" s="124" t="s">
        <v>755</v>
      </c>
      <c r="C241" s="123">
        <f>VLOOKUP(A241,'DINAMICA SEGUIMIENTO CLAVES'!$A$5:$E$509,2,0)</f>
        <v>4</v>
      </c>
      <c r="D241" s="123">
        <f>VLOOKUP(A241,'DINAMICA SEGUIMIENTO CLAVES'!$A$5:$E$509,3,0)</f>
        <v>8</v>
      </c>
      <c r="E241" s="123">
        <f>VLOOKUP(A241,'DINAMICA SEGUIMIENTO CLAVES'!$A$5:$E$509,4,0)</f>
        <v>0</v>
      </c>
      <c r="F241" s="123">
        <f>VLOOKUP(A241,'DINAMICA SEGUIMIENTO CLAVES'!$A$5:$E$509,5,0)</f>
        <v>0</v>
      </c>
      <c r="G241" s="123"/>
      <c r="H241" s="127" t="str">
        <f t="shared" si="15"/>
        <v>-</v>
      </c>
      <c r="I241" s="122" t="str">
        <f t="shared" si="16"/>
        <v>minimo sin solicitud</v>
      </c>
      <c r="J241" s="130">
        <f>VLOOKUP(A241,'DINAMICA SEGUIMIENTO CLAVES'!$A$5:$G$509,6,0)</f>
        <v>12000</v>
      </c>
      <c r="K241" s="130">
        <f>VLOOKUP(A241,'DINAMICA SEGUIMIENTO CLAVES'!$A$5:$G$509,7,0)</f>
        <v>0</v>
      </c>
      <c r="L241" s="130">
        <f t="shared" si="17"/>
        <v>12000</v>
      </c>
      <c r="M241" s="122" t="str">
        <f t="shared" si="18"/>
        <v>Clave sin llegar al maximo</v>
      </c>
    </row>
    <row r="242" spans="1:13" ht="36" x14ac:dyDescent="0.2">
      <c r="A242" s="125" t="s">
        <v>709</v>
      </c>
      <c r="B242" s="124" t="s">
        <v>711</v>
      </c>
      <c r="C242" s="123">
        <f>VLOOKUP(A242,'DINAMICA SEGUIMIENTO CLAVES'!$A$5:$E$509,2,0)</f>
        <v>11</v>
      </c>
      <c r="D242" s="123">
        <f>VLOOKUP(A242,'DINAMICA SEGUIMIENTO CLAVES'!$A$5:$E$509,3,0)</f>
        <v>26</v>
      </c>
      <c r="E242" s="123">
        <f>VLOOKUP(A242,'DINAMICA SEGUIMIENTO CLAVES'!$A$5:$E$509,4,0)</f>
        <v>11</v>
      </c>
      <c r="F242" s="123">
        <f>VLOOKUP(A242,'DINAMICA SEGUIMIENTO CLAVES'!$A$5:$E$509,5,0)</f>
        <v>7</v>
      </c>
      <c r="G242" s="127">
        <f>IF(E242=0,"-",(+E242-F242))</f>
        <v>4</v>
      </c>
      <c r="H242" s="127">
        <f t="shared" si="15"/>
        <v>0</v>
      </c>
      <c r="I242" s="122" t="str">
        <f t="shared" si="16"/>
        <v>minimo solicitado</v>
      </c>
      <c r="J242" s="130">
        <f>VLOOKUP(A242,'DINAMICA SEGUIMIENTO CLAVES'!$A$5:$G$509,6,0)</f>
        <v>620</v>
      </c>
      <c r="K242" s="130">
        <f>VLOOKUP(A242,'DINAMICA SEGUIMIENTO CLAVES'!$A$5:$G$509,7,0)</f>
        <v>175</v>
      </c>
      <c r="L242" s="130">
        <f t="shared" si="17"/>
        <v>445</v>
      </c>
      <c r="M242" s="122" t="str">
        <f t="shared" si="18"/>
        <v>Clave sin llegar al maximo</v>
      </c>
    </row>
    <row r="243" spans="1:13" ht="36" x14ac:dyDescent="0.2">
      <c r="A243" s="125" t="s">
        <v>666</v>
      </c>
      <c r="B243" s="124" t="s">
        <v>668</v>
      </c>
      <c r="C243" s="123">
        <f>VLOOKUP(A243,'DINAMICA SEGUIMIENTO CLAVES'!$A$5:$E$509,2,0)</f>
        <v>4</v>
      </c>
      <c r="D243" s="123">
        <f>VLOOKUP(A243,'DINAMICA SEGUIMIENTO CLAVES'!$A$5:$E$509,3,0)</f>
        <v>10</v>
      </c>
      <c r="E243" s="123">
        <f>VLOOKUP(A243,'DINAMICA SEGUIMIENTO CLAVES'!$A$5:$E$509,4,0)</f>
        <v>0</v>
      </c>
      <c r="F243" s="123">
        <f>VLOOKUP(A243,'DINAMICA SEGUIMIENTO CLAVES'!$A$5:$E$509,5,0)</f>
        <v>0</v>
      </c>
      <c r="G243" s="123"/>
      <c r="H243" s="127" t="str">
        <f t="shared" si="15"/>
        <v>-</v>
      </c>
      <c r="I243" s="122" t="str">
        <f t="shared" si="16"/>
        <v>minimo sin solicitud</v>
      </c>
      <c r="J243" s="130">
        <f>VLOOKUP(A243,'DINAMICA SEGUIMIENTO CLAVES'!$A$5:$G$509,6,0)</f>
        <v>1954</v>
      </c>
      <c r="K243" s="130">
        <f>VLOOKUP(A243,'DINAMICA SEGUIMIENTO CLAVES'!$A$5:$G$509,7,0)</f>
        <v>0</v>
      </c>
      <c r="L243" s="130">
        <f t="shared" si="17"/>
        <v>1954</v>
      </c>
      <c r="M243" s="122" t="str">
        <f t="shared" si="18"/>
        <v>Clave sin llegar al maximo</v>
      </c>
    </row>
    <row r="244" spans="1:13" ht="24" x14ac:dyDescent="0.2">
      <c r="A244" s="125" t="s">
        <v>1700</v>
      </c>
      <c r="B244" s="124" t="s">
        <v>1702</v>
      </c>
      <c r="C244" s="123">
        <f>VLOOKUP(A244,'DINAMICA SEGUIMIENTO CLAVES'!$A$5:$E$509,2,0)</f>
        <v>41</v>
      </c>
      <c r="D244" s="123">
        <f>VLOOKUP(A244,'DINAMICA SEGUIMIENTO CLAVES'!$A$5:$E$509,3,0)</f>
        <v>100</v>
      </c>
      <c r="E244" s="123">
        <f>VLOOKUP(A244,'DINAMICA SEGUIMIENTO CLAVES'!$A$5:$E$509,4,0)</f>
        <v>37</v>
      </c>
      <c r="F244" s="123">
        <f>VLOOKUP(A244,'DINAMICA SEGUIMIENTO CLAVES'!$A$5:$E$509,5,0)</f>
        <v>37</v>
      </c>
      <c r="G244" s="123"/>
      <c r="H244" s="127">
        <f t="shared" si="15"/>
        <v>-4</v>
      </c>
      <c r="I244" s="122" t="str">
        <f t="shared" si="16"/>
        <v>minimo parcial</v>
      </c>
      <c r="J244" s="130">
        <f>VLOOKUP(A244,'DINAMICA SEGUIMIENTO CLAVES'!$A$5:$G$509,6,0)</f>
        <v>1534.85</v>
      </c>
      <c r="K244" s="130">
        <f>VLOOKUP(A244,'DINAMICA SEGUIMIENTO CLAVES'!$A$5:$G$509,7,0)</f>
        <v>538.35</v>
      </c>
      <c r="L244" s="130">
        <f t="shared" si="17"/>
        <v>996.49999999999989</v>
      </c>
      <c r="M244" s="122" t="str">
        <f t="shared" si="18"/>
        <v>Clave sin llegar al maximo</v>
      </c>
    </row>
    <row r="245" spans="1:13" ht="24" x14ac:dyDescent="0.2">
      <c r="A245" s="125" t="s">
        <v>1526</v>
      </c>
      <c r="B245" s="124" t="s">
        <v>1528</v>
      </c>
      <c r="C245" s="123">
        <f>VLOOKUP(A245,'DINAMICA SEGUIMIENTO CLAVES'!$A$5:$E$509,2,0)</f>
        <v>4</v>
      </c>
      <c r="D245" s="123">
        <f>VLOOKUP(A245,'DINAMICA SEGUIMIENTO CLAVES'!$A$5:$E$509,3,0)</f>
        <v>8</v>
      </c>
      <c r="E245" s="123">
        <f>VLOOKUP(A245,'DINAMICA SEGUIMIENTO CLAVES'!$A$5:$E$509,4,0)</f>
        <v>8</v>
      </c>
      <c r="F245" s="123">
        <f>VLOOKUP(A245,'DINAMICA SEGUIMIENTO CLAVES'!$A$5:$E$509,5,0)</f>
        <v>0</v>
      </c>
      <c r="G245" s="127">
        <f>IF(E245=0,"-",(+E245-F245))</f>
        <v>8</v>
      </c>
      <c r="H245" s="127">
        <f t="shared" si="15"/>
        <v>4</v>
      </c>
      <c r="I245" s="122" t="str">
        <f t="shared" si="16"/>
        <v>minimo superado</v>
      </c>
      <c r="J245" s="130">
        <f>VLOOKUP(A245,'DINAMICA SEGUIMIENTO CLAVES'!$A$5:$G$509,6,0)</f>
        <v>1333.449999999995</v>
      </c>
      <c r="K245" s="130">
        <f>VLOOKUP(A245,'DINAMICA SEGUIMIENTO CLAVES'!$A$5:$G$509,7,0)</f>
        <v>0</v>
      </c>
      <c r="L245" s="130">
        <f t="shared" si="17"/>
        <v>1333.449999999995</v>
      </c>
      <c r="M245" s="122" t="str">
        <f t="shared" si="18"/>
        <v>Clave sin llegar al maximo</v>
      </c>
    </row>
    <row r="246" spans="1:13" ht="48" x14ac:dyDescent="0.2">
      <c r="A246" s="125" t="s">
        <v>834</v>
      </c>
      <c r="B246" s="124" t="s">
        <v>836</v>
      </c>
      <c r="C246" s="123">
        <f>VLOOKUP(A246,'DINAMICA SEGUIMIENTO CLAVES'!$A$5:$E$509,2,0)</f>
        <v>4</v>
      </c>
      <c r="D246" s="123">
        <f>VLOOKUP(A246,'DINAMICA SEGUIMIENTO CLAVES'!$A$5:$E$509,3,0)</f>
        <v>8</v>
      </c>
      <c r="E246" s="123">
        <f>VLOOKUP(A246,'DINAMICA SEGUIMIENTO CLAVES'!$A$5:$E$509,4,0)</f>
        <v>0</v>
      </c>
      <c r="F246" s="123">
        <f>VLOOKUP(A246,'DINAMICA SEGUIMIENTO CLAVES'!$A$5:$E$509,5,0)</f>
        <v>0</v>
      </c>
      <c r="G246" s="123"/>
      <c r="H246" s="127" t="str">
        <f t="shared" si="15"/>
        <v>-</v>
      </c>
      <c r="I246" s="122" t="str">
        <f t="shared" si="16"/>
        <v>minimo sin solicitud</v>
      </c>
      <c r="J246" s="130">
        <f>VLOOKUP(A246,'DINAMICA SEGUIMIENTO CLAVES'!$A$5:$G$509,6,0)</f>
        <v>239.2</v>
      </c>
      <c r="K246" s="130">
        <f>VLOOKUP(A246,'DINAMICA SEGUIMIENTO CLAVES'!$A$5:$G$509,7,0)</f>
        <v>0</v>
      </c>
      <c r="L246" s="130">
        <f t="shared" si="17"/>
        <v>239.2</v>
      </c>
      <c r="M246" s="122" t="str">
        <f t="shared" si="18"/>
        <v>Clave sin llegar al maximo</v>
      </c>
    </row>
    <row r="247" spans="1:13" ht="24" x14ac:dyDescent="0.2">
      <c r="A247" s="125" t="s">
        <v>2061</v>
      </c>
      <c r="B247" s="124" t="s">
        <v>2063</v>
      </c>
      <c r="C247" s="123">
        <f>VLOOKUP(A247,'DINAMICA SEGUIMIENTO CLAVES'!$A$5:$E$509,2,0)</f>
        <v>4</v>
      </c>
      <c r="D247" s="123">
        <f>VLOOKUP(A247,'DINAMICA SEGUIMIENTO CLAVES'!$A$5:$E$509,3,0)</f>
        <v>8</v>
      </c>
      <c r="E247" s="123">
        <f>VLOOKUP(A247,'DINAMICA SEGUIMIENTO CLAVES'!$A$5:$E$509,4,0)</f>
        <v>0</v>
      </c>
      <c r="F247" s="123">
        <f>VLOOKUP(A247,'DINAMICA SEGUIMIENTO CLAVES'!$A$5:$E$509,5,0)</f>
        <v>0</v>
      </c>
      <c r="G247" s="123"/>
      <c r="H247" s="127" t="str">
        <f t="shared" si="15"/>
        <v>-</v>
      </c>
      <c r="I247" s="122" t="str">
        <f t="shared" si="16"/>
        <v>minimo sin solicitud</v>
      </c>
      <c r="J247" s="130">
        <f>VLOOKUP(A247,'DINAMICA SEGUIMIENTO CLAVES'!$A$5:$G$509,6,0)</f>
        <v>1006.8</v>
      </c>
      <c r="K247" s="130">
        <f>VLOOKUP(A247,'DINAMICA SEGUIMIENTO CLAVES'!$A$5:$G$509,7,0)</f>
        <v>0</v>
      </c>
      <c r="L247" s="130">
        <f t="shared" si="17"/>
        <v>1006.8</v>
      </c>
      <c r="M247" s="122" t="str">
        <f t="shared" si="18"/>
        <v>Clave sin llegar al maximo</v>
      </c>
    </row>
    <row r="248" spans="1:13" ht="36" x14ac:dyDescent="0.2">
      <c r="A248" s="125" t="s">
        <v>1361</v>
      </c>
      <c r="B248" s="124" t="s">
        <v>1363</v>
      </c>
      <c r="C248" s="123">
        <f>VLOOKUP(A248,'DINAMICA SEGUIMIENTO CLAVES'!$A$5:$E$509,2,0)</f>
        <v>6</v>
      </c>
      <c r="D248" s="123">
        <f>VLOOKUP(A248,'DINAMICA SEGUIMIENTO CLAVES'!$A$5:$E$509,3,0)</f>
        <v>13</v>
      </c>
      <c r="E248" s="123">
        <f>VLOOKUP(A248,'DINAMICA SEGUIMIENTO CLAVES'!$A$5:$E$509,4,0)</f>
        <v>2</v>
      </c>
      <c r="F248" s="123">
        <f>VLOOKUP(A248,'DINAMICA SEGUIMIENTO CLAVES'!$A$5:$E$509,5,0)</f>
        <v>2</v>
      </c>
      <c r="G248" s="123"/>
      <c r="H248" s="127">
        <f t="shared" si="15"/>
        <v>-4</v>
      </c>
      <c r="I248" s="122" t="str">
        <f t="shared" si="16"/>
        <v>minimo parcial</v>
      </c>
      <c r="J248" s="130">
        <f>VLOOKUP(A248,'DINAMICA SEGUIMIENTO CLAVES'!$A$5:$G$509,6,0)</f>
        <v>375</v>
      </c>
      <c r="K248" s="130">
        <f>VLOOKUP(A248,'DINAMICA SEGUIMIENTO CLAVES'!$A$5:$G$509,7,0)</f>
        <v>54</v>
      </c>
      <c r="L248" s="130">
        <f t="shared" si="17"/>
        <v>321</v>
      </c>
      <c r="M248" s="122" t="str">
        <f t="shared" si="18"/>
        <v>Clave sin llegar al maximo</v>
      </c>
    </row>
    <row r="249" spans="1:13" ht="36" x14ac:dyDescent="0.2">
      <c r="A249" s="125" t="s">
        <v>2380</v>
      </c>
      <c r="B249" s="124" t="s">
        <v>2382</v>
      </c>
      <c r="C249" s="123">
        <f>VLOOKUP(A249,'DINAMICA SEGUIMIENTO CLAVES'!$A$5:$E$509,2,0)</f>
        <v>4</v>
      </c>
      <c r="D249" s="123">
        <f>VLOOKUP(A249,'DINAMICA SEGUIMIENTO CLAVES'!$A$5:$E$509,3,0)</f>
        <v>8</v>
      </c>
      <c r="E249" s="123">
        <f>VLOOKUP(A249,'DINAMICA SEGUIMIENTO CLAVES'!$A$5:$E$509,4,0)</f>
        <v>4</v>
      </c>
      <c r="F249" s="123">
        <f>VLOOKUP(A249,'DINAMICA SEGUIMIENTO CLAVES'!$A$5:$E$509,5,0)</f>
        <v>0</v>
      </c>
      <c r="G249" s="127">
        <f>IF(E249=0,"-",(+E249-F249))</f>
        <v>4</v>
      </c>
      <c r="H249" s="127">
        <f t="shared" si="15"/>
        <v>0</v>
      </c>
      <c r="I249" s="122" t="str">
        <f t="shared" si="16"/>
        <v>minimo solicitado</v>
      </c>
      <c r="J249" s="130">
        <f>VLOOKUP(A249,'DINAMICA SEGUIMIENTO CLAVES'!$A$5:$G$509,6,0)</f>
        <v>93693.28</v>
      </c>
      <c r="K249" s="130">
        <f>VLOOKUP(A249,'DINAMICA SEGUIMIENTO CLAVES'!$A$5:$G$509,7,0)</f>
        <v>0</v>
      </c>
      <c r="L249" s="130">
        <f t="shared" si="17"/>
        <v>93693.28</v>
      </c>
      <c r="M249" s="122" t="str">
        <f t="shared" si="18"/>
        <v>Clave sin llegar al maximo</v>
      </c>
    </row>
    <row r="250" spans="1:13" ht="36" x14ac:dyDescent="0.2">
      <c r="A250" s="125" t="s">
        <v>1208</v>
      </c>
      <c r="B250" s="124" t="s">
        <v>1210</v>
      </c>
      <c r="C250" s="123">
        <f>VLOOKUP(A250,'DINAMICA SEGUIMIENTO CLAVES'!$A$5:$E$509,2,0)</f>
        <v>4</v>
      </c>
      <c r="D250" s="123">
        <f>VLOOKUP(A250,'DINAMICA SEGUIMIENTO CLAVES'!$A$5:$E$509,3,0)</f>
        <v>8</v>
      </c>
      <c r="E250" s="123">
        <f>VLOOKUP(A250,'DINAMICA SEGUIMIENTO CLAVES'!$A$5:$E$509,4,0)</f>
        <v>0</v>
      </c>
      <c r="F250" s="123">
        <f>VLOOKUP(A250,'DINAMICA SEGUIMIENTO CLAVES'!$A$5:$E$509,5,0)</f>
        <v>0</v>
      </c>
      <c r="G250" s="123"/>
      <c r="H250" s="127" t="str">
        <f t="shared" si="15"/>
        <v>-</v>
      </c>
      <c r="I250" s="122" t="str">
        <f t="shared" si="16"/>
        <v>minimo sin solicitud</v>
      </c>
      <c r="J250" s="130">
        <f>VLOOKUP(A250,'DINAMICA SEGUIMIENTO CLAVES'!$A$5:$G$509,6,0)</f>
        <v>525.36</v>
      </c>
      <c r="K250" s="130">
        <f>VLOOKUP(A250,'DINAMICA SEGUIMIENTO CLAVES'!$A$5:$G$509,7,0)</f>
        <v>0</v>
      </c>
      <c r="L250" s="130">
        <f t="shared" si="17"/>
        <v>525.36</v>
      </c>
      <c r="M250" s="122" t="str">
        <f t="shared" si="18"/>
        <v>Clave sin llegar al maximo</v>
      </c>
    </row>
    <row r="251" spans="1:13" ht="24" x14ac:dyDescent="0.2">
      <c r="A251" s="125" t="s">
        <v>2426</v>
      </c>
      <c r="B251" s="124" t="s">
        <v>2428</v>
      </c>
      <c r="C251" s="123">
        <f>VLOOKUP(A251,'DINAMICA SEGUIMIENTO CLAVES'!$A$5:$E$509,2,0)</f>
        <v>4</v>
      </c>
      <c r="D251" s="123">
        <f>VLOOKUP(A251,'DINAMICA SEGUIMIENTO CLAVES'!$A$5:$E$509,3,0)</f>
        <v>6</v>
      </c>
      <c r="E251" s="123">
        <f>VLOOKUP(A251,'DINAMICA SEGUIMIENTO CLAVES'!$A$5:$E$509,4,0)</f>
        <v>0</v>
      </c>
      <c r="F251" s="123">
        <f>VLOOKUP(A251,'DINAMICA SEGUIMIENTO CLAVES'!$A$5:$E$509,5,0)</f>
        <v>0</v>
      </c>
      <c r="G251" s="123"/>
      <c r="H251" s="127" t="str">
        <f t="shared" si="15"/>
        <v>-</v>
      </c>
      <c r="I251" s="122" t="str">
        <f t="shared" si="16"/>
        <v>minimo sin solicitud</v>
      </c>
      <c r="J251" s="130">
        <f>VLOOKUP(A251,'DINAMICA SEGUIMIENTO CLAVES'!$A$5:$G$509,6,0)</f>
        <v>247500.75</v>
      </c>
      <c r="K251" s="130">
        <f>VLOOKUP(A251,'DINAMICA SEGUIMIENTO CLAVES'!$A$5:$G$509,7,0)</f>
        <v>0</v>
      </c>
      <c r="L251" s="130">
        <f t="shared" si="17"/>
        <v>247500.75</v>
      </c>
      <c r="M251" s="122" t="str">
        <f t="shared" si="18"/>
        <v>Clave sin llegar al maximo</v>
      </c>
    </row>
    <row r="252" spans="1:13" ht="24" x14ac:dyDescent="0.2">
      <c r="A252" s="125" t="s">
        <v>2134</v>
      </c>
      <c r="B252" s="124" t="s">
        <v>2136</v>
      </c>
      <c r="C252" s="123">
        <f>VLOOKUP(A252,'DINAMICA SEGUIMIENTO CLAVES'!$A$5:$E$509,2,0)</f>
        <v>5</v>
      </c>
      <c r="D252" s="123">
        <f>VLOOKUP(A252,'DINAMICA SEGUIMIENTO CLAVES'!$A$5:$E$509,3,0)</f>
        <v>8</v>
      </c>
      <c r="E252" s="123">
        <f>VLOOKUP(A252,'DINAMICA SEGUIMIENTO CLAVES'!$A$5:$E$509,4,0)</f>
        <v>0</v>
      </c>
      <c r="F252" s="123">
        <f>VLOOKUP(A252,'DINAMICA SEGUIMIENTO CLAVES'!$A$5:$E$509,5,0)</f>
        <v>0</v>
      </c>
      <c r="G252" s="123"/>
      <c r="H252" s="127" t="str">
        <f t="shared" si="15"/>
        <v>-</v>
      </c>
      <c r="I252" s="122" t="str">
        <f t="shared" si="16"/>
        <v>minimo sin solicitud</v>
      </c>
      <c r="J252" s="130">
        <f>VLOOKUP(A252,'DINAMICA SEGUIMIENTO CLAVES'!$A$5:$G$509,6,0)</f>
        <v>438.23</v>
      </c>
      <c r="K252" s="130">
        <f>VLOOKUP(A252,'DINAMICA SEGUIMIENTO CLAVES'!$A$5:$G$509,7,0)</f>
        <v>0</v>
      </c>
      <c r="L252" s="130">
        <f t="shared" si="17"/>
        <v>438.23</v>
      </c>
      <c r="M252" s="122" t="str">
        <f t="shared" si="18"/>
        <v>Clave sin llegar al maximo</v>
      </c>
    </row>
    <row r="253" spans="1:13" ht="24" x14ac:dyDescent="0.2">
      <c r="A253" s="125" t="s">
        <v>1259</v>
      </c>
      <c r="B253" s="124" t="s">
        <v>1261</v>
      </c>
      <c r="C253" s="123">
        <f>VLOOKUP(A253,'DINAMICA SEGUIMIENTO CLAVES'!$A$5:$E$509,2,0)</f>
        <v>5</v>
      </c>
      <c r="D253" s="123">
        <f>VLOOKUP(A253,'DINAMICA SEGUIMIENTO CLAVES'!$A$5:$E$509,3,0)</f>
        <v>9</v>
      </c>
      <c r="E253" s="123">
        <f>VLOOKUP(A253,'DINAMICA SEGUIMIENTO CLAVES'!$A$5:$E$509,4,0)</f>
        <v>0</v>
      </c>
      <c r="F253" s="123">
        <f>VLOOKUP(A253,'DINAMICA SEGUIMIENTO CLAVES'!$A$5:$E$509,5,0)</f>
        <v>0</v>
      </c>
      <c r="G253" s="123"/>
      <c r="H253" s="127" t="str">
        <f t="shared" si="15"/>
        <v>-</v>
      </c>
      <c r="I253" s="122" t="str">
        <f t="shared" si="16"/>
        <v>minimo sin solicitud</v>
      </c>
      <c r="J253" s="130">
        <f>VLOOKUP(A253,'DINAMICA SEGUIMIENTO CLAVES'!$A$5:$G$509,6,0)</f>
        <v>292.95</v>
      </c>
      <c r="K253" s="130">
        <f>VLOOKUP(A253,'DINAMICA SEGUIMIENTO CLAVES'!$A$5:$G$509,7,0)</f>
        <v>0</v>
      </c>
      <c r="L253" s="130">
        <f t="shared" si="17"/>
        <v>292.95</v>
      </c>
      <c r="M253" s="122" t="str">
        <f t="shared" si="18"/>
        <v>Clave sin llegar al maximo</v>
      </c>
    </row>
    <row r="254" spans="1:13" ht="24" x14ac:dyDescent="0.2">
      <c r="A254" s="125" t="s">
        <v>2079</v>
      </c>
      <c r="B254" s="124" t="s">
        <v>2081</v>
      </c>
      <c r="C254" s="123">
        <f>VLOOKUP(A254,'DINAMICA SEGUIMIENTO CLAVES'!$A$5:$E$509,2,0)</f>
        <v>5</v>
      </c>
      <c r="D254" s="123">
        <f>VLOOKUP(A254,'DINAMICA SEGUIMIENTO CLAVES'!$A$5:$E$509,3,0)</f>
        <v>11</v>
      </c>
      <c r="E254" s="123">
        <f>VLOOKUP(A254,'DINAMICA SEGUIMIENTO CLAVES'!$A$5:$E$509,4,0)</f>
        <v>3</v>
      </c>
      <c r="F254" s="123">
        <f>VLOOKUP(A254,'DINAMICA SEGUIMIENTO CLAVES'!$A$5:$E$509,5,0)</f>
        <v>3</v>
      </c>
      <c r="G254" s="123"/>
      <c r="H254" s="127">
        <f t="shared" si="15"/>
        <v>-2</v>
      </c>
      <c r="I254" s="122" t="str">
        <f t="shared" si="16"/>
        <v>minimo parcial</v>
      </c>
      <c r="J254" s="130">
        <f>VLOOKUP(A254,'DINAMICA SEGUIMIENTO CLAVES'!$A$5:$G$509,6,0)</f>
        <v>175.55</v>
      </c>
      <c r="K254" s="130">
        <f>VLOOKUP(A254,'DINAMICA SEGUIMIENTO CLAVES'!$A$5:$G$509,7,0)</f>
        <v>47.19</v>
      </c>
      <c r="L254" s="130">
        <f t="shared" si="17"/>
        <v>128.36000000000001</v>
      </c>
      <c r="M254" s="122" t="str">
        <f t="shared" si="18"/>
        <v>Clave sin llegar al maximo</v>
      </c>
    </row>
    <row r="255" spans="1:13" ht="24" x14ac:dyDescent="0.2">
      <c r="A255" s="125" t="s">
        <v>609</v>
      </c>
      <c r="B255" s="124" t="s">
        <v>611</v>
      </c>
      <c r="C255" s="123">
        <f>VLOOKUP(A255,'DINAMICA SEGUIMIENTO CLAVES'!$A$5:$E$509,2,0)</f>
        <v>26</v>
      </c>
      <c r="D255" s="123">
        <f>VLOOKUP(A255,'DINAMICA SEGUIMIENTO CLAVES'!$A$5:$E$509,3,0)</f>
        <v>61</v>
      </c>
      <c r="E255" s="123">
        <f>VLOOKUP(A255,'DINAMICA SEGUIMIENTO CLAVES'!$A$5:$E$509,4,0)</f>
        <v>48</v>
      </c>
      <c r="F255" s="123">
        <f>VLOOKUP(A255,'DINAMICA SEGUIMIENTO CLAVES'!$A$5:$E$509,5,0)</f>
        <v>21</v>
      </c>
      <c r="G255" s="127">
        <f t="shared" ref="G255:G256" si="22">IF(E255=0,"-",(+E255-F255))</f>
        <v>27</v>
      </c>
      <c r="H255" s="127">
        <f t="shared" si="15"/>
        <v>22</v>
      </c>
      <c r="I255" s="122" t="str">
        <f t="shared" si="16"/>
        <v>minimo superado</v>
      </c>
      <c r="J255" s="130">
        <f>VLOOKUP(A255,'DINAMICA SEGUIMIENTO CLAVES'!$A$5:$G$509,6,0)</f>
        <v>293.2</v>
      </c>
      <c r="K255" s="130">
        <f>VLOOKUP(A255,'DINAMICA SEGUIMIENTO CLAVES'!$A$5:$G$509,7,0)</f>
        <v>102.05</v>
      </c>
      <c r="L255" s="130">
        <f t="shared" si="17"/>
        <v>191.14999999999998</v>
      </c>
      <c r="M255" s="122" t="str">
        <f t="shared" si="18"/>
        <v>Clave sin llegar al maximo</v>
      </c>
    </row>
    <row r="256" spans="1:13" ht="36" x14ac:dyDescent="0.2">
      <c r="A256" s="125" t="s">
        <v>612</v>
      </c>
      <c r="B256" s="124" t="s">
        <v>614</v>
      </c>
      <c r="C256" s="123">
        <f>VLOOKUP(A256,'DINAMICA SEGUIMIENTO CLAVES'!$A$5:$E$509,2,0)</f>
        <v>354</v>
      </c>
      <c r="D256" s="123">
        <f>VLOOKUP(A256,'DINAMICA SEGUIMIENTO CLAVES'!$A$5:$E$509,3,0)</f>
        <v>882</v>
      </c>
      <c r="E256" s="123">
        <f>VLOOKUP(A256,'DINAMICA SEGUIMIENTO CLAVES'!$A$5:$E$509,4,0)</f>
        <v>484</v>
      </c>
      <c r="F256" s="123">
        <f>VLOOKUP(A256,'DINAMICA SEGUIMIENTO CLAVES'!$A$5:$E$509,5,0)</f>
        <v>349</v>
      </c>
      <c r="G256" s="127">
        <f t="shared" si="22"/>
        <v>135</v>
      </c>
      <c r="H256" s="127">
        <f t="shared" si="15"/>
        <v>130</v>
      </c>
      <c r="I256" s="122" t="str">
        <f t="shared" si="16"/>
        <v>minimo superado</v>
      </c>
      <c r="J256" s="130">
        <f>VLOOKUP(A256,'DINAMICA SEGUIMIENTO CLAVES'!$A$5:$G$509,6,0)</f>
        <v>6875.9800000000005</v>
      </c>
      <c r="K256" s="130">
        <f>VLOOKUP(A256,'DINAMICA SEGUIMIENTO CLAVES'!$A$5:$G$509,7,0)</f>
        <v>2813.8100000000004</v>
      </c>
      <c r="L256" s="130">
        <f t="shared" si="17"/>
        <v>4062.17</v>
      </c>
      <c r="M256" s="122" t="str">
        <f t="shared" si="18"/>
        <v>Clave sin llegar al maximo</v>
      </c>
    </row>
    <row r="257" spans="1:13" ht="24" x14ac:dyDescent="0.2">
      <c r="A257" s="125" t="s">
        <v>1982</v>
      </c>
      <c r="B257" s="124" t="s">
        <v>1984</v>
      </c>
      <c r="C257" s="123">
        <f>VLOOKUP(A257,'DINAMICA SEGUIMIENTO CLAVES'!$A$5:$E$509,2,0)</f>
        <v>6</v>
      </c>
      <c r="D257" s="123">
        <f>VLOOKUP(A257,'DINAMICA SEGUIMIENTO CLAVES'!$A$5:$E$509,3,0)</f>
        <v>13</v>
      </c>
      <c r="E257" s="123">
        <f>VLOOKUP(A257,'DINAMICA SEGUIMIENTO CLAVES'!$A$5:$E$509,4,0)</f>
        <v>0</v>
      </c>
      <c r="F257" s="123">
        <f>VLOOKUP(A257,'DINAMICA SEGUIMIENTO CLAVES'!$A$5:$E$509,5,0)</f>
        <v>0</v>
      </c>
      <c r="G257" s="123"/>
      <c r="H257" s="127" t="str">
        <f t="shared" si="15"/>
        <v>-</v>
      </c>
      <c r="I257" s="122" t="str">
        <f t="shared" si="16"/>
        <v>minimo sin solicitud</v>
      </c>
      <c r="J257" s="130">
        <f>VLOOKUP(A257,'DINAMICA SEGUIMIENTO CLAVES'!$A$5:$G$509,6,0)</f>
        <v>140.87999999999994</v>
      </c>
      <c r="K257" s="130">
        <f>VLOOKUP(A257,'DINAMICA SEGUIMIENTO CLAVES'!$A$5:$G$509,7,0)</f>
        <v>0</v>
      </c>
      <c r="L257" s="130">
        <f t="shared" si="17"/>
        <v>140.87999999999994</v>
      </c>
      <c r="M257" s="122" t="str">
        <f t="shared" si="18"/>
        <v>Clave sin llegar al maximo</v>
      </c>
    </row>
    <row r="258" spans="1:13" ht="24" x14ac:dyDescent="0.2">
      <c r="A258" s="125" t="s">
        <v>2368</v>
      </c>
      <c r="B258" s="124" t="s">
        <v>2370</v>
      </c>
      <c r="C258" s="123">
        <f>VLOOKUP(A258,'DINAMICA SEGUIMIENTO CLAVES'!$A$5:$E$509,2,0)</f>
        <v>6</v>
      </c>
      <c r="D258" s="123">
        <f>VLOOKUP(A258,'DINAMICA SEGUIMIENTO CLAVES'!$A$5:$E$509,3,0)</f>
        <v>14</v>
      </c>
      <c r="E258" s="123">
        <f>VLOOKUP(A258,'DINAMICA SEGUIMIENTO CLAVES'!$A$5:$E$509,4,0)</f>
        <v>6</v>
      </c>
      <c r="F258" s="123">
        <f>VLOOKUP(A258,'DINAMICA SEGUIMIENTO CLAVES'!$A$5:$E$509,5,0)</f>
        <v>0</v>
      </c>
      <c r="G258" s="127">
        <f>IF(E258=0,"-",(+E258-F258))</f>
        <v>6</v>
      </c>
      <c r="H258" s="127">
        <f t="shared" si="15"/>
        <v>0</v>
      </c>
      <c r="I258" s="122" t="str">
        <f t="shared" si="16"/>
        <v>minimo solicitado</v>
      </c>
      <c r="J258" s="130">
        <f>VLOOKUP(A258,'DINAMICA SEGUIMIENTO CLAVES'!$A$5:$G$509,6,0)</f>
        <v>2503.7600000000002</v>
      </c>
      <c r="K258" s="130">
        <f>VLOOKUP(A258,'DINAMICA SEGUIMIENTO CLAVES'!$A$5:$G$509,7,0)</f>
        <v>0</v>
      </c>
      <c r="L258" s="130">
        <f t="shared" si="17"/>
        <v>2503.7600000000002</v>
      </c>
      <c r="M258" s="122" t="str">
        <f t="shared" si="18"/>
        <v>Clave sin llegar al maximo</v>
      </c>
    </row>
    <row r="259" spans="1:13" ht="24" x14ac:dyDescent="0.2">
      <c r="A259" s="125" t="s">
        <v>1863</v>
      </c>
      <c r="B259" s="124" t="s">
        <v>1865</v>
      </c>
      <c r="C259" s="123">
        <f>VLOOKUP(A259,'DINAMICA SEGUIMIENTO CLAVES'!$A$5:$E$509,2,0)</f>
        <v>6</v>
      </c>
      <c r="D259" s="123">
        <f>VLOOKUP(A259,'DINAMICA SEGUIMIENTO CLAVES'!$A$5:$E$509,3,0)</f>
        <v>13</v>
      </c>
      <c r="E259" s="123">
        <f>VLOOKUP(A259,'DINAMICA SEGUIMIENTO CLAVES'!$A$5:$E$509,4,0)</f>
        <v>0</v>
      </c>
      <c r="F259" s="123">
        <f>VLOOKUP(A259,'DINAMICA SEGUIMIENTO CLAVES'!$A$5:$E$509,5,0)</f>
        <v>0</v>
      </c>
      <c r="G259" s="123"/>
      <c r="H259" s="127" t="str">
        <f t="shared" si="15"/>
        <v>-</v>
      </c>
      <c r="I259" s="122" t="str">
        <f t="shared" si="16"/>
        <v>minimo sin solicitud</v>
      </c>
      <c r="J259" s="130">
        <f>VLOOKUP(A259,'DINAMICA SEGUIMIENTO CLAVES'!$A$5:$G$509,6,0)</f>
        <v>8582.51</v>
      </c>
      <c r="K259" s="130">
        <f>VLOOKUP(A259,'DINAMICA SEGUIMIENTO CLAVES'!$A$5:$G$509,7,0)</f>
        <v>0</v>
      </c>
      <c r="L259" s="130">
        <f t="shared" si="17"/>
        <v>8582.51</v>
      </c>
      <c r="M259" s="122" t="str">
        <f t="shared" si="18"/>
        <v>Clave sin llegar al maximo</v>
      </c>
    </row>
    <row r="260" spans="1:13" ht="24" x14ac:dyDescent="0.2">
      <c r="A260" s="125" t="s">
        <v>1150</v>
      </c>
      <c r="B260" s="124" t="s">
        <v>1152</v>
      </c>
      <c r="C260" s="123">
        <f>VLOOKUP(A260,'DINAMICA SEGUIMIENTO CLAVES'!$A$5:$E$509,2,0)</f>
        <v>6</v>
      </c>
      <c r="D260" s="123">
        <f>VLOOKUP(A260,'DINAMICA SEGUIMIENTO CLAVES'!$A$5:$E$509,3,0)</f>
        <v>13</v>
      </c>
      <c r="E260" s="123">
        <f>VLOOKUP(A260,'DINAMICA SEGUIMIENTO CLAVES'!$A$5:$E$509,4,0)</f>
        <v>5</v>
      </c>
      <c r="F260" s="123">
        <f>VLOOKUP(A260,'DINAMICA SEGUIMIENTO CLAVES'!$A$5:$E$509,5,0)</f>
        <v>0</v>
      </c>
      <c r="G260" s="123"/>
      <c r="H260" s="127">
        <f t="shared" ref="H260:H323" si="23">IF(E260=0,"-",(+E260-C260))</f>
        <v>-1</v>
      </c>
      <c r="I260" s="122" t="str">
        <f t="shared" ref="I260:I323" si="24">IF(H260="-","minimo sin solicitud",IF(H260&gt;0,"minimo superado",IF(H260&lt;0,"minimo parcial","minimo solicitado")))</f>
        <v>minimo parcial</v>
      </c>
      <c r="J260" s="130">
        <f>VLOOKUP(A260,'DINAMICA SEGUIMIENTO CLAVES'!$A$5:$G$509,6,0)</f>
        <v>200.8</v>
      </c>
      <c r="K260" s="130">
        <f>VLOOKUP(A260,'DINAMICA SEGUIMIENTO CLAVES'!$A$5:$G$509,7,0)</f>
        <v>0</v>
      </c>
      <c r="L260" s="130">
        <f t="shared" ref="L260:L323" si="25">+J260-K260</f>
        <v>200.8</v>
      </c>
      <c r="M260" s="122" t="str">
        <f t="shared" ref="M260:M323" si="26">IF(L260=0,"Clave al maximo",IF(L260&gt;0,"Clave sin llegar al maximo","Revisar"))</f>
        <v>Clave sin llegar al maximo</v>
      </c>
    </row>
    <row r="261" spans="1:13" ht="24" x14ac:dyDescent="0.2">
      <c r="A261" s="125" t="s">
        <v>830</v>
      </c>
      <c r="B261" s="124" t="s">
        <v>832</v>
      </c>
      <c r="C261" s="123">
        <f>VLOOKUP(A261,'DINAMICA SEGUIMIENTO CLAVES'!$A$5:$E$509,2,0)</f>
        <v>6</v>
      </c>
      <c r="D261" s="123">
        <f>VLOOKUP(A261,'DINAMICA SEGUIMIENTO CLAVES'!$A$5:$E$509,3,0)</f>
        <v>13</v>
      </c>
      <c r="E261" s="123">
        <f>VLOOKUP(A261,'DINAMICA SEGUIMIENTO CLAVES'!$A$5:$E$509,4,0)</f>
        <v>0</v>
      </c>
      <c r="F261" s="123">
        <f>VLOOKUP(A261,'DINAMICA SEGUIMIENTO CLAVES'!$A$5:$E$509,5,0)</f>
        <v>0</v>
      </c>
      <c r="G261" s="123"/>
      <c r="H261" s="127" t="str">
        <f t="shared" si="23"/>
        <v>-</v>
      </c>
      <c r="I261" s="122" t="str">
        <f t="shared" si="24"/>
        <v>minimo sin solicitud</v>
      </c>
      <c r="J261" s="130">
        <f>VLOOKUP(A261,'DINAMICA SEGUIMIENTO CLAVES'!$A$5:$G$509,6,0)</f>
        <v>935</v>
      </c>
      <c r="K261" s="130">
        <f>VLOOKUP(A261,'DINAMICA SEGUIMIENTO CLAVES'!$A$5:$G$509,7,0)</f>
        <v>0</v>
      </c>
      <c r="L261" s="130">
        <f t="shared" si="25"/>
        <v>935</v>
      </c>
      <c r="M261" s="122" t="str">
        <f t="shared" si="26"/>
        <v>Clave sin llegar al maximo</v>
      </c>
    </row>
    <row r="262" spans="1:13" ht="24" x14ac:dyDescent="0.2">
      <c r="A262" s="125" t="s">
        <v>575</v>
      </c>
      <c r="B262" s="124" t="s">
        <v>577</v>
      </c>
      <c r="C262" s="123">
        <f>VLOOKUP(A262,'DINAMICA SEGUIMIENTO CLAVES'!$A$5:$E$509,2,0)</f>
        <v>6</v>
      </c>
      <c r="D262" s="123">
        <f>VLOOKUP(A262,'DINAMICA SEGUIMIENTO CLAVES'!$A$5:$E$509,3,0)</f>
        <v>13</v>
      </c>
      <c r="E262" s="123">
        <f>VLOOKUP(A262,'DINAMICA SEGUIMIENTO CLAVES'!$A$5:$E$509,4,0)</f>
        <v>2</v>
      </c>
      <c r="F262" s="123">
        <f>VLOOKUP(A262,'DINAMICA SEGUIMIENTO CLAVES'!$A$5:$E$509,5,0)</f>
        <v>0</v>
      </c>
      <c r="G262" s="123"/>
      <c r="H262" s="127">
        <f t="shared" si="23"/>
        <v>-4</v>
      </c>
      <c r="I262" s="122" t="str">
        <f t="shared" si="24"/>
        <v>minimo parcial</v>
      </c>
      <c r="J262" s="130">
        <f>VLOOKUP(A262,'DINAMICA SEGUIMIENTO CLAVES'!$A$5:$G$509,6,0)</f>
        <v>50.05</v>
      </c>
      <c r="K262" s="130">
        <f>VLOOKUP(A262,'DINAMICA SEGUIMIENTO CLAVES'!$A$5:$G$509,7,0)</f>
        <v>0</v>
      </c>
      <c r="L262" s="130">
        <f t="shared" si="25"/>
        <v>50.05</v>
      </c>
      <c r="M262" s="122" t="str">
        <f t="shared" si="26"/>
        <v>Clave sin llegar al maximo</v>
      </c>
    </row>
    <row r="263" spans="1:13" ht="24" x14ac:dyDescent="0.2">
      <c r="A263" s="125" t="s">
        <v>795</v>
      </c>
      <c r="B263" s="124" t="s">
        <v>797</v>
      </c>
      <c r="C263" s="123">
        <f>VLOOKUP(A263,'DINAMICA SEGUIMIENTO CLAVES'!$A$5:$E$509,2,0)</f>
        <v>16</v>
      </c>
      <c r="D263" s="123">
        <f>VLOOKUP(A263,'DINAMICA SEGUIMIENTO CLAVES'!$A$5:$E$509,3,0)</f>
        <v>35</v>
      </c>
      <c r="E263" s="123">
        <f>VLOOKUP(A263,'DINAMICA SEGUIMIENTO CLAVES'!$A$5:$E$509,4,0)</f>
        <v>16</v>
      </c>
      <c r="F263" s="123">
        <f>VLOOKUP(A263,'DINAMICA SEGUIMIENTO CLAVES'!$A$5:$E$509,5,0)</f>
        <v>12</v>
      </c>
      <c r="G263" s="127">
        <f>IF(E263=0,"-",(+E263-F263))</f>
        <v>4</v>
      </c>
      <c r="H263" s="127">
        <f t="shared" si="23"/>
        <v>0</v>
      </c>
      <c r="I263" s="122" t="str">
        <f t="shared" si="24"/>
        <v>minimo solicitado</v>
      </c>
      <c r="J263" s="130">
        <f>VLOOKUP(A263,'DINAMICA SEGUIMIENTO CLAVES'!$A$5:$G$509,6,0)</f>
        <v>4165.08</v>
      </c>
      <c r="K263" s="130">
        <f>VLOOKUP(A263,'DINAMICA SEGUIMIENTO CLAVES'!$A$5:$G$509,7,0)</f>
        <v>1443.8</v>
      </c>
      <c r="L263" s="130">
        <f t="shared" si="25"/>
        <v>2721.2799999999997</v>
      </c>
      <c r="M263" s="122" t="str">
        <f t="shared" si="26"/>
        <v>Clave sin llegar al maximo</v>
      </c>
    </row>
    <row r="264" spans="1:13" ht="24" x14ac:dyDescent="0.2">
      <c r="A264" s="125" t="s">
        <v>2137</v>
      </c>
      <c r="B264" s="124" t="s">
        <v>2139</v>
      </c>
      <c r="C264" s="123">
        <f>VLOOKUP(A264,'DINAMICA SEGUIMIENTO CLAVES'!$A$5:$E$509,2,0)</f>
        <v>6</v>
      </c>
      <c r="D264" s="123">
        <f>VLOOKUP(A264,'DINAMICA SEGUIMIENTO CLAVES'!$A$5:$E$509,3,0)</f>
        <v>13</v>
      </c>
      <c r="E264" s="123">
        <f>VLOOKUP(A264,'DINAMICA SEGUIMIENTO CLAVES'!$A$5:$E$509,4,0)</f>
        <v>0</v>
      </c>
      <c r="F264" s="123">
        <f>VLOOKUP(A264,'DINAMICA SEGUIMIENTO CLAVES'!$A$5:$E$509,5,0)</f>
        <v>0</v>
      </c>
      <c r="G264" s="123"/>
      <c r="H264" s="127" t="str">
        <f t="shared" si="23"/>
        <v>-</v>
      </c>
      <c r="I264" s="122" t="str">
        <f t="shared" si="24"/>
        <v>minimo sin solicitud</v>
      </c>
      <c r="J264" s="130">
        <f>VLOOKUP(A264,'DINAMICA SEGUIMIENTO CLAVES'!$A$5:$G$509,6,0)</f>
        <v>813.7</v>
      </c>
      <c r="K264" s="130">
        <f>VLOOKUP(A264,'DINAMICA SEGUIMIENTO CLAVES'!$A$5:$G$509,7,0)</f>
        <v>0</v>
      </c>
      <c r="L264" s="130">
        <f t="shared" si="25"/>
        <v>813.7</v>
      </c>
      <c r="M264" s="122" t="str">
        <f t="shared" si="26"/>
        <v>Clave sin llegar al maximo</v>
      </c>
    </row>
    <row r="265" spans="1:13" ht="24" x14ac:dyDescent="0.2">
      <c r="A265" s="125" t="s">
        <v>500</v>
      </c>
      <c r="B265" s="124" t="s">
        <v>502</v>
      </c>
      <c r="C265" s="123">
        <f>VLOOKUP(A265,'DINAMICA SEGUIMIENTO CLAVES'!$A$5:$E$509,2,0)</f>
        <v>16</v>
      </c>
      <c r="D265" s="123">
        <f>VLOOKUP(A265,'DINAMICA SEGUIMIENTO CLAVES'!$A$5:$E$509,3,0)</f>
        <v>37</v>
      </c>
      <c r="E265" s="123">
        <f>VLOOKUP(A265,'DINAMICA SEGUIMIENTO CLAVES'!$A$5:$E$509,4,0)</f>
        <v>10</v>
      </c>
      <c r="F265" s="123">
        <f>VLOOKUP(A265,'DINAMICA SEGUIMIENTO CLAVES'!$A$5:$E$509,5,0)</f>
        <v>10</v>
      </c>
      <c r="G265" s="123"/>
      <c r="H265" s="127">
        <f t="shared" si="23"/>
        <v>-6</v>
      </c>
      <c r="I265" s="122" t="str">
        <f t="shared" si="24"/>
        <v>minimo parcial</v>
      </c>
      <c r="J265" s="130">
        <f>VLOOKUP(A265,'DINAMICA SEGUIMIENTO CLAVES'!$A$5:$G$509,6,0)</f>
        <v>1612.8000000000002</v>
      </c>
      <c r="K265" s="130">
        <f>VLOOKUP(A265,'DINAMICA SEGUIMIENTO CLAVES'!$A$5:$G$509,7,0)</f>
        <v>420</v>
      </c>
      <c r="L265" s="130">
        <f t="shared" si="25"/>
        <v>1192.8000000000002</v>
      </c>
      <c r="M265" s="122" t="str">
        <f t="shared" si="26"/>
        <v>Clave sin llegar al maximo</v>
      </c>
    </row>
    <row r="266" spans="1:13" ht="36" x14ac:dyDescent="0.2">
      <c r="A266" s="125" t="s">
        <v>1803</v>
      </c>
      <c r="B266" s="124" t="s">
        <v>1805</v>
      </c>
      <c r="C266" s="123">
        <f>VLOOKUP(A266,'DINAMICA SEGUIMIENTO CLAVES'!$A$5:$E$509,2,0)</f>
        <v>6</v>
      </c>
      <c r="D266" s="123">
        <f>VLOOKUP(A266,'DINAMICA SEGUIMIENTO CLAVES'!$A$5:$E$509,3,0)</f>
        <v>13</v>
      </c>
      <c r="E266" s="123">
        <f>VLOOKUP(A266,'DINAMICA SEGUIMIENTO CLAVES'!$A$5:$E$509,4,0)</f>
        <v>0</v>
      </c>
      <c r="F266" s="123">
        <f>VLOOKUP(A266,'DINAMICA SEGUIMIENTO CLAVES'!$A$5:$E$509,5,0)</f>
        <v>0</v>
      </c>
      <c r="G266" s="123"/>
      <c r="H266" s="127" t="str">
        <f t="shared" si="23"/>
        <v>-</v>
      </c>
      <c r="I266" s="122" t="str">
        <f t="shared" si="24"/>
        <v>minimo sin solicitud</v>
      </c>
      <c r="J266" s="130">
        <f>VLOOKUP(A266,'DINAMICA SEGUIMIENTO CLAVES'!$A$5:$G$509,6,0)</f>
        <v>1849.5100000000002</v>
      </c>
      <c r="K266" s="130">
        <f>VLOOKUP(A266,'DINAMICA SEGUIMIENTO CLAVES'!$A$5:$G$509,7,0)</f>
        <v>0</v>
      </c>
      <c r="L266" s="130">
        <f t="shared" si="25"/>
        <v>1849.5100000000002</v>
      </c>
      <c r="M266" s="122" t="str">
        <f t="shared" si="26"/>
        <v>Clave sin llegar al maximo</v>
      </c>
    </row>
    <row r="267" spans="1:13" ht="24" x14ac:dyDescent="0.2">
      <c r="A267" s="125" t="s">
        <v>1644</v>
      </c>
      <c r="B267" s="124" t="s">
        <v>1646</v>
      </c>
      <c r="C267" s="123">
        <f>VLOOKUP(A267,'DINAMICA SEGUIMIENTO CLAVES'!$A$5:$E$509,2,0)</f>
        <v>16</v>
      </c>
      <c r="D267" s="123">
        <f>VLOOKUP(A267,'DINAMICA SEGUIMIENTO CLAVES'!$A$5:$E$509,3,0)</f>
        <v>37</v>
      </c>
      <c r="E267" s="123">
        <f>VLOOKUP(A267,'DINAMICA SEGUIMIENTO CLAVES'!$A$5:$E$509,4,0)</f>
        <v>10</v>
      </c>
      <c r="F267" s="123">
        <f>VLOOKUP(A267,'DINAMICA SEGUIMIENTO CLAVES'!$A$5:$E$509,5,0)</f>
        <v>10</v>
      </c>
      <c r="G267" s="123"/>
      <c r="H267" s="127">
        <f t="shared" si="23"/>
        <v>-6</v>
      </c>
      <c r="I267" s="122" t="str">
        <f t="shared" si="24"/>
        <v>minimo parcial</v>
      </c>
      <c r="J267" s="130">
        <f>VLOOKUP(A267,'DINAMICA SEGUIMIENTO CLAVES'!$A$5:$G$509,6,0)</f>
        <v>239.01999999999978</v>
      </c>
      <c r="K267" s="130">
        <f>VLOOKUP(A267,'DINAMICA SEGUIMIENTO CLAVES'!$A$5:$G$509,7,0)</f>
        <v>64.599999999999909</v>
      </c>
      <c r="L267" s="130">
        <f t="shared" si="25"/>
        <v>174.41999999999987</v>
      </c>
      <c r="M267" s="122" t="str">
        <f t="shared" si="26"/>
        <v>Clave sin llegar al maximo</v>
      </c>
    </row>
    <row r="268" spans="1:13" ht="24" x14ac:dyDescent="0.2">
      <c r="A268" s="125" t="s">
        <v>906</v>
      </c>
      <c r="B268" s="124" t="s">
        <v>908</v>
      </c>
      <c r="C268" s="123">
        <f>VLOOKUP(A268,'DINAMICA SEGUIMIENTO CLAVES'!$A$5:$E$509,2,0)</f>
        <v>6</v>
      </c>
      <c r="D268" s="123">
        <f>VLOOKUP(A268,'DINAMICA SEGUIMIENTO CLAVES'!$A$5:$E$509,3,0)</f>
        <v>14</v>
      </c>
      <c r="E268" s="123">
        <f>VLOOKUP(A268,'DINAMICA SEGUIMIENTO CLAVES'!$A$5:$E$509,4,0)</f>
        <v>0</v>
      </c>
      <c r="F268" s="123">
        <f>VLOOKUP(A268,'DINAMICA SEGUIMIENTO CLAVES'!$A$5:$E$509,5,0)</f>
        <v>0</v>
      </c>
      <c r="G268" s="123"/>
      <c r="H268" s="127" t="str">
        <f t="shared" si="23"/>
        <v>-</v>
      </c>
      <c r="I268" s="122" t="str">
        <f t="shared" si="24"/>
        <v>minimo sin solicitud</v>
      </c>
      <c r="J268" s="130">
        <f>VLOOKUP(A268,'DINAMICA SEGUIMIENTO CLAVES'!$A$5:$G$509,6,0)</f>
        <v>2412.7600000000002</v>
      </c>
      <c r="K268" s="130">
        <f>VLOOKUP(A268,'DINAMICA SEGUIMIENTO CLAVES'!$A$5:$G$509,7,0)</f>
        <v>0</v>
      </c>
      <c r="L268" s="130">
        <f t="shared" si="25"/>
        <v>2412.7600000000002</v>
      </c>
      <c r="M268" s="122" t="str">
        <f t="shared" si="26"/>
        <v>Clave sin llegar al maximo</v>
      </c>
    </row>
    <row r="269" spans="1:13" ht="36" x14ac:dyDescent="0.2">
      <c r="A269" s="125" t="s">
        <v>1859</v>
      </c>
      <c r="B269" s="124" t="s">
        <v>1861</v>
      </c>
      <c r="C269" s="123">
        <f>VLOOKUP(A269,'DINAMICA SEGUIMIENTO CLAVES'!$A$5:$E$509,2,0)</f>
        <v>6</v>
      </c>
      <c r="D269" s="123">
        <f>VLOOKUP(A269,'DINAMICA SEGUIMIENTO CLAVES'!$A$5:$E$509,3,0)</f>
        <v>14</v>
      </c>
      <c r="E269" s="123">
        <f>VLOOKUP(A269,'DINAMICA SEGUIMIENTO CLAVES'!$A$5:$E$509,4,0)</f>
        <v>4</v>
      </c>
      <c r="F269" s="123">
        <f>VLOOKUP(A269,'DINAMICA SEGUIMIENTO CLAVES'!$A$5:$E$509,5,0)</f>
        <v>0</v>
      </c>
      <c r="G269" s="123"/>
      <c r="H269" s="127">
        <f t="shared" si="23"/>
        <v>-2</v>
      </c>
      <c r="I269" s="122" t="str">
        <f t="shared" si="24"/>
        <v>minimo parcial</v>
      </c>
      <c r="J269" s="130">
        <f>VLOOKUP(A269,'DINAMICA SEGUIMIENTO CLAVES'!$A$5:$G$509,6,0)</f>
        <v>15587</v>
      </c>
      <c r="K269" s="130">
        <f>VLOOKUP(A269,'DINAMICA SEGUIMIENTO CLAVES'!$A$5:$G$509,7,0)</f>
        <v>0</v>
      </c>
      <c r="L269" s="130">
        <f t="shared" si="25"/>
        <v>15587</v>
      </c>
      <c r="M269" s="122" t="str">
        <f t="shared" si="26"/>
        <v>Clave sin llegar al maximo</v>
      </c>
    </row>
    <row r="270" spans="1:13" ht="48" x14ac:dyDescent="0.2">
      <c r="A270" s="125" t="s">
        <v>804</v>
      </c>
      <c r="B270" s="124" t="s">
        <v>806</v>
      </c>
      <c r="C270" s="123">
        <f>VLOOKUP(A270,'DINAMICA SEGUIMIENTO CLAVES'!$A$5:$E$509,2,0)</f>
        <v>15</v>
      </c>
      <c r="D270" s="123">
        <f>VLOOKUP(A270,'DINAMICA SEGUIMIENTO CLAVES'!$A$5:$E$509,3,0)</f>
        <v>36</v>
      </c>
      <c r="E270" s="123">
        <f>VLOOKUP(A270,'DINAMICA SEGUIMIENTO CLAVES'!$A$5:$E$509,4,0)</f>
        <v>15</v>
      </c>
      <c r="F270" s="123">
        <f>VLOOKUP(A270,'DINAMICA SEGUIMIENTO CLAVES'!$A$5:$E$509,5,0)</f>
        <v>9</v>
      </c>
      <c r="G270" s="127">
        <f t="shared" ref="G270:G271" si="27">IF(E270=0,"-",(+E270-F270))</f>
        <v>6</v>
      </c>
      <c r="H270" s="127">
        <f t="shared" si="23"/>
        <v>0</v>
      </c>
      <c r="I270" s="122" t="str">
        <f t="shared" si="24"/>
        <v>minimo solicitado</v>
      </c>
      <c r="J270" s="130">
        <f>VLOOKUP(A270,'DINAMICA SEGUIMIENTO CLAVES'!$A$5:$G$509,6,0)</f>
        <v>1130.24</v>
      </c>
      <c r="K270" s="130">
        <f>VLOOKUP(A270,'DINAMICA SEGUIMIENTO CLAVES'!$A$5:$G$509,7,0)</f>
        <v>297</v>
      </c>
      <c r="L270" s="130">
        <f t="shared" si="25"/>
        <v>833.24</v>
      </c>
      <c r="M270" s="122" t="str">
        <f t="shared" si="26"/>
        <v>Clave sin llegar al maximo</v>
      </c>
    </row>
    <row r="271" spans="1:13" ht="84" x14ac:dyDescent="0.2">
      <c r="A271" s="125" t="s">
        <v>2422</v>
      </c>
      <c r="B271" s="124" t="s">
        <v>2424</v>
      </c>
      <c r="C271" s="123">
        <f>VLOOKUP(A271,'DINAMICA SEGUIMIENTO CLAVES'!$A$5:$E$509,2,0)</f>
        <v>6</v>
      </c>
      <c r="D271" s="123">
        <f>VLOOKUP(A271,'DINAMICA SEGUIMIENTO CLAVES'!$A$5:$E$509,3,0)</f>
        <v>16</v>
      </c>
      <c r="E271" s="123">
        <f>VLOOKUP(A271,'DINAMICA SEGUIMIENTO CLAVES'!$A$5:$E$509,4,0)</f>
        <v>16</v>
      </c>
      <c r="F271" s="123">
        <f>VLOOKUP(A271,'DINAMICA SEGUIMIENTO CLAVES'!$A$5:$E$509,5,0)</f>
        <v>0</v>
      </c>
      <c r="G271" s="127">
        <f t="shared" si="27"/>
        <v>16</v>
      </c>
      <c r="H271" s="127">
        <f t="shared" si="23"/>
        <v>10</v>
      </c>
      <c r="I271" s="122" t="str">
        <f t="shared" si="24"/>
        <v>minimo superado</v>
      </c>
      <c r="J271" s="130">
        <f>VLOOKUP(A271,'DINAMICA SEGUIMIENTO CLAVES'!$A$5:$G$509,6,0)</f>
        <v>109770.72</v>
      </c>
      <c r="K271" s="130">
        <f>VLOOKUP(A271,'DINAMICA SEGUIMIENTO CLAVES'!$A$5:$G$509,7,0)</f>
        <v>0</v>
      </c>
      <c r="L271" s="130">
        <f t="shared" si="25"/>
        <v>109770.72</v>
      </c>
      <c r="M271" s="122" t="str">
        <f t="shared" si="26"/>
        <v>Clave sin llegar al maximo</v>
      </c>
    </row>
    <row r="272" spans="1:13" ht="24" x14ac:dyDescent="0.2">
      <c r="A272" s="125" t="s">
        <v>955</v>
      </c>
      <c r="B272" s="124" t="s">
        <v>957</v>
      </c>
      <c r="C272" s="123">
        <f>VLOOKUP(A272,'DINAMICA SEGUIMIENTO CLAVES'!$A$5:$E$509,2,0)</f>
        <v>6</v>
      </c>
      <c r="D272" s="123">
        <f>VLOOKUP(A272,'DINAMICA SEGUIMIENTO CLAVES'!$A$5:$E$509,3,0)</f>
        <v>13</v>
      </c>
      <c r="E272" s="123">
        <f>VLOOKUP(A272,'DINAMICA SEGUIMIENTO CLAVES'!$A$5:$E$509,4,0)</f>
        <v>0</v>
      </c>
      <c r="F272" s="123">
        <f>VLOOKUP(A272,'DINAMICA SEGUIMIENTO CLAVES'!$A$5:$E$509,5,0)</f>
        <v>0</v>
      </c>
      <c r="G272" s="123"/>
      <c r="H272" s="127" t="str">
        <f t="shared" si="23"/>
        <v>-</v>
      </c>
      <c r="I272" s="122" t="str">
        <f t="shared" si="24"/>
        <v>minimo sin solicitud</v>
      </c>
      <c r="J272" s="130">
        <f>VLOOKUP(A272,'DINAMICA SEGUIMIENTO CLAVES'!$A$5:$G$509,6,0)</f>
        <v>1725</v>
      </c>
      <c r="K272" s="130">
        <f>VLOOKUP(A272,'DINAMICA SEGUIMIENTO CLAVES'!$A$5:$G$509,7,0)</f>
        <v>0</v>
      </c>
      <c r="L272" s="130">
        <f t="shared" si="25"/>
        <v>1725</v>
      </c>
      <c r="M272" s="122" t="str">
        <f t="shared" si="26"/>
        <v>Clave sin llegar al maximo</v>
      </c>
    </row>
    <row r="273" spans="1:13" ht="24" x14ac:dyDescent="0.2">
      <c r="A273" s="125" t="s">
        <v>841</v>
      </c>
      <c r="B273" s="124" t="s">
        <v>843</v>
      </c>
      <c r="C273" s="123">
        <f>VLOOKUP(A273,'DINAMICA SEGUIMIENTO CLAVES'!$A$5:$E$509,2,0)</f>
        <v>7</v>
      </c>
      <c r="D273" s="123">
        <f>VLOOKUP(A273,'DINAMICA SEGUIMIENTO CLAVES'!$A$5:$E$509,3,0)</f>
        <v>16</v>
      </c>
      <c r="E273" s="123">
        <f>VLOOKUP(A273,'DINAMICA SEGUIMIENTO CLAVES'!$A$5:$E$509,4,0)</f>
        <v>0</v>
      </c>
      <c r="F273" s="123">
        <f>VLOOKUP(A273,'DINAMICA SEGUIMIENTO CLAVES'!$A$5:$E$509,5,0)</f>
        <v>0</v>
      </c>
      <c r="G273" s="123"/>
      <c r="H273" s="127" t="str">
        <f t="shared" si="23"/>
        <v>-</v>
      </c>
      <c r="I273" s="122" t="str">
        <f t="shared" si="24"/>
        <v>minimo sin solicitud</v>
      </c>
      <c r="J273" s="130">
        <f>VLOOKUP(A273,'DINAMICA SEGUIMIENTO CLAVES'!$A$5:$G$509,6,0)</f>
        <v>784</v>
      </c>
      <c r="K273" s="130">
        <f>VLOOKUP(A273,'DINAMICA SEGUIMIENTO CLAVES'!$A$5:$G$509,7,0)</f>
        <v>0</v>
      </c>
      <c r="L273" s="130">
        <f t="shared" si="25"/>
        <v>784</v>
      </c>
      <c r="M273" s="122" t="str">
        <f t="shared" si="26"/>
        <v>Clave sin llegar al maximo</v>
      </c>
    </row>
    <row r="274" spans="1:13" ht="48" x14ac:dyDescent="0.2">
      <c r="A274" s="125" t="s">
        <v>646</v>
      </c>
      <c r="B274" s="124" t="s">
        <v>648</v>
      </c>
      <c r="C274" s="123">
        <f>VLOOKUP(A274,'DINAMICA SEGUIMIENTO CLAVES'!$A$5:$E$509,2,0)</f>
        <v>7</v>
      </c>
      <c r="D274" s="123">
        <f>VLOOKUP(A274,'DINAMICA SEGUIMIENTO CLAVES'!$A$5:$E$509,3,0)</f>
        <v>16</v>
      </c>
      <c r="E274" s="123">
        <f>VLOOKUP(A274,'DINAMICA SEGUIMIENTO CLAVES'!$A$5:$E$509,4,0)</f>
        <v>0</v>
      </c>
      <c r="F274" s="123">
        <f>VLOOKUP(A274,'DINAMICA SEGUIMIENTO CLAVES'!$A$5:$E$509,5,0)</f>
        <v>0</v>
      </c>
      <c r="G274" s="123"/>
      <c r="H274" s="127" t="str">
        <f t="shared" si="23"/>
        <v>-</v>
      </c>
      <c r="I274" s="122" t="str">
        <f t="shared" si="24"/>
        <v>minimo sin solicitud</v>
      </c>
      <c r="J274" s="130">
        <f>VLOOKUP(A274,'DINAMICA SEGUIMIENTO CLAVES'!$A$5:$G$509,6,0)</f>
        <v>143.84</v>
      </c>
      <c r="K274" s="130">
        <f>VLOOKUP(A274,'DINAMICA SEGUIMIENTO CLAVES'!$A$5:$G$509,7,0)</f>
        <v>0</v>
      </c>
      <c r="L274" s="130">
        <f t="shared" si="25"/>
        <v>143.84</v>
      </c>
      <c r="M274" s="122" t="str">
        <f t="shared" si="26"/>
        <v>Clave sin llegar al maximo</v>
      </c>
    </row>
    <row r="275" spans="1:13" ht="24" x14ac:dyDescent="0.2">
      <c r="A275" s="125" t="s">
        <v>791</v>
      </c>
      <c r="B275" s="124" t="s">
        <v>793</v>
      </c>
      <c r="C275" s="123">
        <f>VLOOKUP(A275,'DINAMICA SEGUIMIENTO CLAVES'!$A$5:$E$509,2,0)</f>
        <v>7</v>
      </c>
      <c r="D275" s="123">
        <f>VLOOKUP(A275,'DINAMICA SEGUIMIENTO CLAVES'!$A$5:$E$509,3,0)</f>
        <v>16</v>
      </c>
      <c r="E275" s="123">
        <f>VLOOKUP(A275,'DINAMICA SEGUIMIENTO CLAVES'!$A$5:$E$509,4,0)</f>
        <v>16</v>
      </c>
      <c r="F275" s="123">
        <f>VLOOKUP(A275,'DINAMICA SEGUIMIENTO CLAVES'!$A$5:$E$509,5,0)</f>
        <v>0</v>
      </c>
      <c r="G275" s="127">
        <f t="shared" ref="G275:G276" si="28">IF(E275=0,"-",(+E275-F275))</f>
        <v>16</v>
      </c>
      <c r="H275" s="127">
        <f t="shared" si="23"/>
        <v>9</v>
      </c>
      <c r="I275" s="122" t="str">
        <f t="shared" si="24"/>
        <v>minimo superado</v>
      </c>
      <c r="J275" s="130">
        <f>VLOOKUP(A275,'DINAMICA SEGUIMIENTO CLAVES'!$A$5:$G$509,6,0)</f>
        <v>1645.6</v>
      </c>
      <c r="K275" s="130">
        <f>VLOOKUP(A275,'DINAMICA SEGUIMIENTO CLAVES'!$A$5:$G$509,7,0)</f>
        <v>0</v>
      </c>
      <c r="L275" s="130">
        <f t="shared" si="25"/>
        <v>1645.6</v>
      </c>
      <c r="M275" s="122" t="str">
        <f t="shared" si="26"/>
        <v>Clave sin llegar al maximo</v>
      </c>
    </row>
    <row r="276" spans="1:13" ht="24" x14ac:dyDescent="0.2">
      <c r="A276" s="125" t="s">
        <v>1794</v>
      </c>
      <c r="B276" s="124" t="s">
        <v>1796</v>
      </c>
      <c r="C276" s="123">
        <f>VLOOKUP(A276,'DINAMICA SEGUIMIENTO CLAVES'!$A$5:$E$509,2,0)</f>
        <v>121</v>
      </c>
      <c r="D276" s="123">
        <f>VLOOKUP(A276,'DINAMICA SEGUIMIENTO CLAVES'!$A$5:$E$509,3,0)</f>
        <v>302</v>
      </c>
      <c r="E276" s="123">
        <f>VLOOKUP(A276,'DINAMICA SEGUIMIENTO CLAVES'!$A$5:$E$509,4,0)</f>
        <v>206</v>
      </c>
      <c r="F276" s="123">
        <f>VLOOKUP(A276,'DINAMICA SEGUIMIENTO CLAVES'!$A$5:$E$509,5,0)</f>
        <v>153</v>
      </c>
      <c r="G276" s="127">
        <f t="shared" si="28"/>
        <v>53</v>
      </c>
      <c r="H276" s="127">
        <f t="shared" si="23"/>
        <v>85</v>
      </c>
      <c r="I276" s="122" t="str">
        <f t="shared" si="24"/>
        <v>minimo superado</v>
      </c>
      <c r="J276" s="130">
        <f>VLOOKUP(A276,'DINAMICA SEGUIMIENTO CLAVES'!$A$5:$G$509,6,0)</f>
        <v>30955.239999999954</v>
      </c>
      <c r="K276" s="130">
        <f>VLOOKUP(A276,'DINAMICA SEGUIMIENTO CLAVES'!$A$5:$G$509,7,0)</f>
        <v>15407.779999999957</v>
      </c>
      <c r="L276" s="130">
        <f t="shared" si="25"/>
        <v>15547.459999999997</v>
      </c>
      <c r="M276" s="122" t="str">
        <f t="shared" si="26"/>
        <v>Clave sin llegar al maximo</v>
      </c>
    </row>
    <row r="277" spans="1:13" ht="24" x14ac:dyDescent="0.2">
      <c r="A277" s="125" t="s">
        <v>433</v>
      </c>
      <c r="B277" s="124" t="s">
        <v>435</v>
      </c>
      <c r="C277" s="123">
        <f>VLOOKUP(A277,'DINAMICA SEGUIMIENTO CLAVES'!$A$5:$E$509,2,0)</f>
        <v>7</v>
      </c>
      <c r="D277" s="123">
        <f>VLOOKUP(A277,'DINAMICA SEGUIMIENTO CLAVES'!$A$5:$E$509,3,0)</f>
        <v>16</v>
      </c>
      <c r="E277" s="123">
        <f>VLOOKUP(A277,'DINAMICA SEGUIMIENTO CLAVES'!$A$5:$E$509,4,0)</f>
        <v>0</v>
      </c>
      <c r="F277" s="123">
        <f>VLOOKUP(A277,'DINAMICA SEGUIMIENTO CLAVES'!$A$5:$E$509,5,0)</f>
        <v>0</v>
      </c>
      <c r="G277" s="123"/>
      <c r="H277" s="127" t="str">
        <f t="shared" si="23"/>
        <v>-</v>
      </c>
      <c r="I277" s="122" t="str">
        <f t="shared" si="24"/>
        <v>minimo sin solicitud</v>
      </c>
      <c r="J277" s="130">
        <f>VLOOKUP(A277,'DINAMICA SEGUIMIENTO CLAVES'!$A$5:$G$509,6,0)</f>
        <v>2565.92</v>
      </c>
      <c r="K277" s="130">
        <f>VLOOKUP(A277,'DINAMICA SEGUIMIENTO CLAVES'!$A$5:$G$509,7,0)</f>
        <v>0</v>
      </c>
      <c r="L277" s="130">
        <f t="shared" si="25"/>
        <v>2565.92</v>
      </c>
      <c r="M277" s="122" t="str">
        <f t="shared" si="26"/>
        <v>Clave sin llegar al maximo</v>
      </c>
    </row>
    <row r="278" spans="1:13" ht="24" x14ac:dyDescent="0.2">
      <c r="A278" s="125" t="s">
        <v>1031</v>
      </c>
      <c r="B278" s="124" t="s">
        <v>1033</v>
      </c>
      <c r="C278" s="123">
        <f>VLOOKUP(A278,'DINAMICA SEGUIMIENTO CLAVES'!$A$5:$E$509,2,0)</f>
        <v>7</v>
      </c>
      <c r="D278" s="123">
        <f>VLOOKUP(A278,'DINAMICA SEGUIMIENTO CLAVES'!$A$5:$E$509,3,0)</f>
        <v>16</v>
      </c>
      <c r="E278" s="123">
        <f>VLOOKUP(A278,'DINAMICA SEGUIMIENTO CLAVES'!$A$5:$E$509,4,0)</f>
        <v>10</v>
      </c>
      <c r="F278" s="123">
        <f>VLOOKUP(A278,'DINAMICA SEGUIMIENTO CLAVES'!$A$5:$E$509,5,0)</f>
        <v>0</v>
      </c>
      <c r="G278" s="127">
        <f>IF(E278=0,"-",(+E278-F278))</f>
        <v>10</v>
      </c>
      <c r="H278" s="127">
        <f t="shared" si="23"/>
        <v>3</v>
      </c>
      <c r="I278" s="122" t="str">
        <f t="shared" si="24"/>
        <v>minimo superado</v>
      </c>
      <c r="J278" s="130">
        <f>VLOOKUP(A278,'DINAMICA SEGUIMIENTO CLAVES'!$A$5:$G$509,6,0)</f>
        <v>6396</v>
      </c>
      <c r="K278" s="130">
        <f>VLOOKUP(A278,'DINAMICA SEGUIMIENTO CLAVES'!$A$5:$G$509,7,0)</f>
        <v>0</v>
      </c>
      <c r="L278" s="130">
        <f t="shared" si="25"/>
        <v>6396</v>
      </c>
      <c r="M278" s="122" t="str">
        <f t="shared" si="26"/>
        <v>Clave sin llegar al maximo</v>
      </c>
    </row>
    <row r="279" spans="1:13" ht="24" x14ac:dyDescent="0.2">
      <c r="A279" s="125" t="s">
        <v>1011</v>
      </c>
      <c r="B279" s="124" t="s">
        <v>1013</v>
      </c>
      <c r="C279" s="123">
        <f>VLOOKUP(A279,'DINAMICA SEGUIMIENTO CLAVES'!$A$5:$E$509,2,0)</f>
        <v>7</v>
      </c>
      <c r="D279" s="123">
        <f>VLOOKUP(A279,'DINAMICA SEGUIMIENTO CLAVES'!$A$5:$E$509,3,0)</f>
        <v>13</v>
      </c>
      <c r="E279" s="123">
        <f>VLOOKUP(A279,'DINAMICA SEGUIMIENTO CLAVES'!$A$5:$E$509,4,0)</f>
        <v>0</v>
      </c>
      <c r="F279" s="123">
        <f>VLOOKUP(A279,'DINAMICA SEGUIMIENTO CLAVES'!$A$5:$E$509,5,0)</f>
        <v>0</v>
      </c>
      <c r="G279" s="123"/>
      <c r="H279" s="127" t="str">
        <f t="shared" si="23"/>
        <v>-</v>
      </c>
      <c r="I279" s="122" t="str">
        <f t="shared" si="24"/>
        <v>minimo sin solicitud</v>
      </c>
      <c r="J279" s="130">
        <f>VLOOKUP(A279,'DINAMICA SEGUIMIENTO CLAVES'!$A$5:$G$509,6,0)</f>
        <v>562.84</v>
      </c>
      <c r="K279" s="130">
        <f>VLOOKUP(A279,'DINAMICA SEGUIMIENTO CLAVES'!$A$5:$G$509,7,0)</f>
        <v>0</v>
      </c>
      <c r="L279" s="130">
        <f t="shared" si="25"/>
        <v>562.84</v>
      </c>
      <c r="M279" s="122" t="str">
        <f t="shared" si="26"/>
        <v>Clave sin llegar al maximo</v>
      </c>
    </row>
    <row r="280" spans="1:13" ht="24" x14ac:dyDescent="0.2">
      <c r="A280" s="125" t="s">
        <v>1167</v>
      </c>
      <c r="B280" s="124" t="s">
        <v>1169</v>
      </c>
      <c r="C280" s="123">
        <f>VLOOKUP(A280,'DINAMICA SEGUIMIENTO CLAVES'!$A$5:$E$509,2,0)</f>
        <v>7</v>
      </c>
      <c r="D280" s="123">
        <f>VLOOKUP(A280,'DINAMICA SEGUIMIENTO CLAVES'!$A$5:$E$509,3,0)</f>
        <v>16</v>
      </c>
      <c r="E280" s="123">
        <f>VLOOKUP(A280,'DINAMICA SEGUIMIENTO CLAVES'!$A$5:$E$509,4,0)</f>
        <v>7</v>
      </c>
      <c r="F280" s="123">
        <f>VLOOKUP(A280,'DINAMICA SEGUIMIENTO CLAVES'!$A$5:$E$509,5,0)</f>
        <v>0</v>
      </c>
      <c r="G280" s="127">
        <f t="shared" ref="G280:G282" si="29">IF(E280=0,"-",(+E280-F280))</f>
        <v>7</v>
      </c>
      <c r="H280" s="127">
        <f t="shared" si="23"/>
        <v>0</v>
      </c>
      <c r="I280" s="122" t="str">
        <f t="shared" si="24"/>
        <v>minimo solicitado</v>
      </c>
      <c r="J280" s="130">
        <f>VLOOKUP(A280,'DINAMICA SEGUIMIENTO CLAVES'!$A$5:$G$509,6,0)</f>
        <v>12000</v>
      </c>
      <c r="K280" s="130">
        <f>VLOOKUP(A280,'DINAMICA SEGUIMIENTO CLAVES'!$A$5:$G$509,7,0)</f>
        <v>0</v>
      </c>
      <c r="L280" s="130">
        <f t="shared" si="25"/>
        <v>12000</v>
      </c>
      <c r="M280" s="122" t="str">
        <f t="shared" si="26"/>
        <v>Clave sin llegar al maximo</v>
      </c>
    </row>
    <row r="281" spans="1:13" ht="48" x14ac:dyDescent="0.2">
      <c r="A281" s="125" t="s">
        <v>282</v>
      </c>
      <c r="B281" s="124" t="s">
        <v>284</v>
      </c>
      <c r="C281" s="123">
        <f>VLOOKUP(A281,'DINAMICA SEGUIMIENTO CLAVES'!$A$5:$E$509,2,0)</f>
        <v>11</v>
      </c>
      <c r="D281" s="123">
        <f>VLOOKUP(A281,'DINAMICA SEGUIMIENTO CLAVES'!$A$5:$E$509,3,0)</f>
        <v>26</v>
      </c>
      <c r="E281" s="123">
        <f>VLOOKUP(A281,'DINAMICA SEGUIMIENTO CLAVES'!$A$5:$E$509,4,0)</f>
        <v>20</v>
      </c>
      <c r="F281" s="123">
        <f>VLOOKUP(A281,'DINAMICA SEGUIMIENTO CLAVES'!$A$5:$E$509,5,0)</f>
        <v>4</v>
      </c>
      <c r="G281" s="127">
        <f t="shared" si="29"/>
        <v>16</v>
      </c>
      <c r="H281" s="127">
        <f t="shared" si="23"/>
        <v>9</v>
      </c>
      <c r="I281" s="122" t="str">
        <f t="shared" si="24"/>
        <v>minimo superado</v>
      </c>
      <c r="J281" s="130">
        <f>VLOOKUP(A281,'DINAMICA SEGUIMIENTO CLAVES'!$A$5:$G$509,6,0)</f>
        <v>495507.48</v>
      </c>
      <c r="K281" s="130">
        <f>VLOOKUP(A281,'DINAMICA SEGUIMIENTO CLAVES'!$A$5:$G$509,7,0)</f>
        <v>76231.92</v>
      </c>
      <c r="L281" s="130">
        <f t="shared" si="25"/>
        <v>419275.56</v>
      </c>
      <c r="M281" s="122" t="str">
        <f t="shared" si="26"/>
        <v>Clave sin llegar al maximo</v>
      </c>
    </row>
    <row r="282" spans="1:13" ht="24" x14ac:dyDescent="0.2">
      <c r="A282" s="125" t="s">
        <v>1649</v>
      </c>
      <c r="B282" s="124" t="s">
        <v>1651</v>
      </c>
      <c r="C282" s="123">
        <f>VLOOKUP(A282,'DINAMICA SEGUIMIENTO CLAVES'!$A$5:$E$509,2,0)</f>
        <v>8</v>
      </c>
      <c r="D282" s="123">
        <f>VLOOKUP(A282,'DINAMICA SEGUIMIENTO CLAVES'!$A$5:$E$509,3,0)</f>
        <v>20</v>
      </c>
      <c r="E282" s="123">
        <f>VLOOKUP(A282,'DINAMICA SEGUIMIENTO CLAVES'!$A$5:$E$509,4,0)</f>
        <v>20</v>
      </c>
      <c r="F282" s="123">
        <f>VLOOKUP(A282,'DINAMICA SEGUIMIENTO CLAVES'!$A$5:$E$509,5,0)</f>
        <v>20</v>
      </c>
      <c r="G282" s="127">
        <f t="shared" si="29"/>
        <v>0</v>
      </c>
      <c r="H282" s="127">
        <f t="shared" si="23"/>
        <v>12</v>
      </c>
      <c r="I282" s="122" t="str">
        <f t="shared" si="24"/>
        <v>minimo superado</v>
      </c>
      <c r="J282" s="130">
        <f>VLOOKUP(A282,'DINAMICA SEGUIMIENTO CLAVES'!$A$5:$G$509,6,0)</f>
        <v>358.2</v>
      </c>
      <c r="K282" s="130">
        <f>VLOOKUP(A282,'DINAMICA SEGUIMIENTO CLAVES'!$A$5:$G$509,7,0)</f>
        <v>358.2</v>
      </c>
      <c r="L282" s="130">
        <f t="shared" si="25"/>
        <v>0</v>
      </c>
      <c r="M282" s="122" t="str">
        <f t="shared" si="26"/>
        <v>Clave al maximo</v>
      </c>
    </row>
    <row r="283" spans="1:13" ht="36" x14ac:dyDescent="0.2">
      <c r="A283" s="125" t="s">
        <v>1535</v>
      </c>
      <c r="B283" s="124" t="s">
        <v>1537</v>
      </c>
      <c r="C283" s="123">
        <f>VLOOKUP(A283,'DINAMICA SEGUIMIENTO CLAVES'!$A$5:$E$509,2,0)</f>
        <v>8</v>
      </c>
      <c r="D283" s="123">
        <f>VLOOKUP(A283,'DINAMICA SEGUIMIENTO CLAVES'!$A$5:$E$509,3,0)</f>
        <v>19</v>
      </c>
      <c r="E283" s="123">
        <f>VLOOKUP(A283,'DINAMICA SEGUIMIENTO CLAVES'!$A$5:$E$509,4,0)</f>
        <v>0</v>
      </c>
      <c r="F283" s="123">
        <f>VLOOKUP(A283,'DINAMICA SEGUIMIENTO CLAVES'!$A$5:$E$509,5,0)</f>
        <v>0</v>
      </c>
      <c r="G283" s="123"/>
      <c r="H283" s="127" t="str">
        <f t="shared" si="23"/>
        <v>-</v>
      </c>
      <c r="I283" s="122" t="str">
        <f t="shared" si="24"/>
        <v>minimo sin solicitud</v>
      </c>
      <c r="J283" s="130">
        <f>VLOOKUP(A283,'DINAMICA SEGUIMIENTO CLAVES'!$A$5:$G$509,6,0)</f>
        <v>1787.899999999998</v>
      </c>
      <c r="K283" s="130">
        <f>VLOOKUP(A283,'DINAMICA SEGUIMIENTO CLAVES'!$A$5:$G$509,7,0)</f>
        <v>0</v>
      </c>
      <c r="L283" s="130">
        <f t="shared" si="25"/>
        <v>1787.899999999998</v>
      </c>
      <c r="M283" s="122" t="str">
        <f t="shared" si="26"/>
        <v>Clave sin llegar al maximo</v>
      </c>
    </row>
    <row r="284" spans="1:13" ht="36" x14ac:dyDescent="0.2">
      <c r="A284" s="125" t="s">
        <v>1666</v>
      </c>
      <c r="B284" s="124" t="s">
        <v>1668</v>
      </c>
      <c r="C284" s="123">
        <f>VLOOKUP(A284,'DINAMICA SEGUIMIENTO CLAVES'!$A$5:$E$509,2,0)</f>
        <v>20</v>
      </c>
      <c r="D284" s="123">
        <f>VLOOKUP(A284,'DINAMICA SEGUIMIENTO CLAVES'!$A$5:$E$509,3,0)</f>
        <v>48</v>
      </c>
      <c r="E284" s="123">
        <f>VLOOKUP(A284,'DINAMICA SEGUIMIENTO CLAVES'!$A$5:$E$509,4,0)</f>
        <v>15</v>
      </c>
      <c r="F284" s="123">
        <f>VLOOKUP(A284,'DINAMICA SEGUIMIENTO CLAVES'!$A$5:$E$509,5,0)</f>
        <v>12</v>
      </c>
      <c r="G284" s="123"/>
      <c r="H284" s="127">
        <f t="shared" si="23"/>
        <v>-5</v>
      </c>
      <c r="I284" s="122" t="str">
        <f t="shared" si="24"/>
        <v>minimo parcial</v>
      </c>
      <c r="J284" s="130">
        <f>VLOOKUP(A284,'DINAMICA SEGUIMIENTO CLAVES'!$A$5:$G$509,6,0)</f>
        <v>482.47999999999968</v>
      </c>
      <c r="K284" s="130">
        <f>VLOOKUP(A284,'DINAMICA SEGUIMIENTO CLAVES'!$A$5:$G$509,7,0)</f>
        <v>76.199999999999875</v>
      </c>
      <c r="L284" s="130">
        <f t="shared" si="25"/>
        <v>406.2799999999998</v>
      </c>
      <c r="M284" s="122" t="str">
        <f t="shared" si="26"/>
        <v>Clave sin llegar al maximo</v>
      </c>
    </row>
    <row r="285" spans="1:13" ht="48" x14ac:dyDescent="0.2">
      <c r="A285" s="125" t="s">
        <v>945</v>
      </c>
      <c r="B285" s="124" t="s">
        <v>947</v>
      </c>
      <c r="C285" s="123">
        <f>VLOOKUP(A285,'DINAMICA SEGUIMIENTO CLAVES'!$A$5:$E$509,2,0)</f>
        <v>8</v>
      </c>
      <c r="D285" s="123">
        <f>VLOOKUP(A285,'DINAMICA SEGUIMIENTO CLAVES'!$A$5:$E$509,3,0)</f>
        <v>18</v>
      </c>
      <c r="E285" s="123">
        <f>VLOOKUP(A285,'DINAMICA SEGUIMIENTO CLAVES'!$A$5:$E$509,4,0)</f>
        <v>0</v>
      </c>
      <c r="F285" s="123">
        <f>VLOOKUP(A285,'DINAMICA SEGUIMIENTO CLAVES'!$A$5:$E$509,5,0)</f>
        <v>0</v>
      </c>
      <c r="G285" s="123"/>
      <c r="H285" s="127" t="str">
        <f t="shared" si="23"/>
        <v>-</v>
      </c>
      <c r="I285" s="122" t="str">
        <f t="shared" si="24"/>
        <v>minimo sin solicitud</v>
      </c>
      <c r="J285" s="130">
        <f>VLOOKUP(A285,'DINAMICA SEGUIMIENTO CLAVES'!$A$5:$G$509,6,0)</f>
        <v>2258.3000000000002</v>
      </c>
      <c r="K285" s="130">
        <f>VLOOKUP(A285,'DINAMICA SEGUIMIENTO CLAVES'!$A$5:$G$509,7,0)</f>
        <v>0</v>
      </c>
      <c r="L285" s="130">
        <f t="shared" si="25"/>
        <v>2258.3000000000002</v>
      </c>
      <c r="M285" s="122" t="str">
        <f t="shared" si="26"/>
        <v>Clave sin llegar al maximo</v>
      </c>
    </row>
    <row r="286" spans="1:13" ht="24" x14ac:dyDescent="0.2">
      <c r="A286" s="125" t="s">
        <v>2200</v>
      </c>
      <c r="B286" s="124" t="s">
        <v>2202</v>
      </c>
      <c r="C286" s="123">
        <f>VLOOKUP(A286,'DINAMICA SEGUIMIENTO CLAVES'!$A$5:$E$509,2,0)</f>
        <v>8</v>
      </c>
      <c r="D286" s="123">
        <f>VLOOKUP(A286,'DINAMICA SEGUIMIENTO CLAVES'!$A$5:$E$509,3,0)</f>
        <v>19</v>
      </c>
      <c r="E286" s="123">
        <f>VLOOKUP(A286,'DINAMICA SEGUIMIENTO CLAVES'!$A$5:$E$509,4,0)</f>
        <v>0</v>
      </c>
      <c r="F286" s="123">
        <f>VLOOKUP(A286,'DINAMICA SEGUIMIENTO CLAVES'!$A$5:$E$509,5,0)</f>
        <v>0</v>
      </c>
      <c r="G286" s="123"/>
      <c r="H286" s="127" t="str">
        <f t="shared" si="23"/>
        <v>-</v>
      </c>
      <c r="I286" s="122" t="str">
        <f t="shared" si="24"/>
        <v>minimo sin solicitud</v>
      </c>
      <c r="J286" s="130">
        <f>VLOOKUP(A286,'DINAMICA SEGUIMIENTO CLAVES'!$A$5:$G$509,6,0)</f>
        <v>3056.72</v>
      </c>
      <c r="K286" s="130">
        <f>VLOOKUP(A286,'DINAMICA SEGUIMIENTO CLAVES'!$A$5:$G$509,7,0)</f>
        <v>0</v>
      </c>
      <c r="L286" s="130">
        <f t="shared" si="25"/>
        <v>3056.72</v>
      </c>
      <c r="M286" s="122" t="str">
        <f t="shared" si="26"/>
        <v>Clave sin llegar al maximo</v>
      </c>
    </row>
    <row r="287" spans="1:13" ht="24" x14ac:dyDescent="0.2">
      <c r="A287" s="125" t="s">
        <v>1942</v>
      </c>
      <c r="B287" s="124" t="s">
        <v>1944</v>
      </c>
      <c r="C287" s="123">
        <f>VLOOKUP(A287,'DINAMICA SEGUIMIENTO CLAVES'!$A$5:$E$509,2,0)</f>
        <v>11</v>
      </c>
      <c r="D287" s="123">
        <f>VLOOKUP(A287,'DINAMICA SEGUIMIENTO CLAVES'!$A$5:$E$509,3,0)</f>
        <v>26</v>
      </c>
      <c r="E287" s="123">
        <f>VLOOKUP(A287,'DINAMICA SEGUIMIENTO CLAVES'!$A$5:$E$509,4,0)</f>
        <v>13</v>
      </c>
      <c r="F287" s="123">
        <f>VLOOKUP(A287,'DINAMICA SEGUIMIENTO CLAVES'!$A$5:$E$509,5,0)</f>
        <v>3</v>
      </c>
      <c r="G287" s="127">
        <f t="shared" ref="G287:G288" si="30">IF(E287=0,"-",(+E287-F287))</f>
        <v>10</v>
      </c>
      <c r="H287" s="127">
        <f t="shared" si="23"/>
        <v>2</v>
      </c>
      <c r="I287" s="122" t="str">
        <f t="shared" si="24"/>
        <v>minimo superado</v>
      </c>
      <c r="J287" s="130">
        <f>VLOOKUP(A287,'DINAMICA SEGUIMIENTO CLAVES'!$A$5:$G$509,6,0)</f>
        <v>1456.4</v>
      </c>
      <c r="K287" s="130">
        <f>VLOOKUP(A287,'DINAMICA SEGUIMIENTO CLAVES'!$A$5:$G$509,7,0)</f>
        <v>176.39999999999998</v>
      </c>
      <c r="L287" s="130">
        <f t="shared" si="25"/>
        <v>1280</v>
      </c>
      <c r="M287" s="122" t="str">
        <f t="shared" si="26"/>
        <v>Clave sin llegar al maximo</v>
      </c>
    </row>
    <row r="288" spans="1:13" ht="36" x14ac:dyDescent="0.2">
      <c r="A288" s="125" t="s">
        <v>1782</v>
      </c>
      <c r="B288" s="124" t="s">
        <v>1784</v>
      </c>
      <c r="C288" s="123">
        <f>VLOOKUP(A288,'DINAMICA SEGUIMIENTO CLAVES'!$A$5:$E$509,2,0)</f>
        <v>22</v>
      </c>
      <c r="D288" s="123">
        <f>VLOOKUP(A288,'DINAMICA SEGUIMIENTO CLAVES'!$A$5:$E$509,3,0)</f>
        <v>53</v>
      </c>
      <c r="E288" s="123">
        <f>VLOOKUP(A288,'DINAMICA SEGUIMIENTO CLAVES'!$A$5:$E$509,4,0)</f>
        <v>22</v>
      </c>
      <c r="F288" s="123">
        <f>VLOOKUP(A288,'DINAMICA SEGUIMIENTO CLAVES'!$A$5:$E$509,5,0)</f>
        <v>14</v>
      </c>
      <c r="G288" s="127">
        <f t="shared" si="30"/>
        <v>8</v>
      </c>
      <c r="H288" s="127">
        <f t="shared" si="23"/>
        <v>0</v>
      </c>
      <c r="I288" s="122" t="str">
        <f t="shared" si="24"/>
        <v>minimo solicitado</v>
      </c>
      <c r="J288" s="130">
        <f>VLOOKUP(A288,'DINAMICA SEGUIMIENTO CLAVES'!$A$5:$G$509,6,0)</f>
        <v>18281.52</v>
      </c>
      <c r="K288" s="130">
        <f>VLOOKUP(A288,'DINAMICA SEGUIMIENTO CLAVES'!$A$5:$G$509,7,0)</f>
        <v>4864.16</v>
      </c>
      <c r="L288" s="130">
        <f t="shared" si="25"/>
        <v>13417.36</v>
      </c>
      <c r="M288" s="122" t="str">
        <f t="shared" si="26"/>
        <v>Clave sin llegar al maximo</v>
      </c>
    </row>
    <row r="289" spans="1:13" ht="24" x14ac:dyDescent="0.2">
      <c r="A289" s="125" t="s">
        <v>2389</v>
      </c>
      <c r="B289" s="124" t="s">
        <v>2391</v>
      </c>
      <c r="C289" s="123">
        <f>VLOOKUP(A289,'DINAMICA SEGUIMIENTO CLAVES'!$A$5:$E$509,2,0)</f>
        <v>8</v>
      </c>
      <c r="D289" s="123">
        <f>VLOOKUP(A289,'DINAMICA SEGUIMIENTO CLAVES'!$A$5:$E$509,3,0)</f>
        <v>20</v>
      </c>
      <c r="E289" s="123">
        <f>VLOOKUP(A289,'DINAMICA SEGUIMIENTO CLAVES'!$A$5:$E$509,4,0)</f>
        <v>0</v>
      </c>
      <c r="F289" s="123">
        <f>VLOOKUP(A289,'DINAMICA SEGUIMIENTO CLAVES'!$A$5:$E$509,5,0)</f>
        <v>0</v>
      </c>
      <c r="G289" s="123"/>
      <c r="H289" s="127" t="str">
        <f t="shared" si="23"/>
        <v>-</v>
      </c>
      <c r="I289" s="122" t="str">
        <f t="shared" si="24"/>
        <v>minimo sin solicitud</v>
      </c>
      <c r="J289" s="130">
        <f>VLOOKUP(A289,'DINAMICA SEGUIMIENTO CLAVES'!$A$5:$G$509,6,0)</f>
        <v>683780</v>
      </c>
      <c r="K289" s="130">
        <f>VLOOKUP(A289,'DINAMICA SEGUIMIENTO CLAVES'!$A$5:$G$509,7,0)</f>
        <v>0</v>
      </c>
      <c r="L289" s="130">
        <f t="shared" si="25"/>
        <v>683780</v>
      </c>
      <c r="M289" s="122" t="str">
        <f t="shared" si="26"/>
        <v>Clave sin llegar al maximo</v>
      </c>
    </row>
    <row r="290" spans="1:13" ht="36" x14ac:dyDescent="0.2">
      <c r="A290" s="125" t="s">
        <v>967</v>
      </c>
      <c r="B290" s="124" t="s">
        <v>969</v>
      </c>
      <c r="C290" s="123">
        <f>VLOOKUP(A290,'DINAMICA SEGUIMIENTO CLAVES'!$A$5:$E$509,2,0)</f>
        <v>24</v>
      </c>
      <c r="D290" s="123">
        <f>VLOOKUP(A290,'DINAMICA SEGUIMIENTO CLAVES'!$A$5:$E$509,3,0)</f>
        <v>58</v>
      </c>
      <c r="E290" s="123">
        <f>VLOOKUP(A290,'DINAMICA SEGUIMIENTO CLAVES'!$A$5:$E$509,4,0)</f>
        <v>24</v>
      </c>
      <c r="F290" s="123">
        <f>VLOOKUP(A290,'DINAMICA SEGUIMIENTO CLAVES'!$A$5:$E$509,5,0)</f>
        <v>15</v>
      </c>
      <c r="G290" s="127">
        <f>IF(E290=0,"-",(+E290-F290))</f>
        <v>9</v>
      </c>
      <c r="H290" s="127">
        <f t="shared" si="23"/>
        <v>0</v>
      </c>
      <c r="I290" s="122" t="str">
        <f t="shared" si="24"/>
        <v>minimo solicitado</v>
      </c>
      <c r="J290" s="130">
        <f>VLOOKUP(A290,'DINAMICA SEGUIMIENTO CLAVES'!$A$5:$G$509,6,0)</f>
        <v>1215.68</v>
      </c>
      <c r="K290" s="130">
        <f>VLOOKUP(A290,'DINAMICA SEGUIMIENTO CLAVES'!$A$5:$G$509,7,0)</f>
        <v>314.40000000000003</v>
      </c>
      <c r="L290" s="130">
        <f t="shared" si="25"/>
        <v>901.28</v>
      </c>
      <c r="M290" s="122" t="str">
        <f t="shared" si="26"/>
        <v>Clave sin llegar al maximo</v>
      </c>
    </row>
    <row r="291" spans="1:13" ht="36" x14ac:dyDescent="0.2">
      <c r="A291" s="125" t="s">
        <v>1136</v>
      </c>
      <c r="B291" s="124" t="s">
        <v>1138</v>
      </c>
      <c r="C291" s="123">
        <f>VLOOKUP(A291,'DINAMICA SEGUIMIENTO CLAVES'!$A$5:$E$509,2,0)</f>
        <v>23</v>
      </c>
      <c r="D291" s="123">
        <f>VLOOKUP(A291,'DINAMICA SEGUIMIENTO CLAVES'!$A$5:$E$509,3,0)</f>
        <v>55</v>
      </c>
      <c r="E291" s="123">
        <f>VLOOKUP(A291,'DINAMICA SEGUIMIENTO CLAVES'!$A$5:$E$509,4,0)</f>
        <v>14</v>
      </c>
      <c r="F291" s="123">
        <f>VLOOKUP(A291,'DINAMICA SEGUIMIENTO CLAVES'!$A$5:$E$509,5,0)</f>
        <v>14</v>
      </c>
      <c r="G291" s="123"/>
      <c r="H291" s="127">
        <f t="shared" si="23"/>
        <v>-9</v>
      </c>
      <c r="I291" s="122" t="str">
        <f t="shared" si="24"/>
        <v>minimo parcial</v>
      </c>
      <c r="J291" s="130">
        <f>VLOOKUP(A291,'DINAMICA SEGUIMIENTO CLAVES'!$A$5:$G$509,6,0)</f>
        <v>377127.32</v>
      </c>
      <c r="K291" s="130">
        <f>VLOOKUP(A291,'DINAMICA SEGUIMIENTO CLAVES'!$A$5:$G$509,7,0)</f>
        <v>95200</v>
      </c>
      <c r="L291" s="130">
        <f t="shared" si="25"/>
        <v>281927.32</v>
      </c>
      <c r="M291" s="122" t="str">
        <f t="shared" si="26"/>
        <v>Clave sin llegar al maximo</v>
      </c>
    </row>
    <row r="292" spans="1:13" ht="24" x14ac:dyDescent="0.2">
      <c r="A292" s="125" t="s">
        <v>1899</v>
      </c>
      <c r="B292" s="124" t="s">
        <v>1901</v>
      </c>
      <c r="C292" s="123">
        <f>VLOOKUP(A292,'DINAMICA SEGUIMIENTO CLAVES'!$A$5:$E$509,2,0)</f>
        <v>9</v>
      </c>
      <c r="D292" s="123">
        <f>VLOOKUP(A292,'DINAMICA SEGUIMIENTO CLAVES'!$A$5:$E$509,3,0)</f>
        <v>21</v>
      </c>
      <c r="E292" s="123">
        <f>VLOOKUP(A292,'DINAMICA SEGUIMIENTO CLAVES'!$A$5:$E$509,4,0)</f>
        <v>21</v>
      </c>
      <c r="F292" s="123">
        <f>VLOOKUP(A292,'DINAMICA SEGUIMIENTO CLAVES'!$A$5:$E$509,5,0)</f>
        <v>21</v>
      </c>
      <c r="G292" s="127">
        <f t="shared" ref="G292:G294" si="31">IF(E292=0,"-",(+E292-F292))</f>
        <v>0</v>
      </c>
      <c r="H292" s="127">
        <f t="shared" si="23"/>
        <v>12</v>
      </c>
      <c r="I292" s="122" t="str">
        <f t="shared" si="24"/>
        <v>minimo superado</v>
      </c>
      <c r="J292" s="130">
        <f>VLOOKUP(A292,'DINAMICA SEGUIMIENTO CLAVES'!$A$5:$G$509,6,0)</f>
        <v>26641.230000000003</v>
      </c>
      <c r="K292" s="130">
        <f>VLOOKUP(A292,'DINAMICA SEGUIMIENTO CLAVES'!$A$5:$G$509,7,0)</f>
        <v>26641.230000000003</v>
      </c>
      <c r="L292" s="130">
        <f t="shared" si="25"/>
        <v>0</v>
      </c>
      <c r="M292" s="122" t="str">
        <f t="shared" si="26"/>
        <v>Clave al maximo</v>
      </c>
    </row>
    <row r="293" spans="1:13" ht="36" x14ac:dyDescent="0.2">
      <c r="A293" s="125" t="s">
        <v>168</v>
      </c>
      <c r="B293" s="124" t="s">
        <v>170</v>
      </c>
      <c r="C293" s="123">
        <f>VLOOKUP(A293,'DINAMICA SEGUIMIENTO CLAVES'!$A$5:$E$509,2,0)</f>
        <v>34</v>
      </c>
      <c r="D293" s="123">
        <f>VLOOKUP(A293,'DINAMICA SEGUIMIENTO CLAVES'!$A$5:$E$509,3,0)</f>
        <v>84</v>
      </c>
      <c r="E293" s="123">
        <f>VLOOKUP(A293,'DINAMICA SEGUIMIENTO CLAVES'!$A$5:$E$509,4,0)</f>
        <v>59</v>
      </c>
      <c r="F293" s="123">
        <f>VLOOKUP(A293,'DINAMICA SEGUIMIENTO CLAVES'!$A$5:$E$509,5,0)</f>
        <v>42</v>
      </c>
      <c r="G293" s="127">
        <f t="shared" si="31"/>
        <v>17</v>
      </c>
      <c r="H293" s="127">
        <f t="shared" si="23"/>
        <v>25</v>
      </c>
      <c r="I293" s="122" t="str">
        <f t="shared" si="24"/>
        <v>minimo superado</v>
      </c>
      <c r="J293" s="130">
        <f>VLOOKUP(A293,'DINAMICA SEGUIMIENTO CLAVES'!$A$5:$G$509,6,0)</f>
        <v>480900</v>
      </c>
      <c r="K293" s="130">
        <f>VLOOKUP(A293,'DINAMICA SEGUIMIENTO CLAVES'!$A$5:$G$509,7,0)</f>
        <v>367920</v>
      </c>
      <c r="L293" s="130">
        <f t="shared" si="25"/>
        <v>112980</v>
      </c>
      <c r="M293" s="122" t="str">
        <f t="shared" si="26"/>
        <v>Clave sin llegar al maximo</v>
      </c>
    </row>
    <row r="294" spans="1:13" ht="36" x14ac:dyDescent="0.2">
      <c r="A294" s="125" t="s">
        <v>1216</v>
      </c>
      <c r="B294" s="124" t="s">
        <v>1218</v>
      </c>
      <c r="C294" s="123">
        <f>VLOOKUP(A294,'DINAMICA SEGUIMIENTO CLAVES'!$A$5:$E$509,2,0)</f>
        <v>24</v>
      </c>
      <c r="D294" s="123">
        <f>VLOOKUP(A294,'DINAMICA SEGUIMIENTO CLAVES'!$A$5:$E$509,3,0)</f>
        <v>59</v>
      </c>
      <c r="E294" s="123">
        <f>VLOOKUP(A294,'DINAMICA SEGUIMIENTO CLAVES'!$A$5:$E$509,4,0)</f>
        <v>24</v>
      </c>
      <c r="F294" s="123">
        <f>VLOOKUP(A294,'DINAMICA SEGUIMIENTO CLAVES'!$A$5:$E$509,5,0)</f>
        <v>24</v>
      </c>
      <c r="G294" s="127">
        <f t="shared" si="31"/>
        <v>0</v>
      </c>
      <c r="H294" s="127">
        <f t="shared" si="23"/>
        <v>0</v>
      </c>
      <c r="I294" s="122" t="str">
        <f t="shared" si="24"/>
        <v>minimo solicitado</v>
      </c>
      <c r="J294" s="130">
        <f>VLOOKUP(A294,'DINAMICA SEGUIMIENTO CLAVES'!$A$5:$G$509,6,0)</f>
        <v>9799.17</v>
      </c>
      <c r="K294" s="130">
        <f>VLOOKUP(A294,'DINAMICA SEGUIMIENTO CLAVES'!$A$5:$G$509,7,0)</f>
        <v>4195.4399999999996</v>
      </c>
      <c r="L294" s="130">
        <f t="shared" si="25"/>
        <v>5603.7300000000005</v>
      </c>
      <c r="M294" s="122" t="str">
        <f t="shared" si="26"/>
        <v>Clave sin llegar al maximo</v>
      </c>
    </row>
    <row r="295" spans="1:13" ht="24" x14ac:dyDescent="0.2">
      <c r="A295" s="125" t="s">
        <v>1391</v>
      </c>
      <c r="B295" s="124" t="s">
        <v>1393</v>
      </c>
      <c r="C295" s="123">
        <f>VLOOKUP(A295,'DINAMICA SEGUIMIENTO CLAVES'!$A$5:$E$509,2,0)</f>
        <v>26</v>
      </c>
      <c r="D295" s="123">
        <f>VLOOKUP(A295,'DINAMICA SEGUIMIENTO CLAVES'!$A$5:$E$509,3,0)</f>
        <v>63</v>
      </c>
      <c r="E295" s="123">
        <f>VLOOKUP(A295,'DINAMICA SEGUIMIENTO CLAVES'!$A$5:$E$509,4,0)</f>
        <v>16</v>
      </c>
      <c r="F295" s="123">
        <f>VLOOKUP(A295,'DINAMICA SEGUIMIENTO CLAVES'!$A$5:$E$509,5,0)</f>
        <v>16</v>
      </c>
      <c r="G295" s="123"/>
      <c r="H295" s="127">
        <f t="shared" si="23"/>
        <v>-10</v>
      </c>
      <c r="I295" s="122" t="str">
        <f t="shared" si="24"/>
        <v>minimo parcial</v>
      </c>
      <c r="J295" s="130">
        <f>VLOOKUP(A295,'DINAMICA SEGUIMIENTO CLAVES'!$A$5:$G$509,6,0)</f>
        <v>2816.73</v>
      </c>
      <c r="K295" s="130">
        <f>VLOOKUP(A295,'DINAMICA SEGUIMIENTO CLAVES'!$A$5:$G$509,7,0)</f>
        <v>715.36</v>
      </c>
      <c r="L295" s="130">
        <f t="shared" si="25"/>
        <v>2101.37</v>
      </c>
      <c r="M295" s="122" t="str">
        <f t="shared" si="26"/>
        <v>Clave sin llegar al maximo</v>
      </c>
    </row>
    <row r="296" spans="1:13" ht="36" x14ac:dyDescent="0.2">
      <c r="A296" s="125" t="s">
        <v>558</v>
      </c>
      <c r="B296" s="124" t="s">
        <v>560</v>
      </c>
      <c r="C296" s="123">
        <f>VLOOKUP(A296,'DINAMICA SEGUIMIENTO CLAVES'!$A$5:$E$509,2,0)</f>
        <v>152</v>
      </c>
      <c r="D296" s="123">
        <f>VLOOKUP(A296,'DINAMICA SEGUIMIENTO CLAVES'!$A$5:$E$509,3,0)</f>
        <v>378</v>
      </c>
      <c r="E296" s="123">
        <f>VLOOKUP(A296,'DINAMICA SEGUIMIENTO CLAVES'!$A$5:$E$509,4,0)</f>
        <v>180</v>
      </c>
      <c r="F296" s="123">
        <f>VLOOKUP(A296,'DINAMICA SEGUIMIENTO CLAVES'!$A$5:$E$509,5,0)</f>
        <v>142</v>
      </c>
      <c r="G296" s="127">
        <f>IF(E296=0,"-",(+E296-F296))</f>
        <v>38</v>
      </c>
      <c r="H296" s="127">
        <f t="shared" si="23"/>
        <v>28</v>
      </c>
      <c r="I296" s="122" t="str">
        <f t="shared" si="24"/>
        <v>minimo superado</v>
      </c>
      <c r="J296" s="130">
        <f>VLOOKUP(A296,'DINAMICA SEGUIMIENTO CLAVES'!$A$5:$G$509,6,0)</f>
        <v>8599.0580000000009</v>
      </c>
      <c r="K296" s="130">
        <f>VLOOKUP(A296,'DINAMICA SEGUIMIENTO CLAVES'!$A$5:$G$509,7,0)</f>
        <v>3195</v>
      </c>
      <c r="L296" s="130">
        <f t="shared" si="25"/>
        <v>5404.0580000000009</v>
      </c>
      <c r="M296" s="122" t="str">
        <f t="shared" si="26"/>
        <v>Clave sin llegar al maximo</v>
      </c>
    </row>
    <row r="297" spans="1:13" ht="36" x14ac:dyDescent="0.2">
      <c r="A297" s="125" t="s">
        <v>650</v>
      </c>
      <c r="B297" s="124" t="s">
        <v>652</v>
      </c>
      <c r="C297" s="123">
        <f>VLOOKUP(A297,'DINAMICA SEGUIMIENTO CLAVES'!$A$5:$E$509,2,0)</f>
        <v>10</v>
      </c>
      <c r="D297" s="123">
        <f>VLOOKUP(A297,'DINAMICA SEGUIMIENTO CLAVES'!$A$5:$E$509,3,0)</f>
        <v>25</v>
      </c>
      <c r="E297" s="123">
        <f>VLOOKUP(A297,'DINAMICA SEGUIMIENTO CLAVES'!$A$5:$E$509,4,0)</f>
        <v>0</v>
      </c>
      <c r="F297" s="123">
        <f>VLOOKUP(A297,'DINAMICA SEGUIMIENTO CLAVES'!$A$5:$E$509,5,0)</f>
        <v>0</v>
      </c>
      <c r="G297" s="123"/>
      <c r="H297" s="127" t="str">
        <f t="shared" si="23"/>
        <v>-</v>
      </c>
      <c r="I297" s="122" t="str">
        <f t="shared" si="24"/>
        <v>minimo sin solicitud</v>
      </c>
      <c r="J297" s="130">
        <f>VLOOKUP(A297,'DINAMICA SEGUIMIENTO CLAVES'!$A$5:$G$509,6,0)</f>
        <v>800</v>
      </c>
      <c r="K297" s="130">
        <f>VLOOKUP(A297,'DINAMICA SEGUIMIENTO CLAVES'!$A$5:$G$509,7,0)</f>
        <v>0</v>
      </c>
      <c r="L297" s="130">
        <f t="shared" si="25"/>
        <v>800</v>
      </c>
      <c r="M297" s="122" t="str">
        <f t="shared" si="26"/>
        <v>Clave sin llegar al maximo</v>
      </c>
    </row>
    <row r="298" spans="1:13" ht="24" x14ac:dyDescent="0.2">
      <c r="A298" s="125" t="s">
        <v>489</v>
      </c>
      <c r="B298" s="124" t="s">
        <v>491</v>
      </c>
      <c r="C298" s="123">
        <f>VLOOKUP(A298,'DINAMICA SEGUIMIENTO CLAVES'!$A$5:$E$509,2,0)</f>
        <v>10</v>
      </c>
      <c r="D298" s="123">
        <f>VLOOKUP(A298,'DINAMICA SEGUIMIENTO CLAVES'!$A$5:$E$509,3,0)</f>
        <v>23</v>
      </c>
      <c r="E298" s="123">
        <f>VLOOKUP(A298,'DINAMICA SEGUIMIENTO CLAVES'!$A$5:$E$509,4,0)</f>
        <v>0</v>
      </c>
      <c r="F298" s="123">
        <f>VLOOKUP(A298,'DINAMICA SEGUIMIENTO CLAVES'!$A$5:$E$509,5,0)</f>
        <v>0</v>
      </c>
      <c r="G298" s="123"/>
      <c r="H298" s="127" t="str">
        <f t="shared" si="23"/>
        <v>-</v>
      </c>
      <c r="I298" s="122" t="str">
        <f t="shared" si="24"/>
        <v>minimo sin solicitud</v>
      </c>
      <c r="J298" s="130">
        <f>VLOOKUP(A298,'DINAMICA SEGUIMIENTO CLAVES'!$A$5:$G$509,6,0)</f>
        <v>1330.3200000000002</v>
      </c>
      <c r="K298" s="130">
        <f>VLOOKUP(A298,'DINAMICA SEGUIMIENTO CLAVES'!$A$5:$G$509,7,0)</f>
        <v>0</v>
      </c>
      <c r="L298" s="130">
        <f t="shared" si="25"/>
        <v>1330.3200000000002</v>
      </c>
      <c r="M298" s="122" t="str">
        <f t="shared" si="26"/>
        <v>Clave sin llegar al maximo</v>
      </c>
    </row>
    <row r="299" spans="1:13" ht="24" x14ac:dyDescent="0.2">
      <c r="A299" s="125" t="s">
        <v>495</v>
      </c>
      <c r="B299" s="124" t="s">
        <v>497</v>
      </c>
      <c r="C299" s="123">
        <f>VLOOKUP(A299,'DINAMICA SEGUIMIENTO CLAVES'!$A$5:$E$509,2,0)</f>
        <v>26</v>
      </c>
      <c r="D299" s="123">
        <f>VLOOKUP(A299,'DINAMICA SEGUIMIENTO CLAVES'!$A$5:$E$509,3,0)</f>
        <v>63</v>
      </c>
      <c r="E299" s="123">
        <f>VLOOKUP(A299,'DINAMICA SEGUIMIENTO CLAVES'!$A$5:$E$509,4,0)</f>
        <v>26</v>
      </c>
      <c r="F299" s="123">
        <f>VLOOKUP(A299,'DINAMICA SEGUIMIENTO CLAVES'!$A$5:$E$509,5,0)</f>
        <v>16</v>
      </c>
      <c r="G299" s="127">
        <f t="shared" ref="G299:G300" si="32">IF(E299=0,"-",(+E299-F299))</f>
        <v>10</v>
      </c>
      <c r="H299" s="127">
        <f t="shared" si="23"/>
        <v>0</v>
      </c>
      <c r="I299" s="122" t="str">
        <f t="shared" si="24"/>
        <v>minimo solicitado</v>
      </c>
      <c r="J299" s="130">
        <f>VLOOKUP(A299,'DINAMICA SEGUIMIENTO CLAVES'!$A$5:$G$509,6,0)</f>
        <v>587.73</v>
      </c>
      <c r="K299" s="130">
        <f>VLOOKUP(A299,'DINAMICA SEGUIMIENTO CLAVES'!$A$5:$G$509,7,0)</f>
        <v>146.4</v>
      </c>
      <c r="L299" s="130">
        <f t="shared" si="25"/>
        <v>441.33000000000004</v>
      </c>
      <c r="M299" s="122" t="str">
        <f t="shared" si="26"/>
        <v>Clave sin llegar al maximo</v>
      </c>
    </row>
    <row r="300" spans="1:13" ht="24" x14ac:dyDescent="0.2">
      <c r="A300" s="125" t="s">
        <v>474</v>
      </c>
      <c r="B300" s="124" t="s">
        <v>476</v>
      </c>
      <c r="C300" s="123">
        <f>VLOOKUP(A300,'DINAMICA SEGUIMIENTO CLAVES'!$A$5:$E$509,2,0)</f>
        <v>26</v>
      </c>
      <c r="D300" s="123">
        <f>VLOOKUP(A300,'DINAMICA SEGUIMIENTO CLAVES'!$A$5:$E$509,3,0)</f>
        <v>63</v>
      </c>
      <c r="E300" s="123">
        <f>VLOOKUP(A300,'DINAMICA SEGUIMIENTO CLAVES'!$A$5:$E$509,4,0)</f>
        <v>26</v>
      </c>
      <c r="F300" s="123">
        <f>VLOOKUP(A300,'DINAMICA SEGUIMIENTO CLAVES'!$A$5:$E$509,5,0)</f>
        <v>26</v>
      </c>
      <c r="G300" s="127">
        <f t="shared" si="32"/>
        <v>0</v>
      </c>
      <c r="H300" s="127">
        <f t="shared" si="23"/>
        <v>0</v>
      </c>
      <c r="I300" s="122" t="str">
        <f t="shared" si="24"/>
        <v>minimo solicitado</v>
      </c>
      <c r="J300" s="130">
        <f>VLOOKUP(A300,'DINAMICA SEGUIMIENTO CLAVES'!$A$5:$G$509,6,0)</f>
        <v>1123.95</v>
      </c>
      <c r="K300" s="130">
        <f>VLOOKUP(A300,'DINAMICA SEGUIMIENTO CLAVES'!$A$5:$G$509,7,0)</f>
        <v>463.8</v>
      </c>
      <c r="L300" s="130">
        <f t="shared" si="25"/>
        <v>660.15000000000009</v>
      </c>
      <c r="M300" s="122" t="str">
        <f t="shared" si="26"/>
        <v>Clave sin llegar al maximo</v>
      </c>
    </row>
    <row r="301" spans="1:13" ht="24" x14ac:dyDescent="0.2">
      <c r="A301" s="125" t="s">
        <v>1199</v>
      </c>
      <c r="B301" s="124" t="s">
        <v>1201</v>
      </c>
      <c r="C301" s="123">
        <f>VLOOKUP(A301,'DINAMICA SEGUIMIENTO CLAVES'!$A$5:$E$509,2,0)</f>
        <v>10</v>
      </c>
      <c r="D301" s="123">
        <f>VLOOKUP(A301,'DINAMICA SEGUIMIENTO CLAVES'!$A$5:$E$509,3,0)</f>
        <v>23</v>
      </c>
      <c r="E301" s="123">
        <f>VLOOKUP(A301,'DINAMICA SEGUIMIENTO CLAVES'!$A$5:$E$509,4,0)</f>
        <v>0</v>
      </c>
      <c r="F301" s="123">
        <f>VLOOKUP(A301,'DINAMICA SEGUIMIENTO CLAVES'!$A$5:$E$509,5,0)</f>
        <v>0</v>
      </c>
      <c r="G301" s="123"/>
      <c r="H301" s="127" t="str">
        <f t="shared" si="23"/>
        <v>-</v>
      </c>
      <c r="I301" s="122" t="str">
        <f t="shared" si="24"/>
        <v>minimo sin solicitud</v>
      </c>
      <c r="J301" s="130">
        <f>VLOOKUP(A301,'DINAMICA SEGUIMIENTO CLAVES'!$A$5:$G$509,6,0)</f>
        <v>1376.3200000000002</v>
      </c>
      <c r="K301" s="130">
        <f>VLOOKUP(A301,'DINAMICA SEGUIMIENTO CLAVES'!$A$5:$G$509,7,0)</f>
        <v>0</v>
      </c>
      <c r="L301" s="130">
        <f t="shared" si="25"/>
        <v>1376.3200000000002</v>
      </c>
      <c r="M301" s="122" t="str">
        <f t="shared" si="26"/>
        <v>Clave sin llegar al maximo</v>
      </c>
    </row>
    <row r="302" spans="1:13" ht="24" x14ac:dyDescent="0.2">
      <c r="A302" s="125" t="s">
        <v>1453</v>
      </c>
      <c r="B302" s="124" t="s">
        <v>1455</v>
      </c>
      <c r="C302" s="123">
        <f>VLOOKUP(A302,'DINAMICA SEGUIMIENTO CLAVES'!$A$5:$E$509,2,0)</f>
        <v>10</v>
      </c>
      <c r="D302" s="123">
        <f>VLOOKUP(A302,'DINAMICA SEGUIMIENTO CLAVES'!$A$5:$E$509,3,0)</f>
        <v>23</v>
      </c>
      <c r="E302" s="123">
        <f>VLOOKUP(A302,'DINAMICA SEGUIMIENTO CLAVES'!$A$5:$E$509,4,0)</f>
        <v>0</v>
      </c>
      <c r="F302" s="123">
        <f>VLOOKUP(A302,'DINAMICA SEGUIMIENTO CLAVES'!$A$5:$E$509,5,0)</f>
        <v>0</v>
      </c>
      <c r="G302" s="123"/>
      <c r="H302" s="127" t="str">
        <f t="shared" si="23"/>
        <v>-</v>
      </c>
      <c r="I302" s="122" t="str">
        <f t="shared" si="24"/>
        <v>minimo sin solicitud</v>
      </c>
      <c r="J302" s="130">
        <f>VLOOKUP(A302,'DINAMICA SEGUIMIENTO CLAVES'!$A$5:$G$509,6,0)</f>
        <v>1147608</v>
      </c>
      <c r="K302" s="130">
        <f>VLOOKUP(A302,'DINAMICA SEGUIMIENTO CLAVES'!$A$5:$G$509,7,0)</f>
        <v>0</v>
      </c>
      <c r="L302" s="130">
        <f t="shared" si="25"/>
        <v>1147608</v>
      </c>
      <c r="M302" s="122" t="str">
        <f t="shared" si="26"/>
        <v>Clave sin llegar al maximo</v>
      </c>
    </row>
    <row r="303" spans="1:13" ht="24" x14ac:dyDescent="0.2">
      <c r="A303" s="125" t="s">
        <v>153</v>
      </c>
      <c r="B303" s="124" t="s">
        <v>155</v>
      </c>
      <c r="C303" s="123">
        <f>VLOOKUP(A303,'DINAMICA SEGUIMIENTO CLAVES'!$A$5:$E$509,2,0)</f>
        <v>10</v>
      </c>
      <c r="D303" s="123">
        <f>VLOOKUP(A303,'DINAMICA SEGUIMIENTO CLAVES'!$A$5:$E$509,3,0)</f>
        <v>23</v>
      </c>
      <c r="E303" s="123">
        <f>VLOOKUP(A303,'DINAMICA SEGUIMIENTO CLAVES'!$A$5:$E$509,4,0)</f>
        <v>10</v>
      </c>
      <c r="F303" s="123">
        <f>VLOOKUP(A303,'DINAMICA SEGUIMIENTO CLAVES'!$A$5:$E$509,5,0)</f>
        <v>0</v>
      </c>
      <c r="G303" s="123"/>
      <c r="H303" s="127">
        <f t="shared" si="23"/>
        <v>0</v>
      </c>
      <c r="I303" s="122" t="str">
        <f t="shared" si="24"/>
        <v>minimo solicitado</v>
      </c>
      <c r="J303" s="130">
        <f>VLOOKUP(A303,'DINAMICA SEGUIMIENTO CLAVES'!$A$5:$G$509,6,0)</f>
        <v>1737548.8</v>
      </c>
      <c r="K303" s="130">
        <f>VLOOKUP(A303,'DINAMICA SEGUIMIENTO CLAVES'!$A$5:$G$509,7,0)</f>
        <v>0</v>
      </c>
      <c r="L303" s="130">
        <f t="shared" si="25"/>
        <v>1737548.8</v>
      </c>
      <c r="M303" s="122" t="str">
        <f t="shared" si="26"/>
        <v>Clave sin llegar al maximo</v>
      </c>
    </row>
    <row r="304" spans="1:13" ht="24" x14ac:dyDescent="0.2">
      <c r="A304" s="125" t="s">
        <v>1368</v>
      </c>
      <c r="B304" s="124" t="s">
        <v>1370</v>
      </c>
      <c r="C304" s="123">
        <f>VLOOKUP(A304,'DINAMICA SEGUIMIENTO CLAVES'!$A$5:$E$509,2,0)</f>
        <v>10</v>
      </c>
      <c r="D304" s="123">
        <f>VLOOKUP(A304,'DINAMICA SEGUIMIENTO CLAVES'!$A$5:$E$509,3,0)</f>
        <v>23</v>
      </c>
      <c r="E304" s="123">
        <f>VLOOKUP(A304,'DINAMICA SEGUIMIENTO CLAVES'!$A$5:$E$509,4,0)</f>
        <v>0</v>
      </c>
      <c r="F304" s="123">
        <f>VLOOKUP(A304,'DINAMICA SEGUIMIENTO CLAVES'!$A$5:$E$509,5,0)</f>
        <v>0</v>
      </c>
      <c r="G304" s="123"/>
      <c r="H304" s="127" t="str">
        <f t="shared" si="23"/>
        <v>-</v>
      </c>
      <c r="I304" s="122" t="str">
        <f t="shared" si="24"/>
        <v>minimo sin solicitud</v>
      </c>
      <c r="J304" s="130">
        <f>VLOOKUP(A304,'DINAMICA SEGUIMIENTO CLAVES'!$A$5:$G$509,6,0)</f>
        <v>1557.1000000000001</v>
      </c>
      <c r="K304" s="130">
        <f>VLOOKUP(A304,'DINAMICA SEGUIMIENTO CLAVES'!$A$5:$G$509,7,0)</f>
        <v>0</v>
      </c>
      <c r="L304" s="130">
        <f t="shared" si="25"/>
        <v>1557.1000000000001</v>
      </c>
      <c r="M304" s="122" t="str">
        <f t="shared" si="26"/>
        <v>Clave sin llegar al maximo</v>
      </c>
    </row>
    <row r="305" spans="1:13" ht="24" x14ac:dyDescent="0.2">
      <c r="A305" s="125" t="s">
        <v>1378</v>
      </c>
      <c r="B305" s="124" t="s">
        <v>1380</v>
      </c>
      <c r="C305" s="123">
        <f>VLOOKUP(A305,'DINAMICA SEGUIMIENTO CLAVES'!$A$5:$E$509,2,0)</f>
        <v>11</v>
      </c>
      <c r="D305" s="123">
        <f>VLOOKUP(A305,'DINAMICA SEGUIMIENTO CLAVES'!$A$5:$E$509,3,0)</f>
        <v>26</v>
      </c>
      <c r="E305" s="123">
        <f>VLOOKUP(A305,'DINAMICA SEGUIMIENTO CLAVES'!$A$5:$E$509,4,0)</f>
        <v>20</v>
      </c>
      <c r="F305" s="123">
        <f>VLOOKUP(A305,'DINAMICA SEGUIMIENTO CLAVES'!$A$5:$E$509,5,0)</f>
        <v>0</v>
      </c>
      <c r="G305" s="127">
        <f t="shared" ref="G305:G306" si="33">IF(E305=0,"-",(+E305-F305))</f>
        <v>20</v>
      </c>
      <c r="H305" s="127">
        <f t="shared" si="23"/>
        <v>9</v>
      </c>
      <c r="I305" s="122" t="str">
        <f t="shared" si="24"/>
        <v>minimo superado</v>
      </c>
      <c r="J305" s="130">
        <f>VLOOKUP(A305,'DINAMICA SEGUIMIENTO CLAVES'!$A$5:$G$509,6,0)</f>
        <v>842.04</v>
      </c>
      <c r="K305" s="130">
        <f>VLOOKUP(A305,'DINAMICA SEGUIMIENTO CLAVES'!$A$5:$G$509,7,0)</f>
        <v>0</v>
      </c>
      <c r="L305" s="130">
        <f t="shared" si="25"/>
        <v>842.04</v>
      </c>
      <c r="M305" s="122" t="str">
        <f t="shared" si="26"/>
        <v>Clave sin llegar al maximo</v>
      </c>
    </row>
    <row r="306" spans="1:13" ht="24" x14ac:dyDescent="0.2">
      <c r="A306" s="125" t="s">
        <v>1262</v>
      </c>
      <c r="B306" s="124" t="s">
        <v>1264</v>
      </c>
      <c r="C306" s="123">
        <f>VLOOKUP(A306,'DINAMICA SEGUIMIENTO CLAVES'!$A$5:$E$509,2,0)</f>
        <v>16</v>
      </c>
      <c r="D306" s="123">
        <f>VLOOKUP(A306,'DINAMICA SEGUIMIENTO CLAVES'!$A$5:$E$509,3,0)</f>
        <v>37</v>
      </c>
      <c r="E306" s="123">
        <f>VLOOKUP(A306,'DINAMICA SEGUIMIENTO CLAVES'!$A$5:$E$509,4,0)</f>
        <v>20</v>
      </c>
      <c r="F306" s="123">
        <f>VLOOKUP(A306,'DINAMICA SEGUIMIENTO CLAVES'!$A$5:$E$509,5,0)</f>
        <v>5</v>
      </c>
      <c r="G306" s="127">
        <f t="shared" si="33"/>
        <v>15</v>
      </c>
      <c r="H306" s="127">
        <f t="shared" si="23"/>
        <v>4</v>
      </c>
      <c r="I306" s="122" t="str">
        <f t="shared" si="24"/>
        <v>minimo superado</v>
      </c>
      <c r="J306" s="130">
        <f>VLOOKUP(A306,'DINAMICA SEGUIMIENTO CLAVES'!$A$5:$G$509,6,0)</f>
        <v>664.76</v>
      </c>
      <c r="K306" s="130">
        <f>VLOOKUP(A306,'DINAMICA SEGUIMIENTO CLAVES'!$A$5:$G$509,7,0)</f>
        <v>90</v>
      </c>
      <c r="L306" s="130">
        <f t="shared" si="25"/>
        <v>574.76</v>
      </c>
      <c r="M306" s="122" t="str">
        <f t="shared" si="26"/>
        <v>Clave sin llegar al maximo</v>
      </c>
    </row>
    <row r="307" spans="1:13" ht="48" x14ac:dyDescent="0.2">
      <c r="A307" s="125" t="s">
        <v>814</v>
      </c>
      <c r="B307" s="124" t="s">
        <v>816</v>
      </c>
      <c r="C307" s="123">
        <f>VLOOKUP(A307,'DINAMICA SEGUIMIENTO CLAVES'!$A$5:$E$509,2,0)</f>
        <v>19</v>
      </c>
      <c r="D307" s="123">
        <f>VLOOKUP(A307,'DINAMICA SEGUIMIENTO CLAVES'!$A$5:$E$509,3,0)</f>
        <v>43</v>
      </c>
      <c r="E307" s="123">
        <f>VLOOKUP(A307,'DINAMICA SEGUIMIENTO CLAVES'!$A$5:$E$509,4,0)</f>
        <v>15</v>
      </c>
      <c r="F307" s="123">
        <f>VLOOKUP(A307,'DINAMICA SEGUIMIENTO CLAVES'!$A$5:$E$509,5,0)</f>
        <v>8</v>
      </c>
      <c r="G307" s="123"/>
      <c r="H307" s="127">
        <f t="shared" si="23"/>
        <v>-4</v>
      </c>
      <c r="I307" s="122" t="str">
        <f t="shared" si="24"/>
        <v>minimo parcial</v>
      </c>
      <c r="J307" s="130">
        <f>VLOOKUP(A307,'DINAMICA SEGUIMIENTO CLAVES'!$A$5:$G$509,6,0)</f>
        <v>420.48199999999997</v>
      </c>
      <c r="K307" s="130">
        <f>VLOOKUP(A307,'DINAMICA SEGUIMIENTO CLAVES'!$A$5:$G$509,7,0)</f>
        <v>70.400000000000006</v>
      </c>
      <c r="L307" s="130">
        <f t="shared" si="25"/>
        <v>350.08199999999999</v>
      </c>
      <c r="M307" s="122" t="str">
        <f t="shared" si="26"/>
        <v>Clave sin llegar al maximo</v>
      </c>
    </row>
    <row r="308" spans="1:13" ht="24" x14ac:dyDescent="0.2">
      <c r="A308" s="125" t="s">
        <v>757</v>
      </c>
      <c r="B308" s="124" t="s">
        <v>759</v>
      </c>
      <c r="C308" s="123">
        <f>VLOOKUP(A308,'DINAMICA SEGUIMIENTO CLAVES'!$A$5:$E$509,2,0)</f>
        <v>11</v>
      </c>
      <c r="D308" s="123">
        <f>VLOOKUP(A308,'DINAMICA SEGUIMIENTO CLAVES'!$A$5:$E$509,3,0)</f>
        <v>27</v>
      </c>
      <c r="E308" s="123">
        <f>VLOOKUP(A308,'DINAMICA SEGUIMIENTO CLAVES'!$A$5:$E$509,4,0)</f>
        <v>11</v>
      </c>
      <c r="F308" s="123">
        <f>VLOOKUP(A308,'DINAMICA SEGUIMIENTO CLAVES'!$A$5:$E$509,5,0)</f>
        <v>11</v>
      </c>
      <c r="G308" s="127">
        <f>IF(E308=0,"-",(+E308-F308))</f>
        <v>0</v>
      </c>
      <c r="H308" s="127">
        <f t="shared" si="23"/>
        <v>0</v>
      </c>
      <c r="I308" s="122" t="str">
        <f t="shared" si="24"/>
        <v>minimo solicitado</v>
      </c>
      <c r="J308" s="130">
        <f>VLOOKUP(A308,'DINAMICA SEGUIMIENTO CLAVES'!$A$5:$G$509,6,0)</f>
        <v>180.63000000000002</v>
      </c>
      <c r="K308" s="130">
        <f>VLOOKUP(A308,'DINAMICA SEGUIMIENTO CLAVES'!$A$5:$G$509,7,0)</f>
        <v>73.59</v>
      </c>
      <c r="L308" s="130">
        <f t="shared" si="25"/>
        <v>107.04000000000002</v>
      </c>
      <c r="M308" s="122" t="str">
        <f t="shared" si="26"/>
        <v>Clave sin llegar al maximo</v>
      </c>
    </row>
    <row r="309" spans="1:13" ht="48" x14ac:dyDescent="0.2">
      <c r="A309" s="125" t="s">
        <v>481</v>
      </c>
      <c r="B309" s="124" t="s">
        <v>483</v>
      </c>
      <c r="C309" s="123">
        <f>VLOOKUP(A309,'DINAMICA SEGUIMIENTO CLAVES'!$A$5:$E$509,2,0)</f>
        <v>71</v>
      </c>
      <c r="D309" s="123">
        <f>VLOOKUP(A309,'DINAMICA SEGUIMIENTO CLAVES'!$A$5:$E$509,3,0)</f>
        <v>176</v>
      </c>
      <c r="E309" s="123">
        <f>VLOOKUP(A309,'DINAMICA SEGUIMIENTO CLAVES'!$A$5:$E$509,4,0)</f>
        <v>60</v>
      </c>
      <c r="F309" s="123">
        <f>VLOOKUP(A309,'DINAMICA SEGUIMIENTO CLAVES'!$A$5:$E$509,5,0)</f>
        <v>60</v>
      </c>
      <c r="G309" s="123"/>
      <c r="H309" s="127">
        <f t="shared" si="23"/>
        <v>-11</v>
      </c>
      <c r="I309" s="122" t="str">
        <f t="shared" si="24"/>
        <v>minimo parcial</v>
      </c>
      <c r="J309" s="130">
        <f>VLOOKUP(A309,'DINAMICA SEGUIMIENTO CLAVES'!$A$5:$G$509,6,0)</f>
        <v>121543.42</v>
      </c>
      <c r="K309" s="130">
        <f>VLOOKUP(A309,'DINAMICA SEGUIMIENTO CLAVES'!$A$5:$G$509,7,0)</f>
        <v>39022.800000000003</v>
      </c>
      <c r="L309" s="130">
        <f t="shared" si="25"/>
        <v>82520.62</v>
      </c>
      <c r="M309" s="122" t="str">
        <f t="shared" si="26"/>
        <v>Clave sin llegar al maximo</v>
      </c>
    </row>
    <row r="310" spans="1:13" ht="24" x14ac:dyDescent="0.2">
      <c r="A310" s="125" t="s">
        <v>719</v>
      </c>
      <c r="B310" s="124" t="s">
        <v>721</v>
      </c>
      <c r="C310" s="123">
        <f>VLOOKUP(A310,'DINAMICA SEGUIMIENTO CLAVES'!$A$5:$E$509,2,0)</f>
        <v>11</v>
      </c>
      <c r="D310" s="123">
        <f>VLOOKUP(A310,'DINAMICA SEGUIMIENTO CLAVES'!$A$5:$E$509,3,0)</f>
        <v>26</v>
      </c>
      <c r="E310" s="123">
        <f>VLOOKUP(A310,'DINAMICA SEGUIMIENTO CLAVES'!$A$5:$E$509,4,0)</f>
        <v>0</v>
      </c>
      <c r="F310" s="123">
        <f>VLOOKUP(A310,'DINAMICA SEGUIMIENTO CLAVES'!$A$5:$E$509,5,0)</f>
        <v>0</v>
      </c>
      <c r="G310" s="123"/>
      <c r="H310" s="127" t="str">
        <f t="shared" si="23"/>
        <v>-</v>
      </c>
      <c r="I310" s="122" t="str">
        <f t="shared" si="24"/>
        <v>minimo sin solicitud</v>
      </c>
      <c r="J310" s="130">
        <f>VLOOKUP(A310,'DINAMICA SEGUIMIENTO CLAVES'!$A$5:$G$509,6,0)</f>
        <v>388.29999999999995</v>
      </c>
      <c r="K310" s="130">
        <f>VLOOKUP(A310,'DINAMICA SEGUIMIENTO CLAVES'!$A$5:$G$509,7,0)</f>
        <v>0</v>
      </c>
      <c r="L310" s="130">
        <f t="shared" si="25"/>
        <v>388.29999999999995</v>
      </c>
      <c r="M310" s="122" t="str">
        <f t="shared" si="26"/>
        <v>Clave sin llegar al maximo</v>
      </c>
    </row>
    <row r="311" spans="1:13" ht="24" x14ac:dyDescent="0.2">
      <c r="A311" s="125" t="s">
        <v>2185</v>
      </c>
      <c r="B311" s="124" t="s">
        <v>2187</v>
      </c>
      <c r="C311" s="123">
        <f>VLOOKUP(A311,'DINAMICA SEGUIMIENTO CLAVES'!$A$5:$E$509,2,0)</f>
        <v>11</v>
      </c>
      <c r="D311" s="123">
        <f>VLOOKUP(A311,'DINAMICA SEGUIMIENTO CLAVES'!$A$5:$E$509,3,0)</f>
        <v>26</v>
      </c>
      <c r="E311" s="123">
        <f>VLOOKUP(A311,'DINAMICA SEGUIMIENTO CLAVES'!$A$5:$E$509,4,0)</f>
        <v>16</v>
      </c>
      <c r="F311" s="123">
        <f>VLOOKUP(A311,'DINAMICA SEGUIMIENTO CLAVES'!$A$5:$E$509,5,0)</f>
        <v>0</v>
      </c>
      <c r="G311" s="127">
        <f t="shared" ref="G311:G313" si="34">IF(E311=0,"-",(+E311-F311))</f>
        <v>16</v>
      </c>
      <c r="H311" s="127">
        <f t="shared" si="23"/>
        <v>5</v>
      </c>
      <c r="I311" s="122" t="str">
        <f t="shared" si="24"/>
        <v>minimo superado</v>
      </c>
      <c r="J311" s="130">
        <f>VLOOKUP(A311,'DINAMICA SEGUIMIENTO CLAVES'!$A$5:$G$509,6,0)</f>
        <v>249</v>
      </c>
      <c r="K311" s="130">
        <f>VLOOKUP(A311,'DINAMICA SEGUIMIENTO CLAVES'!$A$5:$G$509,7,0)</f>
        <v>0</v>
      </c>
      <c r="L311" s="130">
        <f t="shared" si="25"/>
        <v>249</v>
      </c>
      <c r="M311" s="122" t="str">
        <f t="shared" si="26"/>
        <v>Clave sin llegar al maximo</v>
      </c>
    </row>
    <row r="312" spans="1:13" ht="48" x14ac:dyDescent="0.2">
      <c r="A312" s="125" t="s">
        <v>1869</v>
      </c>
      <c r="B312" s="124" t="s">
        <v>1871</v>
      </c>
      <c r="C312" s="123">
        <f>VLOOKUP(A312,'DINAMICA SEGUIMIENTO CLAVES'!$A$5:$E$509,2,0)</f>
        <v>11</v>
      </c>
      <c r="D312" s="123">
        <f>VLOOKUP(A312,'DINAMICA SEGUIMIENTO CLAVES'!$A$5:$E$509,3,0)</f>
        <v>26</v>
      </c>
      <c r="E312" s="123">
        <f>VLOOKUP(A312,'DINAMICA SEGUIMIENTO CLAVES'!$A$5:$E$509,4,0)</f>
        <v>11</v>
      </c>
      <c r="F312" s="123">
        <f>VLOOKUP(A312,'DINAMICA SEGUIMIENTO CLAVES'!$A$5:$E$509,5,0)</f>
        <v>0</v>
      </c>
      <c r="G312" s="127">
        <f t="shared" si="34"/>
        <v>11</v>
      </c>
      <c r="H312" s="127">
        <f t="shared" si="23"/>
        <v>0</v>
      </c>
      <c r="I312" s="122" t="str">
        <f t="shared" si="24"/>
        <v>minimo solicitado</v>
      </c>
      <c r="J312" s="130">
        <f>VLOOKUP(A312,'DINAMICA SEGUIMIENTO CLAVES'!$A$5:$G$509,6,0)</f>
        <v>285.98</v>
      </c>
      <c r="K312" s="130">
        <f>VLOOKUP(A312,'DINAMICA SEGUIMIENTO CLAVES'!$A$5:$G$509,7,0)</f>
        <v>0</v>
      </c>
      <c r="L312" s="130">
        <f t="shared" si="25"/>
        <v>285.98</v>
      </c>
      <c r="M312" s="122" t="str">
        <f t="shared" si="26"/>
        <v>Clave sin llegar al maximo</v>
      </c>
    </row>
    <row r="313" spans="1:13" ht="60" x14ac:dyDescent="0.2">
      <c r="A313" s="125" t="s">
        <v>1437</v>
      </c>
      <c r="B313" s="124" t="s">
        <v>1439</v>
      </c>
      <c r="C313" s="123">
        <f>VLOOKUP(A313,'DINAMICA SEGUIMIENTO CLAVES'!$A$5:$E$509,2,0)</f>
        <v>11</v>
      </c>
      <c r="D313" s="123">
        <f>VLOOKUP(A313,'DINAMICA SEGUIMIENTO CLAVES'!$A$5:$E$509,3,0)</f>
        <v>27</v>
      </c>
      <c r="E313" s="123">
        <f>VLOOKUP(A313,'DINAMICA SEGUIMIENTO CLAVES'!$A$5:$E$509,4,0)</f>
        <v>11</v>
      </c>
      <c r="F313" s="123">
        <f>VLOOKUP(A313,'DINAMICA SEGUIMIENTO CLAVES'!$A$5:$E$509,5,0)</f>
        <v>0</v>
      </c>
      <c r="G313" s="127">
        <f t="shared" si="34"/>
        <v>11</v>
      </c>
      <c r="H313" s="127">
        <f t="shared" si="23"/>
        <v>0</v>
      </c>
      <c r="I313" s="122" t="str">
        <f t="shared" si="24"/>
        <v>minimo solicitado</v>
      </c>
      <c r="J313" s="130">
        <f>VLOOKUP(A313,'DINAMICA SEGUIMIENTO CLAVES'!$A$5:$G$509,6,0)</f>
        <v>36315</v>
      </c>
      <c r="K313" s="130">
        <f>VLOOKUP(A313,'DINAMICA SEGUIMIENTO CLAVES'!$A$5:$G$509,7,0)</f>
        <v>0</v>
      </c>
      <c r="L313" s="130">
        <f t="shared" si="25"/>
        <v>36315</v>
      </c>
      <c r="M313" s="122" t="str">
        <f t="shared" si="26"/>
        <v>Clave sin llegar al maximo</v>
      </c>
    </row>
    <row r="314" spans="1:13" ht="48" x14ac:dyDescent="0.2">
      <c r="A314" s="125" t="s">
        <v>1429</v>
      </c>
      <c r="B314" s="124" t="s">
        <v>1431</v>
      </c>
      <c r="C314" s="123">
        <f>VLOOKUP(A314,'DINAMICA SEGUIMIENTO CLAVES'!$A$5:$E$509,2,0)</f>
        <v>12</v>
      </c>
      <c r="D314" s="123">
        <f>VLOOKUP(A314,'DINAMICA SEGUIMIENTO CLAVES'!$A$5:$E$509,3,0)</f>
        <v>28</v>
      </c>
      <c r="E314" s="123">
        <f>VLOOKUP(A314,'DINAMICA SEGUIMIENTO CLAVES'!$A$5:$E$509,4,0)</f>
        <v>0</v>
      </c>
      <c r="F314" s="123">
        <f>VLOOKUP(A314,'DINAMICA SEGUIMIENTO CLAVES'!$A$5:$E$509,5,0)</f>
        <v>0</v>
      </c>
      <c r="G314" s="123"/>
      <c r="H314" s="127" t="str">
        <f t="shared" si="23"/>
        <v>-</v>
      </c>
      <c r="I314" s="122" t="str">
        <f t="shared" si="24"/>
        <v>minimo sin solicitud</v>
      </c>
      <c r="J314" s="130">
        <f>VLOOKUP(A314,'DINAMICA SEGUIMIENTO CLAVES'!$A$5:$G$509,6,0)</f>
        <v>7457.24</v>
      </c>
      <c r="K314" s="130">
        <f>VLOOKUP(A314,'DINAMICA SEGUIMIENTO CLAVES'!$A$5:$G$509,7,0)</f>
        <v>0</v>
      </c>
      <c r="L314" s="130">
        <f t="shared" si="25"/>
        <v>7457.24</v>
      </c>
      <c r="M314" s="122" t="str">
        <f t="shared" si="26"/>
        <v>Clave sin llegar al maximo</v>
      </c>
    </row>
    <row r="315" spans="1:13" ht="24" x14ac:dyDescent="0.2">
      <c r="A315" s="125" t="s">
        <v>1422</v>
      </c>
      <c r="B315" s="124" t="s">
        <v>1424</v>
      </c>
      <c r="C315" s="123">
        <f>VLOOKUP(A315,'DINAMICA SEGUIMIENTO CLAVES'!$A$5:$E$509,2,0)</f>
        <v>31</v>
      </c>
      <c r="D315" s="123">
        <f>VLOOKUP(A315,'DINAMICA SEGUIMIENTO CLAVES'!$A$5:$E$509,3,0)</f>
        <v>76</v>
      </c>
      <c r="E315" s="123">
        <f>VLOOKUP(A315,'DINAMICA SEGUIMIENTO CLAVES'!$A$5:$E$509,4,0)</f>
        <v>31</v>
      </c>
      <c r="F315" s="123">
        <f>VLOOKUP(A315,'DINAMICA SEGUIMIENTO CLAVES'!$A$5:$E$509,5,0)</f>
        <v>19</v>
      </c>
      <c r="G315" s="127">
        <f>IF(E315=0,"-",(+E315-F315))</f>
        <v>12</v>
      </c>
      <c r="H315" s="127">
        <f t="shared" si="23"/>
        <v>0</v>
      </c>
      <c r="I315" s="122" t="str">
        <f t="shared" si="24"/>
        <v>minimo solicitado</v>
      </c>
      <c r="J315" s="130">
        <f>VLOOKUP(A315,'DINAMICA SEGUIMIENTO CLAVES'!$A$5:$G$509,6,0)</f>
        <v>4081.13</v>
      </c>
      <c r="K315" s="130">
        <f>VLOOKUP(A315,'DINAMICA SEGUIMIENTO CLAVES'!$A$5:$G$509,7,0)</f>
        <v>1064</v>
      </c>
      <c r="L315" s="130">
        <f t="shared" si="25"/>
        <v>3017.13</v>
      </c>
      <c r="M315" s="122" t="str">
        <f t="shared" si="26"/>
        <v>Clave sin llegar al maximo</v>
      </c>
    </row>
    <row r="316" spans="1:13" ht="48" x14ac:dyDescent="0.2">
      <c r="A316" s="125" t="s">
        <v>81</v>
      </c>
      <c r="B316" s="124" t="s">
        <v>83</v>
      </c>
      <c r="C316" s="123">
        <f>VLOOKUP(A316,'DINAMICA SEGUIMIENTO CLAVES'!$A$5:$E$509,2,0)</f>
        <v>106</v>
      </c>
      <c r="D316" s="123">
        <f>VLOOKUP(A316,'DINAMICA SEGUIMIENTO CLAVES'!$A$5:$E$509,3,0)</f>
        <v>263</v>
      </c>
      <c r="E316" s="123">
        <f>VLOOKUP(A316,'DINAMICA SEGUIMIENTO CLAVES'!$A$5:$E$509,4,0)</f>
        <v>94</v>
      </c>
      <c r="F316" s="123">
        <f>VLOOKUP(A316,'DINAMICA SEGUIMIENTO CLAVES'!$A$5:$E$509,5,0)</f>
        <v>94</v>
      </c>
      <c r="G316" s="123"/>
      <c r="H316" s="127">
        <f t="shared" si="23"/>
        <v>-12</v>
      </c>
      <c r="I316" s="122" t="str">
        <f t="shared" si="24"/>
        <v>minimo parcial</v>
      </c>
      <c r="J316" s="130">
        <f>VLOOKUP(A316,'DINAMICA SEGUIMIENTO CLAVES'!$A$5:$G$509,6,0)</f>
        <v>900709.25</v>
      </c>
      <c r="K316" s="130">
        <f>VLOOKUP(A316,'DINAMICA SEGUIMIENTO CLAVES'!$A$5:$G$509,7,0)</f>
        <v>321926.5</v>
      </c>
      <c r="L316" s="130">
        <f t="shared" si="25"/>
        <v>578782.75</v>
      </c>
      <c r="M316" s="122" t="str">
        <f t="shared" si="26"/>
        <v>Clave sin llegar al maximo</v>
      </c>
    </row>
    <row r="317" spans="1:13" ht="24" x14ac:dyDescent="0.2">
      <c r="A317" s="125" t="s">
        <v>1600</v>
      </c>
      <c r="B317" s="124" t="s">
        <v>1602</v>
      </c>
      <c r="C317" s="123">
        <f>VLOOKUP(A317,'DINAMICA SEGUIMIENTO CLAVES'!$A$5:$E$509,2,0)</f>
        <v>13</v>
      </c>
      <c r="D317" s="123">
        <f>VLOOKUP(A317,'DINAMICA SEGUIMIENTO CLAVES'!$A$5:$E$509,3,0)</f>
        <v>31</v>
      </c>
      <c r="E317" s="123">
        <f>VLOOKUP(A317,'DINAMICA SEGUIMIENTO CLAVES'!$A$5:$E$509,4,0)</f>
        <v>0</v>
      </c>
      <c r="F317" s="123">
        <f>VLOOKUP(A317,'DINAMICA SEGUIMIENTO CLAVES'!$A$5:$E$509,5,0)</f>
        <v>0</v>
      </c>
      <c r="G317" s="123"/>
      <c r="H317" s="127" t="str">
        <f t="shared" si="23"/>
        <v>-</v>
      </c>
      <c r="I317" s="122" t="str">
        <f t="shared" si="24"/>
        <v>minimo sin solicitud</v>
      </c>
      <c r="J317" s="130">
        <f>VLOOKUP(A317,'DINAMICA SEGUIMIENTO CLAVES'!$A$5:$G$509,6,0)</f>
        <v>471.32000000000005</v>
      </c>
      <c r="K317" s="130">
        <f>VLOOKUP(A317,'DINAMICA SEGUIMIENTO CLAVES'!$A$5:$G$509,7,0)</f>
        <v>0</v>
      </c>
      <c r="L317" s="130">
        <f t="shared" si="25"/>
        <v>471.32000000000005</v>
      </c>
      <c r="M317" s="122" t="str">
        <f t="shared" si="26"/>
        <v>Clave sin llegar al maximo</v>
      </c>
    </row>
    <row r="318" spans="1:13" ht="24" x14ac:dyDescent="0.2">
      <c r="A318" s="125" t="s">
        <v>686</v>
      </c>
      <c r="B318" s="124" t="s">
        <v>688</v>
      </c>
      <c r="C318" s="123">
        <f>VLOOKUP(A318,'DINAMICA SEGUIMIENTO CLAVES'!$A$5:$E$509,2,0)</f>
        <v>13</v>
      </c>
      <c r="D318" s="123">
        <f>VLOOKUP(A318,'DINAMICA SEGUIMIENTO CLAVES'!$A$5:$E$509,3,0)</f>
        <v>29</v>
      </c>
      <c r="E318" s="123">
        <f>VLOOKUP(A318,'DINAMICA SEGUIMIENTO CLAVES'!$A$5:$E$509,4,0)</f>
        <v>0</v>
      </c>
      <c r="F318" s="123">
        <f>VLOOKUP(A318,'DINAMICA SEGUIMIENTO CLAVES'!$A$5:$E$509,5,0)</f>
        <v>0</v>
      </c>
      <c r="G318" s="123"/>
      <c r="H318" s="127" t="str">
        <f t="shared" si="23"/>
        <v>-</v>
      </c>
      <c r="I318" s="122" t="str">
        <f t="shared" si="24"/>
        <v>minimo sin solicitud</v>
      </c>
      <c r="J318" s="130">
        <f>VLOOKUP(A318,'DINAMICA SEGUIMIENTO CLAVES'!$A$5:$G$509,6,0)</f>
        <v>1114.2</v>
      </c>
      <c r="K318" s="130">
        <f>VLOOKUP(A318,'DINAMICA SEGUIMIENTO CLAVES'!$A$5:$G$509,7,0)</f>
        <v>0</v>
      </c>
      <c r="L318" s="130">
        <f t="shared" si="25"/>
        <v>1114.2</v>
      </c>
      <c r="M318" s="122" t="str">
        <f t="shared" si="26"/>
        <v>Clave sin llegar al maximo</v>
      </c>
    </row>
    <row r="319" spans="1:13" ht="36" x14ac:dyDescent="0.2">
      <c r="A319" s="125" t="s">
        <v>1279</v>
      </c>
      <c r="B319" s="124" t="s">
        <v>1281</v>
      </c>
      <c r="C319" s="123">
        <f>VLOOKUP(A319,'DINAMICA SEGUIMIENTO CLAVES'!$A$5:$E$509,2,0)</f>
        <v>13</v>
      </c>
      <c r="D319" s="123">
        <f>VLOOKUP(A319,'DINAMICA SEGUIMIENTO CLAVES'!$A$5:$E$509,3,0)</f>
        <v>31</v>
      </c>
      <c r="E319" s="123">
        <f>VLOOKUP(A319,'DINAMICA SEGUIMIENTO CLAVES'!$A$5:$E$509,4,0)</f>
        <v>13</v>
      </c>
      <c r="F319" s="123">
        <f>VLOOKUP(A319,'DINAMICA SEGUIMIENTO CLAVES'!$A$5:$E$509,5,0)</f>
        <v>0</v>
      </c>
      <c r="G319" s="127">
        <f>IF(E319=0,"-",(+E319-F319))</f>
        <v>13</v>
      </c>
      <c r="H319" s="127">
        <f t="shared" si="23"/>
        <v>0</v>
      </c>
      <c r="I319" s="122" t="str">
        <f t="shared" si="24"/>
        <v>minimo solicitado</v>
      </c>
      <c r="J319" s="130">
        <f>VLOOKUP(A319,'DINAMICA SEGUIMIENTO CLAVES'!$A$5:$G$509,6,0)</f>
        <v>383.66999999999996</v>
      </c>
      <c r="K319" s="130">
        <f>VLOOKUP(A319,'DINAMICA SEGUIMIENTO CLAVES'!$A$5:$G$509,7,0)</f>
        <v>0</v>
      </c>
      <c r="L319" s="130">
        <f t="shared" si="25"/>
        <v>383.66999999999996</v>
      </c>
      <c r="M319" s="122" t="str">
        <f t="shared" si="26"/>
        <v>Clave sin llegar al maximo</v>
      </c>
    </row>
    <row r="320" spans="1:13" ht="120" x14ac:dyDescent="0.2">
      <c r="A320" s="125" t="s">
        <v>771</v>
      </c>
      <c r="B320" s="124" t="s">
        <v>773</v>
      </c>
      <c r="C320" s="123">
        <f>VLOOKUP(A320,'DINAMICA SEGUIMIENTO CLAVES'!$A$5:$E$509,2,0)</f>
        <v>13</v>
      </c>
      <c r="D320" s="123">
        <f>VLOOKUP(A320,'DINAMICA SEGUIMIENTO CLAVES'!$A$5:$E$509,3,0)</f>
        <v>31</v>
      </c>
      <c r="E320" s="123">
        <f>VLOOKUP(A320,'DINAMICA SEGUIMIENTO CLAVES'!$A$5:$E$509,4,0)</f>
        <v>0</v>
      </c>
      <c r="F320" s="123">
        <f>VLOOKUP(A320,'DINAMICA SEGUIMIENTO CLAVES'!$A$5:$E$509,5,0)</f>
        <v>0</v>
      </c>
      <c r="G320" s="123"/>
      <c r="H320" s="127" t="str">
        <f t="shared" si="23"/>
        <v>-</v>
      </c>
      <c r="I320" s="122" t="str">
        <f t="shared" si="24"/>
        <v>minimo sin solicitud</v>
      </c>
      <c r="J320" s="130">
        <f>VLOOKUP(A320,'DINAMICA SEGUIMIENTO CLAVES'!$A$5:$G$509,6,0)</f>
        <v>1662.84</v>
      </c>
      <c r="K320" s="130">
        <f>VLOOKUP(A320,'DINAMICA SEGUIMIENTO CLAVES'!$A$5:$G$509,7,0)</f>
        <v>0</v>
      </c>
      <c r="L320" s="130">
        <f t="shared" si="25"/>
        <v>1662.84</v>
      </c>
      <c r="M320" s="122" t="str">
        <f t="shared" si="26"/>
        <v>Clave sin llegar al maximo</v>
      </c>
    </row>
    <row r="321" spans="1:13" ht="60" x14ac:dyDescent="0.2">
      <c r="A321" s="125" t="s">
        <v>51</v>
      </c>
      <c r="B321" s="124" t="s">
        <v>53</v>
      </c>
      <c r="C321" s="123">
        <f>VLOOKUP(A321,'DINAMICA SEGUIMIENTO CLAVES'!$A$5:$E$509,2,0)</f>
        <v>13</v>
      </c>
      <c r="D321" s="123">
        <f>VLOOKUP(A321,'DINAMICA SEGUIMIENTO CLAVES'!$A$5:$E$509,3,0)</f>
        <v>31</v>
      </c>
      <c r="E321" s="123">
        <f>VLOOKUP(A321,'DINAMICA SEGUIMIENTO CLAVES'!$A$5:$E$509,4,0)</f>
        <v>31</v>
      </c>
      <c r="F321" s="123">
        <f>VLOOKUP(A321,'DINAMICA SEGUIMIENTO CLAVES'!$A$5:$E$509,5,0)</f>
        <v>0</v>
      </c>
      <c r="G321" s="127">
        <f>IF(E321=0,"-",(+E321-F321))</f>
        <v>31</v>
      </c>
      <c r="H321" s="127">
        <f t="shared" si="23"/>
        <v>18</v>
      </c>
      <c r="I321" s="122" t="str">
        <f t="shared" si="24"/>
        <v>minimo superado</v>
      </c>
      <c r="J321" s="130">
        <f>VLOOKUP(A321,'DINAMICA SEGUIMIENTO CLAVES'!$A$5:$G$509,6,0)</f>
        <v>353016.22000000003</v>
      </c>
      <c r="K321" s="130">
        <f>VLOOKUP(A321,'DINAMICA SEGUIMIENTO CLAVES'!$A$5:$G$509,7,0)</f>
        <v>0</v>
      </c>
      <c r="L321" s="130">
        <f t="shared" si="25"/>
        <v>353016.22000000003</v>
      </c>
      <c r="M321" s="122" t="str">
        <f t="shared" si="26"/>
        <v>Clave sin llegar al maximo</v>
      </c>
    </row>
    <row r="322" spans="1:13" ht="24" x14ac:dyDescent="0.2">
      <c r="A322" s="125" t="s">
        <v>642</v>
      </c>
      <c r="B322" s="124" t="s">
        <v>644</v>
      </c>
      <c r="C322" s="123">
        <f>VLOOKUP(A322,'DINAMICA SEGUIMIENTO CLAVES'!$A$5:$E$509,2,0)</f>
        <v>16</v>
      </c>
      <c r="D322" s="123">
        <f>VLOOKUP(A322,'DINAMICA SEGUIMIENTO CLAVES'!$A$5:$E$509,3,0)</f>
        <v>40</v>
      </c>
      <c r="E322" s="123">
        <f>VLOOKUP(A322,'DINAMICA SEGUIMIENTO CLAVES'!$A$5:$E$509,4,0)</f>
        <v>2</v>
      </c>
      <c r="F322" s="123">
        <f>VLOOKUP(A322,'DINAMICA SEGUIMIENTO CLAVES'!$A$5:$E$509,5,0)</f>
        <v>2</v>
      </c>
      <c r="G322" s="123"/>
      <c r="H322" s="127">
        <f t="shared" si="23"/>
        <v>-14</v>
      </c>
      <c r="I322" s="122" t="str">
        <f t="shared" si="24"/>
        <v>minimo parcial</v>
      </c>
      <c r="J322" s="130">
        <f>VLOOKUP(A322,'DINAMICA SEGUIMIENTO CLAVES'!$A$5:$G$509,6,0)</f>
        <v>1162.3400000000001</v>
      </c>
      <c r="K322" s="130">
        <f>VLOOKUP(A322,'DINAMICA SEGUIMIENTO CLAVES'!$A$5:$G$509,7,0)</f>
        <v>60</v>
      </c>
      <c r="L322" s="130">
        <f t="shared" si="25"/>
        <v>1102.3400000000001</v>
      </c>
      <c r="M322" s="122" t="str">
        <f t="shared" si="26"/>
        <v>Clave sin llegar al maximo</v>
      </c>
    </row>
    <row r="323" spans="1:13" ht="36" x14ac:dyDescent="0.2">
      <c r="A323" s="125" t="s">
        <v>1554</v>
      </c>
      <c r="B323" s="124" t="s">
        <v>1556</v>
      </c>
      <c r="C323" s="123">
        <f>VLOOKUP(A323,'DINAMICA SEGUIMIENTO CLAVES'!$A$5:$E$509,2,0)</f>
        <v>37</v>
      </c>
      <c r="D323" s="123">
        <f>VLOOKUP(A323,'DINAMICA SEGUIMIENTO CLAVES'!$A$5:$E$509,3,0)</f>
        <v>91</v>
      </c>
      <c r="E323" s="123">
        <f>VLOOKUP(A323,'DINAMICA SEGUIMIENTO CLAVES'!$A$5:$E$509,4,0)</f>
        <v>23</v>
      </c>
      <c r="F323" s="123">
        <f>VLOOKUP(A323,'DINAMICA SEGUIMIENTO CLAVES'!$A$5:$E$509,5,0)</f>
        <v>23</v>
      </c>
      <c r="G323" s="123"/>
      <c r="H323" s="127">
        <f t="shared" si="23"/>
        <v>-14</v>
      </c>
      <c r="I323" s="122" t="str">
        <f t="shared" si="24"/>
        <v>minimo parcial</v>
      </c>
      <c r="J323" s="130">
        <f>VLOOKUP(A323,'DINAMICA SEGUIMIENTO CLAVES'!$A$5:$G$509,6,0)</f>
        <v>3867.4</v>
      </c>
      <c r="K323" s="130">
        <f>VLOOKUP(A323,'DINAMICA SEGUIMIENTO CLAVES'!$A$5:$G$509,7,0)</f>
        <v>970.6</v>
      </c>
      <c r="L323" s="130">
        <f t="shared" si="25"/>
        <v>2896.8</v>
      </c>
      <c r="M323" s="122" t="str">
        <f t="shared" si="26"/>
        <v>Clave sin llegar al maximo</v>
      </c>
    </row>
    <row r="324" spans="1:13" ht="60" x14ac:dyDescent="0.2">
      <c r="A324" s="125" t="s">
        <v>55</v>
      </c>
      <c r="B324" s="124" t="s">
        <v>57</v>
      </c>
      <c r="C324" s="123">
        <f>VLOOKUP(A324,'DINAMICA SEGUIMIENTO CLAVES'!$A$5:$E$509,2,0)</f>
        <v>14</v>
      </c>
      <c r="D324" s="123">
        <f>VLOOKUP(A324,'DINAMICA SEGUIMIENTO CLAVES'!$A$5:$E$509,3,0)</f>
        <v>33</v>
      </c>
      <c r="E324" s="123">
        <f>VLOOKUP(A324,'DINAMICA SEGUIMIENTO CLAVES'!$A$5:$E$509,4,0)</f>
        <v>31</v>
      </c>
      <c r="F324" s="123">
        <f>VLOOKUP(A324,'DINAMICA SEGUIMIENTO CLAVES'!$A$5:$E$509,5,0)</f>
        <v>0</v>
      </c>
      <c r="G324" s="127">
        <f t="shared" ref="G324:G325" si="35">IF(E324=0,"-",(+E324-F324))</f>
        <v>31</v>
      </c>
      <c r="H324" s="127">
        <f t="shared" ref="H324:H387" si="36">IF(E324=0,"-",(+E324-C324))</f>
        <v>17</v>
      </c>
      <c r="I324" s="122" t="str">
        <f t="shared" ref="I324:I387" si="37">IF(H324="-","minimo sin solicitud",IF(H324&gt;0,"minimo superado",IF(H324&lt;0,"minimo parcial","minimo solicitado")))</f>
        <v>minimo superado</v>
      </c>
      <c r="J324" s="130">
        <f>VLOOKUP(A324,'DINAMICA SEGUIMIENTO CLAVES'!$A$5:$G$509,6,0)</f>
        <v>751583.25</v>
      </c>
      <c r="K324" s="130">
        <f>VLOOKUP(A324,'DINAMICA SEGUIMIENTO CLAVES'!$A$5:$G$509,7,0)</f>
        <v>0</v>
      </c>
      <c r="L324" s="130">
        <f t="shared" ref="L324:L387" si="38">+J324-K324</f>
        <v>751583.25</v>
      </c>
      <c r="M324" s="122" t="str">
        <f t="shared" ref="M324:M387" si="39">IF(L324=0,"Clave al maximo",IF(L324&gt;0,"Clave sin llegar al maximo","Revisar"))</f>
        <v>Clave sin llegar al maximo</v>
      </c>
    </row>
    <row r="325" spans="1:13" ht="36" x14ac:dyDescent="0.2">
      <c r="A325" s="125" t="s">
        <v>674</v>
      </c>
      <c r="B325" s="124" t="s">
        <v>676</v>
      </c>
      <c r="C325" s="123">
        <f>VLOOKUP(A325,'DINAMICA SEGUIMIENTO CLAVES'!$A$5:$E$509,2,0)</f>
        <v>15</v>
      </c>
      <c r="D325" s="123">
        <f>VLOOKUP(A325,'DINAMICA SEGUIMIENTO CLAVES'!$A$5:$E$509,3,0)</f>
        <v>36</v>
      </c>
      <c r="E325" s="123">
        <f>VLOOKUP(A325,'DINAMICA SEGUIMIENTO CLAVES'!$A$5:$E$509,4,0)</f>
        <v>15</v>
      </c>
      <c r="F325" s="123">
        <f>VLOOKUP(A325,'DINAMICA SEGUIMIENTO CLAVES'!$A$5:$E$509,5,0)</f>
        <v>0</v>
      </c>
      <c r="G325" s="127">
        <f t="shared" si="35"/>
        <v>15</v>
      </c>
      <c r="H325" s="127">
        <f t="shared" si="36"/>
        <v>0</v>
      </c>
      <c r="I325" s="122" t="str">
        <f t="shared" si="37"/>
        <v>minimo solicitado</v>
      </c>
      <c r="J325" s="130">
        <f>VLOOKUP(A325,'DINAMICA SEGUIMIENTO CLAVES'!$A$5:$G$509,6,0)</f>
        <v>327.24</v>
      </c>
      <c r="K325" s="130">
        <f>VLOOKUP(A325,'DINAMICA SEGUIMIENTO CLAVES'!$A$5:$G$509,7,0)</f>
        <v>0</v>
      </c>
      <c r="L325" s="130">
        <f t="shared" si="38"/>
        <v>327.24</v>
      </c>
      <c r="M325" s="122" t="str">
        <f t="shared" si="39"/>
        <v>Clave sin llegar al maximo</v>
      </c>
    </row>
    <row r="326" spans="1:13" ht="24" x14ac:dyDescent="0.2">
      <c r="A326" s="125" t="s">
        <v>778</v>
      </c>
      <c r="B326" s="124" t="s">
        <v>780</v>
      </c>
      <c r="C326" s="123">
        <f>VLOOKUP(A326,'DINAMICA SEGUIMIENTO CLAVES'!$A$5:$E$509,2,0)</f>
        <v>15</v>
      </c>
      <c r="D326" s="123">
        <f>VLOOKUP(A326,'DINAMICA SEGUIMIENTO CLAVES'!$A$5:$E$509,3,0)</f>
        <v>36</v>
      </c>
      <c r="E326" s="123">
        <f>VLOOKUP(A326,'DINAMICA SEGUIMIENTO CLAVES'!$A$5:$E$509,4,0)</f>
        <v>4</v>
      </c>
      <c r="F326" s="123">
        <f>VLOOKUP(A326,'DINAMICA SEGUIMIENTO CLAVES'!$A$5:$E$509,5,0)</f>
        <v>0</v>
      </c>
      <c r="G326" s="123"/>
      <c r="H326" s="127">
        <f t="shared" si="36"/>
        <v>-11</v>
      </c>
      <c r="I326" s="122" t="str">
        <f t="shared" si="37"/>
        <v>minimo parcial</v>
      </c>
      <c r="J326" s="130">
        <f>VLOOKUP(A326,'DINAMICA SEGUIMIENTO CLAVES'!$A$5:$G$509,6,0)</f>
        <v>623.6</v>
      </c>
      <c r="K326" s="130">
        <f>VLOOKUP(A326,'DINAMICA SEGUIMIENTO CLAVES'!$A$5:$G$509,7,0)</f>
        <v>0</v>
      </c>
      <c r="L326" s="130">
        <f t="shared" si="38"/>
        <v>623.6</v>
      </c>
      <c r="M326" s="122" t="str">
        <f t="shared" si="39"/>
        <v>Clave sin llegar al maximo</v>
      </c>
    </row>
    <row r="327" spans="1:13" ht="36" x14ac:dyDescent="0.2">
      <c r="A327" s="125" t="s">
        <v>931</v>
      </c>
      <c r="B327" s="124" t="s">
        <v>933</v>
      </c>
      <c r="C327" s="123">
        <f>VLOOKUP(A327,'DINAMICA SEGUIMIENTO CLAVES'!$A$5:$E$509,2,0)</f>
        <v>29</v>
      </c>
      <c r="D327" s="123">
        <f>VLOOKUP(A327,'DINAMICA SEGUIMIENTO CLAVES'!$A$5:$E$509,3,0)</f>
        <v>70</v>
      </c>
      <c r="E327" s="123">
        <f>VLOOKUP(A327,'DINAMICA SEGUIMIENTO CLAVES'!$A$5:$E$509,4,0)</f>
        <v>14</v>
      </c>
      <c r="F327" s="123">
        <f>VLOOKUP(A327,'DINAMICA SEGUIMIENTO CLAVES'!$A$5:$E$509,5,0)</f>
        <v>14</v>
      </c>
      <c r="G327" s="123"/>
      <c r="H327" s="127">
        <f t="shared" si="36"/>
        <v>-15</v>
      </c>
      <c r="I327" s="122" t="str">
        <f t="shared" si="37"/>
        <v>minimo parcial</v>
      </c>
      <c r="J327" s="130">
        <f>VLOOKUP(A327,'DINAMICA SEGUIMIENTO CLAVES'!$A$5:$G$509,6,0)</f>
        <v>6838.8</v>
      </c>
      <c r="K327" s="130">
        <f>VLOOKUP(A327,'DINAMICA SEGUIMIENTO CLAVES'!$A$5:$G$509,7,0)</f>
        <v>1750</v>
      </c>
      <c r="L327" s="130">
        <f t="shared" si="38"/>
        <v>5088.8</v>
      </c>
      <c r="M327" s="122" t="str">
        <f t="shared" si="39"/>
        <v>Clave sin llegar al maximo</v>
      </c>
    </row>
    <row r="328" spans="1:13" ht="24" x14ac:dyDescent="0.2">
      <c r="A328" s="125" t="s">
        <v>1728</v>
      </c>
      <c r="B328" s="124" t="s">
        <v>1730</v>
      </c>
      <c r="C328" s="123">
        <f>VLOOKUP(A328,'DINAMICA SEGUIMIENTO CLAVES'!$A$5:$E$509,2,0)</f>
        <v>39</v>
      </c>
      <c r="D328" s="123">
        <f>VLOOKUP(A328,'DINAMICA SEGUIMIENTO CLAVES'!$A$5:$E$509,3,0)</f>
        <v>97</v>
      </c>
      <c r="E328" s="123">
        <f>VLOOKUP(A328,'DINAMICA SEGUIMIENTO CLAVES'!$A$5:$E$509,4,0)</f>
        <v>24</v>
      </c>
      <c r="F328" s="123">
        <f>VLOOKUP(A328,'DINAMICA SEGUIMIENTO CLAVES'!$A$5:$E$509,5,0)</f>
        <v>24</v>
      </c>
      <c r="G328" s="123"/>
      <c r="H328" s="127">
        <f t="shared" si="36"/>
        <v>-15</v>
      </c>
      <c r="I328" s="122" t="str">
        <f t="shared" si="37"/>
        <v>minimo parcial</v>
      </c>
      <c r="J328" s="130">
        <f>VLOOKUP(A328,'DINAMICA SEGUIMIENTO CLAVES'!$A$5:$G$509,6,0)</f>
        <v>959.33000000000015</v>
      </c>
      <c r="K328" s="130">
        <f>VLOOKUP(A328,'DINAMICA SEGUIMIENTO CLAVES'!$A$5:$G$509,7,0)</f>
        <v>237.36</v>
      </c>
      <c r="L328" s="130">
        <f t="shared" si="38"/>
        <v>721.97000000000014</v>
      </c>
      <c r="M328" s="122" t="str">
        <f t="shared" si="39"/>
        <v>Clave sin llegar al maximo</v>
      </c>
    </row>
    <row r="329" spans="1:13" ht="48" x14ac:dyDescent="0.2">
      <c r="A329" s="125" t="s">
        <v>2165</v>
      </c>
      <c r="B329" s="124" t="s">
        <v>2167</v>
      </c>
      <c r="C329" s="123">
        <f>VLOOKUP(A329,'DINAMICA SEGUIMIENTO CLAVES'!$A$5:$E$509,2,0)</f>
        <v>15</v>
      </c>
      <c r="D329" s="123">
        <f>VLOOKUP(A329,'DINAMICA SEGUIMIENTO CLAVES'!$A$5:$E$509,3,0)</f>
        <v>36</v>
      </c>
      <c r="E329" s="123">
        <f>VLOOKUP(A329,'DINAMICA SEGUIMIENTO CLAVES'!$A$5:$E$509,4,0)</f>
        <v>0</v>
      </c>
      <c r="F329" s="123">
        <f>VLOOKUP(A329,'DINAMICA SEGUIMIENTO CLAVES'!$A$5:$E$509,5,0)</f>
        <v>0</v>
      </c>
      <c r="G329" s="123"/>
      <c r="H329" s="127" t="str">
        <f t="shared" si="36"/>
        <v>-</v>
      </c>
      <c r="I329" s="122" t="str">
        <f t="shared" si="37"/>
        <v>minimo sin solicitud</v>
      </c>
      <c r="J329" s="130">
        <f>VLOOKUP(A329,'DINAMICA SEGUIMIENTO CLAVES'!$A$5:$G$509,6,0)</f>
        <v>932.96</v>
      </c>
      <c r="K329" s="130">
        <f>VLOOKUP(A329,'DINAMICA SEGUIMIENTO CLAVES'!$A$5:$G$509,7,0)</f>
        <v>0</v>
      </c>
      <c r="L329" s="130">
        <f t="shared" si="38"/>
        <v>932.96</v>
      </c>
      <c r="M329" s="122" t="str">
        <f t="shared" si="39"/>
        <v>Clave sin llegar al maximo</v>
      </c>
    </row>
    <row r="330" spans="1:13" ht="24" x14ac:dyDescent="0.2">
      <c r="A330" s="125" t="s">
        <v>1916</v>
      </c>
      <c r="B330" s="124" t="s">
        <v>1918</v>
      </c>
      <c r="C330" s="123">
        <f>VLOOKUP(A330,'DINAMICA SEGUIMIENTO CLAVES'!$A$5:$E$509,2,0)</f>
        <v>16</v>
      </c>
      <c r="D330" s="123">
        <f>VLOOKUP(A330,'DINAMICA SEGUIMIENTO CLAVES'!$A$5:$E$509,3,0)</f>
        <v>40</v>
      </c>
      <c r="E330" s="123">
        <f>VLOOKUP(A330,'DINAMICA SEGUIMIENTO CLAVES'!$A$5:$E$509,4,0)</f>
        <v>31</v>
      </c>
      <c r="F330" s="123">
        <f>VLOOKUP(A330,'DINAMICA SEGUIMIENTO CLAVES'!$A$5:$E$509,5,0)</f>
        <v>31</v>
      </c>
      <c r="G330" s="127">
        <f t="shared" ref="G330:G334" si="40">IF(E330=0,"-",(+E330-F330))</f>
        <v>0</v>
      </c>
      <c r="H330" s="127">
        <f t="shared" si="36"/>
        <v>15</v>
      </c>
      <c r="I330" s="122" t="str">
        <f t="shared" si="37"/>
        <v>minimo superado</v>
      </c>
      <c r="J330" s="130">
        <f>VLOOKUP(A330,'DINAMICA SEGUIMIENTO CLAVES'!$A$5:$G$509,6,0)</f>
        <v>430.75</v>
      </c>
      <c r="K330" s="130">
        <f>VLOOKUP(A330,'DINAMICA SEGUIMIENTO CLAVES'!$A$5:$G$509,7,0)</f>
        <v>327.25</v>
      </c>
      <c r="L330" s="130">
        <f t="shared" si="38"/>
        <v>103.5</v>
      </c>
      <c r="M330" s="122" t="str">
        <f t="shared" si="39"/>
        <v>Clave sin llegar al maximo</v>
      </c>
    </row>
    <row r="331" spans="1:13" ht="24" x14ac:dyDescent="0.2">
      <c r="A331" s="125" t="s">
        <v>570</v>
      </c>
      <c r="B331" s="124" t="s">
        <v>572</v>
      </c>
      <c r="C331" s="123">
        <f>VLOOKUP(A331,'DINAMICA SEGUIMIENTO CLAVES'!$A$5:$E$509,2,0)</f>
        <v>41</v>
      </c>
      <c r="D331" s="123">
        <f>VLOOKUP(A331,'DINAMICA SEGUIMIENTO CLAVES'!$A$5:$E$509,3,0)</f>
        <v>100</v>
      </c>
      <c r="E331" s="123">
        <f>VLOOKUP(A331,'DINAMICA SEGUIMIENTO CLAVES'!$A$5:$E$509,4,0)</f>
        <v>41</v>
      </c>
      <c r="F331" s="123">
        <f>VLOOKUP(A331,'DINAMICA SEGUIMIENTO CLAVES'!$A$5:$E$509,5,0)</f>
        <v>25</v>
      </c>
      <c r="G331" s="127">
        <f t="shared" si="40"/>
        <v>16</v>
      </c>
      <c r="H331" s="127">
        <f t="shared" si="36"/>
        <v>0</v>
      </c>
      <c r="I331" s="122" t="str">
        <f t="shared" si="37"/>
        <v>minimo solicitado</v>
      </c>
      <c r="J331" s="130">
        <f>VLOOKUP(A331,'DINAMICA SEGUIMIENTO CLAVES'!$A$5:$G$509,6,0)</f>
        <v>2119.1</v>
      </c>
      <c r="K331" s="130">
        <f>VLOOKUP(A331,'DINAMICA SEGUIMIENTO CLAVES'!$A$5:$G$509,7,0)</f>
        <v>540</v>
      </c>
      <c r="L331" s="130">
        <f t="shared" si="38"/>
        <v>1579.1</v>
      </c>
      <c r="M331" s="122" t="str">
        <f t="shared" si="39"/>
        <v>Clave sin llegar al maximo</v>
      </c>
    </row>
    <row r="332" spans="1:13" ht="24" x14ac:dyDescent="0.2">
      <c r="A332" s="125" t="s">
        <v>808</v>
      </c>
      <c r="B332" s="124" t="s">
        <v>810</v>
      </c>
      <c r="C332" s="123">
        <f>VLOOKUP(A332,'DINAMICA SEGUIMIENTO CLAVES'!$A$5:$E$509,2,0)</f>
        <v>16</v>
      </c>
      <c r="D332" s="123">
        <f>VLOOKUP(A332,'DINAMICA SEGUIMIENTO CLAVES'!$A$5:$E$509,3,0)</f>
        <v>37</v>
      </c>
      <c r="E332" s="123">
        <f>VLOOKUP(A332,'DINAMICA SEGUIMIENTO CLAVES'!$A$5:$E$509,4,0)</f>
        <v>16</v>
      </c>
      <c r="F332" s="123">
        <f>VLOOKUP(A332,'DINAMICA SEGUIMIENTO CLAVES'!$A$5:$E$509,5,0)</f>
        <v>10</v>
      </c>
      <c r="G332" s="127">
        <f t="shared" si="40"/>
        <v>6</v>
      </c>
      <c r="H332" s="127">
        <f t="shared" si="36"/>
        <v>0</v>
      </c>
      <c r="I332" s="122" t="str">
        <f t="shared" si="37"/>
        <v>minimo solicitado</v>
      </c>
      <c r="J332" s="130">
        <f>VLOOKUP(A332,'DINAMICA SEGUIMIENTO CLAVES'!$A$5:$G$509,6,0)</f>
        <v>1608.7</v>
      </c>
      <c r="K332" s="130">
        <f>VLOOKUP(A332,'DINAMICA SEGUIMIENTO CLAVES'!$A$5:$G$509,7,0)</f>
        <v>425</v>
      </c>
      <c r="L332" s="130">
        <f t="shared" si="38"/>
        <v>1183.7</v>
      </c>
      <c r="M332" s="122" t="str">
        <f t="shared" si="39"/>
        <v>Clave sin llegar al maximo</v>
      </c>
    </row>
    <row r="333" spans="1:13" ht="36" x14ac:dyDescent="0.2">
      <c r="A333" s="125" t="s">
        <v>1767</v>
      </c>
      <c r="B333" s="124" t="s">
        <v>1769</v>
      </c>
      <c r="C333" s="123">
        <f>VLOOKUP(A333,'DINAMICA SEGUIMIENTO CLAVES'!$A$5:$E$509,2,0)</f>
        <v>16</v>
      </c>
      <c r="D333" s="123">
        <f>VLOOKUP(A333,'DINAMICA SEGUIMIENTO CLAVES'!$A$5:$E$509,3,0)</f>
        <v>40</v>
      </c>
      <c r="E333" s="123">
        <f>VLOOKUP(A333,'DINAMICA SEGUIMIENTO CLAVES'!$A$5:$E$509,4,0)</f>
        <v>16</v>
      </c>
      <c r="F333" s="123">
        <f>VLOOKUP(A333,'DINAMICA SEGUIMIENTO CLAVES'!$A$5:$E$509,5,0)</f>
        <v>0</v>
      </c>
      <c r="G333" s="127">
        <f t="shared" si="40"/>
        <v>16</v>
      </c>
      <c r="H333" s="127">
        <f t="shared" si="36"/>
        <v>0</v>
      </c>
      <c r="I333" s="122" t="str">
        <f t="shared" si="37"/>
        <v>minimo solicitado</v>
      </c>
      <c r="J333" s="130">
        <f>VLOOKUP(A333,'DINAMICA SEGUIMIENTO CLAVES'!$A$5:$G$509,6,0)</f>
        <v>1715.4999999999991</v>
      </c>
      <c r="K333" s="130">
        <f>VLOOKUP(A333,'DINAMICA SEGUIMIENTO CLAVES'!$A$5:$G$509,7,0)</f>
        <v>0</v>
      </c>
      <c r="L333" s="130">
        <f t="shared" si="38"/>
        <v>1715.4999999999991</v>
      </c>
      <c r="M333" s="122" t="str">
        <f t="shared" si="39"/>
        <v>Clave sin llegar al maximo</v>
      </c>
    </row>
    <row r="334" spans="1:13" ht="24" x14ac:dyDescent="0.2">
      <c r="A334" s="125" t="s">
        <v>2118</v>
      </c>
      <c r="B334" s="124" t="s">
        <v>2120</v>
      </c>
      <c r="C334" s="123">
        <f>VLOOKUP(A334,'DINAMICA SEGUIMIENTO CLAVES'!$A$5:$E$509,2,0)</f>
        <v>16</v>
      </c>
      <c r="D334" s="123">
        <f>VLOOKUP(A334,'DINAMICA SEGUIMIENTO CLAVES'!$A$5:$E$509,3,0)</f>
        <v>39</v>
      </c>
      <c r="E334" s="123">
        <f>VLOOKUP(A334,'DINAMICA SEGUIMIENTO CLAVES'!$A$5:$E$509,4,0)</f>
        <v>39</v>
      </c>
      <c r="F334" s="123">
        <f>VLOOKUP(A334,'DINAMICA SEGUIMIENTO CLAVES'!$A$5:$E$509,5,0)</f>
        <v>0</v>
      </c>
      <c r="G334" s="127">
        <f t="shared" si="40"/>
        <v>39</v>
      </c>
      <c r="H334" s="127">
        <f t="shared" si="36"/>
        <v>23</v>
      </c>
      <c r="I334" s="122" t="str">
        <f t="shared" si="37"/>
        <v>minimo superado</v>
      </c>
      <c r="J334" s="130">
        <f>VLOOKUP(A334,'DINAMICA SEGUIMIENTO CLAVES'!$A$5:$G$509,6,0)</f>
        <v>73710</v>
      </c>
      <c r="K334" s="130">
        <f>VLOOKUP(A334,'DINAMICA SEGUIMIENTO CLAVES'!$A$5:$G$509,7,0)</f>
        <v>0</v>
      </c>
      <c r="L334" s="130">
        <f t="shared" si="38"/>
        <v>73710</v>
      </c>
      <c r="M334" s="122" t="str">
        <f t="shared" si="39"/>
        <v>Clave sin llegar al maximo</v>
      </c>
    </row>
    <row r="335" spans="1:13" ht="36" x14ac:dyDescent="0.2">
      <c r="A335" s="125" t="s">
        <v>2416</v>
      </c>
      <c r="B335" s="124" t="s">
        <v>2418</v>
      </c>
      <c r="C335" s="123">
        <f>VLOOKUP(A335,'DINAMICA SEGUIMIENTO CLAVES'!$A$5:$E$509,2,0)</f>
        <v>16</v>
      </c>
      <c r="D335" s="123">
        <f>VLOOKUP(A335,'DINAMICA SEGUIMIENTO CLAVES'!$A$5:$E$509,3,0)</f>
        <v>40</v>
      </c>
      <c r="E335" s="123">
        <f>VLOOKUP(A335,'DINAMICA SEGUIMIENTO CLAVES'!$A$5:$E$509,4,0)</f>
        <v>0</v>
      </c>
      <c r="F335" s="123">
        <f>VLOOKUP(A335,'DINAMICA SEGUIMIENTO CLAVES'!$A$5:$E$509,5,0)</f>
        <v>0</v>
      </c>
      <c r="G335" s="123"/>
      <c r="H335" s="127" t="str">
        <f t="shared" si="36"/>
        <v>-</v>
      </c>
      <c r="I335" s="122" t="str">
        <f t="shared" si="37"/>
        <v>minimo sin solicitud</v>
      </c>
      <c r="J335" s="130">
        <f>VLOOKUP(A335,'DINAMICA SEGUIMIENTO CLAVES'!$A$5:$G$509,6,0)</f>
        <v>240000</v>
      </c>
      <c r="K335" s="130">
        <f>VLOOKUP(A335,'DINAMICA SEGUIMIENTO CLAVES'!$A$5:$G$509,7,0)</f>
        <v>0</v>
      </c>
      <c r="L335" s="130">
        <f t="shared" si="38"/>
        <v>240000</v>
      </c>
      <c r="M335" s="122" t="str">
        <f t="shared" si="39"/>
        <v>Clave sin llegar al maximo</v>
      </c>
    </row>
    <row r="336" spans="1:13" ht="24" x14ac:dyDescent="0.2">
      <c r="A336" s="125" t="s">
        <v>277</v>
      </c>
      <c r="B336" s="124" t="s">
        <v>279</v>
      </c>
      <c r="C336" s="123">
        <f>VLOOKUP(A336,'DINAMICA SEGUIMIENTO CLAVES'!$A$5:$E$509,2,0)</f>
        <v>26</v>
      </c>
      <c r="D336" s="123">
        <f>VLOOKUP(A336,'DINAMICA SEGUIMIENTO CLAVES'!$A$5:$E$509,3,0)</f>
        <v>63</v>
      </c>
      <c r="E336" s="123">
        <f>VLOOKUP(A336,'DINAMICA SEGUIMIENTO CLAVES'!$A$5:$E$509,4,0)</f>
        <v>10</v>
      </c>
      <c r="F336" s="123">
        <f>VLOOKUP(A336,'DINAMICA SEGUIMIENTO CLAVES'!$A$5:$E$509,5,0)</f>
        <v>10</v>
      </c>
      <c r="G336" s="123"/>
      <c r="H336" s="127">
        <f t="shared" si="36"/>
        <v>-16</v>
      </c>
      <c r="I336" s="122" t="str">
        <f t="shared" si="37"/>
        <v>minimo parcial</v>
      </c>
      <c r="J336" s="130">
        <f>VLOOKUP(A336,'DINAMICA SEGUIMIENTO CLAVES'!$A$5:$G$509,6,0)</f>
        <v>6961500</v>
      </c>
      <c r="K336" s="130">
        <f>VLOOKUP(A336,'DINAMICA SEGUIMIENTO CLAVES'!$A$5:$G$509,7,0)</f>
        <v>1105000</v>
      </c>
      <c r="L336" s="130">
        <f t="shared" si="38"/>
        <v>5856500</v>
      </c>
      <c r="M336" s="122" t="str">
        <f t="shared" si="39"/>
        <v>Clave sin llegar al maximo</v>
      </c>
    </row>
    <row r="337" spans="1:13" ht="36" x14ac:dyDescent="0.2">
      <c r="A337" s="125" t="s">
        <v>2026</v>
      </c>
      <c r="B337" s="124" t="s">
        <v>2028</v>
      </c>
      <c r="C337" s="123">
        <f>VLOOKUP(A337,'DINAMICA SEGUIMIENTO CLAVES'!$A$5:$E$509,2,0)</f>
        <v>23</v>
      </c>
      <c r="D337" s="123">
        <f>VLOOKUP(A337,'DINAMICA SEGUIMIENTO CLAVES'!$A$5:$E$509,3,0)</f>
        <v>59</v>
      </c>
      <c r="E337" s="123">
        <f>VLOOKUP(A337,'DINAMICA SEGUIMIENTO CLAVES'!$A$5:$E$509,4,0)</f>
        <v>23</v>
      </c>
      <c r="F337" s="123">
        <f>VLOOKUP(A337,'DINAMICA SEGUIMIENTO CLAVES'!$A$5:$E$509,5,0)</f>
        <v>7</v>
      </c>
      <c r="G337" s="127">
        <f>IF(E337=0,"-",(+E337-F337))</f>
        <v>16</v>
      </c>
      <c r="H337" s="127">
        <f t="shared" si="36"/>
        <v>0</v>
      </c>
      <c r="I337" s="122" t="str">
        <f t="shared" si="37"/>
        <v>minimo solicitado</v>
      </c>
      <c r="J337" s="130">
        <f>VLOOKUP(A337,'DINAMICA SEGUIMIENTO CLAVES'!$A$5:$G$509,6,0)</f>
        <v>41623.299999999981</v>
      </c>
      <c r="K337" s="130">
        <f>VLOOKUP(A337,'DINAMICA SEGUIMIENTO CLAVES'!$A$5:$G$509,7,0)</f>
        <v>5140.0999999999931</v>
      </c>
      <c r="L337" s="130">
        <f t="shared" si="38"/>
        <v>36483.19999999999</v>
      </c>
      <c r="M337" s="122" t="str">
        <f t="shared" si="39"/>
        <v>Clave sin llegar al maximo</v>
      </c>
    </row>
    <row r="338" spans="1:13" ht="24" x14ac:dyDescent="0.2">
      <c r="A338" s="125" t="s">
        <v>2406</v>
      </c>
      <c r="B338" s="124" t="s">
        <v>2408</v>
      </c>
      <c r="C338" s="123">
        <f>VLOOKUP(A338,'DINAMICA SEGUIMIENTO CLAVES'!$A$5:$E$509,2,0)</f>
        <v>16</v>
      </c>
      <c r="D338" s="123">
        <f>VLOOKUP(A338,'DINAMICA SEGUIMIENTO CLAVES'!$A$5:$E$509,3,0)</f>
        <v>40</v>
      </c>
      <c r="E338" s="123">
        <f>VLOOKUP(A338,'DINAMICA SEGUIMIENTO CLAVES'!$A$5:$E$509,4,0)</f>
        <v>0</v>
      </c>
      <c r="F338" s="123">
        <f>VLOOKUP(A338,'DINAMICA SEGUIMIENTO CLAVES'!$A$5:$E$509,5,0)</f>
        <v>0</v>
      </c>
      <c r="G338" s="123"/>
      <c r="H338" s="127" t="str">
        <f t="shared" si="36"/>
        <v>-</v>
      </c>
      <c r="I338" s="122" t="str">
        <f t="shared" si="37"/>
        <v>minimo sin solicitud</v>
      </c>
      <c r="J338" s="130">
        <f>VLOOKUP(A338,'DINAMICA SEGUIMIENTO CLAVES'!$A$5:$G$509,6,0)</f>
        <v>1039600</v>
      </c>
      <c r="K338" s="130">
        <f>VLOOKUP(A338,'DINAMICA SEGUIMIENTO CLAVES'!$A$5:$G$509,7,0)</f>
        <v>0</v>
      </c>
      <c r="L338" s="130">
        <f t="shared" si="38"/>
        <v>1039600</v>
      </c>
      <c r="M338" s="122" t="str">
        <f t="shared" si="39"/>
        <v>Clave sin llegar al maximo</v>
      </c>
    </row>
    <row r="339" spans="1:13" ht="36" x14ac:dyDescent="0.2">
      <c r="A339" s="125" t="s">
        <v>619</v>
      </c>
      <c r="B339" s="124" t="s">
        <v>621</v>
      </c>
      <c r="C339" s="123">
        <f>VLOOKUP(A339,'DINAMICA SEGUIMIENTO CLAVES'!$A$5:$E$509,2,0)</f>
        <v>22</v>
      </c>
      <c r="D339" s="123">
        <f>VLOOKUP(A339,'DINAMICA SEGUIMIENTO CLAVES'!$A$5:$E$509,3,0)</f>
        <v>53</v>
      </c>
      <c r="E339" s="123">
        <f>VLOOKUP(A339,'DINAMICA SEGUIMIENTO CLAVES'!$A$5:$E$509,4,0)</f>
        <v>5</v>
      </c>
      <c r="F339" s="123">
        <f>VLOOKUP(A339,'DINAMICA SEGUIMIENTO CLAVES'!$A$5:$E$509,5,0)</f>
        <v>5</v>
      </c>
      <c r="G339" s="123"/>
      <c r="H339" s="127">
        <f t="shared" si="36"/>
        <v>-17</v>
      </c>
      <c r="I339" s="122" t="str">
        <f t="shared" si="37"/>
        <v>minimo parcial</v>
      </c>
      <c r="J339" s="130">
        <f>VLOOKUP(A339,'DINAMICA SEGUIMIENTO CLAVES'!$A$5:$G$509,6,0)</f>
        <v>551.65000000000009</v>
      </c>
      <c r="K339" s="130">
        <f>VLOOKUP(A339,'DINAMICA SEGUIMIENTO CLAVES'!$A$5:$G$509,7,0)</f>
        <v>55</v>
      </c>
      <c r="L339" s="130">
        <f t="shared" si="38"/>
        <v>496.65000000000009</v>
      </c>
      <c r="M339" s="122" t="str">
        <f t="shared" si="39"/>
        <v>Clave sin llegar al maximo</v>
      </c>
    </row>
    <row r="340" spans="1:13" ht="24" x14ac:dyDescent="0.2">
      <c r="A340" s="125" t="s">
        <v>741</v>
      </c>
      <c r="B340" s="124" t="s">
        <v>743</v>
      </c>
      <c r="C340" s="123">
        <f>VLOOKUP(A340,'DINAMICA SEGUIMIENTO CLAVES'!$A$5:$E$509,2,0)</f>
        <v>17</v>
      </c>
      <c r="D340" s="123">
        <f>VLOOKUP(A340,'DINAMICA SEGUIMIENTO CLAVES'!$A$5:$E$509,3,0)</f>
        <v>42</v>
      </c>
      <c r="E340" s="123">
        <f>VLOOKUP(A340,'DINAMICA SEGUIMIENTO CLAVES'!$A$5:$E$509,4,0)</f>
        <v>0</v>
      </c>
      <c r="F340" s="123">
        <f>VLOOKUP(A340,'DINAMICA SEGUIMIENTO CLAVES'!$A$5:$E$509,5,0)</f>
        <v>0</v>
      </c>
      <c r="G340" s="123"/>
      <c r="H340" s="127" t="str">
        <f t="shared" si="36"/>
        <v>-</v>
      </c>
      <c r="I340" s="122" t="str">
        <f t="shared" si="37"/>
        <v>minimo sin solicitud</v>
      </c>
      <c r="J340" s="130">
        <f>VLOOKUP(A340,'DINAMICA SEGUIMIENTO CLAVES'!$A$5:$G$509,6,0)</f>
        <v>686.7</v>
      </c>
      <c r="K340" s="130">
        <f>VLOOKUP(A340,'DINAMICA SEGUIMIENTO CLAVES'!$A$5:$G$509,7,0)</f>
        <v>0</v>
      </c>
      <c r="L340" s="130">
        <f t="shared" si="38"/>
        <v>686.7</v>
      </c>
      <c r="M340" s="122" t="str">
        <f t="shared" si="39"/>
        <v>Clave sin llegar al maximo</v>
      </c>
    </row>
    <row r="341" spans="1:13" ht="60" x14ac:dyDescent="0.2">
      <c r="A341" s="125" t="s">
        <v>1462</v>
      </c>
      <c r="B341" s="124" t="s">
        <v>1464</v>
      </c>
      <c r="C341" s="123">
        <f>VLOOKUP(A341,'DINAMICA SEGUIMIENTO CLAVES'!$A$5:$E$509,2,0)</f>
        <v>18</v>
      </c>
      <c r="D341" s="123">
        <f>VLOOKUP(A341,'DINAMICA SEGUIMIENTO CLAVES'!$A$5:$E$509,3,0)</f>
        <v>43</v>
      </c>
      <c r="E341" s="123">
        <f>VLOOKUP(A341,'DINAMICA SEGUIMIENTO CLAVES'!$A$5:$E$509,4,0)</f>
        <v>18</v>
      </c>
      <c r="F341" s="123">
        <f>VLOOKUP(A341,'DINAMICA SEGUIMIENTO CLAVES'!$A$5:$E$509,5,0)</f>
        <v>0</v>
      </c>
      <c r="G341" s="127">
        <f t="shared" ref="G341:G343" si="41">IF(E341=0,"-",(+E341-F341))</f>
        <v>18</v>
      </c>
      <c r="H341" s="127">
        <f t="shared" si="36"/>
        <v>0</v>
      </c>
      <c r="I341" s="122" t="str">
        <f t="shared" si="37"/>
        <v>minimo solicitado</v>
      </c>
      <c r="J341" s="130">
        <f>VLOOKUP(A341,'DINAMICA SEGUIMIENTO CLAVES'!$A$5:$G$509,6,0)</f>
        <v>30573</v>
      </c>
      <c r="K341" s="130">
        <f>VLOOKUP(A341,'DINAMICA SEGUIMIENTO CLAVES'!$A$5:$G$509,7,0)</f>
        <v>0</v>
      </c>
      <c r="L341" s="130">
        <f t="shared" si="38"/>
        <v>30573</v>
      </c>
      <c r="M341" s="122" t="str">
        <f t="shared" si="39"/>
        <v>Clave sin llegar al maximo</v>
      </c>
    </row>
    <row r="342" spans="1:13" ht="36" x14ac:dyDescent="0.2">
      <c r="A342" s="125" t="s">
        <v>1570</v>
      </c>
      <c r="B342" s="124" t="s">
        <v>1572</v>
      </c>
      <c r="C342" s="123">
        <f>VLOOKUP(A342,'DINAMICA SEGUIMIENTO CLAVES'!$A$5:$E$509,2,0)</f>
        <v>78</v>
      </c>
      <c r="D342" s="123">
        <f>VLOOKUP(A342,'DINAMICA SEGUIMIENTO CLAVES'!$A$5:$E$509,3,0)</f>
        <v>194</v>
      </c>
      <c r="E342" s="123">
        <f>VLOOKUP(A342,'DINAMICA SEGUIMIENTO CLAVES'!$A$5:$E$509,4,0)</f>
        <v>78</v>
      </c>
      <c r="F342" s="123">
        <f>VLOOKUP(A342,'DINAMICA SEGUIMIENTO CLAVES'!$A$5:$E$509,5,0)</f>
        <v>78</v>
      </c>
      <c r="G342" s="127">
        <f t="shared" si="41"/>
        <v>0</v>
      </c>
      <c r="H342" s="127">
        <f t="shared" si="36"/>
        <v>0</v>
      </c>
      <c r="I342" s="122" t="str">
        <f t="shared" si="37"/>
        <v>minimo solicitado</v>
      </c>
      <c r="J342" s="130">
        <f>VLOOKUP(A342,'DINAMICA SEGUIMIENTO CLAVES'!$A$5:$G$509,6,0)</f>
        <v>122967.68000000001</v>
      </c>
      <c r="K342" s="130">
        <f>VLOOKUP(A342,'DINAMICA SEGUIMIENTO CLAVES'!$A$5:$G$509,7,0)</f>
        <v>49446.01</v>
      </c>
      <c r="L342" s="130">
        <f t="shared" si="38"/>
        <v>73521.670000000013</v>
      </c>
      <c r="M342" s="122" t="str">
        <f t="shared" si="39"/>
        <v>Clave sin llegar al maximo</v>
      </c>
    </row>
    <row r="343" spans="1:13" ht="24" x14ac:dyDescent="0.2">
      <c r="A343" s="125" t="s">
        <v>97</v>
      </c>
      <c r="B343" s="124" t="s">
        <v>99</v>
      </c>
      <c r="C343" s="123">
        <f>VLOOKUP(A343,'DINAMICA SEGUIMIENTO CLAVES'!$A$5:$E$509,2,0)</f>
        <v>31</v>
      </c>
      <c r="D343" s="123">
        <f>VLOOKUP(A343,'DINAMICA SEGUIMIENTO CLAVES'!$A$5:$E$509,3,0)</f>
        <v>76</v>
      </c>
      <c r="E343" s="123">
        <f>VLOOKUP(A343,'DINAMICA SEGUIMIENTO CLAVES'!$A$5:$E$509,4,0)</f>
        <v>48</v>
      </c>
      <c r="F343" s="123">
        <f>VLOOKUP(A343,'DINAMICA SEGUIMIENTO CLAVES'!$A$5:$E$509,5,0)</f>
        <v>12</v>
      </c>
      <c r="G343" s="127">
        <f t="shared" si="41"/>
        <v>36</v>
      </c>
      <c r="H343" s="127">
        <f t="shared" si="36"/>
        <v>17</v>
      </c>
      <c r="I343" s="122" t="str">
        <f t="shared" si="37"/>
        <v>minimo superado</v>
      </c>
      <c r="J343" s="130">
        <f>VLOOKUP(A343,'DINAMICA SEGUIMIENTO CLAVES'!$A$5:$G$509,6,0)</f>
        <v>12518.57</v>
      </c>
      <c r="K343" s="130">
        <f>VLOOKUP(A343,'DINAMICA SEGUIMIENTO CLAVES'!$A$5:$G$509,7,0)</f>
        <v>430.43999999999994</v>
      </c>
      <c r="L343" s="130">
        <f t="shared" si="38"/>
        <v>12088.13</v>
      </c>
      <c r="M343" s="122" t="str">
        <f t="shared" si="39"/>
        <v>Clave sin llegar al maximo</v>
      </c>
    </row>
    <row r="344" spans="1:13" ht="24" x14ac:dyDescent="0.2">
      <c r="A344" s="125" t="s">
        <v>1008</v>
      </c>
      <c r="B344" s="124" t="s">
        <v>1010</v>
      </c>
      <c r="C344" s="123">
        <f>VLOOKUP(A344,'DINAMICA SEGUIMIENTO CLAVES'!$A$5:$E$509,2,0)</f>
        <v>19</v>
      </c>
      <c r="D344" s="123">
        <f>VLOOKUP(A344,'DINAMICA SEGUIMIENTO CLAVES'!$A$5:$E$509,3,0)</f>
        <v>47</v>
      </c>
      <c r="E344" s="123">
        <f>VLOOKUP(A344,'DINAMICA SEGUIMIENTO CLAVES'!$A$5:$E$509,4,0)</f>
        <v>0</v>
      </c>
      <c r="F344" s="123">
        <f>VLOOKUP(A344,'DINAMICA SEGUIMIENTO CLAVES'!$A$5:$E$509,5,0)</f>
        <v>0</v>
      </c>
      <c r="G344" s="123"/>
      <c r="H344" s="127" t="str">
        <f t="shared" si="36"/>
        <v>-</v>
      </c>
      <c r="I344" s="122" t="str">
        <f t="shared" si="37"/>
        <v>minimo sin solicitud</v>
      </c>
      <c r="J344" s="130">
        <f>VLOOKUP(A344,'DINAMICA SEGUIMIENTO CLAVES'!$A$5:$G$509,6,0)</f>
        <v>5912.5999999999995</v>
      </c>
      <c r="K344" s="130">
        <f>VLOOKUP(A344,'DINAMICA SEGUIMIENTO CLAVES'!$A$5:$G$509,7,0)</f>
        <v>0</v>
      </c>
      <c r="L344" s="130">
        <f t="shared" si="38"/>
        <v>5912.5999999999995</v>
      </c>
      <c r="M344" s="122" t="str">
        <f t="shared" si="39"/>
        <v>Clave sin llegar al maximo</v>
      </c>
    </row>
    <row r="345" spans="1:13" ht="36" x14ac:dyDescent="0.2">
      <c r="A345" s="125" t="s">
        <v>273</v>
      </c>
      <c r="B345" s="124" t="s">
        <v>275</v>
      </c>
      <c r="C345" s="123">
        <f>VLOOKUP(A345,'DINAMICA SEGUIMIENTO CLAVES'!$A$5:$E$509,2,0)</f>
        <v>19</v>
      </c>
      <c r="D345" s="123">
        <f>VLOOKUP(A345,'DINAMICA SEGUIMIENTO CLAVES'!$A$5:$E$509,3,0)</f>
        <v>47</v>
      </c>
      <c r="E345" s="123">
        <f>VLOOKUP(A345,'DINAMICA SEGUIMIENTO CLAVES'!$A$5:$E$509,4,0)</f>
        <v>0</v>
      </c>
      <c r="F345" s="123">
        <f>VLOOKUP(A345,'DINAMICA SEGUIMIENTO CLAVES'!$A$5:$E$509,5,0)</f>
        <v>0</v>
      </c>
      <c r="G345" s="123"/>
      <c r="H345" s="127" t="str">
        <f t="shared" si="36"/>
        <v>-</v>
      </c>
      <c r="I345" s="122" t="str">
        <f t="shared" si="37"/>
        <v>minimo sin solicitud</v>
      </c>
      <c r="J345" s="130">
        <f>VLOOKUP(A345,'DINAMICA SEGUIMIENTO CLAVES'!$A$5:$G$509,6,0)</f>
        <v>2437953.4499999997</v>
      </c>
      <c r="K345" s="130">
        <f>VLOOKUP(A345,'DINAMICA SEGUIMIENTO CLAVES'!$A$5:$G$509,7,0)</f>
        <v>0</v>
      </c>
      <c r="L345" s="130">
        <f t="shared" si="38"/>
        <v>2437953.4499999997</v>
      </c>
      <c r="M345" s="122" t="str">
        <f t="shared" si="39"/>
        <v>Clave sin llegar al maximo</v>
      </c>
    </row>
    <row r="346" spans="1:13" ht="36" x14ac:dyDescent="0.2">
      <c r="A346" s="125" t="s">
        <v>995</v>
      </c>
      <c r="B346" s="124" t="s">
        <v>997</v>
      </c>
      <c r="C346" s="123">
        <f>VLOOKUP(A346,'DINAMICA SEGUIMIENTO CLAVES'!$A$5:$E$509,2,0)</f>
        <v>52</v>
      </c>
      <c r="D346" s="123">
        <f>VLOOKUP(A346,'DINAMICA SEGUIMIENTO CLAVES'!$A$5:$E$509,3,0)</f>
        <v>126</v>
      </c>
      <c r="E346" s="123">
        <f>VLOOKUP(A346,'DINAMICA SEGUIMIENTO CLAVES'!$A$5:$E$509,4,0)</f>
        <v>52</v>
      </c>
      <c r="F346" s="123">
        <f>VLOOKUP(A346,'DINAMICA SEGUIMIENTO CLAVES'!$A$5:$E$509,5,0)</f>
        <v>52</v>
      </c>
      <c r="G346" s="127">
        <f>IF(E346=0,"-",(+E346-F346))</f>
        <v>0</v>
      </c>
      <c r="H346" s="127">
        <f t="shared" si="36"/>
        <v>0</v>
      </c>
      <c r="I346" s="122" t="str">
        <f t="shared" si="37"/>
        <v>minimo solicitado</v>
      </c>
      <c r="J346" s="130">
        <f>VLOOKUP(A346,'DINAMICA SEGUIMIENTO CLAVES'!$A$5:$G$509,6,0)</f>
        <v>15741.539999999999</v>
      </c>
      <c r="K346" s="130">
        <f>VLOOKUP(A346,'DINAMICA SEGUIMIENTO CLAVES'!$A$5:$G$509,7,0)</f>
        <v>6498.7999999999993</v>
      </c>
      <c r="L346" s="130">
        <f t="shared" si="38"/>
        <v>9242.74</v>
      </c>
      <c r="M346" s="122" t="str">
        <f t="shared" si="39"/>
        <v>Clave sin llegar al maximo</v>
      </c>
    </row>
    <row r="347" spans="1:13" ht="36" x14ac:dyDescent="0.2">
      <c r="A347" s="125" t="s">
        <v>464</v>
      </c>
      <c r="B347" s="124" t="s">
        <v>466</v>
      </c>
      <c r="C347" s="123">
        <f>VLOOKUP(A347,'DINAMICA SEGUIMIENTO CLAVES'!$A$5:$E$509,2,0)</f>
        <v>186</v>
      </c>
      <c r="D347" s="123">
        <f>VLOOKUP(A347,'DINAMICA SEGUIMIENTO CLAVES'!$A$5:$E$509,3,0)</f>
        <v>466</v>
      </c>
      <c r="E347" s="123">
        <f>VLOOKUP(A347,'DINAMICA SEGUIMIENTO CLAVES'!$A$5:$E$509,4,0)</f>
        <v>166</v>
      </c>
      <c r="F347" s="123">
        <f>VLOOKUP(A347,'DINAMICA SEGUIMIENTO CLAVES'!$A$5:$E$509,5,0)</f>
        <v>166</v>
      </c>
      <c r="G347" s="123"/>
      <c r="H347" s="127">
        <f t="shared" si="36"/>
        <v>-20</v>
      </c>
      <c r="I347" s="122" t="str">
        <f t="shared" si="37"/>
        <v>minimo parcial</v>
      </c>
      <c r="J347" s="130">
        <f>VLOOKUP(A347,'DINAMICA SEGUIMIENTO CLAVES'!$A$5:$G$509,6,0)</f>
        <v>20627.88</v>
      </c>
      <c r="K347" s="130">
        <f>VLOOKUP(A347,'DINAMICA SEGUIMIENTO CLAVES'!$A$5:$G$509,7,0)</f>
        <v>7788.72</v>
      </c>
      <c r="L347" s="130">
        <f t="shared" si="38"/>
        <v>12839.16</v>
      </c>
      <c r="M347" s="122" t="str">
        <f t="shared" si="39"/>
        <v>Clave sin llegar al maximo</v>
      </c>
    </row>
    <row r="348" spans="1:13" ht="24" x14ac:dyDescent="0.2">
      <c r="A348" s="125" t="s">
        <v>1682</v>
      </c>
      <c r="B348" s="124" t="s">
        <v>1684</v>
      </c>
      <c r="C348" s="123">
        <f>VLOOKUP(A348,'DINAMICA SEGUIMIENTO CLAVES'!$A$5:$E$509,2,0)</f>
        <v>52</v>
      </c>
      <c r="D348" s="123">
        <f>VLOOKUP(A348,'DINAMICA SEGUIMIENTO CLAVES'!$A$5:$E$509,3,0)</f>
        <v>126</v>
      </c>
      <c r="E348" s="123">
        <f>VLOOKUP(A348,'DINAMICA SEGUIMIENTO CLAVES'!$A$5:$E$509,4,0)</f>
        <v>32</v>
      </c>
      <c r="F348" s="123">
        <f>VLOOKUP(A348,'DINAMICA SEGUIMIENTO CLAVES'!$A$5:$E$509,5,0)</f>
        <v>32</v>
      </c>
      <c r="G348" s="123"/>
      <c r="H348" s="127">
        <f t="shared" si="36"/>
        <v>-20</v>
      </c>
      <c r="I348" s="122" t="str">
        <f t="shared" si="37"/>
        <v>minimo parcial</v>
      </c>
      <c r="J348" s="130">
        <f>VLOOKUP(A348,'DINAMICA SEGUIMIENTO CLAVES'!$A$5:$G$509,6,0)</f>
        <v>13134.19</v>
      </c>
      <c r="K348" s="130">
        <f>VLOOKUP(A348,'DINAMICA SEGUIMIENTO CLAVES'!$A$5:$G$509,7,0)</f>
        <v>3365.44</v>
      </c>
      <c r="L348" s="130">
        <f t="shared" si="38"/>
        <v>9768.75</v>
      </c>
      <c r="M348" s="122" t="str">
        <f t="shared" si="39"/>
        <v>Clave sin llegar al maximo</v>
      </c>
    </row>
    <row r="349" spans="1:13" ht="24" x14ac:dyDescent="0.2">
      <c r="A349" s="125" t="s">
        <v>760</v>
      </c>
      <c r="B349" s="124" t="s">
        <v>762</v>
      </c>
      <c r="C349" s="123">
        <f>VLOOKUP(A349,'DINAMICA SEGUIMIENTO CLAVES'!$A$5:$E$509,2,0)</f>
        <v>52</v>
      </c>
      <c r="D349" s="123">
        <f>VLOOKUP(A349,'DINAMICA SEGUIMIENTO CLAVES'!$A$5:$E$509,3,0)</f>
        <v>126</v>
      </c>
      <c r="E349" s="123">
        <f>VLOOKUP(A349,'DINAMICA SEGUIMIENTO CLAVES'!$A$5:$E$509,4,0)</f>
        <v>90</v>
      </c>
      <c r="F349" s="123">
        <f>VLOOKUP(A349,'DINAMICA SEGUIMIENTO CLAVES'!$A$5:$E$509,5,0)</f>
        <v>32</v>
      </c>
      <c r="G349" s="127">
        <f t="shared" ref="G349:G352" si="42">IF(E349=0,"-",(+E349-F349))</f>
        <v>58</v>
      </c>
      <c r="H349" s="127">
        <f t="shared" si="36"/>
        <v>38</v>
      </c>
      <c r="I349" s="122" t="str">
        <f t="shared" si="37"/>
        <v>minimo superado</v>
      </c>
      <c r="J349" s="130">
        <f>VLOOKUP(A349,'DINAMICA SEGUIMIENTO CLAVES'!$A$5:$G$509,6,0)</f>
        <v>538.32999999999993</v>
      </c>
      <c r="K349" s="130">
        <f>VLOOKUP(A349,'DINAMICA SEGUIMIENTO CLAVES'!$A$5:$G$509,7,0)</f>
        <v>136.63999999999999</v>
      </c>
      <c r="L349" s="130">
        <f t="shared" si="38"/>
        <v>401.68999999999994</v>
      </c>
      <c r="M349" s="122" t="str">
        <f t="shared" si="39"/>
        <v>Clave sin llegar al maximo</v>
      </c>
    </row>
    <row r="350" spans="1:13" ht="24" x14ac:dyDescent="0.2">
      <c r="A350" s="125" t="s">
        <v>1244</v>
      </c>
      <c r="B350" s="124" t="s">
        <v>1246</v>
      </c>
      <c r="C350" s="123">
        <f>VLOOKUP(A350,'DINAMICA SEGUIMIENTO CLAVES'!$A$5:$E$509,2,0)</f>
        <v>52</v>
      </c>
      <c r="D350" s="123">
        <f>VLOOKUP(A350,'DINAMICA SEGUIMIENTO CLAVES'!$A$5:$E$509,3,0)</f>
        <v>126</v>
      </c>
      <c r="E350" s="123">
        <f>VLOOKUP(A350,'DINAMICA SEGUIMIENTO CLAVES'!$A$5:$E$509,4,0)</f>
        <v>52</v>
      </c>
      <c r="F350" s="123">
        <f>VLOOKUP(A350,'DINAMICA SEGUIMIENTO CLAVES'!$A$5:$E$509,5,0)</f>
        <v>32</v>
      </c>
      <c r="G350" s="127">
        <f t="shared" si="42"/>
        <v>20</v>
      </c>
      <c r="H350" s="127">
        <f t="shared" si="36"/>
        <v>0</v>
      </c>
      <c r="I350" s="122" t="str">
        <f t="shared" si="37"/>
        <v>minimo solicitado</v>
      </c>
      <c r="J350" s="130">
        <f>VLOOKUP(A350,'DINAMICA SEGUIMIENTO CLAVES'!$A$5:$G$509,6,0)</f>
        <v>1682.74</v>
      </c>
      <c r="K350" s="130">
        <f>VLOOKUP(A350,'DINAMICA SEGUIMIENTO CLAVES'!$A$5:$G$509,7,0)</f>
        <v>373.76</v>
      </c>
      <c r="L350" s="130">
        <f t="shared" si="38"/>
        <v>1308.98</v>
      </c>
      <c r="M350" s="122" t="str">
        <f t="shared" si="39"/>
        <v>Clave sin llegar al maximo</v>
      </c>
    </row>
    <row r="351" spans="1:13" ht="36" x14ac:dyDescent="0.2">
      <c r="A351" s="125" t="s">
        <v>593</v>
      </c>
      <c r="B351" s="124" t="s">
        <v>595</v>
      </c>
      <c r="C351" s="123">
        <f>VLOOKUP(A351,'DINAMICA SEGUIMIENTO CLAVES'!$A$5:$E$509,2,0)</f>
        <v>52</v>
      </c>
      <c r="D351" s="123">
        <f>VLOOKUP(A351,'DINAMICA SEGUIMIENTO CLAVES'!$A$5:$E$509,3,0)</f>
        <v>126</v>
      </c>
      <c r="E351" s="123">
        <f>VLOOKUP(A351,'DINAMICA SEGUIMIENTO CLAVES'!$A$5:$E$509,4,0)</f>
        <v>52</v>
      </c>
      <c r="F351" s="123">
        <f>VLOOKUP(A351,'DINAMICA SEGUIMIENTO CLAVES'!$A$5:$E$509,5,0)</f>
        <v>32</v>
      </c>
      <c r="G351" s="127">
        <f t="shared" si="42"/>
        <v>20</v>
      </c>
      <c r="H351" s="127">
        <f t="shared" si="36"/>
        <v>0</v>
      </c>
      <c r="I351" s="122" t="str">
        <f t="shared" si="37"/>
        <v>minimo solicitado</v>
      </c>
      <c r="J351" s="130">
        <f>VLOOKUP(A351,'DINAMICA SEGUIMIENTO CLAVES'!$A$5:$G$509,6,0)</f>
        <v>2255.3999999999996</v>
      </c>
      <c r="K351" s="130">
        <f>VLOOKUP(A351,'DINAMICA SEGUIMIENTO CLAVES'!$A$5:$G$509,7,0)</f>
        <v>572.79999999999995</v>
      </c>
      <c r="L351" s="130">
        <f t="shared" si="38"/>
        <v>1682.5999999999997</v>
      </c>
      <c r="M351" s="122" t="str">
        <f t="shared" si="39"/>
        <v>Clave sin llegar al maximo</v>
      </c>
    </row>
    <row r="352" spans="1:13" ht="24" x14ac:dyDescent="0.2">
      <c r="A352" s="125" t="s">
        <v>327</v>
      </c>
      <c r="B352" s="124" t="s">
        <v>2211</v>
      </c>
      <c r="C352" s="123">
        <f>VLOOKUP(A352,'DINAMICA SEGUIMIENTO CLAVES'!$A$5:$E$509,2,0)</f>
        <v>52</v>
      </c>
      <c r="D352" s="123">
        <f>VLOOKUP(A352,'DINAMICA SEGUIMIENTO CLAVES'!$A$5:$E$509,3,0)</f>
        <v>126</v>
      </c>
      <c r="E352" s="123">
        <f>VLOOKUP(A352,'DINAMICA SEGUIMIENTO CLAVES'!$A$5:$E$509,4,0)</f>
        <v>52</v>
      </c>
      <c r="F352" s="123">
        <f>VLOOKUP(A352,'DINAMICA SEGUIMIENTO CLAVES'!$A$5:$E$509,5,0)</f>
        <v>32</v>
      </c>
      <c r="G352" s="127">
        <f t="shared" si="42"/>
        <v>20</v>
      </c>
      <c r="H352" s="127">
        <f t="shared" si="36"/>
        <v>0</v>
      </c>
      <c r="I352" s="122" t="str">
        <f t="shared" si="37"/>
        <v>minimo solicitado</v>
      </c>
      <c r="J352" s="130">
        <f>VLOOKUP(A352,'DINAMICA SEGUIMIENTO CLAVES'!$A$5:$G$509,6,0)</f>
        <v>20160000</v>
      </c>
      <c r="K352" s="130">
        <f>VLOOKUP(A352,'DINAMICA SEGUIMIENTO CLAVES'!$A$5:$G$509,7,0)</f>
        <v>5120000</v>
      </c>
      <c r="L352" s="130">
        <f t="shared" si="38"/>
        <v>15040000</v>
      </c>
      <c r="M352" s="122" t="str">
        <f t="shared" si="39"/>
        <v>Clave sin llegar al maximo</v>
      </c>
    </row>
    <row r="353" spans="1:13" ht="24" x14ac:dyDescent="0.2">
      <c r="A353" s="125" t="s">
        <v>458</v>
      </c>
      <c r="B353" s="124" t="s">
        <v>460</v>
      </c>
      <c r="C353" s="123">
        <f>VLOOKUP(A353,'DINAMICA SEGUIMIENTO CLAVES'!$A$5:$E$509,2,0)</f>
        <v>23</v>
      </c>
      <c r="D353" s="123">
        <f>VLOOKUP(A353,'DINAMICA SEGUIMIENTO CLAVES'!$A$5:$E$509,3,0)</f>
        <v>55</v>
      </c>
      <c r="E353" s="123">
        <f>VLOOKUP(A353,'DINAMICA SEGUIMIENTO CLAVES'!$A$5:$E$509,4,0)</f>
        <v>10</v>
      </c>
      <c r="F353" s="123">
        <f>VLOOKUP(A353,'DINAMICA SEGUIMIENTO CLAVES'!$A$5:$E$509,5,0)</f>
        <v>2</v>
      </c>
      <c r="G353" s="123"/>
      <c r="H353" s="127">
        <f t="shared" si="36"/>
        <v>-13</v>
      </c>
      <c r="I353" s="122" t="str">
        <f t="shared" si="37"/>
        <v>minimo parcial</v>
      </c>
      <c r="J353" s="130">
        <f>VLOOKUP(A353,'DINAMICA SEGUIMIENTO CLAVES'!$A$5:$G$509,6,0)</f>
        <v>476.74</v>
      </c>
      <c r="K353" s="130">
        <f>VLOOKUP(A353,'DINAMICA SEGUIMIENTO CLAVES'!$A$5:$G$509,7,0)</f>
        <v>17.239999999999998</v>
      </c>
      <c r="L353" s="130">
        <f t="shared" si="38"/>
        <v>459.5</v>
      </c>
      <c r="M353" s="122" t="str">
        <f t="shared" si="39"/>
        <v>Clave sin llegar al maximo</v>
      </c>
    </row>
    <row r="354" spans="1:13" ht="24" x14ac:dyDescent="0.2">
      <c r="A354" s="125" t="s">
        <v>1364</v>
      </c>
      <c r="B354" s="124" t="s">
        <v>1366</v>
      </c>
      <c r="C354" s="123">
        <f>VLOOKUP(A354,'DINAMICA SEGUIMIENTO CLAVES'!$A$5:$E$509,2,0)</f>
        <v>21</v>
      </c>
      <c r="D354" s="123">
        <f>VLOOKUP(A354,'DINAMICA SEGUIMIENTO CLAVES'!$A$5:$E$509,3,0)</f>
        <v>50</v>
      </c>
      <c r="E354" s="123">
        <f>VLOOKUP(A354,'DINAMICA SEGUIMIENTO CLAVES'!$A$5:$E$509,4,0)</f>
        <v>0</v>
      </c>
      <c r="F354" s="123">
        <f>VLOOKUP(A354,'DINAMICA SEGUIMIENTO CLAVES'!$A$5:$E$509,5,0)</f>
        <v>0</v>
      </c>
      <c r="G354" s="123"/>
      <c r="H354" s="127" t="str">
        <f t="shared" si="36"/>
        <v>-</v>
      </c>
      <c r="I354" s="122" t="str">
        <f t="shared" si="37"/>
        <v>minimo sin solicitud</v>
      </c>
      <c r="J354" s="130">
        <f>VLOOKUP(A354,'DINAMICA SEGUIMIENTO CLAVES'!$A$5:$G$509,6,0)</f>
        <v>5423.4699999999993</v>
      </c>
      <c r="K354" s="130">
        <f>VLOOKUP(A354,'DINAMICA SEGUIMIENTO CLAVES'!$A$5:$G$509,7,0)</f>
        <v>0</v>
      </c>
      <c r="L354" s="130">
        <f t="shared" si="38"/>
        <v>5423.4699999999993</v>
      </c>
      <c r="M354" s="122" t="str">
        <f t="shared" si="39"/>
        <v>Clave sin llegar al maximo</v>
      </c>
    </row>
    <row r="355" spans="1:13" ht="60" x14ac:dyDescent="0.2">
      <c r="A355" s="125" t="s">
        <v>1466</v>
      </c>
      <c r="B355" s="124" t="s">
        <v>1468</v>
      </c>
      <c r="C355" s="123">
        <f>VLOOKUP(A355,'DINAMICA SEGUIMIENTO CLAVES'!$A$5:$E$509,2,0)</f>
        <v>22</v>
      </c>
      <c r="D355" s="123">
        <f>VLOOKUP(A355,'DINAMICA SEGUIMIENTO CLAVES'!$A$5:$E$509,3,0)</f>
        <v>53</v>
      </c>
      <c r="E355" s="123">
        <f>VLOOKUP(A355,'DINAMICA SEGUIMIENTO CLAVES'!$A$5:$E$509,4,0)</f>
        <v>22</v>
      </c>
      <c r="F355" s="123">
        <f>VLOOKUP(A355,'DINAMICA SEGUIMIENTO CLAVES'!$A$5:$E$509,5,0)</f>
        <v>0</v>
      </c>
      <c r="G355" s="127">
        <f t="shared" ref="G355:G356" si="43">IF(E355=0,"-",(+E355-F355))</f>
        <v>22</v>
      </c>
      <c r="H355" s="127">
        <f t="shared" si="36"/>
        <v>0</v>
      </c>
      <c r="I355" s="122" t="str">
        <f t="shared" si="37"/>
        <v>minimo solicitado</v>
      </c>
      <c r="J355" s="130">
        <f>VLOOKUP(A355,'DINAMICA SEGUIMIENTO CLAVES'!$A$5:$G$509,6,0)</f>
        <v>53424</v>
      </c>
      <c r="K355" s="130">
        <f>VLOOKUP(A355,'DINAMICA SEGUIMIENTO CLAVES'!$A$5:$G$509,7,0)</f>
        <v>0</v>
      </c>
      <c r="L355" s="130">
        <f t="shared" si="38"/>
        <v>53424</v>
      </c>
      <c r="M355" s="122" t="str">
        <f t="shared" si="39"/>
        <v>Clave sin llegar al maximo</v>
      </c>
    </row>
    <row r="356" spans="1:13" ht="48" x14ac:dyDescent="0.2">
      <c r="A356" s="125" t="s">
        <v>1808</v>
      </c>
      <c r="B356" s="124" t="s">
        <v>1810</v>
      </c>
      <c r="C356" s="123">
        <f>VLOOKUP(A356,'DINAMICA SEGUIMIENTO CLAVES'!$A$5:$E$509,2,0)</f>
        <v>23</v>
      </c>
      <c r="D356" s="123">
        <f>VLOOKUP(A356,'DINAMICA SEGUIMIENTO CLAVES'!$A$5:$E$509,3,0)</f>
        <v>56</v>
      </c>
      <c r="E356" s="123">
        <f>VLOOKUP(A356,'DINAMICA SEGUIMIENTO CLAVES'!$A$5:$E$509,4,0)</f>
        <v>23</v>
      </c>
      <c r="F356" s="123">
        <f>VLOOKUP(A356,'DINAMICA SEGUIMIENTO CLAVES'!$A$5:$E$509,5,0)</f>
        <v>0</v>
      </c>
      <c r="G356" s="127">
        <f t="shared" si="43"/>
        <v>23</v>
      </c>
      <c r="H356" s="127">
        <f t="shared" si="36"/>
        <v>0</v>
      </c>
      <c r="I356" s="122" t="str">
        <f t="shared" si="37"/>
        <v>minimo solicitado</v>
      </c>
      <c r="J356" s="130">
        <f>VLOOKUP(A356,'DINAMICA SEGUIMIENTO CLAVES'!$A$5:$G$509,6,0)</f>
        <v>231728</v>
      </c>
      <c r="K356" s="130">
        <f>VLOOKUP(A356,'DINAMICA SEGUIMIENTO CLAVES'!$A$5:$G$509,7,0)</f>
        <v>0</v>
      </c>
      <c r="L356" s="130">
        <f t="shared" si="38"/>
        <v>231728</v>
      </c>
      <c r="M356" s="122" t="str">
        <f t="shared" si="39"/>
        <v>Clave sin llegar al maximo</v>
      </c>
    </row>
    <row r="357" spans="1:13" ht="24" x14ac:dyDescent="0.2">
      <c r="A357" s="125" t="s">
        <v>749</v>
      </c>
      <c r="B357" s="124" t="s">
        <v>751</v>
      </c>
      <c r="C357" s="123">
        <f>VLOOKUP(A357,'DINAMICA SEGUIMIENTO CLAVES'!$A$5:$E$509,2,0)</f>
        <v>23</v>
      </c>
      <c r="D357" s="123">
        <f>VLOOKUP(A357,'DINAMICA SEGUIMIENTO CLAVES'!$A$5:$E$509,3,0)</f>
        <v>57</v>
      </c>
      <c r="E357" s="123">
        <f>VLOOKUP(A357,'DINAMICA SEGUIMIENTO CLAVES'!$A$5:$E$509,4,0)</f>
        <v>0</v>
      </c>
      <c r="F357" s="123">
        <f>VLOOKUP(A357,'DINAMICA SEGUIMIENTO CLAVES'!$A$5:$E$509,5,0)</f>
        <v>0</v>
      </c>
      <c r="G357" s="123"/>
      <c r="H357" s="127" t="str">
        <f t="shared" si="36"/>
        <v>-</v>
      </c>
      <c r="I357" s="122" t="str">
        <f t="shared" si="37"/>
        <v>minimo sin solicitud</v>
      </c>
      <c r="J357" s="130">
        <f>VLOOKUP(A357,'DINAMICA SEGUIMIENTO CLAVES'!$A$5:$G$509,6,0)</f>
        <v>34200</v>
      </c>
      <c r="K357" s="130">
        <f>VLOOKUP(A357,'DINAMICA SEGUIMIENTO CLAVES'!$A$5:$G$509,7,0)</f>
        <v>0</v>
      </c>
      <c r="L357" s="130">
        <f t="shared" si="38"/>
        <v>34200</v>
      </c>
      <c r="M357" s="122" t="str">
        <f t="shared" si="39"/>
        <v>Clave sin llegar al maximo</v>
      </c>
    </row>
    <row r="358" spans="1:13" ht="24" x14ac:dyDescent="0.2">
      <c r="A358" s="125" t="s">
        <v>801</v>
      </c>
      <c r="B358" s="124" t="s">
        <v>803</v>
      </c>
      <c r="C358" s="123">
        <f>VLOOKUP(A358,'DINAMICA SEGUIMIENTO CLAVES'!$A$5:$E$509,2,0)</f>
        <v>24</v>
      </c>
      <c r="D358" s="123">
        <f>VLOOKUP(A358,'DINAMICA SEGUIMIENTO CLAVES'!$A$5:$E$509,3,0)</f>
        <v>60</v>
      </c>
      <c r="E358" s="123">
        <f>VLOOKUP(A358,'DINAMICA SEGUIMIENTO CLAVES'!$A$5:$E$509,4,0)</f>
        <v>0</v>
      </c>
      <c r="F358" s="123">
        <f>VLOOKUP(A358,'DINAMICA SEGUIMIENTO CLAVES'!$A$5:$E$509,5,0)</f>
        <v>0</v>
      </c>
      <c r="G358" s="123"/>
      <c r="H358" s="127" t="str">
        <f t="shared" si="36"/>
        <v>-</v>
      </c>
      <c r="I358" s="122" t="str">
        <f t="shared" si="37"/>
        <v>minimo sin solicitud</v>
      </c>
      <c r="J358" s="130">
        <f>VLOOKUP(A358,'DINAMICA SEGUIMIENTO CLAVES'!$A$5:$G$509,6,0)</f>
        <v>8340</v>
      </c>
      <c r="K358" s="130">
        <f>VLOOKUP(A358,'DINAMICA SEGUIMIENTO CLAVES'!$A$5:$G$509,7,0)</f>
        <v>0</v>
      </c>
      <c r="L358" s="130">
        <f t="shared" si="38"/>
        <v>8340</v>
      </c>
      <c r="M358" s="122" t="str">
        <f t="shared" si="39"/>
        <v>Clave sin llegar al maximo</v>
      </c>
    </row>
    <row r="359" spans="1:13" ht="36" x14ac:dyDescent="0.2">
      <c r="A359" s="125" t="s">
        <v>662</v>
      </c>
      <c r="B359" s="124" t="s">
        <v>664</v>
      </c>
      <c r="C359" s="123">
        <f>VLOOKUP(A359,'DINAMICA SEGUIMIENTO CLAVES'!$A$5:$E$509,2,0)</f>
        <v>24</v>
      </c>
      <c r="D359" s="123">
        <f>VLOOKUP(A359,'DINAMICA SEGUIMIENTO CLAVES'!$A$5:$E$509,3,0)</f>
        <v>59</v>
      </c>
      <c r="E359" s="123">
        <f>VLOOKUP(A359,'DINAMICA SEGUIMIENTO CLAVES'!$A$5:$E$509,4,0)</f>
        <v>33</v>
      </c>
      <c r="F359" s="123">
        <f>VLOOKUP(A359,'DINAMICA SEGUIMIENTO CLAVES'!$A$5:$E$509,5,0)</f>
        <v>6</v>
      </c>
      <c r="G359" s="127">
        <f>IF(E359=0,"-",(+E359-F359))</f>
        <v>27</v>
      </c>
      <c r="H359" s="127">
        <f t="shared" si="36"/>
        <v>9</v>
      </c>
      <c r="I359" s="122" t="str">
        <f t="shared" si="37"/>
        <v>minimo superado</v>
      </c>
      <c r="J359" s="130">
        <f>VLOOKUP(A359,'DINAMICA SEGUIMIENTO CLAVES'!$A$5:$G$509,6,0)</f>
        <v>2026.61</v>
      </c>
      <c r="K359" s="130">
        <f>VLOOKUP(A359,'DINAMICA SEGUIMIENTO CLAVES'!$A$5:$G$509,7,0)</f>
        <v>228</v>
      </c>
      <c r="L359" s="130">
        <f t="shared" si="38"/>
        <v>1798.61</v>
      </c>
      <c r="M359" s="122" t="str">
        <f t="shared" si="39"/>
        <v>Clave sin llegar al maximo</v>
      </c>
    </row>
    <row r="360" spans="1:13" ht="24" x14ac:dyDescent="0.2">
      <c r="A360" s="125" t="s">
        <v>916</v>
      </c>
      <c r="B360" s="124" t="s">
        <v>918</v>
      </c>
      <c r="C360" s="123">
        <f>VLOOKUP(A360,'DINAMICA SEGUIMIENTO CLAVES'!$A$5:$E$509,2,0)</f>
        <v>24</v>
      </c>
      <c r="D360" s="123">
        <f>VLOOKUP(A360,'DINAMICA SEGUIMIENTO CLAVES'!$A$5:$E$509,3,0)</f>
        <v>59</v>
      </c>
      <c r="E360" s="123">
        <f>VLOOKUP(A360,'DINAMICA SEGUIMIENTO CLAVES'!$A$5:$E$509,4,0)</f>
        <v>0</v>
      </c>
      <c r="F360" s="123">
        <f>VLOOKUP(A360,'DINAMICA SEGUIMIENTO CLAVES'!$A$5:$E$509,5,0)</f>
        <v>0</v>
      </c>
      <c r="G360" s="123"/>
      <c r="H360" s="127" t="str">
        <f t="shared" si="36"/>
        <v>-</v>
      </c>
      <c r="I360" s="122" t="str">
        <f t="shared" si="37"/>
        <v>minimo sin solicitud</v>
      </c>
      <c r="J360" s="130">
        <f>VLOOKUP(A360,'DINAMICA SEGUIMIENTO CLAVES'!$A$5:$G$509,6,0)</f>
        <v>3287.17</v>
      </c>
      <c r="K360" s="130">
        <f>VLOOKUP(A360,'DINAMICA SEGUIMIENTO CLAVES'!$A$5:$G$509,7,0)</f>
        <v>0</v>
      </c>
      <c r="L360" s="130">
        <f t="shared" si="38"/>
        <v>3287.17</v>
      </c>
      <c r="M360" s="122" t="str">
        <f t="shared" si="39"/>
        <v>Clave sin llegar al maximo</v>
      </c>
    </row>
    <row r="361" spans="1:13" ht="48" x14ac:dyDescent="0.2">
      <c r="A361" s="125" t="s">
        <v>2233</v>
      </c>
      <c r="B361" s="124" t="s">
        <v>2235</v>
      </c>
      <c r="C361" s="123">
        <f>VLOOKUP(A361,'DINAMICA SEGUIMIENTO CLAVES'!$A$5:$E$509,2,0)</f>
        <v>24</v>
      </c>
      <c r="D361" s="123">
        <f>VLOOKUP(A361,'DINAMICA SEGUIMIENTO CLAVES'!$A$5:$E$509,3,0)</f>
        <v>60</v>
      </c>
      <c r="E361" s="123">
        <f>VLOOKUP(A361,'DINAMICA SEGUIMIENTO CLAVES'!$A$5:$E$509,4,0)</f>
        <v>0</v>
      </c>
      <c r="F361" s="123">
        <f>VLOOKUP(A361,'DINAMICA SEGUIMIENTO CLAVES'!$A$5:$E$509,5,0)</f>
        <v>0</v>
      </c>
      <c r="G361" s="123"/>
      <c r="H361" s="127" t="str">
        <f t="shared" si="36"/>
        <v>-</v>
      </c>
      <c r="I361" s="122" t="str">
        <f t="shared" si="37"/>
        <v>minimo sin solicitud</v>
      </c>
      <c r="J361" s="130">
        <f>VLOOKUP(A361,'DINAMICA SEGUIMIENTO CLAVES'!$A$5:$G$509,6,0)</f>
        <v>3300</v>
      </c>
      <c r="K361" s="130">
        <f>VLOOKUP(A361,'DINAMICA SEGUIMIENTO CLAVES'!$A$5:$G$509,7,0)</f>
        <v>0</v>
      </c>
      <c r="L361" s="130">
        <f t="shared" si="38"/>
        <v>3300</v>
      </c>
      <c r="M361" s="122" t="str">
        <f t="shared" si="39"/>
        <v>Clave sin llegar al maximo</v>
      </c>
    </row>
    <row r="362" spans="1:13" ht="36" x14ac:dyDescent="0.2">
      <c r="A362" s="125" t="s">
        <v>1511</v>
      </c>
      <c r="B362" s="124" t="s">
        <v>1513</v>
      </c>
      <c r="C362" s="123">
        <f>VLOOKUP(A362,'DINAMICA SEGUIMIENTO CLAVES'!$A$5:$E$509,2,0)</f>
        <v>99</v>
      </c>
      <c r="D362" s="123">
        <f>VLOOKUP(A362,'DINAMICA SEGUIMIENTO CLAVES'!$A$5:$E$509,3,0)</f>
        <v>244</v>
      </c>
      <c r="E362" s="123">
        <f>VLOOKUP(A362,'DINAMICA SEGUIMIENTO CLAVES'!$A$5:$E$509,4,0)</f>
        <v>99</v>
      </c>
      <c r="F362" s="123">
        <f>VLOOKUP(A362,'DINAMICA SEGUIMIENTO CLAVES'!$A$5:$E$509,5,0)</f>
        <v>75</v>
      </c>
      <c r="G362" s="127">
        <f>IF(E362=0,"-",(+E362-F362))</f>
        <v>24</v>
      </c>
      <c r="H362" s="127">
        <f t="shared" si="36"/>
        <v>0</v>
      </c>
      <c r="I362" s="122" t="str">
        <f t="shared" si="37"/>
        <v>minimo solicitado</v>
      </c>
      <c r="J362" s="130">
        <f>VLOOKUP(A362,'DINAMICA SEGUIMIENTO CLAVES'!$A$5:$G$509,6,0)</f>
        <v>23987.48</v>
      </c>
      <c r="K362" s="130">
        <f>VLOOKUP(A362,'DINAMICA SEGUIMIENTO CLAVES'!$A$5:$G$509,7,0)</f>
        <v>7209.3600000000006</v>
      </c>
      <c r="L362" s="130">
        <f t="shared" si="38"/>
        <v>16778.12</v>
      </c>
      <c r="M362" s="122" t="str">
        <f t="shared" si="39"/>
        <v>Clave sin llegar al maximo</v>
      </c>
    </row>
    <row r="363" spans="1:13" ht="36" x14ac:dyDescent="0.2">
      <c r="A363" s="125" t="s">
        <v>1815</v>
      </c>
      <c r="B363" s="124" t="s">
        <v>1817</v>
      </c>
      <c r="C363" s="123">
        <f>VLOOKUP(A363,'DINAMICA SEGUIMIENTO CLAVES'!$A$5:$E$509,2,0)</f>
        <v>32</v>
      </c>
      <c r="D363" s="123">
        <f>VLOOKUP(A363,'DINAMICA SEGUIMIENTO CLAVES'!$A$5:$E$509,3,0)</f>
        <v>77</v>
      </c>
      <c r="E363" s="123">
        <f>VLOOKUP(A363,'DINAMICA SEGUIMIENTO CLAVES'!$A$5:$E$509,4,0)</f>
        <v>15</v>
      </c>
      <c r="F363" s="123">
        <f>VLOOKUP(A363,'DINAMICA SEGUIMIENTO CLAVES'!$A$5:$E$509,5,0)</f>
        <v>7</v>
      </c>
      <c r="G363" s="123"/>
      <c r="H363" s="127">
        <f t="shared" si="36"/>
        <v>-17</v>
      </c>
      <c r="I363" s="122" t="str">
        <f t="shared" si="37"/>
        <v>minimo parcial</v>
      </c>
      <c r="J363" s="130">
        <f>VLOOKUP(A363,'DINAMICA SEGUIMIENTO CLAVES'!$A$5:$G$509,6,0)</f>
        <v>2762.6699999999978</v>
      </c>
      <c r="K363" s="130">
        <f>VLOOKUP(A363,'DINAMICA SEGUIMIENTO CLAVES'!$A$5:$G$509,7,0)</f>
        <v>264.32</v>
      </c>
      <c r="L363" s="130">
        <f t="shared" si="38"/>
        <v>2498.3499999999976</v>
      </c>
      <c r="M363" s="122" t="str">
        <f t="shared" si="39"/>
        <v>Clave sin llegar al maximo</v>
      </c>
    </row>
    <row r="364" spans="1:13" ht="24" x14ac:dyDescent="0.2">
      <c r="A364" s="125" t="s">
        <v>345</v>
      </c>
      <c r="B364" s="124" t="s">
        <v>347</v>
      </c>
      <c r="C364" s="123">
        <f>VLOOKUP(A364,'DINAMICA SEGUIMIENTO CLAVES'!$A$5:$E$509,2,0)</f>
        <v>41</v>
      </c>
      <c r="D364" s="123">
        <f>VLOOKUP(A364,'DINAMICA SEGUIMIENTO CLAVES'!$A$5:$E$509,3,0)</f>
        <v>100</v>
      </c>
      <c r="E364" s="123">
        <f>VLOOKUP(A364,'DINAMICA SEGUIMIENTO CLAVES'!$A$5:$E$509,4,0)</f>
        <v>41</v>
      </c>
      <c r="F364" s="123">
        <f>VLOOKUP(A364,'DINAMICA SEGUIMIENTO CLAVES'!$A$5:$E$509,5,0)</f>
        <v>41</v>
      </c>
      <c r="G364" s="127">
        <f>IF(E364=0,"-",(+E364-F364))</f>
        <v>0</v>
      </c>
      <c r="H364" s="127">
        <f t="shared" si="36"/>
        <v>0</v>
      </c>
      <c r="I364" s="122" t="str">
        <f t="shared" si="37"/>
        <v>minimo solicitado</v>
      </c>
      <c r="J364" s="130">
        <f>VLOOKUP(A364,'DINAMICA SEGUIMIENTO CLAVES'!$A$5:$G$509,6,0)</f>
        <v>14482500</v>
      </c>
      <c r="K364" s="130">
        <f>VLOOKUP(A364,'DINAMICA SEGUIMIENTO CLAVES'!$A$5:$G$509,7,0)</f>
        <v>5937825</v>
      </c>
      <c r="L364" s="130">
        <f t="shared" si="38"/>
        <v>8544675</v>
      </c>
      <c r="M364" s="122" t="str">
        <f t="shared" si="39"/>
        <v>Clave sin llegar al maximo</v>
      </c>
    </row>
    <row r="365" spans="1:13" ht="24" x14ac:dyDescent="0.2">
      <c r="A365" s="125" t="s">
        <v>1086</v>
      </c>
      <c r="B365" s="124" t="s">
        <v>1088</v>
      </c>
      <c r="C365" s="123">
        <f>VLOOKUP(A365,'DINAMICA SEGUIMIENTO CLAVES'!$A$5:$E$509,2,0)</f>
        <v>48</v>
      </c>
      <c r="D365" s="123">
        <f>VLOOKUP(A365,'DINAMICA SEGUIMIENTO CLAVES'!$A$5:$E$509,3,0)</f>
        <v>121</v>
      </c>
      <c r="E365" s="123">
        <f>VLOOKUP(A365,'DINAMICA SEGUIMIENTO CLAVES'!$A$5:$E$509,4,0)</f>
        <v>22</v>
      </c>
      <c r="F365" s="123">
        <f>VLOOKUP(A365,'DINAMICA SEGUIMIENTO CLAVES'!$A$5:$E$509,5,0)</f>
        <v>22</v>
      </c>
      <c r="G365" s="123"/>
      <c r="H365" s="127">
        <f t="shared" si="36"/>
        <v>-26</v>
      </c>
      <c r="I365" s="122" t="str">
        <f t="shared" si="37"/>
        <v>minimo parcial</v>
      </c>
      <c r="J365" s="130">
        <f>VLOOKUP(A365,'DINAMICA SEGUIMIENTO CLAVES'!$A$5:$G$509,6,0)</f>
        <v>22780.39</v>
      </c>
      <c r="K365" s="130">
        <f>VLOOKUP(A365,'DINAMICA SEGUIMIENTO CLAVES'!$A$5:$G$509,7,0)</f>
        <v>3739.78</v>
      </c>
      <c r="L365" s="130">
        <f t="shared" si="38"/>
        <v>19040.61</v>
      </c>
      <c r="M365" s="122" t="str">
        <f t="shared" si="39"/>
        <v>Clave sin llegar al maximo</v>
      </c>
    </row>
    <row r="366" spans="1:13" ht="36" x14ac:dyDescent="0.2">
      <c r="A366" s="125" t="s">
        <v>986</v>
      </c>
      <c r="B366" s="124" t="s">
        <v>988</v>
      </c>
      <c r="C366" s="123">
        <f>VLOOKUP(A366,'DINAMICA SEGUIMIENTO CLAVES'!$A$5:$E$509,2,0)</f>
        <v>26</v>
      </c>
      <c r="D366" s="123">
        <f>VLOOKUP(A366,'DINAMICA SEGUIMIENTO CLAVES'!$A$5:$E$509,3,0)</f>
        <v>63</v>
      </c>
      <c r="E366" s="123">
        <f>VLOOKUP(A366,'DINAMICA SEGUIMIENTO CLAVES'!$A$5:$E$509,4,0)</f>
        <v>0</v>
      </c>
      <c r="F366" s="123">
        <f>VLOOKUP(A366,'DINAMICA SEGUIMIENTO CLAVES'!$A$5:$E$509,5,0)</f>
        <v>0</v>
      </c>
      <c r="G366" s="123"/>
      <c r="H366" s="127" t="str">
        <f t="shared" si="36"/>
        <v>-</v>
      </c>
      <c r="I366" s="122" t="str">
        <f t="shared" si="37"/>
        <v>minimo sin solicitud</v>
      </c>
      <c r="J366" s="130">
        <f>VLOOKUP(A366,'DINAMICA SEGUIMIENTO CLAVES'!$A$5:$G$509,6,0)</f>
        <v>9545.1299999999992</v>
      </c>
      <c r="K366" s="130">
        <f>VLOOKUP(A366,'DINAMICA SEGUIMIENTO CLAVES'!$A$5:$G$509,7,0)</f>
        <v>0</v>
      </c>
      <c r="L366" s="130">
        <f t="shared" si="38"/>
        <v>9545.1299999999992</v>
      </c>
      <c r="M366" s="122" t="str">
        <f t="shared" si="39"/>
        <v>Clave sin llegar al maximo</v>
      </c>
    </row>
    <row r="367" spans="1:13" ht="36" x14ac:dyDescent="0.2">
      <c r="A367" s="125" t="s">
        <v>564</v>
      </c>
      <c r="B367" s="124" t="s">
        <v>566</v>
      </c>
      <c r="C367" s="123">
        <f>VLOOKUP(A367,'DINAMICA SEGUIMIENTO CLAVES'!$A$5:$E$509,2,0)</f>
        <v>26</v>
      </c>
      <c r="D367" s="123">
        <f>VLOOKUP(A367,'DINAMICA SEGUIMIENTO CLAVES'!$A$5:$E$509,3,0)</f>
        <v>63</v>
      </c>
      <c r="E367" s="123">
        <f>VLOOKUP(A367,'DINAMICA SEGUIMIENTO CLAVES'!$A$5:$E$509,4,0)</f>
        <v>0</v>
      </c>
      <c r="F367" s="123">
        <f>VLOOKUP(A367,'DINAMICA SEGUIMIENTO CLAVES'!$A$5:$E$509,5,0)</f>
        <v>0</v>
      </c>
      <c r="G367" s="123"/>
      <c r="H367" s="127" t="str">
        <f t="shared" si="36"/>
        <v>-</v>
      </c>
      <c r="I367" s="122" t="str">
        <f t="shared" si="37"/>
        <v>minimo sin solicitud</v>
      </c>
      <c r="J367" s="130">
        <f>VLOOKUP(A367,'DINAMICA SEGUIMIENTO CLAVES'!$A$5:$G$509,6,0)</f>
        <v>1621.71</v>
      </c>
      <c r="K367" s="130">
        <f>VLOOKUP(A367,'DINAMICA SEGUIMIENTO CLAVES'!$A$5:$G$509,7,0)</f>
        <v>0</v>
      </c>
      <c r="L367" s="130">
        <f t="shared" si="38"/>
        <v>1621.71</v>
      </c>
      <c r="M367" s="122" t="str">
        <f t="shared" si="39"/>
        <v>Clave sin llegar al maximo</v>
      </c>
    </row>
    <row r="368" spans="1:13" ht="36" x14ac:dyDescent="0.2">
      <c r="A368" s="125" t="s">
        <v>190</v>
      </c>
      <c r="B368" s="124" t="s">
        <v>192</v>
      </c>
      <c r="C368" s="123">
        <f>VLOOKUP(A368,'DINAMICA SEGUIMIENTO CLAVES'!$A$5:$E$509,2,0)</f>
        <v>126</v>
      </c>
      <c r="D368" s="123">
        <f>VLOOKUP(A368,'DINAMICA SEGUIMIENTO CLAVES'!$A$5:$E$509,3,0)</f>
        <v>315</v>
      </c>
      <c r="E368" s="123">
        <f>VLOOKUP(A368,'DINAMICA SEGUIMIENTO CLAVES'!$A$5:$E$509,4,0)</f>
        <v>100</v>
      </c>
      <c r="F368" s="123">
        <f>VLOOKUP(A368,'DINAMICA SEGUIMIENTO CLAVES'!$A$5:$E$509,5,0)</f>
        <v>100</v>
      </c>
      <c r="G368" s="123"/>
      <c r="H368" s="127">
        <f t="shared" si="36"/>
        <v>-26</v>
      </c>
      <c r="I368" s="122" t="str">
        <f t="shared" si="37"/>
        <v>minimo parcial</v>
      </c>
      <c r="J368" s="130">
        <f>VLOOKUP(A368,'DINAMICA SEGUIMIENTO CLAVES'!$A$5:$G$509,6,0)</f>
        <v>11625705</v>
      </c>
      <c r="K368" s="130">
        <f>VLOOKUP(A368,'DINAMICA SEGUIMIENTO CLAVES'!$A$5:$G$509,7,0)</f>
        <v>3690700</v>
      </c>
      <c r="L368" s="130">
        <f t="shared" si="38"/>
        <v>7935005</v>
      </c>
      <c r="M368" s="122" t="str">
        <f t="shared" si="39"/>
        <v>Clave sin llegar al maximo</v>
      </c>
    </row>
    <row r="369" spans="1:13" ht="48" x14ac:dyDescent="0.2">
      <c r="A369" s="125" t="s">
        <v>1195</v>
      </c>
      <c r="B369" s="124" t="s">
        <v>1197</v>
      </c>
      <c r="C369" s="123">
        <f>VLOOKUP(A369,'DINAMICA SEGUIMIENTO CLAVES'!$A$5:$E$509,2,0)</f>
        <v>30</v>
      </c>
      <c r="D369" s="123">
        <f>VLOOKUP(A369,'DINAMICA SEGUIMIENTO CLAVES'!$A$5:$E$509,3,0)</f>
        <v>71</v>
      </c>
      <c r="E369" s="123">
        <f>VLOOKUP(A369,'DINAMICA SEGUIMIENTO CLAVES'!$A$5:$E$509,4,0)</f>
        <v>55</v>
      </c>
      <c r="F369" s="123">
        <f>VLOOKUP(A369,'DINAMICA SEGUIMIENTO CLAVES'!$A$5:$E$509,5,0)</f>
        <v>4</v>
      </c>
      <c r="G369" s="127">
        <f t="shared" ref="G369:G371" si="44">IF(E369=0,"-",(+E369-F369))</f>
        <v>51</v>
      </c>
      <c r="H369" s="127">
        <f t="shared" si="36"/>
        <v>25</v>
      </c>
      <c r="I369" s="122" t="str">
        <f t="shared" si="37"/>
        <v>minimo superado</v>
      </c>
      <c r="J369" s="130">
        <f>VLOOKUP(A369,'DINAMICA SEGUIMIENTO CLAVES'!$A$5:$G$509,6,0)</f>
        <v>228498.75</v>
      </c>
      <c r="K369" s="130">
        <f>VLOOKUP(A369,'DINAMICA SEGUIMIENTO CLAVES'!$A$5:$G$509,7,0)</f>
        <v>7802.84</v>
      </c>
      <c r="L369" s="130">
        <f t="shared" si="38"/>
        <v>220695.91</v>
      </c>
      <c r="M369" s="122" t="str">
        <f t="shared" si="39"/>
        <v>Clave sin llegar al maximo</v>
      </c>
    </row>
    <row r="370" spans="1:13" ht="36" x14ac:dyDescent="0.2">
      <c r="A370" s="125" t="s">
        <v>1693</v>
      </c>
      <c r="B370" s="124" t="s">
        <v>1695</v>
      </c>
      <c r="C370" s="123">
        <f>VLOOKUP(A370,'DINAMICA SEGUIMIENTO CLAVES'!$A$5:$E$509,2,0)</f>
        <v>45</v>
      </c>
      <c r="D370" s="123">
        <f>VLOOKUP(A370,'DINAMICA SEGUIMIENTO CLAVES'!$A$5:$E$509,3,0)</f>
        <v>109</v>
      </c>
      <c r="E370" s="123">
        <f>VLOOKUP(A370,'DINAMICA SEGUIMIENTO CLAVES'!$A$5:$E$509,4,0)</f>
        <v>45</v>
      </c>
      <c r="F370" s="123">
        <f>VLOOKUP(A370,'DINAMICA SEGUIMIENTO CLAVES'!$A$5:$E$509,5,0)</f>
        <v>17</v>
      </c>
      <c r="G370" s="127">
        <f t="shared" si="44"/>
        <v>28</v>
      </c>
      <c r="H370" s="127">
        <f t="shared" si="36"/>
        <v>0</v>
      </c>
      <c r="I370" s="122" t="str">
        <f t="shared" si="37"/>
        <v>minimo solicitado</v>
      </c>
      <c r="J370" s="130">
        <f>VLOOKUP(A370,'DINAMICA SEGUIMIENTO CLAVES'!$A$5:$G$509,6,0)</f>
        <v>746.27999999999975</v>
      </c>
      <c r="K370" s="130">
        <f>VLOOKUP(A370,'DINAMICA SEGUIMIENTO CLAVES'!$A$5:$G$509,7,0)</f>
        <v>119</v>
      </c>
      <c r="L370" s="130">
        <f t="shared" si="38"/>
        <v>627.27999999999975</v>
      </c>
      <c r="M370" s="122" t="str">
        <f t="shared" si="39"/>
        <v>Clave sin llegar al maximo</v>
      </c>
    </row>
    <row r="371" spans="1:13" ht="36" x14ac:dyDescent="0.2">
      <c r="A371" s="125" t="s">
        <v>1877</v>
      </c>
      <c r="B371" s="124" t="s">
        <v>1879</v>
      </c>
      <c r="C371" s="123">
        <f>VLOOKUP(A371,'DINAMICA SEGUIMIENTO CLAVES'!$A$5:$E$509,2,0)</f>
        <v>28</v>
      </c>
      <c r="D371" s="123">
        <f>VLOOKUP(A371,'DINAMICA SEGUIMIENTO CLAVES'!$A$5:$E$509,3,0)</f>
        <v>68</v>
      </c>
      <c r="E371" s="123">
        <f>VLOOKUP(A371,'DINAMICA SEGUIMIENTO CLAVES'!$A$5:$E$509,4,0)</f>
        <v>28</v>
      </c>
      <c r="F371" s="123">
        <f>VLOOKUP(A371,'DINAMICA SEGUIMIENTO CLAVES'!$A$5:$E$509,5,0)</f>
        <v>12</v>
      </c>
      <c r="G371" s="127">
        <f t="shared" si="44"/>
        <v>16</v>
      </c>
      <c r="H371" s="127">
        <f t="shared" si="36"/>
        <v>0</v>
      </c>
      <c r="I371" s="122" t="str">
        <f t="shared" si="37"/>
        <v>minimo solicitado</v>
      </c>
      <c r="J371" s="130">
        <f>VLOOKUP(A371,'DINAMICA SEGUIMIENTO CLAVES'!$A$5:$G$509,6,0)</f>
        <v>47069.719999999972</v>
      </c>
      <c r="K371" s="130">
        <f>VLOOKUP(A371,'DINAMICA SEGUIMIENTO CLAVES'!$A$5:$G$509,7,0)</f>
        <v>8313.4799999999886</v>
      </c>
      <c r="L371" s="130">
        <f t="shared" si="38"/>
        <v>38756.239999999983</v>
      </c>
      <c r="M371" s="122" t="str">
        <f t="shared" si="39"/>
        <v>Clave sin llegar al maximo</v>
      </c>
    </row>
    <row r="372" spans="1:13" ht="36" x14ac:dyDescent="0.2">
      <c r="A372" s="125" t="s">
        <v>1584</v>
      </c>
      <c r="B372" s="124" t="s">
        <v>1586</v>
      </c>
      <c r="C372" s="123">
        <f>VLOOKUP(A372,'DINAMICA SEGUIMIENTO CLAVES'!$A$5:$E$509,2,0)</f>
        <v>29</v>
      </c>
      <c r="D372" s="123">
        <f>VLOOKUP(A372,'DINAMICA SEGUIMIENTO CLAVES'!$A$5:$E$509,3,0)</f>
        <v>72</v>
      </c>
      <c r="E372" s="123">
        <f>VLOOKUP(A372,'DINAMICA SEGUIMIENTO CLAVES'!$A$5:$E$509,4,0)</f>
        <v>0</v>
      </c>
      <c r="F372" s="123">
        <f>VLOOKUP(A372,'DINAMICA SEGUIMIENTO CLAVES'!$A$5:$E$509,5,0)</f>
        <v>0</v>
      </c>
      <c r="G372" s="123"/>
      <c r="H372" s="127" t="str">
        <f t="shared" si="36"/>
        <v>-</v>
      </c>
      <c r="I372" s="122" t="str">
        <f t="shared" si="37"/>
        <v>minimo sin solicitud</v>
      </c>
      <c r="J372" s="130">
        <f>VLOOKUP(A372,'DINAMICA SEGUIMIENTO CLAVES'!$A$5:$G$509,6,0)</f>
        <v>578.16</v>
      </c>
      <c r="K372" s="130">
        <f>VLOOKUP(A372,'DINAMICA SEGUIMIENTO CLAVES'!$A$5:$G$509,7,0)</f>
        <v>0</v>
      </c>
      <c r="L372" s="130">
        <f t="shared" si="38"/>
        <v>578.16</v>
      </c>
      <c r="M372" s="122" t="str">
        <f t="shared" si="39"/>
        <v>Clave sin llegar al maximo</v>
      </c>
    </row>
    <row r="373" spans="1:13" ht="24" x14ac:dyDescent="0.2">
      <c r="A373" s="125" t="s">
        <v>541</v>
      </c>
      <c r="B373" s="124" t="s">
        <v>543</v>
      </c>
      <c r="C373" s="123">
        <f>VLOOKUP(A373,'DINAMICA SEGUIMIENTO CLAVES'!$A$5:$E$509,2,0)</f>
        <v>30</v>
      </c>
      <c r="D373" s="123">
        <f>VLOOKUP(A373,'DINAMICA SEGUIMIENTO CLAVES'!$A$5:$E$509,3,0)</f>
        <v>74</v>
      </c>
      <c r="E373" s="123">
        <f>VLOOKUP(A373,'DINAMICA SEGUIMIENTO CLAVES'!$A$5:$E$509,4,0)</f>
        <v>30</v>
      </c>
      <c r="F373" s="123">
        <f>VLOOKUP(A373,'DINAMICA SEGUIMIENTO CLAVES'!$A$5:$E$509,5,0)</f>
        <v>0</v>
      </c>
      <c r="G373" s="127">
        <f t="shared" ref="G373:G374" si="45">IF(E373=0,"-",(+E373-F373))</f>
        <v>30</v>
      </c>
      <c r="H373" s="127">
        <f t="shared" si="36"/>
        <v>0</v>
      </c>
      <c r="I373" s="122" t="str">
        <f t="shared" si="37"/>
        <v>minimo solicitado</v>
      </c>
      <c r="J373" s="130">
        <f>VLOOKUP(A373,'DINAMICA SEGUIMIENTO CLAVES'!$A$5:$G$509,6,0)</f>
        <v>5752.02</v>
      </c>
      <c r="K373" s="130">
        <f>VLOOKUP(A373,'DINAMICA SEGUIMIENTO CLAVES'!$A$5:$G$509,7,0)</f>
        <v>0</v>
      </c>
      <c r="L373" s="130">
        <f t="shared" si="38"/>
        <v>5752.02</v>
      </c>
      <c r="M373" s="122" t="str">
        <f t="shared" si="39"/>
        <v>Clave sin llegar al maximo</v>
      </c>
    </row>
    <row r="374" spans="1:13" ht="24" x14ac:dyDescent="0.2">
      <c r="A374" s="125" t="s">
        <v>782</v>
      </c>
      <c r="B374" s="124" t="s">
        <v>784</v>
      </c>
      <c r="C374" s="123">
        <f>VLOOKUP(A374,'DINAMICA SEGUIMIENTO CLAVES'!$A$5:$E$509,2,0)</f>
        <v>31</v>
      </c>
      <c r="D374" s="123">
        <f>VLOOKUP(A374,'DINAMICA SEGUIMIENTO CLAVES'!$A$5:$E$509,3,0)</f>
        <v>76</v>
      </c>
      <c r="E374" s="123">
        <f>VLOOKUP(A374,'DINAMICA SEGUIMIENTO CLAVES'!$A$5:$E$509,4,0)</f>
        <v>31</v>
      </c>
      <c r="F374" s="123">
        <f>VLOOKUP(A374,'DINAMICA SEGUIMIENTO CLAVES'!$A$5:$E$509,5,0)</f>
        <v>19</v>
      </c>
      <c r="G374" s="127">
        <f t="shared" si="45"/>
        <v>12</v>
      </c>
      <c r="H374" s="127">
        <f t="shared" si="36"/>
        <v>0</v>
      </c>
      <c r="I374" s="122" t="str">
        <f t="shared" si="37"/>
        <v>minimo solicitado</v>
      </c>
      <c r="J374" s="130">
        <f>VLOOKUP(A374,'DINAMICA SEGUIMIENTO CLAVES'!$A$5:$G$509,6,0)</f>
        <v>436.33</v>
      </c>
      <c r="K374" s="130">
        <f>VLOOKUP(A374,'DINAMICA SEGUIMIENTO CLAVES'!$A$5:$G$509,7,0)</f>
        <v>111.91</v>
      </c>
      <c r="L374" s="130">
        <f t="shared" si="38"/>
        <v>324.41999999999996</v>
      </c>
      <c r="M374" s="122" t="str">
        <f t="shared" si="39"/>
        <v>Clave sin llegar al maximo</v>
      </c>
    </row>
    <row r="375" spans="1:13" ht="24" x14ac:dyDescent="0.2">
      <c r="A375" s="125" t="s">
        <v>715</v>
      </c>
      <c r="B375" s="124" t="s">
        <v>717</v>
      </c>
      <c r="C375" s="123">
        <f>VLOOKUP(A375,'DINAMICA SEGUIMIENTO CLAVES'!$A$5:$E$509,2,0)</f>
        <v>31</v>
      </c>
      <c r="D375" s="123">
        <f>VLOOKUP(A375,'DINAMICA SEGUIMIENTO CLAVES'!$A$5:$E$509,3,0)</f>
        <v>76</v>
      </c>
      <c r="E375" s="123">
        <f>VLOOKUP(A375,'DINAMICA SEGUIMIENTO CLAVES'!$A$5:$E$509,4,0)</f>
        <v>0</v>
      </c>
      <c r="F375" s="123">
        <f>VLOOKUP(A375,'DINAMICA SEGUIMIENTO CLAVES'!$A$5:$E$509,5,0)</f>
        <v>0</v>
      </c>
      <c r="G375" s="123"/>
      <c r="H375" s="127" t="str">
        <f t="shared" si="36"/>
        <v>-</v>
      </c>
      <c r="I375" s="122" t="str">
        <f t="shared" si="37"/>
        <v>minimo sin solicitud</v>
      </c>
      <c r="J375" s="130">
        <f>VLOOKUP(A375,'DINAMICA SEGUIMIENTO CLAVES'!$A$5:$G$509,6,0)</f>
        <v>342</v>
      </c>
      <c r="K375" s="130">
        <f>VLOOKUP(A375,'DINAMICA SEGUIMIENTO CLAVES'!$A$5:$G$509,7,0)</f>
        <v>0</v>
      </c>
      <c r="L375" s="130">
        <f t="shared" si="38"/>
        <v>342</v>
      </c>
      <c r="M375" s="122" t="str">
        <f t="shared" si="39"/>
        <v>Clave sin llegar al maximo</v>
      </c>
    </row>
    <row r="376" spans="1:13" ht="24" x14ac:dyDescent="0.2">
      <c r="A376" s="125" t="s">
        <v>1604</v>
      </c>
      <c r="B376" s="124" t="s">
        <v>1606</v>
      </c>
      <c r="C376" s="123">
        <f>VLOOKUP(A376,'DINAMICA SEGUIMIENTO CLAVES'!$A$5:$E$509,2,0)</f>
        <v>31</v>
      </c>
      <c r="D376" s="123">
        <f>VLOOKUP(A376,'DINAMICA SEGUIMIENTO CLAVES'!$A$5:$E$509,3,0)</f>
        <v>76</v>
      </c>
      <c r="E376" s="123">
        <f>VLOOKUP(A376,'DINAMICA SEGUIMIENTO CLAVES'!$A$5:$E$509,4,0)</f>
        <v>0</v>
      </c>
      <c r="F376" s="123">
        <f>VLOOKUP(A376,'DINAMICA SEGUIMIENTO CLAVES'!$A$5:$E$509,5,0)</f>
        <v>0</v>
      </c>
      <c r="G376" s="123"/>
      <c r="H376" s="127" t="str">
        <f t="shared" si="36"/>
        <v>-</v>
      </c>
      <c r="I376" s="122" t="str">
        <f t="shared" si="37"/>
        <v>minimo sin solicitud</v>
      </c>
      <c r="J376" s="130">
        <f>VLOOKUP(A376,'DINAMICA SEGUIMIENTO CLAVES'!$A$5:$G$509,6,0)</f>
        <v>463.67</v>
      </c>
      <c r="K376" s="130">
        <f>VLOOKUP(A376,'DINAMICA SEGUIMIENTO CLAVES'!$A$5:$G$509,7,0)</f>
        <v>0</v>
      </c>
      <c r="L376" s="130">
        <f t="shared" si="38"/>
        <v>463.67</v>
      </c>
      <c r="M376" s="122" t="str">
        <f t="shared" si="39"/>
        <v>Clave sin llegar al maximo</v>
      </c>
    </row>
    <row r="377" spans="1:13" ht="24" x14ac:dyDescent="0.2">
      <c r="A377" s="125" t="s">
        <v>1881</v>
      </c>
      <c r="B377" s="124" t="s">
        <v>1883</v>
      </c>
      <c r="C377" s="123">
        <f>VLOOKUP(A377,'DINAMICA SEGUIMIENTO CLAVES'!$A$5:$E$509,2,0)</f>
        <v>49</v>
      </c>
      <c r="D377" s="123">
        <f>VLOOKUP(A377,'DINAMICA SEGUIMIENTO CLAVES'!$A$5:$E$509,3,0)</f>
        <v>120</v>
      </c>
      <c r="E377" s="123">
        <f>VLOOKUP(A377,'DINAMICA SEGUIMIENTO CLAVES'!$A$5:$E$509,4,0)</f>
        <v>21</v>
      </c>
      <c r="F377" s="123">
        <f>VLOOKUP(A377,'DINAMICA SEGUIMIENTO CLAVES'!$A$5:$E$509,5,0)</f>
        <v>18</v>
      </c>
      <c r="G377" s="123"/>
      <c r="H377" s="127">
        <f t="shared" si="36"/>
        <v>-28</v>
      </c>
      <c r="I377" s="122" t="str">
        <f t="shared" si="37"/>
        <v>minimo parcial</v>
      </c>
      <c r="J377" s="130">
        <f>VLOOKUP(A377,'DINAMICA SEGUIMIENTO CLAVES'!$A$5:$G$509,6,0)</f>
        <v>6874.9500000000007</v>
      </c>
      <c r="K377" s="130">
        <f>VLOOKUP(A377,'DINAMICA SEGUIMIENTO CLAVES'!$A$5:$G$509,7,0)</f>
        <v>1059.3</v>
      </c>
      <c r="L377" s="130">
        <f t="shared" si="38"/>
        <v>5815.6500000000005</v>
      </c>
      <c r="M377" s="122" t="str">
        <f t="shared" si="39"/>
        <v>Clave sin llegar al maximo</v>
      </c>
    </row>
    <row r="378" spans="1:13" ht="24" x14ac:dyDescent="0.2">
      <c r="A378" s="125" t="s">
        <v>2008</v>
      </c>
      <c r="B378" s="124" t="s">
        <v>2010</v>
      </c>
      <c r="C378" s="123">
        <f>VLOOKUP(A378,'DINAMICA SEGUIMIENTO CLAVES'!$A$5:$E$509,2,0)</f>
        <v>32</v>
      </c>
      <c r="D378" s="123">
        <f>VLOOKUP(A378,'DINAMICA SEGUIMIENTO CLAVES'!$A$5:$E$509,3,0)</f>
        <v>80</v>
      </c>
      <c r="E378" s="123">
        <f>VLOOKUP(A378,'DINAMICA SEGUIMIENTO CLAVES'!$A$5:$E$509,4,0)</f>
        <v>32</v>
      </c>
      <c r="F378" s="123">
        <f>VLOOKUP(A378,'DINAMICA SEGUIMIENTO CLAVES'!$A$5:$E$509,5,0)</f>
        <v>0</v>
      </c>
      <c r="G378" s="127">
        <f>IF(E378=0,"-",(+E378-F378))</f>
        <v>32</v>
      </c>
      <c r="H378" s="127">
        <f t="shared" si="36"/>
        <v>0</v>
      </c>
      <c r="I378" s="122" t="str">
        <f t="shared" si="37"/>
        <v>minimo solicitado</v>
      </c>
      <c r="J378" s="130">
        <f>VLOOKUP(A378,'DINAMICA SEGUIMIENTO CLAVES'!$A$5:$G$509,6,0)</f>
        <v>42000</v>
      </c>
      <c r="K378" s="130">
        <f>VLOOKUP(A378,'DINAMICA SEGUIMIENTO CLAVES'!$A$5:$G$509,7,0)</f>
        <v>0</v>
      </c>
      <c r="L378" s="130">
        <f t="shared" si="38"/>
        <v>42000</v>
      </c>
      <c r="M378" s="122" t="str">
        <f t="shared" si="39"/>
        <v>Clave sin llegar al maximo</v>
      </c>
    </row>
    <row r="379" spans="1:13" ht="36" x14ac:dyDescent="0.2">
      <c r="A379" s="125" t="s">
        <v>1989</v>
      </c>
      <c r="B379" s="124" t="s">
        <v>1991</v>
      </c>
      <c r="C379" s="123">
        <f>VLOOKUP(A379,'DINAMICA SEGUIMIENTO CLAVES'!$A$5:$E$509,2,0)</f>
        <v>32</v>
      </c>
      <c r="D379" s="123">
        <f>VLOOKUP(A379,'DINAMICA SEGUIMIENTO CLAVES'!$A$5:$E$509,3,0)</f>
        <v>79</v>
      </c>
      <c r="E379" s="123">
        <f>VLOOKUP(A379,'DINAMICA SEGUIMIENTO CLAVES'!$A$5:$E$509,4,0)</f>
        <v>0</v>
      </c>
      <c r="F379" s="123">
        <f>VLOOKUP(A379,'DINAMICA SEGUIMIENTO CLAVES'!$A$5:$E$509,5,0)</f>
        <v>0</v>
      </c>
      <c r="G379" s="123"/>
      <c r="H379" s="127" t="str">
        <f t="shared" si="36"/>
        <v>-</v>
      </c>
      <c r="I379" s="122" t="str">
        <f t="shared" si="37"/>
        <v>minimo sin solicitud</v>
      </c>
      <c r="J379" s="130">
        <f>VLOOKUP(A379,'DINAMICA SEGUIMIENTO CLAVES'!$A$5:$G$509,6,0)</f>
        <v>51705.5</v>
      </c>
      <c r="K379" s="130">
        <f>VLOOKUP(A379,'DINAMICA SEGUIMIENTO CLAVES'!$A$5:$G$509,7,0)</f>
        <v>0</v>
      </c>
      <c r="L379" s="130">
        <f t="shared" si="38"/>
        <v>51705.5</v>
      </c>
      <c r="M379" s="122" t="str">
        <f t="shared" si="39"/>
        <v>Clave sin llegar al maximo</v>
      </c>
    </row>
    <row r="380" spans="1:13" ht="36" x14ac:dyDescent="0.2">
      <c r="A380" s="125" t="s">
        <v>91</v>
      </c>
      <c r="B380" s="124" t="s">
        <v>93</v>
      </c>
      <c r="C380" s="123">
        <f>VLOOKUP(A380,'DINAMICA SEGUIMIENTO CLAVES'!$A$5:$E$509,2,0)</f>
        <v>32</v>
      </c>
      <c r="D380" s="123">
        <f>VLOOKUP(A380,'DINAMICA SEGUIMIENTO CLAVES'!$A$5:$E$509,3,0)</f>
        <v>78</v>
      </c>
      <c r="E380" s="123">
        <f>VLOOKUP(A380,'DINAMICA SEGUIMIENTO CLAVES'!$A$5:$E$509,4,0)</f>
        <v>0</v>
      </c>
      <c r="F380" s="123">
        <f>VLOOKUP(A380,'DINAMICA SEGUIMIENTO CLAVES'!$A$5:$E$509,5,0)</f>
        <v>0</v>
      </c>
      <c r="G380" s="123"/>
      <c r="H380" s="127" t="str">
        <f t="shared" si="36"/>
        <v>-</v>
      </c>
      <c r="I380" s="122" t="str">
        <f t="shared" si="37"/>
        <v>minimo sin solicitud</v>
      </c>
      <c r="J380" s="130">
        <f>VLOOKUP(A380,'DINAMICA SEGUIMIENTO CLAVES'!$A$5:$G$509,6,0)</f>
        <v>3156038.34</v>
      </c>
      <c r="K380" s="130">
        <f>VLOOKUP(A380,'DINAMICA SEGUIMIENTO CLAVES'!$A$5:$G$509,7,0)</f>
        <v>0</v>
      </c>
      <c r="L380" s="130">
        <f t="shared" si="38"/>
        <v>3156038.34</v>
      </c>
      <c r="M380" s="122" t="str">
        <f t="shared" si="39"/>
        <v>Clave sin llegar al maximo</v>
      </c>
    </row>
    <row r="381" spans="1:13" ht="36" x14ac:dyDescent="0.2">
      <c r="A381" s="125" t="s">
        <v>623</v>
      </c>
      <c r="B381" s="124" t="s">
        <v>625</v>
      </c>
      <c r="C381" s="123">
        <f>VLOOKUP(A381,'DINAMICA SEGUIMIENTO CLAVES'!$A$5:$E$509,2,0)</f>
        <v>33</v>
      </c>
      <c r="D381" s="123">
        <f>VLOOKUP(A381,'DINAMICA SEGUIMIENTO CLAVES'!$A$5:$E$509,3,0)</f>
        <v>81</v>
      </c>
      <c r="E381" s="123">
        <f>VLOOKUP(A381,'DINAMICA SEGUIMIENTO CLAVES'!$A$5:$E$509,4,0)</f>
        <v>0</v>
      </c>
      <c r="F381" s="123">
        <f>VLOOKUP(A381,'DINAMICA SEGUIMIENTO CLAVES'!$A$5:$E$509,5,0)</f>
        <v>0</v>
      </c>
      <c r="G381" s="123"/>
      <c r="H381" s="127" t="str">
        <f t="shared" si="36"/>
        <v>-</v>
      </c>
      <c r="I381" s="122" t="str">
        <f t="shared" si="37"/>
        <v>minimo sin solicitud</v>
      </c>
      <c r="J381" s="130">
        <f>VLOOKUP(A381,'DINAMICA SEGUIMIENTO CLAVES'!$A$5:$G$509,6,0)</f>
        <v>545.94000000000005</v>
      </c>
      <c r="K381" s="130">
        <f>VLOOKUP(A381,'DINAMICA SEGUIMIENTO CLAVES'!$A$5:$G$509,7,0)</f>
        <v>0</v>
      </c>
      <c r="L381" s="130">
        <f t="shared" si="38"/>
        <v>545.94000000000005</v>
      </c>
      <c r="M381" s="122" t="str">
        <f t="shared" si="39"/>
        <v>Clave sin llegar al maximo</v>
      </c>
    </row>
    <row r="382" spans="1:13" ht="24" x14ac:dyDescent="0.2">
      <c r="A382" s="125" t="s">
        <v>468</v>
      </c>
      <c r="B382" s="124" t="s">
        <v>470</v>
      </c>
      <c r="C382" s="123">
        <f>VLOOKUP(A382,'DINAMICA SEGUIMIENTO CLAVES'!$A$5:$E$509,2,0)</f>
        <v>34</v>
      </c>
      <c r="D382" s="123">
        <f>VLOOKUP(A382,'DINAMICA SEGUIMIENTO CLAVES'!$A$5:$E$509,3,0)</f>
        <v>85</v>
      </c>
      <c r="E382" s="123">
        <f>VLOOKUP(A382,'DINAMICA SEGUIMIENTO CLAVES'!$A$5:$E$509,4,0)</f>
        <v>0</v>
      </c>
      <c r="F382" s="123">
        <f>VLOOKUP(A382,'DINAMICA SEGUIMIENTO CLAVES'!$A$5:$E$509,5,0)</f>
        <v>0</v>
      </c>
      <c r="G382" s="123"/>
      <c r="H382" s="127" t="str">
        <f t="shared" si="36"/>
        <v>-</v>
      </c>
      <c r="I382" s="122" t="str">
        <f t="shared" si="37"/>
        <v>minimo sin solicitud</v>
      </c>
      <c r="J382" s="130">
        <f>VLOOKUP(A382,'DINAMICA SEGUIMIENTO CLAVES'!$A$5:$G$509,6,0)</f>
        <v>2565.4700000000003</v>
      </c>
      <c r="K382" s="130">
        <f>VLOOKUP(A382,'DINAMICA SEGUIMIENTO CLAVES'!$A$5:$G$509,7,0)</f>
        <v>0</v>
      </c>
      <c r="L382" s="130">
        <f t="shared" si="38"/>
        <v>2565.4700000000003</v>
      </c>
      <c r="M382" s="122" t="str">
        <f t="shared" si="39"/>
        <v>Clave sin llegar al maximo</v>
      </c>
    </row>
    <row r="383" spans="1:13" ht="24" x14ac:dyDescent="0.2">
      <c r="A383" s="125" t="s">
        <v>514</v>
      </c>
      <c r="B383" s="124" t="s">
        <v>516</v>
      </c>
      <c r="C383" s="123">
        <f>VLOOKUP(A383,'DINAMICA SEGUIMIENTO CLAVES'!$A$5:$E$509,2,0)</f>
        <v>88</v>
      </c>
      <c r="D383" s="123">
        <f>VLOOKUP(A383,'DINAMICA SEGUIMIENTO CLAVES'!$A$5:$E$509,3,0)</f>
        <v>218</v>
      </c>
      <c r="E383" s="123">
        <f>VLOOKUP(A383,'DINAMICA SEGUIMIENTO CLAVES'!$A$5:$E$509,4,0)</f>
        <v>54</v>
      </c>
      <c r="F383" s="123">
        <f>VLOOKUP(A383,'DINAMICA SEGUIMIENTO CLAVES'!$A$5:$E$509,5,0)</f>
        <v>54</v>
      </c>
      <c r="G383" s="123"/>
      <c r="H383" s="127">
        <f t="shared" si="36"/>
        <v>-34</v>
      </c>
      <c r="I383" s="122" t="str">
        <f t="shared" si="37"/>
        <v>minimo parcial</v>
      </c>
      <c r="J383" s="130">
        <f>VLOOKUP(A383,'DINAMICA SEGUIMIENTO CLAVES'!$A$5:$G$509,6,0)</f>
        <v>1331.06</v>
      </c>
      <c r="K383" s="130">
        <f>VLOOKUP(A383,'DINAMICA SEGUIMIENTO CLAVES'!$A$5:$G$509,7,0)</f>
        <v>324</v>
      </c>
      <c r="L383" s="130">
        <f t="shared" si="38"/>
        <v>1007.06</v>
      </c>
      <c r="M383" s="122" t="str">
        <f t="shared" si="39"/>
        <v>Clave sin llegar al maximo</v>
      </c>
    </row>
    <row r="384" spans="1:13" ht="24" x14ac:dyDescent="0.2">
      <c r="A384" s="125" t="s">
        <v>1725</v>
      </c>
      <c r="B384" s="124" t="s">
        <v>1727</v>
      </c>
      <c r="C384" s="123">
        <f>VLOOKUP(A384,'DINAMICA SEGUIMIENTO CLAVES'!$A$5:$E$509,2,0)</f>
        <v>34</v>
      </c>
      <c r="D384" s="123">
        <f>VLOOKUP(A384,'DINAMICA SEGUIMIENTO CLAVES'!$A$5:$E$509,3,0)</f>
        <v>82</v>
      </c>
      <c r="E384" s="123">
        <f>VLOOKUP(A384,'DINAMICA SEGUIMIENTO CLAVES'!$A$5:$E$509,4,0)</f>
        <v>0</v>
      </c>
      <c r="F384" s="123">
        <f>VLOOKUP(A384,'DINAMICA SEGUIMIENTO CLAVES'!$A$5:$E$509,5,0)</f>
        <v>0</v>
      </c>
      <c r="G384" s="123"/>
      <c r="H384" s="127" t="str">
        <f t="shared" si="36"/>
        <v>-</v>
      </c>
      <c r="I384" s="122" t="str">
        <f t="shared" si="37"/>
        <v>minimo sin solicitud</v>
      </c>
      <c r="J384" s="130">
        <f>VLOOKUP(A384,'DINAMICA SEGUIMIENTO CLAVES'!$A$5:$G$509,6,0)</f>
        <v>11569.380000000001</v>
      </c>
      <c r="K384" s="130">
        <f>VLOOKUP(A384,'DINAMICA SEGUIMIENTO CLAVES'!$A$5:$G$509,7,0)</f>
        <v>0</v>
      </c>
      <c r="L384" s="130">
        <f t="shared" si="38"/>
        <v>11569.380000000001</v>
      </c>
      <c r="M384" s="122" t="str">
        <f t="shared" si="39"/>
        <v>Clave sin llegar al maximo</v>
      </c>
    </row>
    <row r="385" spans="1:13" ht="24" x14ac:dyDescent="0.2">
      <c r="A385" s="125" t="s">
        <v>745</v>
      </c>
      <c r="B385" s="124" t="s">
        <v>747</v>
      </c>
      <c r="C385" s="123">
        <f>VLOOKUP(A385,'DINAMICA SEGUIMIENTO CLAVES'!$A$5:$E$509,2,0)</f>
        <v>34</v>
      </c>
      <c r="D385" s="123">
        <f>VLOOKUP(A385,'DINAMICA SEGUIMIENTO CLAVES'!$A$5:$E$509,3,0)</f>
        <v>85</v>
      </c>
      <c r="E385" s="123">
        <f>VLOOKUP(A385,'DINAMICA SEGUIMIENTO CLAVES'!$A$5:$E$509,4,0)</f>
        <v>0</v>
      </c>
      <c r="F385" s="123">
        <f>VLOOKUP(A385,'DINAMICA SEGUIMIENTO CLAVES'!$A$5:$E$509,5,0)</f>
        <v>0</v>
      </c>
      <c r="G385" s="123"/>
      <c r="H385" s="127" t="str">
        <f t="shared" si="36"/>
        <v>-</v>
      </c>
      <c r="I385" s="122" t="str">
        <f t="shared" si="37"/>
        <v>minimo sin solicitud</v>
      </c>
      <c r="J385" s="130">
        <f>VLOOKUP(A385,'DINAMICA SEGUIMIENTO CLAVES'!$A$5:$G$509,6,0)</f>
        <v>1360</v>
      </c>
      <c r="K385" s="130">
        <f>VLOOKUP(A385,'DINAMICA SEGUIMIENTO CLAVES'!$A$5:$G$509,7,0)</f>
        <v>0</v>
      </c>
      <c r="L385" s="130">
        <f t="shared" si="38"/>
        <v>1360</v>
      </c>
      <c r="M385" s="122" t="str">
        <f t="shared" si="39"/>
        <v>Clave sin llegar al maximo</v>
      </c>
    </row>
    <row r="386" spans="1:13" ht="24" x14ac:dyDescent="0.2">
      <c r="A386" s="125" t="s">
        <v>1697</v>
      </c>
      <c r="B386" s="124" t="s">
        <v>1699</v>
      </c>
      <c r="C386" s="123">
        <f>VLOOKUP(A386,'DINAMICA SEGUIMIENTO CLAVES'!$A$5:$E$509,2,0)</f>
        <v>46</v>
      </c>
      <c r="D386" s="123">
        <f>VLOOKUP(A386,'DINAMICA SEGUIMIENTO CLAVES'!$A$5:$E$509,3,0)</f>
        <v>113</v>
      </c>
      <c r="E386" s="123">
        <f>VLOOKUP(A386,'DINAMICA SEGUIMIENTO CLAVES'!$A$5:$E$509,4,0)</f>
        <v>16</v>
      </c>
      <c r="F386" s="123">
        <f>VLOOKUP(A386,'DINAMICA SEGUIMIENTO CLAVES'!$A$5:$E$509,5,0)</f>
        <v>11</v>
      </c>
      <c r="G386" s="123"/>
      <c r="H386" s="127">
        <f t="shared" si="36"/>
        <v>-30</v>
      </c>
      <c r="I386" s="122" t="str">
        <f t="shared" si="37"/>
        <v>minimo parcial</v>
      </c>
      <c r="J386" s="130">
        <f>VLOOKUP(A386,'DINAMICA SEGUIMIENTO CLAVES'!$A$5:$G$509,6,0)</f>
        <v>11440</v>
      </c>
      <c r="K386" s="130">
        <f>VLOOKUP(A386,'DINAMICA SEGUIMIENTO CLAVES'!$A$5:$G$509,7,0)</f>
        <v>1155</v>
      </c>
      <c r="L386" s="130">
        <f t="shared" si="38"/>
        <v>10285</v>
      </c>
      <c r="M386" s="122" t="str">
        <f t="shared" si="39"/>
        <v>Clave sin llegar al maximo</v>
      </c>
    </row>
    <row r="387" spans="1:13" ht="24" x14ac:dyDescent="0.2">
      <c r="A387" s="125" t="s">
        <v>854</v>
      </c>
      <c r="B387" s="124" t="s">
        <v>856</v>
      </c>
      <c r="C387" s="123">
        <f>VLOOKUP(A387,'DINAMICA SEGUIMIENTO CLAVES'!$A$5:$E$509,2,0)</f>
        <v>35</v>
      </c>
      <c r="D387" s="123">
        <f>VLOOKUP(A387,'DINAMICA SEGUIMIENTO CLAVES'!$A$5:$E$509,3,0)</f>
        <v>87</v>
      </c>
      <c r="E387" s="123">
        <f>VLOOKUP(A387,'DINAMICA SEGUIMIENTO CLAVES'!$A$5:$E$509,4,0)</f>
        <v>40</v>
      </c>
      <c r="F387" s="123">
        <f>VLOOKUP(A387,'DINAMICA SEGUIMIENTO CLAVES'!$A$5:$E$509,5,0)</f>
        <v>0</v>
      </c>
      <c r="G387" s="127">
        <f t="shared" ref="G387:G388" si="46">IF(E387=0,"-",(+E387-F387))</f>
        <v>40</v>
      </c>
      <c r="H387" s="127">
        <f t="shared" si="36"/>
        <v>5</v>
      </c>
      <c r="I387" s="122" t="str">
        <f t="shared" si="37"/>
        <v>minimo superado</v>
      </c>
      <c r="J387" s="130">
        <f>VLOOKUP(A387,'DINAMICA SEGUIMIENTO CLAVES'!$A$5:$G$509,6,0)</f>
        <v>14543</v>
      </c>
      <c r="K387" s="130">
        <f>VLOOKUP(A387,'DINAMICA SEGUIMIENTO CLAVES'!$A$5:$G$509,7,0)</f>
        <v>0</v>
      </c>
      <c r="L387" s="130">
        <f t="shared" si="38"/>
        <v>14543</v>
      </c>
      <c r="M387" s="122" t="str">
        <f t="shared" si="39"/>
        <v>Clave sin llegar al maximo</v>
      </c>
    </row>
    <row r="388" spans="1:13" ht="24" x14ac:dyDescent="0.2">
      <c r="A388" s="125" t="s">
        <v>1714</v>
      </c>
      <c r="B388" s="124" t="s">
        <v>1716</v>
      </c>
      <c r="C388" s="123">
        <f>VLOOKUP(A388,'DINAMICA SEGUIMIENTO CLAVES'!$A$5:$E$509,2,0)</f>
        <v>152</v>
      </c>
      <c r="D388" s="123">
        <f>VLOOKUP(A388,'DINAMICA SEGUIMIENTO CLAVES'!$A$5:$E$509,3,0)</f>
        <v>378</v>
      </c>
      <c r="E388" s="123">
        <f>VLOOKUP(A388,'DINAMICA SEGUIMIENTO CLAVES'!$A$5:$E$509,4,0)</f>
        <v>198</v>
      </c>
      <c r="F388" s="123">
        <f>VLOOKUP(A388,'DINAMICA SEGUIMIENTO CLAVES'!$A$5:$E$509,5,0)</f>
        <v>145</v>
      </c>
      <c r="G388" s="127">
        <f t="shared" si="46"/>
        <v>53</v>
      </c>
      <c r="H388" s="127">
        <f t="shared" ref="H388:H451" si="47">IF(E388=0,"-",(+E388-C388))</f>
        <v>46</v>
      </c>
      <c r="I388" s="122" t="str">
        <f t="shared" ref="I388:I451" si="48">IF(H388="-","minimo sin solicitud",IF(H388&gt;0,"minimo superado",IF(H388&lt;0,"minimo parcial","minimo solicitado")))</f>
        <v>minimo superado</v>
      </c>
      <c r="J388" s="130">
        <f>VLOOKUP(A388,'DINAMICA SEGUIMIENTO CLAVES'!$A$5:$G$509,6,0)</f>
        <v>21292.389999999989</v>
      </c>
      <c r="K388" s="130">
        <f>VLOOKUP(A388,'DINAMICA SEGUIMIENTO CLAVES'!$A$5:$G$509,7,0)</f>
        <v>8123.4699999999875</v>
      </c>
      <c r="L388" s="130">
        <f t="shared" ref="L388:L451" si="49">+J388-K388</f>
        <v>13168.920000000002</v>
      </c>
      <c r="M388" s="122" t="str">
        <f t="shared" ref="M388:M451" si="50">IF(L388=0,"Clave al maximo",IF(L388&gt;0,"Clave sin llegar al maximo","Revisar"))</f>
        <v>Clave sin llegar al maximo</v>
      </c>
    </row>
    <row r="389" spans="1:13" ht="24" x14ac:dyDescent="0.2">
      <c r="A389" s="125" t="s">
        <v>824</v>
      </c>
      <c r="B389" s="124" t="s">
        <v>826</v>
      </c>
      <c r="C389" s="123">
        <f>VLOOKUP(A389,'DINAMICA SEGUIMIENTO CLAVES'!$A$5:$E$509,2,0)</f>
        <v>35</v>
      </c>
      <c r="D389" s="123">
        <f>VLOOKUP(A389,'DINAMICA SEGUIMIENTO CLAVES'!$A$5:$E$509,3,0)</f>
        <v>85</v>
      </c>
      <c r="E389" s="123">
        <f>VLOOKUP(A389,'DINAMICA SEGUIMIENTO CLAVES'!$A$5:$E$509,4,0)</f>
        <v>0</v>
      </c>
      <c r="F389" s="123">
        <f>VLOOKUP(A389,'DINAMICA SEGUIMIENTO CLAVES'!$A$5:$E$509,5,0)</f>
        <v>0</v>
      </c>
      <c r="G389" s="123"/>
      <c r="H389" s="127" t="str">
        <f t="shared" si="47"/>
        <v>-</v>
      </c>
      <c r="I389" s="122" t="str">
        <f t="shared" si="48"/>
        <v>minimo sin solicitud</v>
      </c>
      <c r="J389" s="130">
        <f>VLOOKUP(A389,'DINAMICA SEGUIMIENTO CLAVES'!$A$5:$G$509,6,0)</f>
        <v>489</v>
      </c>
      <c r="K389" s="130">
        <f>VLOOKUP(A389,'DINAMICA SEGUIMIENTO CLAVES'!$A$5:$G$509,7,0)</f>
        <v>0</v>
      </c>
      <c r="L389" s="130">
        <f t="shared" si="49"/>
        <v>489</v>
      </c>
      <c r="M389" s="122" t="str">
        <f t="shared" si="50"/>
        <v>Clave sin llegar al maximo</v>
      </c>
    </row>
    <row r="390" spans="1:13" ht="24" x14ac:dyDescent="0.2">
      <c r="A390" s="125" t="s">
        <v>2129</v>
      </c>
      <c r="B390" s="124" t="s">
        <v>2131</v>
      </c>
      <c r="C390" s="123">
        <f>VLOOKUP(A390,'DINAMICA SEGUIMIENTO CLAVES'!$A$5:$E$509,2,0)</f>
        <v>84</v>
      </c>
      <c r="D390" s="123">
        <f>VLOOKUP(A390,'DINAMICA SEGUIMIENTO CLAVES'!$A$5:$E$509,3,0)</f>
        <v>209</v>
      </c>
      <c r="E390" s="123">
        <f>VLOOKUP(A390,'DINAMICA SEGUIMIENTO CLAVES'!$A$5:$E$509,4,0)</f>
        <v>154</v>
      </c>
      <c r="F390" s="123">
        <f>VLOOKUP(A390,'DINAMICA SEGUIMIENTO CLAVES'!$A$5:$E$509,5,0)</f>
        <v>47</v>
      </c>
      <c r="G390" s="127">
        <f>IF(E390=0,"-",(+E390-F390))</f>
        <v>107</v>
      </c>
      <c r="H390" s="127">
        <f t="shared" si="47"/>
        <v>70</v>
      </c>
      <c r="I390" s="122" t="str">
        <f t="shared" si="48"/>
        <v>minimo superado</v>
      </c>
      <c r="J390" s="130">
        <f>VLOOKUP(A390,'DINAMICA SEGUIMIENTO CLAVES'!$A$5:$G$509,6,0)</f>
        <v>8227.5300000000007</v>
      </c>
      <c r="K390" s="130">
        <f>VLOOKUP(A390,'DINAMICA SEGUIMIENTO CLAVES'!$A$5:$G$509,7,0)</f>
        <v>1745.1100000000001</v>
      </c>
      <c r="L390" s="130">
        <f t="shared" si="49"/>
        <v>6482.42</v>
      </c>
      <c r="M390" s="122" t="str">
        <f t="shared" si="50"/>
        <v>Clave sin llegar al maximo</v>
      </c>
    </row>
    <row r="391" spans="1:13" ht="24" x14ac:dyDescent="0.2">
      <c r="A391" s="125" t="s">
        <v>359</v>
      </c>
      <c r="B391" s="124" t="s">
        <v>361</v>
      </c>
      <c r="C391" s="123">
        <f>VLOOKUP(A391,'DINAMICA SEGUIMIENTO CLAVES'!$A$5:$E$509,2,0)</f>
        <v>92</v>
      </c>
      <c r="D391" s="123">
        <f>VLOOKUP(A391,'DINAMICA SEGUIMIENTO CLAVES'!$A$5:$E$509,3,0)</f>
        <v>228</v>
      </c>
      <c r="E391" s="123">
        <f>VLOOKUP(A391,'DINAMICA SEGUIMIENTO CLAVES'!$A$5:$E$509,4,0)</f>
        <v>55</v>
      </c>
      <c r="F391" s="123">
        <f>VLOOKUP(A391,'DINAMICA SEGUIMIENTO CLAVES'!$A$5:$E$509,5,0)</f>
        <v>55</v>
      </c>
      <c r="G391" s="123"/>
      <c r="H391" s="127">
        <f t="shared" si="47"/>
        <v>-37</v>
      </c>
      <c r="I391" s="122" t="str">
        <f t="shared" si="48"/>
        <v>minimo parcial</v>
      </c>
      <c r="J391" s="130">
        <f>VLOOKUP(A391,'DINAMICA SEGUIMIENTO CLAVES'!$A$5:$G$509,6,0)</f>
        <v>9462000</v>
      </c>
      <c r="K391" s="130">
        <f>VLOOKUP(A391,'DINAMICA SEGUIMIENTO CLAVES'!$A$5:$G$509,7,0)</f>
        <v>2282500</v>
      </c>
      <c r="L391" s="130">
        <f t="shared" si="49"/>
        <v>7179500</v>
      </c>
      <c r="M391" s="122" t="str">
        <f t="shared" si="50"/>
        <v>Clave sin llegar al maximo</v>
      </c>
    </row>
    <row r="392" spans="1:13" ht="36" x14ac:dyDescent="0.2">
      <c r="A392" s="125" t="s">
        <v>785</v>
      </c>
      <c r="B392" s="124" t="s">
        <v>787</v>
      </c>
      <c r="C392" s="123">
        <f>VLOOKUP(A392,'DINAMICA SEGUIMIENTO CLAVES'!$A$5:$E$509,2,0)</f>
        <v>102</v>
      </c>
      <c r="D392" s="123">
        <f>VLOOKUP(A392,'DINAMICA SEGUIMIENTO CLAVES'!$A$5:$E$509,3,0)</f>
        <v>252</v>
      </c>
      <c r="E392" s="123">
        <f>VLOOKUP(A392,'DINAMICA SEGUIMIENTO CLAVES'!$A$5:$E$509,4,0)</f>
        <v>102</v>
      </c>
      <c r="F392" s="123">
        <f>VLOOKUP(A392,'DINAMICA SEGUIMIENTO CLAVES'!$A$5:$E$509,5,0)</f>
        <v>63</v>
      </c>
      <c r="G392" s="127">
        <f>IF(E392=0,"-",(+E392-F392))</f>
        <v>39</v>
      </c>
      <c r="H392" s="127">
        <f t="shared" si="47"/>
        <v>0</v>
      </c>
      <c r="I392" s="122" t="str">
        <f t="shared" si="48"/>
        <v>minimo solicitado</v>
      </c>
      <c r="J392" s="130">
        <f>VLOOKUP(A392,'DINAMICA SEGUIMIENTO CLAVES'!$A$5:$G$509,6,0)</f>
        <v>1977.26</v>
      </c>
      <c r="K392" s="130">
        <f>VLOOKUP(A392,'DINAMICA SEGUIMIENTO CLAVES'!$A$5:$G$509,7,0)</f>
        <v>490.77</v>
      </c>
      <c r="L392" s="130">
        <f t="shared" si="49"/>
        <v>1486.49</v>
      </c>
      <c r="M392" s="122" t="str">
        <f t="shared" si="50"/>
        <v>Clave sin llegar al maximo</v>
      </c>
    </row>
    <row r="393" spans="1:13" ht="24" x14ac:dyDescent="0.2">
      <c r="A393" s="125" t="s">
        <v>1640</v>
      </c>
      <c r="B393" s="124" t="s">
        <v>1642</v>
      </c>
      <c r="C393" s="123">
        <f>VLOOKUP(A393,'DINAMICA SEGUIMIENTO CLAVES'!$A$5:$E$509,2,0)</f>
        <v>39</v>
      </c>
      <c r="D393" s="123">
        <f>VLOOKUP(A393,'DINAMICA SEGUIMIENTO CLAVES'!$A$5:$E$509,3,0)</f>
        <v>94</v>
      </c>
      <c r="E393" s="123">
        <f>VLOOKUP(A393,'DINAMICA SEGUIMIENTO CLAVES'!$A$5:$E$509,4,0)</f>
        <v>0</v>
      </c>
      <c r="F393" s="123">
        <f>VLOOKUP(A393,'DINAMICA SEGUIMIENTO CLAVES'!$A$5:$E$509,5,0)</f>
        <v>0</v>
      </c>
      <c r="G393" s="123"/>
      <c r="H393" s="127" t="str">
        <f t="shared" si="47"/>
        <v>-</v>
      </c>
      <c r="I393" s="122" t="str">
        <f t="shared" si="48"/>
        <v>minimo sin solicitud</v>
      </c>
      <c r="J393" s="130">
        <f>VLOOKUP(A393,'DINAMICA SEGUIMIENTO CLAVES'!$A$5:$G$509,6,0)</f>
        <v>485.97999999999945</v>
      </c>
      <c r="K393" s="130">
        <f>VLOOKUP(A393,'DINAMICA SEGUIMIENTO CLAVES'!$A$5:$G$509,7,0)</f>
        <v>0</v>
      </c>
      <c r="L393" s="130">
        <f t="shared" si="49"/>
        <v>485.97999999999945</v>
      </c>
      <c r="M393" s="122" t="str">
        <f t="shared" si="50"/>
        <v>Clave sin llegar al maximo</v>
      </c>
    </row>
    <row r="394" spans="1:13" ht="24" x14ac:dyDescent="0.2">
      <c r="A394" s="125" t="s">
        <v>1015</v>
      </c>
      <c r="B394" s="124" t="s">
        <v>1017</v>
      </c>
      <c r="C394" s="123">
        <f>VLOOKUP(A394,'DINAMICA SEGUIMIENTO CLAVES'!$A$5:$E$509,2,0)</f>
        <v>87</v>
      </c>
      <c r="D394" s="123">
        <f>VLOOKUP(A394,'DINAMICA SEGUIMIENTO CLAVES'!$A$5:$E$509,3,0)</f>
        <v>219</v>
      </c>
      <c r="E394" s="123">
        <f>VLOOKUP(A394,'DINAMICA SEGUIMIENTO CLAVES'!$A$5:$E$509,4,0)</f>
        <v>102</v>
      </c>
      <c r="F394" s="123">
        <f>VLOOKUP(A394,'DINAMICA SEGUIMIENTO CLAVES'!$A$5:$E$509,5,0)</f>
        <v>47</v>
      </c>
      <c r="G394" s="127">
        <f t="shared" ref="G394:G395" si="51">IF(E394=0,"-",(+E394-F394))</f>
        <v>55</v>
      </c>
      <c r="H394" s="127">
        <f t="shared" si="47"/>
        <v>15</v>
      </c>
      <c r="I394" s="122" t="str">
        <f t="shared" si="48"/>
        <v>minimo superado</v>
      </c>
      <c r="J394" s="130">
        <f>VLOOKUP(A394,'DINAMICA SEGUIMIENTO CLAVES'!$A$5:$G$509,6,0)</f>
        <v>68898.600000000006</v>
      </c>
      <c r="K394" s="130">
        <f>VLOOKUP(A394,'DINAMICA SEGUIMIENTO CLAVES'!$A$5:$G$509,7,0)</f>
        <v>15040</v>
      </c>
      <c r="L394" s="130">
        <f t="shared" si="49"/>
        <v>53858.600000000006</v>
      </c>
      <c r="M394" s="122" t="str">
        <f t="shared" si="50"/>
        <v>Clave sin llegar al maximo</v>
      </c>
    </row>
    <row r="395" spans="1:13" ht="36" x14ac:dyDescent="0.2">
      <c r="A395" s="125" t="s">
        <v>533</v>
      </c>
      <c r="B395" s="124" t="s">
        <v>535</v>
      </c>
      <c r="C395" s="123">
        <f>VLOOKUP(A395,'DINAMICA SEGUIMIENTO CLAVES'!$A$5:$E$509,2,0)</f>
        <v>66</v>
      </c>
      <c r="D395" s="123">
        <f>VLOOKUP(A395,'DINAMICA SEGUIMIENTO CLAVES'!$A$5:$E$509,3,0)</f>
        <v>163</v>
      </c>
      <c r="E395" s="123">
        <f>VLOOKUP(A395,'DINAMICA SEGUIMIENTO CLAVES'!$A$5:$E$509,4,0)</f>
        <v>66</v>
      </c>
      <c r="F395" s="123">
        <f>VLOOKUP(A395,'DINAMICA SEGUIMIENTO CLAVES'!$A$5:$E$509,5,0)</f>
        <v>25</v>
      </c>
      <c r="G395" s="127">
        <f t="shared" si="51"/>
        <v>41</v>
      </c>
      <c r="H395" s="127">
        <f t="shared" si="47"/>
        <v>0</v>
      </c>
      <c r="I395" s="122" t="str">
        <f t="shared" si="48"/>
        <v>minimo solicitado</v>
      </c>
      <c r="J395" s="130">
        <f>VLOOKUP(A395,'DINAMICA SEGUIMIENTO CLAVES'!$A$5:$G$509,6,0)</f>
        <v>376320</v>
      </c>
      <c r="K395" s="130">
        <f>VLOOKUP(A395,'DINAMICA SEGUIMIENTO CLAVES'!$A$5:$G$509,7,0)</f>
        <v>54000</v>
      </c>
      <c r="L395" s="130">
        <f t="shared" si="49"/>
        <v>322320</v>
      </c>
      <c r="M395" s="122" t="str">
        <f t="shared" si="50"/>
        <v>Clave sin llegar al maximo</v>
      </c>
    </row>
    <row r="396" spans="1:13" ht="36" x14ac:dyDescent="0.2">
      <c r="A396" s="125" t="s">
        <v>635</v>
      </c>
      <c r="B396" s="124" t="s">
        <v>637</v>
      </c>
      <c r="C396" s="123">
        <f>VLOOKUP(A396,'DINAMICA SEGUIMIENTO CLAVES'!$A$5:$E$509,2,0)</f>
        <v>41</v>
      </c>
      <c r="D396" s="123">
        <f>VLOOKUP(A396,'DINAMICA SEGUIMIENTO CLAVES'!$A$5:$E$509,3,0)</f>
        <v>102</v>
      </c>
      <c r="E396" s="123">
        <f>VLOOKUP(A396,'DINAMICA SEGUIMIENTO CLAVES'!$A$5:$E$509,4,0)</f>
        <v>9</v>
      </c>
      <c r="F396" s="123">
        <f>VLOOKUP(A396,'DINAMICA SEGUIMIENTO CLAVES'!$A$5:$E$509,5,0)</f>
        <v>0</v>
      </c>
      <c r="G396" s="123"/>
      <c r="H396" s="127">
        <f t="shared" si="47"/>
        <v>-32</v>
      </c>
      <c r="I396" s="122" t="str">
        <f t="shared" si="48"/>
        <v>minimo parcial</v>
      </c>
      <c r="J396" s="130">
        <f>VLOOKUP(A396,'DINAMICA SEGUIMIENTO CLAVES'!$A$5:$G$509,6,0)</f>
        <v>12016.56</v>
      </c>
      <c r="K396" s="130">
        <f>VLOOKUP(A396,'DINAMICA SEGUIMIENTO CLAVES'!$A$5:$G$509,7,0)</f>
        <v>0</v>
      </c>
      <c r="L396" s="130">
        <f t="shared" si="49"/>
        <v>12016.56</v>
      </c>
      <c r="M396" s="122" t="str">
        <f t="shared" si="50"/>
        <v>Clave sin llegar al maximo</v>
      </c>
    </row>
    <row r="397" spans="1:13" ht="60" x14ac:dyDescent="0.2">
      <c r="A397" s="125" t="s">
        <v>702</v>
      </c>
      <c r="B397" s="124" t="s">
        <v>704</v>
      </c>
      <c r="C397" s="123">
        <f>VLOOKUP(A397,'DINAMICA SEGUIMIENTO CLAVES'!$A$5:$E$509,2,0)</f>
        <v>42</v>
      </c>
      <c r="D397" s="123">
        <f>VLOOKUP(A397,'DINAMICA SEGUIMIENTO CLAVES'!$A$5:$E$509,3,0)</f>
        <v>105</v>
      </c>
      <c r="E397" s="123">
        <f>VLOOKUP(A397,'DINAMICA SEGUIMIENTO CLAVES'!$A$5:$E$509,4,0)</f>
        <v>0</v>
      </c>
      <c r="F397" s="123">
        <f>VLOOKUP(A397,'DINAMICA SEGUIMIENTO CLAVES'!$A$5:$E$509,5,0)</f>
        <v>0</v>
      </c>
      <c r="G397" s="123"/>
      <c r="H397" s="127" t="str">
        <f t="shared" si="47"/>
        <v>-</v>
      </c>
      <c r="I397" s="122" t="str">
        <f t="shared" si="48"/>
        <v>minimo sin solicitud</v>
      </c>
      <c r="J397" s="130">
        <f>VLOOKUP(A397,'DINAMICA SEGUIMIENTO CLAVES'!$A$5:$G$509,6,0)</f>
        <v>3008</v>
      </c>
      <c r="K397" s="130">
        <f>VLOOKUP(A397,'DINAMICA SEGUIMIENTO CLAVES'!$A$5:$G$509,7,0)</f>
        <v>0</v>
      </c>
      <c r="L397" s="130">
        <f t="shared" si="49"/>
        <v>3008</v>
      </c>
      <c r="M397" s="122" t="str">
        <f t="shared" si="50"/>
        <v>Clave sin llegar al maximo</v>
      </c>
    </row>
    <row r="398" spans="1:13" ht="60" x14ac:dyDescent="0.2">
      <c r="A398" s="125" t="s">
        <v>1433</v>
      </c>
      <c r="B398" s="124" t="s">
        <v>1435</v>
      </c>
      <c r="C398" s="123">
        <f>VLOOKUP(A398,'DINAMICA SEGUIMIENTO CLAVES'!$A$5:$E$509,2,0)</f>
        <v>42</v>
      </c>
      <c r="D398" s="123">
        <f>VLOOKUP(A398,'DINAMICA SEGUIMIENTO CLAVES'!$A$5:$E$509,3,0)</f>
        <v>103</v>
      </c>
      <c r="E398" s="123">
        <f>VLOOKUP(A398,'DINAMICA SEGUIMIENTO CLAVES'!$A$5:$E$509,4,0)</f>
        <v>42</v>
      </c>
      <c r="F398" s="123">
        <f>VLOOKUP(A398,'DINAMICA SEGUIMIENTO CLAVES'!$A$5:$E$509,5,0)</f>
        <v>26</v>
      </c>
      <c r="G398" s="127">
        <f>IF(E398=0,"-",(+E398-F398))</f>
        <v>16</v>
      </c>
      <c r="H398" s="127">
        <f t="shared" si="47"/>
        <v>0</v>
      </c>
      <c r="I398" s="122" t="str">
        <f t="shared" si="48"/>
        <v>minimo solicitado</v>
      </c>
      <c r="J398" s="130">
        <f>VLOOKUP(A398,'DINAMICA SEGUIMIENTO CLAVES'!$A$5:$G$509,6,0)</f>
        <v>69267.5</v>
      </c>
      <c r="K398" s="130">
        <f>VLOOKUP(A398,'DINAMICA SEGUIMIENTO CLAVES'!$A$5:$G$509,7,0)</f>
        <v>17485</v>
      </c>
      <c r="L398" s="130">
        <f t="shared" si="49"/>
        <v>51782.5</v>
      </c>
      <c r="M398" s="122" t="str">
        <f t="shared" si="50"/>
        <v>Clave sin llegar al maximo</v>
      </c>
    </row>
    <row r="399" spans="1:13" ht="36" x14ac:dyDescent="0.2">
      <c r="A399" s="125" t="s">
        <v>599</v>
      </c>
      <c r="B399" s="124" t="s">
        <v>601</v>
      </c>
      <c r="C399" s="123">
        <f>VLOOKUP(A399,'DINAMICA SEGUIMIENTO CLAVES'!$A$5:$E$509,2,0)</f>
        <v>44</v>
      </c>
      <c r="D399" s="123">
        <f>VLOOKUP(A399,'DINAMICA SEGUIMIENTO CLAVES'!$A$5:$E$509,3,0)</f>
        <v>107</v>
      </c>
      <c r="E399" s="123">
        <f>VLOOKUP(A399,'DINAMICA SEGUIMIENTO CLAVES'!$A$5:$E$509,4,0)</f>
        <v>0</v>
      </c>
      <c r="F399" s="123">
        <f>VLOOKUP(A399,'DINAMICA SEGUIMIENTO CLAVES'!$A$5:$E$509,5,0)</f>
        <v>0</v>
      </c>
      <c r="G399" s="123"/>
      <c r="H399" s="127" t="str">
        <f t="shared" si="47"/>
        <v>-</v>
      </c>
      <c r="I399" s="122" t="str">
        <f t="shared" si="48"/>
        <v>minimo sin solicitud</v>
      </c>
      <c r="J399" s="130">
        <f>VLOOKUP(A399,'DINAMICA SEGUIMIENTO CLAVES'!$A$5:$G$509,6,0)</f>
        <v>5184.67</v>
      </c>
      <c r="K399" s="130">
        <f>VLOOKUP(A399,'DINAMICA SEGUIMIENTO CLAVES'!$A$5:$G$509,7,0)</f>
        <v>0</v>
      </c>
      <c r="L399" s="130">
        <f t="shared" si="49"/>
        <v>5184.67</v>
      </c>
      <c r="M399" s="122" t="str">
        <f t="shared" si="50"/>
        <v>Clave sin llegar al maximo</v>
      </c>
    </row>
    <row r="400" spans="1:13" ht="24" x14ac:dyDescent="0.2">
      <c r="A400" s="125" t="s">
        <v>1855</v>
      </c>
      <c r="B400" s="124" t="s">
        <v>1857</v>
      </c>
      <c r="C400" s="123">
        <f>VLOOKUP(A400,'DINAMICA SEGUIMIENTO CLAVES'!$A$5:$E$509,2,0)</f>
        <v>45</v>
      </c>
      <c r="D400" s="123">
        <f>VLOOKUP(A400,'DINAMICA SEGUIMIENTO CLAVES'!$A$5:$E$509,3,0)</f>
        <v>112</v>
      </c>
      <c r="E400" s="123">
        <f>VLOOKUP(A400,'DINAMICA SEGUIMIENTO CLAVES'!$A$5:$E$509,4,0)</f>
        <v>0</v>
      </c>
      <c r="F400" s="123">
        <f>VLOOKUP(A400,'DINAMICA SEGUIMIENTO CLAVES'!$A$5:$E$509,5,0)</f>
        <v>0</v>
      </c>
      <c r="G400" s="123"/>
      <c r="H400" s="127" t="str">
        <f t="shared" si="47"/>
        <v>-</v>
      </c>
      <c r="I400" s="122" t="str">
        <f t="shared" si="48"/>
        <v>minimo sin solicitud</v>
      </c>
      <c r="J400" s="130">
        <f>VLOOKUP(A400,'DINAMICA SEGUIMIENTO CLAVES'!$A$5:$G$509,6,0)</f>
        <v>14281.12</v>
      </c>
      <c r="K400" s="130">
        <f>VLOOKUP(A400,'DINAMICA SEGUIMIENTO CLAVES'!$A$5:$G$509,7,0)</f>
        <v>0</v>
      </c>
      <c r="L400" s="130">
        <f t="shared" si="49"/>
        <v>14281.12</v>
      </c>
      <c r="M400" s="122" t="str">
        <f t="shared" si="50"/>
        <v>Clave sin llegar al maximo</v>
      </c>
    </row>
    <row r="401" spans="1:13" ht="36" x14ac:dyDescent="0.2">
      <c r="A401" s="125" t="s">
        <v>1592</v>
      </c>
      <c r="B401" s="124" t="s">
        <v>1594</v>
      </c>
      <c r="C401" s="123">
        <f>VLOOKUP(A401,'DINAMICA SEGUIMIENTO CLAVES'!$A$5:$E$509,2,0)</f>
        <v>178</v>
      </c>
      <c r="D401" s="123">
        <f>VLOOKUP(A401,'DINAMICA SEGUIMIENTO CLAVES'!$A$5:$E$509,3,0)</f>
        <v>441</v>
      </c>
      <c r="E401" s="123">
        <f>VLOOKUP(A401,'DINAMICA SEGUIMIENTO CLAVES'!$A$5:$E$509,4,0)</f>
        <v>276</v>
      </c>
      <c r="F401" s="123">
        <f>VLOOKUP(A401,'DINAMICA SEGUIMIENTO CLAVES'!$A$5:$E$509,5,0)</f>
        <v>133</v>
      </c>
      <c r="G401" s="127">
        <f>IF(E401=0,"-",(+E401-F401))</f>
        <v>143</v>
      </c>
      <c r="H401" s="127">
        <f t="shared" si="47"/>
        <v>98</v>
      </c>
      <c r="I401" s="122" t="str">
        <f t="shared" si="48"/>
        <v>minimo superado</v>
      </c>
      <c r="J401" s="130">
        <f>VLOOKUP(A401,'DINAMICA SEGUIMIENTO CLAVES'!$A$5:$G$509,6,0)</f>
        <v>160197.31</v>
      </c>
      <c r="K401" s="130">
        <f>VLOOKUP(A401,'DINAMICA SEGUIMIENTO CLAVES'!$A$5:$G$509,7,0)</f>
        <v>47270.290000000008</v>
      </c>
      <c r="L401" s="130">
        <f t="shared" si="49"/>
        <v>112927.01999999999</v>
      </c>
      <c r="M401" s="122" t="str">
        <f t="shared" si="50"/>
        <v>Clave sin llegar al maximo</v>
      </c>
    </row>
    <row r="402" spans="1:13" ht="24" x14ac:dyDescent="0.2">
      <c r="A402" s="125" t="s">
        <v>1130</v>
      </c>
      <c r="B402" s="124" t="s">
        <v>1132</v>
      </c>
      <c r="C402" s="123">
        <f>VLOOKUP(A402,'DINAMICA SEGUIMIENTO CLAVES'!$A$5:$E$509,2,0)</f>
        <v>45</v>
      </c>
      <c r="D402" s="123">
        <f>VLOOKUP(A402,'DINAMICA SEGUIMIENTO CLAVES'!$A$5:$E$509,3,0)</f>
        <v>109</v>
      </c>
      <c r="E402" s="123">
        <f>VLOOKUP(A402,'DINAMICA SEGUIMIENTO CLAVES'!$A$5:$E$509,4,0)</f>
        <v>0</v>
      </c>
      <c r="F402" s="123">
        <f>VLOOKUP(A402,'DINAMICA SEGUIMIENTO CLAVES'!$A$5:$E$509,5,0)</f>
        <v>0</v>
      </c>
      <c r="G402" s="123"/>
      <c r="H402" s="127" t="str">
        <f t="shared" si="47"/>
        <v>-</v>
      </c>
      <c r="I402" s="122" t="str">
        <f t="shared" si="48"/>
        <v>minimo sin solicitud</v>
      </c>
      <c r="J402" s="130">
        <f>VLOOKUP(A402,'DINAMICA SEGUIMIENTO CLAVES'!$A$5:$G$509,6,0)</f>
        <v>88678.8</v>
      </c>
      <c r="K402" s="130">
        <f>VLOOKUP(A402,'DINAMICA SEGUIMIENTO CLAVES'!$A$5:$G$509,7,0)</f>
        <v>0</v>
      </c>
      <c r="L402" s="130">
        <f t="shared" si="49"/>
        <v>88678.8</v>
      </c>
      <c r="M402" s="122" t="str">
        <f t="shared" si="50"/>
        <v>Clave sin llegar al maximo</v>
      </c>
    </row>
    <row r="403" spans="1:13" ht="24" x14ac:dyDescent="0.2">
      <c r="A403" s="125" t="s">
        <v>1265</v>
      </c>
      <c r="B403" s="124" t="s">
        <v>1267</v>
      </c>
      <c r="C403" s="123">
        <f>VLOOKUP(A403,'DINAMICA SEGUIMIENTO CLAVES'!$A$5:$E$509,2,0)</f>
        <v>47</v>
      </c>
      <c r="D403" s="123">
        <f>VLOOKUP(A403,'DINAMICA SEGUIMIENTO CLAVES'!$A$5:$E$509,3,0)</f>
        <v>117</v>
      </c>
      <c r="E403" s="123">
        <f>VLOOKUP(A403,'DINAMICA SEGUIMIENTO CLAVES'!$A$5:$E$509,4,0)</f>
        <v>0</v>
      </c>
      <c r="F403" s="123">
        <f>VLOOKUP(A403,'DINAMICA SEGUIMIENTO CLAVES'!$A$5:$E$509,5,0)</f>
        <v>0</v>
      </c>
      <c r="G403" s="123"/>
      <c r="H403" s="127" t="str">
        <f t="shared" si="47"/>
        <v>-</v>
      </c>
      <c r="I403" s="122" t="str">
        <f t="shared" si="48"/>
        <v>minimo sin solicitud</v>
      </c>
      <c r="J403" s="130">
        <f>VLOOKUP(A403,'DINAMICA SEGUIMIENTO CLAVES'!$A$5:$G$509,6,0)</f>
        <v>1050.6600000000001</v>
      </c>
      <c r="K403" s="130">
        <f>VLOOKUP(A403,'DINAMICA SEGUIMIENTO CLAVES'!$A$5:$G$509,7,0)</f>
        <v>0</v>
      </c>
      <c r="L403" s="130">
        <f t="shared" si="49"/>
        <v>1050.6600000000001</v>
      </c>
      <c r="M403" s="122" t="str">
        <f t="shared" si="50"/>
        <v>Clave sin llegar al maximo</v>
      </c>
    </row>
    <row r="404" spans="1:13" ht="24" x14ac:dyDescent="0.2">
      <c r="A404" s="125" t="s">
        <v>1740</v>
      </c>
      <c r="B404" s="124" t="s">
        <v>1742</v>
      </c>
      <c r="C404" s="123">
        <f>VLOOKUP(A404,'DINAMICA SEGUIMIENTO CLAVES'!$A$5:$E$509,2,0)</f>
        <v>47</v>
      </c>
      <c r="D404" s="123">
        <f>VLOOKUP(A404,'DINAMICA SEGUIMIENTO CLAVES'!$A$5:$E$509,3,0)</f>
        <v>117</v>
      </c>
      <c r="E404" s="123">
        <f>VLOOKUP(A404,'DINAMICA SEGUIMIENTO CLAVES'!$A$5:$E$509,4,0)</f>
        <v>117</v>
      </c>
      <c r="F404" s="123">
        <f>VLOOKUP(A404,'DINAMICA SEGUIMIENTO CLAVES'!$A$5:$E$509,5,0)</f>
        <v>117</v>
      </c>
      <c r="G404" s="127">
        <f t="shared" ref="G404:G405" si="52">IF(E404=0,"-",(+E404-F404))</f>
        <v>0</v>
      </c>
      <c r="H404" s="127">
        <f t="shared" si="47"/>
        <v>70</v>
      </c>
      <c r="I404" s="122" t="str">
        <f t="shared" si="48"/>
        <v>minimo superado</v>
      </c>
      <c r="J404" s="130">
        <f>VLOOKUP(A404,'DINAMICA SEGUIMIENTO CLAVES'!$A$5:$G$509,6,0)</f>
        <v>2102.4899999999884</v>
      </c>
      <c r="K404" s="130">
        <f>VLOOKUP(A404,'DINAMICA SEGUIMIENTO CLAVES'!$A$5:$G$509,7,0)</f>
        <v>2102.4899999999884</v>
      </c>
      <c r="L404" s="130">
        <f t="shared" si="49"/>
        <v>0</v>
      </c>
      <c r="M404" s="122" t="str">
        <f t="shared" si="50"/>
        <v>Clave al maximo</v>
      </c>
    </row>
    <row r="405" spans="1:13" ht="60" x14ac:dyDescent="0.2">
      <c r="A405" s="125" t="s">
        <v>1177</v>
      </c>
      <c r="B405" s="124" t="s">
        <v>1179</v>
      </c>
      <c r="C405" s="123">
        <f>VLOOKUP(A405,'DINAMICA SEGUIMIENTO CLAVES'!$A$5:$E$509,2,0)</f>
        <v>47</v>
      </c>
      <c r="D405" s="123">
        <f>VLOOKUP(A405,'DINAMICA SEGUIMIENTO CLAVES'!$A$5:$E$509,3,0)</f>
        <v>117</v>
      </c>
      <c r="E405" s="123">
        <f>VLOOKUP(A405,'DINAMICA SEGUIMIENTO CLAVES'!$A$5:$E$509,4,0)</f>
        <v>47</v>
      </c>
      <c r="F405" s="123">
        <f>VLOOKUP(A405,'DINAMICA SEGUIMIENTO CLAVES'!$A$5:$E$509,5,0)</f>
        <v>0</v>
      </c>
      <c r="G405" s="127">
        <f t="shared" si="52"/>
        <v>47</v>
      </c>
      <c r="H405" s="127">
        <f t="shared" si="47"/>
        <v>0</v>
      </c>
      <c r="I405" s="122" t="str">
        <f t="shared" si="48"/>
        <v>minimo solicitado</v>
      </c>
      <c r="J405" s="130">
        <f>VLOOKUP(A405,'DINAMICA SEGUIMIENTO CLAVES'!$A$5:$G$509,6,0)</f>
        <v>564408</v>
      </c>
      <c r="K405" s="130">
        <f>VLOOKUP(A405,'DINAMICA SEGUIMIENTO CLAVES'!$A$5:$G$509,7,0)</f>
        <v>0</v>
      </c>
      <c r="L405" s="130">
        <f t="shared" si="49"/>
        <v>564408</v>
      </c>
      <c r="M405" s="122" t="str">
        <f t="shared" si="50"/>
        <v>Clave sin llegar al maximo</v>
      </c>
    </row>
    <row r="406" spans="1:13" ht="24" x14ac:dyDescent="0.2">
      <c r="A406" s="125" t="s">
        <v>1824</v>
      </c>
      <c r="B406" s="124" t="s">
        <v>1826</v>
      </c>
      <c r="C406" s="123">
        <f>VLOOKUP(A406,'DINAMICA SEGUIMIENTO CLAVES'!$A$5:$E$509,2,0)</f>
        <v>126</v>
      </c>
      <c r="D406" s="123">
        <f>VLOOKUP(A406,'DINAMICA SEGUIMIENTO CLAVES'!$A$5:$E$509,3,0)</f>
        <v>311</v>
      </c>
      <c r="E406" s="123">
        <f>VLOOKUP(A406,'DINAMICA SEGUIMIENTO CLAVES'!$A$5:$E$509,4,0)</f>
        <v>78</v>
      </c>
      <c r="F406" s="123">
        <f>VLOOKUP(A406,'DINAMICA SEGUIMIENTO CLAVES'!$A$5:$E$509,5,0)</f>
        <v>78</v>
      </c>
      <c r="G406" s="123"/>
      <c r="H406" s="127">
        <f t="shared" si="47"/>
        <v>-48</v>
      </c>
      <c r="I406" s="122" t="str">
        <f t="shared" si="48"/>
        <v>minimo parcial</v>
      </c>
      <c r="J406" s="130">
        <f>VLOOKUP(A406,'DINAMICA SEGUIMIENTO CLAVES'!$A$5:$G$509,6,0)</f>
        <v>4161</v>
      </c>
      <c r="K406" s="130">
        <f>VLOOKUP(A406,'DINAMICA SEGUIMIENTO CLAVES'!$A$5:$G$509,7,0)</f>
        <v>1014</v>
      </c>
      <c r="L406" s="130">
        <f t="shared" si="49"/>
        <v>3147</v>
      </c>
      <c r="M406" s="122" t="str">
        <f t="shared" si="50"/>
        <v>Clave sin llegar al maximo</v>
      </c>
    </row>
    <row r="407" spans="1:13" ht="60" x14ac:dyDescent="0.2">
      <c r="A407" s="125" t="s">
        <v>1448</v>
      </c>
      <c r="B407" s="124" t="s">
        <v>1450</v>
      </c>
      <c r="C407" s="123">
        <f>VLOOKUP(A407,'DINAMICA SEGUIMIENTO CLAVES'!$A$5:$E$509,2,0)</f>
        <v>48</v>
      </c>
      <c r="D407" s="123">
        <f>VLOOKUP(A407,'DINAMICA SEGUIMIENTO CLAVES'!$A$5:$E$509,3,0)</f>
        <v>118</v>
      </c>
      <c r="E407" s="123">
        <f>VLOOKUP(A407,'DINAMICA SEGUIMIENTO CLAVES'!$A$5:$E$509,4,0)</f>
        <v>118</v>
      </c>
      <c r="F407" s="123">
        <f>VLOOKUP(A407,'DINAMICA SEGUIMIENTO CLAVES'!$A$5:$E$509,5,0)</f>
        <v>0</v>
      </c>
      <c r="G407" s="127">
        <f t="shared" ref="G407:G411" si="53">IF(E407=0,"-",(+E407-F407))</f>
        <v>118</v>
      </c>
      <c r="H407" s="127">
        <f t="shared" si="47"/>
        <v>70</v>
      </c>
      <c r="I407" s="122" t="str">
        <f t="shared" si="48"/>
        <v>minimo superado</v>
      </c>
      <c r="J407" s="130">
        <f>VLOOKUP(A407,'DINAMICA SEGUIMIENTO CLAVES'!$A$5:$G$509,6,0)</f>
        <v>180398.4</v>
      </c>
      <c r="K407" s="130">
        <f>VLOOKUP(A407,'DINAMICA SEGUIMIENTO CLAVES'!$A$5:$G$509,7,0)</f>
        <v>0</v>
      </c>
      <c r="L407" s="130">
        <f t="shared" si="49"/>
        <v>180398.4</v>
      </c>
      <c r="M407" s="122" t="str">
        <f t="shared" si="50"/>
        <v>Clave sin llegar al maximo</v>
      </c>
    </row>
    <row r="408" spans="1:13" ht="24" x14ac:dyDescent="0.2">
      <c r="A408" s="125" t="s">
        <v>505</v>
      </c>
      <c r="B408" s="124" t="s">
        <v>507</v>
      </c>
      <c r="C408" s="123">
        <f>VLOOKUP(A408,'DINAMICA SEGUIMIENTO CLAVES'!$A$5:$E$509,2,0)</f>
        <v>150</v>
      </c>
      <c r="D408" s="123">
        <f>VLOOKUP(A408,'DINAMICA SEGUIMIENTO CLAVES'!$A$5:$E$509,3,0)</f>
        <v>373</v>
      </c>
      <c r="E408" s="123">
        <f>VLOOKUP(A408,'DINAMICA SEGUIMIENTO CLAVES'!$A$5:$E$509,4,0)</f>
        <v>157</v>
      </c>
      <c r="F408" s="123">
        <f>VLOOKUP(A408,'DINAMICA SEGUIMIENTO CLAVES'!$A$5:$E$509,5,0)</f>
        <v>100</v>
      </c>
      <c r="G408" s="127">
        <f t="shared" si="53"/>
        <v>57</v>
      </c>
      <c r="H408" s="127">
        <f t="shared" si="47"/>
        <v>7</v>
      </c>
      <c r="I408" s="122" t="str">
        <f t="shared" si="48"/>
        <v>minimo superado</v>
      </c>
      <c r="J408" s="130">
        <f>VLOOKUP(A408,'DINAMICA SEGUIMIENTO CLAVES'!$A$5:$G$509,6,0)</f>
        <v>2720.81</v>
      </c>
      <c r="K408" s="130">
        <f>VLOOKUP(A408,'DINAMICA SEGUIMIENTO CLAVES'!$A$5:$G$509,7,0)</f>
        <v>755</v>
      </c>
      <c r="L408" s="130">
        <f t="shared" si="49"/>
        <v>1965.81</v>
      </c>
      <c r="M408" s="122" t="str">
        <f t="shared" si="50"/>
        <v>Clave sin llegar al maximo</v>
      </c>
    </row>
    <row r="409" spans="1:13" ht="36" x14ac:dyDescent="0.2">
      <c r="A409" s="125" t="s">
        <v>729</v>
      </c>
      <c r="B409" s="124" t="s">
        <v>731</v>
      </c>
      <c r="C409" s="123">
        <f>VLOOKUP(A409,'DINAMICA SEGUIMIENTO CLAVES'!$A$5:$E$509,2,0)</f>
        <v>52</v>
      </c>
      <c r="D409" s="123">
        <f>VLOOKUP(A409,'DINAMICA SEGUIMIENTO CLAVES'!$A$5:$E$509,3,0)</f>
        <v>129</v>
      </c>
      <c r="E409" s="123">
        <f>VLOOKUP(A409,'DINAMICA SEGUIMIENTO CLAVES'!$A$5:$E$509,4,0)</f>
        <v>52</v>
      </c>
      <c r="F409" s="123">
        <f>VLOOKUP(A409,'DINAMICA SEGUIMIENTO CLAVES'!$A$5:$E$509,5,0)</f>
        <v>0</v>
      </c>
      <c r="G409" s="127">
        <f t="shared" si="53"/>
        <v>52</v>
      </c>
      <c r="H409" s="127">
        <f t="shared" si="47"/>
        <v>0</v>
      </c>
      <c r="I409" s="122" t="str">
        <f t="shared" si="48"/>
        <v>minimo solicitado</v>
      </c>
      <c r="J409" s="130">
        <f>VLOOKUP(A409,'DINAMICA SEGUIMIENTO CLAVES'!$A$5:$G$509,6,0)</f>
        <v>2413.5699999999997</v>
      </c>
      <c r="K409" s="130">
        <f>VLOOKUP(A409,'DINAMICA SEGUIMIENTO CLAVES'!$A$5:$G$509,7,0)</f>
        <v>0</v>
      </c>
      <c r="L409" s="130">
        <f t="shared" si="49"/>
        <v>2413.5699999999997</v>
      </c>
      <c r="M409" s="122" t="str">
        <f t="shared" si="50"/>
        <v>Clave sin llegar al maximo</v>
      </c>
    </row>
    <row r="410" spans="1:13" ht="24" x14ac:dyDescent="0.2">
      <c r="A410" s="125" t="s">
        <v>1895</v>
      </c>
      <c r="B410" s="124" t="s">
        <v>1897</v>
      </c>
      <c r="C410" s="123">
        <f>VLOOKUP(A410,'DINAMICA SEGUIMIENTO CLAVES'!$A$5:$E$509,2,0)</f>
        <v>52</v>
      </c>
      <c r="D410" s="123">
        <f>VLOOKUP(A410,'DINAMICA SEGUIMIENTO CLAVES'!$A$5:$E$509,3,0)</f>
        <v>126</v>
      </c>
      <c r="E410" s="123">
        <f>VLOOKUP(A410,'DINAMICA SEGUIMIENTO CLAVES'!$A$5:$E$509,4,0)</f>
        <v>80</v>
      </c>
      <c r="F410" s="123">
        <f>VLOOKUP(A410,'DINAMICA SEGUIMIENTO CLAVES'!$A$5:$E$509,5,0)</f>
        <v>0</v>
      </c>
      <c r="G410" s="127">
        <f t="shared" si="53"/>
        <v>80</v>
      </c>
      <c r="H410" s="127">
        <f t="shared" si="47"/>
        <v>28</v>
      </c>
      <c r="I410" s="122" t="str">
        <f t="shared" si="48"/>
        <v>minimo superado</v>
      </c>
      <c r="J410" s="130">
        <f>VLOOKUP(A410,'DINAMICA SEGUIMIENTO CLAVES'!$A$5:$G$509,6,0)</f>
        <v>173013.77999999968</v>
      </c>
      <c r="K410" s="130">
        <f>VLOOKUP(A410,'DINAMICA SEGUIMIENTO CLAVES'!$A$5:$G$509,7,0)</f>
        <v>0</v>
      </c>
      <c r="L410" s="130">
        <f t="shared" si="49"/>
        <v>173013.77999999968</v>
      </c>
      <c r="M410" s="122" t="str">
        <f t="shared" si="50"/>
        <v>Clave sin llegar al maximo</v>
      </c>
    </row>
    <row r="411" spans="1:13" ht="36" x14ac:dyDescent="0.2">
      <c r="A411" s="125" t="s">
        <v>1162</v>
      </c>
      <c r="B411" s="124" t="s">
        <v>1164</v>
      </c>
      <c r="C411" s="123">
        <f>VLOOKUP(A411,'DINAMICA SEGUIMIENTO CLAVES'!$A$5:$E$509,2,0)</f>
        <v>52</v>
      </c>
      <c r="D411" s="123">
        <f>VLOOKUP(A411,'DINAMICA SEGUIMIENTO CLAVES'!$A$5:$E$509,3,0)</f>
        <v>126</v>
      </c>
      <c r="E411" s="123">
        <f>VLOOKUP(A411,'DINAMICA SEGUIMIENTO CLAVES'!$A$5:$E$509,4,0)</f>
        <v>126</v>
      </c>
      <c r="F411" s="123">
        <f>VLOOKUP(A411,'DINAMICA SEGUIMIENTO CLAVES'!$A$5:$E$509,5,0)</f>
        <v>78</v>
      </c>
      <c r="G411" s="127">
        <f t="shared" si="53"/>
        <v>48</v>
      </c>
      <c r="H411" s="127">
        <f t="shared" si="47"/>
        <v>74</v>
      </c>
      <c r="I411" s="122" t="str">
        <f t="shared" si="48"/>
        <v>minimo superado</v>
      </c>
      <c r="J411" s="130">
        <f>VLOOKUP(A411,'DINAMICA SEGUIMIENTO CLAVES'!$A$5:$G$509,6,0)</f>
        <v>415500</v>
      </c>
      <c r="K411" s="130">
        <f>VLOOKUP(A411,'DINAMICA SEGUIMIENTO CLAVES'!$A$5:$G$509,7,0)</f>
        <v>362700</v>
      </c>
      <c r="L411" s="130">
        <f t="shared" si="49"/>
        <v>52800</v>
      </c>
      <c r="M411" s="122" t="str">
        <f t="shared" si="50"/>
        <v>Clave sin llegar al maximo</v>
      </c>
    </row>
    <row r="412" spans="1:13" ht="36" x14ac:dyDescent="0.2">
      <c r="A412" s="125" t="s">
        <v>1283</v>
      </c>
      <c r="B412" s="124" t="s">
        <v>1285</v>
      </c>
      <c r="C412" s="123">
        <f>VLOOKUP(A412,'DINAMICA SEGUIMIENTO CLAVES'!$A$5:$E$509,2,0)</f>
        <v>52</v>
      </c>
      <c r="D412" s="123">
        <f>VLOOKUP(A412,'DINAMICA SEGUIMIENTO CLAVES'!$A$5:$E$509,3,0)</f>
        <v>126</v>
      </c>
      <c r="E412" s="123">
        <f>VLOOKUP(A412,'DINAMICA SEGUIMIENTO CLAVES'!$A$5:$E$509,4,0)</f>
        <v>0</v>
      </c>
      <c r="F412" s="123">
        <f>VLOOKUP(A412,'DINAMICA SEGUIMIENTO CLAVES'!$A$5:$E$509,5,0)</f>
        <v>0</v>
      </c>
      <c r="G412" s="123"/>
      <c r="H412" s="127" t="str">
        <f t="shared" si="47"/>
        <v>-</v>
      </c>
      <c r="I412" s="122" t="str">
        <f t="shared" si="48"/>
        <v>minimo sin solicitud</v>
      </c>
      <c r="J412" s="130">
        <f>VLOOKUP(A412,'DINAMICA SEGUIMIENTO CLAVES'!$A$5:$G$509,6,0)</f>
        <v>85358.489999999991</v>
      </c>
      <c r="K412" s="130">
        <f>VLOOKUP(A412,'DINAMICA SEGUIMIENTO CLAVES'!$A$5:$G$509,7,0)</f>
        <v>0</v>
      </c>
      <c r="L412" s="130">
        <f t="shared" si="49"/>
        <v>85358.489999999991</v>
      </c>
      <c r="M412" s="122" t="str">
        <f t="shared" si="50"/>
        <v>Clave sin llegar al maximo</v>
      </c>
    </row>
    <row r="413" spans="1:13" ht="24" x14ac:dyDescent="0.2">
      <c r="A413" s="125" t="s">
        <v>298</v>
      </c>
      <c r="B413" s="124" t="s">
        <v>300</v>
      </c>
      <c r="C413" s="123">
        <f>VLOOKUP(A413,'DINAMICA SEGUIMIENTO CLAVES'!$A$5:$E$509,2,0)</f>
        <v>94</v>
      </c>
      <c r="D413" s="123">
        <f>VLOOKUP(A413,'DINAMICA SEGUIMIENTO CLAVES'!$A$5:$E$509,3,0)</f>
        <v>234</v>
      </c>
      <c r="E413" s="123">
        <f>VLOOKUP(A413,'DINAMICA SEGUIMIENTO CLAVES'!$A$5:$E$509,4,0)</f>
        <v>40</v>
      </c>
      <c r="F413" s="123">
        <f>VLOOKUP(A413,'DINAMICA SEGUIMIENTO CLAVES'!$A$5:$E$509,5,0)</f>
        <v>40</v>
      </c>
      <c r="G413" s="123"/>
      <c r="H413" s="127">
        <f t="shared" si="47"/>
        <v>-54</v>
      </c>
      <c r="I413" s="122" t="str">
        <f t="shared" si="48"/>
        <v>minimo parcial</v>
      </c>
      <c r="J413" s="130">
        <f>VLOOKUP(A413,'DINAMICA SEGUIMIENTO CLAVES'!$A$5:$G$509,6,0)</f>
        <v>34313760</v>
      </c>
      <c r="K413" s="130">
        <f>VLOOKUP(A413,'DINAMICA SEGUIMIENTO CLAVES'!$A$5:$G$509,7,0)</f>
        <v>5865600</v>
      </c>
      <c r="L413" s="130">
        <f t="shared" si="49"/>
        <v>28448160</v>
      </c>
      <c r="M413" s="122" t="str">
        <f t="shared" si="50"/>
        <v>Clave sin llegar al maximo</v>
      </c>
    </row>
    <row r="414" spans="1:13" ht="24" x14ac:dyDescent="0.2">
      <c r="A414" s="125" t="s">
        <v>1785</v>
      </c>
      <c r="B414" s="124" t="s">
        <v>1787</v>
      </c>
      <c r="C414" s="123">
        <f>VLOOKUP(A414,'DINAMICA SEGUIMIENTO CLAVES'!$A$5:$E$509,2,0)</f>
        <v>55</v>
      </c>
      <c r="D414" s="123">
        <f>VLOOKUP(A414,'DINAMICA SEGUIMIENTO CLAVES'!$A$5:$E$509,3,0)</f>
        <v>137</v>
      </c>
      <c r="E414" s="123">
        <f>VLOOKUP(A414,'DINAMICA SEGUIMIENTO CLAVES'!$A$5:$E$509,4,0)</f>
        <v>0</v>
      </c>
      <c r="F414" s="123">
        <f>VLOOKUP(A414,'DINAMICA SEGUIMIENTO CLAVES'!$A$5:$E$509,5,0)</f>
        <v>0</v>
      </c>
      <c r="G414" s="123"/>
      <c r="H414" s="127" t="str">
        <f t="shared" si="47"/>
        <v>-</v>
      </c>
      <c r="I414" s="122" t="str">
        <f t="shared" si="48"/>
        <v>minimo sin solicitud</v>
      </c>
      <c r="J414" s="130">
        <f>VLOOKUP(A414,'DINAMICA SEGUIMIENTO CLAVES'!$A$5:$G$509,6,0)</f>
        <v>10174.799999999999</v>
      </c>
      <c r="K414" s="130">
        <f>VLOOKUP(A414,'DINAMICA SEGUIMIENTO CLAVES'!$A$5:$G$509,7,0)</f>
        <v>0</v>
      </c>
      <c r="L414" s="130">
        <f t="shared" si="49"/>
        <v>10174.799999999999</v>
      </c>
      <c r="M414" s="122" t="str">
        <f t="shared" si="50"/>
        <v>Clave sin llegar al maximo</v>
      </c>
    </row>
    <row r="415" spans="1:13" ht="36" x14ac:dyDescent="0.2">
      <c r="A415" s="125" t="s">
        <v>1100</v>
      </c>
      <c r="B415" s="124" t="s">
        <v>1102</v>
      </c>
      <c r="C415" s="123">
        <f>VLOOKUP(A415,'DINAMICA SEGUIMIENTO CLAVES'!$A$5:$E$509,2,0)</f>
        <v>55</v>
      </c>
      <c r="D415" s="123">
        <f>VLOOKUP(A415,'DINAMICA SEGUIMIENTO CLAVES'!$A$5:$E$509,3,0)</f>
        <v>136</v>
      </c>
      <c r="E415" s="123">
        <f>VLOOKUP(A415,'DINAMICA SEGUIMIENTO CLAVES'!$A$5:$E$509,4,0)</f>
        <v>0</v>
      </c>
      <c r="F415" s="123">
        <f>VLOOKUP(A415,'DINAMICA SEGUIMIENTO CLAVES'!$A$5:$E$509,5,0)</f>
        <v>0</v>
      </c>
      <c r="G415" s="123"/>
      <c r="H415" s="127" t="str">
        <f t="shared" si="47"/>
        <v>-</v>
      </c>
      <c r="I415" s="122" t="str">
        <f t="shared" si="48"/>
        <v>minimo sin solicitud</v>
      </c>
      <c r="J415" s="130">
        <f>VLOOKUP(A415,'DINAMICA SEGUIMIENTO CLAVES'!$A$5:$G$509,6,0)</f>
        <v>2244000</v>
      </c>
      <c r="K415" s="130">
        <f>VLOOKUP(A415,'DINAMICA SEGUIMIENTO CLAVES'!$A$5:$G$509,7,0)</f>
        <v>0</v>
      </c>
      <c r="L415" s="130">
        <f t="shared" si="49"/>
        <v>2244000</v>
      </c>
      <c r="M415" s="122" t="str">
        <f t="shared" si="50"/>
        <v>Clave sin llegar al maximo</v>
      </c>
    </row>
    <row r="416" spans="1:13" ht="24" x14ac:dyDescent="0.2">
      <c r="A416" s="125" t="s">
        <v>1588</v>
      </c>
      <c r="B416" s="124" t="s">
        <v>1590</v>
      </c>
      <c r="C416" s="123">
        <f>VLOOKUP(A416,'DINAMICA SEGUIMIENTO CLAVES'!$A$5:$E$509,2,0)</f>
        <v>65</v>
      </c>
      <c r="D416" s="123">
        <f>VLOOKUP(A416,'DINAMICA SEGUIMIENTO CLAVES'!$A$5:$E$509,3,0)</f>
        <v>160</v>
      </c>
      <c r="E416" s="123">
        <f>VLOOKUP(A416,'DINAMICA SEGUIMIENTO CLAVES'!$A$5:$E$509,4,0)</f>
        <v>100</v>
      </c>
      <c r="F416" s="123">
        <f>VLOOKUP(A416,'DINAMICA SEGUIMIENTO CLAVES'!$A$5:$E$509,5,0)</f>
        <v>10</v>
      </c>
      <c r="G416" s="127">
        <f t="shared" ref="G416:G417" si="54">IF(E416=0,"-",(+E416-F416))</f>
        <v>90</v>
      </c>
      <c r="H416" s="127">
        <f t="shared" si="47"/>
        <v>35</v>
      </c>
      <c r="I416" s="122" t="str">
        <f t="shared" si="48"/>
        <v>minimo superado</v>
      </c>
      <c r="J416" s="130">
        <f>VLOOKUP(A416,'DINAMICA SEGUIMIENTO CLAVES'!$A$5:$G$509,6,0)</f>
        <v>17120</v>
      </c>
      <c r="K416" s="130">
        <f>VLOOKUP(A416,'DINAMICA SEGUIMIENTO CLAVES'!$A$5:$G$509,7,0)</f>
        <v>1100</v>
      </c>
      <c r="L416" s="130">
        <f t="shared" si="49"/>
        <v>16020</v>
      </c>
      <c r="M416" s="122" t="str">
        <f t="shared" si="50"/>
        <v>Clave sin llegar al maximo</v>
      </c>
    </row>
    <row r="417" spans="1:13" ht="24" x14ac:dyDescent="0.2">
      <c r="A417" s="125" t="s">
        <v>1502</v>
      </c>
      <c r="B417" s="124" t="s">
        <v>1504</v>
      </c>
      <c r="C417" s="123">
        <f>VLOOKUP(A417,'DINAMICA SEGUIMIENTO CLAVES'!$A$5:$E$509,2,0)</f>
        <v>58</v>
      </c>
      <c r="D417" s="123">
        <f>VLOOKUP(A417,'DINAMICA SEGUIMIENTO CLAVES'!$A$5:$E$509,3,0)</f>
        <v>145</v>
      </c>
      <c r="E417" s="123">
        <f>VLOOKUP(A417,'DINAMICA SEGUIMIENTO CLAVES'!$A$5:$E$509,4,0)</f>
        <v>58</v>
      </c>
      <c r="F417" s="123">
        <f>VLOOKUP(A417,'DINAMICA SEGUIMIENTO CLAVES'!$A$5:$E$509,5,0)</f>
        <v>0</v>
      </c>
      <c r="G417" s="127">
        <f t="shared" si="54"/>
        <v>58</v>
      </c>
      <c r="H417" s="127">
        <f t="shared" si="47"/>
        <v>0</v>
      </c>
      <c r="I417" s="122" t="str">
        <f t="shared" si="48"/>
        <v>minimo solicitado</v>
      </c>
      <c r="J417" s="130">
        <f>VLOOKUP(A417,'DINAMICA SEGUIMIENTO CLAVES'!$A$5:$G$509,6,0)</f>
        <v>6418.6</v>
      </c>
      <c r="K417" s="130">
        <f>VLOOKUP(A417,'DINAMICA SEGUIMIENTO CLAVES'!$A$5:$G$509,7,0)</f>
        <v>0</v>
      </c>
      <c r="L417" s="130">
        <f t="shared" si="49"/>
        <v>6418.6</v>
      </c>
      <c r="M417" s="122" t="str">
        <f t="shared" si="50"/>
        <v>Clave sin llegar al maximo</v>
      </c>
    </row>
    <row r="418" spans="1:13" ht="24" x14ac:dyDescent="0.2">
      <c r="A418" s="125" t="s">
        <v>1497</v>
      </c>
      <c r="B418" s="124" t="s">
        <v>1499</v>
      </c>
      <c r="C418" s="123">
        <f>VLOOKUP(A418,'DINAMICA SEGUIMIENTO CLAVES'!$A$5:$E$509,2,0)</f>
        <v>60</v>
      </c>
      <c r="D418" s="123">
        <f>VLOOKUP(A418,'DINAMICA SEGUIMIENTO CLAVES'!$A$5:$E$509,3,0)</f>
        <v>149</v>
      </c>
      <c r="E418" s="123">
        <f>VLOOKUP(A418,'DINAMICA SEGUIMIENTO CLAVES'!$A$5:$E$509,4,0)</f>
        <v>0</v>
      </c>
      <c r="F418" s="123">
        <f>VLOOKUP(A418,'DINAMICA SEGUIMIENTO CLAVES'!$A$5:$E$509,5,0)</f>
        <v>0</v>
      </c>
      <c r="G418" s="123"/>
      <c r="H418" s="127" t="str">
        <f t="shared" si="47"/>
        <v>-</v>
      </c>
      <c r="I418" s="122" t="str">
        <f t="shared" si="48"/>
        <v>minimo sin solicitud</v>
      </c>
      <c r="J418" s="130">
        <f>VLOOKUP(A418,'DINAMICA SEGUIMIENTO CLAVES'!$A$5:$G$509,6,0)</f>
        <v>282202</v>
      </c>
      <c r="K418" s="130">
        <f>VLOOKUP(A418,'DINAMICA SEGUIMIENTO CLAVES'!$A$5:$G$509,7,0)</f>
        <v>0</v>
      </c>
      <c r="L418" s="130">
        <f t="shared" si="49"/>
        <v>282202</v>
      </c>
      <c r="M418" s="122" t="str">
        <f t="shared" si="50"/>
        <v>Clave sin llegar al maximo</v>
      </c>
    </row>
    <row r="419" spans="1:13" ht="60" x14ac:dyDescent="0.2">
      <c r="A419" s="125" t="s">
        <v>59</v>
      </c>
      <c r="B419" s="124" t="s">
        <v>61</v>
      </c>
      <c r="C419" s="123">
        <f>VLOOKUP(A419,'DINAMICA SEGUIMIENTO CLAVES'!$A$5:$E$509,2,0)</f>
        <v>63</v>
      </c>
      <c r="D419" s="123">
        <f>VLOOKUP(A419,'DINAMICA SEGUIMIENTO CLAVES'!$A$5:$E$509,3,0)</f>
        <v>156</v>
      </c>
      <c r="E419" s="123">
        <f>VLOOKUP(A419,'DINAMICA SEGUIMIENTO CLAVES'!$A$5:$E$509,4,0)</f>
        <v>63</v>
      </c>
      <c r="F419" s="123">
        <f>VLOOKUP(A419,'DINAMICA SEGUIMIENTO CLAVES'!$A$5:$E$509,5,0)</f>
        <v>0</v>
      </c>
      <c r="G419" s="127">
        <f t="shared" ref="G419:G420" si="55">IF(E419=0,"-",(+E419-F419))</f>
        <v>63</v>
      </c>
      <c r="H419" s="127">
        <f t="shared" si="47"/>
        <v>0</v>
      </c>
      <c r="I419" s="122" t="str">
        <f t="shared" si="48"/>
        <v>minimo solicitado</v>
      </c>
      <c r="J419" s="130">
        <f>VLOOKUP(A419,'DINAMICA SEGUIMIENTO CLAVES'!$A$5:$G$509,6,0)</f>
        <v>8882346.7200000007</v>
      </c>
      <c r="K419" s="130">
        <f>VLOOKUP(A419,'DINAMICA SEGUIMIENTO CLAVES'!$A$5:$G$509,7,0)</f>
        <v>0</v>
      </c>
      <c r="L419" s="130">
        <f t="shared" si="49"/>
        <v>8882346.7200000007</v>
      </c>
      <c r="M419" s="122" t="str">
        <f t="shared" si="50"/>
        <v>Clave sin llegar al maximo</v>
      </c>
    </row>
    <row r="420" spans="1:13" ht="24" x14ac:dyDescent="0.2">
      <c r="A420" s="125" t="s">
        <v>1847</v>
      </c>
      <c r="B420" s="124" t="s">
        <v>1849</v>
      </c>
      <c r="C420" s="123">
        <f>VLOOKUP(A420,'DINAMICA SEGUIMIENTO CLAVES'!$A$5:$E$509,2,0)</f>
        <v>65</v>
      </c>
      <c r="D420" s="123">
        <f>VLOOKUP(A420,'DINAMICA SEGUIMIENTO CLAVES'!$A$5:$E$509,3,0)</f>
        <v>160</v>
      </c>
      <c r="E420" s="123">
        <f>VLOOKUP(A420,'DINAMICA SEGUIMIENTO CLAVES'!$A$5:$E$509,4,0)</f>
        <v>65</v>
      </c>
      <c r="F420" s="123">
        <f>VLOOKUP(A420,'DINAMICA SEGUIMIENTO CLAVES'!$A$5:$E$509,5,0)</f>
        <v>40</v>
      </c>
      <c r="G420" s="127">
        <f t="shared" si="55"/>
        <v>25</v>
      </c>
      <c r="H420" s="127">
        <f t="shared" si="47"/>
        <v>0</v>
      </c>
      <c r="I420" s="122" t="str">
        <f t="shared" si="48"/>
        <v>minimo solicitado</v>
      </c>
      <c r="J420" s="130">
        <f>VLOOKUP(A420,'DINAMICA SEGUIMIENTO CLAVES'!$A$5:$G$509,6,0)</f>
        <v>7735.4999999999891</v>
      </c>
      <c r="K420" s="130">
        <f>VLOOKUP(A420,'DINAMICA SEGUIMIENTO CLAVES'!$A$5:$G$509,7,0)</f>
        <v>1971.9999999999959</v>
      </c>
      <c r="L420" s="130">
        <f t="shared" si="49"/>
        <v>5763.4999999999927</v>
      </c>
      <c r="M420" s="122" t="str">
        <f t="shared" si="50"/>
        <v>Clave sin llegar al maximo</v>
      </c>
    </row>
    <row r="421" spans="1:13" ht="36" x14ac:dyDescent="0.2">
      <c r="A421" s="125" t="s">
        <v>1531</v>
      </c>
      <c r="B421" s="124" t="s">
        <v>1533</v>
      </c>
      <c r="C421" s="123">
        <f>VLOOKUP(A421,'DINAMICA SEGUIMIENTO CLAVES'!$A$5:$E$509,2,0)</f>
        <v>66</v>
      </c>
      <c r="D421" s="123">
        <f>VLOOKUP(A421,'DINAMICA SEGUIMIENTO CLAVES'!$A$5:$E$509,3,0)</f>
        <v>163</v>
      </c>
      <c r="E421" s="123">
        <f>VLOOKUP(A421,'DINAMICA SEGUIMIENTO CLAVES'!$A$5:$E$509,4,0)</f>
        <v>0</v>
      </c>
      <c r="F421" s="123">
        <f>VLOOKUP(A421,'DINAMICA SEGUIMIENTO CLAVES'!$A$5:$E$509,5,0)</f>
        <v>0</v>
      </c>
      <c r="G421" s="123"/>
      <c r="H421" s="127" t="str">
        <f t="shared" si="47"/>
        <v>-</v>
      </c>
      <c r="I421" s="122" t="str">
        <f t="shared" si="48"/>
        <v>minimo sin solicitud</v>
      </c>
      <c r="J421" s="130">
        <f>VLOOKUP(A421,'DINAMICA SEGUIMIENTO CLAVES'!$A$5:$G$509,6,0)</f>
        <v>35106.939999999835</v>
      </c>
      <c r="K421" s="130">
        <f>VLOOKUP(A421,'DINAMICA SEGUIMIENTO CLAVES'!$A$5:$G$509,7,0)</f>
        <v>0</v>
      </c>
      <c r="L421" s="130">
        <f t="shared" si="49"/>
        <v>35106.939999999835</v>
      </c>
      <c r="M421" s="122" t="str">
        <f t="shared" si="50"/>
        <v>Clave sin llegar al maximo</v>
      </c>
    </row>
    <row r="422" spans="1:13" ht="24" x14ac:dyDescent="0.2">
      <c r="A422" s="125" t="s">
        <v>1094</v>
      </c>
      <c r="B422" s="124" t="s">
        <v>1096</v>
      </c>
      <c r="C422" s="123">
        <f>VLOOKUP(A422,'DINAMICA SEGUIMIENTO CLAVES'!$A$5:$E$509,2,0)</f>
        <v>68</v>
      </c>
      <c r="D422" s="123">
        <f>VLOOKUP(A422,'DINAMICA SEGUIMIENTO CLAVES'!$A$5:$E$509,3,0)</f>
        <v>169</v>
      </c>
      <c r="E422" s="123">
        <f>VLOOKUP(A422,'DINAMICA SEGUIMIENTO CLAVES'!$A$5:$E$509,4,0)</f>
        <v>0</v>
      </c>
      <c r="F422" s="123">
        <f>VLOOKUP(A422,'DINAMICA SEGUIMIENTO CLAVES'!$A$5:$E$509,5,0)</f>
        <v>0</v>
      </c>
      <c r="G422" s="123"/>
      <c r="H422" s="127" t="str">
        <f t="shared" si="47"/>
        <v>-</v>
      </c>
      <c r="I422" s="122" t="str">
        <f t="shared" si="48"/>
        <v>minimo sin solicitud</v>
      </c>
      <c r="J422" s="130">
        <f>VLOOKUP(A422,'DINAMICA SEGUIMIENTO CLAVES'!$A$5:$G$509,6,0)</f>
        <v>55263</v>
      </c>
      <c r="K422" s="130">
        <f>VLOOKUP(A422,'DINAMICA SEGUIMIENTO CLAVES'!$A$5:$G$509,7,0)</f>
        <v>0</v>
      </c>
      <c r="L422" s="130">
        <f t="shared" si="49"/>
        <v>55263</v>
      </c>
      <c r="M422" s="122" t="str">
        <f t="shared" si="50"/>
        <v>Clave sin llegar al maximo</v>
      </c>
    </row>
    <row r="423" spans="1:13" ht="48" x14ac:dyDescent="0.2">
      <c r="A423" s="125" t="s">
        <v>2038</v>
      </c>
      <c r="B423" s="124" t="s">
        <v>2040</v>
      </c>
      <c r="C423" s="123">
        <f>VLOOKUP(A423,'DINAMICA SEGUIMIENTO CLAVES'!$A$5:$E$509,2,0)</f>
        <v>68</v>
      </c>
      <c r="D423" s="123">
        <f>VLOOKUP(A423,'DINAMICA SEGUIMIENTO CLAVES'!$A$5:$E$509,3,0)</f>
        <v>166</v>
      </c>
      <c r="E423" s="123">
        <f>VLOOKUP(A423,'DINAMICA SEGUIMIENTO CLAVES'!$A$5:$E$509,4,0)</f>
        <v>26</v>
      </c>
      <c r="F423" s="123">
        <f>VLOOKUP(A423,'DINAMICA SEGUIMIENTO CLAVES'!$A$5:$E$509,5,0)</f>
        <v>0</v>
      </c>
      <c r="G423" s="123"/>
      <c r="H423" s="127">
        <f t="shared" si="47"/>
        <v>-42</v>
      </c>
      <c r="I423" s="122" t="str">
        <f t="shared" si="48"/>
        <v>minimo parcial</v>
      </c>
      <c r="J423" s="130">
        <f>VLOOKUP(A423,'DINAMICA SEGUIMIENTO CLAVES'!$A$5:$G$509,6,0)</f>
        <v>1494</v>
      </c>
      <c r="K423" s="130">
        <f>VLOOKUP(A423,'DINAMICA SEGUIMIENTO CLAVES'!$A$5:$G$509,7,0)</f>
        <v>0</v>
      </c>
      <c r="L423" s="130">
        <f t="shared" si="49"/>
        <v>1494</v>
      </c>
      <c r="M423" s="122" t="str">
        <f t="shared" si="50"/>
        <v>Clave sin llegar al maximo</v>
      </c>
    </row>
    <row r="424" spans="1:13" ht="36" x14ac:dyDescent="0.2">
      <c r="A424" s="125" t="s">
        <v>939</v>
      </c>
      <c r="B424" s="124" t="s">
        <v>941</v>
      </c>
      <c r="C424" s="123">
        <f>VLOOKUP(A424,'DINAMICA SEGUIMIENTO CLAVES'!$A$5:$E$509,2,0)</f>
        <v>110</v>
      </c>
      <c r="D424" s="123">
        <f>VLOOKUP(A424,'DINAMICA SEGUIMIENTO CLAVES'!$A$5:$E$509,3,0)</f>
        <v>275</v>
      </c>
      <c r="E424" s="123">
        <f>VLOOKUP(A424,'DINAMICA SEGUIMIENTO CLAVES'!$A$5:$E$509,4,0)</f>
        <v>212</v>
      </c>
      <c r="F424" s="123">
        <f>VLOOKUP(A424,'DINAMICA SEGUIMIENTO CLAVES'!$A$5:$E$509,5,0)</f>
        <v>41</v>
      </c>
      <c r="G424" s="127">
        <f t="shared" ref="G424:G426" si="56">IF(E424=0,"-",(+E424-F424))</f>
        <v>171</v>
      </c>
      <c r="H424" s="127">
        <f t="shared" si="47"/>
        <v>102</v>
      </c>
      <c r="I424" s="122" t="str">
        <f t="shared" si="48"/>
        <v>minimo superado</v>
      </c>
      <c r="J424" s="130">
        <f>VLOOKUP(A424,'DINAMICA SEGUIMIENTO CLAVES'!$A$5:$G$509,6,0)</f>
        <v>1113.0999999999999</v>
      </c>
      <c r="K424" s="130">
        <f>VLOOKUP(A424,'DINAMICA SEGUIMIENTO CLAVES'!$A$5:$G$509,7,0)</f>
        <v>143.5</v>
      </c>
      <c r="L424" s="130">
        <f t="shared" si="49"/>
        <v>969.59999999999991</v>
      </c>
      <c r="M424" s="122" t="str">
        <f t="shared" si="50"/>
        <v>Clave sin llegar al maximo</v>
      </c>
    </row>
    <row r="425" spans="1:13" ht="24" x14ac:dyDescent="0.2">
      <c r="A425" s="125" t="s">
        <v>706</v>
      </c>
      <c r="B425" s="124" t="s">
        <v>708</v>
      </c>
      <c r="C425" s="123">
        <f>VLOOKUP(A425,'DINAMICA SEGUIMIENTO CLAVES'!$A$5:$E$509,2,0)</f>
        <v>189</v>
      </c>
      <c r="D425" s="123">
        <f>VLOOKUP(A425,'DINAMICA SEGUIMIENTO CLAVES'!$A$5:$E$509,3,0)</f>
        <v>472</v>
      </c>
      <c r="E425" s="123">
        <f>VLOOKUP(A425,'DINAMICA SEGUIMIENTO CLAVES'!$A$5:$E$509,4,0)</f>
        <v>189</v>
      </c>
      <c r="F425" s="123">
        <f>VLOOKUP(A425,'DINAMICA SEGUIMIENTO CLAVES'!$A$5:$E$509,5,0)</f>
        <v>117</v>
      </c>
      <c r="G425" s="127">
        <f t="shared" si="56"/>
        <v>72</v>
      </c>
      <c r="H425" s="127">
        <f t="shared" si="47"/>
        <v>0</v>
      </c>
      <c r="I425" s="122" t="str">
        <f t="shared" si="48"/>
        <v>minimo solicitado</v>
      </c>
      <c r="J425" s="130">
        <f>VLOOKUP(A425,'DINAMICA SEGUIMIENTO CLAVES'!$A$5:$G$509,6,0)</f>
        <v>35929.64</v>
      </c>
      <c r="K425" s="130">
        <f>VLOOKUP(A425,'DINAMICA SEGUIMIENTO CLAVES'!$A$5:$G$509,7,0)</f>
        <v>9356.49</v>
      </c>
      <c r="L425" s="130">
        <f t="shared" si="49"/>
        <v>26573.15</v>
      </c>
      <c r="M425" s="122" t="str">
        <f t="shared" si="50"/>
        <v>Clave sin llegar al maximo</v>
      </c>
    </row>
    <row r="426" spans="1:13" ht="48" x14ac:dyDescent="0.2">
      <c r="A426" s="125" t="s">
        <v>579</v>
      </c>
      <c r="B426" s="124" t="s">
        <v>581</v>
      </c>
      <c r="C426" s="123">
        <f>VLOOKUP(A426,'DINAMICA SEGUIMIENTO CLAVES'!$A$5:$E$509,2,0)</f>
        <v>155</v>
      </c>
      <c r="D426" s="123">
        <f>VLOOKUP(A426,'DINAMICA SEGUIMIENTO CLAVES'!$A$5:$E$509,3,0)</f>
        <v>387</v>
      </c>
      <c r="E426" s="123">
        <f>VLOOKUP(A426,'DINAMICA SEGUIMIENTO CLAVES'!$A$5:$E$509,4,0)</f>
        <v>155</v>
      </c>
      <c r="F426" s="123">
        <f>VLOOKUP(A426,'DINAMICA SEGUIMIENTO CLAVES'!$A$5:$E$509,5,0)</f>
        <v>75</v>
      </c>
      <c r="G426" s="127">
        <f t="shared" si="56"/>
        <v>80</v>
      </c>
      <c r="H426" s="127">
        <f t="shared" si="47"/>
        <v>0</v>
      </c>
      <c r="I426" s="122" t="str">
        <f t="shared" si="48"/>
        <v>minimo solicitado</v>
      </c>
      <c r="J426" s="130">
        <f>VLOOKUP(A426,'DINAMICA SEGUIMIENTO CLAVES'!$A$5:$G$509,6,0)</f>
        <v>19786.080000000002</v>
      </c>
      <c r="K426" s="130">
        <f>VLOOKUP(A426,'DINAMICA SEGUIMIENTO CLAVES'!$A$5:$G$509,7,0)</f>
        <v>3738.0000000000005</v>
      </c>
      <c r="L426" s="130">
        <f t="shared" si="49"/>
        <v>16048.080000000002</v>
      </c>
      <c r="M426" s="122" t="str">
        <f t="shared" si="50"/>
        <v>Clave sin llegar al maximo</v>
      </c>
    </row>
    <row r="427" spans="1:13" ht="24" x14ac:dyDescent="0.2">
      <c r="A427" s="125" t="s">
        <v>919</v>
      </c>
      <c r="B427" s="124" t="s">
        <v>921</v>
      </c>
      <c r="C427" s="123">
        <f>VLOOKUP(A427,'DINAMICA SEGUIMIENTO CLAVES'!$A$5:$E$509,2,0)</f>
        <v>81</v>
      </c>
      <c r="D427" s="123">
        <f>VLOOKUP(A427,'DINAMICA SEGUIMIENTO CLAVES'!$A$5:$E$509,3,0)</f>
        <v>202</v>
      </c>
      <c r="E427" s="123">
        <f>VLOOKUP(A427,'DINAMICA SEGUIMIENTO CLAVES'!$A$5:$E$509,4,0)</f>
        <v>0</v>
      </c>
      <c r="F427" s="123">
        <f>VLOOKUP(A427,'DINAMICA SEGUIMIENTO CLAVES'!$A$5:$E$509,5,0)</f>
        <v>0</v>
      </c>
      <c r="G427" s="123"/>
      <c r="H427" s="127" t="str">
        <f t="shared" si="47"/>
        <v>-</v>
      </c>
      <c r="I427" s="122" t="str">
        <f t="shared" si="48"/>
        <v>minimo sin solicitud</v>
      </c>
      <c r="J427" s="130">
        <f>VLOOKUP(A427,'DINAMICA SEGUIMIENTO CLAVES'!$A$5:$G$509,6,0)</f>
        <v>7455</v>
      </c>
      <c r="K427" s="130">
        <f>VLOOKUP(A427,'DINAMICA SEGUIMIENTO CLAVES'!$A$5:$G$509,7,0)</f>
        <v>0</v>
      </c>
      <c r="L427" s="130">
        <f t="shared" si="49"/>
        <v>7455</v>
      </c>
      <c r="M427" s="122" t="str">
        <f t="shared" si="50"/>
        <v>Clave sin llegar al maximo</v>
      </c>
    </row>
    <row r="428" spans="1:13" ht="24" x14ac:dyDescent="0.2">
      <c r="A428" s="125" t="s">
        <v>1735</v>
      </c>
      <c r="B428" s="124" t="s">
        <v>1737</v>
      </c>
      <c r="C428" s="123">
        <f>VLOOKUP(A428,'DINAMICA SEGUIMIENTO CLAVES'!$A$5:$E$509,2,0)</f>
        <v>84</v>
      </c>
      <c r="D428" s="123">
        <f>VLOOKUP(A428,'DINAMICA SEGUIMIENTO CLAVES'!$A$5:$E$509,3,0)</f>
        <v>207</v>
      </c>
      <c r="E428" s="123">
        <f>VLOOKUP(A428,'DINAMICA SEGUIMIENTO CLAVES'!$A$5:$E$509,4,0)</f>
        <v>5</v>
      </c>
      <c r="F428" s="123">
        <f>VLOOKUP(A428,'DINAMICA SEGUIMIENTO CLAVES'!$A$5:$E$509,5,0)</f>
        <v>0</v>
      </c>
      <c r="G428" s="123"/>
      <c r="H428" s="127">
        <f t="shared" si="47"/>
        <v>-79</v>
      </c>
      <c r="I428" s="122" t="str">
        <f t="shared" si="48"/>
        <v>minimo parcial</v>
      </c>
      <c r="J428" s="130">
        <f>VLOOKUP(A428,'DINAMICA SEGUIMIENTO CLAVES'!$A$5:$G$509,6,0)</f>
        <v>2691</v>
      </c>
      <c r="K428" s="130">
        <f>VLOOKUP(A428,'DINAMICA SEGUIMIENTO CLAVES'!$A$5:$G$509,7,0)</f>
        <v>0</v>
      </c>
      <c r="L428" s="130">
        <f t="shared" si="49"/>
        <v>2691</v>
      </c>
      <c r="M428" s="122" t="str">
        <f t="shared" si="50"/>
        <v>Clave sin llegar al maximo</v>
      </c>
    </row>
    <row r="429" spans="1:13" ht="24" x14ac:dyDescent="0.2">
      <c r="A429" s="125" t="s">
        <v>452</v>
      </c>
      <c r="B429" s="124" t="s">
        <v>454</v>
      </c>
      <c r="C429" s="123">
        <f>VLOOKUP(A429,'DINAMICA SEGUIMIENTO CLAVES'!$A$5:$E$509,2,0)</f>
        <v>115</v>
      </c>
      <c r="D429" s="123">
        <f>VLOOKUP(A429,'DINAMICA SEGUIMIENTO CLAVES'!$A$5:$E$509,3,0)</f>
        <v>287</v>
      </c>
      <c r="E429" s="123">
        <f>VLOOKUP(A429,'DINAMICA SEGUIMIENTO CLAVES'!$A$5:$E$509,4,0)</f>
        <v>30</v>
      </c>
      <c r="F429" s="123">
        <f>VLOOKUP(A429,'DINAMICA SEGUIMIENTO CLAVES'!$A$5:$E$509,5,0)</f>
        <v>30</v>
      </c>
      <c r="G429" s="123"/>
      <c r="H429" s="127">
        <f t="shared" si="47"/>
        <v>-85</v>
      </c>
      <c r="I429" s="122" t="str">
        <f t="shared" si="48"/>
        <v>minimo parcial</v>
      </c>
      <c r="J429" s="130">
        <f>VLOOKUP(A429,'DINAMICA SEGUIMIENTO CLAVES'!$A$5:$G$509,6,0)</f>
        <v>7315.6299999999992</v>
      </c>
      <c r="K429" s="130">
        <f>VLOOKUP(A429,'DINAMICA SEGUIMIENTO CLAVES'!$A$5:$G$509,7,0)</f>
        <v>764.69999999999993</v>
      </c>
      <c r="L429" s="130">
        <f t="shared" si="49"/>
        <v>6550.9299999999994</v>
      </c>
      <c r="M429" s="122" t="str">
        <f t="shared" si="50"/>
        <v>Clave sin llegar al maximo</v>
      </c>
    </row>
    <row r="430" spans="1:13" ht="48" x14ac:dyDescent="0.2">
      <c r="A430" s="125" t="s">
        <v>1722</v>
      </c>
      <c r="B430" s="124" t="s">
        <v>1724</v>
      </c>
      <c r="C430" s="123">
        <f>VLOOKUP(A430,'DINAMICA SEGUIMIENTO CLAVES'!$A$5:$E$509,2,0)</f>
        <v>85</v>
      </c>
      <c r="D430" s="123">
        <f>VLOOKUP(A430,'DINAMICA SEGUIMIENTO CLAVES'!$A$5:$E$509,3,0)</f>
        <v>212</v>
      </c>
      <c r="E430" s="123">
        <f>VLOOKUP(A430,'DINAMICA SEGUIMIENTO CLAVES'!$A$5:$E$509,4,0)</f>
        <v>10</v>
      </c>
      <c r="F430" s="123">
        <f>VLOOKUP(A430,'DINAMICA SEGUIMIENTO CLAVES'!$A$5:$E$509,5,0)</f>
        <v>0</v>
      </c>
      <c r="G430" s="123"/>
      <c r="H430" s="127">
        <f t="shared" si="47"/>
        <v>-75</v>
      </c>
      <c r="I430" s="122" t="str">
        <f t="shared" si="48"/>
        <v>minimo parcial</v>
      </c>
      <c r="J430" s="130">
        <f>VLOOKUP(A430,'DINAMICA SEGUIMIENTO CLAVES'!$A$5:$G$509,6,0)</f>
        <v>14513.519999999977</v>
      </c>
      <c r="K430" s="130">
        <f>VLOOKUP(A430,'DINAMICA SEGUIMIENTO CLAVES'!$A$5:$G$509,7,0)</f>
        <v>0</v>
      </c>
      <c r="L430" s="130">
        <f t="shared" si="49"/>
        <v>14513.519999999977</v>
      </c>
      <c r="M430" s="122" t="str">
        <f t="shared" si="50"/>
        <v>Clave sin llegar al maximo</v>
      </c>
    </row>
    <row r="431" spans="1:13" ht="60" x14ac:dyDescent="0.2">
      <c r="A431" s="125" t="s">
        <v>1470</v>
      </c>
      <c r="B431" s="124" t="s">
        <v>1472</v>
      </c>
      <c r="C431" s="123">
        <f>VLOOKUP(A431,'DINAMICA SEGUIMIENTO CLAVES'!$A$5:$E$509,2,0)</f>
        <v>85</v>
      </c>
      <c r="D431" s="123">
        <f>VLOOKUP(A431,'DINAMICA SEGUIMIENTO CLAVES'!$A$5:$E$509,3,0)</f>
        <v>211</v>
      </c>
      <c r="E431" s="123">
        <f>VLOOKUP(A431,'DINAMICA SEGUIMIENTO CLAVES'!$A$5:$E$509,4,0)</f>
        <v>85</v>
      </c>
      <c r="F431" s="123">
        <f>VLOOKUP(A431,'DINAMICA SEGUIMIENTO CLAVES'!$A$5:$E$509,5,0)</f>
        <v>0</v>
      </c>
      <c r="G431" s="127">
        <f>IF(E431=0,"-",(+E431-F431))</f>
        <v>85</v>
      </c>
      <c r="H431" s="127">
        <f t="shared" si="47"/>
        <v>0</v>
      </c>
      <c r="I431" s="122" t="str">
        <f t="shared" si="48"/>
        <v>minimo solicitado</v>
      </c>
      <c r="J431" s="130">
        <f>VLOOKUP(A431,'DINAMICA SEGUIMIENTO CLAVES'!$A$5:$G$509,6,0)</f>
        <v>425376</v>
      </c>
      <c r="K431" s="130">
        <f>VLOOKUP(A431,'DINAMICA SEGUIMIENTO CLAVES'!$A$5:$G$509,7,0)</f>
        <v>0</v>
      </c>
      <c r="L431" s="130">
        <f t="shared" si="49"/>
        <v>425376</v>
      </c>
      <c r="M431" s="122" t="str">
        <f t="shared" si="50"/>
        <v>Clave sin llegar al maximo</v>
      </c>
    </row>
    <row r="432" spans="1:13" ht="24" x14ac:dyDescent="0.2">
      <c r="A432" s="125" t="s">
        <v>1575</v>
      </c>
      <c r="B432" s="124" t="s">
        <v>1577</v>
      </c>
      <c r="C432" s="123">
        <f>VLOOKUP(A432,'DINAMICA SEGUIMIENTO CLAVES'!$A$5:$E$509,2,0)</f>
        <v>87</v>
      </c>
      <c r="D432" s="123">
        <f>VLOOKUP(A432,'DINAMICA SEGUIMIENTO CLAVES'!$A$5:$E$509,3,0)</f>
        <v>217</v>
      </c>
      <c r="E432" s="123">
        <f>VLOOKUP(A432,'DINAMICA SEGUIMIENTO CLAVES'!$A$5:$E$509,4,0)</f>
        <v>33</v>
      </c>
      <c r="F432" s="123">
        <f>VLOOKUP(A432,'DINAMICA SEGUIMIENTO CLAVES'!$A$5:$E$509,5,0)</f>
        <v>0</v>
      </c>
      <c r="G432" s="123"/>
      <c r="H432" s="127">
        <f t="shared" si="47"/>
        <v>-54</v>
      </c>
      <c r="I432" s="122" t="str">
        <f t="shared" si="48"/>
        <v>minimo parcial</v>
      </c>
      <c r="J432" s="130">
        <f>VLOOKUP(A432,'DINAMICA SEGUIMIENTO CLAVES'!$A$5:$G$509,6,0)</f>
        <v>1827.5</v>
      </c>
      <c r="K432" s="130">
        <f>VLOOKUP(A432,'DINAMICA SEGUIMIENTO CLAVES'!$A$5:$G$509,7,0)</f>
        <v>0</v>
      </c>
      <c r="L432" s="130">
        <f t="shared" si="49"/>
        <v>1827.5</v>
      </c>
      <c r="M432" s="122" t="str">
        <f t="shared" si="50"/>
        <v>Clave sin llegar al maximo</v>
      </c>
    </row>
    <row r="433" spans="1:13" ht="24" x14ac:dyDescent="0.2">
      <c r="A433" s="125" t="s">
        <v>1351</v>
      </c>
      <c r="B433" s="124" t="s">
        <v>1353</v>
      </c>
      <c r="C433" s="123">
        <f>VLOOKUP(A433,'DINAMICA SEGUIMIENTO CLAVES'!$A$5:$E$509,2,0)</f>
        <v>228</v>
      </c>
      <c r="D433" s="123">
        <f>VLOOKUP(A433,'DINAMICA SEGUIMIENTO CLAVES'!$A$5:$E$509,3,0)</f>
        <v>568</v>
      </c>
      <c r="E433" s="123">
        <f>VLOOKUP(A433,'DINAMICA SEGUIMIENTO CLAVES'!$A$5:$E$509,4,0)</f>
        <v>228</v>
      </c>
      <c r="F433" s="123">
        <f>VLOOKUP(A433,'DINAMICA SEGUIMIENTO CLAVES'!$A$5:$E$509,5,0)</f>
        <v>141</v>
      </c>
      <c r="G433" s="127">
        <f t="shared" ref="G433:G434" si="57">IF(E433=0,"-",(+E433-F433))</f>
        <v>87</v>
      </c>
      <c r="H433" s="127">
        <f t="shared" si="47"/>
        <v>0</v>
      </c>
      <c r="I433" s="122" t="str">
        <f t="shared" si="48"/>
        <v>minimo solicitado</v>
      </c>
      <c r="J433" s="130">
        <f>VLOOKUP(A433,'DINAMICA SEGUIMIENTO CLAVES'!$A$5:$G$509,6,0)</f>
        <v>24424</v>
      </c>
      <c r="K433" s="130">
        <f>VLOOKUP(A433,'DINAMICA SEGUIMIENTO CLAVES'!$A$5:$G$509,7,0)</f>
        <v>6063</v>
      </c>
      <c r="L433" s="130">
        <f t="shared" si="49"/>
        <v>18361</v>
      </c>
      <c r="M433" s="122" t="str">
        <f t="shared" si="50"/>
        <v>Clave sin llegar al maximo</v>
      </c>
    </row>
    <row r="434" spans="1:13" ht="24" x14ac:dyDescent="0.2">
      <c r="A434" s="125" t="s">
        <v>393</v>
      </c>
      <c r="B434" s="124" t="s">
        <v>395</v>
      </c>
      <c r="C434" s="123">
        <f>VLOOKUP(A434,'DINAMICA SEGUIMIENTO CLAVES'!$A$5:$E$509,2,0)</f>
        <v>158</v>
      </c>
      <c r="D434" s="123">
        <f>VLOOKUP(A434,'DINAMICA SEGUIMIENTO CLAVES'!$A$5:$E$509,3,0)</f>
        <v>394</v>
      </c>
      <c r="E434" s="123">
        <f>VLOOKUP(A434,'DINAMICA SEGUIMIENTO CLAVES'!$A$5:$E$509,4,0)</f>
        <v>158</v>
      </c>
      <c r="F434" s="123">
        <f>VLOOKUP(A434,'DINAMICA SEGUIMIENTO CLAVES'!$A$5:$E$509,5,0)</f>
        <v>158</v>
      </c>
      <c r="G434" s="127">
        <f t="shared" si="57"/>
        <v>0</v>
      </c>
      <c r="H434" s="127">
        <f t="shared" si="47"/>
        <v>0</v>
      </c>
      <c r="I434" s="122" t="str">
        <f t="shared" si="48"/>
        <v>minimo solicitado</v>
      </c>
      <c r="J434" s="130">
        <f>VLOOKUP(A434,'DINAMICA SEGUIMIENTO CLAVES'!$A$5:$G$509,6,0)</f>
        <v>1193.82</v>
      </c>
      <c r="K434" s="130">
        <f>VLOOKUP(A434,'DINAMICA SEGUIMIENTO CLAVES'!$A$5:$G$509,7,0)</f>
        <v>478.74</v>
      </c>
      <c r="L434" s="130">
        <f t="shared" si="49"/>
        <v>715.07999999999993</v>
      </c>
      <c r="M434" s="122" t="str">
        <f t="shared" si="50"/>
        <v>Clave sin llegar al maximo</v>
      </c>
    </row>
    <row r="435" spans="1:13" ht="36" x14ac:dyDescent="0.2">
      <c r="A435" s="125" t="s">
        <v>1271</v>
      </c>
      <c r="B435" s="124" t="s">
        <v>1273</v>
      </c>
      <c r="C435" s="123">
        <f>VLOOKUP(A435,'DINAMICA SEGUIMIENTO CLAVES'!$A$5:$E$509,2,0)</f>
        <v>252</v>
      </c>
      <c r="D435" s="123">
        <f>VLOOKUP(A435,'DINAMICA SEGUIMIENTO CLAVES'!$A$5:$E$509,3,0)</f>
        <v>630</v>
      </c>
      <c r="E435" s="123">
        <f>VLOOKUP(A435,'DINAMICA SEGUIMIENTO CLAVES'!$A$5:$E$509,4,0)</f>
        <v>156</v>
      </c>
      <c r="F435" s="123">
        <f>VLOOKUP(A435,'DINAMICA SEGUIMIENTO CLAVES'!$A$5:$E$509,5,0)</f>
        <v>156</v>
      </c>
      <c r="G435" s="123"/>
      <c r="H435" s="127">
        <f t="shared" si="47"/>
        <v>-96</v>
      </c>
      <c r="I435" s="122" t="str">
        <f t="shared" si="48"/>
        <v>minimo parcial</v>
      </c>
      <c r="J435" s="130">
        <f>VLOOKUP(A435,'DINAMICA SEGUIMIENTO CLAVES'!$A$5:$G$509,6,0)</f>
        <v>15787.5</v>
      </c>
      <c r="K435" s="130">
        <f>VLOOKUP(A435,'DINAMICA SEGUIMIENTO CLAVES'!$A$5:$G$509,7,0)</f>
        <v>3564.6000000000004</v>
      </c>
      <c r="L435" s="130">
        <f t="shared" si="49"/>
        <v>12222.9</v>
      </c>
      <c r="M435" s="122" t="str">
        <f t="shared" si="50"/>
        <v>Clave sin llegar al maximo</v>
      </c>
    </row>
    <row r="436" spans="1:13" ht="24" x14ac:dyDescent="0.2">
      <c r="A436" s="125" t="s">
        <v>528</v>
      </c>
      <c r="B436" s="124" t="s">
        <v>530</v>
      </c>
      <c r="C436" s="123">
        <f>VLOOKUP(A436,'DINAMICA SEGUIMIENTO CLAVES'!$A$5:$E$509,2,0)</f>
        <v>102</v>
      </c>
      <c r="D436" s="123">
        <f>VLOOKUP(A436,'DINAMICA SEGUIMIENTO CLAVES'!$A$5:$E$509,3,0)</f>
        <v>253</v>
      </c>
      <c r="E436" s="123">
        <f>VLOOKUP(A436,'DINAMICA SEGUIMIENTO CLAVES'!$A$5:$E$509,4,0)</f>
        <v>102</v>
      </c>
      <c r="F436" s="123">
        <f>VLOOKUP(A436,'DINAMICA SEGUIMIENTO CLAVES'!$A$5:$E$509,5,0)</f>
        <v>0</v>
      </c>
      <c r="G436" s="127">
        <f>IF(E436=0,"-",(+E436-F436))</f>
        <v>102</v>
      </c>
      <c r="H436" s="127">
        <f t="shared" si="47"/>
        <v>0</v>
      </c>
      <c r="I436" s="122" t="str">
        <f t="shared" si="48"/>
        <v>minimo solicitado</v>
      </c>
      <c r="J436" s="130">
        <f>VLOOKUP(A436,'DINAMICA SEGUIMIENTO CLAVES'!$A$5:$G$509,6,0)</f>
        <v>10180.720000000001</v>
      </c>
      <c r="K436" s="130">
        <f>VLOOKUP(A436,'DINAMICA SEGUIMIENTO CLAVES'!$A$5:$G$509,7,0)</f>
        <v>0</v>
      </c>
      <c r="L436" s="130">
        <f t="shared" si="49"/>
        <v>10180.720000000001</v>
      </c>
      <c r="M436" s="122" t="str">
        <f t="shared" si="50"/>
        <v>Clave sin llegar al maximo</v>
      </c>
    </row>
    <row r="437" spans="1:13" ht="36" x14ac:dyDescent="0.2">
      <c r="A437" s="125" t="s">
        <v>1236</v>
      </c>
      <c r="B437" s="124" t="s">
        <v>1238</v>
      </c>
      <c r="C437" s="123">
        <f>VLOOKUP(A437,'DINAMICA SEGUIMIENTO CLAVES'!$A$5:$E$509,2,0)</f>
        <v>102</v>
      </c>
      <c r="D437" s="123">
        <f>VLOOKUP(A437,'DINAMICA SEGUIMIENTO CLAVES'!$A$5:$E$509,3,0)</f>
        <v>253</v>
      </c>
      <c r="E437" s="123">
        <f>VLOOKUP(A437,'DINAMICA SEGUIMIENTO CLAVES'!$A$5:$E$509,4,0)</f>
        <v>0</v>
      </c>
      <c r="F437" s="123">
        <f>VLOOKUP(A437,'DINAMICA SEGUIMIENTO CLAVES'!$A$5:$E$509,5,0)</f>
        <v>0</v>
      </c>
      <c r="G437" s="123"/>
      <c r="H437" s="127" t="str">
        <f t="shared" si="47"/>
        <v>-</v>
      </c>
      <c r="I437" s="122" t="str">
        <f t="shared" si="48"/>
        <v>minimo sin solicitud</v>
      </c>
      <c r="J437" s="130">
        <f>VLOOKUP(A437,'DINAMICA SEGUIMIENTO CLAVES'!$A$5:$G$509,6,0)</f>
        <v>199032.57</v>
      </c>
      <c r="K437" s="130">
        <f>VLOOKUP(A437,'DINAMICA SEGUIMIENTO CLAVES'!$A$5:$G$509,7,0)</f>
        <v>0</v>
      </c>
      <c r="L437" s="130">
        <f t="shared" si="49"/>
        <v>199032.57</v>
      </c>
      <c r="M437" s="122" t="str">
        <f t="shared" si="50"/>
        <v>Clave sin llegar al maximo</v>
      </c>
    </row>
    <row r="438" spans="1:13" ht="36" x14ac:dyDescent="0.2">
      <c r="A438" s="125" t="s">
        <v>2002</v>
      </c>
      <c r="B438" s="124" t="s">
        <v>2004</v>
      </c>
      <c r="C438" s="123">
        <f>VLOOKUP(A438,'DINAMICA SEGUIMIENTO CLAVES'!$A$5:$E$509,2,0)</f>
        <v>102</v>
      </c>
      <c r="D438" s="123">
        <f>VLOOKUP(A438,'DINAMICA SEGUIMIENTO CLAVES'!$A$5:$E$509,3,0)</f>
        <v>252</v>
      </c>
      <c r="E438" s="123">
        <f>VLOOKUP(A438,'DINAMICA SEGUIMIENTO CLAVES'!$A$5:$E$509,4,0)</f>
        <v>0</v>
      </c>
      <c r="F438" s="123">
        <f>VLOOKUP(A438,'DINAMICA SEGUIMIENTO CLAVES'!$A$5:$E$509,5,0)</f>
        <v>0</v>
      </c>
      <c r="G438" s="123"/>
      <c r="H438" s="127" t="str">
        <f t="shared" si="47"/>
        <v>-</v>
      </c>
      <c r="I438" s="122" t="str">
        <f t="shared" si="48"/>
        <v>minimo sin solicitud</v>
      </c>
      <c r="J438" s="130">
        <f>VLOOKUP(A438,'DINAMICA SEGUIMIENTO CLAVES'!$A$5:$G$509,6,0)</f>
        <v>42432</v>
      </c>
      <c r="K438" s="130">
        <f>VLOOKUP(A438,'DINAMICA SEGUIMIENTO CLAVES'!$A$5:$G$509,7,0)</f>
        <v>0</v>
      </c>
      <c r="L438" s="130">
        <f t="shared" si="49"/>
        <v>42432</v>
      </c>
      <c r="M438" s="122" t="str">
        <f t="shared" si="50"/>
        <v>Clave sin llegar al maximo</v>
      </c>
    </row>
    <row r="439" spans="1:13" ht="48" x14ac:dyDescent="0.2">
      <c r="A439" s="125" t="s">
        <v>880</v>
      </c>
      <c r="B439" s="124" t="s">
        <v>882</v>
      </c>
      <c r="C439" s="123">
        <f>VLOOKUP(A439,'DINAMICA SEGUIMIENTO CLAVES'!$A$5:$E$509,2,0)</f>
        <v>344</v>
      </c>
      <c r="D439" s="123">
        <f>VLOOKUP(A439,'DINAMICA SEGUIMIENTO CLAVES'!$A$5:$E$509,3,0)</f>
        <v>859</v>
      </c>
      <c r="E439" s="123">
        <f>VLOOKUP(A439,'DINAMICA SEGUIMIENTO CLAVES'!$A$5:$E$509,4,0)</f>
        <v>371</v>
      </c>
      <c r="F439" s="123">
        <f>VLOOKUP(A439,'DINAMICA SEGUIMIENTO CLAVES'!$A$5:$E$509,5,0)</f>
        <v>240</v>
      </c>
      <c r="G439" s="127">
        <f t="shared" ref="G439:G440" si="58">IF(E439=0,"-",(+E439-F439))</f>
        <v>131</v>
      </c>
      <c r="H439" s="127">
        <f t="shared" si="47"/>
        <v>27</v>
      </c>
      <c r="I439" s="122" t="str">
        <f t="shared" si="48"/>
        <v>minimo superado</v>
      </c>
      <c r="J439" s="130">
        <f>VLOOKUP(A439,'DINAMICA SEGUIMIENTO CLAVES'!$A$5:$G$509,6,0)</f>
        <v>7770.72</v>
      </c>
      <c r="K439" s="130">
        <f>VLOOKUP(A439,'DINAMICA SEGUIMIENTO CLAVES'!$A$5:$G$509,7,0)</f>
        <v>2030.4</v>
      </c>
      <c r="L439" s="130">
        <f t="shared" si="49"/>
        <v>5740.32</v>
      </c>
      <c r="M439" s="122" t="str">
        <f t="shared" si="50"/>
        <v>Clave sin llegar al maximo</v>
      </c>
    </row>
    <row r="440" spans="1:13" ht="36" x14ac:dyDescent="0.2">
      <c r="A440" s="125" t="s">
        <v>897</v>
      </c>
      <c r="B440" s="124" t="s">
        <v>899</v>
      </c>
      <c r="C440" s="123">
        <f>VLOOKUP(A440,'DINAMICA SEGUIMIENTO CLAVES'!$A$5:$E$509,2,0)</f>
        <v>2232</v>
      </c>
      <c r="D440" s="123">
        <f>VLOOKUP(A440,'DINAMICA SEGUIMIENTO CLAVES'!$A$5:$E$509,3,0)</f>
        <v>5577</v>
      </c>
      <c r="E440" s="123">
        <f>VLOOKUP(A440,'DINAMICA SEGUIMIENTO CLAVES'!$A$5:$E$509,4,0)</f>
        <v>3506</v>
      </c>
      <c r="F440" s="123">
        <f>VLOOKUP(A440,'DINAMICA SEGUIMIENTO CLAVES'!$A$5:$E$509,5,0)</f>
        <v>2124</v>
      </c>
      <c r="G440" s="127">
        <f t="shared" si="58"/>
        <v>1382</v>
      </c>
      <c r="H440" s="127">
        <f t="shared" si="47"/>
        <v>1274</v>
      </c>
      <c r="I440" s="122" t="str">
        <f t="shared" si="48"/>
        <v>minimo superado</v>
      </c>
      <c r="J440" s="130">
        <f>VLOOKUP(A440,'DINAMICA SEGUIMIENTO CLAVES'!$A$5:$G$509,6,0)</f>
        <v>59824.47</v>
      </c>
      <c r="K440" s="130">
        <f>VLOOKUP(A440,'DINAMICA SEGUIMIENTO CLAVES'!$A$5:$G$509,7,0)</f>
        <v>24638.399999999998</v>
      </c>
      <c r="L440" s="130">
        <f t="shared" si="49"/>
        <v>35186.070000000007</v>
      </c>
      <c r="M440" s="122" t="str">
        <f t="shared" si="50"/>
        <v>Clave sin llegar al maximo</v>
      </c>
    </row>
    <row r="441" spans="1:13" ht="36" x14ac:dyDescent="0.2">
      <c r="A441" s="125" t="s">
        <v>2393</v>
      </c>
      <c r="B441" s="124" t="s">
        <v>2395</v>
      </c>
      <c r="C441" s="123">
        <f>VLOOKUP(A441,'DINAMICA SEGUIMIENTO CLAVES'!$A$5:$E$509,2,0)</f>
        <v>160</v>
      </c>
      <c r="D441" s="123">
        <f>VLOOKUP(A441,'DINAMICA SEGUIMIENTO CLAVES'!$A$5:$E$509,3,0)</f>
        <v>400</v>
      </c>
      <c r="E441" s="123">
        <f>VLOOKUP(A441,'DINAMICA SEGUIMIENTO CLAVES'!$A$5:$E$509,4,0)</f>
        <v>50</v>
      </c>
      <c r="F441" s="123">
        <f>VLOOKUP(A441,'DINAMICA SEGUIMIENTO CLAVES'!$A$5:$E$509,5,0)</f>
        <v>50</v>
      </c>
      <c r="G441" s="123"/>
      <c r="H441" s="127">
        <f t="shared" si="47"/>
        <v>-110</v>
      </c>
      <c r="I441" s="122" t="str">
        <f t="shared" si="48"/>
        <v>minimo parcial</v>
      </c>
      <c r="J441" s="130">
        <f>VLOOKUP(A441,'DINAMICA SEGUIMIENTO CLAVES'!$A$5:$G$509,6,0)</f>
        <v>2897128</v>
      </c>
      <c r="K441" s="130">
        <f>VLOOKUP(A441,'DINAMICA SEGUIMIENTO CLAVES'!$A$5:$G$509,7,0)</f>
        <v>362141</v>
      </c>
      <c r="L441" s="130">
        <f t="shared" si="49"/>
        <v>2534987</v>
      </c>
      <c r="M441" s="122" t="str">
        <f t="shared" si="50"/>
        <v>Clave sin llegar al maximo</v>
      </c>
    </row>
    <row r="442" spans="1:13" ht="24" x14ac:dyDescent="0.2">
      <c r="A442" s="125" t="s">
        <v>478</v>
      </c>
      <c r="B442" s="124" t="s">
        <v>480</v>
      </c>
      <c r="C442" s="123">
        <f>VLOOKUP(A442,'DINAMICA SEGUIMIENTO CLAVES'!$A$5:$E$509,2,0)</f>
        <v>178</v>
      </c>
      <c r="D442" s="123">
        <f>VLOOKUP(A442,'DINAMICA SEGUIMIENTO CLAVES'!$A$5:$E$509,3,0)</f>
        <v>441</v>
      </c>
      <c r="E442" s="123">
        <f>VLOOKUP(A442,'DINAMICA SEGUIMIENTO CLAVES'!$A$5:$E$509,4,0)</f>
        <v>343</v>
      </c>
      <c r="F442" s="123">
        <f>VLOOKUP(A442,'DINAMICA SEGUIMIENTO CLAVES'!$A$5:$E$509,5,0)</f>
        <v>66</v>
      </c>
      <c r="G442" s="127">
        <f t="shared" ref="G442:G443" si="59">IF(E442=0,"-",(+E442-F442))</f>
        <v>277</v>
      </c>
      <c r="H442" s="127">
        <f t="shared" si="47"/>
        <v>165</v>
      </c>
      <c r="I442" s="122" t="str">
        <f t="shared" si="48"/>
        <v>minimo superado</v>
      </c>
      <c r="J442" s="130">
        <f>VLOOKUP(A442,'DINAMICA SEGUIMIENTO CLAVES'!$A$5:$G$509,6,0)</f>
        <v>1888.1000000000001</v>
      </c>
      <c r="K442" s="130">
        <f>VLOOKUP(A442,'DINAMICA SEGUIMIENTO CLAVES'!$A$5:$G$509,7,0)</f>
        <v>280.5</v>
      </c>
      <c r="L442" s="130">
        <f t="shared" si="49"/>
        <v>1607.6000000000001</v>
      </c>
      <c r="M442" s="122" t="str">
        <f t="shared" si="50"/>
        <v>Clave sin llegar al maximo</v>
      </c>
    </row>
    <row r="443" spans="1:13" ht="24" x14ac:dyDescent="0.2">
      <c r="A443" s="125" t="s">
        <v>1968</v>
      </c>
      <c r="B443" s="124" t="s">
        <v>1970</v>
      </c>
      <c r="C443" s="123">
        <f>VLOOKUP(A443,'DINAMICA SEGUIMIENTO CLAVES'!$A$5:$E$509,2,0)</f>
        <v>304</v>
      </c>
      <c r="D443" s="123">
        <f>VLOOKUP(A443,'DINAMICA SEGUIMIENTO CLAVES'!$A$5:$E$509,3,0)</f>
        <v>756</v>
      </c>
      <c r="E443" s="123">
        <f>VLOOKUP(A443,'DINAMICA SEGUIMIENTO CLAVES'!$A$5:$E$509,4,0)</f>
        <v>416</v>
      </c>
      <c r="F443" s="123">
        <f>VLOOKUP(A443,'DINAMICA SEGUIMIENTO CLAVES'!$A$5:$E$509,5,0)</f>
        <v>187</v>
      </c>
      <c r="G443" s="127">
        <f t="shared" si="59"/>
        <v>229</v>
      </c>
      <c r="H443" s="127">
        <f t="shared" si="47"/>
        <v>112</v>
      </c>
      <c r="I443" s="122" t="str">
        <f t="shared" si="48"/>
        <v>minimo superado</v>
      </c>
      <c r="J443" s="130">
        <f>VLOOKUP(A443,'DINAMICA SEGUIMIENTO CLAVES'!$A$5:$G$509,6,0)</f>
        <v>36605.240000000005</v>
      </c>
      <c r="K443" s="130">
        <f>VLOOKUP(A443,'DINAMICA SEGUIMIENTO CLAVES'!$A$5:$G$509,7,0)</f>
        <v>9677.25</v>
      </c>
      <c r="L443" s="130">
        <f t="shared" si="49"/>
        <v>26927.990000000005</v>
      </c>
      <c r="M443" s="122" t="str">
        <f t="shared" si="50"/>
        <v>Clave sin llegar al maximo</v>
      </c>
    </row>
    <row r="444" spans="1:13" ht="24" x14ac:dyDescent="0.2">
      <c r="A444" s="125" t="s">
        <v>525</v>
      </c>
      <c r="B444" s="124" t="s">
        <v>527</v>
      </c>
      <c r="C444" s="123">
        <f>VLOOKUP(A444,'DINAMICA SEGUIMIENTO CLAVES'!$A$5:$E$509,2,0)</f>
        <v>129</v>
      </c>
      <c r="D444" s="123">
        <f>VLOOKUP(A444,'DINAMICA SEGUIMIENTO CLAVES'!$A$5:$E$509,3,0)</f>
        <v>322</v>
      </c>
      <c r="E444" s="123">
        <f>VLOOKUP(A444,'DINAMICA SEGUIMIENTO CLAVES'!$A$5:$E$509,4,0)</f>
        <v>0</v>
      </c>
      <c r="F444" s="123">
        <f>VLOOKUP(A444,'DINAMICA SEGUIMIENTO CLAVES'!$A$5:$E$509,5,0)</f>
        <v>0</v>
      </c>
      <c r="G444" s="123"/>
      <c r="H444" s="127" t="str">
        <f t="shared" si="47"/>
        <v>-</v>
      </c>
      <c r="I444" s="122" t="str">
        <f t="shared" si="48"/>
        <v>minimo sin solicitud</v>
      </c>
      <c r="J444" s="130">
        <f>VLOOKUP(A444,'DINAMICA SEGUIMIENTO CLAVES'!$A$5:$G$509,6,0)</f>
        <v>61038.32</v>
      </c>
      <c r="K444" s="130">
        <f>VLOOKUP(A444,'DINAMICA SEGUIMIENTO CLAVES'!$A$5:$G$509,7,0)</f>
        <v>0</v>
      </c>
      <c r="L444" s="130">
        <f t="shared" si="49"/>
        <v>61038.32</v>
      </c>
      <c r="M444" s="122" t="str">
        <f t="shared" si="50"/>
        <v>Clave sin llegar al maximo</v>
      </c>
    </row>
    <row r="445" spans="1:13" ht="120" x14ac:dyDescent="0.2">
      <c r="A445" s="125" t="s">
        <v>767</v>
      </c>
      <c r="B445" s="124" t="s">
        <v>769</v>
      </c>
      <c r="C445" s="123">
        <f>VLOOKUP(A445,'DINAMICA SEGUIMIENTO CLAVES'!$A$5:$E$509,2,0)</f>
        <v>129</v>
      </c>
      <c r="D445" s="123">
        <f>VLOOKUP(A445,'DINAMICA SEGUIMIENTO CLAVES'!$A$5:$E$509,3,0)</f>
        <v>320</v>
      </c>
      <c r="E445" s="123">
        <f>VLOOKUP(A445,'DINAMICA SEGUIMIENTO CLAVES'!$A$5:$E$509,4,0)</f>
        <v>0</v>
      </c>
      <c r="F445" s="123">
        <f>VLOOKUP(A445,'DINAMICA SEGUIMIENTO CLAVES'!$A$5:$E$509,5,0)</f>
        <v>0</v>
      </c>
      <c r="G445" s="123"/>
      <c r="H445" s="127" t="str">
        <f t="shared" si="47"/>
        <v>-</v>
      </c>
      <c r="I445" s="122" t="str">
        <f t="shared" si="48"/>
        <v>minimo sin solicitud</v>
      </c>
      <c r="J445" s="130">
        <f>VLOOKUP(A445,'DINAMICA SEGUIMIENTO CLAVES'!$A$5:$G$509,6,0)</f>
        <v>16380.8</v>
      </c>
      <c r="K445" s="130">
        <f>VLOOKUP(A445,'DINAMICA SEGUIMIENTO CLAVES'!$A$5:$G$509,7,0)</f>
        <v>0</v>
      </c>
      <c r="L445" s="130">
        <f t="shared" si="49"/>
        <v>16380.8</v>
      </c>
      <c r="M445" s="122" t="str">
        <f t="shared" si="50"/>
        <v>Clave sin llegar al maximo</v>
      </c>
    </row>
    <row r="446" spans="1:13" ht="48" x14ac:dyDescent="0.2">
      <c r="A446" s="125" t="s">
        <v>883</v>
      </c>
      <c r="B446" s="124" t="s">
        <v>885</v>
      </c>
      <c r="C446" s="123">
        <f>VLOOKUP(A446,'DINAMICA SEGUIMIENTO CLAVES'!$A$5:$E$509,2,0)</f>
        <v>493</v>
      </c>
      <c r="D446" s="123">
        <f>VLOOKUP(A446,'DINAMICA SEGUIMIENTO CLAVES'!$A$5:$E$509,3,0)</f>
        <v>1229</v>
      </c>
      <c r="E446" s="123">
        <f>VLOOKUP(A446,'DINAMICA SEGUIMIENTO CLAVES'!$A$5:$E$509,4,0)</f>
        <v>548</v>
      </c>
      <c r="F446" s="123">
        <f>VLOOKUP(A446,'DINAMICA SEGUIMIENTO CLAVES'!$A$5:$E$509,5,0)</f>
        <v>360</v>
      </c>
      <c r="G446" s="127">
        <f t="shared" ref="G446:G448" si="60">IF(E446=0,"-",(+E446-F446))</f>
        <v>188</v>
      </c>
      <c r="H446" s="127">
        <f t="shared" si="47"/>
        <v>55</v>
      </c>
      <c r="I446" s="122" t="str">
        <f t="shared" si="48"/>
        <v>minimo superado</v>
      </c>
      <c r="J446" s="130">
        <f>VLOOKUP(A446,'DINAMICA SEGUIMIENTO CLAVES'!$A$5:$G$509,6,0)</f>
        <v>15954.17</v>
      </c>
      <c r="K446" s="130">
        <f>VLOOKUP(A446,'DINAMICA SEGUIMIENTO CLAVES'!$A$5:$G$509,7,0)</f>
        <v>4669.2</v>
      </c>
      <c r="L446" s="130">
        <f t="shared" si="49"/>
        <v>11284.970000000001</v>
      </c>
      <c r="M446" s="122" t="str">
        <f t="shared" si="50"/>
        <v>Clave sin llegar al maximo</v>
      </c>
    </row>
    <row r="447" spans="1:13" ht="24" x14ac:dyDescent="0.2">
      <c r="A447" s="125" t="s">
        <v>1356</v>
      </c>
      <c r="B447" s="124" t="s">
        <v>1358</v>
      </c>
      <c r="C447" s="123">
        <f>VLOOKUP(A447,'DINAMICA SEGUIMIENTO CLAVES'!$A$5:$E$509,2,0)</f>
        <v>152</v>
      </c>
      <c r="D447" s="123">
        <f>VLOOKUP(A447,'DINAMICA SEGUIMIENTO CLAVES'!$A$5:$E$509,3,0)</f>
        <v>378</v>
      </c>
      <c r="E447" s="123">
        <f>VLOOKUP(A447,'DINAMICA SEGUIMIENTO CLAVES'!$A$5:$E$509,4,0)</f>
        <v>208</v>
      </c>
      <c r="F447" s="123">
        <f>VLOOKUP(A447,'DINAMICA SEGUIMIENTO CLAVES'!$A$5:$E$509,5,0)</f>
        <v>0</v>
      </c>
      <c r="G447" s="127">
        <f t="shared" si="60"/>
        <v>208</v>
      </c>
      <c r="H447" s="127">
        <f t="shared" si="47"/>
        <v>56</v>
      </c>
      <c r="I447" s="122" t="str">
        <f t="shared" si="48"/>
        <v>minimo superado</v>
      </c>
      <c r="J447" s="130">
        <f>VLOOKUP(A447,'DINAMICA SEGUIMIENTO CLAVES'!$A$5:$G$509,6,0)</f>
        <v>10073.699999999999</v>
      </c>
      <c r="K447" s="130">
        <f>VLOOKUP(A447,'DINAMICA SEGUIMIENTO CLAVES'!$A$5:$G$509,7,0)</f>
        <v>0</v>
      </c>
      <c r="L447" s="130">
        <f t="shared" si="49"/>
        <v>10073.699999999999</v>
      </c>
      <c r="M447" s="122" t="str">
        <f t="shared" si="50"/>
        <v>Clave sin llegar al maximo</v>
      </c>
    </row>
    <row r="448" spans="1:13" ht="36" x14ac:dyDescent="0.2">
      <c r="A448" s="125" t="s">
        <v>1558</v>
      </c>
      <c r="B448" s="124" t="s">
        <v>1560</v>
      </c>
      <c r="C448" s="123">
        <f>VLOOKUP(A448,'DINAMICA SEGUIMIENTO CLAVES'!$A$5:$E$509,2,0)</f>
        <v>156</v>
      </c>
      <c r="D448" s="123">
        <f>VLOOKUP(A448,'DINAMICA SEGUIMIENTO CLAVES'!$A$5:$E$509,3,0)</f>
        <v>390</v>
      </c>
      <c r="E448" s="123">
        <f>VLOOKUP(A448,'DINAMICA SEGUIMIENTO CLAVES'!$A$5:$E$509,4,0)</f>
        <v>156</v>
      </c>
      <c r="F448" s="123">
        <f>VLOOKUP(A448,'DINAMICA SEGUIMIENTO CLAVES'!$A$5:$E$509,5,0)</f>
        <v>0</v>
      </c>
      <c r="G448" s="127">
        <f t="shared" si="60"/>
        <v>156</v>
      </c>
      <c r="H448" s="127">
        <f t="shared" si="47"/>
        <v>0</v>
      </c>
      <c r="I448" s="122" t="str">
        <f t="shared" si="48"/>
        <v>minimo solicitado</v>
      </c>
      <c r="J448" s="130">
        <f>VLOOKUP(A448,'DINAMICA SEGUIMIENTO CLAVES'!$A$5:$G$509,6,0)</f>
        <v>30154.799999999959</v>
      </c>
      <c r="K448" s="130">
        <f>VLOOKUP(A448,'DINAMICA SEGUIMIENTO CLAVES'!$A$5:$G$509,7,0)</f>
        <v>0</v>
      </c>
      <c r="L448" s="130">
        <f t="shared" si="49"/>
        <v>30154.799999999959</v>
      </c>
      <c r="M448" s="122" t="str">
        <f t="shared" si="50"/>
        <v>Clave sin llegar al maximo</v>
      </c>
    </row>
    <row r="449" spans="1:13" ht="120" x14ac:dyDescent="0.2">
      <c r="A449" s="125" t="s">
        <v>774</v>
      </c>
      <c r="B449" s="124" t="s">
        <v>776</v>
      </c>
      <c r="C449" s="123">
        <f>VLOOKUP(A449,'DINAMICA SEGUIMIENTO CLAVES'!$A$5:$E$509,2,0)</f>
        <v>252</v>
      </c>
      <c r="D449" s="123">
        <f>VLOOKUP(A449,'DINAMICA SEGUIMIENTO CLAVES'!$A$5:$E$509,3,0)</f>
        <v>630</v>
      </c>
      <c r="E449" s="123">
        <f>VLOOKUP(A449,'DINAMICA SEGUIMIENTO CLAVES'!$A$5:$E$509,4,0)</f>
        <v>96</v>
      </c>
      <c r="F449" s="123">
        <f>VLOOKUP(A449,'DINAMICA SEGUIMIENTO CLAVES'!$A$5:$E$509,5,0)</f>
        <v>96</v>
      </c>
      <c r="G449" s="123"/>
      <c r="H449" s="127">
        <f t="shared" si="47"/>
        <v>-156</v>
      </c>
      <c r="I449" s="122" t="str">
        <f t="shared" si="48"/>
        <v>minimo parcial</v>
      </c>
      <c r="J449" s="130">
        <f>VLOOKUP(A449,'DINAMICA SEGUIMIENTO CLAVES'!$A$5:$G$509,6,0)</f>
        <v>34309.199999999997</v>
      </c>
      <c r="K449" s="130">
        <f>VLOOKUP(A449,'DINAMICA SEGUIMIENTO CLAVES'!$A$5:$G$509,7,0)</f>
        <v>5355.84</v>
      </c>
      <c r="L449" s="130">
        <f t="shared" si="49"/>
        <v>28953.359999999997</v>
      </c>
      <c r="M449" s="122" t="str">
        <f t="shared" si="50"/>
        <v>Clave sin llegar al maximo</v>
      </c>
    </row>
    <row r="450" spans="1:13" ht="60" x14ac:dyDescent="0.2">
      <c r="A450" s="125" t="s">
        <v>1441</v>
      </c>
      <c r="B450" s="124" t="s">
        <v>1443</v>
      </c>
      <c r="C450" s="123">
        <f>VLOOKUP(A450,'DINAMICA SEGUIMIENTO CLAVES'!$A$5:$E$509,2,0)</f>
        <v>156</v>
      </c>
      <c r="D450" s="123">
        <f>VLOOKUP(A450,'DINAMICA SEGUIMIENTO CLAVES'!$A$5:$E$509,3,0)</f>
        <v>390</v>
      </c>
      <c r="E450" s="123">
        <f>VLOOKUP(A450,'DINAMICA SEGUIMIENTO CLAVES'!$A$5:$E$509,4,0)</f>
        <v>390</v>
      </c>
      <c r="F450" s="123">
        <f>VLOOKUP(A450,'DINAMICA SEGUIMIENTO CLAVES'!$A$5:$E$509,5,0)</f>
        <v>0</v>
      </c>
      <c r="G450" s="127">
        <f>IF(E450=0,"-",(+E450-F450))</f>
        <v>390</v>
      </c>
      <c r="H450" s="127">
        <f t="shared" si="47"/>
        <v>234</v>
      </c>
      <c r="I450" s="122" t="str">
        <f t="shared" si="48"/>
        <v>minimo superado</v>
      </c>
      <c r="J450" s="130">
        <f>VLOOKUP(A450,'DINAMICA SEGUIMIENTO CLAVES'!$A$5:$G$509,6,0)</f>
        <v>149058</v>
      </c>
      <c r="K450" s="130">
        <f>VLOOKUP(A450,'DINAMICA SEGUIMIENTO CLAVES'!$A$5:$G$509,7,0)</f>
        <v>0</v>
      </c>
      <c r="L450" s="130">
        <f t="shared" si="49"/>
        <v>149058</v>
      </c>
      <c r="M450" s="122" t="str">
        <f t="shared" si="50"/>
        <v>Clave sin llegar al maximo</v>
      </c>
    </row>
    <row r="451" spans="1:13" ht="60" x14ac:dyDescent="0.2">
      <c r="A451" s="125" t="s">
        <v>1173</v>
      </c>
      <c r="B451" s="124" t="s">
        <v>1175</v>
      </c>
      <c r="C451" s="123">
        <f>VLOOKUP(A451,'DINAMICA SEGUIMIENTO CLAVES'!$A$5:$E$509,2,0)</f>
        <v>156</v>
      </c>
      <c r="D451" s="123">
        <f>VLOOKUP(A451,'DINAMICA SEGUIMIENTO CLAVES'!$A$5:$E$509,3,0)</f>
        <v>390</v>
      </c>
      <c r="E451" s="123">
        <f>VLOOKUP(A451,'DINAMICA SEGUIMIENTO CLAVES'!$A$5:$E$509,4,0)</f>
        <v>0</v>
      </c>
      <c r="F451" s="123">
        <f>VLOOKUP(A451,'DINAMICA SEGUIMIENTO CLAVES'!$A$5:$E$509,5,0)</f>
        <v>0</v>
      </c>
      <c r="G451" s="123"/>
      <c r="H451" s="127" t="str">
        <f t="shared" si="47"/>
        <v>-</v>
      </c>
      <c r="I451" s="122" t="str">
        <f t="shared" si="48"/>
        <v>minimo sin solicitud</v>
      </c>
      <c r="J451" s="130">
        <f>VLOOKUP(A451,'DINAMICA SEGUIMIENTO CLAVES'!$A$5:$G$509,6,0)</f>
        <v>940680</v>
      </c>
      <c r="K451" s="130">
        <f>VLOOKUP(A451,'DINAMICA SEGUIMIENTO CLAVES'!$A$5:$G$509,7,0)</f>
        <v>0</v>
      </c>
      <c r="L451" s="130">
        <f t="shared" si="49"/>
        <v>940680</v>
      </c>
      <c r="M451" s="122" t="str">
        <f t="shared" si="50"/>
        <v>Clave sin llegar al maximo</v>
      </c>
    </row>
    <row r="452" spans="1:13" ht="36" x14ac:dyDescent="0.2">
      <c r="A452" s="125" t="s">
        <v>1307</v>
      </c>
      <c r="B452" s="124" t="s">
        <v>1309</v>
      </c>
      <c r="C452" s="123">
        <f>VLOOKUP(A452,'DINAMICA SEGUIMIENTO CLAVES'!$A$5:$E$509,2,0)</f>
        <v>252</v>
      </c>
      <c r="D452" s="123">
        <f>VLOOKUP(A452,'DINAMICA SEGUIMIENTO CLAVES'!$A$5:$E$509,3,0)</f>
        <v>630</v>
      </c>
      <c r="E452" s="123">
        <f>VLOOKUP(A452,'DINAMICA SEGUIMIENTO CLAVES'!$A$5:$E$509,4,0)</f>
        <v>146</v>
      </c>
      <c r="F452" s="123">
        <f>VLOOKUP(A452,'DINAMICA SEGUIMIENTO CLAVES'!$A$5:$E$509,5,0)</f>
        <v>88</v>
      </c>
      <c r="G452" s="123"/>
      <c r="H452" s="127">
        <f t="shared" ref="H452:H507" si="61">IF(E452=0,"-",(+E452-C452))</f>
        <v>-106</v>
      </c>
      <c r="I452" s="122" t="str">
        <f t="shared" ref="I452:I507" si="62">IF(H452="-","minimo sin solicitud",IF(H452&gt;0,"minimo superado",IF(H452&lt;0,"minimo parcial","minimo solicitado")))</f>
        <v>minimo parcial</v>
      </c>
      <c r="J452" s="130">
        <f>VLOOKUP(A452,'DINAMICA SEGUIMIENTO CLAVES'!$A$5:$G$509,6,0)</f>
        <v>715156.56</v>
      </c>
      <c r="K452" s="130">
        <f>VLOOKUP(A452,'DINAMICA SEGUIMIENTO CLAVES'!$A$5:$G$509,7,0)</f>
        <v>98642.18</v>
      </c>
      <c r="L452" s="130">
        <f t="shared" ref="L452:L507" si="63">+J452-K452</f>
        <v>616514.38000000012</v>
      </c>
      <c r="M452" s="122" t="str">
        <f t="shared" ref="M452:M507" si="64">IF(L452=0,"Clave al maximo",IF(L452&gt;0,"Clave sin llegar al maximo","Revisar"))</f>
        <v>Clave sin llegar al maximo</v>
      </c>
    </row>
    <row r="453" spans="1:13" ht="24" x14ac:dyDescent="0.2">
      <c r="A453" s="125" t="s">
        <v>1415</v>
      </c>
      <c r="B453" s="124" t="s">
        <v>1417</v>
      </c>
      <c r="C453" s="123">
        <f>VLOOKUP(A453,'DINAMICA SEGUIMIENTO CLAVES'!$A$5:$E$509,2,0)</f>
        <v>174</v>
      </c>
      <c r="D453" s="123">
        <f>VLOOKUP(A453,'DINAMICA SEGUIMIENTO CLAVES'!$A$5:$E$509,3,0)</f>
        <v>434</v>
      </c>
      <c r="E453" s="123">
        <f>VLOOKUP(A453,'DINAMICA SEGUIMIENTO CLAVES'!$A$5:$E$509,4,0)</f>
        <v>0</v>
      </c>
      <c r="F453" s="123">
        <f>VLOOKUP(A453,'DINAMICA SEGUIMIENTO CLAVES'!$A$5:$E$509,5,0)</f>
        <v>0</v>
      </c>
      <c r="G453" s="123"/>
      <c r="H453" s="127" t="str">
        <f t="shared" si="61"/>
        <v>-</v>
      </c>
      <c r="I453" s="122" t="str">
        <f t="shared" si="62"/>
        <v>minimo sin solicitud</v>
      </c>
      <c r="J453" s="130">
        <f>VLOOKUP(A453,'DINAMICA SEGUIMIENTO CLAVES'!$A$5:$G$509,6,0)</f>
        <v>5329997.4000000004</v>
      </c>
      <c r="K453" s="130">
        <f>VLOOKUP(A453,'DINAMICA SEGUIMIENTO CLAVES'!$A$5:$G$509,7,0)</f>
        <v>0</v>
      </c>
      <c r="L453" s="130">
        <f t="shared" si="63"/>
        <v>5329997.4000000004</v>
      </c>
      <c r="M453" s="122" t="str">
        <f t="shared" si="64"/>
        <v>Clave sin llegar al maximo</v>
      </c>
    </row>
    <row r="454" spans="1:13" ht="24" x14ac:dyDescent="0.2">
      <c r="A454" s="125" t="s">
        <v>522</v>
      </c>
      <c r="B454" s="124" t="s">
        <v>524</v>
      </c>
      <c r="C454" s="123">
        <f>VLOOKUP(A454,'DINAMICA SEGUIMIENTO CLAVES'!$A$5:$E$509,2,0)</f>
        <v>280</v>
      </c>
      <c r="D454" s="123">
        <f>VLOOKUP(A454,'DINAMICA SEGUIMIENTO CLAVES'!$A$5:$E$509,3,0)</f>
        <v>698</v>
      </c>
      <c r="E454" s="123">
        <f>VLOOKUP(A454,'DINAMICA SEGUIMIENTO CLAVES'!$A$5:$E$509,4,0)</f>
        <v>280</v>
      </c>
      <c r="F454" s="123">
        <f>VLOOKUP(A454,'DINAMICA SEGUIMIENTO CLAVES'!$A$5:$E$509,5,0)</f>
        <v>104</v>
      </c>
      <c r="G454" s="127">
        <f>IF(E454=0,"-",(+E454-F454))</f>
        <v>176</v>
      </c>
      <c r="H454" s="127">
        <f t="shared" si="61"/>
        <v>0</v>
      </c>
      <c r="I454" s="122" t="str">
        <f t="shared" si="62"/>
        <v>minimo solicitado</v>
      </c>
      <c r="J454" s="130">
        <f>VLOOKUP(A454,'DINAMICA SEGUIMIENTO CLAVES'!$A$5:$G$509,6,0)</f>
        <v>24839.25</v>
      </c>
      <c r="K454" s="130">
        <f>VLOOKUP(A454,'DINAMICA SEGUIMIENTO CLAVES'!$A$5:$G$509,7,0)</f>
        <v>3686.8</v>
      </c>
      <c r="L454" s="130">
        <f t="shared" si="63"/>
        <v>21152.45</v>
      </c>
      <c r="M454" s="122" t="str">
        <f t="shared" si="64"/>
        <v>Clave sin llegar al maximo</v>
      </c>
    </row>
    <row r="455" spans="1:13" ht="409.5" x14ac:dyDescent="0.2">
      <c r="A455" s="125" t="s">
        <v>820</v>
      </c>
      <c r="B455" s="124" t="s">
        <v>822</v>
      </c>
      <c r="C455" s="123">
        <f>VLOOKUP(A455,'DINAMICA SEGUIMIENTO CLAVES'!$A$5:$E$509,2,0)</f>
        <v>178</v>
      </c>
      <c r="D455" s="123">
        <f>VLOOKUP(A455,'DINAMICA SEGUIMIENTO CLAVES'!$A$5:$E$509,3,0)</f>
        <v>441</v>
      </c>
      <c r="E455" s="123">
        <f>VLOOKUP(A455,'DINAMICA SEGUIMIENTO CLAVES'!$A$5:$E$509,4,0)</f>
        <v>110</v>
      </c>
      <c r="F455" s="123">
        <f>VLOOKUP(A455,'DINAMICA SEGUIMIENTO CLAVES'!$A$5:$E$509,5,0)</f>
        <v>110</v>
      </c>
      <c r="G455" s="123"/>
      <c r="H455" s="127">
        <f t="shared" si="61"/>
        <v>-68</v>
      </c>
      <c r="I455" s="122" t="str">
        <f t="shared" si="62"/>
        <v>minimo parcial</v>
      </c>
      <c r="J455" s="130">
        <f>VLOOKUP(A455,'DINAMICA SEGUIMIENTO CLAVES'!$A$5:$G$509,6,0)</f>
        <v>34889.82</v>
      </c>
      <c r="K455" s="130">
        <f>VLOOKUP(A455,'DINAMICA SEGUIMIENTO CLAVES'!$A$5:$G$509,7,0)</f>
        <v>8569</v>
      </c>
      <c r="L455" s="130">
        <f t="shared" si="63"/>
        <v>26320.82</v>
      </c>
      <c r="M455" s="122" t="str">
        <f t="shared" si="64"/>
        <v>Clave sin llegar al maximo</v>
      </c>
    </row>
    <row r="456" spans="1:13" ht="24" x14ac:dyDescent="0.2">
      <c r="A456" s="125" t="s">
        <v>1382</v>
      </c>
      <c r="B456" s="124" t="s">
        <v>1384</v>
      </c>
      <c r="C456" s="123">
        <f>VLOOKUP(A456,'DINAMICA SEGUIMIENTO CLAVES'!$A$5:$E$509,2,0)</f>
        <v>662</v>
      </c>
      <c r="D456" s="123">
        <f>VLOOKUP(A456,'DINAMICA SEGUIMIENTO CLAVES'!$A$5:$E$509,3,0)</f>
        <v>1656</v>
      </c>
      <c r="E456" s="123">
        <f>VLOOKUP(A456,'DINAMICA SEGUIMIENTO CLAVES'!$A$5:$E$509,4,0)</f>
        <v>468</v>
      </c>
      <c r="F456" s="123">
        <f>VLOOKUP(A456,'DINAMICA SEGUIMIENTO CLAVES'!$A$5:$E$509,5,0)</f>
        <v>468</v>
      </c>
      <c r="G456" s="123"/>
      <c r="H456" s="127">
        <f t="shared" si="61"/>
        <v>-194</v>
      </c>
      <c r="I456" s="122" t="str">
        <f t="shared" si="62"/>
        <v>minimo parcial</v>
      </c>
      <c r="J456" s="130">
        <f>VLOOKUP(A456,'DINAMICA SEGUIMIENTO CLAVES'!$A$5:$G$509,6,0)</f>
        <v>4478916</v>
      </c>
      <c r="K456" s="130">
        <f>VLOOKUP(A456,'DINAMICA SEGUIMIENTO CLAVES'!$A$5:$G$509,7,0)</f>
        <v>977652</v>
      </c>
      <c r="L456" s="130">
        <f t="shared" si="63"/>
        <v>3501264</v>
      </c>
      <c r="M456" s="122" t="str">
        <f t="shared" si="64"/>
        <v>Clave sin llegar al maximo</v>
      </c>
    </row>
    <row r="457" spans="1:13" ht="36" x14ac:dyDescent="0.2">
      <c r="A457" s="125" t="s">
        <v>1964</v>
      </c>
      <c r="B457" s="124" t="s">
        <v>1966</v>
      </c>
      <c r="C457" s="123">
        <f>VLOOKUP(A457,'DINAMICA SEGUIMIENTO CLAVES'!$A$5:$E$509,2,0)</f>
        <v>196</v>
      </c>
      <c r="D457" s="123">
        <f>VLOOKUP(A457,'DINAMICA SEGUIMIENTO CLAVES'!$A$5:$E$509,3,0)</f>
        <v>488</v>
      </c>
      <c r="E457" s="123">
        <f>VLOOKUP(A457,'DINAMICA SEGUIMIENTO CLAVES'!$A$5:$E$509,4,0)</f>
        <v>60</v>
      </c>
      <c r="F457" s="123">
        <f>VLOOKUP(A457,'DINAMICA SEGUIMIENTO CLAVES'!$A$5:$E$509,5,0)</f>
        <v>0</v>
      </c>
      <c r="G457" s="123"/>
      <c r="H457" s="127">
        <f t="shared" si="61"/>
        <v>-136</v>
      </c>
      <c r="I457" s="122" t="str">
        <f t="shared" si="62"/>
        <v>minimo parcial</v>
      </c>
      <c r="J457" s="130">
        <f>VLOOKUP(A457,'DINAMICA SEGUIMIENTO CLAVES'!$A$5:$G$509,6,0)</f>
        <v>282625.19999999955</v>
      </c>
      <c r="K457" s="130">
        <f>VLOOKUP(A457,'DINAMICA SEGUIMIENTO CLAVES'!$A$5:$G$509,7,0)</f>
        <v>0</v>
      </c>
      <c r="L457" s="130">
        <f t="shared" si="63"/>
        <v>282625.19999999955</v>
      </c>
      <c r="M457" s="122" t="str">
        <f t="shared" si="64"/>
        <v>Clave sin llegar al maximo</v>
      </c>
    </row>
    <row r="458" spans="1:13" ht="36" x14ac:dyDescent="0.2">
      <c r="A458" s="125" t="s">
        <v>909</v>
      </c>
      <c r="B458" s="124" t="s">
        <v>911</v>
      </c>
      <c r="C458" s="123">
        <f>VLOOKUP(A458,'DINAMICA SEGUIMIENTO CLAVES'!$A$5:$E$509,2,0)</f>
        <v>202</v>
      </c>
      <c r="D458" s="123">
        <f>VLOOKUP(A458,'DINAMICA SEGUIMIENTO CLAVES'!$A$5:$E$509,3,0)</f>
        <v>504</v>
      </c>
      <c r="E458" s="123">
        <f>VLOOKUP(A458,'DINAMICA SEGUIMIENTO CLAVES'!$A$5:$E$509,4,0)</f>
        <v>514</v>
      </c>
      <c r="F458" s="123">
        <f>VLOOKUP(A458,'DINAMICA SEGUIMIENTO CLAVES'!$A$5:$E$509,5,0)</f>
        <v>52</v>
      </c>
      <c r="G458" s="127">
        <f>IF(E458=0,"-",(+E458-F458))</f>
        <v>462</v>
      </c>
      <c r="H458" s="127">
        <f t="shared" si="61"/>
        <v>312</v>
      </c>
      <c r="I458" s="122" t="str">
        <f t="shared" si="62"/>
        <v>minimo superado</v>
      </c>
      <c r="J458" s="130">
        <f>VLOOKUP(A458,'DINAMICA SEGUIMIENTO CLAVES'!$A$5:$G$509,6,0)</f>
        <v>183155.28</v>
      </c>
      <c r="K458" s="130">
        <f>VLOOKUP(A458,'DINAMICA SEGUIMIENTO CLAVES'!$A$5:$G$509,7,0)</f>
        <v>16922.36</v>
      </c>
      <c r="L458" s="130">
        <f t="shared" si="63"/>
        <v>166232.91999999998</v>
      </c>
      <c r="M458" s="122" t="str">
        <f t="shared" si="64"/>
        <v>Clave sin llegar al maximo</v>
      </c>
    </row>
    <row r="459" spans="1:13" ht="24" x14ac:dyDescent="0.2">
      <c r="A459" s="125" t="s">
        <v>1789</v>
      </c>
      <c r="B459" s="124" t="s">
        <v>1791</v>
      </c>
      <c r="C459" s="123">
        <f>VLOOKUP(A459,'DINAMICA SEGUIMIENTO CLAVES'!$A$5:$E$509,2,0)</f>
        <v>227</v>
      </c>
      <c r="D459" s="123">
        <f>VLOOKUP(A459,'DINAMICA SEGUIMIENTO CLAVES'!$A$5:$E$509,3,0)</f>
        <v>565</v>
      </c>
      <c r="E459" s="123">
        <f>VLOOKUP(A459,'DINAMICA SEGUIMIENTO CLAVES'!$A$5:$E$509,4,0)</f>
        <v>0</v>
      </c>
      <c r="F459" s="123">
        <f>VLOOKUP(A459,'DINAMICA SEGUIMIENTO CLAVES'!$A$5:$E$509,5,0)</f>
        <v>0</v>
      </c>
      <c r="G459" s="123"/>
      <c r="H459" s="127" t="str">
        <f t="shared" si="61"/>
        <v>-</v>
      </c>
      <c r="I459" s="122" t="str">
        <f t="shared" si="62"/>
        <v>minimo sin solicitud</v>
      </c>
      <c r="J459" s="130">
        <f>VLOOKUP(A459,'DINAMICA SEGUIMIENTO CLAVES'!$A$5:$G$509,6,0)</f>
        <v>94771</v>
      </c>
      <c r="K459" s="130">
        <f>VLOOKUP(A459,'DINAMICA SEGUIMIENTO CLAVES'!$A$5:$G$509,7,0)</f>
        <v>0</v>
      </c>
      <c r="L459" s="130">
        <f t="shared" si="63"/>
        <v>94771</v>
      </c>
      <c r="M459" s="122" t="str">
        <f t="shared" si="64"/>
        <v>Clave sin llegar al maximo</v>
      </c>
    </row>
    <row r="460" spans="1:13" ht="36" x14ac:dyDescent="0.2">
      <c r="A460" s="125" t="s">
        <v>1866</v>
      </c>
      <c r="B460" s="124" t="s">
        <v>1868</v>
      </c>
      <c r="C460" s="123">
        <f>VLOOKUP(A460,'DINAMICA SEGUIMIENTO CLAVES'!$A$5:$E$509,2,0)</f>
        <v>246</v>
      </c>
      <c r="D460" s="123">
        <f>VLOOKUP(A460,'DINAMICA SEGUIMIENTO CLAVES'!$A$5:$E$509,3,0)</f>
        <v>613</v>
      </c>
      <c r="E460" s="123">
        <f>VLOOKUP(A460,'DINAMICA SEGUIMIENTO CLAVES'!$A$5:$E$509,4,0)</f>
        <v>27</v>
      </c>
      <c r="F460" s="123">
        <f>VLOOKUP(A460,'DINAMICA SEGUIMIENTO CLAVES'!$A$5:$E$509,5,0)</f>
        <v>11</v>
      </c>
      <c r="G460" s="123"/>
      <c r="H460" s="127">
        <f t="shared" si="61"/>
        <v>-219</v>
      </c>
      <c r="I460" s="122" t="str">
        <f t="shared" si="62"/>
        <v>minimo parcial</v>
      </c>
      <c r="J460" s="130">
        <f>VLOOKUP(A460,'DINAMICA SEGUIMIENTO CLAVES'!$A$5:$G$509,6,0)</f>
        <v>27402.26</v>
      </c>
      <c r="K460" s="130">
        <f>VLOOKUP(A460,'DINAMICA SEGUIMIENTO CLAVES'!$A$5:$G$509,7,0)</f>
        <v>494.56</v>
      </c>
      <c r="L460" s="130">
        <f t="shared" si="63"/>
        <v>26907.699999999997</v>
      </c>
      <c r="M460" s="122" t="str">
        <f t="shared" si="64"/>
        <v>Clave sin llegar al maximo</v>
      </c>
    </row>
    <row r="461" spans="1:13" ht="36" x14ac:dyDescent="0.2">
      <c r="A461" s="125" t="s">
        <v>1254</v>
      </c>
      <c r="B461" s="124" t="s">
        <v>1256</v>
      </c>
      <c r="C461" s="123">
        <f>VLOOKUP(A461,'DINAMICA SEGUIMIENTO CLAVES'!$A$5:$E$509,2,0)</f>
        <v>242</v>
      </c>
      <c r="D461" s="123">
        <f>VLOOKUP(A461,'DINAMICA SEGUIMIENTO CLAVES'!$A$5:$E$509,3,0)</f>
        <v>606</v>
      </c>
      <c r="E461" s="123">
        <f>VLOOKUP(A461,'DINAMICA SEGUIMIENTO CLAVES'!$A$5:$E$509,4,0)</f>
        <v>0</v>
      </c>
      <c r="F461" s="123">
        <f>VLOOKUP(A461,'DINAMICA SEGUIMIENTO CLAVES'!$A$5:$E$509,5,0)</f>
        <v>0</v>
      </c>
      <c r="G461" s="123"/>
      <c r="H461" s="127" t="str">
        <f t="shared" si="61"/>
        <v>-</v>
      </c>
      <c r="I461" s="122" t="str">
        <f t="shared" si="62"/>
        <v>minimo sin solicitud</v>
      </c>
      <c r="J461" s="130">
        <f>VLOOKUP(A461,'DINAMICA SEGUIMIENTO CLAVES'!$A$5:$G$509,6,0)</f>
        <v>29181.18</v>
      </c>
      <c r="K461" s="130">
        <f>VLOOKUP(A461,'DINAMICA SEGUIMIENTO CLAVES'!$A$5:$G$509,7,0)</f>
        <v>0</v>
      </c>
      <c r="L461" s="130">
        <f t="shared" si="63"/>
        <v>29181.18</v>
      </c>
      <c r="M461" s="122" t="str">
        <f t="shared" si="64"/>
        <v>Clave sin llegar al maximo</v>
      </c>
    </row>
    <row r="462" spans="1:13" ht="24" x14ac:dyDescent="0.2">
      <c r="A462" s="125" t="s">
        <v>2125</v>
      </c>
      <c r="B462" s="124" t="s">
        <v>2127</v>
      </c>
      <c r="C462" s="123">
        <f>VLOOKUP(A462,'DINAMICA SEGUIMIENTO CLAVES'!$A$5:$E$509,2,0)</f>
        <v>252</v>
      </c>
      <c r="D462" s="123">
        <f>VLOOKUP(A462,'DINAMICA SEGUIMIENTO CLAVES'!$A$5:$E$509,3,0)</f>
        <v>630</v>
      </c>
      <c r="E462" s="123">
        <f>VLOOKUP(A462,'DINAMICA SEGUIMIENTO CLAVES'!$A$5:$E$509,4,0)</f>
        <v>0</v>
      </c>
      <c r="F462" s="123">
        <f>VLOOKUP(A462,'DINAMICA SEGUIMIENTO CLAVES'!$A$5:$E$509,5,0)</f>
        <v>0</v>
      </c>
      <c r="G462" s="123"/>
      <c r="H462" s="127" t="str">
        <f t="shared" si="61"/>
        <v>-</v>
      </c>
      <c r="I462" s="122" t="str">
        <f t="shared" si="62"/>
        <v>minimo sin solicitud</v>
      </c>
      <c r="J462" s="130">
        <f>VLOOKUP(A462,'DINAMICA SEGUIMIENTO CLAVES'!$A$5:$G$509,6,0)</f>
        <v>17746.800000000003</v>
      </c>
      <c r="K462" s="130">
        <f>VLOOKUP(A462,'DINAMICA SEGUIMIENTO CLAVES'!$A$5:$G$509,7,0)</f>
        <v>0</v>
      </c>
      <c r="L462" s="130">
        <f t="shared" si="63"/>
        <v>17746.800000000003</v>
      </c>
      <c r="M462" s="122" t="str">
        <f t="shared" si="64"/>
        <v>Clave sin llegar al maximo</v>
      </c>
    </row>
    <row r="463" spans="1:13" ht="36" x14ac:dyDescent="0.2">
      <c r="A463" s="125" t="s">
        <v>638</v>
      </c>
      <c r="B463" s="124" t="s">
        <v>640</v>
      </c>
      <c r="C463" s="123">
        <f>VLOOKUP(A463,'DINAMICA SEGUIMIENTO CLAVES'!$A$5:$E$509,2,0)</f>
        <v>252</v>
      </c>
      <c r="D463" s="123">
        <f>VLOOKUP(A463,'DINAMICA SEGUIMIENTO CLAVES'!$A$5:$E$509,3,0)</f>
        <v>630</v>
      </c>
      <c r="E463" s="123">
        <f>VLOOKUP(A463,'DINAMICA SEGUIMIENTO CLAVES'!$A$5:$E$509,4,0)</f>
        <v>0</v>
      </c>
      <c r="F463" s="123">
        <f>VLOOKUP(A463,'DINAMICA SEGUIMIENTO CLAVES'!$A$5:$E$509,5,0)</f>
        <v>0</v>
      </c>
      <c r="G463" s="123"/>
      <c r="H463" s="127" t="str">
        <f t="shared" si="61"/>
        <v>-</v>
      </c>
      <c r="I463" s="122" t="str">
        <f t="shared" si="62"/>
        <v>minimo sin solicitud</v>
      </c>
      <c r="J463" s="130">
        <f>VLOOKUP(A463,'DINAMICA SEGUIMIENTO CLAVES'!$A$5:$G$509,6,0)</f>
        <v>5725.2</v>
      </c>
      <c r="K463" s="130">
        <f>VLOOKUP(A463,'DINAMICA SEGUIMIENTO CLAVES'!$A$5:$G$509,7,0)</f>
        <v>0</v>
      </c>
      <c r="L463" s="130">
        <f t="shared" si="63"/>
        <v>5725.2</v>
      </c>
      <c r="M463" s="122" t="str">
        <f t="shared" si="64"/>
        <v>Clave sin llegar al maximo</v>
      </c>
    </row>
    <row r="464" spans="1:13" ht="48" x14ac:dyDescent="0.2">
      <c r="A464" s="125" t="s">
        <v>1931</v>
      </c>
      <c r="B464" s="124" t="s">
        <v>1933</v>
      </c>
      <c r="C464" s="123">
        <f>VLOOKUP(A464,'DINAMICA SEGUIMIENTO CLAVES'!$A$5:$E$509,2,0)</f>
        <v>252</v>
      </c>
      <c r="D464" s="123">
        <f>VLOOKUP(A464,'DINAMICA SEGUIMIENTO CLAVES'!$A$5:$E$509,3,0)</f>
        <v>630</v>
      </c>
      <c r="E464" s="123">
        <f>VLOOKUP(A464,'DINAMICA SEGUIMIENTO CLAVES'!$A$5:$E$509,4,0)</f>
        <v>0</v>
      </c>
      <c r="F464" s="123">
        <f>VLOOKUP(A464,'DINAMICA SEGUIMIENTO CLAVES'!$A$5:$E$509,5,0)</f>
        <v>0</v>
      </c>
      <c r="G464" s="123"/>
      <c r="H464" s="127" t="str">
        <f t="shared" si="61"/>
        <v>-</v>
      </c>
      <c r="I464" s="122" t="str">
        <f t="shared" si="62"/>
        <v>minimo sin solicitud</v>
      </c>
      <c r="J464" s="130">
        <f>VLOOKUP(A464,'DINAMICA SEGUIMIENTO CLAVES'!$A$5:$G$509,6,0)</f>
        <v>310020</v>
      </c>
      <c r="K464" s="130">
        <f>VLOOKUP(A464,'DINAMICA SEGUIMIENTO CLAVES'!$A$5:$G$509,7,0)</f>
        <v>0</v>
      </c>
      <c r="L464" s="130">
        <f t="shared" si="63"/>
        <v>310020</v>
      </c>
      <c r="M464" s="122" t="str">
        <f t="shared" si="64"/>
        <v>Clave sin llegar al maximo</v>
      </c>
    </row>
    <row r="465" spans="1:13" ht="24" x14ac:dyDescent="0.2">
      <c r="A465" s="125" t="s">
        <v>1703</v>
      </c>
      <c r="B465" s="124" t="s">
        <v>1705</v>
      </c>
      <c r="C465" s="123">
        <f>VLOOKUP(A465,'DINAMICA SEGUIMIENTO CLAVES'!$A$5:$E$509,2,0)</f>
        <v>524</v>
      </c>
      <c r="D465" s="123">
        <f>VLOOKUP(A465,'DINAMICA SEGUIMIENTO CLAVES'!$A$5:$E$509,3,0)</f>
        <v>1308</v>
      </c>
      <c r="E465" s="123">
        <f>VLOOKUP(A465,'DINAMICA SEGUIMIENTO CLAVES'!$A$5:$E$509,4,0)</f>
        <v>250</v>
      </c>
      <c r="F465" s="123">
        <f>VLOOKUP(A465,'DINAMICA SEGUIMIENTO CLAVES'!$A$5:$E$509,5,0)</f>
        <v>250</v>
      </c>
      <c r="G465" s="123"/>
      <c r="H465" s="127">
        <f t="shared" si="61"/>
        <v>-274</v>
      </c>
      <c r="I465" s="122" t="str">
        <f t="shared" si="62"/>
        <v>minimo parcial</v>
      </c>
      <c r="J465" s="130">
        <f>VLOOKUP(A465,'DINAMICA SEGUIMIENTO CLAVES'!$A$5:$G$509,6,0)</f>
        <v>33537.120000000003</v>
      </c>
      <c r="K465" s="130">
        <f>VLOOKUP(A465,'DINAMICA SEGUIMIENTO CLAVES'!$A$5:$G$509,7,0)</f>
        <v>6410</v>
      </c>
      <c r="L465" s="130">
        <f t="shared" si="63"/>
        <v>27127.120000000003</v>
      </c>
      <c r="M465" s="122" t="str">
        <f t="shared" si="64"/>
        <v>Clave sin llegar al maximo</v>
      </c>
    </row>
    <row r="466" spans="1:13" ht="24" x14ac:dyDescent="0.2">
      <c r="A466" s="125" t="s">
        <v>1579</v>
      </c>
      <c r="B466" s="124" t="s">
        <v>1581</v>
      </c>
      <c r="C466" s="123">
        <f>VLOOKUP(A466,'DINAMICA SEGUIMIENTO CLAVES'!$A$5:$E$509,2,0)</f>
        <v>278</v>
      </c>
      <c r="D466" s="123">
        <f>VLOOKUP(A466,'DINAMICA SEGUIMIENTO CLAVES'!$A$5:$E$509,3,0)</f>
        <v>694</v>
      </c>
      <c r="E466" s="123">
        <f>VLOOKUP(A466,'DINAMICA SEGUIMIENTO CLAVES'!$A$5:$E$509,4,0)</f>
        <v>0</v>
      </c>
      <c r="F466" s="123">
        <f>VLOOKUP(A466,'DINAMICA SEGUIMIENTO CLAVES'!$A$5:$E$509,5,0)</f>
        <v>0</v>
      </c>
      <c r="G466" s="123"/>
      <c r="H466" s="127" t="str">
        <f t="shared" si="61"/>
        <v>-</v>
      </c>
      <c r="I466" s="122" t="str">
        <f t="shared" si="62"/>
        <v>minimo sin solicitud</v>
      </c>
      <c r="J466" s="130">
        <f>VLOOKUP(A466,'DINAMICA SEGUIMIENTO CLAVES'!$A$5:$G$509,6,0)</f>
        <v>22332.400000000001</v>
      </c>
      <c r="K466" s="130">
        <f>VLOOKUP(A466,'DINAMICA SEGUIMIENTO CLAVES'!$A$5:$G$509,7,0)</f>
        <v>0</v>
      </c>
      <c r="L466" s="130">
        <f t="shared" si="63"/>
        <v>22332.400000000001</v>
      </c>
      <c r="M466" s="122" t="str">
        <f t="shared" si="64"/>
        <v>Clave sin llegar al maximo</v>
      </c>
    </row>
    <row r="467" spans="1:13" ht="48" x14ac:dyDescent="0.2">
      <c r="A467" s="125" t="s">
        <v>584</v>
      </c>
      <c r="B467" s="124" t="s">
        <v>586</v>
      </c>
      <c r="C467" s="123">
        <f>VLOOKUP(A467,'DINAMICA SEGUIMIENTO CLAVES'!$A$5:$E$509,2,0)</f>
        <v>285</v>
      </c>
      <c r="D467" s="123">
        <f>VLOOKUP(A467,'DINAMICA SEGUIMIENTO CLAVES'!$A$5:$E$509,3,0)</f>
        <v>710</v>
      </c>
      <c r="E467" s="123">
        <f>VLOOKUP(A467,'DINAMICA SEGUIMIENTO CLAVES'!$A$5:$E$509,4,0)</f>
        <v>200</v>
      </c>
      <c r="F467" s="123">
        <f>VLOOKUP(A467,'DINAMICA SEGUIMIENTO CLAVES'!$A$5:$E$509,5,0)</f>
        <v>0</v>
      </c>
      <c r="G467" s="123"/>
      <c r="H467" s="127">
        <f t="shared" si="61"/>
        <v>-85</v>
      </c>
      <c r="I467" s="122" t="str">
        <f t="shared" si="62"/>
        <v>minimo parcial</v>
      </c>
      <c r="J467" s="130">
        <f>VLOOKUP(A467,'DINAMICA SEGUIMIENTO CLAVES'!$A$5:$G$509,6,0)</f>
        <v>44942.64</v>
      </c>
      <c r="K467" s="130">
        <f>VLOOKUP(A467,'DINAMICA SEGUIMIENTO CLAVES'!$A$5:$G$509,7,0)</f>
        <v>0</v>
      </c>
      <c r="L467" s="130">
        <f t="shared" si="63"/>
        <v>44942.64</v>
      </c>
      <c r="M467" s="122" t="str">
        <f t="shared" si="64"/>
        <v>Clave sin llegar al maximo</v>
      </c>
    </row>
    <row r="468" spans="1:13" ht="36" x14ac:dyDescent="0.2">
      <c r="A468" s="125" t="s">
        <v>1636</v>
      </c>
      <c r="B468" s="124" t="s">
        <v>1638</v>
      </c>
      <c r="C468" s="123">
        <f>VLOOKUP(A468,'DINAMICA SEGUIMIENTO CLAVES'!$A$5:$E$509,2,0)</f>
        <v>304</v>
      </c>
      <c r="D468" s="123">
        <f>VLOOKUP(A468,'DINAMICA SEGUIMIENTO CLAVES'!$A$5:$E$509,3,0)</f>
        <v>756</v>
      </c>
      <c r="E468" s="123">
        <f>VLOOKUP(A468,'DINAMICA SEGUIMIENTO CLAVES'!$A$5:$E$509,4,0)</f>
        <v>584</v>
      </c>
      <c r="F468" s="123">
        <f>VLOOKUP(A468,'DINAMICA SEGUIMIENTO CLAVES'!$A$5:$E$509,5,0)</f>
        <v>0</v>
      </c>
      <c r="G468" s="127">
        <f t="shared" ref="G468:G471" si="65">IF(E468=0,"-",(+E468-F468))</f>
        <v>584</v>
      </c>
      <c r="H468" s="127">
        <f t="shared" si="61"/>
        <v>280</v>
      </c>
      <c r="I468" s="122" t="str">
        <f t="shared" si="62"/>
        <v>minimo superado</v>
      </c>
      <c r="J468" s="130">
        <f>VLOOKUP(A468,'DINAMICA SEGUIMIENTO CLAVES'!$A$5:$G$509,6,0)</f>
        <v>10532.52</v>
      </c>
      <c r="K468" s="130">
        <f>VLOOKUP(A468,'DINAMICA SEGUIMIENTO CLAVES'!$A$5:$G$509,7,0)</f>
        <v>0</v>
      </c>
      <c r="L468" s="130">
        <f t="shared" si="63"/>
        <v>10532.52</v>
      </c>
      <c r="M468" s="122" t="str">
        <f t="shared" si="64"/>
        <v>Clave sin llegar al maximo</v>
      </c>
    </row>
    <row r="469" spans="1:13" ht="36" x14ac:dyDescent="0.2">
      <c r="A469" s="125" t="s">
        <v>1410</v>
      </c>
      <c r="B469" s="124" t="s">
        <v>1412</v>
      </c>
      <c r="C469" s="123">
        <f>VLOOKUP(A469,'DINAMICA SEGUIMIENTO CLAVES'!$A$5:$E$509,2,0)</f>
        <v>312</v>
      </c>
      <c r="D469" s="123">
        <f>VLOOKUP(A469,'DINAMICA SEGUIMIENTO CLAVES'!$A$5:$E$509,3,0)</f>
        <v>780</v>
      </c>
      <c r="E469" s="123">
        <f>VLOOKUP(A469,'DINAMICA SEGUIMIENTO CLAVES'!$A$5:$E$509,4,0)</f>
        <v>312</v>
      </c>
      <c r="F469" s="123">
        <f>VLOOKUP(A469,'DINAMICA SEGUIMIENTO CLAVES'!$A$5:$E$509,5,0)</f>
        <v>0</v>
      </c>
      <c r="G469" s="127">
        <f t="shared" si="65"/>
        <v>312</v>
      </c>
      <c r="H469" s="127">
        <f t="shared" si="61"/>
        <v>0</v>
      </c>
      <c r="I469" s="122" t="str">
        <f t="shared" si="62"/>
        <v>minimo solicitado</v>
      </c>
      <c r="J469" s="130">
        <f>VLOOKUP(A469,'DINAMICA SEGUIMIENTO CLAVES'!$A$5:$G$509,6,0)</f>
        <v>101400</v>
      </c>
      <c r="K469" s="130">
        <f>VLOOKUP(A469,'DINAMICA SEGUIMIENTO CLAVES'!$A$5:$G$509,7,0)</f>
        <v>0</v>
      </c>
      <c r="L469" s="130">
        <f t="shared" si="63"/>
        <v>101400</v>
      </c>
      <c r="M469" s="122" t="str">
        <f t="shared" si="64"/>
        <v>Clave sin llegar al maximo</v>
      </c>
    </row>
    <row r="470" spans="1:13" ht="36" x14ac:dyDescent="0.2">
      <c r="A470" s="125" t="s">
        <v>1406</v>
      </c>
      <c r="B470" s="124" t="s">
        <v>1408</v>
      </c>
      <c r="C470" s="123">
        <f>VLOOKUP(A470,'DINAMICA SEGUIMIENTO CLAVES'!$A$5:$E$509,2,0)</f>
        <v>312</v>
      </c>
      <c r="D470" s="123">
        <f>VLOOKUP(A470,'DINAMICA SEGUIMIENTO CLAVES'!$A$5:$E$509,3,0)</f>
        <v>780</v>
      </c>
      <c r="E470" s="123">
        <f>VLOOKUP(A470,'DINAMICA SEGUIMIENTO CLAVES'!$A$5:$E$509,4,0)</f>
        <v>312</v>
      </c>
      <c r="F470" s="123">
        <f>VLOOKUP(A470,'DINAMICA SEGUIMIENTO CLAVES'!$A$5:$E$509,5,0)</f>
        <v>0</v>
      </c>
      <c r="G470" s="127">
        <f t="shared" si="65"/>
        <v>312</v>
      </c>
      <c r="H470" s="127">
        <f t="shared" si="61"/>
        <v>0</v>
      </c>
      <c r="I470" s="122" t="str">
        <f t="shared" si="62"/>
        <v>minimo solicitado</v>
      </c>
      <c r="J470" s="130">
        <f>VLOOKUP(A470,'DINAMICA SEGUIMIENTO CLAVES'!$A$5:$G$509,6,0)</f>
        <v>159900</v>
      </c>
      <c r="K470" s="130">
        <f>VLOOKUP(A470,'DINAMICA SEGUIMIENTO CLAVES'!$A$5:$G$509,7,0)</f>
        <v>0</v>
      </c>
      <c r="L470" s="130">
        <f t="shared" si="63"/>
        <v>159900</v>
      </c>
      <c r="M470" s="122" t="str">
        <f t="shared" si="64"/>
        <v>Clave sin llegar al maximo</v>
      </c>
    </row>
    <row r="471" spans="1:13" ht="24" x14ac:dyDescent="0.2">
      <c r="A471" s="125" t="s">
        <v>1156</v>
      </c>
      <c r="B471" s="124" t="s">
        <v>1158</v>
      </c>
      <c r="C471" s="123">
        <f>VLOOKUP(A471,'DINAMICA SEGUIMIENTO CLAVES'!$A$5:$E$509,2,0)</f>
        <v>527</v>
      </c>
      <c r="D471" s="123">
        <f>VLOOKUP(A471,'DINAMICA SEGUIMIENTO CLAVES'!$A$5:$E$509,3,0)</f>
        <v>1315</v>
      </c>
      <c r="E471" s="123">
        <f>VLOOKUP(A471,'DINAMICA SEGUIMIENTO CLAVES'!$A$5:$E$509,4,0)</f>
        <v>527</v>
      </c>
      <c r="F471" s="123">
        <f>VLOOKUP(A471,'DINAMICA SEGUIMIENTO CLAVES'!$A$5:$E$509,5,0)</f>
        <v>201</v>
      </c>
      <c r="G471" s="127">
        <f t="shared" si="65"/>
        <v>326</v>
      </c>
      <c r="H471" s="127">
        <f t="shared" si="61"/>
        <v>0</v>
      </c>
      <c r="I471" s="122" t="str">
        <f t="shared" si="62"/>
        <v>minimo solicitado</v>
      </c>
      <c r="J471" s="130">
        <f>VLOOKUP(A471,'DINAMICA SEGUIMIENTO CLAVES'!$A$5:$G$509,6,0)</f>
        <v>88957.8</v>
      </c>
      <c r="K471" s="130">
        <f>VLOOKUP(A471,'DINAMICA SEGUIMIENTO CLAVES'!$A$5:$G$509,7,0)</f>
        <v>11774.58</v>
      </c>
      <c r="L471" s="130">
        <f t="shared" si="63"/>
        <v>77183.22</v>
      </c>
      <c r="M471" s="122" t="str">
        <f t="shared" si="64"/>
        <v>Clave sin llegar al maximo</v>
      </c>
    </row>
    <row r="472" spans="1:13" ht="24" x14ac:dyDescent="0.2">
      <c r="A472" s="125" t="s">
        <v>1731</v>
      </c>
      <c r="B472" s="124" t="s">
        <v>1733</v>
      </c>
      <c r="C472" s="123">
        <f>VLOOKUP(A472,'DINAMICA SEGUIMIENTO CLAVES'!$A$5:$E$509,2,0)</f>
        <v>347</v>
      </c>
      <c r="D472" s="123">
        <f>VLOOKUP(A472,'DINAMICA SEGUIMIENTO CLAVES'!$A$5:$E$509,3,0)</f>
        <v>865</v>
      </c>
      <c r="E472" s="123">
        <f>VLOOKUP(A472,'DINAMICA SEGUIMIENTO CLAVES'!$A$5:$E$509,4,0)</f>
        <v>0</v>
      </c>
      <c r="F472" s="123">
        <f>VLOOKUP(A472,'DINAMICA SEGUIMIENTO CLAVES'!$A$5:$E$509,5,0)</f>
        <v>0</v>
      </c>
      <c r="G472" s="123"/>
      <c r="H472" s="127" t="str">
        <f t="shared" si="61"/>
        <v>-</v>
      </c>
      <c r="I472" s="122" t="str">
        <f t="shared" si="62"/>
        <v>minimo sin solicitud</v>
      </c>
      <c r="J472" s="130">
        <f>VLOOKUP(A472,'DINAMICA SEGUIMIENTO CLAVES'!$A$5:$G$509,6,0)</f>
        <v>8521.0999999999967</v>
      </c>
      <c r="K472" s="130">
        <f>VLOOKUP(A472,'DINAMICA SEGUIMIENTO CLAVES'!$A$5:$G$509,7,0)</f>
        <v>0</v>
      </c>
      <c r="L472" s="130">
        <f t="shared" si="63"/>
        <v>8521.0999999999967</v>
      </c>
      <c r="M472" s="122" t="str">
        <f t="shared" si="64"/>
        <v>Clave sin llegar al maximo</v>
      </c>
    </row>
    <row r="473" spans="1:13" ht="24" x14ac:dyDescent="0.2">
      <c r="A473" s="125" t="s">
        <v>1669</v>
      </c>
      <c r="B473" s="124" t="s">
        <v>1671</v>
      </c>
      <c r="C473" s="123">
        <f>VLOOKUP(A473,'DINAMICA SEGUIMIENTO CLAVES'!$A$5:$E$509,2,0)</f>
        <v>451</v>
      </c>
      <c r="D473" s="123">
        <f>VLOOKUP(A473,'DINAMICA SEGUIMIENTO CLAVES'!$A$5:$E$509,3,0)</f>
        <v>1126</v>
      </c>
      <c r="E473" s="123">
        <f>VLOOKUP(A473,'DINAMICA SEGUIMIENTO CLAVES'!$A$5:$E$509,4,0)</f>
        <v>100</v>
      </c>
      <c r="F473" s="123">
        <f>VLOOKUP(A473,'DINAMICA SEGUIMIENTO CLAVES'!$A$5:$E$509,5,0)</f>
        <v>100</v>
      </c>
      <c r="G473" s="123"/>
      <c r="H473" s="127">
        <f t="shared" si="61"/>
        <v>-351</v>
      </c>
      <c r="I473" s="122" t="str">
        <f t="shared" si="62"/>
        <v>minimo parcial</v>
      </c>
      <c r="J473" s="130">
        <f>VLOOKUP(A473,'DINAMICA SEGUIMIENTO CLAVES'!$A$5:$G$509,6,0)</f>
        <v>13444.52</v>
      </c>
      <c r="K473" s="130">
        <f>VLOOKUP(A473,'DINAMICA SEGUIMIENTO CLAVES'!$A$5:$G$509,7,0)</f>
        <v>1130</v>
      </c>
      <c r="L473" s="130">
        <f t="shared" si="63"/>
        <v>12314.52</v>
      </c>
      <c r="M473" s="122" t="str">
        <f t="shared" si="64"/>
        <v>Clave sin llegar al maximo</v>
      </c>
    </row>
    <row r="474" spans="1:13" ht="24" x14ac:dyDescent="0.2">
      <c r="A474" s="125" t="s">
        <v>1851</v>
      </c>
      <c r="B474" s="124" t="s">
        <v>1853</v>
      </c>
      <c r="C474" s="123">
        <f>VLOOKUP(A474,'DINAMICA SEGUIMIENTO CLAVES'!$A$5:$E$509,2,0)</f>
        <v>1008</v>
      </c>
      <c r="D474" s="123">
        <f>VLOOKUP(A474,'DINAMICA SEGUIMIENTO CLAVES'!$A$5:$E$509,3,0)</f>
        <v>2520</v>
      </c>
      <c r="E474" s="123">
        <f>VLOOKUP(A474,'DINAMICA SEGUIMIENTO CLAVES'!$A$5:$E$509,4,0)</f>
        <v>1008</v>
      </c>
      <c r="F474" s="123">
        <f>VLOOKUP(A474,'DINAMICA SEGUIMIENTO CLAVES'!$A$5:$E$509,5,0)</f>
        <v>624</v>
      </c>
      <c r="G474" s="127">
        <f t="shared" ref="G474:G475" si="66">IF(E474=0,"-",(+E474-F474))</f>
        <v>384</v>
      </c>
      <c r="H474" s="127">
        <f t="shared" si="61"/>
        <v>0</v>
      </c>
      <c r="I474" s="122" t="str">
        <f t="shared" si="62"/>
        <v>minimo solicitado</v>
      </c>
      <c r="J474" s="130">
        <f>VLOOKUP(A474,'DINAMICA SEGUIMIENTO CLAVES'!$A$5:$G$509,6,0)</f>
        <v>123980.39999999985</v>
      </c>
      <c r="K474" s="130">
        <f>VLOOKUP(A474,'DINAMICA SEGUIMIENTO CLAVES'!$A$5:$G$509,7,0)</f>
        <v>32004.959999999937</v>
      </c>
      <c r="L474" s="130">
        <f t="shared" si="63"/>
        <v>91975.439999999915</v>
      </c>
      <c r="M474" s="122" t="str">
        <f t="shared" si="64"/>
        <v>Clave sin llegar al maximo</v>
      </c>
    </row>
    <row r="475" spans="1:13" ht="60" x14ac:dyDescent="0.2">
      <c r="A475" s="125" t="s">
        <v>1445</v>
      </c>
      <c r="B475" s="124" t="s">
        <v>1447</v>
      </c>
      <c r="C475" s="123">
        <f>VLOOKUP(A475,'DINAMICA SEGUIMIENTO CLAVES'!$A$5:$E$509,2,0)</f>
        <v>437</v>
      </c>
      <c r="D475" s="123">
        <f>VLOOKUP(A475,'DINAMICA SEGUIMIENTO CLAVES'!$A$5:$E$509,3,0)</f>
        <v>1092</v>
      </c>
      <c r="E475" s="123">
        <f>VLOOKUP(A475,'DINAMICA SEGUIMIENTO CLAVES'!$A$5:$E$509,4,0)</f>
        <v>1092</v>
      </c>
      <c r="F475" s="123">
        <f>VLOOKUP(A475,'DINAMICA SEGUIMIENTO CLAVES'!$A$5:$E$509,5,0)</f>
        <v>0</v>
      </c>
      <c r="G475" s="127">
        <f t="shared" si="66"/>
        <v>1092</v>
      </c>
      <c r="H475" s="127">
        <f t="shared" si="61"/>
        <v>655</v>
      </c>
      <c r="I475" s="122" t="str">
        <f t="shared" si="62"/>
        <v>minimo superado</v>
      </c>
      <c r="J475" s="130">
        <f>VLOOKUP(A475,'DINAMICA SEGUIMIENTO CLAVES'!$A$5:$G$509,6,0)</f>
        <v>834724.79999999993</v>
      </c>
      <c r="K475" s="130">
        <f>VLOOKUP(A475,'DINAMICA SEGUIMIENTO CLAVES'!$A$5:$G$509,7,0)</f>
        <v>0</v>
      </c>
      <c r="L475" s="130">
        <f t="shared" si="63"/>
        <v>834724.79999999993</v>
      </c>
      <c r="M475" s="122" t="str">
        <f t="shared" si="64"/>
        <v>Clave sin llegar al maximo</v>
      </c>
    </row>
    <row r="476" spans="1:13" ht="24" x14ac:dyDescent="0.2">
      <c r="A476" s="125" t="s">
        <v>1596</v>
      </c>
      <c r="B476" s="124" t="s">
        <v>1598</v>
      </c>
      <c r="C476" s="123">
        <f>VLOOKUP(A476,'DINAMICA SEGUIMIENTO CLAVES'!$A$5:$E$509,2,0)</f>
        <v>472</v>
      </c>
      <c r="D476" s="123">
        <f>VLOOKUP(A476,'DINAMICA SEGUIMIENTO CLAVES'!$A$5:$E$509,3,0)</f>
        <v>1178</v>
      </c>
      <c r="E476" s="123">
        <f>VLOOKUP(A476,'DINAMICA SEGUIMIENTO CLAVES'!$A$5:$E$509,4,0)</f>
        <v>0</v>
      </c>
      <c r="F476" s="123">
        <f>VLOOKUP(A476,'DINAMICA SEGUIMIENTO CLAVES'!$A$5:$E$509,5,0)</f>
        <v>0</v>
      </c>
      <c r="G476" s="123"/>
      <c r="H476" s="127" t="str">
        <f t="shared" si="61"/>
        <v>-</v>
      </c>
      <c r="I476" s="122" t="str">
        <f t="shared" si="62"/>
        <v>minimo sin solicitud</v>
      </c>
      <c r="J476" s="130">
        <f>VLOOKUP(A476,'DINAMICA SEGUIMIENTO CLAVES'!$A$5:$G$509,6,0)</f>
        <v>11330.439999999993</v>
      </c>
      <c r="K476" s="130">
        <f>VLOOKUP(A476,'DINAMICA SEGUIMIENTO CLAVES'!$A$5:$G$509,7,0)</f>
        <v>0</v>
      </c>
      <c r="L476" s="130">
        <f t="shared" si="63"/>
        <v>11330.439999999993</v>
      </c>
      <c r="M476" s="122" t="str">
        <f t="shared" si="64"/>
        <v>Clave sin llegar al maximo</v>
      </c>
    </row>
    <row r="477" spans="1:13" ht="36" x14ac:dyDescent="0.2">
      <c r="A477" s="125" t="s">
        <v>1041</v>
      </c>
      <c r="B477" s="124" t="s">
        <v>1043</v>
      </c>
      <c r="C477" s="123">
        <f>VLOOKUP(A477,'DINAMICA SEGUIMIENTO CLAVES'!$A$5:$E$509,2,0)</f>
        <v>498</v>
      </c>
      <c r="D477" s="123">
        <f>VLOOKUP(A477,'DINAMICA SEGUIMIENTO CLAVES'!$A$5:$E$509,3,0)</f>
        <v>1245</v>
      </c>
      <c r="E477" s="123">
        <f>VLOOKUP(A477,'DINAMICA SEGUIMIENTO CLAVES'!$A$5:$E$509,4,0)</f>
        <v>933</v>
      </c>
      <c r="F477" s="123">
        <f>VLOOKUP(A477,'DINAMICA SEGUIMIENTO CLAVES'!$A$5:$E$509,5,0)</f>
        <v>0</v>
      </c>
      <c r="G477" s="127">
        <f t="shared" ref="G477:G478" si="67">IF(E477=0,"-",(+E477-F477))</f>
        <v>933</v>
      </c>
      <c r="H477" s="127">
        <f t="shared" si="61"/>
        <v>435</v>
      </c>
      <c r="I477" s="122" t="str">
        <f t="shared" si="62"/>
        <v>minimo superado</v>
      </c>
      <c r="J477" s="130">
        <f>VLOOKUP(A477,'DINAMICA SEGUIMIENTO CLAVES'!$A$5:$G$509,6,0)</f>
        <v>14677.46</v>
      </c>
      <c r="K477" s="130">
        <f>VLOOKUP(A477,'DINAMICA SEGUIMIENTO CLAVES'!$A$5:$G$509,7,0)</f>
        <v>0</v>
      </c>
      <c r="L477" s="130">
        <f t="shared" si="63"/>
        <v>14677.46</v>
      </c>
      <c r="M477" s="122" t="str">
        <f t="shared" si="64"/>
        <v>Clave sin llegar al maximo</v>
      </c>
    </row>
    <row r="478" spans="1:13" ht="36" x14ac:dyDescent="0.2">
      <c r="A478" s="125" t="s">
        <v>857</v>
      </c>
      <c r="B478" s="124" t="s">
        <v>859</v>
      </c>
      <c r="C478" s="123">
        <f>VLOOKUP(A478,'DINAMICA SEGUIMIENTO CLAVES'!$A$5:$E$509,2,0)</f>
        <v>2956</v>
      </c>
      <c r="D478" s="123">
        <f>VLOOKUP(A478,'DINAMICA SEGUIMIENTO CLAVES'!$A$5:$E$509,3,0)</f>
        <v>7389</v>
      </c>
      <c r="E478" s="123">
        <f>VLOOKUP(A478,'DINAMICA SEGUIMIENTO CLAVES'!$A$5:$E$509,4,0)</f>
        <v>3526</v>
      </c>
      <c r="F478" s="123">
        <f>VLOOKUP(A478,'DINAMICA SEGUIMIENTO CLAVES'!$A$5:$E$509,5,0)</f>
        <v>2400</v>
      </c>
      <c r="G478" s="127">
        <f t="shared" si="67"/>
        <v>1126</v>
      </c>
      <c r="H478" s="127">
        <f t="shared" si="61"/>
        <v>570</v>
      </c>
      <c r="I478" s="122" t="str">
        <f t="shared" si="62"/>
        <v>minimo superado</v>
      </c>
      <c r="J478" s="130">
        <f>VLOOKUP(A478,'DINAMICA SEGUIMIENTO CLAVES'!$A$5:$G$509,6,0)</f>
        <v>54069.86</v>
      </c>
      <c r="K478" s="130">
        <f>VLOOKUP(A478,'DINAMICA SEGUIMIENTO CLAVES'!$A$5:$G$509,7,0)</f>
        <v>17736</v>
      </c>
      <c r="L478" s="130">
        <f t="shared" si="63"/>
        <v>36333.86</v>
      </c>
      <c r="M478" s="122" t="str">
        <f t="shared" si="64"/>
        <v>Clave sin llegar al maximo</v>
      </c>
    </row>
    <row r="479" spans="1:13" ht="24" x14ac:dyDescent="0.2">
      <c r="A479" s="125" t="s">
        <v>913</v>
      </c>
      <c r="B479" s="124" t="s">
        <v>915</v>
      </c>
      <c r="C479" s="123">
        <f>VLOOKUP(A479,'DINAMICA SEGUIMIENTO CLAVES'!$A$5:$E$509,2,0)</f>
        <v>569</v>
      </c>
      <c r="D479" s="123">
        <f>VLOOKUP(A479,'DINAMICA SEGUIMIENTO CLAVES'!$A$5:$E$509,3,0)</f>
        <v>1422</v>
      </c>
      <c r="E479" s="123">
        <f>VLOOKUP(A479,'DINAMICA SEGUIMIENTO CLAVES'!$A$5:$E$509,4,0)</f>
        <v>0</v>
      </c>
      <c r="F479" s="123">
        <f>VLOOKUP(A479,'DINAMICA SEGUIMIENTO CLAVES'!$A$5:$E$509,5,0)</f>
        <v>0</v>
      </c>
      <c r="G479" s="123"/>
      <c r="H479" s="127" t="str">
        <f t="shared" si="61"/>
        <v>-</v>
      </c>
      <c r="I479" s="122" t="str">
        <f t="shared" si="62"/>
        <v>minimo sin solicitud</v>
      </c>
      <c r="J479" s="130">
        <f>VLOOKUP(A479,'DINAMICA SEGUIMIENTO CLAVES'!$A$5:$G$509,6,0)</f>
        <v>42634.479999999996</v>
      </c>
      <c r="K479" s="130">
        <f>VLOOKUP(A479,'DINAMICA SEGUIMIENTO CLAVES'!$A$5:$G$509,7,0)</f>
        <v>0</v>
      </c>
      <c r="L479" s="130">
        <f t="shared" si="63"/>
        <v>42634.479999999996</v>
      </c>
      <c r="M479" s="122" t="str">
        <f t="shared" si="64"/>
        <v>Clave sin llegar al maximo</v>
      </c>
    </row>
    <row r="480" spans="1:13" ht="36" x14ac:dyDescent="0.2">
      <c r="A480" s="125" t="s">
        <v>2016</v>
      </c>
      <c r="B480" s="124" t="s">
        <v>2018</v>
      </c>
      <c r="C480" s="123">
        <f>VLOOKUP(A480,'DINAMICA SEGUIMIENTO CLAVES'!$A$5:$E$509,2,0)</f>
        <v>1512</v>
      </c>
      <c r="D480" s="123">
        <f>VLOOKUP(A480,'DINAMICA SEGUIMIENTO CLAVES'!$A$5:$E$509,3,0)</f>
        <v>3780</v>
      </c>
      <c r="E480" s="123">
        <f>VLOOKUP(A480,'DINAMICA SEGUIMIENTO CLAVES'!$A$5:$E$509,4,0)</f>
        <v>1512</v>
      </c>
      <c r="F480" s="123">
        <f>VLOOKUP(A480,'DINAMICA SEGUIMIENTO CLAVES'!$A$5:$E$509,5,0)</f>
        <v>936</v>
      </c>
      <c r="G480" s="127">
        <f t="shared" ref="G480:G481" si="68">IF(E480=0,"-",(+E480-F480))</f>
        <v>576</v>
      </c>
      <c r="H480" s="127">
        <f t="shared" si="61"/>
        <v>0</v>
      </c>
      <c r="I480" s="122" t="str">
        <f t="shared" si="62"/>
        <v>minimo solicitado</v>
      </c>
      <c r="J480" s="130">
        <f>VLOOKUP(A480,'DINAMICA SEGUIMIENTO CLAVES'!$A$5:$G$509,6,0)</f>
        <v>908604</v>
      </c>
      <c r="K480" s="130">
        <f>VLOOKUP(A480,'DINAMICA SEGUIMIENTO CLAVES'!$A$5:$G$509,7,0)</f>
        <v>261144</v>
      </c>
      <c r="L480" s="130">
        <f t="shared" si="63"/>
        <v>647460</v>
      </c>
      <c r="M480" s="122" t="str">
        <f t="shared" si="64"/>
        <v>Clave sin llegar al maximo</v>
      </c>
    </row>
    <row r="481" spans="1:13" ht="36" x14ac:dyDescent="0.2">
      <c r="A481" s="125" t="s">
        <v>682</v>
      </c>
      <c r="B481" s="124" t="s">
        <v>684</v>
      </c>
      <c r="C481" s="123">
        <f>VLOOKUP(A481,'DINAMICA SEGUIMIENTO CLAVES'!$A$5:$E$509,2,0)</f>
        <v>1817</v>
      </c>
      <c r="D481" s="123">
        <f>VLOOKUP(A481,'DINAMICA SEGUIMIENTO CLAVES'!$A$5:$E$509,3,0)</f>
        <v>4541</v>
      </c>
      <c r="E481" s="123">
        <f>VLOOKUP(A481,'DINAMICA SEGUIMIENTO CLAVES'!$A$5:$E$509,4,0)</f>
        <v>1817</v>
      </c>
      <c r="F481" s="123">
        <f>VLOOKUP(A481,'DINAMICA SEGUIMIENTO CLAVES'!$A$5:$E$509,5,0)</f>
        <v>1125</v>
      </c>
      <c r="G481" s="127">
        <f t="shared" si="68"/>
        <v>692</v>
      </c>
      <c r="H481" s="127">
        <f t="shared" si="61"/>
        <v>0</v>
      </c>
      <c r="I481" s="122" t="str">
        <f t="shared" si="62"/>
        <v>minimo solicitado</v>
      </c>
      <c r="J481" s="130">
        <f>VLOOKUP(A481,'DINAMICA SEGUIMIENTO CLAVES'!$A$5:$G$509,6,0)</f>
        <v>22830.46</v>
      </c>
      <c r="K481" s="130">
        <f>VLOOKUP(A481,'DINAMICA SEGUIMIENTO CLAVES'!$A$5:$G$509,7,0)</f>
        <v>5467.5</v>
      </c>
      <c r="L481" s="130">
        <f t="shared" si="63"/>
        <v>17362.96</v>
      </c>
      <c r="M481" s="122" t="str">
        <f t="shared" si="64"/>
        <v>Clave sin llegar al maximo</v>
      </c>
    </row>
    <row r="482" spans="1:13" ht="24" x14ac:dyDescent="0.2">
      <c r="A482" s="125" t="s">
        <v>1539</v>
      </c>
      <c r="B482" s="124" t="s">
        <v>1541</v>
      </c>
      <c r="C482" s="123">
        <f>VLOOKUP(A482,'DINAMICA SEGUIMIENTO CLAVES'!$A$5:$E$509,2,0)</f>
        <v>909</v>
      </c>
      <c r="D482" s="123">
        <f>VLOOKUP(A482,'DINAMICA SEGUIMIENTO CLAVES'!$A$5:$E$509,3,0)</f>
        <v>2272</v>
      </c>
      <c r="E482" s="123">
        <f>VLOOKUP(A482,'DINAMICA SEGUIMIENTO CLAVES'!$A$5:$E$509,4,0)</f>
        <v>0</v>
      </c>
      <c r="F482" s="123">
        <f>VLOOKUP(A482,'DINAMICA SEGUIMIENTO CLAVES'!$A$5:$E$509,5,0)</f>
        <v>0</v>
      </c>
      <c r="G482" s="123"/>
      <c r="H482" s="127" t="str">
        <f t="shared" si="61"/>
        <v>-</v>
      </c>
      <c r="I482" s="122" t="str">
        <f t="shared" si="62"/>
        <v>minimo sin solicitud</v>
      </c>
      <c r="J482" s="130">
        <f>VLOOKUP(A482,'DINAMICA SEGUIMIENTO CLAVES'!$A$5:$G$509,6,0)</f>
        <v>51831.269999999793</v>
      </c>
      <c r="K482" s="130">
        <f>VLOOKUP(A482,'DINAMICA SEGUIMIENTO CLAVES'!$A$5:$G$509,7,0)</f>
        <v>0</v>
      </c>
      <c r="L482" s="130">
        <f t="shared" si="63"/>
        <v>51831.269999999793</v>
      </c>
      <c r="M482" s="122" t="str">
        <f t="shared" si="64"/>
        <v>Clave sin llegar al maximo</v>
      </c>
    </row>
    <row r="483" spans="1:13" ht="36" x14ac:dyDescent="0.2">
      <c r="A483" s="125" t="s">
        <v>1951</v>
      </c>
      <c r="B483" s="124" t="s">
        <v>1953</v>
      </c>
      <c r="C483" s="123">
        <f>VLOOKUP(A483,'DINAMICA SEGUIMIENTO CLAVES'!$A$5:$E$509,2,0)</f>
        <v>936</v>
      </c>
      <c r="D483" s="123">
        <f>VLOOKUP(A483,'DINAMICA SEGUIMIENTO CLAVES'!$A$5:$E$509,3,0)</f>
        <v>2340</v>
      </c>
      <c r="E483" s="123">
        <f>VLOOKUP(A483,'DINAMICA SEGUIMIENTO CLAVES'!$A$5:$E$509,4,0)</f>
        <v>0</v>
      </c>
      <c r="F483" s="123">
        <f>VLOOKUP(A483,'DINAMICA SEGUIMIENTO CLAVES'!$A$5:$E$509,5,0)</f>
        <v>0</v>
      </c>
      <c r="G483" s="123"/>
      <c r="H483" s="127" t="str">
        <f t="shared" si="61"/>
        <v>-</v>
      </c>
      <c r="I483" s="122" t="str">
        <f t="shared" si="62"/>
        <v>minimo sin solicitud</v>
      </c>
      <c r="J483" s="130">
        <f>VLOOKUP(A483,'DINAMICA SEGUIMIENTO CLAVES'!$A$5:$G$509,6,0)</f>
        <v>4842396</v>
      </c>
      <c r="K483" s="130">
        <f>VLOOKUP(A483,'DINAMICA SEGUIMIENTO CLAVES'!$A$5:$G$509,7,0)</f>
        <v>0</v>
      </c>
      <c r="L483" s="130">
        <f t="shared" si="63"/>
        <v>4842396</v>
      </c>
      <c r="M483" s="122" t="str">
        <f t="shared" si="64"/>
        <v>Clave sin llegar al maximo</v>
      </c>
    </row>
    <row r="484" spans="1:13" ht="36" x14ac:dyDescent="0.2">
      <c r="A484" s="125" t="s">
        <v>902</v>
      </c>
      <c r="B484" s="124" t="s">
        <v>904</v>
      </c>
      <c r="C484" s="123">
        <f>VLOOKUP(A484,'DINAMICA SEGUIMIENTO CLAVES'!$A$5:$E$509,2,0)</f>
        <v>4032</v>
      </c>
      <c r="D484" s="123">
        <f>VLOOKUP(A484,'DINAMICA SEGUIMIENTO CLAVES'!$A$5:$E$509,3,0)</f>
        <v>10080</v>
      </c>
      <c r="E484" s="123">
        <f>VLOOKUP(A484,'DINAMICA SEGUIMIENTO CLAVES'!$A$5:$E$509,4,0)</f>
        <v>3000</v>
      </c>
      <c r="F484" s="123">
        <f>VLOOKUP(A484,'DINAMICA SEGUIMIENTO CLAVES'!$A$5:$E$509,5,0)</f>
        <v>3000</v>
      </c>
      <c r="G484" s="123"/>
      <c r="H484" s="127">
        <f t="shared" si="61"/>
        <v>-1032</v>
      </c>
      <c r="I484" s="122" t="str">
        <f t="shared" si="62"/>
        <v>minimo parcial</v>
      </c>
      <c r="J484" s="130">
        <f>VLOOKUP(A484,'DINAMICA SEGUIMIENTO CLAVES'!$A$5:$G$509,6,0)</f>
        <v>8658720</v>
      </c>
      <c r="K484" s="130">
        <f>VLOOKUP(A484,'DINAMICA SEGUIMIENTO CLAVES'!$A$5:$G$509,7,0)</f>
        <v>2577000</v>
      </c>
      <c r="L484" s="130">
        <f t="shared" si="63"/>
        <v>6081720</v>
      </c>
      <c r="M484" s="122" t="str">
        <f t="shared" si="64"/>
        <v>Clave sin llegar al maximo</v>
      </c>
    </row>
    <row r="485" spans="1:13" ht="36" x14ac:dyDescent="0.2">
      <c r="A485" s="125" t="s">
        <v>1754</v>
      </c>
      <c r="B485" s="124" t="s">
        <v>1756</v>
      </c>
      <c r="C485" s="123">
        <f>VLOOKUP(A485,'DINAMICA SEGUIMIENTO CLAVES'!$A$5:$E$509,2,0)</f>
        <v>2756</v>
      </c>
      <c r="D485" s="123">
        <f>VLOOKUP(A485,'DINAMICA SEGUIMIENTO CLAVES'!$A$5:$E$509,3,0)</f>
        <v>6890</v>
      </c>
      <c r="E485" s="123">
        <f>VLOOKUP(A485,'DINAMICA SEGUIMIENTO CLAVES'!$A$5:$E$509,4,0)</f>
        <v>2756</v>
      </c>
      <c r="F485" s="123">
        <f>VLOOKUP(A485,'DINAMICA SEGUIMIENTO CLAVES'!$A$5:$E$509,5,0)</f>
        <v>2756</v>
      </c>
      <c r="G485" s="127">
        <f>IF(E485=0,"-",(+E485-F485))</f>
        <v>0</v>
      </c>
      <c r="H485" s="127">
        <f t="shared" si="61"/>
        <v>0</v>
      </c>
      <c r="I485" s="122" t="str">
        <f t="shared" si="62"/>
        <v>minimo solicitado</v>
      </c>
      <c r="J485" s="130">
        <f>VLOOKUP(A485,'DINAMICA SEGUIMIENTO CLAVES'!$A$5:$G$509,6,0)</f>
        <v>43709.100000000006</v>
      </c>
      <c r="K485" s="130">
        <f>VLOOKUP(A485,'DINAMICA SEGUIMIENTO CLAVES'!$A$5:$G$509,7,0)</f>
        <v>17483.64</v>
      </c>
      <c r="L485" s="130">
        <f t="shared" si="63"/>
        <v>26225.460000000006</v>
      </c>
      <c r="M485" s="122" t="str">
        <f t="shared" si="64"/>
        <v>Clave sin llegar al maximo</v>
      </c>
    </row>
    <row r="486" spans="1:13" ht="24" x14ac:dyDescent="0.2">
      <c r="A486" s="125" t="s">
        <v>428</v>
      </c>
      <c r="B486" s="124" t="s">
        <v>430</v>
      </c>
      <c r="C486" s="123">
        <f>VLOOKUP(A486,'DINAMICA SEGUIMIENTO CLAVES'!$A$5:$E$509,2,0)</f>
        <v>3024</v>
      </c>
      <c r="D486" s="123">
        <f>VLOOKUP(A486,'DINAMICA SEGUIMIENTO CLAVES'!$A$5:$E$509,3,0)</f>
        <v>7560</v>
      </c>
      <c r="E486" s="123">
        <f>VLOOKUP(A486,'DINAMICA SEGUIMIENTO CLAVES'!$A$5:$E$509,4,0)</f>
        <v>2332</v>
      </c>
      <c r="F486" s="123">
        <f>VLOOKUP(A486,'DINAMICA SEGUIMIENTO CLAVES'!$A$5:$E$509,5,0)</f>
        <v>1872</v>
      </c>
      <c r="G486" s="123"/>
      <c r="H486" s="127">
        <f t="shared" si="61"/>
        <v>-692</v>
      </c>
      <c r="I486" s="122" t="str">
        <f t="shared" si="62"/>
        <v>minimo parcial</v>
      </c>
      <c r="J486" s="130">
        <f>VLOOKUP(A486,'DINAMICA SEGUIMIENTO CLAVES'!$A$5:$G$509,6,0)</f>
        <v>716375.52</v>
      </c>
      <c r="K486" s="130">
        <f>VLOOKUP(A486,'DINAMICA SEGUIMIENTO CLAVES'!$A$5:$G$509,7,0)</f>
        <v>165269.24</v>
      </c>
      <c r="L486" s="130">
        <f t="shared" si="63"/>
        <v>551106.28</v>
      </c>
      <c r="M486" s="122" t="str">
        <f t="shared" si="64"/>
        <v>Clave sin llegar al maximo</v>
      </c>
    </row>
    <row r="487" spans="1:13" ht="60" x14ac:dyDescent="0.2">
      <c r="A487" s="125" t="s">
        <v>886</v>
      </c>
      <c r="B487" s="124" t="s">
        <v>888</v>
      </c>
      <c r="C487" s="123">
        <f>VLOOKUP(A487,'DINAMICA SEGUIMIENTO CLAVES'!$A$5:$E$509,2,0)</f>
        <v>10873</v>
      </c>
      <c r="D487" s="123">
        <f>VLOOKUP(A487,'DINAMICA SEGUIMIENTO CLAVES'!$A$5:$E$509,3,0)</f>
        <v>27182</v>
      </c>
      <c r="E487" s="123">
        <f>VLOOKUP(A487,'DINAMICA SEGUIMIENTO CLAVES'!$A$5:$E$509,4,0)</f>
        <v>16547</v>
      </c>
      <c r="F487" s="123">
        <f>VLOOKUP(A487,'DINAMICA SEGUIMIENTO CLAVES'!$A$5:$E$509,5,0)</f>
        <v>9600</v>
      </c>
      <c r="G487" s="127">
        <f t="shared" ref="G487:G488" si="69">IF(E487=0,"-",(+E487-F487))</f>
        <v>6947</v>
      </c>
      <c r="H487" s="127">
        <f t="shared" si="61"/>
        <v>5674</v>
      </c>
      <c r="I487" s="122" t="str">
        <f t="shared" si="62"/>
        <v>minimo superado</v>
      </c>
      <c r="J487" s="130">
        <f>VLOOKUP(A487,'DINAMICA SEGUIMIENTO CLAVES'!$A$5:$G$509,6,0)</f>
        <v>213598.73000000004</v>
      </c>
      <c r="K487" s="130">
        <f>VLOOKUP(A487,'DINAMICA SEGUIMIENTO CLAVES'!$A$5:$G$509,7,0)</f>
        <v>74304</v>
      </c>
      <c r="L487" s="130">
        <f t="shared" si="63"/>
        <v>139294.73000000004</v>
      </c>
      <c r="M487" s="122" t="str">
        <f t="shared" si="64"/>
        <v>Clave sin llegar al maximo</v>
      </c>
    </row>
    <row r="488" spans="1:13" ht="24" x14ac:dyDescent="0.2">
      <c r="A488" s="125" t="s">
        <v>959</v>
      </c>
      <c r="B488" s="124" t="s">
        <v>961</v>
      </c>
      <c r="C488" s="123">
        <f>VLOOKUP(A488,'DINAMICA SEGUIMIENTO CLAVES'!$A$5:$E$509,2,0)</f>
        <v>4032</v>
      </c>
      <c r="D488" s="123">
        <f>VLOOKUP(A488,'DINAMICA SEGUIMIENTO CLAVES'!$A$5:$E$509,3,0)</f>
        <v>10080</v>
      </c>
      <c r="E488" s="123">
        <f>VLOOKUP(A488,'DINAMICA SEGUIMIENTO CLAVES'!$A$5:$E$509,4,0)</f>
        <v>4954</v>
      </c>
      <c r="F488" s="123">
        <f>VLOOKUP(A488,'DINAMICA SEGUIMIENTO CLAVES'!$A$5:$E$509,5,0)</f>
        <v>2496</v>
      </c>
      <c r="G488" s="127">
        <f t="shared" si="69"/>
        <v>2458</v>
      </c>
      <c r="H488" s="127">
        <f t="shared" si="61"/>
        <v>922</v>
      </c>
      <c r="I488" s="122" t="str">
        <f t="shared" si="62"/>
        <v>minimo superado</v>
      </c>
      <c r="J488" s="130">
        <f>VLOOKUP(A488,'DINAMICA SEGUIMIENTO CLAVES'!$A$5:$G$509,6,0)</f>
        <v>1802408.64</v>
      </c>
      <c r="K488" s="130">
        <f>VLOOKUP(A488,'DINAMICA SEGUIMIENTO CLAVES'!$A$5:$G$509,7,0)</f>
        <v>490292.22</v>
      </c>
      <c r="L488" s="130">
        <f t="shared" si="63"/>
        <v>1312116.42</v>
      </c>
      <c r="M488" s="122" t="str">
        <f t="shared" si="64"/>
        <v>Clave sin llegar al maximo</v>
      </c>
    </row>
    <row r="489" spans="1:13" ht="48" x14ac:dyDescent="0.2">
      <c r="A489" s="125" t="s">
        <v>417</v>
      </c>
      <c r="B489" s="124" t="s">
        <v>419</v>
      </c>
      <c r="C489" s="123">
        <f>VLOOKUP(A489,'DINAMICA SEGUIMIENTO CLAVES'!$A$5:$E$509,2,0)</f>
        <v>4032</v>
      </c>
      <c r="D489" s="123">
        <f>VLOOKUP(A489,'DINAMICA SEGUIMIENTO CLAVES'!$A$5:$E$509,3,0)</f>
        <v>10080</v>
      </c>
      <c r="E489" s="123">
        <f>VLOOKUP(A489,'DINAMICA SEGUIMIENTO CLAVES'!$A$5:$E$509,4,0)</f>
        <v>2496</v>
      </c>
      <c r="F489" s="123">
        <f>VLOOKUP(A489,'DINAMICA SEGUIMIENTO CLAVES'!$A$5:$E$509,5,0)</f>
        <v>2496</v>
      </c>
      <c r="G489" s="123"/>
      <c r="H489" s="127">
        <f t="shared" si="61"/>
        <v>-1536</v>
      </c>
      <c r="I489" s="122" t="str">
        <f t="shared" si="62"/>
        <v>minimo parcial</v>
      </c>
      <c r="J489" s="130">
        <f>VLOOKUP(A489,'DINAMICA SEGUIMIENTO CLAVES'!$A$5:$G$509,6,0)</f>
        <v>2260915.2000000002</v>
      </c>
      <c r="K489" s="130">
        <f>VLOOKUP(A489,'DINAMICA SEGUIMIENTO CLAVES'!$A$5:$G$509,7,0)</f>
        <v>549120</v>
      </c>
      <c r="L489" s="130">
        <f t="shared" si="63"/>
        <v>1711795.2000000002</v>
      </c>
      <c r="M489" s="122" t="str">
        <f t="shared" si="64"/>
        <v>Clave sin llegar al maximo</v>
      </c>
    </row>
    <row r="490" spans="1:13" ht="276" x14ac:dyDescent="0.2">
      <c r="A490" s="125" t="s">
        <v>1113</v>
      </c>
      <c r="B490" s="124" t="s">
        <v>1115</v>
      </c>
      <c r="C490" s="123">
        <f>VLOOKUP(A490,'DINAMICA SEGUIMIENTO CLAVES'!$A$5:$E$509,2,0)</f>
        <v>2052</v>
      </c>
      <c r="D490" s="123">
        <f>VLOOKUP(A490,'DINAMICA SEGUIMIENTO CLAVES'!$A$5:$E$509,3,0)</f>
        <v>5130</v>
      </c>
      <c r="E490" s="123">
        <f>VLOOKUP(A490,'DINAMICA SEGUIMIENTO CLAVES'!$A$5:$E$509,4,0)</f>
        <v>1013</v>
      </c>
      <c r="F490" s="123">
        <f>VLOOKUP(A490,'DINAMICA SEGUIMIENTO CLAVES'!$A$5:$E$509,5,0)</f>
        <v>437</v>
      </c>
      <c r="G490" s="123"/>
      <c r="H490" s="127">
        <f t="shared" si="61"/>
        <v>-1039</v>
      </c>
      <c r="I490" s="122" t="str">
        <f t="shared" si="62"/>
        <v>minimo parcial</v>
      </c>
      <c r="J490" s="130">
        <f>VLOOKUP(A490,'DINAMICA SEGUIMIENTO CLAVES'!$A$5:$G$509,6,0)</f>
        <v>83523.360000000001</v>
      </c>
      <c r="K490" s="130">
        <f>VLOOKUP(A490,'DINAMICA SEGUIMIENTO CLAVES'!$A$5:$G$509,7,0)</f>
        <v>6992</v>
      </c>
      <c r="L490" s="130">
        <f t="shared" si="63"/>
        <v>76531.360000000001</v>
      </c>
      <c r="M490" s="122" t="str">
        <f t="shared" si="64"/>
        <v>Clave sin llegar al maximo</v>
      </c>
    </row>
    <row r="491" spans="1:13" ht="48" x14ac:dyDescent="0.2">
      <c r="A491" s="125" t="s">
        <v>413</v>
      </c>
      <c r="B491" s="124" t="s">
        <v>415</v>
      </c>
      <c r="C491" s="123">
        <f>VLOOKUP(A491,'DINAMICA SEGUIMIENTO CLAVES'!$A$5:$E$509,2,0)</f>
        <v>2021</v>
      </c>
      <c r="D491" s="123">
        <f>VLOOKUP(A491,'DINAMICA SEGUIMIENTO CLAVES'!$A$5:$E$509,3,0)</f>
        <v>5051</v>
      </c>
      <c r="E491" s="123">
        <f>VLOOKUP(A491,'DINAMICA SEGUIMIENTO CLAVES'!$A$5:$E$509,4,0)</f>
        <v>2021</v>
      </c>
      <c r="F491" s="123">
        <f>VLOOKUP(A491,'DINAMICA SEGUIMIENTO CLAVES'!$A$5:$E$509,5,0)</f>
        <v>1251</v>
      </c>
      <c r="G491" s="127">
        <f t="shared" ref="G491:G493" si="70">IF(E491=0,"-",(+E491-F491))</f>
        <v>770</v>
      </c>
      <c r="H491" s="127">
        <f t="shared" si="61"/>
        <v>0</v>
      </c>
      <c r="I491" s="122" t="str">
        <f t="shared" si="62"/>
        <v>minimo solicitado</v>
      </c>
      <c r="J491" s="130">
        <f>VLOOKUP(A491,'DINAMICA SEGUIMIENTO CLAVES'!$A$5:$G$509,6,0)</f>
        <v>479655.7</v>
      </c>
      <c r="K491" s="130">
        <f>VLOOKUP(A491,'DINAMICA SEGUIMIENTO CLAVES'!$A$5:$G$509,7,0)</f>
        <v>145714.5</v>
      </c>
      <c r="L491" s="130">
        <f t="shared" si="63"/>
        <v>333941.2</v>
      </c>
      <c r="M491" s="122" t="str">
        <f t="shared" si="64"/>
        <v>Clave sin llegar al maximo</v>
      </c>
    </row>
    <row r="492" spans="1:13" ht="36" x14ac:dyDescent="0.2">
      <c r="A492" s="125" t="s">
        <v>423</v>
      </c>
      <c r="B492" s="124" t="s">
        <v>425</v>
      </c>
      <c r="C492" s="123">
        <f>VLOOKUP(A492,'DINAMICA SEGUIMIENTO CLAVES'!$A$5:$E$509,2,0)</f>
        <v>5040</v>
      </c>
      <c r="D492" s="123">
        <f>VLOOKUP(A492,'DINAMICA SEGUIMIENTO CLAVES'!$A$5:$E$509,3,0)</f>
        <v>12600</v>
      </c>
      <c r="E492" s="123">
        <f>VLOOKUP(A492,'DINAMICA SEGUIMIENTO CLAVES'!$A$5:$E$509,4,0)</f>
        <v>5040</v>
      </c>
      <c r="F492" s="123">
        <f>VLOOKUP(A492,'DINAMICA SEGUIMIENTO CLAVES'!$A$5:$E$509,5,0)</f>
        <v>3120</v>
      </c>
      <c r="G492" s="127">
        <f t="shared" si="70"/>
        <v>1920</v>
      </c>
      <c r="H492" s="127">
        <f t="shared" si="61"/>
        <v>0</v>
      </c>
      <c r="I492" s="122" t="str">
        <f t="shared" si="62"/>
        <v>minimo solicitado</v>
      </c>
      <c r="J492" s="130">
        <f>VLOOKUP(A492,'DINAMICA SEGUIMIENTO CLAVES'!$A$5:$G$509,6,0)</f>
        <v>877633.2</v>
      </c>
      <c r="K492" s="130">
        <f>VLOOKUP(A492,'DINAMICA SEGUIMIENTO CLAVES'!$A$5:$G$509,7,0)</f>
        <v>235853.28</v>
      </c>
      <c r="L492" s="130">
        <f t="shared" si="63"/>
        <v>641779.91999999993</v>
      </c>
      <c r="M492" s="122" t="str">
        <f t="shared" si="64"/>
        <v>Clave sin llegar al maximo</v>
      </c>
    </row>
    <row r="493" spans="1:13" ht="48" x14ac:dyDescent="0.2">
      <c r="A493" s="125" t="s">
        <v>1023</v>
      </c>
      <c r="B493" s="124" t="s">
        <v>1025</v>
      </c>
      <c r="C493" s="123">
        <f>VLOOKUP(A493,'DINAMICA SEGUIMIENTO CLAVES'!$A$5:$E$509,2,0)</f>
        <v>3819</v>
      </c>
      <c r="D493" s="123">
        <f>VLOOKUP(A493,'DINAMICA SEGUIMIENTO CLAVES'!$A$5:$E$509,3,0)</f>
        <v>9547</v>
      </c>
      <c r="E493" s="123">
        <f>VLOOKUP(A493,'DINAMICA SEGUIMIENTO CLAVES'!$A$5:$E$509,4,0)</f>
        <v>5947</v>
      </c>
      <c r="F493" s="123">
        <f>VLOOKUP(A493,'DINAMICA SEGUIMIENTO CLAVES'!$A$5:$E$509,5,0)</f>
        <v>1892</v>
      </c>
      <c r="G493" s="127">
        <f t="shared" si="70"/>
        <v>4055</v>
      </c>
      <c r="H493" s="127">
        <f t="shared" si="61"/>
        <v>2128</v>
      </c>
      <c r="I493" s="122" t="str">
        <f t="shared" si="62"/>
        <v>minimo superado</v>
      </c>
      <c r="J493" s="130">
        <f>VLOOKUP(A493,'DINAMICA SEGUIMIENTO CLAVES'!$A$5:$G$509,6,0)</f>
        <v>408929.8</v>
      </c>
      <c r="K493" s="130">
        <f>VLOOKUP(A493,'DINAMICA SEGUIMIENTO CLAVES'!$A$5:$G$509,7,0)</f>
        <v>86180.599999999991</v>
      </c>
      <c r="L493" s="130">
        <f t="shared" si="63"/>
        <v>322749.2</v>
      </c>
      <c r="M493" s="122" t="str">
        <f t="shared" si="64"/>
        <v>Clave sin llegar al maximo</v>
      </c>
    </row>
    <row r="494" spans="1:13" ht="24" x14ac:dyDescent="0.2">
      <c r="A494" s="125" t="s">
        <v>1799</v>
      </c>
      <c r="B494" s="124" t="s">
        <v>1801</v>
      </c>
      <c r="C494" s="123">
        <f>VLOOKUP(A494,'DINAMICA SEGUIMIENTO CLAVES'!$A$5:$E$509,2,0)</f>
        <v>2040</v>
      </c>
      <c r="D494" s="123">
        <f>VLOOKUP(A494,'DINAMICA SEGUIMIENTO CLAVES'!$A$5:$E$509,3,0)</f>
        <v>5100</v>
      </c>
      <c r="E494" s="123">
        <f>VLOOKUP(A494,'DINAMICA SEGUIMIENTO CLAVES'!$A$5:$E$509,4,0)</f>
        <v>0</v>
      </c>
      <c r="F494" s="123">
        <f>VLOOKUP(A494,'DINAMICA SEGUIMIENTO CLAVES'!$A$5:$E$509,5,0)</f>
        <v>0</v>
      </c>
      <c r="G494" s="123"/>
      <c r="H494" s="127" t="str">
        <f t="shared" si="61"/>
        <v>-</v>
      </c>
      <c r="I494" s="122" t="str">
        <f t="shared" si="62"/>
        <v>minimo sin solicitud</v>
      </c>
      <c r="J494" s="130">
        <f>VLOOKUP(A494,'DINAMICA SEGUIMIENTO CLAVES'!$A$5:$G$509,6,0)</f>
        <v>3759210</v>
      </c>
      <c r="K494" s="130">
        <f>VLOOKUP(A494,'DINAMICA SEGUIMIENTO CLAVES'!$A$5:$G$509,7,0)</f>
        <v>0</v>
      </c>
      <c r="L494" s="130">
        <f t="shared" si="63"/>
        <v>3759210</v>
      </c>
      <c r="M494" s="122" t="str">
        <f t="shared" si="64"/>
        <v>Clave sin llegar al maximo</v>
      </c>
    </row>
    <row r="495" spans="1:13" ht="36" x14ac:dyDescent="0.2">
      <c r="A495" s="125" t="s">
        <v>1395</v>
      </c>
      <c r="B495" s="124" t="s">
        <v>1397</v>
      </c>
      <c r="C495" s="123">
        <f>VLOOKUP(A495,'DINAMICA SEGUIMIENTO CLAVES'!$A$5:$E$509,2,0)</f>
        <v>2520</v>
      </c>
      <c r="D495" s="123">
        <f>VLOOKUP(A495,'DINAMICA SEGUIMIENTO CLAVES'!$A$5:$E$509,3,0)</f>
        <v>6300</v>
      </c>
      <c r="E495" s="123">
        <f>VLOOKUP(A495,'DINAMICA SEGUIMIENTO CLAVES'!$A$5:$E$509,4,0)</f>
        <v>4860</v>
      </c>
      <c r="F495" s="123">
        <f>VLOOKUP(A495,'DINAMICA SEGUIMIENTO CLAVES'!$A$5:$E$509,5,0)</f>
        <v>0</v>
      </c>
      <c r="G495" s="127">
        <f t="shared" ref="G495:G497" si="71">IF(E495=0,"-",(+E495-F495))</f>
        <v>4860</v>
      </c>
      <c r="H495" s="127">
        <f t="shared" si="61"/>
        <v>2340</v>
      </c>
      <c r="I495" s="122" t="str">
        <f t="shared" si="62"/>
        <v>minimo superado</v>
      </c>
      <c r="J495" s="130">
        <f>VLOOKUP(A495,'DINAMICA SEGUIMIENTO CLAVES'!$A$5:$G$509,6,0)</f>
        <v>119697</v>
      </c>
      <c r="K495" s="130">
        <f>VLOOKUP(A495,'DINAMICA SEGUIMIENTO CLAVES'!$A$5:$G$509,7,0)</f>
        <v>0</v>
      </c>
      <c r="L495" s="130">
        <f t="shared" si="63"/>
        <v>119697</v>
      </c>
      <c r="M495" s="122" t="str">
        <f t="shared" si="64"/>
        <v>Clave sin llegar al maximo</v>
      </c>
    </row>
    <row r="496" spans="1:13" ht="24" x14ac:dyDescent="0.2">
      <c r="A496" s="125" t="s">
        <v>1628</v>
      </c>
      <c r="B496" s="124" t="s">
        <v>1630</v>
      </c>
      <c r="C496" s="123">
        <f>VLOOKUP(A496,'DINAMICA SEGUIMIENTO CLAVES'!$A$5:$E$509,2,0)</f>
        <v>5594</v>
      </c>
      <c r="D496" s="123">
        <f>VLOOKUP(A496,'DINAMICA SEGUIMIENTO CLAVES'!$A$5:$E$509,3,0)</f>
        <v>13984</v>
      </c>
      <c r="E496" s="123">
        <f>VLOOKUP(A496,'DINAMICA SEGUIMIENTO CLAVES'!$A$5:$E$509,4,0)</f>
        <v>5594</v>
      </c>
      <c r="F496" s="123">
        <f>VLOOKUP(A496,'DINAMICA SEGUIMIENTO CLAVES'!$A$5:$E$509,5,0)</f>
        <v>2762</v>
      </c>
      <c r="G496" s="127">
        <f t="shared" si="71"/>
        <v>2832</v>
      </c>
      <c r="H496" s="127">
        <f t="shared" si="61"/>
        <v>0</v>
      </c>
      <c r="I496" s="122" t="str">
        <f t="shared" si="62"/>
        <v>minimo solicitado</v>
      </c>
      <c r="J496" s="130">
        <f>VLOOKUP(A496,'DINAMICA SEGUIMIENTO CLAVES'!$A$5:$G$509,6,0)</f>
        <v>132771.52000000002</v>
      </c>
      <c r="K496" s="130">
        <f>VLOOKUP(A496,'DINAMICA SEGUIMIENTO CLAVES'!$A$5:$G$509,7,0)</f>
        <v>25217.06</v>
      </c>
      <c r="L496" s="130">
        <f t="shared" si="63"/>
        <v>107554.46000000002</v>
      </c>
      <c r="M496" s="122" t="str">
        <f t="shared" si="64"/>
        <v>Clave sin llegar al maximo</v>
      </c>
    </row>
    <row r="497" spans="1:13" ht="60" x14ac:dyDescent="0.2">
      <c r="A497" s="125" t="s">
        <v>1051</v>
      </c>
      <c r="B497" s="124" t="s">
        <v>1053</v>
      </c>
      <c r="C497" s="123">
        <f>VLOOKUP(A497,'DINAMICA SEGUIMIENTO CLAVES'!$A$5:$E$509,2,0)</f>
        <v>25200</v>
      </c>
      <c r="D497" s="123">
        <f>VLOOKUP(A497,'DINAMICA SEGUIMIENTO CLAVES'!$A$5:$E$509,3,0)</f>
        <v>63000</v>
      </c>
      <c r="E497" s="123">
        <f>VLOOKUP(A497,'DINAMICA SEGUIMIENTO CLAVES'!$A$5:$E$509,4,0)</f>
        <v>31200</v>
      </c>
      <c r="F497" s="123">
        <f>VLOOKUP(A497,'DINAMICA SEGUIMIENTO CLAVES'!$A$5:$E$509,5,0)</f>
        <v>21600</v>
      </c>
      <c r="G497" s="127">
        <f t="shared" si="71"/>
        <v>9600</v>
      </c>
      <c r="H497" s="127">
        <f t="shared" si="61"/>
        <v>6000</v>
      </c>
      <c r="I497" s="122" t="str">
        <f t="shared" si="62"/>
        <v>minimo superado</v>
      </c>
      <c r="J497" s="130">
        <f>VLOOKUP(A497,'DINAMICA SEGUIMIENTO CLAVES'!$A$5:$G$509,6,0)</f>
        <v>1323174</v>
      </c>
      <c r="K497" s="130">
        <f>VLOOKUP(A497,'DINAMICA SEGUIMIENTO CLAVES'!$A$5:$G$509,7,0)</f>
        <v>447768</v>
      </c>
      <c r="L497" s="130">
        <f t="shared" si="63"/>
        <v>875406</v>
      </c>
      <c r="M497" s="122" t="str">
        <f t="shared" si="64"/>
        <v>Clave sin llegar al maximo</v>
      </c>
    </row>
    <row r="498" spans="1:13" ht="36" x14ac:dyDescent="0.2">
      <c r="A498" s="125" t="s">
        <v>1992</v>
      </c>
      <c r="B498" s="124" t="s">
        <v>1994</v>
      </c>
      <c r="C498" s="123">
        <f>VLOOKUP(A498,'DINAMICA SEGUIMIENTO CLAVES'!$A$5:$E$509,2,0)</f>
        <v>3853</v>
      </c>
      <c r="D498" s="123">
        <f>VLOOKUP(A498,'DINAMICA SEGUIMIENTO CLAVES'!$A$5:$E$509,3,0)</f>
        <v>9631</v>
      </c>
      <c r="E498" s="123">
        <f>VLOOKUP(A498,'DINAMICA SEGUIMIENTO CLAVES'!$A$5:$E$509,4,0)</f>
        <v>0</v>
      </c>
      <c r="F498" s="123">
        <f>VLOOKUP(A498,'DINAMICA SEGUIMIENTO CLAVES'!$A$5:$E$509,5,0)</f>
        <v>0</v>
      </c>
      <c r="G498" s="123"/>
      <c r="H498" s="127" t="str">
        <f t="shared" si="61"/>
        <v>-</v>
      </c>
      <c r="I498" s="122" t="str">
        <f t="shared" si="62"/>
        <v>minimo sin solicitud</v>
      </c>
      <c r="J498" s="130">
        <f>VLOOKUP(A498,'DINAMICA SEGUIMIENTO CLAVES'!$A$5:$G$509,6,0)</f>
        <v>956951.09999999765</v>
      </c>
      <c r="K498" s="130">
        <f>VLOOKUP(A498,'DINAMICA SEGUIMIENTO CLAVES'!$A$5:$G$509,7,0)</f>
        <v>0</v>
      </c>
      <c r="L498" s="130">
        <f t="shared" si="63"/>
        <v>956951.09999999765</v>
      </c>
      <c r="M498" s="122" t="str">
        <f t="shared" si="64"/>
        <v>Clave sin llegar al maximo</v>
      </c>
    </row>
    <row r="499" spans="1:13" ht="36" x14ac:dyDescent="0.2">
      <c r="A499" s="125" t="s">
        <v>877</v>
      </c>
      <c r="B499" s="124" t="s">
        <v>879</v>
      </c>
      <c r="C499" s="123">
        <f>VLOOKUP(A499,'DINAMICA SEGUIMIENTO CLAVES'!$A$5:$E$509,2,0)</f>
        <v>15865</v>
      </c>
      <c r="D499" s="123">
        <f>VLOOKUP(A499,'DINAMICA SEGUIMIENTO CLAVES'!$A$5:$E$509,3,0)</f>
        <v>39662</v>
      </c>
      <c r="E499" s="123">
        <f>VLOOKUP(A499,'DINAMICA SEGUIMIENTO CLAVES'!$A$5:$E$509,4,0)</f>
        <v>20000</v>
      </c>
      <c r="F499" s="123">
        <f>VLOOKUP(A499,'DINAMICA SEGUIMIENTO CLAVES'!$A$5:$E$509,5,0)</f>
        <v>12000</v>
      </c>
      <c r="G499" s="127">
        <f t="shared" ref="G499:G500" si="72">IF(E499=0,"-",(+E499-F499))</f>
        <v>8000</v>
      </c>
      <c r="H499" s="127">
        <f t="shared" si="61"/>
        <v>4135</v>
      </c>
      <c r="I499" s="122" t="str">
        <f t="shared" si="62"/>
        <v>minimo superado</v>
      </c>
      <c r="J499" s="130">
        <f>VLOOKUP(A499,'DINAMICA SEGUIMIENTO CLAVES'!$A$5:$G$509,6,0)</f>
        <v>421356.92000000004</v>
      </c>
      <c r="K499" s="130">
        <f>VLOOKUP(A499,'DINAMICA SEGUIMIENTO CLAVES'!$A$5:$G$509,7,0)</f>
        <v>127920</v>
      </c>
      <c r="L499" s="130">
        <f t="shared" si="63"/>
        <v>293436.92000000004</v>
      </c>
      <c r="M499" s="122" t="str">
        <f t="shared" si="64"/>
        <v>Clave sin llegar al maximo</v>
      </c>
    </row>
    <row r="500" spans="1:13" ht="60" x14ac:dyDescent="0.2">
      <c r="A500" s="125" t="s">
        <v>889</v>
      </c>
      <c r="B500" s="124" t="s">
        <v>891</v>
      </c>
      <c r="C500" s="123">
        <f>VLOOKUP(A500,'DINAMICA SEGUIMIENTO CLAVES'!$A$5:$E$509,2,0)</f>
        <v>18777</v>
      </c>
      <c r="D500" s="123">
        <f>VLOOKUP(A500,'DINAMICA SEGUIMIENTO CLAVES'!$A$5:$E$509,3,0)</f>
        <v>46940</v>
      </c>
      <c r="E500" s="123">
        <f>VLOOKUP(A500,'DINAMICA SEGUIMIENTO CLAVES'!$A$5:$E$509,4,0)</f>
        <v>19153</v>
      </c>
      <c r="F500" s="123">
        <f>VLOOKUP(A500,'DINAMICA SEGUIMIENTO CLAVES'!$A$5:$E$509,5,0)</f>
        <v>19153</v>
      </c>
      <c r="G500" s="127">
        <f t="shared" si="72"/>
        <v>0</v>
      </c>
      <c r="H500" s="127">
        <f t="shared" si="61"/>
        <v>376</v>
      </c>
      <c r="I500" s="122" t="str">
        <f t="shared" si="62"/>
        <v>minimo superado</v>
      </c>
      <c r="J500" s="130">
        <f>VLOOKUP(A500,'DINAMICA SEGUIMIENTO CLAVES'!$A$5:$G$509,6,0)</f>
        <v>468318.23000000004</v>
      </c>
      <c r="K500" s="130">
        <f>VLOOKUP(A500,'DINAMICA SEGUIMIENTO CLAVES'!$A$5:$G$509,7,0)</f>
        <v>191089.63</v>
      </c>
      <c r="L500" s="130">
        <f t="shared" si="63"/>
        <v>277228.60000000003</v>
      </c>
      <c r="M500" s="122" t="str">
        <f t="shared" si="64"/>
        <v>Clave sin llegar al maximo</v>
      </c>
    </row>
    <row r="501" spans="1:13" ht="24" x14ac:dyDescent="0.2">
      <c r="A501" s="125" t="s">
        <v>1958</v>
      </c>
      <c r="B501" s="124" t="s">
        <v>1960</v>
      </c>
      <c r="C501" s="123">
        <f>VLOOKUP(A501,'DINAMICA SEGUIMIENTO CLAVES'!$A$5:$E$509,2,0)</f>
        <v>9360</v>
      </c>
      <c r="D501" s="123">
        <f>VLOOKUP(A501,'DINAMICA SEGUIMIENTO CLAVES'!$A$5:$E$509,3,0)</f>
        <v>23400</v>
      </c>
      <c r="E501" s="123">
        <f>VLOOKUP(A501,'DINAMICA SEGUIMIENTO CLAVES'!$A$5:$E$509,4,0)</f>
        <v>4680</v>
      </c>
      <c r="F501" s="123">
        <f>VLOOKUP(A501,'DINAMICA SEGUIMIENTO CLAVES'!$A$5:$E$509,5,0)</f>
        <v>4680</v>
      </c>
      <c r="G501" s="123"/>
      <c r="H501" s="127">
        <f t="shared" si="61"/>
        <v>-4680</v>
      </c>
      <c r="I501" s="122" t="str">
        <f t="shared" si="62"/>
        <v>minimo parcial</v>
      </c>
      <c r="J501" s="130">
        <f>VLOOKUP(A501,'DINAMICA SEGUIMIENTO CLAVES'!$A$5:$G$509,6,0)</f>
        <v>1856789.9999999998</v>
      </c>
      <c r="K501" s="130">
        <f>VLOOKUP(A501,'DINAMICA SEGUIMIENTO CLAVES'!$A$5:$G$509,7,0)</f>
        <v>371358</v>
      </c>
      <c r="L501" s="130">
        <f t="shared" si="63"/>
        <v>1485431.9999999998</v>
      </c>
      <c r="M501" s="122" t="str">
        <f t="shared" si="64"/>
        <v>Clave sin llegar al maximo</v>
      </c>
    </row>
    <row r="502" spans="1:13" ht="36" x14ac:dyDescent="0.2">
      <c r="A502" s="125" t="s">
        <v>971</v>
      </c>
      <c r="B502" s="124" t="s">
        <v>973</v>
      </c>
      <c r="C502" s="123">
        <f>VLOOKUP(A502,'DINAMICA SEGUIMIENTO CLAVES'!$A$5:$E$509,2,0)</f>
        <v>15120</v>
      </c>
      <c r="D502" s="123">
        <f>VLOOKUP(A502,'DINAMICA SEGUIMIENTO CLAVES'!$A$5:$E$509,3,0)</f>
        <v>37800</v>
      </c>
      <c r="E502" s="123">
        <f>VLOOKUP(A502,'DINAMICA SEGUIMIENTO CLAVES'!$A$5:$E$509,4,0)</f>
        <v>19554</v>
      </c>
      <c r="F502" s="123">
        <f>VLOOKUP(A502,'DINAMICA SEGUIMIENTO CLAVES'!$A$5:$E$509,5,0)</f>
        <v>10320</v>
      </c>
      <c r="G502" s="127">
        <f t="shared" ref="G502:G506" si="73">IF(E502=0,"-",(+E502-F502))</f>
        <v>9234</v>
      </c>
      <c r="H502" s="127">
        <f t="shared" si="61"/>
        <v>4434</v>
      </c>
      <c r="I502" s="122" t="str">
        <f t="shared" si="62"/>
        <v>minimo superado</v>
      </c>
      <c r="J502" s="130">
        <f>VLOOKUP(A502,'DINAMICA SEGUIMIENTO CLAVES'!$A$5:$G$509,6,0)</f>
        <v>1252760.3999999999</v>
      </c>
      <c r="K502" s="130">
        <f>VLOOKUP(A502,'DINAMICA SEGUIMIENTO CLAVES'!$A$5:$G$509,7,0)</f>
        <v>348775.19999999995</v>
      </c>
      <c r="L502" s="130">
        <f t="shared" si="63"/>
        <v>903985.2</v>
      </c>
      <c r="M502" s="122" t="str">
        <f t="shared" si="64"/>
        <v>Clave sin llegar al maximo</v>
      </c>
    </row>
    <row r="503" spans="1:13" ht="48" x14ac:dyDescent="0.2">
      <c r="A503" s="125" t="s">
        <v>963</v>
      </c>
      <c r="B503" s="124" t="s">
        <v>965</v>
      </c>
      <c r="C503" s="123">
        <f>VLOOKUP(A503,'DINAMICA SEGUIMIENTO CLAVES'!$A$5:$E$509,2,0)</f>
        <v>15227</v>
      </c>
      <c r="D503" s="123">
        <f>VLOOKUP(A503,'DINAMICA SEGUIMIENTO CLAVES'!$A$5:$E$509,3,0)</f>
        <v>38066</v>
      </c>
      <c r="E503" s="123">
        <f>VLOOKUP(A503,'DINAMICA SEGUIMIENTO CLAVES'!$A$5:$E$509,4,0)</f>
        <v>15227</v>
      </c>
      <c r="F503" s="123">
        <f>VLOOKUP(A503,'DINAMICA SEGUIMIENTO CLAVES'!$A$5:$E$509,5,0)</f>
        <v>9426</v>
      </c>
      <c r="G503" s="127">
        <f t="shared" si="73"/>
        <v>5801</v>
      </c>
      <c r="H503" s="127">
        <f t="shared" si="61"/>
        <v>0</v>
      </c>
      <c r="I503" s="122" t="str">
        <f t="shared" si="62"/>
        <v>minimo solicitado</v>
      </c>
      <c r="J503" s="130">
        <f>VLOOKUP(A503,'DINAMICA SEGUIMIENTO CLAVES'!$A$5:$G$509,6,0)</f>
        <v>119853.32</v>
      </c>
      <c r="K503" s="130">
        <f>VLOOKUP(A503,'DINAMICA SEGUIMIENTO CLAVES'!$A$5:$G$509,7,0)</f>
        <v>27523.919999999998</v>
      </c>
      <c r="L503" s="130">
        <f t="shared" si="63"/>
        <v>92329.400000000009</v>
      </c>
      <c r="M503" s="122" t="str">
        <f t="shared" si="64"/>
        <v>Clave sin llegar al maximo</v>
      </c>
    </row>
    <row r="504" spans="1:13" ht="36" x14ac:dyDescent="0.2">
      <c r="A504" s="125" t="s">
        <v>874</v>
      </c>
      <c r="B504" s="124" t="s">
        <v>876</v>
      </c>
      <c r="C504" s="123">
        <f>VLOOKUP(A504,'DINAMICA SEGUIMIENTO CLAVES'!$A$5:$E$509,2,0)</f>
        <v>18139</v>
      </c>
      <c r="D504" s="123">
        <f>VLOOKUP(A504,'DINAMICA SEGUIMIENTO CLAVES'!$A$5:$E$509,3,0)</f>
        <v>45347</v>
      </c>
      <c r="E504" s="123">
        <f>VLOOKUP(A504,'DINAMICA SEGUIMIENTO CLAVES'!$A$5:$E$509,4,0)</f>
        <v>20800</v>
      </c>
      <c r="F504" s="123">
        <f>VLOOKUP(A504,'DINAMICA SEGUIMIENTO CLAVES'!$A$5:$E$509,5,0)</f>
        <v>12000</v>
      </c>
      <c r="G504" s="127">
        <f t="shared" si="73"/>
        <v>8800</v>
      </c>
      <c r="H504" s="127">
        <f t="shared" si="61"/>
        <v>2661</v>
      </c>
      <c r="I504" s="122" t="str">
        <f t="shared" si="62"/>
        <v>minimo superado</v>
      </c>
      <c r="J504" s="130">
        <f>VLOOKUP(A504,'DINAMICA SEGUIMIENTO CLAVES'!$A$5:$G$509,6,0)</f>
        <v>342383.31999999995</v>
      </c>
      <c r="K504" s="130">
        <f>VLOOKUP(A504,'DINAMICA SEGUIMIENTO CLAVES'!$A$5:$G$509,7,0)</f>
        <v>90720</v>
      </c>
      <c r="L504" s="130">
        <f t="shared" si="63"/>
        <v>251663.31999999995</v>
      </c>
      <c r="M504" s="122" t="str">
        <f t="shared" si="64"/>
        <v>Clave sin llegar al maximo</v>
      </c>
    </row>
    <row r="505" spans="1:13" ht="36" x14ac:dyDescent="0.2">
      <c r="A505" s="125" t="s">
        <v>1077</v>
      </c>
      <c r="B505" s="124" t="s">
        <v>1079</v>
      </c>
      <c r="C505" s="123">
        <f>VLOOKUP(A505,'DINAMICA SEGUIMIENTO CLAVES'!$A$5:$E$509,2,0)</f>
        <v>17640</v>
      </c>
      <c r="D505" s="123">
        <f>VLOOKUP(A505,'DINAMICA SEGUIMIENTO CLAVES'!$A$5:$E$509,3,0)</f>
        <v>44100</v>
      </c>
      <c r="E505" s="123">
        <f>VLOOKUP(A505,'DINAMICA SEGUIMIENTO CLAVES'!$A$5:$E$509,4,0)</f>
        <v>17640</v>
      </c>
      <c r="F505" s="123">
        <f>VLOOKUP(A505,'DINAMICA SEGUIMIENTO CLAVES'!$A$5:$E$509,5,0)</f>
        <v>10920</v>
      </c>
      <c r="G505" s="127">
        <f t="shared" si="73"/>
        <v>6720</v>
      </c>
      <c r="H505" s="127">
        <f t="shared" si="61"/>
        <v>0</v>
      </c>
      <c r="I505" s="122" t="str">
        <f t="shared" si="62"/>
        <v>minimo solicitado</v>
      </c>
      <c r="J505" s="130">
        <f>VLOOKUP(A505,'DINAMICA SEGUIMIENTO CLAVES'!$A$5:$G$509,6,0)</f>
        <v>2907559.2</v>
      </c>
      <c r="K505" s="130">
        <f>VLOOKUP(A505,'DINAMICA SEGUIMIENTO CLAVES'!$A$5:$G$509,7,0)</f>
        <v>618945.6</v>
      </c>
      <c r="L505" s="130">
        <f t="shared" si="63"/>
        <v>2288613.6</v>
      </c>
      <c r="M505" s="122" t="str">
        <f t="shared" si="64"/>
        <v>Clave sin llegar al maximo</v>
      </c>
    </row>
    <row r="506" spans="1:13" ht="24" x14ac:dyDescent="0.2">
      <c r="A506" s="125" t="s">
        <v>1763</v>
      </c>
      <c r="B506" s="124" t="s">
        <v>1765</v>
      </c>
      <c r="C506" s="123">
        <f>VLOOKUP(A506,'DINAMICA SEGUIMIENTO CLAVES'!$A$5:$E$509,2,0)</f>
        <v>20472</v>
      </c>
      <c r="D506" s="123">
        <f>VLOOKUP(A506,'DINAMICA SEGUIMIENTO CLAVES'!$A$5:$E$509,3,0)</f>
        <v>51179</v>
      </c>
      <c r="E506" s="123">
        <f>VLOOKUP(A506,'DINAMICA SEGUIMIENTO CLAVES'!$A$5:$E$509,4,0)</f>
        <v>20483</v>
      </c>
      <c r="F506" s="123">
        <f>VLOOKUP(A506,'DINAMICA SEGUIMIENTO CLAVES'!$A$5:$E$509,5,0)</f>
        <v>20483</v>
      </c>
      <c r="G506" s="127">
        <f t="shared" si="73"/>
        <v>0</v>
      </c>
      <c r="H506" s="127">
        <f t="shared" si="61"/>
        <v>11</v>
      </c>
      <c r="I506" s="122" t="str">
        <f t="shared" si="62"/>
        <v>minimo superado</v>
      </c>
      <c r="J506" s="130">
        <f>VLOOKUP(A506,'DINAMICA SEGUIMIENTO CLAVES'!$A$5:$G$509,6,0)</f>
        <v>527363.00999999675</v>
      </c>
      <c r="K506" s="130">
        <f>VLOOKUP(A506,'DINAMICA SEGUIMIENTO CLAVES'!$A$5:$G$509,7,0)</f>
        <v>211063.16999999876</v>
      </c>
      <c r="L506" s="130">
        <f t="shared" si="63"/>
        <v>316299.83999999799</v>
      </c>
      <c r="M506" s="122" t="str">
        <f t="shared" si="64"/>
        <v>Clave sin llegar al maximo</v>
      </c>
    </row>
    <row r="507" spans="1:13" ht="36" x14ac:dyDescent="0.2">
      <c r="A507" s="125" t="s">
        <v>1275</v>
      </c>
      <c r="B507" s="124" t="s">
        <v>1277</v>
      </c>
      <c r="C507" s="123">
        <f>VLOOKUP(A507,'DINAMICA SEGUIMIENTO CLAVES'!$A$5:$E$509,2,0)</f>
        <v>16031</v>
      </c>
      <c r="D507" s="123">
        <f>VLOOKUP(A507,'DINAMICA SEGUIMIENTO CLAVES'!$A$5:$E$509,3,0)</f>
        <v>40074</v>
      </c>
      <c r="E507" s="123">
        <f>VLOOKUP(A507,'DINAMICA SEGUIMIENTO CLAVES'!$A$5:$E$509,4,0)</f>
        <v>1000</v>
      </c>
      <c r="F507" s="123">
        <f>VLOOKUP(A507,'DINAMICA SEGUIMIENTO CLAVES'!$A$5:$E$509,5,0)</f>
        <v>0</v>
      </c>
      <c r="G507" s="123"/>
      <c r="H507" s="127">
        <f t="shared" si="61"/>
        <v>-15031</v>
      </c>
      <c r="I507" s="122" t="str">
        <f t="shared" si="62"/>
        <v>minimo parcial</v>
      </c>
      <c r="J507" s="130">
        <f>VLOOKUP(A507,'DINAMICA SEGUIMIENTO CLAVES'!$A$5:$G$509,6,0)</f>
        <v>1116366.1600000001</v>
      </c>
      <c r="K507" s="130">
        <f>VLOOKUP(A507,'DINAMICA SEGUIMIENTO CLAVES'!$A$5:$G$509,7,0)</f>
        <v>0</v>
      </c>
      <c r="L507" s="130">
        <f t="shared" si="63"/>
        <v>1116366.1600000001</v>
      </c>
      <c r="M507" s="122" t="str">
        <f t="shared" si="64"/>
        <v>Clave sin llegar al maximo</v>
      </c>
    </row>
    <row r="510" spans="1:13" x14ac:dyDescent="0.2">
      <c r="J510" s="129">
        <f>SUM(J3:J507)</f>
        <v>349773429.72999984</v>
      </c>
      <c r="K510" s="129">
        <f>SUM(K3:K507)</f>
        <v>173511440.85000017</v>
      </c>
    </row>
    <row r="512" spans="1:13" x14ac:dyDescent="0.2">
      <c r="A512" s="120">
        <f>COUNTIF($I$3:$I$507,B512)</f>
        <v>206</v>
      </c>
      <c r="B512" s="121" t="s">
        <v>3442</v>
      </c>
    </row>
    <row r="513" spans="1:8" x14ac:dyDescent="0.2">
      <c r="A513" s="120">
        <f t="shared" ref="A513:A515" si="74">COUNTIF($I$3:$I$507,B513)</f>
        <v>62</v>
      </c>
      <c r="B513" s="121" t="s">
        <v>3443</v>
      </c>
    </row>
    <row r="514" spans="1:8" x14ac:dyDescent="0.2">
      <c r="A514" s="120">
        <f t="shared" si="74"/>
        <v>118</v>
      </c>
      <c r="B514" s="121" t="s">
        <v>3444</v>
      </c>
    </row>
    <row r="515" spans="1:8" x14ac:dyDescent="0.2">
      <c r="A515" s="120">
        <f t="shared" si="74"/>
        <v>119</v>
      </c>
      <c r="B515" s="121" t="s">
        <v>3445</v>
      </c>
    </row>
    <row r="516" spans="1:8" x14ac:dyDescent="0.2">
      <c r="A516" s="120">
        <f>COUNTIF(M3:M507,B516)</f>
        <v>67</v>
      </c>
      <c r="B516" s="121" t="s">
        <v>3446</v>
      </c>
    </row>
    <row r="523" spans="1:8" x14ac:dyDescent="0.2">
      <c r="B523" s="121" t="s">
        <v>3449</v>
      </c>
      <c r="C523" s="136" t="s">
        <v>3454</v>
      </c>
      <c r="D523" s="136" t="s">
        <v>3450</v>
      </c>
      <c r="E523" s="120" t="s">
        <v>3455</v>
      </c>
      <c r="F523" s="136" t="s">
        <v>3577</v>
      </c>
      <c r="G523" s="120" t="s">
        <v>3578</v>
      </c>
      <c r="H523" s="120" t="s">
        <v>3581</v>
      </c>
    </row>
    <row r="524" spans="1:8" hidden="1" x14ac:dyDescent="0.2">
      <c r="B524" s="121" t="s">
        <v>2044</v>
      </c>
      <c r="C524" s="140">
        <f>VLOOKUP(B524,'DINAMICA SEGUIMIENTO CONTRATOS'!$A$5:$C$313,2,0)</f>
        <v>30896.449999999997</v>
      </c>
      <c r="D524" s="129">
        <f>VLOOKUP(B524,'DINAMICA SEGUIMIENTO CONTRATOS'!$A$5:$C$313,3,0)</f>
        <v>27641.979999999996</v>
      </c>
      <c r="E524" s="120" t="str">
        <f>IF(D524&gt;C524,"MINIMO CUMPLIDO","SIN CUMPLIR")</f>
        <v>SIN CUMPLIR</v>
      </c>
      <c r="F524" s="140">
        <f>VLOOKUP(B524,'DINAMICA SEGUIMIENTO CONTRATOS'!$A$5:$D$313,4,0)</f>
        <v>76619.310000000012</v>
      </c>
      <c r="G524" s="129">
        <f>+F524-D524</f>
        <v>48977.330000000016</v>
      </c>
      <c r="H524" s="120" t="str">
        <f>IF(G524=0,"MAXIMO ENTREGADO","-")</f>
        <v>-</v>
      </c>
    </row>
    <row r="525" spans="1:8" x14ac:dyDescent="0.2">
      <c r="B525" s="121" t="s">
        <v>2049</v>
      </c>
      <c r="C525" s="140">
        <f>VLOOKUP(B525,'DINAMICA SEGUIMIENTO CONTRATOS'!$A$5:$C$313,2,0)</f>
        <v>119258.28</v>
      </c>
      <c r="D525" s="129">
        <f>VLOOKUP(B525,'DINAMICA SEGUIMIENTO CONTRATOS'!$A$5:$C$313,3,0)</f>
        <v>295479.18</v>
      </c>
      <c r="E525" s="120" t="str">
        <f t="shared" ref="E525:E588" si="75">IF(D525&gt;C525,"MINIMO CUMPLIDO","SIN CUMPLIR")</f>
        <v>MINIMO CUMPLIDO</v>
      </c>
      <c r="F525" s="140">
        <f>VLOOKUP(B525,'DINAMICA SEGUIMIENTO CONTRATOS'!$A$5:$D$313,4,0)</f>
        <v>296548.89999999997</v>
      </c>
      <c r="G525" s="129">
        <f t="shared" ref="G525:G588" si="76">+F525-D525</f>
        <v>1069.7199999999721</v>
      </c>
      <c r="H525" s="120" t="str">
        <f t="shared" ref="H525:H588" si="77">IF(G525=0,"MAXIMO ENTREGADO","-")</f>
        <v>-</v>
      </c>
    </row>
    <row r="526" spans="1:8" x14ac:dyDescent="0.2">
      <c r="B526" s="121" t="s">
        <v>2064</v>
      </c>
      <c r="C526" s="140">
        <f>VLOOKUP(B526,'DINAMICA SEGUIMIENTO CONTRATOS'!$A$5:$C$313,2,0)</f>
        <v>696</v>
      </c>
      <c r="D526" s="129">
        <f>VLOOKUP(B526,'DINAMICA SEGUIMIENTO CONTRATOS'!$A$5:$C$313,3,0)</f>
        <v>1589</v>
      </c>
      <c r="E526" s="120" t="str">
        <f t="shared" si="75"/>
        <v>MINIMO CUMPLIDO</v>
      </c>
      <c r="F526" s="140">
        <f>VLOOKUP(B526,'DINAMICA SEGUIMIENTO CONTRATOS'!$A$5:$D$313,4,0)</f>
        <v>1608</v>
      </c>
      <c r="G526" s="129">
        <f t="shared" si="76"/>
        <v>19</v>
      </c>
      <c r="H526" s="120" t="str">
        <f t="shared" si="77"/>
        <v>-</v>
      </c>
    </row>
    <row r="527" spans="1:8" hidden="1" x14ac:dyDescent="0.2">
      <c r="B527" s="121" t="s">
        <v>2082</v>
      </c>
      <c r="C527" s="140">
        <f>VLOOKUP(B527,'DINAMICA SEGUIMIENTO CONTRATOS'!$A$5:$C$313,2,0)</f>
        <v>298.26</v>
      </c>
      <c r="D527" s="129">
        <f>VLOOKUP(B527,'DINAMICA SEGUIMIENTO CONTRATOS'!$A$5:$C$313,3,0)</f>
        <v>298.26</v>
      </c>
      <c r="E527" s="120" t="str">
        <f t="shared" si="75"/>
        <v>SIN CUMPLIR</v>
      </c>
      <c r="F527" s="140">
        <f>VLOOKUP(B527,'DINAMICA SEGUIMIENTO CONTRATOS'!$A$5:$D$313,4,0)</f>
        <v>447.39</v>
      </c>
      <c r="G527" s="129">
        <f t="shared" si="76"/>
        <v>149.13</v>
      </c>
      <c r="H527" s="120" t="str">
        <f t="shared" si="77"/>
        <v>-</v>
      </c>
    </row>
    <row r="528" spans="1:8" x14ac:dyDescent="0.2">
      <c r="B528" s="121" t="s">
        <v>2086</v>
      </c>
      <c r="C528" s="140">
        <f>VLOOKUP(B528,'DINAMICA SEGUIMIENTO CONTRATOS'!$A$5:$C$313,2,0)</f>
        <v>66886.559999999998</v>
      </c>
      <c r="D528" s="129">
        <f>VLOOKUP(B528,'DINAMICA SEGUIMIENTO CONTRATOS'!$A$5:$C$313,3,0)</f>
        <v>95280</v>
      </c>
      <c r="E528" s="120" t="str">
        <f t="shared" si="75"/>
        <v>MINIMO CUMPLIDO</v>
      </c>
      <c r="F528" s="140">
        <f>VLOOKUP(B528,'DINAMICA SEGUIMIENTO CONTRATOS'!$A$5:$D$313,4,0)</f>
        <v>167216.4</v>
      </c>
      <c r="G528" s="129">
        <f t="shared" si="76"/>
        <v>71936.399999999994</v>
      </c>
      <c r="H528" s="120" t="str">
        <f t="shared" si="77"/>
        <v>-</v>
      </c>
    </row>
    <row r="529" spans="2:8" hidden="1" x14ac:dyDescent="0.2">
      <c r="B529" s="121" t="s">
        <v>2105</v>
      </c>
      <c r="C529" s="140">
        <f>VLOOKUP(B529,'DINAMICA SEGUIMIENTO CONTRATOS'!$A$5:$C$313,2,0)</f>
        <v>1263.5</v>
      </c>
      <c r="D529" s="129">
        <f>VLOOKUP(B529,'DINAMICA SEGUIMIENTO CONTRATOS'!$A$5:$C$313,3,0)</f>
        <v>1263.5</v>
      </c>
      <c r="E529" s="120" t="str">
        <f t="shared" si="75"/>
        <v>SIN CUMPLIR</v>
      </c>
      <c r="F529" s="140">
        <f>VLOOKUP(B529,'DINAMICA SEGUIMIENTO CONTRATOS'!$A$5:$D$313,4,0)</f>
        <v>1895.25</v>
      </c>
      <c r="G529" s="129">
        <f t="shared" si="76"/>
        <v>631.75</v>
      </c>
      <c r="H529" s="120" t="str">
        <f t="shared" si="77"/>
        <v>-</v>
      </c>
    </row>
    <row r="530" spans="2:8" hidden="1" x14ac:dyDescent="0.2">
      <c r="B530" s="121" t="s">
        <v>2117</v>
      </c>
      <c r="C530" s="140">
        <f>VLOOKUP(B530,'DINAMICA SEGUIMIENTO CONTRATOS'!$A$5:$C$313,2,0)</f>
        <v>30240</v>
      </c>
      <c r="D530" s="129">
        <f>VLOOKUP(B530,'DINAMICA SEGUIMIENTO CONTRATOS'!$A$5:$C$313,3,0)</f>
        <v>0</v>
      </c>
      <c r="E530" s="120" t="str">
        <f t="shared" si="75"/>
        <v>SIN CUMPLIR</v>
      </c>
      <c r="F530" s="140">
        <f>VLOOKUP(B530,'DINAMICA SEGUIMIENTO CONTRATOS'!$A$5:$D$313,4,0)</f>
        <v>73710</v>
      </c>
      <c r="G530" s="129">
        <f t="shared" si="76"/>
        <v>73710</v>
      </c>
      <c r="H530" s="120" t="str">
        <f t="shared" si="77"/>
        <v>-</v>
      </c>
    </row>
    <row r="531" spans="2:8" hidden="1" x14ac:dyDescent="0.2">
      <c r="B531" s="121" t="s">
        <v>2133</v>
      </c>
      <c r="C531" s="140">
        <f>VLOOKUP(B531,'DINAMICA SEGUIMIENTO CONTRATOS'!$A$5:$C$313,2,0)</f>
        <v>213.01999999999998</v>
      </c>
      <c r="D531" s="129">
        <f>VLOOKUP(B531,'DINAMICA SEGUIMIENTO CONTRATOS'!$A$5:$C$313,3,0)</f>
        <v>0</v>
      </c>
      <c r="E531" s="120" t="str">
        <f t="shared" si="75"/>
        <v>SIN CUMPLIR</v>
      </c>
      <c r="F531" s="140">
        <f>VLOOKUP(B531,'DINAMICA SEGUIMIENTO CONTRATOS'!$A$5:$D$313,4,0)</f>
        <v>433.09</v>
      </c>
      <c r="G531" s="129">
        <f t="shared" si="76"/>
        <v>433.09</v>
      </c>
      <c r="H531" s="120" t="str">
        <f t="shared" si="77"/>
        <v>-</v>
      </c>
    </row>
    <row r="532" spans="2:8" x14ac:dyDescent="0.2">
      <c r="B532" s="121" t="s">
        <v>2224</v>
      </c>
      <c r="C532" s="140">
        <f>VLOOKUP(B532,'DINAMICA SEGUIMIENTO CONTRATOS'!$A$5:$C$313,2,0)</f>
        <v>30.900000000000002</v>
      </c>
      <c r="D532" s="129">
        <f>VLOOKUP(B532,'DINAMICA SEGUIMIENTO CONTRATOS'!$A$5:$C$313,3,0)</f>
        <v>77.25</v>
      </c>
      <c r="E532" s="120" t="str">
        <f t="shared" si="75"/>
        <v>MINIMO CUMPLIDO</v>
      </c>
      <c r="F532" s="140">
        <f>VLOOKUP(B532,'DINAMICA SEGUIMIENTO CONTRATOS'!$A$5:$D$313,4,0)</f>
        <v>77.25</v>
      </c>
      <c r="G532" s="129">
        <f t="shared" si="76"/>
        <v>0</v>
      </c>
      <c r="H532" s="120" t="str">
        <f t="shared" si="77"/>
        <v>MAXIMO ENTREGADO</v>
      </c>
    </row>
    <row r="533" spans="2:8" x14ac:dyDescent="0.2">
      <c r="B533" s="121" t="s">
        <v>2141</v>
      </c>
      <c r="C533" s="140">
        <f>VLOOKUP(B533,'DINAMICA SEGUIMIENTO CONTRATOS'!$A$5:$C$313,2,0)</f>
        <v>112174.92</v>
      </c>
      <c r="D533" s="129">
        <f>VLOOKUP(B533,'DINAMICA SEGUIMIENTO CONTRATOS'!$A$5:$C$313,3,0)</f>
        <v>280437.3</v>
      </c>
      <c r="E533" s="120" t="str">
        <f t="shared" si="75"/>
        <v>MINIMO CUMPLIDO</v>
      </c>
      <c r="F533" s="140">
        <f>VLOOKUP(B533,'DINAMICA SEGUIMIENTO CONTRATOS'!$A$5:$D$313,4,0)</f>
        <v>280437.3</v>
      </c>
      <c r="G533" s="129">
        <f t="shared" si="76"/>
        <v>0</v>
      </c>
      <c r="H533" s="120" t="str">
        <f t="shared" si="77"/>
        <v>MAXIMO ENTREGADO</v>
      </c>
    </row>
    <row r="534" spans="2:8" x14ac:dyDescent="0.2">
      <c r="B534" s="121" t="s">
        <v>2147</v>
      </c>
      <c r="C534" s="140">
        <f>VLOOKUP(B534,'DINAMICA SEGUIMIENTO CONTRATOS'!$A$5:$C$313,2,0)</f>
        <v>7161.6</v>
      </c>
      <c r="D534" s="129">
        <f>VLOOKUP(B534,'DINAMICA SEGUIMIENTO CONTRATOS'!$A$5:$C$313,3,0)</f>
        <v>17904</v>
      </c>
      <c r="E534" s="120" t="str">
        <f t="shared" si="75"/>
        <v>MINIMO CUMPLIDO</v>
      </c>
      <c r="F534" s="140">
        <f>VLOOKUP(B534,'DINAMICA SEGUIMIENTO CONTRATOS'!$A$5:$D$313,4,0)</f>
        <v>17904</v>
      </c>
      <c r="G534" s="129">
        <f t="shared" si="76"/>
        <v>0</v>
      </c>
      <c r="H534" s="120" t="str">
        <f t="shared" si="77"/>
        <v>MAXIMO ENTREGADO</v>
      </c>
    </row>
    <row r="535" spans="2:8" x14ac:dyDescent="0.2">
      <c r="B535" s="121" t="s">
        <v>2152</v>
      </c>
      <c r="C535" s="140">
        <f>VLOOKUP(B535,'DINAMICA SEGUIMIENTO CONTRATOS'!$A$5:$C$313,2,0)</f>
        <v>4411.68</v>
      </c>
      <c r="D535" s="129">
        <f>VLOOKUP(B535,'DINAMICA SEGUIMIENTO CONTRATOS'!$A$5:$C$313,3,0)</f>
        <v>9926.2800000000007</v>
      </c>
      <c r="E535" s="120" t="str">
        <f t="shared" si="75"/>
        <v>MINIMO CUMPLIDO</v>
      </c>
      <c r="F535" s="140">
        <f>VLOOKUP(B535,'DINAMICA SEGUIMIENTO CONTRATOS'!$A$5:$D$313,4,0)</f>
        <v>9926.2800000000007</v>
      </c>
      <c r="G535" s="129">
        <f t="shared" si="76"/>
        <v>0</v>
      </c>
      <c r="H535" s="120" t="str">
        <f t="shared" si="77"/>
        <v>MAXIMO ENTREGADO</v>
      </c>
    </row>
    <row r="536" spans="2:8" x14ac:dyDescent="0.2">
      <c r="B536" s="121" t="s">
        <v>2158</v>
      </c>
      <c r="C536" s="140">
        <f>VLOOKUP(B536,'DINAMICA SEGUIMIENTO CONTRATOS'!$A$5:$C$313,2,0)</f>
        <v>2661.5200000000004</v>
      </c>
      <c r="D536" s="129">
        <f>VLOOKUP(B536,'DINAMICA SEGUIMIENTO CONTRATOS'!$A$5:$C$313,3,0)</f>
        <v>6443.68</v>
      </c>
      <c r="E536" s="120" t="str">
        <f t="shared" si="75"/>
        <v>MINIMO CUMPLIDO</v>
      </c>
      <c r="F536" s="140">
        <f>VLOOKUP(B536,'DINAMICA SEGUIMIENTO CONTRATOS'!$A$5:$D$313,4,0)</f>
        <v>6443.68</v>
      </c>
      <c r="G536" s="129">
        <f t="shared" si="76"/>
        <v>0</v>
      </c>
      <c r="H536" s="120" t="str">
        <f t="shared" si="77"/>
        <v>MAXIMO ENTREGADO</v>
      </c>
    </row>
    <row r="537" spans="2:8" hidden="1" x14ac:dyDescent="0.2">
      <c r="B537" s="121" t="s">
        <v>2163</v>
      </c>
      <c r="C537" s="140">
        <f>VLOOKUP(B537,'DINAMICA SEGUIMIENTO CONTRATOS'!$A$5:$C$313,2,0)</f>
        <v>50</v>
      </c>
      <c r="D537" s="129">
        <f>VLOOKUP(B537,'DINAMICA SEGUIMIENTO CONTRATOS'!$A$5:$C$313,3,0)</f>
        <v>0</v>
      </c>
      <c r="E537" s="120" t="str">
        <f t="shared" si="75"/>
        <v>SIN CUMPLIR</v>
      </c>
      <c r="F537" s="140">
        <f>VLOOKUP(B537,'DINAMICA SEGUIMIENTO CONTRATOS'!$A$5:$D$313,4,0)</f>
        <v>100</v>
      </c>
      <c r="G537" s="129">
        <f t="shared" si="76"/>
        <v>100</v>
      </c>
      <c r="H537" s="120" t="str">
        <f t="shared" si="77"/>
        <v>-</v>
      </c>
    </row>
    <row r="538" spans="2:8" x14ac:dyDescent="0.2">
      <c r="B538" s="121" t="s">
        <v>2169</v>
      </c>
      <c r="C538" s="140">
        <f>VLOOKUP(B538,'DINAMICA SEGUIMIENTO CONTRATOS'!$A$5:$C$313,2,0)</f>
        <v>795.04</v>
      </c>
      <c r="D538" s="129">
        <f>VLOOKUP(B538,'DINAMICA SEGUIMIENTO CONTRATOS'!$A$5:$C$313,3,0)</f>
        <v>1937.9099999999999</v>
      </c>
      <c r="E538" s="120" t="str">
        <f t="shared" si="75"/>
        <v>MINIMO CUMPLIDO</v>
      </c>
      <c r="F538" s="140">
        <f>VLOOKUP(B538,'DINAMICA SEGUIMIENTO CONTRATOS'!$A$5:$D$313,4,0)</f>
        <v>1937.9099999999999</v>
      </c>
      <c r="G538" s="129">
        <f t="shared" si="76"/>
        <v>0</v>
      </c>
      <c r="H538" s="120" t="str">
        <f t="shared" si="77"/>
        <v>MAXIMO ENTREGADO</v>
      </c>
    </row>
    <row r="539" spans="2:8" hidden="1" x14ac:dyDescent="0.2">
      <c r="B539" s="121" t="s">
        <v>2173</v>
      </c>
      <c r="C539" s="140">
        <f>VLOOKUP(B539,'DINAMICA SEGUIMIENTO CONTRATOS'!$A$5:$C$313,2,0)</f>
        <v>839280</v>
      </c>
      <c r="D539" s="129">
        <f>VLOOKUP(B539,'DINAMICA SEGUIMIENTO CONTRATOS'!$A$5:$C$313,3,0)</f>
        <v>839280</v>
      </c>
      <c r="E539" s="120" t="str">
        <f t="shared" si="75"/>
        <v>SIN CUMPLIR</v>
      </c>
      <c r="F539" s="140">
        <f>VLOOKUP(B539,'DINAMICA SEGUIMIENTO CONTRATOS'!$A$5:$D$313,4,0)</f>
        <v>2098200</v>
      </c>
      <c r="G539" s="129">
        <f t="shared" si="76"/>
        <v>1258920</v>
      </c>
      <c r="H539" s="120" t="str">
        <f t="shared" si="77"/>
        <v>-</v>
      </c>
    </row>
    <row r="540" spans="2:8" x14ac:dyDescent="0.2">
      <c r="B540" s="121" t="s">
        <v>2178</v>
      </c>
      <c r="C540" s="140">
        <f>VLOOKUP(B540,'DINAMICA SEGUIMIENTO CONTRATOS'!$A$5:$C$313,2,0)</f>
        <v>14644</v>
      </c>
      <c r="D540" s="129">
        <f>VLOOKUP(B540,'DINAMICA SEGUIMIENTO CONTRATOS'!$A$5:$C$313,3,0)</f>
        <v>32949</v>
      </c>
      <c r="E540" s="120" t="str">
        <f t="shared" si="75"/>
        <v>MINIMO CUMPLIDO</v>
      </c>
      <c r="F540" s="140">
        <f>VLOOKUP(B540,'DINAMICA SEGUIMIENTO CONTRATOS'!$A$5:$D$313,4,0)</f>
        <v>32949</v>
      </c>
      <c r="G540" s="129">
        <f t="shared" si="76"/>
        <v>0</v>
      </c>
      <c r="H540" s="120" t="str">
        <f t="shared" si="77"/>
        <v>MAXIMO ENTREGADO</v>
      </c>
    </row>
    <row r="541" spans="2:8" hidden="1" x14ac:dyDescent="0.2">
      <c r="B541" s="121" t="s">
        <v>2184</v>
      </c>
      <c r="C541" s="140">
        <f>VLOOKUP(B541,'DINAMICA SEGUIMIENTO CONTRATOS'!$A$5:$C$313,2,0)</f>
        <v>65.8</v>
      </c>
      <c r="D541" s="129">
        <f>VLOOKUP(B541,'DINAMICA SEGUIMIENTO CONTRATOS'!$A$5:$C$313,3,0)</f>
        <v>0</v>
      </c>
      <c r="E541" s="120" t="str">
        <f t="shared" si="75"/>
        <v>SIN CUMPLIR</v>
      </c>
      <c r="F541" s="140">
        <f>VLOOKUP(B541,'DINAMICA SEGUIMIENTO CONTRATOS'!$A$5:$D$313,4,0)</f>
        <v>150.4</v>
      </c>
      <c r="G541" s="129">
        <f t="shared" si="76"/>
        <v>150.4</v>
      </c>
      <c r="H541" s="120" t="str">
        <f t="shared" si="77"/>
        <v>-</v>
      </c>
    </row>
    <row r="542" spans="2:8" x14ac:dyDescent="0.2">
      <c r="B542" s="121" t="s">
        <v>2190</v>
      </c>
      <c r="C542" s="140">
        <f>VLOOKUP(B542,'DINAMICA SEGUIMIENTO CONTRATOS'!$A$5:$C$313,2,0)</f>
        <v>392732</v>
      </c>
      <c r="D542" s="129">
        <f>VLOOKUP(B542,'DINAMICA SEGUIMIENTO CONTRATOS'!$A$5:$C$313,3,0)</f>
        <v>977652</v>
      </c>
      <c r="E542" s="120" t="str">
        <f t="shared" si="75"/>
        <v>MINIMO CUMPLIDO</v>
      </c>
      <c r="F542" s="140">
        <f>VLOOKUP(B542,'DINAMICA SEGUIMIENTO CONTRATOS'!$A$5:$D$313,4,0)</f>
        <v>977652</v>
      </c>
      <c r="G542" s="129">
        <f t="shared" si="76"/>
        <v>0</v>
      </c>
      <c r="H542" s="120" t="str">
        <f t="shared" si="77"/>
        <v>MAXIMO ENTREGADO</v>
      </c>
    </row>
    <row r="543" spans="2:8" hidden="1" x14ac:dyDescent="0.2">
      <c r="B543" s="121" t="s">
        <v>2191</v>
      </c>
      <c r="C543" s="140">
        <f>VLOOKUP(B543,'DINAMICA SEGUIMIENTO CONTRATOS'!$A$5:$C$313,2,0)</f>
        <v>272800</v>
      </c>
      <c r="D543" s="129">
        <f>VLOOKUP(B543,'DINAMICA SEGUIMIENTO CONTRATOS'!$A$5:$C$313,3,0)</f>
        <v>0</v>
      </c>
      <c r="E543" s="120" t="str">
        <f t="shared" si="75"/>
        <v>SIN CUMPLIR</v>
      </c>
      <c r="F543" s="140">
        <f>VLOOKUP(B543,'DINAMICA SEGUIMIENTO CONTRATOS'!$A$5:$D$313,4,0)</f>
        <v>686400</v>
      </c>
      <c r="G543" s="129">
        <f t="shared" si="76"/>
        <v>686400</v>
      </c>
      <c r="H543" s="120" t="str">
        <f t="shared" si="77"/>
        <v>-</v>
      </c>
    </row>
    <row r="544" spans="2:8" x14ac:dyDescent="0.2">
      <c r="B544" s="121" t="s">
        <v>2194</v>
      </c>
      <c r="C544" s="140">
        <f>VLOOKUP(B544,'DINAMICA SEGUIMIENTO CONTRATOS'!$A$5:$C$313,2,0)</f>
        <v>178.5</v>
      </c>
      <c r="D544" s="129">
        <f>VLOOKUP(B544,'DINAMICA SEGUIMIENTO CONTRATOS'!$A$5:$C$313,3,0)</f>
        <v>678.30000000000007</v>
      </c>
      <c r="E544" s="120" t="str">
        <f t="shared" si="75"/>
        <v>MINIMO CUMPLIDO</v>
      </c>
      <c r="F544" s="140">
        <f>VLOOKUP(B544,'DINAMICA SEGUIMIENTO CONTRATOS'!$A$5:$D$313,4,0)</f>
        <v>428.40000000000003</v>
      </c>
      <c r="G544" s="129">
        <f t="shared" si="76"/>
        <v>-249.90000000000003</v>
      </c>
      <c r="H544" s="120" t="str">
        <f t="shared" si="77"/>
        <v>-</v>
      </c>
    </row>
    <row r="545" spans="2:8" hidden="1" x14ac:dyDescent="0.2">
      <c r="B545" s="121" t="s">
        <v>2198</v>
      </c>
      <c r="C545" s="140">
        <f>VLOOKUP(B545,'DINAMICA SEGUIMIENTO CONTRATOS'!$A$5:$C$313,2,0)</f>
        <v>482.64</v>
      </c>
      <c r="D545" s="129">
        <f>VLOOKUP(B545,'DINAMICA SEGUIMIENTO CONTRATOS'!$A$5:$C$313,3,0)</f>
        <v>0</v>
      </c>
      <c r="E545" s="120" t="str">
        <f t="shared" si="75"/>
        <v>SIN CUMPLIR</v>
      </c>
      <c r="F545" s="140">
        <f>VLOOKUP(B545,'DINAMICA SEGUIMIENTO CONTRATOS'!$A$5:$D$313,4,0)</f>
        <v>1126.1599999999999</v>
      </c>
      <c r="G545" s="129">
        <f t="shared" si="76"/>
        <v>1126.1599999999999</v>
      </c>
      <c r="H545" s="120" t="str">
        <f t="shared" si="77"/>
        <v>-</v>
      </c>
    </row>
    <row r="546" spans="2:8" hidden="1" x14ac:dyDescent="0.2">
      <c r="B546" s="121" t="s">
        <v>2205</v>
      </c>
      <c r="C546" s="140">
        <f>VLOOKUP(B546,'DINAMICA SEGUIMIENTO CONTRATOS'!$A$5:$C$313,2,0)</f>
        <v>71.400000000000006</v>
      </c>
      <c r="D546" s="129">
        <f>VLOOKUP(B546,'DINAMICA SEGUIMIENTO CONTRATOS'!$A$5:$C$313,3,0)</f>
        <v>0</v>
      </c>
      <c r="E546" s="120" t="str">
        <f t="shared" si="75"/>
        <v>SIN CUMPLIR</v>
      </c>
      <c r="F546" s="140">
        <f>VLOOKUP(B546,'DINAMICA SEGUIMIENTO CONTRATOS'!$A$5:$D$313,4,0)</f>
        <v>178.5</v>
      </c>
      <c r="G546" s="129">
        <f t="shared" si="76"/>
        <v>178.5</v>
      </c>
      <c r="H546" s="120" t="str">
        <f t="shared" si="77"/>
        <v>-</v>
      </c>
    </row>
    <row r="547" spans="2:8" hidden="1" x14ac:dyDescent="0.2">
      <c r="B547" s="121" t="s">
        <v>2206</v>
      </c>
      <c r="C547" s="140">
        <f>VLOOKUP(B547,'DINAMICA SEGUIMIENTO CONTRATOS'!$A$5:$C$313,2,0)</f>
        <v>482.64</v>
      </c>
      <c r="D547" s="129">
        <f>VLOOKUP(B547,'DINAMICA SEGUIMIENTO CONTRATOS'!$A$5:$C$313,3,0)</f>
        <v>0</v>
      </c>
      <c r="E547" s="120" t="str">
        <f t="shared" si="75"/>
        <v>SIN CUMPLIR</v>
      </c>
      <c r="F547" s="140">
        <f>VLOOKUP(B547,'DINAMICA SEGUIMIENTO CONTRATOS'!$A$5:$D$313,4,0)</f>
        <v>1126.1599999999999</v>
      </c>
      <c r="G547" s="129">
        <f t="shared" si="76"/>
        <v>1126.1599999999999</v>
      </c>
      <c r="H547" s="120" t="str">
        <f t="shared" si="77"/>
        <v>-</v>
      </c>
    </row>
    <row r="548" spans="2:8" hidden="1" x14ac:dyDescent="0.2">
      <c r="B548" s="121" t="s">
        <v>2229</v>
      </c>
      <c r="C548" s="140">
        <f>VLOOKUP(B548,'DINAMICA SEGUIMIENTO CONTRATOS'!$A$5:$C$313,2,0)</f>
        <v>239.28</v>
      </c>
      <c r="D548" s="129">
        <f>VLOOKUP(B548,'DINAMICA SEGUIMIENTO CONTRATOS'!$A$5:$C$313,3,0)</f>
        <v>0</v>
      </c>
      <c r="E548" s="120" t="str">
        <f t="shared" si="75"/>
        <v>SIN CUMPLIR</v>
      </c>
      <c r="F548" s="140">
        <f>VLOOKUP(B548,'DINAMICA SEGUIMIENTO CONTRATOS'!$A$5:$D$313,4,0)</f>
        <v>488.04</v>
      </c>
      <c r="G548" s="129">
        <f t="shared" si="76"/>
        <v>488.04</v>
      </c>
      <c r="H548" s="120" t="str">
        <f t="shared" si="77"/>
        <v>-</v>
      </c>
    </row>
    <row r="549" spans="2:8" x14ac:dyDescent="0.2">
      <c r="B549" s="121" t="s">
        <v>2240</v>
      </c>
      <c r="C549" s="140">
        <f>VLOOKUP(B549,'DINAMICA SEGUIMIENTO CONTRATOS'!$A$5:$C$313,2,0)</f>
        <v>232537.2</v>
      </c>
      <c r="D549" s="129">
        <f>VLOOKUP(B549,'DINAMICA SEGUIMIENTO CONTRATOS'!$A$5:$C$313,3,0)</f>
        <v>581343</v>
      </c>
      <c r="E549" s="120" t="str">
        <f t="shared" si="75"/>
        <v>MINIMO CUMPLIDO</v>
      </c>
      <c r="F549" s="140">
        <f>VLOOKUP(B549,'DINAMICA SEGUIMIENTO CONTRATOS'!$A$5:$D$313,4,0)</f>
        <v>581343</v>
      </c>
      <c r="G549" s="129">
        <f t="shared" si="76"/>
        <v>0</v>
      </c>
      <c r="H549" s="120" t="str">
        <f t="shared" si="77"/>
        <v>MAXIMO ENTREGADO</v>
      </c>
    </row>
    <row r="550" spans="2:8" x14ac:dyDescent="0.2">
      <c r="B550" s="121" t="s">
        <v>2242</v>
      </c>
      <c r="C550" s="140">
        <f>VLOOKUP(B550,'DINAMICA SEGUIMIENTO CONTRATOS'!$A$5:$C$313,2,0)</f>
        <v>564999.16</v>
      </c>
      <c r="D550" s="129">
        <f>VLOOKUP(B550,'DINAMICA SEGUIMIENTO CONTRATOS'!$A$5:$C$313,3,0)</f>
        <v>1419318.3699999999</v>
      </c>
      <c r="E550" s="120" t="str">
        <f t="shared" si="75"/>
        <v>MINIMO CUMPLIDO</v>
      </c>
      <c r="F550" s="140">
        <f>VLOOKUP(B550,'DINAMICA SEGUIMIENTO CONTRATOS'!$A$5:$D$313,4,0)</f>
        <v>1419318.3699999999</v>
      </c>
      <c r="G550" s="129">
        <f t="shared" si="76"/>
        <v>0</v>
      </c>
      <c r="H550" s="120" t="str">
        <f t="shared" si="77"/>
        <v>MAXIMO ENTREGADO</v>
      </c>
    </row>
    <row r="551" spans="2:8" hidden="1" x14ac:dyDescent="0.2">
      <c r="B551" s="121" t="s">
        <v>2243</v>
      </c>
      <c r="C551" s="140">
        <f>VLOOKUP(B551,'DINAMICA SEGUIMIENTO CONTRATOS'!$A$5:$C$313,2,0)</f>
        <v>3837200</v>
      </c>
      <c r="D551" s="129">
        <f>VLOOKUP(B551,'DINAMICA SEGUIMIENTO CONTRATOS'!$A$5:$C$313,3,0)</f>
        <v>3837200</v>
      </c>
      <c r="E551" s="120" t="str">
        <f t="shared" si="75"/>
        <v>SIN CUMPLIR</v>
      </c>
      <c r="F551" s="140">
        <f>VLOOKUP(B551,'DINAMICA SEGUIMIENTO CONTRATOS'!$A$5:$D$313,4,0)</f>
        <v>9192850</v>
      </c>
      <c r="G551" s="129">
        <f t="shared" si="76"/>
        <v>5355650</v>
      </c>
      <c r="H551" s="120" t="str">
        <f t="shared" si="77"/>
        <v>-</v>
      </c>
    </row>
    <row r="552" spans="2:8" x14ac:dyDescent="0.2">
      <c r="B552" s="121" t="s">
        <v>2245</v>
      </c>
      <c r="C552" s="140">
        <f>VLOOKUP(B552,'DINAMICA SEGUIMIENTO CONTRATOS'!$A$5:$C$313,2,0)</f>
        <v>44087.199999999997</v>
      </c>
      <c r="D552" s="129">
        <f>VLOOKUP(B552,'DINAMICA SEGUIMIENTO CONTRATOS'!$A$5:$C$313,3,0)</f>
        <v>110218</v>
      </c>
      <c r="E552" s="120" t="str">
        <f t="shared" si="75"/>
        <v>MINIMO CUMPLIDO</v>
      </c>
      <c r="F552" s="140">
        <f>VLOOKUP(B552,'DINAMICA SEGUIMIENTO CONTRATOS'!$A$5:$D$313,4,0)</f>
        <v>110218</v>
      </c>
      <c r="G552" s="129">
        <f t="shared" si="76"/>
        <v>0</v>
      </c>
      <c r="H552" s="120" t="str">
        <f t="shared" si="77"/>
        <v>MAXIMO ENTREGADO</v>
      </c>
    </row>
    <row r="553" spans="2:8" x14ac:dyDescent="0.2">
      <c r="B553" s="121" t="s">
        <v>2247</v>
      </c>
      <c r="C553" s="140">
        <f>VLOOKUP(B553,'DINAMICA SEGUIMIENTO CONTRATOS'!$A$5:$C$313,2,0)</f>
        <v>287050</v>
      </c>
      <c r="D553" s="129">
        <f>VLOOKUP(B553,'DINAMICA SEGUIMIENTO CONTRATOS'!$A$5:$C$313,3,0)</f>
        <v>706143</v>
      </c>
      <c r="E553" s="120" t="str">
        <f t="shared" si="75"/>
        <v>MINIMO CUMPLIDO</v>
      </c>
      <c r="F553" s="140">
        <f>VLOOKUP(B553,'DINAMICA SEGUIMIENTO CONTRATOS'!$A$5:$D$313,4,0)</f>
        <v>706143</v>
      </c>
      <c r="G553" s="129">
        <f t="shared" si="76"/>
        <v>0</v>
      </c>
      <c r="H553" s="120" t="str">
        <f t="shared" si="77"/>
        <v>MAXIMO ENTREGADO</v>
      </c>
    </row>
    <row r="554" spans="2:8" hidden="1" x14ac:dyDescent="0.2">
      <c r="B554" s="121" t="s">
        <v>2249</v>
      </c>
      <c r="C554" s="140">
        <f>VLOOKUP(B554,'DINAMICA SEGUIMIENTO CONTRATOS'!$A$5:$C$313,2,0)</f>
        <v>81026</v>
      </c>
      <c r="D554" s="129">
        <f>VLOOKUP(B554,'DINAMICA SEGUIMIENTO CONTRATOS'!$A$5:$C$313,3,0)</f>
        <v>81026</v>
      </c>
      <c r="E554" s="120" t="str">
        <f t="shared" si="75"/>
        <v>SIN CUMPLIR</v>
      </c>
      <c r="F554" s="140">
        <f>VLOOKUP(B554,'DINAMICA SEGUIMIENTO CONTRATOS'!$A$5:$D$313,4,0)</f>
        <v>81026</v>
      </c>
      <c r="G554" s="129">
        <f t="shared" si="76"/>
        <v>0</v>
      </c>
      <c r="H554" s="120" t="str">
        <f t="shared" si="77"/>
        <v>MAXIMO ENTREGADO</v>
      </c>
    </row>
    <row r="555" spans="2:8" x14ac:dyDescent="0.2">
      <c r="B555" s="121" t="s">
        <v>2251</v>
      </c>
      <c r="C555" s="140">
        <f>VLOOKUP(B555,'DINAMICA SEGUIMIENTO CONTRATOS'!$A$5:$C$313,2,0)</f>
        <v>347579.55</v>
      </c>
      <c r="D555" s="129">
        <f>VLOOKUP(B555,'DINAMICA SEGUIMIENTO CONTRATOS'!$A$5:$C$313,3,0)</f>
        <v>648338.4</v>
      </c>
      <c r="E555" s="120" t="str">
        <f t="shared" si="75"/>
        <v>MINIMO CUMPLIDO</v>
      </c>
      <c r="F555" s="140">
        <f>VLOOKUP(B555,'DINAMICA SEGUIMIENTO CONTRATOS'!$A$5:$D$313,4,0)</f>
        <v>810419.26</v>
      </c>
      <c r="G555" s="129">
        <f t="shared" si="76"/>
        <v>162080.85999999999</v>
      </c>
      <c r="H555" s="120" t="str">
        <f t="shared" si="77"/>
        <v>-</v>
      </c>
    </row>
    <row r="556" spans="2:8" x14ac:dyDescent="0.2">
      <c r="B556" s="121" t="s">
        <v>2252</v>
      </c>
      <c r="C556" s="140">
        <f>VLOOKUP(B556,'DINAMICA SEGUIMIENTO CONTRATOS'!$A$5:$C$313,2,0)</f>
        <v>3924</v>
      </c>
      <c r="D556" s="129">
        <f>VLOOKUP(B556,'DINAMICA SEGUIMIENTO CONTRATOS'!$A$5:$C$313,3,0)</f>
        <v>9374</v>
      </c>
      <c r="E556" s="120" t="str">
        <f t="shared" si="75"/>
        <v>MINIMO CUMPLIDO</v>
      </c>
      <c r="F556" s="140">
        <f>VLOOKUP(B556,'DINAMICA SEGUIMIENTO CONTRATOS'!$A$5:$D$313,4,0)</f>
        <v>9374</v>
      </c>
      <c r="G556" s="129">
        <f t="shared" si="76"/>
        <v>0</v>
      </c>
      <c r="H556" s="120" t="str">
        <f t="shared" si="77"/>
        <v>MAXIMO ENTREGADO</v>
      </c>
    </row>
    <row r="557" spans="2:8" x14ac:dyDescent="0.2">
      <c r="B557" s="121" t="s">
        <v>2254</v>
      </c>
      <c r="C557" s="140">
        <f>VLOOKUP(B557,'DINAMICA SEGUIMIENTO CONTRATOS'!$A$5:$C$313,2,0)</f>
        <v>416000</v>
      </c>
      <c r="D557" s="129">
        <f>VLOOKUP(B557,'DINAMICA SEGUIMIENTO CONTRATOS'!$A$5:$C$313,3,0)</f>
        <v>1040000</v>
      </c>
      <c r="E557" s="120" t="str">
        <f t="shared" si="75"/>
        <v>MINIMO CUMPLIDO</v>
      </c>
      <c r="F557" s="140">
        <f>VLOOKUP(B557,'DINAMICA SEGUIMIENTO CONTRATOS'!$A$5:$D$313,4,0)</f>
        <v>1040000</v>
      </c>
      <c r="G557" s="129">
        <f t="shared" si="76"/>
        <v>0</v>
      </c>
      <c r="H557" s="120" t="str">
        <f t="shared" si="77"/>
        <v>MAXIMO ENTREGADO</v>
      </c>
    </row>
    <row r="558" spans="2:8" x14ac:dyDescent="0.2">
      <c r="B558" s="121" t="s">
        <v>2256</v>
      </c>
      <c r="C558" s="140">
        <f>VLOOKUP(B558,'DINAMICA SEGUIMIENTO CONTRATOS'!$A$5:$C$313,2,0)</f>
        <v>1208239.3799999999</v>
      </c>
      <c r="D558" s="129">
        <f>VLOOKUP(B558,'DINAMICA SEGUIMIENTO CONTRATOS'!$A$5:$C$313,3,0)</f>
        <v>2875263.4799999995</v>
      </c>
      <c r="E558" s="120" t="str">
        <f t="shared" si="75"/>
        <v>MINIMO CUMPLIDO</v>
      </c>
      <c r="F558" s="140">
        <f>VLOOKUP(B558,'DINAMICA SEGUIMIENTO CONTRATOS'!$A$5:$D$313,4,0)</f>
        <v>2942619.2999999993</v>
      </c>
      <c r="G558" s="129">
        <f t="shared" si="76"/>
        <v>67355.819999999832</v>
      </c>
      <c r="H558" s="120" t="str">
        <f t="shared" si="77"/>
        <v>-</v>
      </c>
    </row>
    <row r="559" spans="2:8" hidden="1" x14ac:dyDescent="0.2">
      <c r="B559" s="121" t="s">
        <v>2262</v>
      </c>
      <c r="C559" s="140">
        <f>VLOOKUP(B559,'DINAMICA SEGUIMIENTO CONTRATOS'!$A$5:$C$313,2,0)</f>
        <v>3200000</v>
      </c>
      <c r="D559" s="129">
        <f>VLOOKUP(B559,'DINAMICA SEGUIMIENTO CONTRATOS'!$A$5:$C$313,3,0)</f>
        <v>0</v>
      </c>
      <c r="E559" s="120" t="str">
        <f t="shared" si="75"/>
        <v>SIN CUMPLIR</v>
      </c>
      <c r="F559" s="140">
        <f>VLOOKUP(B559,'DINAMICA SEGUIMIENTO CONTRATOS'!$A$5:$D$313,4,0)</f>
        <v>7680000</v>
      </c>
      <c r="G559" s="129">
        <f t="shared" si="76"/>
        <v>7680000</v>
      </c>
      <c r="H559" s="120" t="str">
        <f t="shared" si="77"/>
        <v>-</v>
      </c>
    </row>
    <row r="560" spans="2:8" x14ac:dyDescent="0.2">
      <c r="B560" s="121" t="s">
        <v>2264</v>
      </c>
      <c r="C560" s="140">
        <f>VLOOKUP(B560,'DINAMICA SEGUIMIENTO CONTRATOS'!$A$5:$C$313,2,0)</f>
        <v>1771536</v>
      </c>
      <c r="D560" s="129">
        <f>VLOOKUP(B560,'DINAMICA SEGUIMIENTO CONTRATOS'!$A$5:$C$313,3,0)</f>
        <v>2214420</v>
      </c>
      <c r="E560" s="120" t="str">
        <f t="shared" si="75"/>
        <v>MINIMO CUMPLIDO</v>
      </c>
      <c r="F560" s="140">
        <f>VLOOKUP(B560,'DINAMICA SEGUIMIENTO CONTRATOS'!$A$5:$D$313,4,0)</f>
        <v>4428840</v>
      </c>
      <c r="G560" s="129">
        <f t="shared" si="76"/>
        <v>2214420</v>
      </c>
      <c r="H560" s="120" t="str">
        <f t="shared" si="77"/>
        <v>-</v>
      </c>
    </row>
    <row r="561" spans="2:8" x14ac:dyDescent="0.2">
      <c r="B561" s="121" t="s">
        <v>2265</v>
      </c>
      <c r="C561" s="140">
        <f>VLOOKUP(B561,'DINAMICA SEGUIMIENTO CONTRATOS'!$A$5:$C$313,2,0)</f>
        <v>4787499.5999999996</v>
      </c>
      <c r="D561" s="129">
        <f>VLOOKUP(B561,'DINAMICA SEGUIMIENTO CONTRATOS'!$A$5:$C$313,3,0)</f>
        <v>11845992.6</v>
      </c>
      <c r="E561" s="120" t="str">
        <f t="shared" si="75"/>
        <v>MINIMO CUMPLIDO</v>
      </c>
      <c r="F561" s="140">
        <f>VLOOKUP(B561,'DINAMICA SEGUIMIENTO CONTRATOS'!$A$5:$D$313,4,0)</f>
        <v>11845992.6</v>
      </c>
      <c r="G561" s="129">
        <f t="shared" si="76"/>
        <v>0</v>
      </c>
      <c r="H561" s="120" t="str">
        <f t="shared" si="77"/>
        <v>MAXIMO ENTREGADO</v>
      </c>
    </row>
    <row r="562" spans="2:8" hidden="1" x14ac:dyDescent="0.2">
      <c r="B562" s="121" t="s">
        <v>96</v>
      </c>
      <c r="C562" s="140">
        <f>VLOOKUP(B562,'DINAMICA SEGUIMIENTO CONTRATOS'!$A$5:$C$313,2,0)</f>
        <v>4640.18</v>
      </c>
      <c r="D562" s="129">
        <f>VLOOKUP(B562,'DINAMICA SEGUIMIENTO CONTRATOS'!$A$5:$C$313,3,0)</f>
        <v>0</v>
      </c>
      <c r="E562" s="120" t="str">
        <f t="shared" si="75"/>
        <v>SIN CUMPLIR</v>
      </c>
      <c r="F562" s="140">
        <f>VLOOKUP(B562,'DINAMICA SEGUIMIENTO CONTRATOS'!$A$5:$D$313,4,0)</f>
        <v>11478.34</v>
      </c>
      <c r="G562" s="129">
        <f t="shared" si="76"/>
        <v>11478.34</v>
      </c>
      <c r="H562" s="120" t="str">
        <f t="shared" si="77"/>
        <v>-</v>
      </c>
    </row>
    <row r="563" spans="2:8" hidden="1" x14ac:dyDescent="0.2">
      <c r="B563" s="121" t="s">
        <v>315</v>
      </c>
      <c r="C563" s="140">
        <f>VLOOKUP(B563,'DINAMICA SEGUIMIENTO CONTRATOS'!$A$5:$C$313,2,0)</f>
        <v>260.32</v>
      </c>
      <c r="D563" s="129">
        <f>VLOOKUP(B563,'DINAMICA SEGUIMIENTO CONTRATOS'!$A$5:$C$313,3,0)</f>
        <v>0</v>
      </c>
      <c r="E563" s="120" t="str">
        <f t="shared" si="75"/>
        <v>SIN CUMPLIR</v>
      </c>
      <c r="F563" s="140">
        <f>VLOOKUP(B563,'DINAMICA SEGUIMIENTO CONTRATOS'!$A$5:$D$313,4,0)</f>
        <v>520.64</v>
      </c>
      <c r="G563" s="129">
        <f t="shared" si="76"/>
        <v>520.64</v>
      </c>
      <c r="H563" s="120" t="str">
        <f t="shared" si="77"/>
        <v>-</v>
      </c>
    </row>
    <row r="564" spans="2:8" hidden="1" x14ac:dyDescent="0.2">
      <c r="B564" s="121" t="s">
        <v>172</v>
      </c>
      <c r="C564" s="140">
        <f>VLOOKUP(B564,'DINAMICA SEGUIMIENTO CONTRATOS'!$A$5:$C$313,2,0)</f>
        <v>1150.5999999999999</v>
      </c>
      <c r="D564" s="129">
        <f>VLOOKUP(B564,'DINAMICA SEGUIMIENTO CONTRATOS'!$A$5:$C$313,3,0)</f>
        <v>0</v>
      </c>
      <c r="E564" s="120" t="str">
        <f t="shared" si="75"/>
        <v>SIN CUMPLIR</v>
      </c>
      <c r="F564" s="140">
        <f>VLOOKUP(B564,'DINAMICA SEGUIMIENTO CONTRATOS'!$A$5:$D$313,4,0)</f>
        <v>1150.5999999999999</v>
      </c>
      <c r="G564" s="129">
        <f t="shared" si="76"/>
        <v>1150.5999999999999</v>
      </c>
      <c r="H564" s="120" t="str">
        <f t="shared" si="77"/>
        <v>-</v>
      </c>
    </row>
    <row r="565" spans="2:8" hidden="1" x14ac:dyDescent="0.2">
      <c r="B565" s="121" t="s">
        <v>281</v>
      </c>
      <c r="C565" s="140">
        <f>VLOOKUP(B565,'DINAMICA SEGUIMIENTO CONTRATOS'!$A$5:$C$313,2,0)</f>
        <v>133405.85999999999</v>
      </c>
      <c r="D565" s="129">
        <f>VLOOKUP(B565,'DINAMICA SEGUIMIENTO CONTRATOS'!$A$5:$C$313,3,0)</f>
        <v>0</v>
      </c>
      <c r="E565" s="120" t="str">
        <f t="shared" si="75"/>
        <v>SIN CUMPLIR</v>
      </c>
      <c r="F565" s="140">
        <f>VLOOKUP(B565,'DINAMICA SEGUIMIENTO CONTRATOS'!$A$5:$D$313,4,0)</f>
        <v>304927.68</v>
      </c>
      <c r="G565" s="129">
        <f t="shared" si="76"/>
        <v>304927.68</v>
      </c>
      <c r="H565" s="120" t="str">
        <f t="shared" si="77"/>
        <v>-</v>
      </c>
    </row>
    <row r="566" spans="2:8" hidden="1" x14ac:dyDescent="0.2">
      <c r="B566" s="121" t="s">
        <v>254</v>
      </c>
      <c r="C566" s="140">
        <f>VLOOKUP(B566,'DINAMICA SEGUIMIENTO CONTRATOS'!$A$5:$C$313,2,0)</f>
        <v>1327.59</v>
      </c>
      <c r="D566" s="129">
        <f>VLOOKUP(B566,'DINAMICA SEGUIMIENTO CONTRATOS'!$A$5:$C$313,3,0)</f>
        <v>0</v>
      </c>
      <c r="E566" s="120" t="str">
        <f t="shared" si="75"/>
        <v>SIN CUMPLIR</v>
      </c>
      <c r="F566" s="140">
        <f>VLOOKUP(B566,'DINAMICA SEGUIMIENTO CONTRATOS'!$A$5:$D$313,4,0)</f>
        <v>1681.4099999999999</v>
      </c>
      <c r="G566" s="129">
        <f t="shared" si="76"/>
        <v>1681.4099999999999</v>
      </c>
      <c r="H566" s="120" t="str">
        <f t="shared" si="77"/>
        <v>-</v>
      </c>
    </row>
    <row r="567" spans="2:8" hidden="1" x14ac:dyDescent="0.2">
      <c r="B567" s="121" t="s">
        <v>42</v>
      </c>
      <c r="C567" s="140">
        <f>VLOOKUP(B567,'DINAMICA SEGUIMIENTO CONTRATOS'!$A$5:$C$313,2,0)</f>
        <v>2311.6999999999998</v>
      </c>
      <c r="D567" s="129">
        <f>VLOOKUP(B567,'DINAMICA SEGUIMIENTO CONTRATOS'!$A$5:$C$313,3,0)</f>
        <v>0</v>
      </c>
      <c r="E567" s="120" t="str">
        <f t="shared" si="75"/>
        <v>SIN CUMPLIR</v>
      </c>
      <c r="F567" s="140">
        <f>VLOOKUP(B567,'DINAMICA SEGUIMIENTO CONTRATOS'!$A$5:$D$313,4,0)</f>
        <v>4330.5</v>
      </c>
      <c r="G567" s="129">
        <f t="shared" si="76"/>
        <v>4330.5</v>
      </c>
      <c r="H567" s="120" t="str">
        <f t="shared" si="77"/>
        <v>-</v>
      </c>
    </row>
    <row r="568" spans="2:8" hidden="1" x14ac:dyDescent="0.2">
      <c r="B568" s="121" t="s">
        <v>49</v>
      </c>
      <c r="C568" s="140">
        <f>VLOOKUP(B568,'DINAMICA SEGUIMIENTO CONTRATOS'!$A$5:$C$313,2,0)</f>
        <v>4033588.87</v>
      </c>
      <c r="D568" s="129">
        <f>VLOOKUP(B568,'DINAMICA SEGUIMIENTO CONTRATOS'!$A$5:$C$313,3,0)</f>
        <v>2370</v>
      </c>
      <c r="E568" s="120" t="str">
        <f t="shared" si="75"/>
        <v>SIN CUMPLIR</v>
      </c>
      <c r="F568" s="140">
        <f>VLOOKUP(B568,'DINAMICA SEGUIMIENTO CONTRATOS'!$A$5:$D$313,4,0)</f>
        <v>9946135.6900000013</v>
      </c>
      <c r="G568" s="129">
        <f t="shared" si="76"/>
        <v>9943765.6900000013</v>
      </c>
      <c r="H568" s="120" t="str">
        <f t="shared" si="77"/>
        <v>-</v>
      </c>
    </row>
    <row r="569" spans="2:8" x14ac:dyDescent="0.2">
      <c r="B569" s="121" t="s">
        <v>63</v>
      </c>
      <c r="C569" s="140">
        <f>VLOOKUP(B569,'DINAMICA SEGUIMIENTO CONTRATOS'!$A$5:$C$313,2,0)</f>
        <v>123975.72</v>
      </c>
      <c r="D569" s="129">
        <f>VLOOKUP(B569,'DINAMICA SEGUIMIENTO CONTRATOS'!$A$5:$C$313,3,0)</f>
        <v>289276.68</v>
      </c>
      <c r="E569" s="120" t="str">
        <f t="shared" si="75"/>
        <v>MINIMO CUMPLIDO</v>
      </c>
      <c r="F569" s="140">
        <f>VLOOKUP(B569,'DINAMICA SEGUIMIENTO CONTRATOS'!$A$5:$D$313,4,0)</f>
        <v>289276.68</v>
      </c>
      <c r="G569" s="129">
        <f t="shared" si="76"/>
        <v>0</v>
      </c>
      <c r="H569" s="120" t="str">
        <f t="shared" si="77"/>
        <v>MAXIMO ENTREGADO</v>
      </c>
    </row>
    <row r="570" spans="2:8" x14ac:dyDescent="0.2">
      <c r="B570" s="121" t="s">
        <v>69</v>
      </c>
      <c r="C570" s="140">
        <f>VLOOKUP(B570,'DINAMICA SEGUIMIENTO CONTRATOS'!$A$5:$C$313,2,0)</f>
        <v>4268706.8999999994</v>
      </c>
      <c r="D570" s="129">
        <f>VLOOKUP(B570,'DINAMICA SEGUIMIENTO CONTRATOS'!$A$5:$C$313,3,0)</f>
        <v>10428235.219999999</v>
      </c>
      <c r="E570" s="120" t="str">
        <f t="shared" si="75"/>
        <v>MINIMO CUMPLIDO</v>
      </c>
      <c r="F570" s="140">
        <f>VLOOKUP(B570,'DINAMICA SEGUIMIENTO CONTRATOS'!$A$5:$D$313,4,0)</f>
        <v>10521698.25</v>
      </c>
      <c r="G570" s="129">
        <f t="shared" si="76"/>
        <v>93463.030000001192</v>
      </c>
      <c r="H570" s="120" t="str">
        <f t="shared" si="77"/>
        <v>-</v>
      </c>
    </row>
    <row r="571" spans="2:8" hidden="1" x14ac:dyDescent="0.2">
      <c r="B571" s="121" t="s">
        <v>79</v>
      </c>
      <c r="C571" s="140">
        <f>VLOOKUP(B571,'DINAMICA SEGUIMIENTO CONTRATOS'!$A$5:$C$313,2,0)</f>
        <v>3744889.02</v>
      </c>
      <c r="D571" s="129">
        <f>VLOOKUP(B571,'DINAMICA SEGUIMIENTO CONTRATOS'!$A$5:$C$313,3,0)</f>
        <v>2989433.02</v>
      </c>
      <c r="E571" s="120" t="str">
        <f t="shared" si="75"/>
        <v>SIN CUMPLIR</v>
      </c>
      <c r="F571" s="140">
        <f>VLOOKUP(B571,'DINAMICA SEGUIMIENTO CONTRATOS'!$A$5:$D$313,4,0)</f>
        <v>9165628.0600000005</v>
      </c>
      <c r="G571" s="129">
        <f t="shared" si="76"/>
        <v>6176195.040000001</v>
      </c>
      <c r="H571" s="120" t="str">
        <f t="shared" si="77"/>
        <v>-</v>
      </c>
    </row>
    <row r="572" spans="2:8" hidden="1" x14ac:dyDescent="0.2">
      <c r="B572" s="121" t="s">
        <v>89</v>
      </c>
      <c r="C572" s="140">
        <f>VLOOKUP(B572,'DINAMICA SEGUIMIENTO CONTRATOS'!$A$5:$C$313,2,0)</f>
        <v>2456689.41</v>
      </c>
      <c r="D572" s="129">
        <f>VLOOKUP(B572,'DINAMICA SEGUIMIENTO CONTRATOS'!$A$5:$C$313,3,0)</f>
        <v>176348.79999999999</v>
      </c>
      <c r="E572" s="120" t="str">
        <f t="shared" si="75"/>
        <v>SIN CUMPLIR</v>
      </c>
      <c r="F572" s="140">
        <f>VLOOKUP(B572,'DINAMICA SEGUIMIENTO CONTRATOS'!$A$5:$D$313,4,0)</f>
        <v>5946689.3899999987</v>
      </c>
      <c r="G572" s="129">
        <f t="shared" si="76"/>
        <v>5770340.5899999989</v>
      </c>
      <c r="H572" s="120" t="str">
        <f t="shared" si="77"/>
        <v>-</v>
      </c>
    </row>
    <row r="573" spans="2:8" x14ac:dyDescent="0.2">
      <c r="B573" s="121" t="s">
        <v>109</v>
      </c>
      <c r="C573" s="140">
        <f>VLOOKUP(B573,'DINAMICA SEGUIMIENTO CONTRATOS'!$A$5:$C$313,2,0)</f>
        <v>212285.76</v>
      </c>
      <c r="D573" s="129">
        <f>VLOOKUP(B573,'DINAMICA SEGUIMIENTO CONTRATOS'!$A$5:$C$313,3,0)</f>
        <v>517446.54000000004</v>
      </c>
      <c r="E573" s="120" t="str">
        <f t="shared" si="75"/>
        <v>MINIMO CUMPLIDO</v>
      </c>
      <c r="F573" s="140">
        <f>VLOOKUP(B573,'DINAMICA SEGUIMIENTO CONTRATOS'!$A$5:$D$313,4,0)</f>
        <v>517446.54000000004</v>
      </c>
      <c r="G573" s="129">
        <f t="shared" si="76"/>
        <v>0</v>
      </c>
      <c r="H573" s="120" t="str">
        <f t="shared" si="77"/>
        <v>MAXIMO ENTREGADO</v>
      </c>
    </row>
    <row r="574" spans="2:8" x14ac:dyDescent="0.2">
      <c r="B574" s="121" t="s">
        <v>115</v>
      </c>
      <c r="C574" s="140">
        <f>VLOOKUP(B574,'DINAMICA SEGUIMIENTO CONTRATOS'!$A$5:$C$313,2,0)</f>
        <v>2916936</v>
      </c>
      <c r="D574" s="129">
        <f>VLOOKUP(B574,'DINAMICA SEGUIMIENTO CONTRATOS'!$A$5:$C$313,3,0)</f>
        <v>6887210</v>
      </c>
      <c r="E574" s="120" t="str">
        <f t="shared" si="75"/>
        <v>MINIMO CUMPLIDO</v>
      </c>
      <c r="F574" s="140">
        <f>VLOOKUP(B574,'DINAMICA SEGUIMIENTO CONTRATOS'!$A$5:$D$313,4,0)</f>
        <v>6887210</v>
      </c>
      <c r="G574" s="129">
        <f t="shared" si="76"/>
        <v>0</v>
      </c>
      <c r="H574" s="120" t="str">
        <f t="shared" si="77"/>
        <v>MAXIMO ENTREGADO</v>
      </c>
    </row>
    <row r="575" spans="2:8" x14ac:dyDescent="0.2">
      <c r="B575" s="121" t="s">
        <v>127</v>
      </c>
      <c r="C575" s="140">
        <f>VLOOKUP(B575,'DINAMICA SEGUIMIENTO CONTRATOS'!$A$5:$C$313,2,0)</f>
        <v>8882932.5199999996</v>
      </c>
      <c r="D575" s="129">
        <f>VLOOKUP(B575,'DINAMICA SEGUIMIENTO CONTRATOS'!$A$5:$C$313,3,0)</f>
        <v>21189112.700000003</v>
      </c>
      <c r="E575" s="120" t="str">
        <f t="shared" si="75"/>
        <v>MINIMO CUMPLIDO</v>
      </c>
      <c r="F575" s="140">
        <f>VLOOKUP(B575,'DINAMICA SEGUIMIENTO CONTRATOS'!$A$5:$D$313,4,0)</f>
        <v>22194053.210000001</v>
      </c>
      <c r="G575" s="129">
        <f t="shared" si="76"/>
        <v>1004940.5099999979</v>
      </c>
      <c r="H575" s="120" t="str">
        <f t="shared" si="77"/>
        <v>-</v>
      </c>
    </row>
    <row r="576" spans="2:8" x14ac:dyDescent="0.2">
      <c r="B576" s="121" t="s">
        <v>140</v>
      </c>
      <c r="C576" s="140">
        <f>VLOOKUP(B576,'DINAMICA SEGUIMIENTO CONTRATOS'!$A$5:$C$313,2,0)</f>
        <v>111389.59999999999</v>
      </c>
      <c r="D576" s="129">
        <f>VLOOKUP(B576,'DINAMICA SEGUIMIENTO CONTRATOS'!$A$5:$C$313,3,0)</f>
        <v>278474</v>
      </c>
      <c r="E576" s="120" t="str">
        <f t="shared" si="75"/>
        <v>MINIMO CUMPLIDO</v>
      </c>
      <c r="F576" s="140">
        <f>VLOOKUP(B576,'DINAMICA SEGUIMIENTO CONTRATOS'!$A$5:$D$313,4,0)</f>
        <v>278474</v>
      </c>
      <c r="G576" s="129">
        <f t="shared" si="76"/>
        <v>0</v>
      </c>
      <c r="H576" s="120" t="str">
        <f t="shared" si="77"/>
        <v>MAXIMO ENTREGADO</v>
      </c>
    </row>
    <row r="577" spans="2:8" x14ac:dyDescent="0.2">
      <c r="B577" s="121" t="s">
        <v>148</v>
      </c>
      <c r="C577" s="140">
        <f>VLOOKUP(B577,'DINAMICA SEGUIMIENTO CONTRATOS'!$A$5:$C$313,2,0)</f>
        <v>6104</v>
      </c>
      <c r="D577" s="129">
        <f>VLOOKUP(B577,'DINAMICA SEGUIMIENTO CONTRATOS'!$A$5:$C$313,3,0)</f>
        <v>10900</v>
      </c>
      <c r="E577" s="120" t="str">
        <f t="shared" si="75"/>
        <v>MINIMO CUMPLIDO</v>
      </c>
      <c r="F577" s="140">
        <f>VLOOKUP(B577,'DINAMICA SEGUIMIENTO CONTRATOS'!$A$5:$D$313,4,0)</f>
        <v>15260</v>
      </c>
      <c r="G577" s="129">
        <f t="shared" si="76"/>
        <v>4360</v>
      </c>
      <c r="H577" s="120" t="str">
        <f t="shared" si="77"/>
        <v>-</v>
      </c>
    </row>
    <row r="578" spans="2:8" x14ac:dyDescent="0.2">
      <c r="B578" s="121" t="s">
        <v>160</v>
      </c>
      <c r="C578" s="140">
        <f>VLOOKUP(B578,'DINAMICA SEGUIMIENTO CONTRATOS'!$A$5:$C$313,2,0)</f>
        <v>9214855.75</v>
      </c>
      <c r="D578" s="129">
        <f>VLOOKUP(B578,'DINAMICA SEGUIMIENTO CONTRATOS'!$A$5:$C$313,3,0)</f>
        <v>22990517.25</v>
      </c>
      <c r="E578" s="120" t="str">
        <f t="shared" si="75"/>
        <v>MINIMO CUMPLIDO</v>
      </c>
      <c r="F578" s="140">
        <f>VLOOKUP(B578,'DINAMICA SEGUIMIENTO CONTRATOS'!$A$5:$D$313,4,0)</f>
        <v>22990517.25</v>
      </c>
      <c r="G578" s="129">
        <f t="shared" si="76"/>
        <v>0</v>
      </c>
      <c r="H578" s="120" t="str">
        <f t="shared" si="77"/>
        <v>MAXIMO ENTREGADO</v>
      </c>
    </row>
    <row r="579" spans="2:8" x14ac:dyDescent="0.2">
      <c r="B579" s="121" t="s">
        <v>166</v>
      </c>
      <c r="C579" s="140">
        <f>VLOOKUP(B579,'DINAMICA SEGUIMIENTO CONTRATOS'!$A$5:$C$313,2,0)</f>
        <v>11170152.620000001</v>
      </c>
      <c r="D579" s="129">
        <f>VLOOKUP(B579,'DINAMICA SEGUIMIENTO CONTRATOS'!$A$5:$C$313,3,0)</f>
        <v>11406344.82</v>
      </c>
      <c r="E579" s="120" t="str">
        <f t="shared" si="75"/>
        <v>MINIMO CUMPLIDO</v>
      </c>
      <c r="F579" s="140">
        <f>VLOOKUP(B579,'DINAMICA SEGUIMIENTO CONTRATOS'!$A$5:$D$313,4,0)</f>
        <v>27631369.82</v>
      </c>
      <c r="G579" s="129">
        <f t="shared" si="76"/>
        <v>16225025</v>
      </c>
      <c r="H579" s="120" t="str">
        <f t="shared" si="77"/>
        <v>-</v>
      </c>
    </row>
    <row r="580" spans="2:8" hidden="1" x14ac:dyDescent="0.2">
      <c r="B580" s="121" t="s">
        <v>188</v>
      </c>
      <c r="C580" s="140">
        <f>VLOOKUP(B580,'DINAMICA SEGUIMIENTO CONTRATOS'!$A$5:$C$313,2,0)</f>
        <v>19009146</v>
      </c>
      <c r="D580" s="129">
        <f>VLOOKUP(B580,'DINAMICA SEGUIMIENTO CONTRATOS'!$A$5:$C$313,3,0)</f>
        <v>11007880</v>
      </c>
      <c r="E580" s="120" t="str">
        <f t="shared" si="75"/>
        <v>SIN CUMPLIR</v>
      </c>
      <c r="F580" s="140">
        <f>VLOOKUP(B580,'DINAMICA SEGUIMIENTO CONTRATOS'!$A$5:$D$313,4,0)</f>
        <v>47126937</v>
      </c>
      <c r="G580" s="129">
        <f t="shared" si="76"/>
        <v>36119057</v>
      </c>
      <c r="H580" s="120" t="str">
        <f t="shared" si="77"/>
        <v>-</v>
      </c>
    </row>
    <row r="581" spans="2:8" x14ac:dyDescent="0.2">
      <c r="B581" s="121" t="s">
        <v>194</v>
      </c>
      <c r="C581" s="140">
        <f>VLOOKUP(B581,'DINAMICA SEGUIMIENTO CONTRATOS'!$A$5:$C$313,2,0)</f>
        <v>5531555.1000000006</v>
      </c>
      <c r="D581" s="129">
        <f>VLOOKUP(B581,'DINAMICA SEGUIMIENTO CONTRATOS'!$A$5:$C$313,3,0)</f>
        <v>7141591.7199999997</v>
      </c>
      <c r="E581" s="120" t="str">
        <f t="shared" si="75"/>
        <v>MINIMO CUMPLIDO</v>
      </c>
      <c r="F581" s="140">
        <f>VLOOKUP(B581,'DINAMICA SEGUIMIENTO CONTRATOS'!$A$5:$D$313,4,0)</f>
        <v>13701022.880000001</v>
      </c>
      <c r="G581" s="129">
        <f t="shared" si="76"/>
        <v>6559431.1600000011</v>
      </c>
      <c r="H581" s="120" t="str">
        <f t="shared" si="77"/>
        <v>-</v>
      </c>
    </row>
    <row r="582" spans="2:8" x14ac:dyDescent="0.2">
      <c r="B582" s="121" t="s">
        <v>200</v>
      </c>
      <c r="C582" s="140">
        <f>VLOOKUP(B582,'DINAMICA SEGUIMIENTO CONTRATOS'!$A$5:$C$313,2,0)</f>
        <v>736155</v>
      </c>
      <c r="D582" s="129">
        <f>VLOOKUP(B582,'DINAMICA SEGUIMIENTO CONTRATOS'!$A$5:$C$313,3,0)</f>
        <v>1799490</v>
      </c>
      <c r="E582" s="120" t="str">
        <f t="shared" si="75"/>
        <v>MINIMO CUMPLIDO</v>
      </c>
      <c r="F582" s="140">
        <f>VLOOKUP(B582,'DINAMICA SEGUIMIENTO CONTRATOS'!$A$5:$D$313,4,0)</f>
        <v>1799490</v>
      </c>
      <c r="G582" s="129">
        <f t="shared" si="76"/>
        <v>0</v>
      </c>
      <c r="H582" s="120" t="str">
        <f t="shared" si="77"/>
        <v>MAXIMO ENTREGADO</v>
      </c>
    </row>
    <row r="583" spans="2:8" hidden="1" x14ac:dyDescent="0.2">
      <c r="B583" s="121" t="s">
        <v>206</v>
      </c>
      <c r="C583" s="140">
        <f>VLOOKUP(B583,'DINAMICA SEGUIMIENTO CONTRATOS'!$A$5:$C$313,2,0)</f>
        <v>29450</v>
      </c>
      <c r="D583" s="129">
        <f>VLOOKUP(B583,'DINAMICA SEGUIMIENTO CONTRATOS'!$A$5:$C$313,3,0)</f>
        <v>0</v>
      </c>
      <c r="E583" s="120" t="str">
        <f t="shared" si="75"/>
        <v>SIN CUMPLIR</v>
      </c>
      <c r="F583" s="140">
        <f>VLOOKUP(B583,'DINAMICA SEGUIMIENTO CONTRATOS'!$A$5:$D$313,4,0)</f>
        <v>58900</v>
      </c>
      <c r="G583" s="129">
        <f t="shared" si="76"/>
        <v>58900</v>
      </c>
      <c r="H583" s="120" t="str">
        <f t="shared" si="77"/>
        <v>-</v>
      </c>
    </row>
    <row r="584" spans="2:8" x14ac:dyDescent="0.2">
      <c r="B584" s="121" t="s">
        <v>212</v>
      </c>
      <c r="C584" s="140">
        <f>VLOOKUP(B584,'DINAMICA SEGUIMIENTO CONTRATOS'!$A$5:$C$313,2,0)</f>
        <v>191366.28</v>
      </c>
      <c r="D584" s="129">
        <f>VLOOKUP(B584,'DINAMICA SEGUIMIENTO CONTRATOS'!$A$5:$C$313,3,0)</f>
        <v>478415.7</v>
      </c>
      <c r="E584" s="120" t="str">
        <f t="shared" si="75"/>
        <v>MINIMO CUMPLIDO</v>
      </c>
      <c r="F584" s="140">
        <f>VLOOKUP(B584,'DINAMICA SEGUIMIENTO CONTRATOS'!$A$5:$D$313,4,0)</f>
        <v>478415.7</v>
      </c>
      <c r="G584" s="129">
        <f t="shared" si="76"/>
        <v>0</v>
      </c>
      <c r="H584" s="120" t="str">
        <f t="shared" si="77"/>
        <v>MAXIMO ENTREGADO</v>
      </c>
    </row>
    <row r="585" spans="2:8" x14ac:dyDescent="0.2">
      <c r="B585" s="121" t="s">
        <v>218</v>
      </c>
      <c r="C585" s="140">
        <f>VLOOKUP(B585,'DINAMICA SEGUIMIENTO CONTRATOS'!$A$5:$C$313,2,0)</f>
        <v>3866826.5999999996</v>
      </c>
      <c r="D585" s="129">
        <f>VLOOKUP(B585,'DINAMICA SEGUIMIENTO CONTRATOS'!$A$5:$C$313,3,0)</f>
        <v>9574999.1999999993</v>
      </c>
      <c r="E585" s="120" t="str">
        <f t="shared" si="75"/>
        <v>MINIMO CUMPLIDO</v>
      </c>
      <c r="F585" s="140">
        <f>VLOOKUP(B585,'DINAMICA SEGUIMIENTO CONTRATOS'!$A$5:$D$313,4,0)</f>
        <v>9574999.1999999993</v>
      </c>
      <c r="G585" s="129">
        <f t="shared" si="76"/>
        <v>0</v>
      </c>
      <c r="H585" s="120" t="str">
        <f t="shared" si="77"/>
        <v>MAXIMO ENTREGADO</v>
      </c>
    </row>
    <row r="586" spans="2:8" x14ac:dyDescent="0.2">
      <c r="B586" s="121" t="s">
        <v>267</v>
      </c>
      <c r="C586" s="140">
        <f>VLOOKUP(B586,'DINAMICA SEGUIMIENTO CONTRATOS'!$A$5:$C$313,2,0)</f>
        <v>2444000</v>
      </c>
      <c r="D586" s="129">
        <f>VLOOKUP(B586,'DINAMICA SEGUIMIENTO CONTRATOS'!$A$5:$C$313,3,0)</f>
        <v>6084000</v>
      </c>
      <c r="E586" s="120" t="str">
        <f t="shared" si="75"/>
        <v>MINIMO CUMPLIDO</v>
      </c>
      <c r="F586" s="140">
        <f>VLOOKUP(B586,'DINAMICA SEGUIMIENTO CONTRATOS'!$A$5:$D$313,4,0)</f>
        <v>6084000</v>
      </c>
      <c r="G586" s="129">
        <f t="shared" si="76"/>
        <v>0</v>
      </c>
      <c r="H586" s="120" t="str">
        <f t="shared" si="77"/>
        <v>MAXIMO ENTREGADO</v>
      </c>
    </row>
    <row r="587" spans="2:8" x14ac:dyDescent="0.2">
      <c r="B587" s="121" t="s">
        <v>309</v>
      </c>
      <c r="C587" s="140">
        <f>VLOOKUP(B587,'DINAMICA SEGUIMIENTO CONTRATOS'!$A$5:$C$313,2,0)</f>
        <v>1162686</v>
      </c>
      <c r="D587" s="129">
        <f>VLOOKUP(B587,'DINAMICA SEGUIMIENTO CONTRATOS'!$A$5:$C$313,3,0)</f>
        <v>2674177.8000000003</v>
      </c>
      <c r="E587" s="120" t="str">
        <f t="shared" si="75"/>
        <v>MINIMO CUMPLIDO</v>
      </c>
      <c r="F587" s="140">
        <f>VLOOKUP(B587,'DINAMICA SEGUIMIENTO CONTRATOS'!$A$5:$D$313,4,0)</f>
        <v>2674177.8000000003</v>
      </c>
      <c r="G587" s="129">
        <f t="shared" si="76"/>
        <v>0</v>
      </c>
      <c r="H587" s="120" t="str">
        <f t="shared" si="77"/>
        <v>MAXIMO ENTREGADO</v>
      </c>
    </row>
    <row r="588" spans="2:8" hidden="1" x14ac:dyDescent="0.2">
      <c r="B588" s="121" t="s">
        <v>325</v>
      </c>
      <c r="C588" s="140">
        <f>VLOOKUP(B588,'DINAMICA SEGUIMIENTO CONTRATOS'!$A$5:$C$313,2,0)</f>
        <v>5120000</v>
      </c>
      <c r="D588" s="129">
        <f>VLOOKUP(B588,'DINAMICA SEGUIMIENTO CONTRATOS'!$A$5:$C$313,3,0)</f>
        <v>5120000</v>
      </c>
      <c r="E588" s="120" t="str">
        <f t="shared" si="75"/>
        <v>SIN CUMPLIR</v>
      </c>
      <c r="F588" s="140">
        <f>VLOOKUP(B588,'DINAMICA SEGUIMIENTO CONTRATOS'!$A$5:$D$313,4,0)</f>
        <v>12480000</v>
      </c>
      <c r="G588" s="129">
        <f t="shared" si="76"/>
        <v>7360000</v>
      </c>
      <c r="H588" s="120" t="str">
        <f t="shared" si="77"/>
        <v>-</v>
      </c>
    </row>
    <row r="589" spans="2:8" hidden="1" x14ac:dyDescent="0.2">
      <c r="B589" s="121" t="s">
        <v>329</v>
      </c>
      <c r="C589" s="140">
        <f>VLOOKUP(B589,'DINAMICA SEGUIMIENTO CONTRATOS'!$A$5:$C$313,2,0)</f>
        <v>665000</v>
      </c>
      <c r="D589" s="129">
        <f>VLOOKUP(B589,'DINAMICA SEGUIMIENTO CONTRATOS'!$A$5:$C$313,3,0)</f>
        <v>665000</v>
      </c>
      <c r="E589" s="120" t="str">
        <f t="shared" ref="E589:E652" si="78">IF(D589&gt;C589,"MINIMO CUMPLIDO","SIN CUMPLIR")</f>
        <v>SIN CUMPLIR</v>
      </c>
      <c r="F589" s="140">
        <f>VLOOKUP(B589,'DINAMICA SEGUIMIENTO CONTRATOS'!$A$5:$D$313,4,0)</f>
        <v>1645000</v>
      </c>
      <c r="G589" s="129">
        <f t="shared" ref="G589:G652" si="79">+F589-D589</f>
        <v>980000</v>
      </c>
      <c r="H589" s="120" t="str">
        <f t="shared" ref="H589:H652" si="80">IF(G589=0,"MAXIMO ENTREGADO","-")</f>
        <v>-</v>
      </c>
    </row>
    <row r="590" spans="2:8" x14ac:dyDescent="0.2">
      <c r="B590" s="121" t="s">
        <v>339</v>
      </c>
      <c r="C590" s="140">
        <f>VLOOKUP(B590,'DINAMICA SEGUIMIENTO CONTRATOS'!$A$5:$C$313,2,0)</f>
        <v>676548.39999999991</v>
      </c>
      <c r="D590" s="129">
        <f>VLOOKUP(B590,'DINAMICA SEGUIMIENTO CONTRATOS'!$A$5:$C$313,3,0)</f>
        <v>1679070.1199999999</v>
      </c>
      <c r="E590" s="120" t="str">
        <f t="shared" si="78"/>
        <v>MINIMO CUMPLIDO</v>
      </c>
      <c r="F590" s="140">
        <f>VLOOKUP(B590,'DINAMICA SEGUIMIENTO CONTRATOS'!$A$5:$D$313,4,0)</f>
        <v>1679070.1199999999</v>
      </c>
      <c r="G590" s="129">
        <f t="shared" si="79"/>
        <v>0</v>
      </c>
      <c r="H590" s="120" t="str">
        <f t="shared" si="80"/>
        <v>MAXIMO ENTREGADO</v>
      </c>
    </row>
    <row r="591" spans="2:8" x14ac:dyDescent="0.2">
      <c r="B591" s="121" t="s">
        <v>349</v>
      </c>
      <c r="C591" s="140">
        <f>VLOOKUP(B591,'DINAMICA SEGUIMIENTO CONTRATOS'!$A$5:$C$313,2,0)</f>
        <v>198528</v>
      </c>
      <c r="D591" s="129">
        <f>VLOOKUP(B591,'DINAMICA SEGUIMIENTO CONTRATOS'!$A$5:$C$313,3,0)</f>
        <v>494208</v>
      </c>
      <c r="E591" s="120" t="str">
        <f t="shared" si="78"/>
        <v>MINIMO CUMPLIDO</v>
      </c>
      <c r="F591" s="140">
        <f>VLOOKUP(B591,'DINAMICA SEGUIMIENTO CONTRATOS'!$A$5:$D$313,4,0)</f>
        <v>494208</v>
      </c>
      <c r="G591" s="129">
        <f t="shared" si="79"/>
        <v>0</v>
      </c>
      <c r="H591" s="120" t="str">
        <f t="shared" si="80"/>
        <v>MAXIMO ENTREGADO</v>
      </c>
    </row>
    <row r="592" spans="2:8" x14ac:dyDescent="0.2">
      <c r="B592" s="121" t="s">
        <v>363</v>
      </c>
      <c r="C592" s="140">
        <f>VLOOKUP(B592,'DINAMICA SEGUIMIENTO CONTRATOS'!$A$5:$C$313,2,0)</f>
        <v>142500</v>
      </c>
      <c r="D592" s="129">
        <f>VLOOKUP(B592,'DINAMICA SEGUIMIENTO CONTRATOS'!$A$5:$C$313,3,0)</f>
        <v>327750</v>
      </c>
      <c r="E592" s="120" t="str">
        <f t="shared" si="78"/>
        <v>MINIMO CUMPLIDO</v>
      </c>
      <c r="F592" s="140">
        <f>VLOOKUP(B592,'DINAMICA SEGUIMIENTO CONTRATOS'!$A$5:$D$313,4,0)</f>
        <v>327750</v>
      </c>
      <c r="G592" s="129">
        <f t="shared" si="79"/>
        <v>0</v>
      </c>
      <c r="H592" s="120" t="str">
        <f t="shared" si="80"/>
        <v>MAXIMO ENTREGADO</v>
      </c>
    </row>
    <row r="593" spans="2:8" hidden="1" x14ac:dyDescent="0.2">
      <c r="B593" s="121" t="s">
        <v>1306</v>
      </c>
      <c r="C593" s="140">
        <f>VLOOKUP(B593,'DINAMICA SEGUIMIENTO CONTRATOS'!$A$5:$C$313,2,0)</f>
        <v>185862</v>
      </c>
      <c r="D593" s="129">
        <f>VLOOKUP(B593,'DINAMICA SEGUIMIENTO CONTRATOS'!$A$5:$C$313,3,0)</f>
        <v>61258</v>
      </c>
      <c r="E593" s="120" t="str">
        <f t="shared" si="78"/>
        <v>SIN CUMPLIR</v>
      </c>
      <c r="F593" s="140">
        <f>VLOOKUP(B593,'DINAMICA SEGUIMIENTO CONTRATOS'!$A$5:$D$313,4,0)</f>
        <v>464382</v>
      </c>
      <c r="G593" s="129">
        <f t="shared" si="79"/>
        <v>403124</v>
      </c>
      <c r="H593" s="120" t="str">
        <f t="shared" si="80"/>
        <v>-</v>
      </c>
    </row>
    <row r="594" spans="2:8" x14ac:dyDescent="0.2">
      <c r="B594" s="121" t="s">
        <v>1315</v>
      </c>
      <c r="C594" s="140">
        <f>VLOOKUP(B594,'DINAMICA SEGUIMIENTO CONTRATOS'!$A$5:$C$313,2,0)</f>
        <v>41294.300000000003</v>
      </c>
      <c r="D594" s="129">
        <f>VLOOKUP(B594,'DINAMICA SEGUIMIENTO CONTRATOS'!$A$5:$C$313,3,0)</f>
        <v>95140.3</v>
      </c>
      <c r="E594" s="120" t="str">
        <f t="shared" si="78"/>
        <v>MINIMO CUMPLIDO</v>
      </c>
      <c r="F594" s="140">
        <f>VLOOKUP(B594,'DINAMICA SEGUIMIENTO CONTRATOS'!$A$5:$D$313,4,0)</f>
        <v>95140.3</v>
      </c>
      <c r="G594" s="129">
        <f t="shared" si="79"/>
        <v>0</v>
      </c>
      <c r="H594" s="120" t="str">
        <f t="shared" si="80"/>
        <v>MAXIMO ENTREGADO</v>
      </c>
    </row>
    <row r="595" spans="2:8" x14ac:dyDescent="0.2">
      <c r="B595" s="121" t="s">
        <v>1322</v>
      </c>
      <c r="C595" s="140">
        <f>VLOOKUP(B595,'DINAMICA SEGUIMIENTO CONTRATOS'!$A$5:$C$313,2,0)</f>
        <v>1270.5</v>
      </c>
      <c r="D595" s="129">
        <f>VLOOKUP(B595,'DINAMICA SEGUIMIENTO CONTRATOS'!$A$5:$C$313,3,0)</f>
        <v>2864.07</v>
      </c>
      <c r="E595" s="120" t="str">
        <f t="shared" si="78"/>
        <v>MINIMO CUMPLIDO</v>
      </c>
      <c r="F595" s="140">
        <f>VLOOKUP(B595,'DINAMICA SEGUIMIENTO CONTRATOS'!$A$5:$D$313,4,0)</f>
        <v>2936.67</v>
      </c>
      <c r="G595" s="129">
        <f t="shared" si="79"/>
        <v>72.599999999999909</v>
      </c>
      <c r="H595" s="120" t="str">
        <f t="shared" si="80"/>
        <v>-</v>
      </c>
    </row>
    <row r="596" spans="2:8" hidden="1" x14ac:dyDescent="0.2">
      <c r="B596" s="121" t="s">
        <v>1331</v>
      </c>
      <c r="C596" s="140">
        <f>VLOOKUP(B596,'DINAMICA SEGUIMIENTO CONTRATOS'!$A$5:$C$313,2,0)</f>
        <v>25.6</v>
      </c>
      <c r="D596" s="129">
        <f>VLOOKUP(B596,'DINAMICA SEGUIMIENTO CONTRATOS'!$A$5:$C$313,3,0)</f>
        <v>25.6</v>
      </c>
      <c r="E596" s="120" t="str">
        <f t="shared" si="78"/>
        <v>SIN CUMPLIR</v>
      </c>
      <c r="F596" s="140">
        <f>VLOOKUP(B596,'DINAMICA SEGUIMIENTO CONTRATOS'!$A$5:$D$313,4,0)</f>
        <v>64</v>
      </c>
      <c r="G596" s="129">
        <f t="shared" si="79"/>
        <v>38.4</v>
      </c>
      <c r="H596" s="120" t="str">
        <f t="shared" si="80"/>
        <v>-</v>
      </c>
    </row>
    <row r="597" spans="2:8" x14ac:dyDescent="0.2">
      <c r="B597" s="121" t="s">
        <v>2219</v>
      </c>
      <c r="C597" s="140">
        <f>VLOOKUP(B597,'DINAMICA SEGUIMIENTO CONTRATOS'!$A$5:$C$313,2,0)</f>
        <v>750</v>
      </c>
      <c r="D597" s="129">
        <f>VLOOKUP(B597,'DINAMICA SEGUIMIENTO CONTRATOS'!$A$5:$C$313,3,0)</f>
        <v>1750</v>
      </c>
      <c r="E597" s="120" t="str">
        <f t="shared" si="78"/>
        <v>MINIMO CUMPLIDO</v>
      </c>
      <c r="F597" s="140">
        <f>VLOOKUP(B597,'DINAMICA SEGUIMIENTO CONTRATOS'!$A$5:$D$313,4,0)</f>
        <v>1750</v>
      </c>
      <c r="G597" s="129">
        <f t="shared" si="79"/>
        <v>0</v>
      </c>
      <c r="H597" s="120" t="str">
        <f t="shared" si="80"/>
        <v>MAXIMO ENTREGADO</v>
      </c>
    </row>
    <row r="598" spans="2:8" x14ac:dyDescent="0.2">
      <c r="B598" s="121" t="s">
        <v>1337</v>
      </c>
      <c r="C598" s="140">
        <f>VLOOKUP(B598,'DINAMICA SEGUIMIENTO CONTRATOS'!$A$5:$C$313,2,0)</f>
        <v>20030.399999999998</v>
      </c>
      <c r="D598" s="129">
        <f>VLOOKUP(B598,'DINAMICA SEGUIMIENTO CONTRATOS'!$A$5:$C$313,3,0)</f>
        <v>50076</v>
      </c>
      <c r="E598" s="120" t="str">
        <f t="shared" si="78"/>
        <v>MINIMO CUMPLIDO</v>
      </c>
      <c r="F598" s="140">
        <f>VLOOKUP(B598,'DINAMICA SEGUIMIENTO CONTRATOS'!$A$5:$D$313,4,0)</f>
        <v>50076</v>
      </c>
      <c r="G598" s="129">
        <f t="shared" si="79"/>
        <v>0</v>
      </c>
      <c r="H598" s="120" t="str">
        <f t="shared" si="80"/>
        <v>MAXIMO ENTREGADO</v>
      </c>
    </row>
    <row r="599" spans="2:8" x14ac:dyDescent="0.2">
      <c r="B599" s="121" t="s">
        <v>1350</v>
      </c>
      <c r="C599" s="140">
        <f>VLOOKUP(B599,'DINAMICA SEGUIMIENTO CONTRATOS'!$A$5:$C$313,2,0)</f>
        <v>7224.96</v>
      </c>
      <c r="D599" s="129">
        <f>VLOOKUP(B599,'DINAMICA SEGUIMIENTO CONTRATOS'!$A$5:$C$313,3,0)</f>
        <v>7721.54</v>
      </c>
      <c r="E599" s="120" t="str">
        <f t="shared" si="78"/>
        <v>MINIMO CUMPLIDO</v>
      </c>
      <c r="F599" s="140">
        <f>VLOOKUP(B599,'DINAMICA SEGUIMIENTO CONTRATOS'!$A$5:$D$313,4,0)</f>
        <v>17822.87</v>
      </c>
      <c r="G599" s="129">
        <f t="shared" si="79"/>
        <v>10101.329999999998</v>
      </c>
      <c r="H599" s="120" t="str">
        <f t="shared" si="80"/>
        <v>-</v>
      </c>
    </row>
    <row r="600" spans="2:8" hidden="1" x14ac:dyDescent="0.2">
      <c r="B600" s="121" t="s">
        <v>1354</v>
      </c>
      <c r="C600" s="140">
        <f>VLOOKUP(B600,'DINAMICA SEGUIMIENTO CONTRATOS'!$A$5:$C$313,2,0)</f>
        <v>4667.1000000000004</v>
      </c>
      <c r="D600" s="129">
        <f>VLOOKUP(B600,'DINAMICA SEGUIMIENTO CONTRATOS'!$A$5:$C$313,3,0)</f>
        <v>0</v>
      </c>
      <c r="E600" s="120" t="str">
        <f t="shared" si="78"/>
        <v>SIN CUMPLIR</v>
      </c>
      <c r="F600" s="140">
        <f>VLOOKUP(B600,'DINAMICA SEGUIMIENTO CONTRATOS'!$A$5:$D$313,4,0)</f>
        <v>11288.2</v>
      </c>
      <c r="G600" s="129">
        <f t="shared" si="79"/>
        <v>11288.2</v>
      </c>
      <c r="H600" s="120" t="str">
        <f t="shared" si="80"/>
        <v>-</v>
      </c>
    </row>
    <row r="601" spans="2:8" hidden="1" x14ac:dyDescent="0.2">
      <c r="B601" s="121" t="s">
        <v>1399</v>
      </c>
      <c r="C601" s="140">
        <f>VLOOKUP(B601,'DINAMICA SEGUIMIENTO CONTRATOS'!$A$5:$C$313,2,0)</f>
        <v>9280</v>
      </c>
      <c r="D601" s="129">
        <f>VLOOKUP(B601,'DINAMICA SEGUIMIENTO CONTRATOS'!$A$5:$C$313,3,0)</f>
        <v>0</v>
      </c>
      <c r="E601" s="120" t="str">
        <f t="shared" si="78"/>
        <v>SIN CUMPLIR</v>
      </c>
      <c r="F601" s="140">
        <f>VLOOKUP(B601,'DINAMICA SEGUIMIENTO CONTRATOS'!$A$5:$D$313,4,0)</f>
        <v>22620</v>
      </c>
      <c r="G601" s="129">
        <f t="shared" si="79"/>
        <v>22620</v>
      </c>
      <c r="H601" s="120" t="str">
        <f t="shared" si="80"/>
        <v>-</v>
      </c>
    </row>
    <row r="602" spans="2:8" hidden="1" x14ac:dyDescent="0.2">
      <c r="B602" s="121" t="s">
        <v>1376</v>
      </c>
      <c r="C602" s="140">
        <f>VLOOKUP(B602,'DINAMICA SEGUIMIENTO CONTRATOS'!$A$5:$C$313,2,0)</f>
        <v>29792.58</v>
      </c>
      <c r="D602" s="129">
        <f>VLOOKUP(B602,'DINAMICA SEGUIMIENTO CONTRATOS'!$A$5:$C$313,3,0)</f>
        <v>0</v>
      </c>
      <c r="E602" s="120" t="str">
        <f t="shared" si="78"/>
        <v>SIN CUMPLIR</v>
      </c>
      <c r="F602" s="140">
        <f>VLOOKUP(B602,'DINAMICA SEGUIMIENTO CONTRATOS'!$A$5:$D$313,4,0)</f>
        <v>74432.039999999994</v>
      </c>
      <c r="G602" s="129">
        <f t="shared" si="79"/>
        <v>74432.039999999994</v>
      </c>
      <c r="H602" s="120" t="str">
        <f t="shared" si="80"/>
        <v>-</v>
      </c>
    </row>
    <row r="603" spans="2:8" hidden="1" x14ac:dyDescent="0.2">
      <c r="B603" s="121" t="s">
        <v>1381</v>
      </c>
      <c r="C603" s="140">
        <f>VLOOKUP(B603,'DINAMICA SEGUIMIENTO CONTRATOS'!$A$5:$C$313,2,0)</f>
        <v>908539.78</v>
      </c>
      <c r="D603" s="129">
        <f>VLOOKUP(B603,'DINAMICA SEGUIMIENTO CONTRATOS'!$A$5:$C$313,3,0)</f>
        <v>3739.78</v>
      </c>
      <c r="E603" s="120" t="str">
        <f t="shared" si="78"/>
        <v>SIN CUMPLIR</v>
      </c>
      <c r="F603" s="140">
        <f>VLOOKUP(B603,'DINAMICA SEGUIMIENTO CONTRATOS'!$A$5:$D$313,4,0)</f>
        <v>2271349.4500000002</v>
      </c>
      <c r="G603" s="129">
        <f t="shared" si="79"/>
        <v>2267609.6700000004</v>
      </c>
      <c r="H603" s="120" t="str">
        <f t="shared" si="80"/>
        <v>-</v>
      </c>
    </row>
    <row r="604" spans="2:8" hidden="1" x14ac:dyDescent="0.2">
      <c r="B604" s="121" t="s">
        <v>1414</v>
      </c>
      <c r="C604" s="140">
        <f>VLOOKUP(B604,'DINAMICA SEGUIMIENTO CONTRATOS'!$A$5:$C$313,2,0)</f>
        <v>1861191</v>
      </c>
      <c r="D604" s="129">
        <f>VLOOKUP(B604,'DINAMICA SEGUIMIENTO CONTRATOS'!$A$5:$C$313,3,0)</f>
        <v>0</v>
      </c>
      <c r="E604" s="120" t="str">
        <f t="shared" si="78"/>
        <v>SIN CUMPLIR</v>
      </c>
      <c r="F604" s="140">
        <f>VLOOKUP(B604,'DINAMICA SEGUIMIENTO CONTRATOS'!$A$5:$D$313,4,0)</f>
        <v>4642281</v>
      </c>
      <c r="G604" s="129">
        <f t="shared" si="79"/>
        <v>4642281</v>
      </c>
      <c r="H604" s="120" t="str">
        <f t="shared" si="80"/>
        <v>-</v>
      </c>
    </row>
    <row r="605" spans="2:8" hidden="1" x14ac:dyDescent="0.2">
      <c r="B605" s="121" t="s">
        <v>1405</v>
      </c>
      <c r="C605" s="140">
        <f>VLOOKUP(B605,'DINAMICA SEGUIMIENTO CONTRATOS'!$A$5:$C$313,2,0)</f>
        <v>104520</v>
      </c>
      <c r="D605" s="129">
        <f>VLOOKUP(B605,'DINAMICA SEGUIMIENTO CONTRATOS'!$A$5:$C$313,3,0)</f>
        <v>0</v>
      </c>
      <c r="E605" s="120" t="str">
        <f t="shared" si="78"/>
        <v>SIN CUMPLIR</v>
      </c>
      <c r="F605" s="140">
        <f>VLOOKUP(B605,'DINAMICA SEGUIMIENTO CONTRATOS'!$A$5:$D$313,4,0)</f>
        <v>261300</v>
      </c>
      <c r="G605" s="129">
        <f t="shared" si="79"/>
        <v>261300</v>
      </c>
      <c r="H605" s="120" t="str">
        <f t="shared" si="80"/>
        <v>-</v>
      </c>
    </row>
    <row r="606" spans="2:8" hidden="1" x14ac:dyDescent="0.2">
      <c r="B606" s="121" t="s">
        <v>1421</v>
      </c>
      <c r="C606" s="140">
        <f>VLOOKUP(B606,'DINAMICA SEGUIMIENTO CONTRATOS'!$A$5:$C$313,2,0)</f>
        <v>108733.5</v>
      </c>
      <c r="D606" s="129">
        <f>VLOOKUP(B606,'DINAMICA SEGUIMIENTO CONTRATOS'!$A$5:$C$313,3,0)</f>
        <v>108733.5</v>
      </c>
      <c r="E606" s="120" t="str">
        <f t="shared" si="78"/>
        <v>SIN CUMPLIR</v>
      </c>
      <c r="F606" s="140">
        <f>VLOOKUP(B606,'DINAMICA SEGUIMIENTO CONTRATOS'!$A$5:$D$313,4,0)</f>
        <v>271626.5</v>
      </c>
      <c r="G606" s="129">
        <f t="shared" si="79"/>
        <v>162893</v>
      </c>
      <c r="H606" s="120" t="str">
        <f t="shared" si="80"/>
        <v>-</v>
      </c>
    </row>
    <row r="607" spans="2:8" hidden="1" x14ac:dyDescent="0.2">
      <c r="B607" s="121" t="s">
        <v>384</v>
      </c>
      <c r="C607" s="140">
        <f>VLOOKUP(B607,'DINAMICA SEGUIMIENTO CONTRATOS'!$A$5:$C$313,2,0)</f>
        <v>1066.68</v>
      </c>
      <c r="D607" s="129">
        <f>VLOOKUP(B607,'DINAMICA SEGUIMIENTO CONTRATOS'!$A$5:$C$313,3,0)</f>
        <v>0</v>
      </c>
      <c r="E607" s="120" t="str">
        <f t="shared" si="78"/>
        <v>SIN CUMPLIR</v>
      </c>
      <c r="F607" s="140">
        <f>VLOOKUP(B607,'DINAMICA SEGUIMIENTO CONTRATOS'!$A$5:$D$313,4,0)</f>
        <v>2133.36</v>
      </c>
      <c r="G607" s="129">
        <f t="shared" si="79"/>
        <v>2133.36</v>
      </c>
      <c r="H607" s="120" t="str">
        <f t="shared" si="80"/>
        <v>-</v>
      </c>
    </row>
    <row r="608" spans="2:8" hidden="1" x14ac:dyDescent="0.2">
      <c r="B608" s="121" t="s">
        <v>1456</v>
      </c>
      <c r="C608" s="140">
        <f>VLOOKUP(B608,'DINAMICA SEGUIMIENTO CONTRATOS'!$A$5:$C$313,2,0)</f>
        <v>68250</v>
      </c>
      <c r="D608" s="129">
        <f>VLOOKUP(B608,'DINAMICA SEGUIMIENTO CONTRATOS'!$A$5:$C$313,3,0)</f>
        <v>0</v>
      </c>
      <c r="E608" s="120" t="str">
        <f t="shared" si="78"/>
        <v>SIN CUMPLIR</v>
      </c>
      <c r="F608" s="140">
        <f>VLOOKUP(B608,'DINAMICA SEGUIMIENTO CONTRATOS'!$A$5:$D$313,4,0)</f>
        <v>136500</v>
      </c>
      <c r="G608" s="129">
        <f t="shared" si="79"/>
        <v>136500</v>
      </c>
      <c r="H608" s="120" t="str">
        <f t="shared" si="80"/>
        <v>-</v>
      </c>
    </row>
    <row r="609" spans="2:8" hidden="1" x14ac:dyDescent="0.2">
      <c r="B609" s="121" t="s">
        <v>1428</v>
      </c>
      <c r="C609" s="140">
        <f>VLOOKUP(B609,'DINAMICA SEGUIMIENTO CONTRATOS'!$A$5:$C$313,2,0)</f>
        <v>2130.64</v>
      </c>
      <c r="D609" s="129">
        <f>VLOOKUP(B609,'DINAMICA SEGUIMIENTO CONTRATOS'!$A$5:$C$313,3,0)</f>
        <v>0</v>
      </c>
      <c r="E609" s="120" t="str">
        <f t="shared" si="78"/>
        <v>SIN CUMPLIR</v>
      </c>
      <c r="F609" s="140">
        <f>VLOOKUP(B609,'DINAMICA SEGUIMIENTO CONTRATOS'!$A$5:$D$313,4,0)</f>
        <v>4793.9399999999996</v>
      </c>
      <c r="G609" s="129">
        <f t="shared" si="79"/>
        <v>4793.9399999999996</v>
      </c>
      <c r="H609" s="120" t="str">
        <f t="shared" si="80"/>
        <v>-</v>
      </c>
    </row>
    <row r="610" spans="2:8" hidden="1" x14ac:dyDescent="0.2">
      <c r="B610" s="121" t="s">
        <v>1451</v>
      </c>
      <c r="C610" s="140">
        <f>VLOOKUP(B610,'DINAMICA SEGUIMIENTO CONTRATOS'!$A$5:$C$313,2,0)</f>
        <v>498960</v>
      </c>
      <c r="D610" s="129">
        <f>VLOOKUP(B610,'DINAMICA SEGUIMIENTO CONTRATOS'!$A$5:$C$313,3,0)</f>
        <v>0</v>
      </c>
      <c r="E610" s="120" t="str">
        <f t="shared" si="78"/>
        <v>SIN CUMPLIR</v>
      </c>
      <c r="F610" s="140">
        <f>VLOOKUP(B610,'DINAMICA SEGUIMIENTO CONTRATOS'!$A$5:$D$313,4,0)</f>
        <v>1147608</v>
      </c>
      <c r="G610" s="129">
        <f t="shared" si="79"/>
        <v>1147608</v>
      </c>
      <c r="H610" s="120" t="str">
        <f t="shared" si="80"/>
        <v>-</v>
      </c>
    </row>
    <row r="611" spans="2:8" hidden="1" x14ac:dyDescent="0.2">
      <c r="B611" s="121" t="s">
        <v>1440</v>
      </c>
      <c r="C611" s="140">
        <f>VLOOKUP(B611,'DINAMICA SEGUIMIENTO CONTRATOS'!$A$5:$C$313,2,0)</f>
        <v>467048.39999999997</v>
      </c>
      <c r="D611" s="129">
        <f>VLOOKUP(B611,'DINAMICA SEGUIMIENTO CONTRATOS'!$A$5:$C$313,3,0)</f>
        <v>0</v>
      </c>
      <c r="E611" s="120" t="str">
        <f t="shared" si="78"/>
        <v>SIN CUMPLIR</v>
      </c>
      <c r="F611" s="140">
        <f>VLOOKUP(B611,'DINAMICA SEGUIMIENTO CONTRATOS'!$A$5:$D$313,4,0)</f>
        <v>1164181.2</v>
      </c>
      <c r="G611" s="129">
        <f t="shared" si="79"/>
        <v>1164181.2</v>
      </c>
      <c r="H611" s="120" t="str">
        <f t="shared" si="80"/>
        <v>-</v>
      </c>
    </row>
    <row r="612" spans="2:8" hidden="1" x14ac:dyDescent="0.2">
      <c r="B612" s="121" t="s">
        <v>1461</v>
      </c>
      <c r="C612" s="140">
        <f>VLOOKUP(B612,'DINAMICA SEGUIMIENTO CONTRATOS'!$A$5:$C$313,2,0)</f>
        <v>206334</v>
      </c>
      <c r="D612" s="129">
        <f>VLOOKUP(B612,'DINAMICA SEGUIMIENTO CONTRATOS'!$A$5:$C$313,3,0)</f>
        <v>0</v>
      </c>
      <c r="E612" s="120" t="str">
        <f t="shared" si="78"/>
        <v>SIN CUMPLIR</v>
      </c>
      <c r="F612" s="140">
        <f>VLOOKUP(B612,'DINAMICA SEGUIMIENTO CONTRATOS'!$A$5:$D$313,4,0)</f>
        <v>509373</v>
      </c>
      <c r="G612" s="129">
        <f t="shared" si="79"/>
        <v>509373</v>
      </c>
      <c r="H612" s="120" t="str">
        <f t="shared" si="80"/>
        <v>-</v>
      </c>
    </row>
    <row r="613" spans="2:8" hidden="1" x14ac:dyDescent="0.2">
      <c r="B613" s="121" t="s">
        <v>1432</v>
      </c>
      <c r="C613" s="140">
        <f>VLOOKUP(B613,'DINAMICA SEGUIMIENTO CONTRATOS'!$A$5:$C$313,2,0)</f>
        <v>32280</v>
      </c>
      <c r="D613" s="129">
        <f>VLOOKUP(B613,'DINAMICA SEGUIMIENTO CONTRATOS'!$A$5:$C$313,3,0)</f>
        <v>17485</v>
      </c>
      <c r="E613" s="120" t="str">
        <f t="shared" si="78"/>
        <v>SIN CUMPLIR</v>
      </c>
      <c r="F613" s="140">
        <f>VLOOKUP(B613,'DINAMICA SEGUIMIENTO CONTRATOS'!$A$5:$D$313,4,0)</f>
        <v>79355</v>
      </c>
      <c r="G613" s="129">
        <f t="shared" si="79"/>
        <v>61870</v>
      </c>
      <c r="H613" s="120" t="str">
        <f t="shared" si="80"/>
        <v>-</v>
      </c>
    </row>
    <row r="614" spans="2:8" x14ac:dyDescent="0.2">
      <c r="B614" s="121" t="s">
        <v>1475</v>
      </c>
      <c r="C614" s="140">
        <f>VLOOKUP(B614,'DINAMICA SEGUIMIENTO CONTRATOS'!$A$5:$C$313,2,0)</f>
        <v>198095.81999999873</v>
      </c>
      <c r="D614" s="129">
        <f>VLOOKUP(B614,'DINAMICA SEGUIMIENTO CONTRATOS'!$A$5:$C$313,3,0)</f>
        <v>209136.64999999866</v>
      </c>
      <c r="E614" s="120" t="str">
        <f t="shared" si="78"/>
        <v>MINIMO CUMPLIDO</v>
      </c>
      <c r="F614" s="140">
        <f>VLOOKUP(B614,'DINAMICA SEGUIMIENTO CONTRATOS'!$A$5:$D$313,4,0)</f>
        <v>494362.7899999966</v>
      </c>
      <c r="G614" s="129">
        <f t="shared" si="79"/>
        <v>285226.13999999792</v>
      </c>
      <c r="H614" s="120" t="str">
        <f t="shared" si="80"/>
        <v>-</v>
      </c>
    </row>
    <row r="615" spans="2:8" x14ac:dyDescent="0.2">
      <c r="B615" s="121" t="s">
        <v>1480</v>
      </c>
      <c r="C615" s="140">
        <f>VLOOKUP(B615,'DINAMICA SEGUIMIENTO CONTRATOS'!$A$5:$C$313,2,0)</f>
        <v>12562.019999999977</v>
      </c>
      <c r="D615" s="129">
        <f>VLOOKUP(B615,'DINAMICA SEGUIMIENTO CONTRATOS'!$A$5:$C$313,3,0)</f>
        <v>30546.459999999948</v>
      </c>
      <c r="E615" s="120" t="str">
        <f t="shared" si="78"/>
        <v>MINIMO CUMPLIDO</v>
      </c>
      <c r="F615" s="140">
        <f>VLOOKUP(B615,'DINAMICA SEGUIMIENTO CONTRATOS'!$A$5:$D$313,4,0)</f>
        <v>31109.199999999946</v>
      </c>
      <c r="G615" s="129">
        <f t="shared" si="79"/>
        <v>562.73999999999796</v>
      </c>
      <c r="H615" s="120" t="str">
        <f t="shared" si="80"/>
        <v>-</v>
      </c>
    </row>
    <row r="616" spans="2:8" hidden="1" x14ac:dyDescent="0.2">
      <c r="B616" s="121" t="s">
        <v>1485</v>
      </c>
      <c r="C616" s="140">
        <f>VLOOKUP(B616,'DINAMICA SEGUIMIENTO CONTRATOS'!$A$5:$C$313,2,0)</f>
        <v>6806.0799999999963</v>
      </c>
      <c r="D616" s="129">
        <f>VLOOKUP(B616,'DINAMICA SEGUIMIENTO CONTRATOS'!$A$5:$C$313,3,0)</f>
        <v>4058.7699999999959</v>
      </c>
      <c r="E616" s="120" t="str">
        <f t="shared" si="78"/>
        <v>SIN CUMPLIR</v>
      </c>
      <c r="F616" s="140">
        <f>VLOOKUP(B616,'DINAMICA SEGUIMIENTO CONTRATOS'!$A$5:$D$313,4,0)</f>
        <v>16801.579999999991</v>
      </c>
      <c r="G616" s="129">
        <f t="shared" si="79"/>
        <v>12742.809999999994</v>
      </c>
      <c r="H616" s="120" t="str">
        <f t="shared" si="80"/>
        <v>-</v>
      </c>
    </row>
    <row r="617" spans="2:8" x14ac:dyDescent="0.2">
      <c r="B617" s="121" t="s">
        <v>1489</v>
      </c>
      <c r="C617" s="140">
        <f>VLOOKUP(B617,'DINAMICA SEGUIMIENTO CONTRATOS'!$A$5:$C$313,2,0)</f>
        <v>108525.69</v>
      </c>
      <c r="D617" s="129">
        <f>VLOOKUP(B617,'DINAMICA SEGUIMIENTO CONTRATOS'!$A$5:$C$313,3,0)</f>
        <v>270850.44</v>
      </c>
      <c r="E617" s="120" t="str">
        <f t="shared" si="78"/>
        <v>MINIMO CUMPLIDO</v>
      </c>
      <c r="F617" s="140">
        <f>VLOOKUP(B617,'DINAMICA SEGUIMIENTO CONTRATOS'!$A$5:$D$313,4,0)</f>
        <v>270850.44</v>
      </c>
      <c r="G617" s="129">
        <f t="shared" si="79"/>
        <v>0</v>
      </c>
      <c r="H617" s="120" t="str">
        <f t="shared" si="80"/>
        <v>MAXIMO ENTREGADO</v>
      </c>
    </row>
    <row r="618" spans="2:8" hidden="1" x14ac:dyDescent="0.2">
      <c r="B618" s="121" t="s">
        <v>1495</v>
      </c>
      <c r="C618" s="140">
        <f>VLOOKUP(B618,'DINAMICA SEGUIMIENTO CONTRATOS'!$A$5:$C$313,2,0)</f>
        <v>72002</v>
      </c>
      <c r="D618" s="129">
        <f>VLOOKUP(B618,'DINAMICA SEGUIMIENTO CONTRATOS'!$A$5:$C$313,3,0)</f>
        <v>0</v>
      </c>
      <c r="E618" s="120" t="str">
        <f t="shared" si="78"/>
        <v>SIN CUMPLIR</v>
      </c>
      <c r="F618" s="140">
        <f>VLOOKUP(B618,'DINAMICA SEGUIMIENTO CONTRATOS'!$A$5:$D$313,4,0)</f>
        <v>179032</v>
      </c>
      <c r="G618" s="129">
        <f t="shared" si="79"/>
        <v>179032</v>
      </c>
      <c r="H618" s="120" t="str">
        <f t="shared" si="80"/>
        <v>-</v>
      </c>
    </row>
    <row r="619" spans="2:8" hidden="1" x14ac:dyDescent="0.2">
      <c r="B619" s="121" t="s">
        <v>1501</v>
      </c>
      <c r="C619" s="140">
        <f>VLOOKUP(B619,'DINAMICA SEGUIMIENTO CONTRATOS'!$A$5:$C$313,2,0)</f>
        <v>1601.64</v>
      </c>
      <c r="D619" s="129">
        <f>VLOOKUP(B619,'DINAMICA SEGUIMIENTO CONTRATOS'!$A$5:$C$313,3,0)</f>
        <v>0</v>
      </c>
      <c r="E619" s="120" t="str">
        <f t="shared" si="78"/>
        <v>SIN CUMPLIR</v>
      </c>
      <c r="F619" s="140">
        <f>VLOOKUP(B619,'DINAMICA SEGUIMIENTO CONTRATOS'!$A$5:$D$313,4,0)</f>
        <v>4004.1000000000004</v>
      </c>
      <c r="G619" s="129">
        <f t="shared" si="79"/>
        <v>4004.1000000000004</v>
      </c>
      <c r="H619" s="120" t="str">
        <f t="shared" si="80"/>
        <v>-</v>
      </c>
    </row>
    <row r="620" spans="2:8" hidden="1" x14ac:dyDescent="0.2">
      <c r="B620" s="121" t="s">
        <v>1506</v>
      </c>
      <c r="C620" s="140">
        <f>VLOOKUP(B620,'DINAMICA SEGUIMIENTO CONTRATOS'!$A$5:$C$313,2,0)</f>
        <v>31393.069999999909</v>
      </c>
      <c r="D620" s="129">
        <f>VLOOKUP(B620,'DINAMICA SEGUIMIENTO CONTRATOS'!$A$5:$C$313,3,0)</f>
        <v>19392.75999999998</v>
      </c>
      <c r="E620" s="120" t="str">
        <f t="shared" si="78"/>
        <v>SIN CUMPLIR</v>
      </c>
      <c r="F620" s="140">
        <f>VLOOKUP(B620,'DINAMICA SEGUIMIENTO CONTRATOS'!$A$5:$D$313,4,0)</f>
        <v>78052.749999999767</v>
      </c>
      <c r="G620" s="129">
        <f t="shared" si="79"/>
        <v>58659.989999999787</v>
      </c>
      <c r="H620" s="120" t="str">
        <f t="shared" si="80"/>
        <v>-</v>
      </c>
    </row>
    <row r="621" spans="2:8" x14ac:dyDescent="0.2">
      <c r="B621" s="121" t="s">
        <v>1514</v>
      </c>
      <c r="C621" s="140">
        <f>VLOOKUP(B621,'DINAMICA SEGUIMIENTO CONTRATOS'!$A$5:$C$313,2,0)</f>
        <v>10953.470000000001</v>
      </c>
      <c r="D621" s="129">
        <f>VLOOKUP(B621,'DINAMICA SEGUIMIENTO CONTRATOS'!$A$5:$C$313,3,0)</f>
        <v>27146.95</v>
      </c>
      <c r="E621" s="120" t="str">
        <f t="shared" si="78"/>
        <v>MINIMO CUMPLIDO</v>
      </c>
      <c r="F621" s="140">
        <f>VLOOKUP(B621,'DINAMICA SEGUIMIENTO CONTRATOS'!$A$5:$D$313,4,0)</f>
        <v>27146.95</v>
      </c>
      <c r="G621" s="129">
        <f t="shared" si="79"/>
        <v>0</v>
      </c>
      <c r="H621" s="120" t="str">
        <f t="shared" si="80"/>
        <v>MAXIMO ENTREGADO</v>
      </c>
    </row>
    <row r="622" spans="2:8" x14ac:dyDescent="0.2">
      <c r="B622" s="121" t="s">
        <v>1519</v>
      </c>
      <c r="C622" s="140">
        <f>VLOOKUP(B622,'DINAMICA SEGUIMIENTO CONTRATOS'!$A$5:$C$313,2,0)</f>
        <v>32346.379999999936</v>
      </c>
      <c r="D622" s="129">
        <f>VLOOKUP(B622,'DINAMICA SEGUIMIENTO CONTRATOS'!$A$5:$C$313,3,0)</f>
        <v>70311.199999999837</v>
      </c>
      <c r="E622" s="120" t="str">
        <f t="shared" si="78"/>
        <v>MINIMO CUMPLIDO</v>
      </c>
      <c r="F622" s="140">
        <f>VLOOKUP(B622,'DINAMICA SEGUIMIENTO CONTRATOS'!$A$5:$D$313,4,0)</f>
        <v>80541.199999999837</v>
      </c>
      <c r="G622" s="129">
        <f t="shared" si="79"/>
        <v>10230</v>
      </c>
      <c r="H622" s="120" t="str">
        <f t="shared" si="80"/>
        <v>-</v>
      </c>
    </row>
    <row r="623" spans="2:8" hidden="1" x14ac:dyDescent="0.2">
      <c r="B623" s="121" t="s">
        <v>1524</v>
      </c>
      <c r="C623" s="140">
        <f>VLOOKUP(B623,'DINAMICA SEGUIMIENTO CONTRATOS'!$A$5:$C$313,2,0)</f>
        <v>389.37999999999801</v>
      </c>
      <c r="D623" s="129">
        <f>VLOOKUP(B623,'DINAMICA SEGUIMIENTO CONTRATOS'!$A$5:$C$313,3,0)</f>
        <v>0</v>
      </c>
      <c r="E623" s="120" t="str">
        <f t="shared" si="78"/>
        <v>SIN CUMPLIR</v>
      </c>
      <c r="F623" s="140">
        <f>VLOOKUP(B623,'DINAMICA SEGUIMIENTO CONTRATOS'!$A$5:$D$313,4,0)</f>
        <v>973.44999999999504</v>
      </c>
      <c r="G623" s="129">
        <f t="shared" si="79"/>
        <v>973.44999999999504</v>
      </c>
      <c r="H623" s="120" t="str">
        <f t="shared" si="80"/>
        <v>-</v>
      </c>
    </row>
    <row r="624" spans="2:8" hidden="1" x14ac:dyDescent="0.2">
      <c r="B624" s="121" t="s">
        <v>1530</v>
      </c>
      <c r="C624" s="140">
        <f>VLOOKUP(B624,'DINAMICA SEGUIMIENTO CONTRATOS'!$A$5:$C$313,2,0)</f>
        <v>49309.639999999868</v>
      </c>
      <c r="D624" s="129">
        <f>VLOOKUP(B624,'DINAMICA SEGUIMIENTO CONTRATOS'!$A$5:$C$313,3,0)</f>
        <v>34797.759999999937</v>
      </c>
      <c r="E624" s="120" t="str">
        <f t="shared" si="78"/>
        <v>SIN CUMPLIR</v>
      </c>
      <c r="F624" s="140">
        <f>VLOOKUP(B624,'DINAMICA SEGUIMIENTO CONTRATOS'!$A$5:$D$313,4,0)</f>
        <v>122608.73999999966</v>
      </c>
      <c r="G624" s="129">
        <f t="shared" si="79"/>
        <v>87810.979999999719</v>
      </c>
      <c r="H624" s="120" t="str">
        <f t="shared" si="80"/>
        <v>-</v>
      </c>
    </row>
    <row r="625" spans="2:8" hidden="1" x14ac:dyDescent="0.2">
      <c r="B625" s="121" t="s">
        <v>1546</v>
      </c>
      <c r="C625" s="140">
        <f>VLOOKUP(B625,'DINAMICA SEGUIMIENTO CONTRATOS'!$A$5:$C$313,2,0)</f>
        <v>39889.509999999995</v>
      </c>
      <c r="D625" s="129">
        <f>VLOOKUP(B625,'DINAMICA SEGUIMIENTO CONTRATOS'!$A$5:$C$313,3,0)</f>
        <v>0</v>
      </c>
      <c r="E625" s="120" t="str">
        <f t="shared" si="78"/>
        <v>SIN CUMPLIR</v>
      </c>
      <c r="F625" s="140">
        <f>VLOOKUP(B625,'DINAMICA SEGUIMIENTO CONTRATOS'!$A$5:$D$313,4,0)</f>
        <v>98957.67</v>
      </c>
      <c r="G625" s="129">
        <f t="shared" si="79"/>
        <v>98957.67</v>
      </c>
      <c r="H625" s="120" t="str">
        <f t="shared" si="80"/>
        <v>-</v>
      </c>
    </row>
    <row r="626" spans="2:8" x14ac:dyDescent="0.2">
      <c r="B626" s="121" t="s">
        <v>1569</v>
      </c>
      <c r="C626" s="140">
        <f>VLOOKUP(B626,'DINAMICA SEGUIMIENTO CONTRATOS'!$A$5:$C$313,2,0)</f>
        <v>109390.20999999999</v>
      </c>
      <c r="D626" s="129">
        <f>VLOOKUP(B626,'DINAMICA SEGUIMIENTO CONTRATOS'!$A$5:$C$313,3,0)</f>
        <v>167603.80999999997</v>
      </c>
      <c r="E626" s="120" t="str">
        <f t="shared" si="78"/>
        <v>MINIMO CUMPLIDO</v>
      </c>
      <c r="F626" s="140">
        <f>VLOOKUP(B626,'DINAMICA SEGUIMIENTO CONTRATOS'!$A$5:$D$313,4,0)</f>
        <v>272670.48</v>
      </c>
      <c r="G626" s="129">
        <f t="shared" si="79"/>
        <v>105066.67000000001</v>
      </c>
      <c r="H626" s="120" t="str">
        <f t="shared" si="80"/>
        <v>-</v>
      </c>
    </row>
    <row r="627" spans="2:8" hidden="1" x14ac:dyDescent="0.2">
      <c r="B627" s="121" t="s">
        <v>1574</v>
      </c>
      <c r="C627" s="140">
        <f>VLOOKUP(B627,'DINAMICA SEGUIMIENTO CONTRATOS'!$A$5:$C$313,2,0)</f>
        <v>36892.140000000007</v>
      </c>
      <c r="D627" s="129">
        <f>VLOOKUP(B627,'DINAMICA SEGUIMIENTO CONTRATOS'!$A$5:$C$313,3,0)</f>
        <v>721.19999999999993</v>
      </c>
      <c r="E627" s="120" t="str">
        <f t="shared" si="78"/>
        <v>SIN CUMPLIR</v>
      </c>
      <c r="F627" s="140">
        <f>VLOOKUP(B627,'DINAMICA SEGUIMIENTO CONTRATOS'!$A$5:$D$313,4,0)</f>
        <v>91603.3</v>
      </c>
      <c r="G627" s="129">
        <f t="shared" si="79"/>
        <v>90882.1</v>
      </c>
      <c r="H627" s="120" t="str">
        <f t="shared" si="80"/>
        <v>-</v>
      </c>
    </row>
    <row r="628" spans="2:8" hidden="1" x14ac:dyDescent="0.2">
      <c r="B628" s="121" t="s">
        <v>1578</v>
      </c>
      <c r="C628" s="140">
        <f>VLOOKUP(B628,'DINAMICA SEGUIMIENTO CONTRATOS'!$A$5:$C$313,2,0)</f>
        <v>7361.9</v>
      </c>
      <c r="D628" s="129">
        <f>VLOOKUP(B628,'DINAMICA SEGUIMIENTO CONTRATOS'!$A$5:$C$313,3,0)</f>
        <v>0</v>
      </c>
      <c r="E628" s="120" t="str">
        <f t="shared" si="78"/>
        <v>SIN CUMPLIR</v>
      </c>
      <c r="F628" s="140">
        <f>VLOOKUP(B628,'DINAMICA SEGUIMIENTO CONTRATOS'!$A$5:$D$313,4,0)</f>
        <v>18368.900000000001</v>
      </c>
      <c r="G628" s="129">
        <f t="shared" si="79"/>
        <v>18368.900000000001</v>
      </c>
      <c r="H628" s="120" t="str">
        <f t="shared" si="80"/>
        <v>-</v>
      </c>
    </row>
    <row r="629" spans="2:8" hidden="1" x14ac:dyDescent="0.2">
      <c r="B629" s="121" t="s">
        <v>1583</v>
      </c>
      <c r="C629" s="140">
        <f>VLOOKUP(B629,'DINAMICA SEGUIMIENTO CONTRATOS'!$A$5:$C$313,2,0)</f>
        <v>232.86999999999998</v>
      </c>
      <c r="D629" s="129">
        <f>VLOOKUP(B629,'DINAMICA SEGUIMIENTO CONTRATOS'!$A$5:$C$313,3,0)</f>
        <v>0</v>
      </c>
      <c r="E629" s="120" t="str">
        <f t="shared" si="78"/>
        <v>SIN CUMPLIR</v>
      </c>
      <c r="F629" s="140">
        <f>VLOOKUP(B629,'DINAMICA SEGUIMIENTO CONTRATOS'!$A$5:$D$313,4,0)</f>
        <v>578.16</v>
      </c>
      <c r="G629" s="129">
        <f t="shared" si="79"/>
        <v>578.16</v>
      </c>
      <c r="H629" s="120" t="str">
        <f t="shared" si="80"/>
        <v>-</v>
      </c>
    </row>
    <row r="630" spans="2:8" hidden="1" x14ac:dyDescent="0.2">
      <c r="B630" s="121" t="s">
        <v>1599</v>
      </c>
      <c r="C630" s="140">
        <f>VLOOKUP(B630,'DINAMICA SEGUIMIENTO CONTRATOS'!$A$5:$C$313,2,0)</f>
        <v>1370.6599999999999</v>
      </c>
      <c r="D630" s="129">
        <f>VLOOKUP(B630,'DINAMICA SEGUIMIENTO CONTRATOS'!$A$5:$C$313,3,0)</f>
        <v>1296.6599999999999</v>
      </c>
      <c r="E630" s="120" t="str">
        <f t="shared" si="78"/>
        <v>SIN CUMPLIR</v>
      </c>
      <c r="F630" s="140">
        <f>VLOOKUP(B630,'DINAMICA SEGUIMIENTO CONTRATOS'!$A$5:$D$313,4,0)</f>
        <v>3345.6000000000004</v>
      </c>
      <c r="G630" s="129">
        <f t="shared" si="79"/>
        <v>2048.9400000000005</v>
      </c>
      <c r="H630" s="120" t="str">
        <f t="shared" si="80"/>
        <v>-</v>
      </c>
    </row>
    <row r="631" spans="2:8" x14ac:dyDescent="0.2">
      <c r="B631" s="121" t="s">
        <v>1608</v>
      </c>
      <c r="C631" s="140">
        <f>VLOOKUP(B631,'DINAMICA SEGUIMIENTO CONTRATOS'!$A$5:$C$313,2,0)</f>
        <v>12782.810000000001</v>
      </c>
      <c r="D631" s="129">
        <f>VLOOKUP(B631,'DINAMICA SEGUIMIENTO CONTRATOS'!$A$5:$C$313,3,0)</f>
        <v>27323.800000000003</v>
      </c>
      <c r="E631" s="120" t="str">
        <f t="shared" si="78"/>
        <v>MINIMO CUMPLIDO</v>
      </c>
      <c r="F631" s="140">
        <f>VLOOKUP(B631,'DINAMICA SEGUIMIENTO CONTRATOS'!$A$5:$D$313,4,0)</f>
        <v>28688.940000000002</v>
      </c>
      <c r="G631" s="129">
        <f t="shared" si="79"/>
        <v>1365.1399999999994</v>
      </c>
      <c r="H631" s="120" t="str">
        <f t="shared" si="80"/>
        <v>-</v>
      </c>
    </row>
    <row r="632" spans="2:8" x14ac:dyDescent="0.2">
      <c r="B632" s="121" t="s">
        <v>1627</v>
      </c>
      <c r="C632" s="140">
        <f>VLOOKUP(B632,'DINAMICA SEGUIMIENTO CONTRATOS'!$A$5:$C$313,2,0)</f>
        <v>235052.46000000005</v>
      </c>
      <c r="D632" s="129">
        <f>VLOOKUP(B632,'DINAMICA SEGUIMIENTO CONTRATOS'!$A$5:$C$313,3,0)</f>
        <v>260017.05000000005</v>
      </c>
      <c r="E632" s="120" t="str">
        <f t="shared" si="78"/>
        <v>MINIMO CUMPLIDO</v>
      </c>
      <c r="F632" s="140">
        <f>VLOOKUP(B632,'DINAMICA SEGUIMIENTO CONTRATOS'!$A$5:$D$313,4,0)</f>
        <v>586689.71</v>
      </c>
      <c r="G632" s="129">
        <f t="shared" si="79"/>
        <v>326672.65999999992</v>
      </c>
      <c r="H632" s="120" t="str">
        <f t="shared" si="80"/>
        <v>-</v>
      </c>
    </row>
    <row r="633" spans="2:8" hidden="1" x14ac:dyDescent="0.2">
      <c r="B633" s="121" t="s">
        <v>1631</v>
      </c>
      <c r="C633" s="140">
        <f>VLOOKUP(B633,'DINAMICA SEGUIMIENTO CONTRATOS'!$A$5:$C$313,2,0)</f>
        <v>870</v>
      </c>
      <c r="D633" s="129">
        <f>VLOOKUP(B633,'DINAMICA SEGUIMIENTO CONTRATOS'!$A$5:$C$313,3,0)</f>
        <v>0</v>
      </c>
      <c r="E633" s="120" t="str">
        <f t="shared" si="78"/>
        <v>SIN CUMPLIR</v>
      </c>
      <c r="F633" s="140">
        <f>VLOOKUP(B633,'DINAMICA SEGUIMIENTO CONTRATOS'!$A$5:$D$313,4,0)</f>
        <v>1440</v>
      </c>
      <c r="G633" s="129">
        <f t="shared" si="79"/>
        <v>1440</v>
      </c>
      <c r="H633" s="120" t="str">
        <f t="shared" si="80"/>
        <v>-</v>
      </c>
    </row>
    <row r="634" spans="2:8" x14ac:dyDescent="0.2">
      <c r="B634" s="121" t="s">
        <v>1648</v>
      </c>
      <c r="C634" s="140">
        <f>VLOOKUP(B634,'DINAMICA SEGUIMIENTO CONTRATOS'!$A$5:$C$313,2,0)</f>
        <v>143.28</v>
      </c>
      <c r="D634" s="129">
        <f>VLOOKUP(B634,'DINAMICA SEGUIMIENTO CONTRATOS'!$A$5:$C$313,3,0)</f>
        <v>358.2</v>
      </c>
      <c r="E634" s="120" t="str">
        <f t="shared" si="78"/>
        <v>MINIMO CUMPLIDO</v>
      </c>
      <c r="F634" s="140">
        <f>VLOOKUP(B634,'DINAMICA SEGUIMIENTO CONTRATOS'!$A$5:$D$313,4,0)</f>
        <v>358.2</v>
      </c>
      <c r="G634" s="129">
        <f t="shared" si="79"/>
        <v>0</v>
      </c>
      <c r="H634" s="120" t="str">
        <f t="shared" si="80"/>
        <v>MAXIMO ENTREGADO</v>
      </c>
    </row>
    <row r="635" spans="2:8" hidden="1" x14ac:dyDescent="0.2">
      <c r="B635" s="121" t="s">
        <v>1653</v>
      </c>
      <c r="C635" s="140">
        <f>VLOOKUP(B635,'DINAMICA SEGUIMIENTO CONTRATOS'!$A$5:$C$313,2,0)</f>
        <v>211200</v>
      </c>
      <c r="D635" s="129">
        <f>VLOOKUP(B635,'DINAMICA SEGUIMIENTO CONTRATOS'!$A$5:$C$313,3,0)</f>
        <v>206250</v>
      </c>
      <c r="E635" s="120" t="str">
        <f t="shared" si="78"/>
        <v>SIN CUMPLIR</v>
      </c>
      <c r="F635" s="140">
        <f>VLOOKUP(B635,'DINAMICA SEGUIMIENTO CONTRATOS'!$A$5:$D$313,4,0)</f>
        <v>521400</v>
      </c>
      <c r="G635" s="129">
        <f t="shared" si="79"/>
        <v>315150</v>
      </c>
      <c r="H635" s="120" t="str">
        <f t="shared" si="80"/>
        <v>-</v>
      </c>
    </row>
    <row r="636" spans="2:8" x14ac:dyDescent="0.2">
      <c r="B636" s="121" t="s">
        <v>1662</v>
      </c>
      <c r="C636" s="140">
        <f>VLOOKUP(B636,'DINAMICA SEGUIMIENTO CONTRATOS'!$A$5:$C$313,2,0)</f>
        <v>74.099999999999397</v>
      </c>
      <c r="D636" s="129">
        <f>VLOOKUP(B636,'DINAMICA SEGUIMIENTO CONTRATOS'!$A$5:$C$313,3,0)</f>
        <v>172.89999999999861</v>
      </c>
      <c r="E636" s="120" t="str">
        <f t="shared" si="78"/>
        <v>MINIMO CUMPLIDO</v>
      </c>
      <c r="F636" s="140">
        <f>VLOOKUP(B636,'DINAMICA SEGUIMIENTO CONTRATOS'!$A$5:$D$313,4,0)</f>
        <v>172.89999999999861</v>
      </c>
      <c r="G636" s="129">
        <f t="shared" si="79"/>
        <v>0</v>
      </c>
      <c r="H636" s="120" t="str">
        <f t="shared" si="80"/>
        <v>MAXIMO ENTREGADO</v>
      </c>
    </row>
    <row r="637" spans="2:8" hidden="1" x14ac:dyDescent="0.2">
      <c r="B637" s="121" t="s">
        <v>1681</v>
      </c>
      <c r="C637" s="140">
        <f>VLOOKUP(B637,'DINAMICA SEGUIMIENTO CONTRATOS'!$A$5:$C$313,2,0)</f>
        <v>6328.33</v>
      </c>
      <c r="D637" s="129">
        <f>VLOOKUP(B637,'DINAMICA SEGUIMIENTO CONTRATOS'!$A$5:$C$313,3,0)</f>
        <v>3365.44</v>
      </c>
      <c r="E637" s="120" t="str">
        <f t="shared" si="78"/>
        <v>SIN CUMPLIR</v>
      </c>
      <c r="F637" s="140">
        <f>VLOOKUP(B637,'DINAMICA SEGUIMIENTO CONTRATOS'!$A$5:$D$313,4,0)</f>
        <v>15398.85</v>
      </c>
      <c r="G637" s="129">
        <f t="shared" si="79"/>
        <v>12033.41</v>
      </c>
      <c r="H637" s="120" t="str">
        <f t="shared" si="80"/>
        <v>-</v>
      </c>
    </row>
    <row r="638" spans="2:8" hidden="1" x14ac:dyDescent="0.2">
      <c r="B638" s="121" t="s">
        <v>1692</v>
      </c>
      <c r="C638" s="140">
        <f>VLOOKUP(B638,'DINAMICA SEGUIMIENTO CONTRATOS'!$A$5:$C$313,2,0)</f>
        <v>830.30999999999904</v>
      </c>
      <c r="D638" s="129">
        <f>VLOOKUP(B638,'DINAMICA SEGUIMIENTO CONTRATOS'!$A$5:$C$313,3,0)</f>
        <v>119</v>
      </c>
      <c r="E638" s="120" t="str">
        <f t="shared" si="78"/>
        <v>SIN CUMPLIR</v>
      </c>
      <c r="F638" s="140">
        <f>VLOOKUP(B638,'DINAMICA SEGUIMIENTO CONTRATOS'!$A$5:$D$313,4,0)</f>
        <v>1709.6199999999981</v>
      </c>
      <c r="G638" s="129">
        <f t="shared" si="79"/>
        <v>1590.6199999999981</v>
      </c>
      <c r="H638" s="120" t="str">
        <f t="shared" si="80"/>
        <v>-</v>
      </c>
    </row>
    <row r="639" spans="2:8" hidden="1" x14ac:dyDescent="0.2">
      <c r="B639" s="121" t="s">
        <v>1709</v>
      </c>
      <c r="C639" s="140">
        <f>VLOOKUP(B639,'DINAMICA SEGUIMIENTO CONTRATOS'!$A$5:$C$313,2,0)</f>
        <v>2361.66</v>
      </c>
      <c r="D639" s="129">
        <f>VLOOKUP(B639,'DINAMICA SEGUIMIENTO CONTRATOS'!$A$5:$C$313,3,0)</f>
        <v>2361.66</v>
      </c>
      <c r="E639" s="120" t="str">
        <f t="shared" si="78"/>
        <v>SIN CUMPLIR</v>
      </c>
      <c r="F639" s="140">
        <f>VLOOKUP(B639,'DINAMICA SEGUIMIENTO CONTRATOS'!$A$5:$D$313,4,0)</f>
        <v>5904.15</v>
      </c>
      <c r="G639" s="129">
        <f t="shared" si="79"/>
        <v>3542.49</v>
      </c>
      <c r="H639" s="120" t="str">
        <f t="shared" si="80"/>
        <v>-</v>
      </c>
    </row>
    <row r="640" spans="2:8" hidden="1" x14ac:dyDescent="0.2">
      <c r="B640" s="121" t="s">
        <v>1721</v>
      </c>
      <c r="C640" s="140">
        <f>VLOOKUP(B640,'DINAMICA SEGUIMIENTO CONTRATOS'!$A$5:$C$313,2,0)</f>
        <v>7400.7999999999902</v>
      </c>
      <c r="D640" s="129">
        <f>VLOOKUP(B640,'DINAMICA SEGUIMIENTO CONTRATOS'!$A$5:$C$313,3,0)</f>
        <v>0</v>
      </c>
      <c r="E640" s="120" t="str">
        <f t="shared" si="78"/>
        <v>SIN CUMPLIR</v>
      </c>
      <c r="F640" s="140">
        <f>VLOOKUP(B640,'DINAMICA SEGUIMIENTO CONTRATOS'!$A$5:$D$313,4,0)</f>
        <v>18373.919999999973</v>
      </c>
      <c r="G640" s="129">
        <f t="shared" si="79"/>
        <v>18373.919999999973</v>
      </c>
      <c r="H640" s="120" t="str">
        <f t="shared" si="80"/>
        <v>-</v>
      </c>
    </row>
    <row r="641" spans="2:8" hidden="1" x14ac:dyDescent="0.2">
      <c r="B641" s="121" t="s">
        <v>1734</v>
      </c>
      <c r="C641" s="140">
        <f>VLOOKUP(B641,'DINAMICA SEGUIMIENTO CONTRATOS'!$A$5:$C$313,2,0)</f>
        <v>676</v>
      </c>
      <c r="D641" s="129">
        <f>VLOOKUP(B641,'DINAMICA SEGUIMIENTO CONTRATOS'!$A$5:$C$313,3,0)</f>
        <v>0</v>
      </c>
      <c r="E641" s="120" t="str">
        <f t="shared" si="78"/>
        <v>SIN CUMPLIR</v>
      </c>
      <c r="F641" s="140">
        <f>VLOOKUP(B641,'DINAMICA SEGUIMIENTO CONTRATOS'!$A$5:$D$313,4,0)</f>
        <v>1664</v>
      </c>
      <c r="G641" s="129">
        <f t="shared" si="79"/>
        <v>1664</v>
      </c>
      <c r="H641" s="120" t="str">
        <f t="shared" si="80"/>
        <v>-</v>
      </c>
    </row>
    <row r="642" spans="2:8" x14ac:dyDescent="0.2">
      <c r="B642" s="121" t="s">
        <v>1738</v>
      </c>
      <c r="C642" s="140">
        <f>VLOOKUP(B642,'DINAMICA SEGUIMIENTO CONTRATOS'!$A$5:$C$313,2,0)</f>
        <v>844.58999999999526</v>
      </c>
      <c r="D642" s="129">
        <f>VLOOKUP(B642,'DINAMICA SEGUIMIENTO CONTRATOS'!$A$5:$C$313,3,0)</f>
        <v>2102.4899999999884</v>
      </c>
      <c r="E642" s="120" t="str">
        <f t="shared" si="78"/>
        <v>MINIMO CUMPLIDO</v>
      </c>
      <c r="F642" s="140">
        <f>VLOOKUP(B642,'DINAMICA SEGUIMIENTO CONTRATOS'!$A$5:$D$313,4,0)</f>
        <v>2102.4899999999884</v>
      </c>
      <c r="G642" s="129">
        <f t="shared" si="79"/>
        <v>0</v>
      </c>
      <c r="H642" s="120" t="str">
        <f t="shared" si="80"/>
        <v>MAXIMO ENTREGADO</v>
      </c>
    </row>
    <row r="643" spans="2:8" hidden="1" x14ac:dyDescent="0.2">
      <c r="B643" s="121" t="s">
        <v>1766</v>
      </c>
      <c r="C643" s="140">
        <f>VLOOKUP(B643,'DINAMICA SEGUIMIENTO CONTRATOS'!$A$5:$C$313,2,0)</f>
        <v>167.19999999999959</v>
      </c>
      <c r="D643" s="129">
        <f>VLOOKUP(B643,'DINAMICA SEGUIMIENTO CONTRATOS'!$A$5:$C$313,3,0)</f>
        <v>0</v>
      </c>
      <c r="E643" s="120" t="str">
        <f t="shared" si="78"/>
        <v>SIN CUMPLIR</v>
      </c>
      <c r="F643" s="140">
        <f>VLOOKUP(B643,'DINAMICA SEGUIMIENTO CONTRATOS'!$A$5:$D$313,4,0)</f>
        <v>417.99999999999898</v>
      </c>
      <c r="G643" s="129">
        <f t="shared" si="79"/>
        <v>417.99999999999898</v>
      </c>
      <c r="H643" s="120" t="str">
        <f t="shared" si="80"/>
        <v>-</v>
      </c>
    </row>
    <row r="644" spans="2:8" hidden="1" x14ac:dyDescent="0.2">
      <c r="B644" s="121" t="s">
        <v>2007</v>
      </c>
      <c r="C644" s="140">
        <f>VLOOKUP(B644,'DINAMICA SEGUIMIENTO CONTRATOS'!$A$5:$C$313,2,0)</f>
        <v>1106237.5</v>
      </c>
      <c r="D644" s="129">
        <f>VLOOKUP(B644,'DINAMICA SEGUIMIENTO CONTRATOS'!$A$5:$C$313,3,0)</f>
        <v>274058.5</v>
      </c>
      <c r="E644" s="120" t="str">
        <f t="shared" si="78"/>
        <v>SIN CUMPLIR</v>
      </c>
      <c r="F644" s="140">
        <f>VLOOKUP(B644,'DINAMICA SEGUIMIENTO CONTRATOS'!$A$5:$D$313,4,0)</f>
        <v>2767771.5</v>
      </c>
      <c r="G644" s="129">
        <f t="shared" si="79"/>
        <v>2493713</v>
      </c>
      <c r="H644" s="120" t="str">
        <f t="shared" si="80"/>
        <v>-</v>
      </c>
    </row>
    <row r="645" spans="2:8" hidden="1" x14ac:dyDescent="0.2">
      <c r="B645" s="121" t="s">
        <v>1773</v>
      </c>
      <c r="C645" s="140">
        <f>VLOOKUP(B645,'DINAMICA SEGUIMIENTO CONTRATOS'!$A$5:$C$313,2,0)</f>
        <v>203066.8</v>
      </c>
      <c r="D645" s="129">
        <f>VLOOKUP(B645,'DINAMICA SEGUIMIENTO CONTRATOS'!$A$5:$C$313,3,0)</f>
        <v>0</v>
      </c>
      <c r="E645" s="120" t="str">
        <f t="shared" si="78"/>
        <v>SIN CUMPLIR</v>
      </c>
      <c r="F645" s="140">
        <f>VLOOKUP(B645,'DINAMICA SEGUIMIENTO CONTRATOS'!$A$5:$D$313,4,0)</f>
        <v>507234.6</v>
      </c>
      <c r="G645" s="129">
        <f t="shared" si="79"/>
        <v>507234.6</v>
      </c>
      <c r="H645" s="120" t="str">
        <f t="shared" si="80"/>
        <v>-</v>
      </c>
    </row>
    <row r="646" spans="2:8" x14ac:dyDescent="0.2">
      <c r="B646" s="121" t="s">
        <v>1792</v>
      </c>
      <c r="C646" s="140">
        <f>VLOOKUP(B646,'DINAMICA SEGUIMIENTO CONTRATOS'!$A$5:$C$313,2,0)</f>
        <v>2900</v>
      </c>
      <c r="D646" s="129">
        <f>VLOOKUP(B646,'DINAMICA SEGUIMIENTO CONTRATOS'!$A$5:$C$313,3,0)</f>
        <v>7100</v>
      </c>
      <c r="E646" s="120" t="str">
        <f t="shared" si="78"/>
        <v>MINIMO CUMPLIDO</v>
      </c>
      <c r="F646" s="140">
        <f>VLOOKUP(B646,'DINAMICA SEGUIMIENTO CONTRATOS'!$A$5:$D$313,4,0)</f>
        <v>7100</v>
      </c>
      <c r="G646" s="129">
        <f t="shared" si="79"/>
        <v>0</v>
      </c>
      <c r="H646" s="120" t="str">
        <f t="shared" si="80"/>
        <v>MAXIMO ENTREGADO</v>
      </c>
    </row>
    <row r="647" spans="2:8" hidden="1" x14ac:dyDescent="0.2">
      <c r="B647" s="121" t="s">
        <v>1798</v>
      </c>
      <c r="C647" s="140">
        <f>VLOOKUP(B647,'DINAMICA SEGUIMIENTO CONTRATOS'!$A$5:$C$313,2,0)</f>
        <v>1150445.08</v>
      </c>
      <c r="D647" s="129">
        <f>VLOOKUP(B647,'DINAMICA SEGUIMIENTO CONTRATOS'!$A$5:$C$313,3,0)</f>
        <v>0</v>
      </c>
      <c r="E647" s="120" t="str">
        <f t="shared" si="78"/>
        <v>SIN CUMPLIR</v>
      </c>
      <c r="F647" s="140">
        <f>VLOOKUP(B647,'DINAMICA SEGUIMIENTO CONTRATOS'!$A$5:$D$313,4,0)</f>
        <v>2875828.16</v>
      </c>
      <c r="G647" s="129">
        <f t="shared" si="79"/>
        <v>2875828.16</v>
      </c>
      <c r="H647" s="120" t="str">
        <f t="shared" si="80"/>
        <v>-</v>
      </c>
    </row>
    <row r="648" spans="2:8" hidden="1" x14ac:dyDescent="0.2">
      <c r="B648" s="121" t="s">
        <v>1807</v>
      </c>
      <c r="C648" s="140">
        <f>VLOOKUP(B648,'DINAMICA SEGUIMIENTO CONTRATOS'!$A$5:$C$313,2,0)</f>
        <v>95174</v>
      </c>
      <c r="D648" s="129">
        <f>VLOOKUP(B648,'DINAMICA SEGUIMIENTO CONTRATOS'!$A$5:$C$313,3,0)</f>
        <v>0</v>
      </c>
      <c r="E648" s="120" t="str">
        <f t="shared" si="78"/>
        <v>SIN CUMPLIR</v>
      </c>
      <c r="F648" s="140">
        <f>VLOOKUP(B648,'DINAMICA SEGUIMIENTO CONTRATOS'!$A$5:$D$313,4,0)</f>
        <v>231728</v>
      </c>
      <c r="G648" s="129">
        <f t="shared" si="79"/>
        <v>231728</v>
      </c>
      <c r="H648" s="120" t="str">
        <f t="shared" si="80"/>
        <v>-</v>
      </c>
    </row>
    <row r="649" spans="2:8" hidden="1" x14ac:dyDescent="0.2">
      <c r="B649" s="121" t="s">
        <v>1814</v>
      </c>
      <c r="C649" s="140">
        <f>VLOOKUP(B649,'DINAMICA SEGUIMIENTO CONTRATOS'!$A$5:$C$313,2,0)</f>
        <v>3193.1800000000003</v>
      </c>
      <c r="D649" s="129">
        <f>VLOOKUP(B649,'DINAMICA SEGUIMIENTO CONTRATOS'!$A$5:$C$313,3,0)</f>
        <v>0</v>
      </c>
      <c r="E649" s="120" t="str">
        <f t="shared" si="78"/>
        <v>SIN CUMPLIR</v>
      </c>
      <c r="F649" s="140">
        <f>VLOOKUP(B649,'DINAMICA SEGUIMIENTO CONTRATOS'!$A$5:$D$313,4,0)</f>
        <v>6744.25</v>
      </c>
      <c r="G649" s="129">
        <f t="shared" si="79"/>
        <v>6744.25</v>
      </c>
      <c r="H649" s="120" t="str">
        <f t="shared" si="80"/>
        <v>-</v>
      </c>
    </row>
    <row r="650" spans="2:8" hidden="1" x14ac:dyDescent="0.2">
      <c r="B650" s="121" t="s">
        <v>1819</v>
      </c>
      <c r="C650" s="140">
        <f>VLOOKUP(B650,'DINAMICA SEGUIMIENTO CONTRATOS'!$A$5:$C$313,2,0)</f>
        <v>834108.6</v>
      </c>
      <c r="D650" s="129">
        <f>VLOOKUP(B650,'DINAMICA SEGUIMIENTO CONTRATOS'!$A$5:$C$313,3,0)</f>
        <v>578721</v>
      </c>
      <c r="E650" s="120" t="str">
        <f t="shared" si="78"/>
        <v>SIN CUMPLIR</v>
      </c>
      <c r="F650" s="140">
        <f>VLOOKUP(B650,'DINAMICA SEGUIMIENTO CONTRATOS'!$A$5:$D$313,4,0)</f>
        <v>2085271.4999999998</v>
      </c>
      <c r="G650" s="129">
        <f t="shared" si="79"/>
        <v>1506550.4999999998</v>
      </c>
      <c r="H650" s="120" t="str">
        <f t="shared" si="80"/>
        <v>-</v>
      </c>
    </row>
    <row r="651" spans="2:8" hidden="1" x14ac:dyDescent="0.2">
      <c r="B651" s="121" t="s">
        <v>1828</v>
      </c>
      <c r="C651" s="140">
        <f>VLOOKUP(B651,'DINAMICA SEGUIMIENTO CONTRATOS'!$A$5:$C$313,2,0)</f>
        <v>115491.23999999985</v>
      </c>
      <c r="D651" s="129">
        <f>VLOOKUP(B651,'DINAMICA SEGUIMIENTO CONTRATOS'!$A$5:$C$313,3,0)</f>
        <v>77612.099999999598</v>
      </c>
      <c r="E651" s="120" t="str">
        <f t="shared" si="78"/>
        <v>SIN CUMPLIR</v>
      </c>
      <c r="F651" s="140">
        <f>VLOOKUP(B651,'DINAMICA SEGUIMIENTO CONTRATOS'!$A$5:$D$313,4,0)</f>
        <v>288728.09999999963</v>
      </c>
      <c r="G651" s="129">
        <f t="shared" si="79"/>
        <v>211116.00000000003</v>
      </c>
      <c r="H651" s="120" t="str">
        <f t="shared" si="80"/>
        <v>-</v>
      </c>
    </row>
    <row r="652" spans="2:8" x14ac:dyDescent="0.2">
      <c r="B652" s="121" t="s">
        <v>1835</v>
      </c>
      <c r="C652" s="140">
        <f>VLOOKUP(B652,'DINAMICA SEGUIMIENTO CONTRATOS'!$A$5:$C$313,2,0)</f>
        <v>13339.44</v>
      </c>
      <c r="D652" s="129">
        <f>VLOOKUP(B652,'DINAMICA SEGUIMIENTO CONTRATOS'!$A$5:$C$313,3,0)</f>
        <v>33243.840000000004</v>
      </c>
      <c r="E652" s="120" t="str">
        <f t="shared" si="78"/>
        <v>MINIMO CUMPLIDO</v>
      </c>
      <c r="F652" s="140">
        <f>VLOOKUP(B652,'DINAMICA SEGUIMIENTO CONTRATOS'!$A$5:$D$313,4,0)</f>
        <v>33243.840000000004</v>
      </c>
      <c r="G652" s="129">
        <f t="shared" si="79"/>
        <v>0</v>
      </c>
      <c r="H652" s="120" t="str">
        <f t="shared" si="80"/>
        <v>MAXIMO ENTREGADO</v>
      </c>
    </row>
    <row r="653" spans="2:8" hidden="1" x14ac:dyDescent="0.2">
      <c r="B653" s="121" t="s">
        <v>1854</v>
      </c>
      <c r="C653" s="140">
        <f>VLOOKUP(B653,'DINAMICA SEGUIMIENTO CONTRATOS'!$A$5:$C$313,2,0)</f>
        <v>5737.95</v>
      </c>
      <c r="D653" s="129">
        <f>VLOOKUP(B653,'DINAMICA SEGUIMIENTO CONTRATOS'!$A$5:$C$313,3,0)</f>
        <v>0</v>
      </c>
      <c r="E653" s="120" t="str">
        <f t="shared" ref="E653:E716" si="81">IF(D653&gt;C653,"MINIMO CUMPLIDO","SIN CUMPLIR")</f>
        <v>SIN CUMPLIR</v>
      </c>
      <c r="F653" s="140">
        <f>VLOOKUP(B653,'DINAMICA SEGUIMIENTO CONTRATOS'!$A$5:$D$313,4,0)</f>
        <v>14281.12</v>
      </c>
      <c r="G653" s="129">
        <f t="shared" ref="G653:G716" si="82">+F653-D653</f>
        <v>14281.12</v>
      </c>
      <c r="H653" s="120" t="str">
        <f t="shared" ref="H653:H716" si="83">IF(G653=0,"MAXIMO ENTREGADO","-")</f>
        <v>-</v>
      </c>
    </row>
    <row r="654" spans="2:8" hidden="1" x14ac:dyDescent="0.2">
      <c r="B654" s="121" t="s">
        <v>1862</v>
      </c>
      <c r="C654" s="140">
        <f>VLOOKUP(B654,'DINAMICA SEGUIMIENTO CONTRATOS'!$A$5:$C$313,2,0)</f>
        <v>9195.2800000000007</v>
      </c>
      <c r="D654" s="129">
        <f>VLOOKUP(B654,'DINAMICA SEGUIMIENTO CONTRATOS'!$A$5:$C$313,3,0)</f>
        <v>1155</v>
      </c>
      <c r="E654" s="120" t="str">
        <f t="shared" si="81"/>
        <v>SIN CUMPLIR</v>
      </c>
      <c r="F654" s="140">
        <f>VLOOKUP(B654,'DINAMICA SEGUIMIENTO CONTRATOS'!$A$5:$D$313,4,0)</f>
        <v>21660.560000000001</v>
      </c>
      <c r="G654" s="129">
        <f t="shared" si="82"/>
        <v>20505.560000000001</v>
      </c>
      <c r="H654" s="120" t="str">
        <f t="shared" si="83"/>
        <v>-</v>
      </c>
    </row>
    <row r="655" spans="2:8" hidden="1" x14ac:dyDescent="0.2">
      <c r="B655" s="121" t="s">
        <v>1876</v>
      </c>
      <c r="C655" s="140">
        <f>VLOOKUP(B655,'DINAMICA SEGUIMIENTO CONTRATOS'!$A$5:$C$313,2,0)</f>
        <v>8313.4799999999886</v>
      </c>
      <c r="D655" s="129">
        <f>VLOOKUP(B655,'DINAMICA SEGUIMIENTO CONTRATOS'!$A$5:$C$313,3,0)</f>
        <v>8313.4799999999886</v>
      </c>
      <c r="E655" s="120" t="str">
        <f t="shared" si="81"/>
        <v>SIN CUMPLIR</v>
      </c>
      <c r="F655" s="140">
        <f>VLOOKUP(B655,'DINAMICA SEGUIMIENTO CONTRATOS'!$A$5:$D$313,4,0)</f>
        <v>19398.119999999974</v>
      </c>
      <c r="G655" s="129">
        <f t="shared" si="82"/>
        <v>11084.639999999985</v>
      </c>
      <c r="H655" s="120" t="str">
        <f t="shared" si="83"/>
        <v>-</v>
      </c>
    </row>
    <row r="656" spans="2:8" x14ac:dyDescent="0.2">
      <c r="B656" s="121" t="s">
        <v>1935</v>
      </c>
      <c r="C656" s="140">
        <f>VLOOKUP(B656,'DINAMICA SEGUIMIENTO CONTRATOS'!$A$5:$C$313,2,0)</f>
        <v>377638</v>
      </c>
      <c r="D656" s="129">
        <f>VLOOKUP(B656,'DINAMICA SEGUIMIENTO CONTRATOS'!$A$5:$C$313,3,0)</f>
        <v>555350</v>
      </c>
      <c r="E656" s="120" t="str">
        <f t="shared" si="81"/>
        <v>MINIMO CUMPLIDO</v>
      </c>
      <c r="F656" s="140">
        <f>VLOOKUP(B656,'DINAMICA SEGUIMIENTO CONTRATOS'!$A$5:$D$313,4,0)</f>
        <v>932988</v>
      </c>
      <c r="G656" s="129">
        <f t="shared" si="82"/>
        <v>377638</v>
      </c>
      <c r="H656" s="120" t="str">
        <f t="shared" si="83"/>
        <v>-</v>
      </c>
    </row>
    <row r="657" spans="2:8" hidden="1" x14ac:dyDescent="0.2">
      <c r="B657" s="121" t="s">
        <v>1949</v>
      </c>
      <c r="C657" s="140">
        <f>VLOOKUP(B657,'DINAMICA SEGUIMIENTO CONTRATOS'!$A$5:$C$313,2,0)</f>
        <v>1123438</v>
      </c>
      <c r="D657" s="129">
        <f>VLOOKUP(B657,'DINAMICA SEGUIMIENTO CONTRATOS'!$A$5:$C$313,3,0)</f>
        <v>0</v>
      </c>
      <c r="E657" s="120" t="str">
        <f t="shared" si="81"/>
        <v>SIN CUMPLIR</v>
      </c>
      <c r="F657" s="140">
        <f>VLOOKUP(B657,'DINAMICA SEGUIMIENTO CONTRATOS'!$A$5:$D$313,4,0)</f>
        <v>2806596</v>
      </c>
      <c r="G657" s="129">
        <f t="shared" si="82"/>
        <v>2806596</v>
      </c>
      <c r="H657" s="120" t="str">
        <f t="shared" si="83"/>
        <v>-</v>
      </c>
    </row>
    <row r="658" spans="2:8" hidden="1" x14ac:dyDescent="0.2">
      <c r="B658" s="121" t="s">
        <v>1962</v>
      </c>
      <c r="C658" s="140">
        <f>VLOOKUP(B658,'DINAMICA SEGUIMIENTO CONTRATOS'!$A$5:$C$313,2,0)</f>
        <v>104246.99999999981</v>
      </c>
      <c r="D658" s="129">
        <f>VLOOKUP(B658,'DINAMICA SEGUIMIENTO CONTRATOS'!$A$5:$C$313,3,0)</f>
        <v>0</v>
      </c>
      <c r="E658" s="120" t="str">
        <f t="shared" si="81"/>
        <v>SIN CUMPLIR</v>
      </c>
      <c r="F658" s="140">
        <f>VLOOKUP(B658,'DINAMICA SEGUIMIENTO CONTRATOS'!$A$5:$D$313,4,0)</f>
        <v>259459.19999999955</v>
      </c>
      <c r="G658" s="129">
        <f t="shared" si="82"/>
        <v>259459.19999999955</v>
      </c>
      <c r="H658" s="120" t="str">
        <f t="shared" si="83"/>
        <v>-</v>
      </c>
    </row>
    <row r="659" spans="2:8" x14ac:dyDescent="0.2">
      <c r="B659" s="121" t="s">
        <v>1972</v>
      </c>
      <c r="C659" s="140">
        <f>VLOOKUP(B659,'DINAMICA SEGUIMIENTO CONTRATOS'!$A$5:$C$313,2,0)</f>
        <v>54648.099999999955</v>
      </c>
      <c r="D659" s="129">
        <f>VLOOKUP(B659,'DINAMICA SEGUIMIENTO CONTRATOS'!$A$5:$C$313,3,0)</f>
        <v>75851.099999999889</v>
      </c>
      <c r="E659" s="120" t="str">
        <f t="shared" si="81"/>
        <v>MINIMO CUMPLIDO</v>
      </c>
      <c r="F659" s="140">
        <f>VLOOKUP(B659,'DINAMICA SEGUIMIENTO CONTRATOS'!$A$5:$D$313,4,0)</f>
        <v>135377.59999999989</v>
      </c>
      <c r="G659" s="129">
        <f t="shared" si="82"/>
        <v>59526.5</v>
      </c>
      <c r="H659" s="120" t="str">
        <f t="shared" si="83"/>
        <v>-</v>
      </c>
    </row>
    <row r="660" spans="2:8" hidden="1" x14ac:dyDescent="0.2">
      <c r="B660" s="121" t="s">
        <v>1980</v>
      </c>
      <c r="C660" s="140">
        <f>VLOOKUP(B660,'DINAMICA SEGUIMIENTO CONTRATOS'!$A$5:$C$313,2,0)</f>
        <v>32.439999999999962</v>
      </c>
      <c r="D660" s="129">
        <f>VLOOKUP(B660,'DINAMICA SEGUIMIENTO CONTRATOS'!$A$5:$C$313,3,0)</f>
        <v>0</v>
      </c>
      <c r="E660" s="120" t="str">
        <f t="shared" si="81"/>
        <v>SIN CUMPLIR</v>
      </c>
      <c r="F660" s="140">
        <f>VLOOKUP(B660,'DINAMICA SEGUIMIENTO CONTRATOS'!$A$5:$D$313,4,0)</f>
        <v>64.879999999999924</v>
      </c>
      <c r="G660" s="129">
        <f t="shared" si="82"/>
        <v>64.879999999999924</v>
      </c>
      <c r="H660" s="120" t="str">
        <f t="shared" si="83"/>
        <v>-</v>
      </c>
    </row>
    <row r="661" spans="2:8" hidden="1" x14ac:dyDescent="0.2">
      <c r="B661" s="121" t="s">
        <v>2005</v>
      </c>
      <c r="C661" s="140">
        <f>VLOOKUP(B661,'DINAMICA SEGUIMIENTO CONTRATOS'!$A$5:$C$313,2,0)</f>
        <v>124.6999999999999</v>
      </c>
      <c r="D661" s="129">
        <f>VLOOKUP(B661,'DINAMICA SEGUIMIENTO CONTRATOS'!$A$5:$C$313,3,0)</f>
        <v>0</v>
      </c>
      <c r="E661" s="120" t="str">
        <f t="shared" si="81"/>
        <v>SIN CUMPLIR</v>
      </c>
      <c r="F661" s="140">
        <f>VLOOKUP(B661,'DINAMICA SEGUIMIENTO CONTRATOS'!$A$5:$D$313,4,0)</f>
        <v>316.89999999999975</v>
      </c>
      <c r="G661" s="129">
        <f t="shared" si="82"/>
        <v>316.89999999999975</v>
      </c>
      <c r="H661" s="120" t="str">
        <f t="shared" si="83"/>
        <v>-</v>
      </c>
    </row>
    <row r="662" spans="2:8" hidden="1" x14ac:dyDescent="0.2">
      <c r="B662" s="121" t="s">
        <v>2014</v>
      </c>
      <c r="C662" s="140">
        <f>VLOOKUP(B662,'DINAMICA SEGUIMIENTO CONTRATOS'!$A$5:$C$313,2,0)</f>
        <v>78738.66</v>
      </c>
      <c r="D662" s="129">
        <f>VLOOKUP(B662,'DINAMICA SEGUIMIENTO CONTRATOS'!$A$5:$C$313,3,0)</f>
        <v>0</v>
      </c>
      <c r="E662" s="120" t="str">
        <f t="shared" si="81"/>
        <v>SIN CUMPLIR</v>
      </c>
      <c r="F662" s="140">
        <f>VLOOKUP(B662,'DINAMICA SEGUIMIENTO CONTRATOS'!$A$5:$D$313,4,0)</f>
        <v>195837.18</v>
      </c>
      <c r="G662" s="129">
        <f t="shared" si="82"/>
        <v>195837.18</v>
      </c>
      <c r="H662" s="120" t="str">
        <f t="shared" si="83"/>
        <v>-</v>
      </c>
    </row>
    <row r="663" spans="2:8" hidden="1" x14ac:dyDescent="0.2">
      <c r="B663" s="121" t="s">
        <v>2022</v>
      </c>
      <c r="C663" s="140">
        <f>VLOOKUP(B663,'DINAMICA SEGUIMIENTO CONTRATOS'!$A$5:$C$313,2,0)</f>
        <v>918.5</v>
      </c>
      <c r="D663" s="129">
        <f>VLOOKUP(B663,'DINAMICA SEGUIMIENTO CONTRATOS'!$A$5:$C$313,3,0)</f>
        <v>275.5</v>
      </c>
      <c r="E663" s="120" t="str">
        <f t="shared" si="81"/>
        <v>SIN CUMPLIR</v>
      </c>
      <c r="F663" s="140">
        <f>VLOOKUP(B663,'DINAMICA SEGUIMIENTO CONTRATOS'!$A$5:$D$313,4,0)</f>
        <v>2308.5</v>
      </c>
      <c r="G663" s="129">
        <f t="shared" si="82"/>
        <v>2033</v>
      </c>
      <c r="H663" s="120" t="str">
        <f t="shared" si="83"/>
        <v>-</v>
      </c>
    </row>
    <row r="664" spans="2:8" x14ac:dyDescent="0.2">
      <c r="B664" s="121" t="s">
        <v>2023</v>
      </c>
      <c r="C664" s="140">
        <f>VLOOKUP(B664,'DINAMICA SEGUIMIENTO CONTRATOS'!$A$5:$C$313,2,0)</f>
        <v>9220.1999999999989</v>
      </c>
      <c r="D664" s="129">
        <f>VLOOKUP(B664,'DINAMICA SEGUIMIENTO CONTRATOS'!$A$5:$C$313,3,0)</f>
        <v>23086.799999999999</v>
      </c>
      <c r="E664" s="120" t="str">
        <f t="shared" si="81"/>
        <v>MINIMO CUMPLIDO</v>
      </c>
      <c r="F664" s="140">
        <f>VLOOKUP(B664,'DINAMICA SEGUIMIENTO CONTRATOS'!$A$5:$D$313,4,0)</f>
        <v>23086.799999999999</v>
      </c>
      <c r="G664" s="129">
        <f t="shared" si="82"/>
        <v>0</v>
      </c>
      <c r="H664" s="120" t="str">
        <f t="shared" si="83"/>
        <v>MAXIMO ENTREGADO</v>
      </c>
    </row>
    <row r="665" spans="2:8" hidden="1" x14ac:dyDescent="0.2">
      <c r="B665" s="121" t="s">
        <v>2025</v>
      </c>
      <c r="C665" s="140">
        <f>VLOOKUP(B665,'DINAMICA SEGUIMIENTO CONTRATOS'!$A$5:$C$313,2,0)</f>
        <v>5140.0999999999931</v>
      </c>
      <c r="D665" s="129">
        <f>VLOOKUP(B665,'DINAMICA SEGUIMIENTO CONTRATOS'!$A$5:$C$313,3,0)</f>
        <v>5140.0999999999931</v>
      </c>
      <c r="E665" s="120" t="str">
        <f t="shared" si="81"/>
        <v>SIN CUMPLIR</v>
      </c>
      <c r="F665" s="140">
        <f>VLOOKUP(B665,'DINAMICA SEGUIMIENTO CONTRATOS'!$A$5:$D$313,4,0)</f>
        <v>13951.699999999983</v>
      </c>
      <c r="G665" s="129">
        <f t="shared" si="82"/>
        <v>8811.5999999999894</v>
      </c>
      <c r="H665" s="120" t="str">
        <f t="shared" si="83"/>
        <v>-</v>
      </c>
    </row>
    <row r="666" spans="2:8" hidden="1" x14ac:dyDescent="0.2">
      <c r="B666" s="121" t="s">
        <v>2029</v>
      </c>
      <c r="C666" s="140">
        <f>VLOOKUP(B666,'DINAMICA SEGUIMIENTO CONTRATOS'!$A$5:$C$313,2,0)</f>
        <v>17333.28999999987</v>
      </c>
      <c r="D666" s="129">
        <f>VLOOKUP(B666,'DINAMICA SEGUIMIENTO CONTRATOS'!$A$5:$C$313,3,0)</f>
        <v>0</v>
      </c>
      <c r="E666" s="120" t="str">
        <f t="shared" si="81"/>
        <v>SIN CUMPLIR</v>
      </c>
      <c r="F666" s="140">
        <f>VLOOKUP(B666,'DINAMICA SEGUIMIENTO CONTRATOS'!$A$5:$D$313,4,0)</f>
        <v>41333.22999999969</v>
      </c>
      <c r="G666" s="129">
        <f t="shared" si="82"/>
        <v>41333.22999999969</v>
      </c>
      <c r="H666" s="120" t="str">
        <f t="shared" si="83"/>
        <v>-</v>
      </c>
    </row>
    <row r="667" spans="2:8" hidden="1" x14ac:dyDescent="0.2">
      <c r="B667" s="121" t="s">
        <v>2031</v>
      </c>
      <c r="C667" s="140">
        <f>VLOOKUP(B667,'DINAMICA SEGUIMIENTO CONTRATOS'!$A$5:$C$313,2,0)</f>
        <v>95838.839999999051</v>
      </c>
      <c r="D667" s="129">
        <f>VLOOKUP(B667,'DINAMICA SEGUIMIENTO CONTRATOS'!$A$5:$C$313,3,0)</f>
        <v>0</v>
      </c>
      <c r="E667" s="120" t="str">
        <f t="shared" si="81"/>
        <v>SIN CUMPLIR</v>
      </c>
      <c r="F667" s="140">
        <f>VLOOKUP(B667,'DINAMICA SEGUIMIENTO CONTRATOS'!$A$5:$D$313,4,0)</f>
        <v>239597.09999999762</v>
      </c>
      <c r="G667" s="129">
        <f t="shared" si="82"/>
        <v>239597.09999999762</v>
      </c>
      <c r="H667" s="120" t="str">
        <f t="shared" si="83"/>
        <v>-</v>
      </c>
    </row>
    <row r="668" spans="2:8" hidden="1" x14ac:dyDescent="0.2">
      <c r="B668" s="121" t="s">
        <v>2032</v>
      </c>
      <c r="C668" s="140">
        <f>VLOOKUP(B668,'DINAMICA SEGUIMIENTO CONTRATOS'!$A$5:$C$313,2,0)</f>
        <v>29.989999999999899</v>
      </c>
      <c r="D668" s="129">
        <f>VLOOKUP(B668,'DINAMICA SEGUIMIENTO CONTRATOS'!$A$5:$C$313,3,0)</f>
        <v>0</v>
      </c>
      <c r="E668" s="120" t="str">
        <f t="shared" si="81"/>
        <v>SIN CUMPLIR</v>
      </c>
      <c r="F668" s="140">
        <f>VLOOKUP(B668,'DINAMICA SEGUIMIENTO CONTRATOS'!$A$5:$D$313,4,0)</f>
        <v>29.989999999999899</v>
      </c>
      <c r="G668" s="129">
        <f t="shared" si="82"/>
        <v>29.989999999999899</v>
      </c>
      <c r="H668" s="120" t="str">
        <f t="shared" si="83"/>
        <v>-</v>
      </c>
    </row>
    <row r="669" spans="2:8" hidden="1" x14ac:dyDescent="0.2">
      <c r="B669" s="121" t="s">
        <v>2034</v>
      </c>
      <c r="C669" s="140">
        <f>VLOOKUP(B669,'DINAMICA SEGUIMIENTO CONTRATOS'!$A$5:$C$313,2,0)</f>
        <v>469.15999999999997</v>
      </c>
      <c r="D669" s="129">
        <f>VLOOKUP(B669,'DINAMICA SEGUIMIENTO CONTRATOS'!$A$5:$C$313,3,0)</f>
        <v>0</v>
      </c>
      <c r="E669" s="120" t="str">
        <f t="shared" si="81"/>
        <v>SIN CUMPLIR</v>
      </c>
      <c r="F669" s="140">
        <f>VLOOKUP(B669,'DINAMICA SEGUIMIENTO CONTRATOS'!$A$5:$D$313,4,0)</f>
        <v>1083.82</v>
      </c>
      <c r="G669" s="129">
        <f t="shared" si="82"/>
        <v>1083.82</v>
      </c>
      <c r="H669" s="120" t="str">
        <f t="shared" si="83"/>
        <v>-</v>
      </c>
    </row>
    <row r="670" spans="2:8" hidden="1" x14ac:dyDescent="0.2">
      <c r="B670" s="121" t="s">
        <v>2036</v>
      </c>
      <c r="C670" s="140">
        <f>VLOOKUP(B670,'DINAMICA SEGUIMIENTO CONTRATOS'!$A$5:$C$313,2,0)</f>
        <v>59556</v>
      </c>
      <c r="D670" s="129">
        <f>VLOOKUP(B670,'DINAMICA SEGUIMIENTO CONTRATOS'!$A$5:$C$313,3,0)</f>
        <v>0</v>
      </c>
      <c r="E670" s="120" t="str">
        <f t="shared" si="81"/>
        <v>SIN CUMPLIR</v>
      </c>
      <c r="F670" s="140">
        <f>VLOOKUP(B670,'DINAMICA SEGUIMIENTO CONTRATOS'!$A$5:$D$313,4,0)</f>
        <v>148932</v>
      </c>
      <c r="G670" s="129">
        <f t="shared" si="82"/>
        <v>148932</v>
      </c>
      <c r="H670" s="120" t="str">
        <f t="shared" si="83"/>
        <v>-</v>
      </c>
    </row>
    <row r="671" spans="2:8" x14ac:dyDescent="0.2">
      <c r="B671" s="121" t="s">
        <v>2209</v>
      </c>
      <c r="C671" s="140">
        <f>VLOOKUP(B671,'DINAMICA SEGUIMIENTO CONTRATOS'!$A$5:$C$313,2,0)</f>
        <v>14000</v>
      </c>
      <c r="D671" s="129">
        <f>VLOOKUP(B671,'DINAMICA SEGUIMIENTO CONTRATOS'!$A$5:$C$313,3,0)</f>
        <v>34125</v>
      </c>
      <c r="E671" s="120" t="str">
        <f t="shared" si="81"/>
        <v>MINIMO CUMPLIDO</v>
      </c>
      <c r="F671" s="140">
        <f>VLOOKUP(B671,'DINAMICA SEGUIMIENTO CONTRATOS'!$A$5:$D$313,4,0)</f>
        <v>34125</v>
      </c>
      <c r="G671" s="129">
        <f t="shared" si="82"/>
        <v>0</v>
      </c>
      <c r="H671" s="120" t="str">
        <f t="shared" si="83"/>
        <v>MAXIMO ENTREGADO</v>
      </c>
    </row>
    <row r="672" spans="2:8" hidden="1" x14ac:dyDescent="0.2">
      <c r="B672" s="121" t="s">
        <v>2226</v>
      </c>
      <c r="C672" s="140">
        <f>VLOOKUP(B672,'DINAMICA SEGUIMIENTO CONTRATOS'!$A$5:$C$313,2,0)</f>
        <v>275720.39999999997</v>
      </c>
      <c r="D672" s="129">
        <f>VLOOKUP(B672,'DINAMICA SEGUIMIENTO CONTRATOS'!$A$5:$C$313,3,0)</f>
        <v>0</v>
      </c>
      <c r="E672" s="120" t="str">
        <f t="shared" si="81"/>
        <v>SIN CUMPLIR</v>
      </c>
      <c r="F672" s="140">
        <f>VLOOKUP(B672,'DINAMICA SEGUIMIENTO CONTRATOS'!$A$5:$D$313,4,0)</f>
        <v>687716.39999999991</v>
      </c>
      <c r="G672" s="129">
        <f t="shared" si="82"/>
        <v>687716.39999999991</v>
      </c>
      <c r="H672" s="120" t="str">
        <f t="shared" si="83"/>
        <v>-</v>
      </c>
    </row>
    <row r="673" spans="2:8" hidden="1" x14ac:dyDescent="0.2">
      <c r="B673" s="121" t="s">
        <v>2758</v>
      </c>
      <c r="C673" s="140">
        <f>VLOOKUP(B673,'DINAMICA SEGUIMIENTO CONTRATOS'!$A$5:$C$313,2,0)</f>
        <v>45730</v>
      </c>
      <c r="D673" s="129">
        <f>VLOOKUP(B673,'DINAMICA SEGUIMIENTO CONTRATOS'!$A$5:$C$313,3,0)</f>
        <v>0</v>
      </c>
      <c r="E673" s="120" t="str">
        <f t="shared" si="81"/>
        <v>SIN CUMPLIR</v>
      </c>
      <c r="F673" s="140">
        <f>VLOOKUP(B673,'DINAMICA SEGUIMIENTO CONTRATOS'!$A$5:$D$313,4,0)</f>
        <v>112980</v>
      </c>
      <c r="G673" s="129">
        <f t="shared" si="82"/>
        <v>112980</v>
      </c>
      <c r="H673" s="120" t="str">
        <f t="shared" si="83"/>
        <v>-</v>
      </c>
    </row>
    <row r="674" spans="2:8" hidden="1" x14ac:dyDescent="0.2">
      <c r="B674" s="121" t="s">
        <v>2232</v>
      </c>
      <c r="C674" s="140">
        <f>VLOOKUP(B674,'DINAMICA SEGUIMIENTO CONTRATOS'!$A$5:$C$313,2,0)</f>
        <v>1320</v>
      </c>
      <c r="D674" s="129">
        <f>VLOOKUP(B674,'DINAMICA SEGUIMIENTO CONTRATOS'!$A$5:$C$313,3,0)</f>
        <v>0</v>
      </c>
      <c r="E674" s="120" t="str">
        <f t="shared" si="81"/>
        <v>SIN CUMPLIR</v>
      </c>
      <c r="F674" s="140">
        <f>VLOOKUP(B674,'DINAMICA SEGUIMIENTO CONTRATOS'!$A$5:$D$313,4,0)</f>
        <v>3300</v>
      </c>
      <c r="G674" s="129">
        <f t="shared" si="82"/>
        <v>3300</v>
      </c>
      <c r="H674" s="120" t="str">
        <f t="shared" si="83"/>
        <v>-</v>
      </c>
    </row>
    <row r="675" spans="2:8" hidden="1" x14ac:dyDescent="0.2">
      <c r="B675" s="121" t="s">
        <v>2457</v>
      </c>
      <c r="C675" s="140">
        <f>VLOOKUP(B675,'DINAMICA SEGUIMIENTO CONTRATOS'!$A$5:$C$313,2,0)</f>
        <v>277.20000000000005</v>
      </c>
      <c r="D675" s="129">
        <f>VLOOKUP(B675,'DINAMICA SEGUIMIENTO CONTRATOS'!$A$5:$C$313,3,0)</f>
        <v>0</v>
      </c>
      <c r="E675" s="120" t="str">
        <f t="shared" si="81"/>
        <v>SIN CUMPLIR</v>
      </c>
      <c r="F675" s="140">
        <f>VLOOKUP(B675,'DINAMICA SEGUIMIENTO CONTRATOS'!$A$5:$D$313,4,0)</f>
        <v>646.80000000000007</v>
      </c>
      <c r="G675" s="129">
        <f t="shared" si="82"/>
        <v>646.80000000000007</v>
      </c>
      <c r="H675" s="120" t="str">
        <f t="shared" si="83"/>
        <v>-</v>
      </c>
    </row>
    <row r="676" spans="2:8" hidden="1" x14ac:dyDescent="0.2">
      <c r="B676" s="121" t="s">
        <v>2299</v>
      </c>
      <c r="C676" s="140">
        <f>VLOOKUP(B676,'DINAMICA SEGUIMIENTO CONTRATOS'!$A$5:$C$313,2,0)</f>
        <v>708.4</v>
      </c>
      <c r="D676" s="129">
        <f>VLOOKUP(B676,'DINAMICA SEGUIMIENTO CONTRATOS'!$A$5:$C$313,3,0)</f>
        <v>0</v>
      </c>
      <c r="E676" s="120" t="str">
        <f t="shared" si="81"/>
        <v>SIN CUMPLIR</v>
      </c>
      <c r="F676" s="140">
        <f>VLOOKUP(B676,'DINAMICA SEGUIMIENTO CONTRATOS'!$A$5:$D$313,4,0)</f>
        <v>1749.4</v>
      </c>
      <c r="G676" s="129">
        <f t="shared" si="82"/>
        <v>1749.4</v>
      </c>
      <c r="H676" s="120" t="str">
        <f t="shared" si="83"/>
        <v>-</v>
      </c>
    </row>
    <row r="677" spans="2:8" hidden="1" x14ac:dyDescent="0.2">
      <c r="B677" s="121" t="s">
        <v>2309</v>
      </c>
      <c r="C677" s="140">
        <f>VLOOKUP(B677,'DINAMICA SEGUIMIENTO CONTRATOS'!$A$5:$C$313,2,0)</f>
        <v>396269</v>
      </c>
      <c r="D677" s="129">
        <f>VLOOKUP(B677,'DINAMICA SEGUIMIENTO CONTRATOS'!$A$5:$C$313,3,0)</f>
        <v>18950</v>
      </c>
      <c r="E677" s="120" t="str">
        <f t="shared" si="81"/>
        <v>SIN CUMPLIR</v>
      </c>
      <c r="F677" s="140">
        <f>VLOOKUP(B677,'DINAMICA SEGUIMIENTO CONTRATOS'!$A$5:$D$313,4,0)</f>
        <v>989966</v>
      </c>
      <c r="G677" s="129">
        <f t="shared" si="82"/>
        <v>971016</v>
      </c>
      <c r="H677" s="120" t="str">
        <f t="shared" si="83"/>
        <v>-</v>
      </c>
    </row>
    <row r="678" spans="2:8" hidden="1" x14ac:dyDescent="0.2">
      <c r="B678" s="121" t="s">
        <v>2451</v>
      </c>
      <c r="C678" s="140">
        <f>VLOOKUP(B678,'DINAMICA SEGUIMIENTO CONTRATOS'!$A$5:$C$313,2,0)</f>
        <v>14999.36</v>
      </c>
      <c r="D678" s="129">
        <f>VLOOKUP(B678,'DINAMICA SEGUIMIENTO CONTRATOS'!$A$5:$C$313,3,0)</f>
        <v>14999.36</v>
      </c>
      <c r="E678" s="120" t="str">
        <f t="shared" si="81"/>
        <v>SIN CUMPLIR</v>
      </c>
      <c r="F678" s="140">
        <f>VLOOKUP(B678,'DINAMICA SEGUIMIENTO CONTRATOS'!$A$5:$D$313,4,0)</f>
        <v>37893.120000000003</v>
      </c>
      <c r="G678" s="129">
        <f t="shared" si="82"/>
        <v>22893.760000000002</v>
      </c>
      <c r="H678" s="120" t="str">
        <f t="shared" si="83"/>
        <v>-</v>
      </c>
    </row>
    <row r="679" spans="2:8" hidden="1" x14ac:dyDescent="0.2">
      <c r="B679" s="121" t="s">
        <v>2282</v>
      </c>
      <c r="C679" s="140">
        <f>VLOOKUP(B679,'DINAMICA SEGUIMIENTO CONTRATOS'!$A$5:$C$313,2,0)</f>
        <v>13404.38</v>
      </c>
      <c r="D679" s="129">
        <f>VLOOKUP(B679,'DINAMICA SEGUIMIENTO CONTRATOS'!$A$5:$C$313,3,0)</f>
        <v>13404.38</v>
      </c>
      <c r="E679" s="120" t="str">
        <f t="shared" si="81"/>
        <v>SIN CUMPLIR</v>
      </c>
      <c r="F679" s="140">
        <f>VLOOKUP(B679,'DINAMICA SEGUIMIENTO CONTRATOS'!$A$5:$D$313,4,0)</f>
        <v>32880.839999999997</v>
      </c>
      <c r="G679" s="129">
        <f t="shared" si="82"/>
        <v>19476.46</v>
      </c>
      <c r="H679" s="120" t="str">
        <f t="shared" si="83"/>
        <v>-</v>
      </c>
    </row>
    <row r="680" spans="2:8" hidden="1" x14ac:dyDescent="0.2">
      <c r="B680" s="121" t="s">
        <v>2286</v>
      </c>
      <c r="C680" s="140">
        <f>VLOOKUP(B680,'DINAMICA SEGUIMIENTO CONTRATOS'!$A$5:$C$313,2,0)</f>
        <v>222025.39999999997</v>
      </c>
      <c r="D680" s="129">
        <f>VLOOKUP(B680,'DINAMICA SEGUIMIENTO CONTRATOS'!$A$5:$C$313,3,0)</f>
        <v>0</v>
      </c>
      <c r="E680" s="120" t="str">
        <f t="shared" si="81"/>
        <v>SIN CUMPLIR</v>
      </c>
      <c r="F680" s="140">
        <f>VLOOKUP(B680,'DINAMICA SEGUIMIENTO CONTRATOS'!$A$5:$D$313,4,0)</f>
        <v>553104.60000000009</v>
      </c>
      <c r="G680" s="129">
        <f t="shared" si="82"/>
        <v>553104.60000000009</v>
      </c>
      <c r="H680" s="120" t="str">
        <f t="shared" si="83"/>
        <v>-</v>
      </c>
    </row>
    <row r="681" spans="2:8" x14ac:dyDescent="0.2">
      <c r="B681" s="121" t="s">
        <v>2375</v>
      </c>
      <c r="C681" s="140">
        <f>VLOOKUP(B681,'DINAMICA SEGUIMIENTO CONTRATOS'!$A$5:$C$313,2,0)</f>
        <v>52373.229999999996</v>
      </c>
      <c r="D681" s="129">
        <f>VLOOKUP(B681,'DINAMICA SEGUIMIENTO CONTRATOS'!$A$5:$C$313,3,0)</f>
        <v>84660.659999999989</v>
      </c>
      <c r="E681" s="120" t="str">
        <f t="shared" si="81"/>
        <v>MINIMO CUMPLIDO</v>
      </c>
      <c r="F681" s="140">
        <f>VLOOKUP(B681,'DINAMICA SEGUIMIENTO CONTRATOS'!$A$5:$D$313,4,0)</f>
        <v>140003.85999999999</v>
      </c>
      <c r="G681" s="129">
        <f t="shared" si="82"/>
        <v>55343.199999999997</v>
      </c>
      <c r="H681" s="120" t="str">
        <f t="shared" si="83"/>
        <v>-</v>
      </c>
    </row>
    <row r="682" spans="2:8" hidden="1" x14ac:dyDescent="0.2">
      <c r="B682" s="121" t="s">
        <v>2270</v>
      </c>
      <c r="C682" s="140">
        <f>VLOOKUP(B682,'DINAMICA SEGUIMIENTO CONTRATOS'!$A$5:$C$313,2,0)</f>
        <v>158525.92000000001</v>
      </c>
      <c r="D682" s="129">
        <f>VLOOKUP(B682,'DINAMICA SEGUIMIENTO CONTRATOS'!$A$5:$C$313,3,0)</f>
        <v>0</v>
      </c>
      <c r="E682" s="120" t="str">
        <f t="shared" si="81"/>
        <v>SIN CUMPLIR</v>
      </c>
      <c r="F682" s="140">
        <f>VLOOKUP(B682,'DINAMICA SEGUIMIENTO CONTRATOS'!$A$5:$D$313,4,0)</f>
        <v>396104.24999999994</v>
      </c>
      <c r="G682" s="129">
        <f t="shared" si="82"/>
        <v>396104.24999999994</v>
      </c>
      <c r="H682" s="120" t="str">
        <f t="shared" si="83"/>
        <v>-</v>
      </c>
    </row>
    <row r="683" spans="2:8" hidden="1" x14ac:dyDescent="0.2">
      <c r="B683" s="121" t="s">
        <v>2279</v>
      </c>
      <c r="C683" s="140">
        <f>VLOOKUP(B683,'DINAMICA SEGUIMIENTO CONTRATOS'!$A$5:$C$313,2,0)</f>
        <v>1335.52</v>
      </c>
      <c r="D683" s="129">
        <f>VLOOKUP(B683,'DINAMICA SEGUIMIENTO CONTRATOS'!$A$5:$C$313,3,0)</f>
        <v>0</v>
      </c>
      <c r="E683" s="120" t="str">
        <f t="shared" si="81"/>
        <v>SIN CUMPLIR</v>
      </c>
      <c r="F683" s="140">
        <f>VLOOKUP(B683,'DINAMICA SEGUIMIENTO CONTRATOS'!$A$5:$D$313,4,0)</f>
        <v>3166.04</v>
      </c>
      <c r="G683" s="129">
        <f t="shared" si="82"/>
        <v>3166.04</v>
      </c>
      <c r="H683" s="120" t="str">
        <f t="shared" si="83"/>
        <v>-</v>
      </c>
    </row>
    <row r="684" spans="2:8" hidden="1" x14ac:dyDescent="0.2">
      <c r="B684" s="121" t="s">
        <v>2402</v>
      </c>
      <c r="C684" s="140">
        <f>VLOOKUP(B684,'DINAMICA SEGUIMIENTO CONTRATOS'!$A$5:$C$313,2,0)</f>
        <v>9266.4</v>
      </c>
      <c r="D684" s="129">
        <f>VLOOKUP(B684,'DINAMICA SEGUIMIENTO CONTRATOS'!$A$5:$C$313,3,0)</f>
        <v>0</v>
      </c>
      <c r="E684" s="120" t="str">
        <f t="shared" si="81"/>
        <v>SIN CUMPLIR</v>
      </c>
      <c r="F684" s="140">
        <f>VLOOKUP(B684,'DINAMICA SEGUIMIENTO CONTRATOS'!$A$5:$D$313,4,0)</f>
        <v>23166</v>
      </c>
      <c r="G684" s="129">
        <f t="shared" si="82"/>
        <v>23166</v>
      </c>
      <c r="H684" s="120" t="str">
        <f t="shared" si="83"/>
        <v>-</v>
      </c>
    </row>
    <row r="685" spans="2:8" hidden="1" x14ac:dyDescent="0.2">
      <c r="B685" s="121" t="s">
        <v>2345</v>
      </c>
      <c r="C685" s="140">
        <f>VLOOKUP(B685,'DINAMICA SEGUIMIENTO CONTRATOS'!$A$5:$C$313,2,0)</f>
        <v>354092.54</v>
      </c>
      <c r="D685" s="129">
        <f>VLOOKUP(B685,'DINAMICA SEGUIMIENTO CONTRATOS'!$A$5:$C$313,3,0)</f>
        <v>0</v>
      </c>
      <c r="E685" s="120" t="str">
        <f t="shared" si="81"/>
        <v>SIN CUMPLIR</v>
      </c>
      <c r="F685" s="140">
        <f>VLOOKUP(B685,'DINAMICA SEGUIMIENTO CONTRATOS'!$A$5:$D$313,4,0)</f>
        <v>885231.35</v>
      </c>
      <c r="G685" s="129">
        <f t="shared" si="82"/>
        <v>885231.35</v>
      </c>
      <c r="H685" s="120" t="str">
        <f t="shared" si="83"/>
        <v>-</v>
      </c>
    </row>
    <row r="686" spans="2:8" hidden="1" x14ac:dyDescent="0.2">
      <c r="B686" s="121" t="s">
        <v>2267</v>
      </c>
      <c r="C686" s="140">
        <f>VLOOKUP(B686,'DINAMICA SEGUIMIENTO CONTRATOS'!$A$5:$C$313,2,0)</f>
        <v>532347.6</v>
      </c>
      <c r="D686" s="129">
        <f>VLOOKUP(B686,'DINAMICA SEGUIMIENTO CONTRATOS'!$A$5:$C$313,3,0)</f>
        <v>441326.80000000005</v>
      </c>
      <c r="E686" s="120" t="str">
        <f t="shared" si="81"/>
        <v>SIN CUMPLIR</v>
      </c>
      <c r="F686" s="140">
        <f>VLOOKUP(B686,'DINAMICA SEGUIMIENTO CONTRATOS'!$A$5:$D$313,4,0)</f>
        <v>1330806.7999999998</v>
      </c>
      <c r="G686" s="129">
        <f t="shared" si="82"/>
        <v>889479.99999999977</v>
      </c>
      <c r="H686" s="120" t="str">
        <f t="shared" si="83"/>
        <v>-</v>
      </c>
    </row>
    <row r="687" spans="2:8" hidden="1" x14ac:dyDescent="0.2">
      <c r="B687" s="121" t="s">
        <v>2335</v>
      </c>
      <c r="C687" s="140">
        <f>VLOOKUP(B687,'DINAMICA SEGUIMIENTO CONTRATOS'!$A$5:$C$313,2,0)</f>
        <v>123.35999999999999</v>
      </c>
      <c r="D687" s="129">
        <f>VLOOKUP(B687,'DINAMICA SEGUIMIENTO CONTRATOS'!$A$5:$C$313,3,0)</f>
        <v>0</v>
      </c>
      <c r="E687" s="120" t="str">
        <f t="shared" si="81"/>
        <v>SIN CUMPLIR</v>
      </c>
      <c r="F687" s="140">
        <f>VLOOKUP(B687,'DINAMICA SEGUIMIENTO CONTRATOS'!$A$5:$D$313,4,0)</f>
        <v>308.39999999999998</v>
      </c>
      <c r="G687" s="129">
        <f t="shared" si="82"/>
        <v>308.39999999999998</v>
      </c>
      <c r="H687" s="120" t="str">
        <f t="shared" si="83"/>
        <v>-</v>
      </c>
    </row>
    <row r="688" spans="2:8" hidden="1" x14ac:dyDescent="0.2">
      <c r="B688" s="121" t="s">
        <v>2350</v>
      </c>
      <c r="C688" s="140">
        <f>VLOOKUP(B688,'DINAMICA SEGUIMIENTO CONTRATOS'!$A$5:$C$313,2,0)</f>
        <v>355246.08000000002</v>
      </c>
      <c r="D688" s="129">
        <f>VLOOKUP(B688,'DINAMICA SEGUIMIENTO CONTRATOS'!$A$5:$C$313,3,0)</f>
        <v>0</v>
      </c>
      <c r="E688" s="120" t="str">
        <f t="shared" si="81"/>
        <v>SIN CUMPLIR</v>
      </c>
      <c r="F688" s="140">
        <f>VLOOKUP(B688,'DINAMICA SEGUIMIENTO CONTRATOS'!$A$5:$D$313,4,0)</f>
        <v>888115.19999999995</v>
      </c>
      <c r="G688" s="129">
        <f t="shared" si="82"/>
        <v>888115.19999999995</v>
      </c>
      <c r="H688" s="120" t="str">
        <f t="shared" si="83"/>
        <v>-</v>
      </c>
    </row>
    <row r="689" spans="2:8" hidden="1" x14ac:dyDescent="0.2">
      <c r="B689" s="121" t="s">
        <v>2274</v>
      </c>
      <c r="C689" s="140">
        <f>VLOOKUP(B689,'DINAMICA SEGUIMIENTO CONTRATOS'!$A$5:$C$313,2,0)</f>
        <v>7182.5700000000006</v>
      </c>
      <c r="D689" s="129">
        <f>VLOOKUP(B689,'DINAMICA SEGUIMIENTO CONTRATOS'!$A$5:$C$313,3,0)</f>
        <v>2907.5</v>
      </c>
      <c r="E689" s="120" t="str">
        <f t="shared" si="81"/>
        <v>SIN CUMPLIR</v>
      </c>
      <c r="F689" s="140">
        <f>VLOOKUP(B689,'DINAMICA SEGUIMIENTO CONTRATOS'!$A$5:$D$313,4,0)</f>
        <v>17577.809999999998</v>
      </c>
      <c r="G689" s="129">
        <f t="shared" si="82"/>
        <v>14670.309999999998</v>
      </c>
      <c r="H689" s="120" t="str">
        <f t="shared" si="83"/>
        <v>-</v>
      </c>
    </row>
    <row r="690" spans="2:8" hidden="1" x14ac:dyDescent="0.2">
      <c r="B690" s="121" t="s">
        <v>2384</v>
      </c>
      <c r="C690" s="140">
        <f>VLOOKUP(B690,'DINAMICA SEGUIMIENTO CONTRATOS'!$A$5:$C$313,2,0)</f>
        <v>67299.62</v>
      </c>
      <c r="D690" s="129">
        <f>VLOOKUP(B690,'DINAMICA SEGUIMIENTO CONTRATOS'!$A$5:$C$313,3,0)</f>
        <v>67143.98</v>
      </c>
      <c r="E690" s="120" t="str">
        <f t="shared" si="81"/>
        <v>SIN CUMPLIR</v>
      </c>
      <c r="F690" s="140">
        <f>VLOOKUP(B690,'DINAMICA SEGUIMIENTO CONTRATOS'!$A$5:$D$313,4,0)</f>
        <v>168960.24</v>
      </c>
      <c r="G690" s="129">
        <f t="shared" si="82"/>
        <v>101816.26</v>
      </c>
      <c r="H690" s="120" t="str">
        <f t="shared" si="83"/>
        <v>-</v>
      </c>
    </row>
    <row r="691" spans="2:8" hidden="1" x14ac:dyDescent="0.2">
      <c r="B691" s="121" t="s">
        <v>2331</v>
      </c>
      <c r="C691" s="140">
        <f>VLOOKUP(B691,'DINAMICA SEGUIMIENTO CONTRATOS'!$A$5:$C$313,2,0)</f>
        <v>47444.95</v>
      </c>
      <c r="D691" s="129">
        <f>VLOOKUP(B691,'DINAMICA SEGUIMIENTO CONTRATOS'!$A$5:$C$313,3,0)</f>
        <v>0</v>
      </c>
      <c r="E691" s="120" t="str">
        <f t="shared" si="81"/>
        <v>SIN CUMPLIR</v>
      </c>
      <c r="F691" s="140">
        <f>VLOOKUP(B691,'DINAMICA SEGUIMIENTO CONTRATOS'!$A$5:$D$313,4,0)</f>
        <v>94291.59</v>
      </c>
      <c r="G691" s="129">
        <f t="shared" si="82"/>
        <v>94291.59</v>
      </c>
      <c r="H691" s="120" t="str">
        <f t="shared" si="83"/>
        <v>-</v>
      </c>
    </row>
    <row r="692" spans="2:8" hidden="1" x14ac:dyDescent="0.2">
      <c r="B692" s="121" t="s">
        <v>2313</v>
      </c>
      <c r="C692" s="140">
        <f>VLOOKUP(B692,'DINAMICA SEGUIMIENTO CONTRATOS'!$A$5:$C$313,2,0)</f>
        <v>451.49</v>
      </c>
      <c r="D692" s="129">
        <f>VLOOKUP(B692,'DINAMICA SEGUIMIENTO CONTRATOS'!$A$5:$C$313,3,0)</f>
        <v>0</v>
      </c>
      <c r="E692" s="120" t="str">
        <f t="shared" si="81"/>
        <v>SIN CUMPLIR</v>
      </c>
      <c r="F692" s="140">
        <f>VLOOKUP(B692,'DINAMICA SEGUIMIENTO CONTRATOS'!$A$5:$D$313,4,0)</f>
        <v>1055.6300000000001</v>
      </c>
      <c r="G692" s="129">
        <f t="shared" si="82"/>
        <v>1055.6300000000001</v>
      </c>
      <c r="H692" s="120" t="str">
        <f t="shared" si="83"/>
        <v>-</v>
      </c>
    </row>
    <row r="693" spans="2:8" hidden="1" x14ac:dyDescent="0.2">
      <c r="B693" s="121" t="s">
        <v>2379</v>
      </c>
      <c r="C693" s="140">
        <f>VLOOKUP(B693,'DINAMICA SEGUIMIENTO CONTRATOS'!$A$5:$C$313,2,0)</f>
        <v>750</v>
      </c>
      <c r="D693" s="129">
        <f>VLOOKUP(B693,'DINAMICA SEGUIMIENTO CONTRATOS'!$A$5:$C$313,3,0)</f>
        <v>0</v>
      </c>
      <c r="E693" s="120" t="str">
        <f t="shared" si="81"/>
        <v>SIN CUMPLIR</v>
      </c>
      <c r="F693" s="140">
        <f>VLOOKUP(B693,'DINAMICA SEGUIMIENTO CONTRATOS'!$A$5:$D$313,4,0)</f>
        <v>1500</v>
      </c>
      <c r="G693" s="129">
        <f t="shared" si="82"/>
        <v>1500</v>
      </c>
      <c r="H693" s="120" t="str">
        <f t="shared" si="83"/>
        <v>-</v>
      </c>
    </row>
    <row r="694" spans="2:8" hidden="1" x14ac:dyDescent="0.2">
      <c r="B694" s="121" t="s">
        <v>2293</v>
      </c>
      <c r="C694" s="140">
        <f>VLOOKUP(B694,'DINAMICA SEGUIMIENTO CONTRATOS'!$A$5:$C$313,2,0)</f>
        <v>64728</v>
      </c>
      <c r="D694" s="129">
        <f>VLOOKUP(B694,'DINAMICA SEGUIMIENTO CONTRATOS'!$A$5:$C$313,3,0)</f>
        <v>64728</v>
      </c>
      <c r="E694" s="120" t="str">
        <f t="shared" si="81"/>
        <v>SIN CUMPLIR</v>
      </c>
      <c r="F694" s="140">
        <f>VLOOKUP(B694,'DINAMICA SEGUIMIENTO CONTRATOS'!$A$5:$D$313,4,0)</f>
        <v>160921</v>
      </c>
      <c r="G694" s="129">
        <f t="shared" si="82"/>
        <v>96193</v>
      </c>
      <c r="H694" s="120" t="str">
        <f t="shared" si="83"/>
        <v>-</v>
      </c>
    </row>
    <row r="695" spans="2:8" hidden="1" x14ac:dyDescent="0.2">
      <c r="B695" s="121" t="s">
        <v>2306</v>
      </c>
      <c r="C695" s="140">
        <f>VLOOKUP(B695,'DINAMICA SEGUIMIENTO CONTRATOS'!$A$5:$C$313,2,0)</f>
        <v>11970.2</v>
      </c>
      <c r="D695" s="129">
        <f>VLOOKUP(B695,'DINAMICA SEGUIMIENTO CONTRATOS'!$A$5:$C$313,3,0)</f>
        <v>0</v>
      </c>
      <c r="E695" s="120" t="str">
        <f t="shared" si="81"/>
        <v>SIN CUMPLIR</v>
      </c>
      <c r="F695" s="140">
        <f>VLOOKUP(B695,'DINAMICA SEGUIMIENTO CONTRATOS'!$A$5:$D$313,4,0)</f>
        <v>29763.32</v>
      </c>
      <c r="G695" s="129">
        <f t="shared" si="82"/>
        <v>29763.32</v>
      </c>
      <c r="H695" s="120" t="str">
        <f t="shared" si="83"/>
        <v>-</v>
      </c>
    </row>
    <row r="696" spans="2:8" x14ac:dyDescent="0.2">
      <c r="B696" s="121" t="s">
        <v>2269</v>
      </c>
      <c r="C696" s="140">
        <f>VLOOKUP(B696,'DINAMICA SEGUIMIENTO CONTRATOS'!$A$5:$C$313,2,0)</f>
        <v>309607.73</v>
      </c>
      <c r="D696" s="129">
        <f>VLOOKUP(B696,'DINAMICA SEGUIMIENTO CONTRATOS'!$A$5:$C$313,3,0)</f>
        <v>594385.69000000006</v>
      </c>
      <c r="E696" s="120" t="str">
        <f t="shared" si="81"/>
        <v>MINIMO CUMPLIDO</v>
      </c>
      <c r="F696" s="140">
        <f>VLOOKUP(B696,'DINAMICA SEGUIMIENTO CONTRATOS'!$A$5:$D$313,4,0)</f>
        <v>747334.11</v>
      </c>
      <c r="G696" s="129">
        <f t="shared" si="82"/>
        <v>152948.41999999993</v>
      </c>
      <c r="H696" s="120" t="str">
        <f t="shared" si="83"/>
        <v>-</v>
      </c>
    </row>
    <row r="697" spans="2:8" hidden="1" x14ac:dyDescent="0.2">
      <c r="B697" s="121" t="s">
        <v>2298</v>
      </c>
      <c r="C697" s="140">
        <f>VLOOKUP(B697,'DINAMICA SEGUIMIENTO CONTRATOS'!$A$5:$C$313,2,0)</f>
        <v>1160894.8699999999</v>
      </c>
      <c r="D697" s="129">
        <f>VLOOKUP(B697,'DINAMICA SEGUIMIENTO CONTRATOS'!$A$5:$C$313,3,0)</f>
        <v>362141</v>
      </c>
      <c r="E697" s="120" t="str">
        <f t="shared" si="81"/>
        <v>SIN CUMPLIR</v>
      </c>
      <c r="F697" s="140">
        <f>VLOOKUP(B697,'DINAMICA SEGUIMIENTO CONTRATOS'!$A$5:$D$313,4,0)</f>
        <v>2901876.89</v>
      </c>
      <c r="G697" s="129">
        <f t="shared" si="82"/>
        <v>2539735.89</v>
      </c>
      <c r="H697" s="120" t="str">
        <f t="shared" si="83"/>
        <v>-</v>
      </c>
    </row>
    <row r="698" spans="2:8" hidden="1" x14ac:dyDescent="0.2">
      <c r="B698" s="121" t="s">
        <v>2290</v>
      </c>
      <c r="C698" s="140">
        <f>VLOOKUP(B698,'DINAMICA SEGUIMIENTO CONTRATOS'!$A$5:$C$313,2,0)</f>
        <v>147421.47</v>
      </c>
      <c r="D698" s="129">
        <f>VLOOKUP(B698,'DINAMICA SEGUIMIENTO CONTRATOS'!$A$5:$C$313,3,0)</f>
        <v>3860.4099999999994</v>
      </c>
      <c r="E698" s="120" t="str">
        <f t="shared" si="81"/>
        <v>SIN CUMPLIR</v>
      </c>
      <c r="F698" s="140">
        <f>VLOOKUP(B698,'DINAMICA SEGUIMIENTO CONTRATOS'!$A$5:$D$313,4,0)</f>
        <v>367913.70999999996</v>
      </c>
      <c r="G698" s="129">
        <f t="shared" si="82"/>
        <v>364053.3</v>
      </c>
      <c r="H698" s="120" t="str">
        <f t="shared" si="83"/>
        <v>-</v>
      </c>
    </row>
    <row r="699" spans="2:8" hidden="1" x14ac:dyDescent="0.2">
      <c r="B699" s="121" t="s">
        <v>2420</v>
      </c>
      <c r="C699" s="140">
        <f>VLOOKUP(B699,'DINAMICA SEGUIMIENTO CONTRATOS'!$A$5:$C$313,2,0)</f>
        <v>41164.020000000004</v>
      </c>
      <c r="D699" s="129">
        <f>VLOOKUP(B699,'DINAMICA SEGUIMIENTO CONTRATOS'!$A$5:$C$313,3,0)</f>
        <v>0</v>
      </c>
      <c r="E699" s="120" t="str">
        <f t="shared" si="81"/>
        <v>SIN CUMPLIR</v>
      </c>
      <c r="F699" s="140">
        <f>VLOOKUP(B699,'DINAMICA SEGUIMIENTO CONTRATOS'!$A$5:$D$313,4,0)</f>
        <v>109770.72</v>
      </c>
      <c r="G699" s="129">
        <f t="shared" si="82"/>
        <v>109770.72</v>
      </c>
      <c r="H699" s="120" t="str">
        <f t="shared" si="83"/>
        <v>-</v>
      </c>
    </row>
    <row r="700" spans="2:8" hidden="1" x14ac:dyDescent="0.2">
      <c r="B700" s="121" t="s">
        <v>2366</v>
      </c>
      <c r="C700" s="140">
        <f>VLOOKUP(B700,'DINAMICA SEGUIMIENTO CONTRATOS'!$A$5:$C$313,2,0)</f>
        <v>91</v>
      </c>
      <c r="D700" s="129">
        <f>VLOOKUP(B700,'DINAMICA SEGUIMIENTO CONTRATOS'!$A$5:$C$313,3,0)</f>
        <v>0</v>
      </c>
      <c r="E700" s="120" t="str">
        <f t="shared" si="81"/>
        <v>SIN CUMPLIR</v>
      </c>
      <c r="F700" s="140">
        <f>VLOOKUP(B700,'DINAMICA SEGUIMIENTO CONTRATOS'!$A$5:$D$313,4,0)</f>
        <v>224</v>
      </c>
      <c r="G700" s="129">
        <f t="shared" si="82"/>
        <v>224</v>
      </c>
      <c r="H700" s="120" t="str">
        <f t="shared" si="83"/>
        <v>-</v>
      </c>
    </row>
    <row r="701" spans="2:8" hidden="1" x14ac:dyDescent="0.2">
      <c r="B701" s="121" t="s">
        <v>2296</v>
      </c>
      <c r="C701" s="140">
        <f>VLOOKUP(B701,'DINAMICA SEGUIMIENTO CONTRATOS'!$A$5:$C$313,2,0)</f>
        <v>19504</v>
      </c>
      <c r="D701" s="129">
        <f>VLOOKUP(B701,'DINAMICA SEGUIMIENTO CONTRATOS'!$A$5:$C$313,3,0)</f>
        <v>0</v>
      </c>
      <c r="E701" s="120" t="str">
        <f t="shared" si="81"/>
        <v>SIN CUMPLIR</v>
      </c>
      <c r="F701" s="140">
        <f>VLOOKUP(B701,'DINAMICA SEGUIMIENTO CONTRATOS'!$A$5:$D$313,4,0)</f>
        <v>47184</v>
      </c>
      <c r="G701" s="129">
        <f t="shared" si="82"/>
        <v>47184</v>
      </c>
      <c r="H701" s="120" t="str">
        <f t="shared" si="83"/>
        <v>-</v>
      </c>
    </row>
    <row r="702" spans="2:8" hidden="1" x14ac:dyDescent="0.2">
      <c r="B702" s="121" t="s">
        <v>2319</v>
      </c>
      <c r="C702" s="140">
        <f>VLOOKUP(B702,'DINAMICA SEGUIMIENTO CONTRATOS'!$A$5:$C$313,2,0)</f>
        <v>1507.52</v>
      </c>
      <c r="D702" s="129">
        <f>VLOOKUP(B702,'DINAMICA SEGUIMIENTO CONTRATOS'!$A$5:$C$313,3,0)</f>
        <v>0</v>
      </c>
      <c r="E702" s="120" t="str">
        <f t="shared" si="81"/>
        <v>SIN CUMPLIR</v>
      </c>
      <c r="F702" s="140">
        <f>VLOOKUP(B702,'DINAMICA SEGUIMIENTO CONTRATOS'!$A$5:$D$313,4,0)</f>
        <v>3768.8</v>
      </c>
      <c r="G702" s="129">
        <f t="shared" si="82"/>
        <v>3768.8</v>
      </c>
      <c r="H702" s="120" t="str">
        <f t="shared" si="83"/>
        <v>-</v>
      </c>
    </row>
    <row r="703" spans="2:8" hidden="1" x14ac:dyDescent="0.2">
      <c r="B703" s="121" t="s">
        <v>2310</v>
      </c>
      <c r="C703" s="140">
        <f>VLOOKUP(B703,'DINAMICA SEGUIMIENTO CONTRATOS'!$A$5:$C$313,2,0)</f>
        <v>219258.89</v>
      </c>
      <c r="D703" s="129">
        <f>VLOOKUP(B703,'DINAMICA SEGUIMIENTO CONTRATOS'!$A$5:$C$313,3,0)</f>
        <v>0</v>
      </c>
      <c r="E703" s="120" t="str">
        <f t="shared" si="81"/>
        <v>SIN CUMPLIR</v>
      </c>
      <c r="F703" s="140">
        <f>VLOOKUP(B703,'DINAMICA SEGUIMIENTO CONTRATOS'!$A$5:$D$313,4,0)</f>
        <v>553869.65999999992</v>
      </c>
      <c r="G703" s="129">
        <f t="shared" si="82"/>
        <v>553869.65999999992</v>
      </c>
      <c r="H703" s="120" t="str">
        <f t="shared" si="83"/>
        <v>-</v>
      </c>
    </row>
    <row r="704" spans="2:8" hidden="1" x14ac:dyDescent="0.2">
      <c r="B704" s="121" t="s">
        <v>2294</v>
      </c>
      <c r="C704" s="140">
        <f>VLOOKUP(B704,'DINAMICA SEGUIMIENTO CONTRATOS'!$A$5:$C$313,2,0)</f>
        <v>1065.32</v>
      </c>
      <c r="D704" s="129">
        <f>VLOOKUP(B704,'DINAMICA SEGUIMIENTO CONTRATOS'!$A$5:$C$313,3,0)</f>
        <v>0</v>
      </c>
      <c r="E704" s="120" t="str">
        <f t="shared" si="81"/>
        <v>SIN CUMPLIR</v>
      </c>
      <c r="F704" s="140">
        <f>VLOOKUP(B704,'DINAMICA SEGUIMIENTO CONTRATOS'!$A$5:$D$313,4,0)</f>
        <v>2663.2999999999997</v>
      </c>
      <c r="G704" s="129">
        <f t="shared" si="82"/>
        <v>2663.2999999999997</v>
      </c>
      <c r="H704" s="120" t="str">
        <f t="shared" si="83"/>
        <v>-</v>
      </c>
    </row>
    <row r="705" spans="2:8" hidden="1" x14ac:dyDescent="0.2">
      <c r="B705" s="121" t="s">
        <v>2454</v>
      </c>
      <c r="C705" s="140">
        <f>VLOOKUP(B705,'DINAMICA SEGUIMIENTO CONTRATOS'!$A$5:$C$313,2,0)</f>
        <v>259200</v>
      </c>
      <c r="D705" s="129">
        <f>VLOOKUP(B705,'DINAMICA SEGUIMIENTO CONTRATOS'!$A$5:$C$313,3,0)</f>
        <v>259200</v>
      </c>
      <c r="E705" s="120" t="str">
        <f t="shared" si="81"/>
        <v>SIN CUMPLIR</v>
      </c>
      <c r="F705" s="140">
        <f>VLOOKUP(B705,'DINAMICA SEGUIMIENTO CONTRATOS'!$A$5:$D$313,4,0)</f>
        <v>648000</v>
      </c>
      <c r="G705" s="129">
        <f t="shared" si="82"/>
        <v>388800</v>
      </c>
      <c r="H705" s="120" t="str">
        <f t="shared" si="83"/>
        <v>-</v>
      </c>
    </row>
    <row r="706" spans="2:8" hidden="1" x14ac:dyDescent="0.2">
      <c r="B706" s="121" t="s">
        <v>2315</v>
      </c>
      <c r="C706" s="140">
        <f>VLOOKUP(B706,'DINAMICA SEGUIMIENTO CONTRATOS'!$A$5:$C$313,2,0)</f>
        <v>26</v>
      </c>
      <c r="D706" s="129">
        <f>VLOOKUP(B706,'DINAMICA SEGUIMIENTO CONTRATOS'!$A$5:$C$313,3,0)</f>
        <v>0</v>
      </c>
      <c r="E706" s="120" t="str">
        <f t="shared" si="81"/>
        <v>SIN CUMPLIR</v>
      </c>
      <c r="F706" s="140">
        <f>VLOOKUP(B706,'DINAMICA SEGUIMIENTO CONTRATOS'!$A$5:$D$313,4,0)</f>
        <v>26</v>
      </c>
      <c r="G706" s="129">
        <f t="shared" si="82"/>
        <v>26</v>
      </c>
      <c r="H706" s="120" t="str">
        <f t="shared" si="83"/>
        <v>-</v>
      </c>
    </row>
    <row r="707" spans="2:8" hidden="1" x14ac:dyDescent="0.2">
      <c r="B707" s="121" t="s">
        <v>2339</v>
      </c>
      <c r="C707" s="140">
        <f>VLOOKUP(B707,'DINAMICA SEGUIMIENTO CONTRATOS'!$A$5:$C$313,2,0)</f>
        <v>548</v>
      </c>
      <c r="D707" s="129">
        <f>VLOOKUP(B707,'DINAMICA SEGUIMIENTO CONTRATOS'!$A$5:$C$313,3,0)</f>
        <v>0</v>
      </c>
      <c r="E707" s="120" t="str">
        <f t="shared" si="81"/>
        <v>SIN CUMPLIR</v>
      </c>
      <c r="F707" s="140">
        <f>VLOOKUP(B707,'DINAMICA SEGUIMIENTO CONTRATOS'!$A$5:$D$313,4,0)</f>
        <v>1370</v>
      </c>
      <c r="G707" s="129">
        <f t="shared" si="82"/>
        <v>1370</v>
      </c>
      <c r="H707" s="120" t="str">
        <f t="shared" si="83"/>
        <v>-</v>
      </c>
    </row>
    <row r="708" spans="2:8" hidden="1" x14ac:dyDescent="0.2">
      <c r="B708" s="121" t="s">
        <v>2364</v>
      </c>
      <c r="C708" s="140">
        <f>VLOOKUP(B708,'DINAMICA SEGUIMIENTO CONTRATOS'!$A$5:$C$313,2,0)</f>
        <v>212647.02000000002</v>
      </c>
      <c r="D708" s="129">
        <f>VLOOKUP(B708,'DINAMICA SEGUIMIENTO CONTRATOS'!$A$5:$C$313,3,0)</f>
        <v>0</v>
      </c>
      <c r="E708" s="120" t="str">
        <f t="shared" si="81"/>
        <v>SIN CUMPLIR</v>
      </c>
      <c r="F708" s="140">
        <f>VLOOKUP(B708,'DINAMICA SEGUIMIENTO CONTRATOS'!$A$5:$D$313,4,0)</f>
        <v>531607.29999999993</v>
      </c>
      <c r="G708" s="129">
        <f t="shared" si="82"/>
        <v>531607.29999999993</v>
      </c>
      <c r="H708" s="120" t="str">
        <f t="shared" si="83"/>
        <v>-</v>
      </c>
    </row>
    <row r="709" spans="2:8" hidden="1" x14ac:dyDescent="0.2">
      <c r="B709" s="121" t="s">
        <v>2333</v>
      </c>
      <c r="C709" s="140">
        <f>VLOOKUP(B709,'DINAMICA SEGUIMIENTO CONTRATOS'!$A$5:$C$313,2,0)</f>
        <v>3388.6000000000004</v>
      </c>
      <c r="D709" s="129">
        <f>VLOOKUP(B709,'DINAMICA SEGUIMIENTO CONTRATOS'!$A$5:$C$313,3,0)</f>
        <v>0</v>
      </c>
      <c r="E709" s="120" t="str">
        <f t="shared" si="81"/>
        <v>SIN CUMPLIR</v>
      </c>
      <c r="F709" s="140">
        <f>VLOOKUP(B709,'DINAMICA SEGUIMIENTO CONTRATOS'!$A$5:$D$313,4,0)</f>
        <v>8291.2400000000016</v>
      </c>
      <c r="G709" s="129">
        <f t="shared" si="82"/>
        <v>8291.2400000000016</v>
      </c>
      <c r="H709" s="120" t="str">
        <f t="shared" si="83"/>
        <v>-</v>
      </c>
    </row>
    <row r="710" spans="2:8" hidden="1" x14ac:dyDescent="0.2">
      <c r="B710" s="121" t="s">
        <v>2404</v>
      </c>
      <c r="C710" s="140">
        <f>VLOOKUP(B710,'DINAMICA SEGUIMIENTO CONTRATOS'!$A$5:$C$313,2,0)</f>
        <v>2250</v>
      </c>
      <c r="D710" s="129">
        <f>VLOOKUP(B710,'DINAMICA SEGUIMIENTO CONTRATOS'!$A$5:$C$313,3,0)</f>
        <v>0</v>
      </c>
      <c r="E710" s="120" t="str">
        <f t="shared" si="81"/>
        <v>SIN CUMPLIR</v>
      </c>
      <c r="F710" s="140">
        <f>VLOOKUP(B710,'DINAMICA SEGUIMIENTO CONTRATOS'!$A$5:$D$313,4,0)</f>
        <v>4500</v>
      </c>
      <c r="G710" s="129">
        <f t="shared" si="82"/>
        <v>4500</v>
      </c>
      <c r="H710" s="120" t="str">
        <f t="shared" si="83"/>
        <v>-</v>
      </c>
    </row>
    <row r="711" spans="2:8" x14ac:dyDescent="0.2">
      <c r="B711" s="121" t="s">
        <v>2289</v>
      </c>
      <c r="C711" s="140">
        <f>VLOOKUP(B711,'DINAMICA SEGUIMIENTO CONTRATOS'!$A$5:$C$313,2,0)</f>
        <v>303185.5</v>
      </c>
      <c r="D711" s="129">
        <f>VLOOKUP(B711,'DINAMICA SEGUIMIENTO CONTRATOS'!$A$5:$C$313,3,0)</f>
        <v>315631.64</v>
      </c>
      <c r="E711" s="120" t="str">
        <f t="shared" si="81"/>
        <v>MINIMO CUMPLIDO</v>
      </c>
      <c r="F711" s="140">
        <f>VLOOKUP(B711,'DINAMICA SEGUIMIENTO CONTRATOS'!$A$5:$D$313,4,0)</f>
        <v>757198.59000000008</v>
      </c>
      <c r="G711" s="129">
        <f t="shared" si="82"/>
        <v>441566.95000000007</v>
      </c>
      <c r="H711" s="120" t="str">
        <f t="shared" si="83"/>
        <v>-</v>
      </c>
    </row>
    <row r="712" spans="2:8" hidden="1" x14ac:dyDescent="0.2">
      <c r="B712" s="121" t="s">
        <v>2328</v>
      </c>
      <c r="C712" s="140">
        <f>VLOOKUP(B712,'DINAMICA SEGUIMIENTO CONTRATOS'!$A$5:$C$313,2,0)</f>
        <v>12654.019999999999</v>
      </c>
      <c r="D712" s="129">
        <f>VLOOKUP(B712,'DINAMICA SEGUIMIENTO CONTRATOS'!$A$5:$C$313,3,0)</f>
        <v>0</v>
      </c>
      <c r="E712" s="120" t="str">
        <f t="shared" si="81"/>
        <v>SIN CUMPLIR</v>
      </c>
      <c r="F712" s="140">
        <f>VLOOKUP(B712,'DINAMICA SEGUIMIENTO CONTRATOS'!$A$5:$D$313,4,0)</f>
        <v>30434.05</v>
      </c>
      <c r="G712" s="129">
        <f t="shared" si="82"/>
        <v>30434.05</v>
      </c>
      <c r="H712" s="120" t="str">
        <f t="shared" si="83"/>
        <v>-</v>
      </c>
    </row>
    <row r="713" spans="2:8" hidden="1" x14ac:dyDescent="0.2">
      <c r="B713" s="121" t="s">
        <v>2304</v>
      </c>
      <c r="C713" s="140">
        <f>VLOOKUP(B713,'DINAMICA SEGUIMIENTO CONTRATOS'!$A$5:$C$313,2,0)</f>
        <v>682.57</v>
      </c>
      <c r="D713" s="129">
        <f>VLOOKUP(B713,'DINAMICA SEGUIMIENTO CONTRATOS'!$A$5:$C$313,3,0)</f>
        <v>0</v>
      </c>
      <c r="E713" s="120" t="str">
        <f t="shared" si="81"/>
        <v>SIN CUMPLIR</v>
      </c>
      <c r="F713" s="140">
        <f>VLOOKUP(B713,'DINAMICA SEGUIMIENTO CONTRATOS'!$A$5:$D$313,4,0)</f>
        <v>1365.14</v>
      </c>
      <c r="G713" s="129">
        <f t="shared" si="82"/>
        <v>1365.14</v>
      </c>
      <c r="H713" s="120" t="str">
        <f t="shared" si="83"/>
        <v>-</v>
      </c>
    </row>
    <row r="714" spans="2:8" hidden="1" x14ac:dyDescent="0.2">
      <c r="B714" s="121" t="s">
        <v>2288</v>
      </c>
      <c r="C714" s="140">
        <f>VLOOKUP(B714,'DINAMICA SEGUIMIENTO CONTRATOS'!$A$5:$C$313,2,0)</f>
        <v>447877.12000000005</v>
      </c>
      <c r="D714" s="129">
        <f>VLOOKUP(B714,'DINAMICA SEGUIMIENTO CONTRATOS'!$A$5:$C$313,3,0)</f>
        <v>0</v>
      </c>
      <c r="E714" s="120" t="str">
        <f t="shared" si="81"/>
        <v>SIN CUMPLIR</v>
      </c>
      <c r="F714" s="140">
        <f>VLOOKUP(B714,'DINAMICA SEGUIMIENTO CONTRATOS'!$A$5:$D$313,4,0)</f>
        <v>1118541.52</v>
      </c>
      <c r="G714" s="129">
        <f t="shared" si="82"/>
        <v>1118541.52</v>
      </c>
      <c r="H714" s="120" t="str">
        <f t="shared" si="83"/>
        <v>-</v>
      </c>
    </row>
    <row r="715" spans="2:8" hidden="1" x14ac:dyDescent="0.2">
      <c r="B715" s="121" t="s">
        <v>2358</v>
      </c>
      <c r="C715" s="140">
        <f>VLOOKUP(B715,'DINAMICA SEGUIMIENTO CONTRATOS'!$A$5:$C$313,2,0)</f>
        <v>8214.57</v>
      </c>
      <c r="D715" s="129">
        <f>VLOOKUP(B715,'DINAMICA SEGUIMIENTO CONTRATOS'!$A$5:$C$313,3,0)</f>
        <v>0</v>
      </c>
      <c r="E715" s="120" t="str">
        <f t="shared" si="81"/>
        <v>SIN CUMPLIR</v>
      </c>
      <c r="F715" s="140">
        <f>VLOOKUP(B715,'DINAMICA SEGUIMIENTO CONTRATOS'!$A$5:$D$313,4,0)</f>
        <v>20515.32</v>
      </c>
      <c r="G715" s="129">
        <f t="shared" si="82"/>
        <v>20515.32</v>
      </c>
      <c r="H715" s="120" t="str">
        <f t="shared" si="83"/>
        <v>-</v>
      </c>
    </row>
    <row r="716" spans="2:8" hidden="1" x14ac:dyDescent="0.2">
      <c r="B716" s="121" t="s">
        <v>2437</v>
      </c>
      <c r="C716" s="140">
        <f>VLOOKUP(B716,'DINAMICA SEGUIMIENTO CONTRATOS'!$A$5:$C$313,2,0)</f>
        <v>47177.760000000002</v>
      </c>
      <c r="D716" s="129">
        <f>VLOOKUP(B716,'DINAMICA SEGUIMIENTO CONTRATOS'!$A$5:$C$313,3,0)</f>
        <v>0</v>
      </c>
      <c r="E716" s="120" t="str">
        <f t="shared" si="81"/>
        <v>SIN CUMPLIR</v>
      </c>
      <c r="F716" s="140">
        <f>VLOOKUP(B716,'DINAMICA SEGUIMIENTO CONTRATOS'!$A$5:$D$313,4,0)</f>
        <v>116961.53</v>
      </c>
      <c r="G716" s="129">
        <f t="shared" si="82"/>
        <v>116961.53</v>
      </c>
      <c r="H716" s="120" t="str">
        <f t="shared" si="83"/>
        <v>-</v>
      </c>
    </row>
    <row r="717" spans="2:8" hidden="1" x14ac:dyDescent="0.2">
      <c r="B717" s="121" t="s">
        <v>2372</v>
      </c>
      <c r="C717" s="140">
        <f>VLOOKUP(B717,'DINAMICA SEGUIMIENTO CONTRATOS'!$A$5:$C$313,2,0)</f>
        <v>22078</v>
      </c>
      <c r="D717" s="129">
        <f>VLOOKUP(B717,'DINAMICA SEGUIMIENTO CONTRATOS'!$A$5:$C$313,3,0)</f>
        <v>22078</v>
      </c>
      <c r="E717" s="120" t="str">
        <f t="shared" ref="E717:E780" si="84">IF(D717&gt;C717,"MINIMO CUMPLIDO","SIN CUMPLIR")</f>
        <v>SIN CUMPLIR</v>
      </c>
      <c r="F717" s="140">
        <f>VLOOKUP(B717,'DINAMICA SEGUIMIENTO CONTRATOS'!$A$5:$D$313,4,0)</f>
        <v>54184</v>
      </c>
      <c r="G717" s="129">
        <f t="shared" ref="G717:G780" si="85">+F717-D717</f>
        <v>32106</v>
      </c>
      <c r="H717" s="120" t="str">
        <f t="shared" ref="H717:H780" si="86">IF(G717=0,"MAXIMO ENTREGADO","-")</f>
        <v>-</v>
      </c>
    </row>
    <row r="718" spans="2:8" hidden="1" x14ac:dyDescent="0.2">
      <c r="B718" s="121" t="s">
        <v>2301</v>
      </c>
      <c r="C718" s="140">
        <f>VLOOKUP(B718,'DINAMICA SEGUIMIENTO CONTRATOS'!$A$5:$C$313,2,0)</f>
        <v>2839.5</v>
      </c>
      <c r="D718" s="129">
        <f>VLOOKUP(B718,'DINAMICA SEGUIMIENTO CONTRATOS'!$A$5:$C$313,3,0)</f>
        <v>0</v>
      </c>
      <c r="E718" s="120" t="str">
        <f t="shared" si="84"/>
        <v>SIN CUMPLIR</v>
      </c>
      <c r="F718" s="140">
        <f>VLOOKUP(B718,'DINAMICA SEGUIMIENTO CONTRATOS'!$A$5:$D$313,4,0)</f>
        <v>7087.2</v>
      </c>
      <c r="G718" s="129">
        <f t="shared" si="85"/>
        <v>7087.2</v>
      </c>
      <c r="H718" s="120" t="str">
        <f t="shared" si="86"/>
        <v>-</v>
      </c>
    </row>
    <row r="719" spans="2:8" hidden="1" x14ac:dyDescent="0.2">
      <c r="B719" s="121" t="s">
        <v>2317</v>
      </c>
      <c r="C719" s="140">
        <f>VLOOKUP(B719,'DINAMICA SEGUIMIENTO CONTRATOS'!$A$5:$C$313,2,0)</f>
        <v>683934.66</v>
      </c>
      <c r="D719" s="129">
        <f>VLOOKUP(B719,'DINAMICA SEGUIMIENTO CONTRATOS'!$A$5:$C$313,3,0)</f>
        <v>0</v>
      </c>
      <c r="E719" s="120" t="str">
        <f t="shared" si="84"/>
        <v>SIN CUMPLIR</v>
      </c>
      <c r="F719" s="140">
        <f>VLOOKUP(B719,'DINAMICA SEGUIMIENTO CONTRATOS'!$A$5:$D$313,4,0)</f>
        <v>1638098.1400000001</v>
      </c>
      <c r="G719" s="129">
        <f t="shared" si="85"/>
        <v>1638098.1400000001</v>
      </c>
      <c r="H719" s="120" t="str">
        <f t="shared" si="86"/>
        <v>-</v>
      </c>
    </row>
    <row r="720" spans="2:8" hidden="1" x14ac:dyDescent="0.2">
      <c r="B720" s="121" t="s">
        <v>2305</v>
      </c>
      <c r="C720" s="140">
        <f>VLOOKUP(B720,'DINAMICA SEGUIMIENTO CONTRATOS'!$A$5:$C$313,2,0)</f>
        <v>208.28999999999996</v>
      </c>
      <c r="D720" s="129">
        <f>VLOOKUP(B720,'DINAMICA SEGUIMIENTO CONTRATOS'!$A$5:$C$313,3,0)</f>
        <v>0</v>
      </c>
      <c r="E720" s="120" t="str">
        <f t="shared" si="84"/>
        <v>SIN CUMPLIR</v>
      </c>
      <c r="F720" s="140">
        <f>VLOOKUP(B720,'DINAMICA SEGUIMIENTO CONTRATOS'!$A$5:$D$313,4,0)</f>
        <v>540.44000000000005</v>
      </c>
      <c r="G720" s="129">
        <f t="shared" si="85"/>
        <v>540.44000000000005</v>
      </c>
      <c r="H720" s="120" t="str">
        <f t="shared" si="86"/>
        <v>-</v>
      </c>
    </row>
    <row r="721" spans="2:8" hidden="1" x14ac:dyDescent="0.2">
      <c r="B721" s="121" t="s">
        <v>2459</v>
      </c>
      <c r="C721" s="140">
        <f>VLOOKUP(B721,'DINAMICA SEGUIMIENTO CONTRATOS'!$A$5:$C$313,2,0)</f>
        <v>82790.399999999994</v>
      </c>
      <c r="D721" s="129">
        <f>VLOOKUP(B721,'DINAMICA SEGUIMIENTO CONTRATOS'!$A$5:$C$313,3,0)</f>
        <v>0</v>
      </c>
      <c r="E721" s="120" t="str">
        <f t="shared" si="84"/>
        <v>SIN CUMPLIR</v>
      </c>
      <c r="F721" s="140">
        <f>VLOOKUP(B721,'DINAMICA SEGUIMIENTO CONTRATOS'!$A$5:$D$313,4,0)</f>
        <v>206976</v>
      </c>
      <c r="G721" s="129">
        <f t="shared" si="85"/>
        <v>206976</v>
      </c>
      <c r="H721" s="120" t="str">
        <f t="shared" si="86"/>
        <v>-</v>
      </c>
    </row>
    <row r="722" spans="2:8" hidden="1" x14ac:dyDescent="0.2">
      <c r="B722" s="121" t="s">
        <v>2387</v>
      </c>
      <c r="C722" s="140">
        <f>VLOOKUP(B722,'DINAMICA SEGUIMIENTO CONTRATOS'!$A$5:$C$313,2,0)</f>
        <v>132678.6</v>
      </c>
      <c r="D722" s="129">
        <f>VLOOKUP(B722,'DINAMICA SEGUIMIENTO CONTRATOS'!$A$5:$C$313,3,0)</f>
        <v>0</v>
      </c>
      <c r="E722" s="120" t="str">
        <f t="shared" si="84"/>
        <v>SIN CUMPLIR</v>
      </c>
      <c r="F722" s="140">
        <f>VLOOKUP(B722,'DINAMICA SEGUIMIENTO CONTRATOS'!$A$5:$D$313,4,0)</f>
        <v>318428.64</v>
      </c>
      <c r="G722" s="129">
        <f t="shared" si="85"/>
        <v>318428.64</v>
      </c>
      <c r="H722" s="120" t="str">
        <f t="shared" si="86"/>
        <v>-</v>
      </c>
    </row>
    <row r="723" spans="2:8" hidden="1" x14ac:dyDescent="0.2">
      <c r="B723" s="121" t="s">
        <v>2337</v>
      </c>
      <c r="C723" s="140">
        <f>VLOOKUP(B723,'DINAMICA SEGUIMIENTO CONTRATOS'!$A$5:$C$313,2,0)</f>
        <v>273512</v>
      </c>
      <c r="D723" s="129">
        <f>VLOOKUP(B723,'DINAMICA SEGUIMIENTO CONTRATOS'!$A$5:$C$313,3,0)</f>
        <v>0</v>
      </c>
      <c r="E723" s="120" t="str">
        <f t="shared" si="84"/>
        <v>SIN CUMPLIR</v>
      </c>
      <c r="F723" s="140">
        <f>VLOOKUP(B723,'DINAMICA SEGUIMIENTO CONTRATOS'!$A$5:$D$313,4,0)</f>
        <v>683780</v>
      </c>
      <c r="G723" s="129">
        <f t="shared" si="85"/>
        <v>683780</v>
      </c>
      <c r="H723" s="120" t="str">
        <f t="shared" si="86"/>
        <v>-</v>
      </c>
    </row>
    <row r="724" spans="2:8" hidden="1" x14ac:dyDescent="0.2">
      <c r="B724" s="121" t="s">
        <v>2276</v>
      </c>
      <c r="C724" s="140">
        <f>VLOOKUP(B724,'DINAMICA SEGUIMIENTO CONTRATOS'!$A$5:$C$313,2,0)</f>
        <v>71287.92</v>
      </c>
      <c r="D724" s="129">
        <f>VLOOKUP(B724,'DINAMICA SEGUIMIENTO CONTRATOS'!$A$5:$C$313,3,0)</f>
        <v>71287.92</v>
      </c>
      <c r="E724" s="120" t="str">
        <f t="shared" si="84"/>
        <v>SIN CUMPLIR</v>
      </c>
      <c r="F724" s="140">
        <f>VLOOKUP(B724,'DINAMICA SEGUIMIENTO CONTRATOS'!$A$5:$D$313,4,0)</f>
        <v>177045.55</v>
      </c>
      <c r="G724" s="129">
        <f t="shared" si="85"/>
        <v>105757.62999999999</v>
      </c>
      <c r="H724" s="120" t="str">
        <f t="shared" si="86"/>
        <v>-</v>
      </c>
    </row>
    <row r="725" spans="2:8" hidden="1" x14ac:dyDescent="0.2">
      <c r="B725" s="121" t="s">
        <v>2303</v>
      </c>
      <c r="C725" s="140">
        <f>VLOOKUP(B725,'DINAMICA SEGUIMIENTO CONTRATOS'!$A$5:$C$313,2,0)</f>
        <v>2369.3599999999997</v>
      </c>
      <c r="D725" s="129">
        <f>VLOOKUP(B725,'DINAMICA SEGUIMIENTO CONTRATOS'!$A$5:$C$313,3,0)</f>
        <v>0</v>
      </c>
      <c r="E725" s="120" t="str">
        <f t="shared" si="84"/>
        <v>SIN CUMPLIR</v>
      </c>
      <c r="F725" s="140">
        <f>VLOOKUP(B725,'DINAMICA SEGUIMIENTO CONTRATOS'!$A$5:$D$313,4,0)</f>
        <v>3561.74</v>
      </c>
      <c r="G725" s="129">
        <f t="shared" si="85"/>
        <v>3561.74</v>
      </c>
      <c r="H725" s="120" t="str">
        <f t="shared" si="86"/>
        <v>-</v>
      </c>
    </row>
    <row r="726" spans="2:8" hidden="1" x14ac:dyDescent="0.2">
      <c r="B726" s="121" t="s">
        <v>2357</v>
      </c>
      <c r="C726" s="140">
        <f>VLOOKUP(B726,'DINAMICA SEGUIMIENTO CONTRATOS'!$A$5:$C$313,2,0)</f>
        <v>944.94</v>
      </c>
      <c r="D726" s="129">
        <f>VLOOKUP(B726,'DINAMICA SEGUIMIENTO CONTRATOS'!$A$5:$C$313,3,0)</f>
        <v>0</v>
      </c>
      <c r="E726" s="120" t="str">
        <f t="shared" si="84"/>
        <v>SIN CUMPLIR</v>
      </c>
      <c r="F726" s="140">
        <f>VLOOKUP(B726,'DINAMICA SEGUIMIENTO CONTRATOS'!$A$5:$D$313,4,0)</f>
        <v>2334.8199999999997</v>
      </c>
      <c r="G726" s="129">
        <f t="shared" si="85"/>
        <v>2334.8199999999997</v>
      </c>
      <c r="H726" s="120" t="str">
        <f t="shared" si="86"/>
        <v>-</v>
      </c>
    </row>
    <row r="727" spans="2:8" hidden="1" x14ac:dyDescent="0.2">
      <c r="B727" s="121" t="s">
        <v>2405</v>
      </c>
      <c r="C727" s="140">
        <f>VLOOKUP(B727,'DINAMICA SEGUIMIENTO CONTRATOS'!$A$5:$C$313,2,0)</f>
        <v>495992</v>
      </c>
      <c r="D727" s="129">
        <f>VLOOKUP(B727,'DINAMICA SEGUIMIENTO CONTRATOS'!$A$5:$C$313,3,0)</f>
        <v>0</v>
      </c>
      <c r="E727" s="120" t="str">
        <f t="shared" si="84"/>
        <v>SIN CUMPLIR</v>
      </c>
      <c r="F727" s="140">
        <f>VLOOKUP(B727,'DINAMICA SEGUIMIENTO CONTRATOS'!$A$5:$D$313,4,0)</f>
        <v>1160521</v>
      </c>
      <c r="G727" s="129">
        <f t="shared" si="85"/>
        <v>1160521</v>
      </c>
      <c r="H727" s="120" t="str">
        <f t="shared" si="86"/>
        <v>-</v>
      </c>
    </row>
    <row r="728" spans="2:8" hidden="1" x14ac:dyDescent="0.2">
      <c r="B728" s="121" t="s">
        <v>2434</v>
      </c>
      <c r="C728" s="140">
        <f>VLOOKUP(B728,'DINAMICA SEGUIMIENTO CONTRATOS'!$A$5:$C$313,2,0)</f>
        <v>36</v>
      </c>
      <c r="D728" s="129">
        <f>VLOOKUP(B728,'DINAMICA SEGUIMIENTO CONTRATOS'!$A$5:$C$313,3,0)</f>
        <v>0</v>
      </c>
      <c r="E728" s="120" t="str">
        <f t="shared" si="84"/>
        <v>SIN CUMPLIR</v>
      </c>
      <c r="F728" s="140">
        <f>VLOOKUP(B728,'DINAMICA SEGUIMIENTO CONTRATOS'!$A$5:$D$313,4,0)</f>
        <v>85.5</v>
      </c>
      <c r="G728" s="129">
        <f t="shared" si="85"/>
        <v>85.5</v>
      </c>
      <c r="H728" s="120" t="str">
        <f t="shared" si="86"/>
        <v>-</v>
      </c>
    </row>
    <row r="729" spans="2:8" hidden="1" x14ac:dyDescent="0.2">
      <c r="B729" s="121" t="s">
        <v>2353</v>
      </c>
      <c r="C729" s="140">
        <f>VLOOKUP(B729,'DINAMICA SEGUIMIENTO CONTRATOS'!$A$5:$C$313,2,0)</f>
        <v>1849.6</v>
      </c>
      <c r="D729" s="129">
        <f>VLOOKUP(B729,'DINAMICA SEGUIMIENTO CONTRATOS'!$A$5:$C$313,3,0)</f>
        <v>0</v>
      </c>
      <c r="E729" s="120" t="str">
        <f t="shared" si="84"/>
        <v>SIN CUMPLIR</v>
      </c>
      <c r="F729" s="140">
        <f>VLOOKUP(B729,'DINAMICA SEGUIMIENTO CONTRATOS'!$A$5:$D$313,4,0)</f>
        <v>3740.2</v>
      </c>
      <c r="G729" s="129">
        <f t="shared" si="85"/>
        <v>3740.2</v>
      </c>
      <c r="H729" s="120" t="str">
        <f t="shared" si="86"/>
        <v>-</v>
      </c>
    </row>
    <row r="730" spans="2:8" hidden="1" x14ac:dyDescent="0.2">
      <c r="B730" s="121" t="s">
        <v>2412</v>
      </c>
      <c r="C730" s="140">
        <f>VLOOKUP(B730,'DINAMICA SEGUIMIENTO CONTRATOS'!$A$5:$C$313,2,0)</f>
        <v>148.80000000000001</v>
      </c>
      <c r="D730" s="129">
        <f>VLOOKUP(B730,'DINAMICA SEGUIMIENTO CONTRATOS'!$A$5:$C$313,3,0)</f>
        <v>0</v>
      </c>
      <c r="E730" s="120" t="str">
        <f t="shared" si="84"/>
        <v>SIN CUMPLIR</v>
      </c>
      <c r="F730" s="140">
        <f>VLOOKUP(B730,'DINAMICA SEGUIMIENTO CONTRATOS'!$A$5:$D$313,4,0)</f>
        <v>148.80000000000001</v>
      </c>
      <c r="G730" s="129">
        <f t="shared" si="85"/>
        <v>148.80000000000001</v>
      </c>
      <c r="H730" s="120" t="str">
        <f t="shared" si="86"/>
        <v>-</v>
      </c>
    </row>
    <row r="731" spans="2:8" hidden="1" x14ac:dyDescent="0.2">
      <c r="B731" s="121" t="s">
        <v>2326</v>
      </c>
      <c r="C731" s="140">
        <f>VLOOKUP(B731,'DINAMICA SEGUIMIENTO CONTRATOS'!$A$5:$C$313,2,0)</f>
        <v>299</v>
      </c>
      <c r="D731" s="129">
        <f>VLOOKUP(B731,'DINAMICA SEGUIMIENTO CONTRATOS'!$A$5:$C$313,3,0)</f>
        <v>0</v>
      </c>
      <c r="E731" s="120" t="str">
        <f t="shared" si="84"/>
        <v>SIN CUMPLIR</v>
      </c>
      <c r="F731" s="140">
        <f>VLOOKUP(B731,'DINAMICA SEGUIMIENTO CONTRATOS'!$A$5:$D$313,4,0)</f>
        <v>739.5</v>
      </c>
      <c r="G731" s="129">
        <f t="shared" si="85"/>
        <v>739.5</v>
      </c>
      <c r="H731" s="120" t="str">
        <f t="shared" si="86"/>
        <v>-</v>
      </c>
    </row>
    <row r="732" spans="2:8" hidden="1" x14ac:dyDescent="0.2">
      <c r="B732" s="121" t="s">
        <v>2377</v>
      </c>
      <c r="C732" s="140">
        <f>VLOOKUP(B732,'DINAMICA SEGUIMIENTO CONTRATOS'!$A$5:$C$313,2,0)</f>
        <v>36491.399999999994</v>
      </c>
      <c r="D732" s="129">
        <f>VLOOKUP(B732,'DINAMICA SEGUIMIENTO CONTRATOS'!$A$5:$C$313,3,0)</f>
        <v>0</v>
      </c>
      <c r="E732" s="120" t="str">
        <f t="shared" si="84"/>
        <v>SIN CUMPLIR</v>
      </c>
      <c r="F732" s="140">
        <f>VLOOKUP(B732,'DINAMICA SEGUIMIENTO CONTRATOS'!$A$5:$D$313,4,0)</f>
        <v>91207.599999999991</v>
      </c>
      <c r="G732" s="129">
        <f t="shared" si="85"/>
        <v>91207.599999999991</v>
      </c>
      <c r="H732" s="120" t="str">
        <f t="shared" si="86"/>
        <v>-</v>
      </c>
    </row>
    <row r="733" spans="2:8" hidden="1" x14ac:dyDescent="0.2">
      <c r="B733" s="121" t="s">
        <v>2312</v>
      </c>
      <c r="C733" s="140">
        <f>VLOOKUP(B733,'DINAMICA SEGUIMIENTO CONTRATOS'!$A$5:$C$313,2,0)</f>
        <v>786.1</v>
      </c>
      <c r="D733" s="129">
        <f>VLOOKUP(B733,'DINAMICA SEGUIMIENTO CONTRATOS'!$A$5:$C$313,3,0)</f>
        <v>0</v>
      </c>
      <c r="E733" s="120" t="str">
        <f t="shared" si="84"/>
        <v>SIN CUMPLIR</v>
      </c>
      <c r="F733" s="140">
        <f>VLOOKUP(B733,'DINAMICA SEGUIMIENTO CONTRATOS'!$A$5:$D$313,4,0)</f>
        <v>1179.1500000000001</v>
      </c>
      <c r="G733" s="129">
        <f t="shared" si="85"/>
        <v>1179.1500000000001</v>
      </c>
      <c r="H733" s="120" t="str">
        <f t="shared" si="86"/>
        <v>-</v>
      </c>
    </row>
    <row r="734" spans="2:8" hidden="1" x14ac:dyDescent="0.2">
      <c r="B734" s="121" t="s">
        <v>2284</v>
      </c>
      <c r="C734" s="140">
        <f>VLOOKUP(B734,'DINAMICA SEGUIMIENTO CONTRATOS'!$A$5:$C$313,2,0)</f>
        <v>312048.28000000009</v>
      </c>
      <c r="D734" s="129">
        <f>VLOOKUP(B734,'DINAMICA SEGUIMIENTO CONTRATOS'!$A$5:$C$313,3,0)</f>
        <v>128969.21</v>
      </c>
      <c r="E734" s="120" t="str">
        <f t="shared" si="84"/>
        <v>SIN CUMPLIR</v>
      </c>
      <c r="F734" s="140">
        <f>VLOOKUP(B734,'DINAMICA SEGUIMIENTO CONTRATOS'!$A$5:$D$313,4,0)</f>
        <v>779246.18000000017</v>
      </c>
      <c r="G734" s="129">
        <f t="shared" si="85"/>
        <v>650276.9700000002</v>
      </c>
      <c r="H734" s="120" t="str">
        <f t="shared" si="86"/>
        <v>-</v>
      </c>
    </row>
    <row r="735" spans="2:8" hidden="1" x14ac:dyDescent="0.2">
      <c r="B735" s="121" t="s">
        <v>2348</v>
      </c>
      <c r="C735" s="140">
        <f>VLOOKUP(B735,'DINAMICA SEGUIMIENTO CONTRATOS'!$A$5:$C$313,2,0)</f>
        <v>160530</v>
      </c>
      <c r="D735" s="129">
        <f>VLOOKUP(B735,'DINAMICA SEGUIMIENTO CONTRATOS'!$A$5:$C$313,3,0)</f>
        <v>0</v>
      </c>
      <c r="E735" s="120" t="str">
        <f t="shared" si="84"/>
        <v>SIN CUMPLIR</v>
      </c>
      <c r="F735" s="140">
        <f>VLOOKUP(B735,'DINAMICA SEGUIMIENTO CONTRATOS'!$A$5:$D$313,4,0)</f>
        <v>400616.4</v>
      </c>
      <c r="G735" s="129">
        <f t="shared" si="85"/>
        <v>400616.4</v>
      </c>
      <c r="H735" s="120" t="str">
        <f t="shared" si="86"/>
        <v>-</v>
      </c>
    </row>
    <row r="736" spans="2:8" hidden="1" x14ac:dyDescent="0.2">
      <c r="B736" s="121" t="s">
        <v>2281</v>
      </c>
      <c r="C736" s="140">
        <f>VLOOKUP(B736,'DINAMICA SEGUIMIENTO CONTRATOS'!$A$5:$C$313,2,0)</f>
        <v>192407.91999999998</v>
      </c>
      <c r="D736" s="129">
        <f>VLOOKUP(B736,'DINAMICA SEGUIMIENTO CONTRATOS'!$A$5:$C$313,3,0)</f>
        <v>192407.91999999998</v>
      </c>
      <c r="E736" s="120" t="str">
        <f t="shared" si="84"/>
        <v>SIN CUMPLIR</v>
      </c>
      <c r="F736" s="140">
        <f>VLOOKUP(B736,'DINAMICA SEGUIMIENTO CONTRATOS'!$A$5:$D$313,4,0)</f>
        <v>481019.8</v>
      </c>
      <c r="G736" s="129">
        <f t="shared" si="85"/>
        <v>288611.88</v>
      </c>
      <c r="H736" s="120" t="str">
        <f t="shared" si="86"/>
        <v>-</v>
      </c>
    </row>
    <row r="737" spans="2:8" hidden="1" x14ac:dyDescent="0.2">
      <c r="B737" s="121" t="s">
        <v>2441</v>
      </c>
      <c r="C737" s="140">
        <f>VLOOKUP(B737,'DINAMICA SEGUIMIENTO CONTRATOS'!$A$5:$C$313,2,0)</f>
        <v>954.74</v>
      </c>
      <c r="D737" s="129">
        <f>VLOOKUP(B737,'DINAMICA SEGUIMIENTO CONTRATOS'!$A$5:$C$313,3,0)</f>
        <v>0</v>
      </c>
      <c r="E737" s="120" t="str">
        <f t="shared" si="84"/>
        <v>SIN CUMPLIR</v>
      </c>
      <c r="F737" s="140">
        <f>VLOOKUP(B737,'DINAMICA SEGUIMIENTO CONTRATOS'!$A$5:$D$313,4,0)</f>
        <v>2440.69</v>
      </c>
      <c r="G737" s="129">
        <f t="shared" si="85"/>
        <v>2440.69</v>
      </c>
      <c r="H737" s="120" t="str">
        <f t="shared" si="86"/>
        <v>-</v>
      </c>
    </row>
    <row r="738" spans="2:8" hidden="1" x14ac:dyDescent="0.2">
      <c r="B738" s="121" t="s">
        <v>2373</v>
      </c>
      <c r="C738" s="140">
        <f>VLOOKUP(B738,'DINAMICA SEGUIMIENTO CONTRATOS'!$A$5:$C$313,2,0)</f>
        <v>1339.98</v>
      </c>
      <c r="D738" s="129">
        <f>VLOOKUP(B738,'DINAMICA SEGUIMIENTO CONTRATOS'!$A$5:$C$313,3,0)</f>
        <v>0</v>
      </c>
      <c r="E738" s="120" t="str">
        <f t="shared" si="84"/>
        <v>SIN CUMPLIR</v>
      </c>
      <c r="F738" s="140">
        <f>VLOOKUP(B738,'DINAMICA SEGUIMIENTO CONTRATOS'!$A$5:$D$313,4,0)</f>
        <v>3349.95</v>
      </c>
      <c r="G738" s="129">
        <f t="shared" si="85"/>
        <v>3349.95</v>
      </c>
      <c r="H738" s="120" t="str">
        <f t="shared" si="86"/>
        <v>-</v>
      </c>
    </row>
    <row r="739" spans="2:8" hidden="1" x14ac:dyDescent="0.2">
      <c r="B739" s="121" t="s">
        <v>2287</v>
      </c>
      <c r="C739" s="140">
        <f>VLOOKUP(B739,'DINAMICA SEGUIMIENTO CONTRATOS'!$A$5:$C$313,2,0)</f>
        <v>1210598.2999999998</v>
      </c>
      <c r="D739" s="129">
        <f>VLOOKUP(B739,'DINAMICA SEGUIMIENTO CONTRATOS'!$A$5:$C$313,3,0)</f>
        <v>0</v>
      </c>
      <c r="E739" s="120" t="str">
        <f t="shared" si="84"/>
        <v>SIN CUMPLIR</v>
      </c>
      <c r="F739" s="140">
        <f>VLOOKUP(B739,'DINAMICA SEGUIMIENTO CONTRATOS'!$A$5:$D$313,4,0)</f>
        <v>3016898.27</v>
      </c>
      <c r="G739" s="129">
        <f t="shared" si="85"/>
        <v>3016898.27</v>
      </c>
      <c r="H739" s="120" t="str">
        <f t="shared" si="86"/>
        <v>-</v>
      </c>
    </row>
    <row r="740" spans="2:8" hidden="1" x14ac:dyDescent="0.2">
      <c r="B740" s="121" t="s">
        <v>2355</v>
      </c>
      <c r="C740" s="140">
        <f>VLOOKUP(B740,'DINAMICA SEGUIMIENTO CONTRATOS'!$A$5:$C$313,2,0)</f>
        <v>30455.25</v>
      </c>
      <c r="D740" s="129">
        <f>VLOOKUP(B740,'DINAMICA SEGUIMIENTO CONTRATOS'!$A$5:$C$313,3,0)</f>
        <v>0</v>
      </c>
      <c r="E740" s="120" t="str">
        <f t="shared" si="84"/>
        <v>SIN CUMPLIR</v>
      </c>
      <c r="F740" s="140">
        <f>VLOOKUP(B740,'DINAMICA SEGUIMIENTO CONTRATOS'!$A$5:$D$313,4,0)</f>
        <v>64750.5</v>
      </c>
      <c r="G740" s="129">
        <f t="shared" si="85"/>
        <v>64750.5</v>
      </c>
      <c r="H740" s="120" t="str">
        <f t="shared" si="86"/>
        <v>-</v>
      </c>
    </row>
    <row r="741" spans="2:8" hidden="1" x14ac:dyDescent="0.2">
      <c r="B741" s="121" t="s">
        <v>2308</v>
      </c>
      <c r="C741" s="140">
        <f>VLOOKUP(B741,'DINAMICA SEGUIMIENTO CONTRATOS'!$A$5:$C$313,2,0)</f>
        <v>13986.62</v>
      </c>
      <c r="D741" s="129">
        <f>VLOOKUP(B741,'DINAMICA SEGUIMIENTO CONTRATOS'!$A$5:$C$313,3,0)</f>
        <v>4055.5</v>
      </c>
      <c r="E741" s="120" t="str">
        <f t="shared" si="84"/>
        <v>SIN CUMPLIR</v>
      </c>
      <c r="F741" s="140">
        <f>VLOOKUP(B741,'DINAMICA SEGUIMIENTO CONTRATOS'!$A$5:$D$313,4,0)</f>
        <v>34764</v>
      </c>
      <c r="G741" s="129">
        <f t="shared" si="85"/>
        <v>30708.5</v>
      </c>
      <c r="H741" s="120" t="str">
        <f t="shared" si="86"/>
        <v>-</v>
      </c>
    </row>
    <row r="742" spans="2:8" x14ac:dyDescent="0.2">
      <c r="B742" s="121" t="s">
        <v>2278</v>
      </c>
      <c r="C742" s="140">
        <f>VLOOKUP(B742,'DINAMICA SEGUIMIENTO CONTRATOS'!$A$5:$C$313,2,0)</f>
        <v>11445.91</v>
      </c>
      <c r="D742" s="129">
        <f>VLOOKUP(B742,'DINAMICA SEGUIMIENTO CONTRATOS'!$A$5:$C$313,3,0)</f>
        <v>26470.080000000002</v>
      </c>
      <c r="E742" s="120" t="str">
        <f t="shared" si="84"/>
        <v>MINIMO CUMPLIDO</v>
      </c>
      <c r="F742" s="140">
        <f>VLOOKUP(B742,'DINAMICA SEGUIMIENTO CONTRATOS'!$A$5:$D$313,4,0)</f>
        <v>26886.79</v>
      </c>
      <c r="G742" s="129">
        <f t="shared" si="85"/>
        <v>416.70999999999913</v>
      </c>
      <c r="H742" s="120" t="str">
        <f t="shared" si="86"/>
        <v>-</v>
      </c>
    </row>
    <row r="743" spans="2:8" hidden="1" x14ac:dyDescent="0.2">
      <c r="B743" s="121" t="s">
        <v>2214</v>
      </c>
      <c r="C743" s="140">
        <f>VLOOKUP(B743,'DINAMICA SEGUIMIENTO CONTRATOS'!$A$5:$C$313,2,0)</f>
        <v>44193.21</v>
      </c>
      <c r="D743" s="129">
        <f>VLOOKUP(B743,'DINAMICA SEGUIMIENTO CONTRATOS'!$A$5:$C$313,3,0)</f>
        <v>0</v>
      </c>
      <c r="E743" s="120" t="str">
        <f t="shared" si="84"/>
        <v>SIN CUMPLIR</v>
      </c>
      <c r="F743" s="140">
        <f>VLOOKUP(B743,'DINAMICA SEGUIMIENTO CONTRATOS'!$A$5:$D$313,4,0)</f>
        <v>106741.46999999999</v>
      </c>
      <c r="G743" s="129">
        <f t="shared" si="85"/>
        <v>106741.46999999999</v>
      </c>
      <c r="H743" s="120" t="str">
        <f t="shared" si="86"/>
        <v>-</v>
      </c>
    </row>
    <row r="744" spans="2:8" hidden="1" x14ac:dyDescent="0.2">
      <c r="B744" s="121" t="s">
        <v>2272</v>
      </c>
      <c r="C744" s="140">
        <f>VLOOKUP(B744,'DINAMICA SEGUIMIENTO CONTRATOS'!$A$5:$C$313,2,0)</f>
        <v>1240</v>
      </c>
      <c r="D744" s="129">
        <f>VLOOKUP(B744,'DINAMICA SEGUIMIENTO CONTRATOS'!$A$5:$C$313,3,0)</f>
        <v>0</v>
      </c>
      <c r="E744" s="120" t="str">
        <f t="shared" si="84"/>
        <v>SIN CUMPLIR</v>
      </c>
      <c r="F744" s="140">
        <f>VLOOKUP(B744,'DINAMICA SEGUIMIENTO CONTRATOS'!$A$5:$D$313,4,0)</f>
        <v>3080</v>
      </c>
      <c r="G744" s="129">
        <f t="shared" si="85"/>
        <v>3080</v>
      </c>
      <c r="H744" s="120" t="str">
        <f t="shared" si="86"/>
        <v>-</v>
      </c>
    </row>
    <row r="745" spans="2:8" hidden="1" x14ac:dyDescent="0.2">
      <c r="B745" s="121" t="s">
        <v>2414</v>
      </c>
      <c r="C745" s="140">
        <f>VLOOKUP(B745,'DINAMICA SEGUIMIENTO CONTRATOS'!$A$5:$C$313,2,0)</f>
        <v>96000</v>
      </c>
      <c r="D745" s="129">
        <f>VLOOKUP(B745,'DINAMICA SEGUIMIENTO CONTRATOS'!$A$5:$C$313,3,0)</f>
        <v>0</v>
      </c>
      <c r="E745" s="120" t="str">
        <f t="shared" si="84"/>
        <v>SIN CUMPLIR</v>
      </c>
      <c r="F745" s="140">
        <f>VLOOKUP(B745,'DINAMICA SEGUIMIENTO CONTRATOS'!$A$5:$D$313,4,0)</f>
        <v>240000</v>
      </c>
      <c r="G745" s="129">
        <f t="shared" si="85"/>
        <v>240000</v>
      </c>
      <c r="H745" s="120" t="str">
        <f t="shared" si="86"/>
        <v>-</v>
      </c>
    </row>
    <row r="746" spans="2:8" hidden="1" x14ac:dyDescent="0.2">
      <c r="B746" s="121" t="s">
        <v>2273</v>
      </c>
      <c r="C746" s="140">
        <f>VLOOKUP(B746,'DINAMICA SEGUIMIENTO CONTRATOS'!$A$5:$C$313,2,0)</f>
        <v>76606.91</v>
      </c>
      <c r="D746" s="129">
        <f>VLOOKUP(B746,'DINAMICA SEGUIMIENTO CONTRATOS'!$A$5:$C$313,3,0)</f>
        <v>210.23000000000002</v>
      </c>
      <c r="E746" s="120" t="str">
        <f t="shared" si="84"/>
        <v>SIN CUMPLIR</v>
      </c>
      <c r="F746" s="140">
        <f>VLOOKUP(B746,'DINAMICA SEGUIMIENTO CONTRATOS'!$A$5:$D$313,4,0)</f>
        <v>191046.34</v>
      </c>
      <c r="G746" s="129">
        <f t="shared" si="85"/>
        <v>190836.11</v>
      </c>
      <c r="H746" s="120" t="str">
        <f t="shared" si="86"/>
        <v>-</v>
      </c>
    </row>
    <row r="747" spans="2:8" hidden="1" x14ac:dyDescent="0.2">
      <c r="B747" s="121" t="s">
        <v>2330</v>
      </c>
      <c r="C747" s="140">
        <f>VLOOKUP(B747,'DINAMICA SEGUIMIENTO CONTRATOS'!$A$5:$C$313,2,0)</f>
        <v>29435.71</v>
      </c>
      <c r="D747" s="129">
        <f>VLOOKUP(B747,'DINAMICA SEGUIMIENTO CONTRATOS'!$A$5:$C$313,3,0)</f>
        <v>27485</v>
      </c>
      <c r="E747" s="120" t="str">
        <f t="shared" si="84"/>
        <v>SIN CUMPLIR</v>
      </c>
      <c r="F747" s="140">
        <f>VLOOKUP(B747,'DINAMICA SEGUIMIENTO CONTRATOS'!$A$5:$D$313,4,0)</f>
        <v>70616.83</v>
      </c>
      <c r="G747" s="129">
        <f t="shared" si="85"/>
        <v>43131.83</v>
      </c>
      <c r="H747" s="120" t="str">
        <f t="shared" si="86"/>
        <v>-</v>
      </c>
    </row>
    <row r="748" spans="2:8" hidden="1" x14ac:dyDescent="0.2">
      <c r="B748" s="121" t="s">
        <v>2324</v>
      </c>
      <c r="C748" s="140">
        <f>VLOOKUP(B748,'DINAMICA SEGUIMIENTO CONTRATOS'!$A$5:$C$313,2,0)</f>
        <v>76120</v>
      </c>
      <c r="D748" s="129">
        <f>VLOOKUP(B748,'DINAMICA SEGUIMIENTO CONTRATOS'!$A$5:$C$313,3,0)</f>
        <v>0</v>
      </c>
      <c r="E748" s="120" t="str">
        <f t="shared" si="84"/>
        <v>SIN CUMPLIR</v>
      </c>
      <c r="F748" s="140">
        <f>VLOOKUP(B748,'DINAMICA SEGUIMIENTO CONTRATOS'!$A$5:$D$313,4,0)</f>
        <v>190080</v>
      </c>
      <c r="G748" s="129">
        <f t="shared" si="85"/>
        <v>190080</v>
      </c>
      <c r="H748" s="120" t="str">
        <f t="shared" si="86"/>
        <v>-</v>
      </c>
    </row>
    <row r="749" spans="2:8" hidden="1" x14ac:dyDescent="0.2">
      <c r="B749" s="121" t="s">
        <v>2470</v>
      </c>
      <c r="C749" s="140">
        <f>VLOOKUP(B749,'DINAMICA SEGUIMIENTO CONTRATOS'!$A$5:$C$313,2,0)</f>
        <v>9.3510000000000009</v>
      </c>
      <c r="D749" s="129">
        <f>VLOOKUP(B749,'DINAMICA SEGUIMIENTO CONTRATOS'!$A$5:$C$313,3,0)</f>
        <v>0</v>
      </c>
      <c r="E749" s="120" t="str">
        <f t="shared" si="84"/>
        <v>SIN CUMPLIR</v>
      </c>
      <c r="F749" s="140">
        <f>VLOOKUP(B749,'DINAMICA SEGUIMIENTO CONTRATOS'!$A$5:$D$313,4,0)</f>
        <v>18.702000000000002</v>
      </c>
      <c r="G749" s="129">
        <f t="shared" si="85"/>
        <v>18.702000000000002</v>
      </c>
      <c r="H749" s="120" t="str">
        <f t="shared" si="86"/>
        <v>-</v>
      </c>
    </row>
    <row r="750" spans="2:8" hidden="1" x14ac:dyDescent="0.2">
      <c r="B750" s="121" t="s">
        <v>2386</v>
      </c>
      <c r="C750" s="140">
        <f>VLOOKUP(B750,'DINAMICA SEGUIMIENTO CONTRATOS'!$A$5:$C$313,2,0)</f>
        <v>7322</v>
      </c>
      <c r="D750" s="129">
        <f>VLOOKUP(B750,'DINAMICA SEGUIMIENTO CONTRATOS'!$A$5:$C$313,3,0)</f>
        <v>0</v>
      </c>
      <c r="E750" s="120" t="str">
        <f t="shared" si="84"/>
        <v>SIN CUMPLIR</v>
      </c>
      <c r="F750" s="140">
        <f>VLOOKUP(B750,'DINAMICA SEGUIMIENTO CONTRATOS'!$A$5:$D$313,4,0)</f>
        <v>18305</v>
      </c>
      <c r="G750" s="129">
        <f t="shared" si="85"/>
        <v>18305</v>
      </c>
      <c r="H750" s="120" t="str">
        <f t="shared" si="86"/>
        <v>-</v>
      </c>
    </row>
    <row r="751" spans="2:8" hidden="1" x14ac:dyDescent="0.2">
      <c r="B751" s="121" t="s">
        <v>2300</v>
      </c>
      <c r="C751" s="140">
        <f>VLOOKUP(B751,'DINAMICA SEGUIMIENTO CONTRATOS'!$A$5:$C$313,2,0)</f>
        <v>349877.02</v>
      </c>
      <c r="D751" s="129">
        <f>VLOOKUP(B751,'DINAMICA SEGUIMIENTO CONTRATOS'!$A$5:$C$313,3,0)</f>
        <v>0</v>
      </c>
      <c r="E751" s="120" t="str">
        <f t="shared" si="84"/>
        <v>SIN CUMPLIR</v>
      </c>
      <c r="F751" s="140">
        <f>VLOOKUP(B751,'DINAMICA SEGUIMIENTO CONTRATOS'!$A$5:$D$313,4,0)</f>
        <v>871090.3899999999</v>
      </c>
      <c r="G751" s="129">
        <f t="shared" si="85"/>
        <v>871090.3899999999</v>
      </c>
      <c r="H751" s="120" t="str">
        <f t="shared" si="86"/>
        <v>-</v>
      </c>
    </row>
    <row r="752" spans="2:8" hidden="1" x14ac:dyDescent="0.2">
      <c r="B752" s="121" t="s">
        <v>2322</v>
      </c>
      <c r="C752" s="140">
        <f>VLOOKUP(B752,'DINAMICA SEGUIMIENTO CONTRATOS'!$A$5:$C$313,2,0)</f>
        <v>193.92</v>
      </c>
      <c r="D752" s="129">
        <f>VLOOKUP(B752,'DINAMICA SEGUIMIENTO CONTRATOS'!$A$5:$C$313,3,0)</f>
        <v>193.92</v>
      </c>
      <c r="E752" s="120" t="str">
        <f t="shared" si="84"/>
        <v>SIN CUMPLIR</v>
      </c>
      <c r="F752" s="140">
        <f>VLOOKUP(B752,'DINAMICA SEGUIMIENTO CONTRATOS'!$A$5:$D$313,4,0)</f>
        <v>484.79999999999995</v>
      </c>
      <c r="G752" s="129">
        <f t="shared" si="85"/>
        <v>290.88</v>
      </c>
      <c r="H752" s="120" t="str">
        <f t="shared" si="86"/>
        <v>-</v>
      </c>
    </row>
    <row r="753" spans="2:8" hidden="1" x14ac:dyDescent="0.2">
      <c r="B753" s="121" t="s">
        <v>2285</v>
      </c>
      <c r="C753" s="140">
        <f>VLOOKUP(B753,'DINAMICA SEGUIMIENTO CONTRATOS'!$A$5:$C$313,2,0)</f>
        <v>69.599999999999994</v>
      </c>
      <c r="D753" s="129">
        <f>VLOOKUP(B753,'DINAMICA SEGUIMIENTO CONTRATOS'!$A$5:$C$313,3,0)</f>
        <v>0</v>
      </c>
      <c r="E753" s="120" t="str">
        <f t="shared" si="84"/>
        <v>SIN CUMPLIR</v>
      </c>
      <c r="F753" s="140">
        <f>VLOOKUP(B753,'DINAMICA SEGUIMIENTO CONTRATOS'!$A$5:$D$313,4,0)</f>
        <v>161.69999999999999</v>
      </c>
      <c r="G753" s="129">
        <f t="shared" si="85"/>
        <v>161.69999999999999</v>
      </c>
      <c r="H753" s="120" t="str">
        <f t="shared" si="86"/>
        <v>-</v>
      </c>
    </row>
    <row r="754" spans="2:8" hidden="1" x14ac:dyDescent="0.2">
      <c r="B754" s="121" t="s">
        <v>2397</v>
      </c>
      <c r="C754" s="140">
        <f>VLOOKUP(B754,'DINAMICA SEGUIMIENTO CONTRATOS'!$A$5:$C$313,2,0)</f>
        <v>10760</v>
      </c>
      <c r="D754" s="129">
        <f>VLOOKUP(B754,'DINAMICA SEGUIMIENTO CONTRATOS'!$A$5:$C$313,3,0)</f>
        <v>0</v>
      </c>
      <c r="E754" s="120" t="str">
        <f t="shared" si="84"/>
        <v>SIN CUMPLIR</v>
      </c>
      <c r="F754" s="140">
        <f>VLOOKUP(B754,'DINAMICA SEGUIMIENTO CONTRATOS'!$A$5:$D$313,4,0)</f>
        <v>26227.5</v>
      </c>
      <c r="G754" s="129">
        <f t="shared" si="85"/>
        <v>26227.5</v>
      </c>
      <c r="H754" s="120" t="str">
        <f t="shared" si="86"/>
        <v>-</v>
      </c>
    </row>
    <row r="755" spans="2:8" hidden="1" x14ac:dyDescent="0.2">
      <c r="B755" s="121" t="s">
        <v>2283</v>
      </c>
      <c r="C755" s="140">
        <f>VLOOKUP(B755,'DINAMICA SEGUIMIENTO CONTRATOS'!$A$5:$C$313,2,0)</f>
        <v>4004</v>
      </c>
      <c r="D755" s="129">
        <f>VLOOKUP(B755,'DINAMICA SEGUIMIENTO CONTRATOS'!$A$5:$C$313,3,0)</f>
        <v>0</v>
      </c>
      <c r="E755" s="120" t="str">
        <f t="shared" si="84"/>
        <v>SIN CUMPLIR</v>
      </c>
      <c r="F755" s="140">
        <f>VLOOKUP(B755,'DINAMICA SEGUIMIENTO CONTRATOS'!$A$5:$D$313,4,0)</f>
        <v>9770</v>
      </c>
      <c r="G755" s="129">
        <f t="shared" si="85"/>
        <v>9770</v>
      </c>
      <c r="H755" s="120" t="str">
        <f t="shared" si="86"/>
        <v>-</v>
      </c>
    </row>
    <row r="756" spans="2:8" hidden="1" x14ac:dyDescent="0.2">
      <c r="B756" s="121" t="s">
        <v>2354</v>
      </c>
      <c r="C756" s="140">
        <f>VLOOKUP(B756,'DINAMICA SEGUIMIENTO CONTRATOS'!$A$5:$C$313,2,0)</f>
        <v>13010.672999999999</v>
      </c>
      <c r="D756" s="129">
        <f>VLOOKUP(B756,'DINAMICA SEGUIMIENTO CONTRATOS'!$A$5:$C$313,3,0)</f>
        <v>0</v>
      </c>
      <c r="E756" s="120" t="str">
        <f t="shared" si="84"/>
        <v>SIN CUMPLIR</v>
      </c>
      <c r="F756" s="140">
        <f>VLOOKUP(B756,'DINAMICA SEGUIMIENTO CONTRATOS'!$A$5:$D$313,4,0)</f>
        <v>36834.758000000002</v>
      </c>
      <c r="G756" s="129">
        <f t="shared" si="85"/>
        <v>36834.758000000002</v>
      </c>
      <c r="H756" s="120" t="str">
        <f t="shared" si="86"/>
        <v>-</v>
      </c>
    </row>
    <row r="757" spans="2:8" hidden="1" x14ac:dyDescent="0.2">
      <c r="B757" s="121" t="s">
        <v>2268</v>
      </c>
      <c r="C757" s="140">
        <f>VLOOKUP(B757,'DINAMICA SEGUIMIENTO CONTRATOS'!$A$5:$C$313,2,0)</f>
        <v>1583308.8</v>
      </c>
      <c r="D757" s="129">
        <f>VLOOKUP(B757,'DINAMICA SEGUIMIENTO CONTRATOS'!$A$5:$C$313,3,0)</f>
        <v>0</v>
      </c>
      <c r="E757" s="120" t="str">
        <f t="shared" si="84"/>
        <v>SIN CUMPLIR</v>
      </c>
      <c r="F757" s="140">
        <f>VLOOKUP(B757,'DINAMICA SEGUIMIENTO CONTRATOS'!$A$5:$D$313,4,0)</f>
        <v>3958272</v>
      </c>
      <c r="G757" s="129">
        <f t="shared" si="85"/>
        <v>3958272</v>
      </c>
      <c r="H757" s="120" t="str">
        <f t="shared" si="86"/>
        <v>-</v>
      </c>
    </row>
    <row r="758" spans="2:8" hidden="1" x14ac:dyDescent="0.2">
      <c r="B758" s="121" t="s">
        <v>2292</v>
      </c>
      <c r="C758" s="140">
        <f>VLOOKUP(B758,'DINAMICA SEGUIMIENTO CONTRATOS'!$A$5:$C$313,2,0)</f>
        <v>41764.04</v>
      </c>
      <c r="D758" s="129">
        <f>VLOOKUP(B758,'DINAMICA SEGUIMIENTO CONTRATOS'!$A$5:$C$313,3,0)</f>
        <v>0</v>
      </c>
      <c r="E758" s="120" t="str">
        <f t="shared" si="84"/>
        <v>SIN CUMPLIR</v>
      </c>
      <c r="F758" s="140">
        <f>VLOOKUP(B758,'DINAMICA SEGUIMIENTO CONTRATOS'!$A$5:$D$313,4,0)</f>
        <v>104150.93</v>
      </c>
      <c r="G758" s="129">
        <f t="shared" si="85"/>
        <v>104150.93</v>
      </c>
      <c r="H758" s="120" t="str">
        <f t="shared" si="86"/>
        <v>-</v>
      </c>
    </row>
    <row r="759" spans="2:8" hidden="1" x14ac:dyDescent="0.2">
      <c r="B759" s="121" t="s">
        <v>2346</v>
      </c>
      <c r="C759" s="140">
        <f>VLOOKUP(B759,'DINAMICA SEGUIMIENTO CONTRATOS'!$A$5:$C$313,2,0)</f>
        <v>22</v>
      </c>
      <c r="D759" s="129">
        <f>VLOOKUP(B759,'DINAMICA SEGUIMIENTO CONTRATOS'!$A$5:$C$313,3,0)</f>
        <v>0</v>
      </c>
      <c r="E759" s="120" t="str">
        <f t="shared" si="84"/>
        <v>SIN CUMPLIR</v>
      </c>
      <c r="F759" s="140">
        <f>VLOOKUP(B759,'DINAMICA SEGUIMIENTO CONTRATOS'!$A$5:$D$313,4,0)</f>
        <v>52.800000000000004</v>
      </c>
      <c r="G759" s="129">
        <f t="shared" si="85"/>
        <v>52.800000000000004</v>
      </c>
      <c r="H759" s="120" t="str">
        <f t="shared" si="86"/>
        <v>-</v>
      </c>
    </row>
    <row r="760" spans="2:8" hidden="1" x14ac:dyDescent="0.2">
      <c r="B760" s="121" t="s">
        <v>2478</v>
      </c>
      <c r="C760" s="140">
        <f>VLOOKUP(B760,'DINAMICA SEGUIMIENTO CONTRATOS'!$A$5:$C$313,2,0)</f>
        <v>41.5</v>
      </c>
      <c r="D760" s="129">
        <f>VLOOKUP(B760,'DINAMICA SEGUIMIENTO CONTRATOS'!$A$5:$C$313,3,0)</f>
        <v>0</v>
      </c>
      <c r="E760" s="120" t="str">
        <f t="shared" si="84"/>
        <v>SIN CUMPLIR</v>
      </c>
      <c r="F760" s="140">
        <f>VLOOKUP(B760,'DINAMICA SEGUIMIENTO CONTRATOS'!$A$5:$D$313,4,0)</f>
        <v>83</v>
      </c>
      <c r="G760" s="129">
        <f t="shared" si="85"/>
        <v>83</v>
      </c>
      <c r="H760" s="120" t="str">
        <f t="shared" si="86"/>
        <v>-</v>
      </c>
    </row>
    <row r="761" spans="2:8" hidden="1" x14ac:dyDescent="0.2">
      <c r="B761" s="121" t="s">
        <v>2488</v>
      </c>
      <c r="C761" s="140">
        <f>VLOOKUP(B761,'DINAMICA SEGUIMIENTO CONTRATOS'!$A$5:$C$313,2,0)</f>
        <v>29323.68</v>
      </c>
      <c r="D761" s="129">
        <f>VLOOKUP(B761,'DINAMICA SEGUIMIENTO CONTRATOS'!$A$5:$C$313,3,0)</f>
        <v>0</v>
      </c>
      <c r="E761" s="120" t="str">
        <f t="shared" si="84"/>
        <v>SIN CUMPLIR</v>
      </c>
      <c r="F761" s="140">
        <f>VLOOKUP(B761,'DINAMICA SEGUIMIENTO CONTRATOS'!$A$5:$D$313,4,0)</f>
        <v>73069.2</v>
      </c>
      <c r="G761" s="129">
        <f t="shared" si="85"/>
        <v>73069.2</v>
      </c>
      <c r="H761" s="120" t="str">
        <f t="shared" si="86"/>
        <v>-</v>
      </c>
    </row>
    <row r="762" spans="2:8" hidden="1" x14ac:dyDescent="0.2">
      <c r="B762" s="121" t="s">
        <v>2481</v>
      </c>
      <c r="C762" s="140">
        <f>VLOOKUP(B762,'DINAMICA SEGUIMIENTO CONTRATOS'!$A$5:$C$313,2,0)</f>
        <v>67920.5</v>
      </c>
      <c r="D762" s="129">
        <f>VLOOKUP(B762,'DINAMICA SEGUIMIENTO CONTRATOS'!$A$5:$C$313,3,0)</f>
        <v>0</v>
      </c>
      <c r="E762" s="120" t="str">
        <f t="shared" si="84"/>
        <v>SIN CUMPLIR</v>
      </c>
      <c r="F762" s="140">
        <f>VLOOKUP(B762,'DINAMICA SEGUIMIENTO CONTRATOS'!$A$5:$D$313,4,0)</f>
        <v>158781.48000000001</v>
      </c>
      <c r="G762" s="129">
        <f t="shared" si="85"/>
        <v>158781.48000000001</v>
      </c>
      <c r="H762" s="120" t="str">
        <f t="shared" si="86"/>
        <v>-</v>
      </c>
    </row>
    <row r="763" spans="2:8" hidden="1" x14ac:dyDescent="0.2">
      <c r="B763" s="121" t="s">
        <v>2484</v>
      </c>
      <c r="C763" s="140">
        <f>VLOOKUP(B763,'DINAMICA SEGUIMIENTO CONTRATOS'!$A$5:$C$313,2,0)</f>
        <v>272.3</v>
      </c>
      <c r="D763" s="129">
        <f>VLOOKUP(B763,'DINAMICA SEGUIMIENTO CONTRATOS'!$A$5:$C$313,3,0)</f>
        <v>0</v>
      </c>
      <c r="E763" s="120" t="str">
        <f t="shared" si="84"/>
        <v>SIN CUMPLIR</v>
      </c>
      <c r="F763" s="140">
        <f>VLOOKUP(B763,'DINAMICA SEGUIMIENTO CONTRATOS'!$A$5:$D$313,4,0)</f>
        <v>778</v>
      </c>
      <c r="G763" s="129">
        <f t="shared" si="85"/>
        <v>778</v>
      </c>
      <c r="H763" s="120" t="str">
        <f t="shared" si="86"/>
        <v>-</v>
      </c>
    </row>
    <row r="764" spans="2:8" hidden="1" x14ac:dyDescent="0.2">
      <c r="B764" s="121" t="s">
        <v>391</v>
      </c>
      <c r="C764" s="140">
        <f>VLOOKUP(B764,'DINAMICA SEGUIMIENTO CONTRATOS'!$A$5:$C$313,2,0)</f>
        <v>2252.27</v>
      </c>
      <c r="D764" s="129">
        <f>VLOOKUP(B764,'DINAMICA SEGUIMIENTO CONTRATOS'!$A$5:$C$313,3,0)</f>
        <v>1830.21</v>
      </c>
      <c r="E764" s="120" t="str">
        <f t="shared" si="84"/>
        <v>SIN CUMPLIR</v>
      </c>
      <c r="F764" s="140">
        <f>VLOOKUP(B764,'DINAMICA SEGUIMIENTO CONTRATOS'!$A$5:$D$313,4,0)</f>
        <v>5537.3</v>
      </c>
      <c r="G764" s="129">
        <f t="shared" si="85"/>
        <v>3707.09</v>
      </c>
      <c r="H764" s="120" t="str">
        <f t="shared" si="86"/>
        <v>-</v>
      </c>
    </row>
    <row r="765" spans="2:8" hidden="1" x14ac:dyDescent="0.2">
      <c r="B765" s="121" t="s">
        <v>2222</v>
      </c>
      <c r="C765" s="140">
        <f>VLOOKUP(B765,'DINAMICA SEGUIMIENTO CONTRATOS'!$A$5:$C$313,2,0)</f>
        <v>577.5</v>
      </c>
      <c r="D765" s="129">
        <f>VLOOKUP(B765,'DINAMICA SEGUIMIENTO CONTRATOS'!$A$5:$C$313,3,0)</f>
        <v>0</v>
      </c>
      <c r="E765" s="120" t="str">
        <f t="shared" si="84"/>
        <v>SIN CUMPLIR</v>
      </c>
      <c r="F765" s="140">
        <f>VLOOKUP(B765,'DINAMICA SEGUIMIENTO CONTRATOS'!$A$5:$D$313,4,0)</f>
        <v>1320</v>
      </c>
      <c r="G765" s="129">
        <f t="shared" si="85"/>
        <v>1320</v>
      </c>
      <c r="H765" s="120" t="str">
        <f t="shared" si="86"/>
        <v>-</v>
      </c>
    </row>
    <row r="766" spans="2:8" x14ac:dyDescent="0.2">
      <c r="B766" s="121" t="s">
        <v>399</v>
      </c>
      <c r="C766" s="140">
        <f>VLOOKUP(B766,'DINAMICA SEGUIMIENTO CONTRATOS'!$A$5:$C$313,2,0)</f>
        <v>198852.65999999997</v>
      </c>
      <c r="D766" s="129">
        <f>VLOOKUP(B766,'DINAMICA SEGUIMIENTO CONTRATOS'!$A$5:$C$313,3,0)</f>
        <v>368111.59</v>
      </c>
      <c r="E766" s="120" t="str">
        <f t="shared" si="84"/>
        <v>MINIMO CUMPLIDO</v>
      </c>
      <c r="F766" s="140">
        <f>VLOOKUP(B766,'DINAMICA SEGUIMIENTO CONTRATOS'!$A$5:$D$313,4,0)</f>
        <v>492696.70000000007</v>
      </c>
      <c r="G766" s="129">
        <f t="shared" si="85"/>
        <v>124585.11000000004</v>
      </c>
      <c r="H766" s="120" t="str">
        <f t="shared" si="86"/>
        <v>-</v>
      </c>
    </row>
    <row r="767" spans="2:8" x14ac:dyDescent="0.2">
      <c r="B767" s="121" t="s">
        <v>405</v>
      </c>
      <c r="C767" s="140">
        <f>VLOOKUP(B767,'DINAMICA SEGUIMIENTO CONTRATOS'!$A$5:$C$313,2,0)</f>
        <v>224142.34000000003</v>
      </c>
      <c r="D767" s="129">
        <f>VLOOKUP(B767,'DINAMICA SEGUIMIENTO CONTRATOS'!$A$5:$C$313,3,0)</f>
        <v>268269.67</v>
      </c>
      <c r="E767" s="120" t="str">
        <f t="shared" si="84"/>
        <v>MINIMO CUMPLIDO</v>
      </c>
      <c r="F767" s="140">
        <f>VLOOKUP(B767,'DINAMICA SEGUIMIENTO CONTRATOS'!$A$5:$D$313,4,0)</f>
        <v>559779.78</v>
      </c>
      <c r="G767" s="129">
        <f t="shared" si="85"/>
        <v>291510.11000000004</v>
      </c>
      <c r="H767" s="120" t="str">
        <f t="shared" si="86"/>
        <v>-</v>
      </c>
    </row>
    <row r="768" spans="2:8" hidden="1" x14ac:dyDescent="0.2">
      <c r="B768" s="121" t="s">
        <v>411</v>
      </c>
      <c r="C768" s="140">
        <f>VLOOKUP(B768,'DINAMICA SEGUIMIENTO CONTRATOS'!$A$5:$C$313,2,0)</f>
        <v>587165</v>
      </c>
      <c r="D768" s="129">
        <f>VLOOKUP(B768,'DINAMICA SEGUIMIENTO CONTRATOS'!$A$5:$C$313,3,0)</f>
        <v>587165</v>
      </c>
      <c r="E768" s="120" t="str">
        <f t="shared" si="84"/>
        <v>SIN CUMPLIR</v>
      </c>
      <c r="F768" s="140">
        <f>VLOOKUP(B768,'DINAMICA SEGUIMIENTO CONTRATOS'!$A$5:$D$313,4,0)</f>
        <v>1468021.2</v>
      </c>
      <c r="G768" s="129">
        <f t="shared" si="85"/>
        <v>880856.2</v>
      </c>
      <c r="H768" s="120" t="str">
        <f t="shared" si="86"/>
        <v>-</v>
      </c>
    </row>
    <row r="769" spans="2:8" hidden="1" x14ac:dyDescent="0.2">
      <c r="B769" s="121" t="s">
        <v>421</v>
      </c>
      <c r="C769" s="140">
        <f>VLOOKUP(B769,'DINAMICA SEGUIMIENTO CONTRATOS'!$A$5:$C$313,2,0)</f>
        <v>253224.58</v>
      </c>
      <c r="D769" s="129">
        <f>VLOOKUP(B769,'DINAMICA SEGUIMIENTO CONTRATOS'!$A$5:$C$313,3,0)</f>
        <v>253224.58</v>
      </c>
      <c r="E769" s="120" t="str">
        <f t="shared" si="84"/>
        <v>SIN CUMPLIR</v>
      </c>
      <c r="F769" s="140">
        <f>VLOOKUP(B769,'DINAMICA SEGUIMIENTO CONTRATOS'!$A$5:$D$313,4,0)</f>
        <v>629146</v>
      </c>
      <c r="G769" s="129">
        <f t="shared" si="85"/>
        <v>375921.42000000004</v>
      </c>
      <c r="H769" s="120" t="str">
        <f t="shared" si="86"/>
        <v>-</v>
      </c>
    </row>
    <row r="770" spans="2:8" hidden="1" x14ac:dyDescent="0.2">
      <c r="B770" s="121" t="s">
        <v>432</v>
      </c>
      <c r="C770" s="140">
        <f>VLOOKUP(B770,'DINAMICA SEGUIMIENTO CONTRATOS'!$A$5:$C$313,2,0)</f>
        <v>862928.85999999987</v>
      </c>
      <c r="D770" s="129">
        <f>VLOOKUP(B770,'DINAMICA SEGUIMIENTO CONTRATOS'!$A$5:$C$313,3,0)</f>
        <v>808177.3899999999</v>
      </c>
      <c r="E770" s="120" t="str">
        <f t="shared" si="84"/>
        <v>SIN CUMPLIR</v>
      </c>
      <c r="F770" s="140">
        <f>VLOOKUP(B770,'DINAMICA SEGUIMIENTO CONTRATOS'!$A$5:$D$313,4,0)</f>
        <v>2156043.6799999997</v>
      </c>
      <c r="G770" s="129">
        <f t="shared" si="85"/>
        <v>1347866.2899999998</v>
      </c>
      <c r="H770" s="120" t="str">
        <f t="shared" si="86"/>
        <v>-</v>
      </c>
    </row>
    <row r="771" spans="2:8" hidden="1" x14ac:dyDescent="0.2">
      <c r="B771" s="121" t="s">
        <v>445</v>
      </c>
      <c r="C771" s="140">
        <f>VLOOKUP(B771,'DINAMICA SEGUIMIENTO CONTRATOS'!$A$5:$C$313,2,0)</f>
        <v>883.8</v>
      </c>
      <c r="D771" s="129">
        <f>VLOOKUP(B771,'DINAMICA SEGUIMIENTO CONTRATOS'!$A$5:$C$313,3,0)</f>
        <v>883.8</v>
      </c>
      <c r="E771" s="120" t="str">
        <f t="shared" si="84"/>
        <v>SIN CUMPLIR</v>
      </c>
      <c r="F771" s="140">
        <f>VLOOKUP(B771,'DINAMICA SEGUIMIENTO CONTRATOS'!$A$5:$D$313,4,0)</f>
        <v>2209.5</v>
      </c>
      <c r="G771" s="129">
        <f t="shared" si="85"/>
        <v>1325.7</v>
      </c>
      <c r="H771" s="120" t="str">
        <f t="shared" si="86"/>
        <v>-</v>
      </c>
    </row>
    <row r="772" spans="2:8" x14ac:dyDescent="0.2">
      <c r="B772" s="121" t="s">
        <v>451</v>
      </c>
      <c r="C772" s="140">
        <f>VLOOKUP(B772,'DINAMICA SEGUIMIENTO CONTRATOS'!$A$5:$C$313,2,0)</f>
        <v>2225675.0700000003</v>
      </c>
      <c r="D772" s="129">
        <f>VLOOKUP(B772,'DINAMICA SEGUIMIENTO CONTRATOS'!$A$5:$C$313,3,0)</f>
        <v>3475482.96</v>
      </c>
      <c r="E772" s="120" t="str">
        <f t="shared" si="84"/>
        <v>MINIMO CUMPLIDO</v>
      </c>
      <c r="F772" s="140">
        <f>VLOOKUP(B772,'DINAMICA SEGUIMIENTO CONTRATOS'!$A$5:$D$313,4,0)</f>
        <v>5562559.9100000011</v>
      </c>
      <c r="G772" s="129">
        <f t="shared" si="85"/>
        <v>2087076.9500000011</v>
      </c>
      <c r="H772" s="120" t="str">
        <f t="shared" si="86"/>
        <v>-</v>
      </c>
    </row>
    <row r="773" spans="2:8" hidden="1" x14ac:dyDescent="0.2">
      <c r="B773" s="121" t="s">
        <v>456</v>
      </c>
      <c r="C773" s="140">
        <f>VLOOKUP(B773,'DINAMICA SEGUIMIENTO CONTRATOS'!$A$5:$C$313,2,0)</f>
        <v>1515.6999999999998</v>
      </c>
      <c r="D773" s="129">
        <f>VLOOKUP(B773,'DINAMICA SEGUIMIENTO CONTRATOS'!$A$5:$C$313,3,0)</f>
        <v>0</v>
      </c>
      <c r="E773" s="120" t="str">
        <f t="shared" si="84"/>
        <v>SIN CUMPLIR</v>
      </c>
      <c r="F773" s="140">
        <f>VLOOKUP(B773,'DINAMICA SEGUIMIENTO CONTRATOS'!$A$5:$D$313,4,0)</f>
        <v>3756.9</v>
      </c>
      <c r="G773" s="129">
        <f t="shared" si="85"/>
        <v>3756.9</v>
      </c>
      <c r="H773" s="120" t="str">
        <f t="shared" si="86"/>
        <v>-</v>
      </c>
    </row>
    <row r="774" spans="2:8" hidden="1" x14ac:dyDescent="0.2">
      <c r="B774" s="121" t="s">
        <v>462</v>
      </c>
      <c r="C774" s="140">
        <f>VLOOKUP(B774,'DINAMICA SEGUIMIENTO CONTRATOS'!$A$5:$C$313,2,0)</f>
        <v>9174.1500000000015</v>
      </c>
      <c r="D774" s="129">
        <f>VLOOKUP(B774,'DINAMICA SEGUIMIENTO CONTRATOS'!$A$5:$C$313,3,0)</f>
        <v>2604.3500000000004</v>
      </c>
      <c r="E774" s="120" t="str">
        <f t="shared" si="84"/>
        <v>SIN CUMPLIR</v>
      </c>
      <c r="F774" s="140">
        <f>VLOOKUP(B774,'DINAMICA SEGUIMIENTO CONTRATOS'!$A$5:$D$313,4,0)</f>
        <v>22448.040000000005</v>
      </c>
      <c r="G774" s="129">
        <f t="shared" si="85"/>
        <v>19843.690000000002</v>
      </c>
      <c r="H774" s="120" t="str">
        <f t="shared" si="86"/>
        <v>-</v>
      </c>
    </row>
    <row r="775" spans="2:8" hidden="1" x14ac:dyDescent="0.2">
      <c r="B775" s="121" t="s">
        <v>472</v>
      </c>
      <c r="C775" s="140">
        <f>VLOOKUP(B775,'DINAMICA SEGUIMIENTO CONTRATOS'!$A$5:$C$313,2,0)</f>
        <v>130361.31999999998</v>
      </c>
      <c r="D775" s="129">
        <f>VLOOKUP(B775,'DINAMICA SEGUIMIENTO CONTRATOS'!$A$5:$C$313,3,0)</f>
        <v>127771.99999999999</v>
      </c>
      <c r="E775" s="120" t="str">
        <f t="shared" si="84"/>
        <v>SIN CUMPLIR</v>
      </c>
      <c r="F775" s="140">
        <f>VLOOKUP(B775,'DINAMICA SEGUIMIENTO CONTRATOS'!$A$5:$D$313,4,0)</f>
        <v>325833</v>
      </c>
      <c r="G775" s="129">
        <f t="shared" si="85"/>
        <v>198061</v>
      </c>
      <c r="H775" s="120" t="str">
        <f t="shared" si="86"/>
        <v>-</v>
      </c>
    </row>
    <row r="776" spans="2:8" hidden="1" x14ac:dyDescent="0.2">
      <c r="B776" s="121" t="s">
        <v>493</v>
      </c>
      <c r="C776" s="140">
        <f>VLOOKUP(B776,'DINAMICA SEGUIMIENTO CONTRATOS'!$A$5:$C$313,2,0)</f>
        <v>1051.76</v>
      </c>
      <c r="D776" s="129">
        <f>VLOOKUP(B776,'DINAMICA SEGUIMIENTO CONTRATOS'!$A$5:$C$313,3,0)</f>
        <v>932.2</v>
      </c>
      <c r="E776" s="120" t="str">
        <f t="shared" si="84"/>
        <v>SIN CUMPLIR</v>
      </c>
      <c r="F776" s="140">
        <f>VLOOKUP(B776,'DINAMICA SEGUIMIENTO CONTRATOS'!$A$5:$D$313,4,0)</f>
        <v>2560.4699999999998</v>
      </c>
      <c r="G776" s="129">
        <f t="shared" si="85"/>
        <v>1628.2699999999998</v>
      </c>
      <c r="H776" s="120" t="str">
        <f t="shared" si="86"/>
        <v>-</v>
      </c>
    </row>
    <row r="777" spans="2:8" hidden="1" x14ac:dyDescent="0.2">
      <c r="B777" s="121" t="s">
        <v>503</v>
      </c>
      <c r="C777" s="140">
        <f>VLOOKUP(B777,'DINAMICA SEGUIMIENTO CONTRATOS'!$A$5:$C$313,2,0)</f>
        <v>2235.08</v>
      </c>
      <c r="D777" s="129">
        <f>VLOOKUP(B777,'DINAMICA SEGUIMIENTO CONTRATOS'!$A$5:$C$313,3,0)</f>
        <v>982.76</v>
      </c>
      <c r="E777" s="120" t="str">
        <f t="shared" si="84"/>
        <v>SIN CUMPLIR</v>
      </c>
      <c r="F777" s="140">
        <f>VLOOKUP(B777,'DINAMICA SEGUIMIENTO CONTRATOS'!$A$5:$D$313,4,0)</f>
        <v>5551.54</v>
      </c>
      <c r="G777" s="129">
        <f t="shared" si="85"/>
        <v>4568.78</v>
      </c>
      <c r="H777" s="120" t="str">
        <f t="shared" si="86"/>
        <v>-</v>
      </c>
    </row>
    <row r="778" spans="2:8" hidden="1" x14ac:dyDescent="0.2">
      <c r="B778" s="121" t="s">
        <v>498</v>
      </c>
      <c r="C778" s="140">
        <f>VLOOKUP(B778,'DINAMICA SEGUIMIENTO CONTRATOS'!$A$5:$C$313,2,0)</f>
        <v>2810.2</v>
      </c>
      <c r="D778" s="129">
        <f>VLOOKUP(B778,'DINAMICA SEGUIMIENTO CONTRATOS'!$A$5:$C$313,3,0)</f>
        <v>420</v>
      </c>
      <c r="E778" s="120" t="str">
        <f t="shared" si="84"/>
        <v>SIN CUMPLIR</v>
      </c>
      <c r="F778" s="140">
        <f>VLOOKUP(B778,'DINAMICA SEGUIMIENTO CONTRATOS'!$A$5:$D$313,4,0)</f>
        <v>6878.5999999999995</v>
      </c>
      <c r="G778" s="129">
        <f t="shared" si="85"/>
        <v>6458.5999999999995</v>
      </c>
      <c r="H778" s="120" t="str">
        <f t="shared" si="86"/>
        <v>-</v>
      </c>
    </row>
    <row r="779" spans="2:8" hidden="1" x14ac:dyDescent="0.2">
      <c r="B779" s="121" t="s">
        <v>508</v>
      </c>
      <c r="C779" s="140">
        <f>VLOOKUP(B779,'DINAMICA SEGUIMIENTO CONTRATOS'!$A$5:$C$313,2,0)</f>
        <v>781.8</v>
      </c>
      <c r="D779" s="129">
        <f>VLOOKUP(B779,'DINAMICA SEGUIMIENTO CONTRATOS'!$A$5:$C$313,3,0)</f>
        <v>781.8</v>
      </c>
      <c r="E779" s="120" t="str">
        <f t="shared" si="84"/>
        <v>SIN CUMPLIR</v>
      </c>
      <c r="F779" s="140">
        <f>VLOOKUP(B779,'DINAMICA SEGUIMIENTO CONTRATOS'!$A$5:$D$313,4,0)</f>
        <v>1928.4399999999998</v>
      </c>
      <c r="G779" s="129">
        <f t="shared" si="85"/>
        <v>1146.6399999999999</v>
      </c>
      <c r="H779" s="120" t="str">
        <f t="shared" si="86"/>
        <v>-</v>
      </c>
    </row>
    <row r="780" spans="2:8" hidden="1" x14ac:dyDescent="0.2">
      <c r="B780" s="121" t="s">
        <v>520</v>
      </c>
      <c r="C780" s="140">
        <f>VLOOKUP(B780,'DINAMICA SEGUIMIENTO CONTRATOS'!$A$5:$C$313,2,0)</f>
        <v>4946.8</v>
      </c>
      <c r="D780" s="129">
        <f>VLOOKUP(B780,'DINAMICA SEGUIMIENTO CONTRATOS'!$A$5:$C$313,3,0)</f>
        <v>4946.8</v>
      </c>
      <c r="E780" s="120" t="str">
        <f t="shared" si="84"/>
        <v>SIN CUMPLIR</v>
      </c>
      <c r="F780" s="140">
        <f>VLOOKUP(B780,'DINAMICA SEGUIMIENTO CONTRATOS'!$A$5:$D$313,4,0)</f>
        <v>12331.550000000001</v>
      </c>
      <c r="G780" s="129">
        <f t="shared" si="85"/>
        <v>7384.7500000000009</v>
      </c>
      <c r="H780" s="120" t="str">
        <f t="shared" si="86"/>
        <v>-</v>
      </c>
    </row>
    <row r="781" spans="2:8" hidden="1" x14ac:dyDescent="0.2">
      <c r="B781" s="121" t="s">
        <v>532</v>
      </c>
      <c r="C781" s="140">
        <f>VLOOKUP(B781,'DINAMICA SEGUIMIENTO CONTRATOS'!$A$5:$C$313,2,0)</f>
        <v>143195.59</v>
      </c>
      <c r="D781" s="129">
        <f>VLOOKUP(B781,'DINAMICA SEGUIMIENTO CONTRATOS'!$A$5:$C$313,3,0)</f>
        <v>795.59</v>
      </c>
      <c r="E781" s="120" t="str">
        <f t="shared" ref="E781:E832" si="87">IF(D781&gt;C781,"MINIMO CUMPLIDO","SIN CUMPLIR")</f>
        <v>SIN CUMPLIR</v>
      </c>
      <c r="F781" s="140">
        <f>VLOOKUP(B781,'DINAMICA SEGUIMIENTO CONTRATOS'!$A$5:$D$313,4,0)</f>
        <v>345484.13</v>
      </c>
      <c r="G781" s="129">
        <f t="shared" ref="G781:G832" si="88">+F781-D781</f>
        <v>344688.54</v>
      </c>
      <c r="H781" s="120" t="str">
        <f t="shared" ref="H781:H832" si="89">IF(G781=0,"MAXIMO ENTREGADO","-")</f>
        <v>-</v>
      </c>
    </row>
    <row r="782" spans="2:8" hidden="1" x14ac:dyDescent="0.2">
      <c r="B782" s="121" t="s">
        <v>552</v>
      </c>
      <c r="C782" s="140">
        <f>VLOOKUP(B782,'DINAMICA SEGUIMIENTO CONTRATOS'!$A$5:$C$313,2,0)</f>
        <v>221.5</v>
      </c>
      <c r="D782" s="129">
        <f>VLOOKUP(B782,'DINAMICA SEGUIMIENTO CONTRATOS'!$A$5:$C$313,3,0)</f>
        <v>0</v>
      </c>
      <c r="E782" s="120" t="str">
        <f t="shared" si="87"/>
        <v>SIN CUMPLIR</v>
      </c>
      <c r="F782" s="140">
        <f>VLOOKUP(B782,'DINAMICA SEGUIMIENTO CONTRATOS'!$A$5:$D$313,4,0)</f>
        <v>443</v>
      </c>
      <c r="G782" s="129">
        <f t="shared" si="88"/>
        <v>443</v>
      </c>
      <c r="H782" s="120" t="str">
        <f t="shared" si="89"/>
        <v>-</v>
      </c>
    </row>
    <row r="783" spans="2:8" hidden="1" x14ac:dyDescent="0.2">
      <c r="B783" s="121" t="s">
        <v>562</v>
      </c>
      <c r="C783" s="140">
        <f>VLOOKUP(B783,'DINAMICA SEGUIMIENTO CONTRATOS'!$A$5:$C$313,2,0)</f>
        <v>171122.19</v>
      </c>
      <c r="D783" s="129">
        <f>VLOOKUP(B783,'DINAMICA SEGUIMIENTO CONTRATOS'!$A$5:$C$313,3,0)</f>
        <v>157382.51</v>
      </c>
      <c r="E783" s="120" t="str">
        <f t="shared" si="87"/>
        <v>SIN CUMPLIR</v>
      </c>
      <c r="F783" s="140">
        <f>VLOOKUP(B783,'DINAMICA SEGUIMIENTO CONTRATOS'!$A$5:$D$313,4,0)</f>
        <v>416693.63000000006</v>
      </c>
      <c r="G783" s="129">
        <f t="shared" si="88"/>
        <v>259311.12000000005</v>
      </c>
      <c r="H783" s="120" t="str">
        <f t="shared" si="89"/>
        <v>-</v>
      </c>
    </row>
    <row r="784" spans="2:8" hidden="1" x14ac:dyDescent="0.2">
      <c r="B784" s="121" t="s">
        <v>568</v>
      </c>
      <c r="C784" s="140">
        <f>VLOOKUP(B784,'DINAMICA SEGUIMIENTO CONTRATOS'!$A$5:$C$313,2,0)</f>
        <v>8736.119999999999</v>
      </c>
      <c r="D784" s="129">
        <f>VLOOKUP(B784,'DINAMICA SEGUIMIENTO CONTRATOS'!$A$5:$C$313,3,0)</f>
        <v>8434.7999999999993</v>
      </c>
      <c r="E784" s="120" t="str">
        <f t="shared" si="87"/>
        <v>SIN CUMPLIR</v>
      </c>
      <c r="F784" s="140">
        <f>VLOOKUP(B784,'DINAMICA SEGUIMIENTO CONTRATOS'!$A$5:$D$313,4,0)</f>
        <v>21580.560000000001</v>
      </c>
      <c r="G784" s="129">
        <f t="shared" si="88"/>
        <v>13145.760000000002</v>
      </c>
      <c r="H784" s="120" t="str">
        <f t="shared" si="89"/>
        <v>-</v>
      </c>
    </row>
    <row r="785" spans="2:8" hidden="1" x14ac:dyDescent="0.2">
      <c r="B785" s="121" t="s">
        <v>573</v>
      </c>
      <c r="C785" s="140">
        <f>VLOOKUP(B785,'DINAMICA SEGUIMIENTO CONTRATOS'!$A$5:$C$313,2,0)</f>
        <v>15.4</v>
      </c>
      <c r="D785" s="129">
        <f>VLOOKUP(B785,'DINAMICA SEGUIMIENTO CONTRATOS'!$A$5:$C$313,3,0)</f>
        <v>0</v>
      </c>
      <c r="E785" s="120" t="str">
        <f t="shared" si="87"/>
        <v>SIN CUMPLIR</v>
      </c>
      <c r="F785" s="140">
        <f>VLOOKUP(B785,'DINAMICA SEGUIMIENTO CONTRATOS'!$A$5:$D$313,4,0)</f>
        <v>30.8</v>
      </c>
      <c r="G785" s="129">
        <f t="shared" si="88"/>
        <v>30.8</v>
      </c>
      <c r="H785" s="120" t="str">
        <f t="shared" si="89"/>
        <v>-</v>
      </c>
    </row>
    <row r="786" spans="2:8" hidden="1" x14ac:dyDescent="0.2">
      <c r="B786" s="121" t="s">
        <v>578</v>
      </c>
      <c r="C786" s="140">
        <f>VLOOKUP(B786,'DINAMICA SEGUIMIENTO CONTRATOS'!$A$5:$C$313,2,0)</f>
        <v>323443.64</v>
      </c>
      <c r="D786" s="129">
        <f>VLOOKUP(B786,'DINAMICA SEGUIMIENTO CONTRATOS'!$A$5:$C$313,3,0)</f>
        <v>113467.76</v>
      </c>
      <c r="E786" s="120" t="str">
        <f t="shared" si="87"/>
        <v>SIN CUMPLIR</v>
      </c>
      <c r="F786" s="140">
        <f>VLOOKUP(B786,'DINAMICA SEGUIMIENTO CONTRATOS'!$A$5:$D$313,4,0)</f>
        <v>808505.28</v>
      </c>
      <c r="G786" s="129">
        <f t="shared" si="88"/>
        <v>695037.52</v>
      </c>
      <c r="H786" s="120" t="str">
        <f t="shared" si="89"/>
        <v>-</v>
      </c>
    </row>
    <row r="787" spans="2:8" hidden="1" x14ac:dyDescent="0.2">
      <c r="B787" s="121" t="s">
        <v>582</v>
      </c>
      <c r="C787" s="140">
        <f>VLOOKUP(B787,'DINAMICA SEGUIMIENTO CONTRATOS'!$A$5:$C$313,2,0)</f>
        <v>133.32</v>
      </c>
      <c r="D787" s="129">
        <f>VLOOKUP(B787,'DINAMICA SEGUIMIENTO CONTRATOS'!$A$5:$C$313,3,0)</f>
        <v>0</v>
      </c>
      <c r="E787" s="120" t="str">
        <f t="shared" si="87"/>
        <v>SIN CUMPLIR</v>
      </c>
      <c r="F787" s="140">
        <f>VLOOKUP(B787,'DINAMICA SEGUIMIENTO CONTRATOS'!$A$5:$D$313,4,0)</f>
        <v>266.64</v>
      </c>
      <c r="G787" s="129">
        <f t="shared" si="88"/>
        <v>266.64</v>
      </c>
      <c r="H787" s="120" t="str">
        <f t="shared" si="89"/>
        <v>-</v>
      </c>
    </row>
    <row r="788" spans="2:8" hidden="1" x14ac:dyDescent="0.2">
      <c r="B788" s="121" t="s">
        <v>591</v>
      </c>
      <c r="C788" s="140">
        <f>VLOOKUP(B788,'DINAMICA SEGUIMIENTO CONTRATOS'!$A$5:$C$313,2,0)</f>
        <v>7564.8</v>
      </c>
      <c r="D788" s="129">
        <f>VLOOKUP(B788,'DINAMICA SEGUIMIENTO CONTRATOS'!$A$5:$C$313,3,0)</f>
        <v>7564.8</v>
      </c>
      <c r="E788" s="120" t="str">
        <f t="shared" si="87"/>
        <v>SIN CUMPLIR</v>
      </c>
      <c r="F788" s="140">
        <f>VLOOKUP(B788,'DINAMICA SEGUIMIENTO CONTRATOS'!$A$5:$D$313,4,0)</f>
        <v>18868.2</v>
      </c>
      <c r="G788" s="129">
        <f t="shared" si="88"/>
        <v>11303.400000000001</v>
      </c>
      <c r="H788" s="120" t="str">
        <f t="shared" si="89"/>
        <v>-</v>
      </c>
    </row>
    <row r="789" spans="2:8" hidden="1" x14ac:dyDescent="0.2">
      <c r="B789" s="121" t="s">
        <v>597</v>
      </c>
      <c r="C789" s="140">
        <f>VLOOKUP(B789,'DINAMICA SEGUIMIENTO CONTRATOS'!$A$5:$C$313,2,0)</f>
        <v>13372.74</v>
      </c>
      <c r="D789" s="129">
        <f>VLOOKUP(B789,'DINAMICA SEGUIMIENTO CONTRATOS'!$A$5:$C$313,3,0)</f>
        <v>0</v>
      </c>
      <c r="E789" s="120" t="str">
        <f t="shared" si="87"/>
        <v>SIN CUMPLIR</v>
      </c>
      <c r="F789" s="140">
        <f>VLOOKUP(B789,'DINAMICA SEGUIMIENTO CONTRATOS'!$A$5:$D$313,4,0)</f>
        <v>32994.89</v>
      </c>
      <c r="G789" s="129">
        <f t="shared" si="88"/>
        <v>32994.89</v>
      </c>
      <c r="H789" s="120" t="str">
        <f t="shared" si="89"/>
        <v>-</v>
      </c>
    </row>
    <row r="790" spans="2:8" hidden="1" x14ac:dyDescent="0.2">
      <c r="B790" s="121" t="s">
        <v>603</v>
      </c>
      <c r="C790" s="140">
        <f>VLOOKUP(B790,'DINAMICA SEGUIMIENTO CONTRATOS'!$A$5:$C$313,2,0)</f>
        <v>6686.34</v>
      </c>
      <c r="D790" s="129">
        <f>VLOOKUP(B790,'DINAMICA SEGUIMIENTO CONTRATOS'!$A$5:$C$313,3,0)</f>
        <v>274.74</v>
      </c>
      <c r="E790" s="120" t="str">
        <f t="shared" si="87"/>
        <v>SIN CUMPLIR</v>
      </c>
      <c r="F790" s="140">
        <f>VLOOKUP(B790,'DINAMICA SEGUIMIENTO CONTRATOS'!$A$5:$D$313,4,0)</f>
        <v>13619.470000000001</v>
      </c>
      <c r="G790" s="129">
        <f t="shared" si="88"/>
        <v>13344.730000000001</v>
      </c>
      <c r="H790" s="120" t="str">
        <f t="shared" si="89"/>
        <v>-</v>
      </c>
    </row>
    <row r="791" spans="2:8" hidden="1" x14ac:dyDescent="0.2">
      <c r="B791" s="121" t="s">
        <v>1288</v>
      </c>
      <c r="C791" s="140">
        <f>VLOOKUP(B791,'DINAMICA SEGUIMIENTO CONTRATOS'!$A$5:$C$313,2,0)</f>
        <v>2985</v>
      </c>
      <c r="D791" s="129">
        <f>VLOOKUP(B791,'DINAMICA SEGUIMIENTO CONTRATOS'!$A$5:$C$313,3,0)</f>
        <v>0</v>
      </c>
      <c r="E791" s="120" t="str">
        <f t="shared" si="87"/>
        <v>SIN CUMPLIR</v>
      </c>
      <c r="F791" s="140">
        <f>VLOOKUP(B791,'DINAMICA SEGUIMIENTO CONTRATOS'!$A$5:$D$313,4,0)</f>
        <v>7442</v>
      </c>
      <c r="G791" s="129">
        <f t="shared" si="88"/>
        <v>7442</v>
      </c>
      <c r="H791" s="120" t="str">
        <f t="shared" si="89"/>
        <v>-</v>
      </c>
    </row>
    <row r="792" spans="2:8" hidden="1" x14ac:dyDescent="0.2">
      <c r="B792" s="121" t="s">
        <v>1154</v>
      </c>
      <c r="C792" s="140">
        <f>VLOOKUP(B792,'DINAMICA SEGUIMIENTO CONTRATOS'!$A$5:$C$313,2,0)</f>
        <v>23872.98</v>
      </c>
      <c r="D792" s="129">
        <f>VLOOKUP(B792,'DINAMICA SEGUIMIENTO CONTRATOS'!$A$5:$C$313,3,0)</f>
        <v>0</v>
      </c>
      <c r="E792" s="120" t="str">
        <f t="shared" si="87"/>
        <v>SIN CUMPLIR</v>
      </c>
      <c r="F792" s="140">
        <f>VLOOKUP(B792,'DINAMICA SEGUIMIENTO CONTRATOS'!$A$5:$D$313,4,0)</f>
        <v>59609.22</v>
      </c>
      <c r="G792" s="129">
        <f t="shared" si="88"/>
        <v>59609.22</v>
      </c>
      <c r="H792" s="120" t="str">
        <f t="shared" si="89"/>
        <v>-</v>
      </c>
    </row>
    <row r="793" spans="2:8" hidden="1" x14ac:dyDescent="0.2">
      <c r="B793" s="121" t="s">
        <v>633</v>
      </c>
      <c r="C793" s="140">
        <f>VLOOKUP(B793,'DINAMICA SEGUIMIENTO CONTRATOS'!$A$5:$C$313,2,0)</f>
        <v>3856.64</v>
      </c>
      <c r="D793" s="129">
        <f>VLOOKUP(B793,'DINAMICA SEGUIMIENTO CONTRATOS'!$A$5:$C$313,3,0)</f>
        <v>0</v>
      </c>
      <c r="E793" s="120" t="str">
        <f t="shared" si="87"/>
        <v>SIN CUMPLIR</v>
      </c>
      <c r="F793" s="140">
        <f>VLOOKUP(B793,'DINAMICA SEGUIMIENTO CONTRATOS'!$A$5:$D$313,4,0)</f>
        <v>9400.56</v>
      </c>
      <c r="G793" s="129">
        <f t="shared" si="88"/>
        <v>9400.56</v>
      </c>
      <c r="H793" s="120" t="str">
        <f t="shared" si="89"/>
        <v>-</v>
      </c>
    </row>
    <row r="794" spans="2:8" x14ac:dyDescent="0.2">
      <c r="B794" s="121" t="s">
        <v>799</v>
      </c>
      <c r="C794" s="140">
        <f>VLOOKUP(B794,'DINAMICA SEGUIMIENTO CONTRATOS'!$A$5:$C$313,2,0)</f>
        <v>136936</v>
      </c>
      <c r="D794" s="129">
        <f>VLOOKUP(B794,'DINAMICA SEGUIMIENTO CONTRATOS'!$A$5:$C$313,3,0)</f>
        <v>311440</v>
      </c>
      <c r="E794" s="120" t="str">
        <f t="shared" si="87"/>
        <v>MINIMO CUMPLIDO</v>
      </c>
      <c r="F794" s="140">
        <f>VLOOKUP(B794,'DINAMICA SEGUIMIENTO CONTRATOS'!$A$5:$D$313,4,0)</f>
        <v>342180</v>
      </c>
      <c r="G794" s="129">
        <f t="shared" si="88"/>
        <v>30740</v>
      </c>
      <c r="H794" s="120" t="str">
        <f t="shared" si="89"/>
        <v>-</v>
      </c>
    </row>
    <row r="795" spans="2:8" hidden="1" x14ac:dyDescent="0.2">
      <c r="B795" s="121" t="s">
        <v>852</v>
      </c>
      <c r="C795" s="140">
        <f>VLOOKUP(B795,'DINAMICA SEGUIMIENTO CONTRATOS'!$A$5:$C$313,2,0)</f>
        <v>47960</v>
      </c>
      <c r="D795" s="129">
        <f>VLOOKUP(B795,'DINAMICA SEGUIMIENTO CONTRATOS'!$A$5:$C$313,3,0)</f>
        <v>44674</v>
      </c>
      <c r="E795" s="120" t="str">
        <f t="shared" si="87"/>
        <v>SIN CUMPLIR</v>
      </c>
      <c r="F795" s="140">
        <f>VLOOKUP(B795,'DINAMICA SEGUIMIENTO CONTRATOS'!$A$5:$D$313,4,0)</f>
        <v>118163</v>
      </c>
      <c r="G795" s="129">
        <f t="shared" si="88"/>
        <v>73489</v>
      </c>
      <c r="H795" s="120" t="str">
        <f t="shared" si="89"/>
        <v>-</v>
      </c>
    </row>
    <row r="796" spans="2:8" hidden="1" x14ac:dyDescent="0.2">
      <c r="B796" s="121" t="s">
        <v>713</v>
      </c>
      <c r="C796" s="140">
        <f>VLOOKUP(B796,'DINAMICA SEGUIMIENTO CONTRATOS'!$A$5:$C$313,2,0)</f>
        <v>116.7</v>
      </c>
      <c r="D796" s="129">
        <f>VLOOKUP(B796,'DINAMICA SEGUIMIENTO CONTRATOS'!$A$5:$C$313,3,0)</f>
        <v>0</v>
      </c>
      <c r="E796" s="120" t="str">
        <f t="shared" si="87"/>
        <v>SIN CUMPLIR</v>
      </c>
      <c r="F796" s="140">
        <f>VLOOKUP(B796,'DINAMICA SEGUIMIENTO CONTRATOS'!$A$5:$D$313,4,0)</f>
        <v>258.3</v>
      </c>
      <c r="G796" s="129">
        <f t="shared" si="88"/>
        <v>258.3</v>
      </c>
      <c r="H796" s="120" t="str">
        <f t="shared" si="89"/>
        <v>-</v>
      </c>
    </row>
    <row r="797" spans="2:8" hidden="1" x14ac:dyDescent="0.2">
      <c r="B797" s="121" t="s">
        <v>727</v>
      </c>
      <c r="C797" s="140">
        <f>VLOOKUP(B797,'DINAMICA SEGUIMIENTO CONTRATOS'!$A$5:$C$313,2,0)</f>
        <v>430</v>
      </c>
      <c r="D797" s="129">
        <f>VLOOKUP(B797,'DINAMICA SEGUIMIENTO CONTRATOS'!$A$5:$C$313,3,0)</f>
        <v>0</v>
      </c>
      <c r="E797" s="120" t="str">
        <f t="shared" si="87"/>
        <v>SIN CUMPLIR</v>
      </c>
      <c r="F797" s="140">
        <f>VLOOKUP(B797,'DINAMICA SEGUIMIENTO CONTRATOS'!$A$5:$D$313,4,0)</f>
        <v>1065</v>
      </c>
      <c r="G797" s="129">
        <f t="shared" si="88"/>
        <v>1065</v>
      </c>
      <c r="H797" s="120" t="str">
        <f t="shared" si="89"/>
        <v>-</v>
      </c>
    </row>
    <row r="798" spans="2:8" hidden="1" x14ac:dyDescent="0.2">
      <c r="B798" s="121" t="s">
        <v>739</v>
      </c>
      <c r="C798" s="140">
        <f>VLOOKUP(B798,'DINAMICA SEGUIMIENTO CONTRATOS'!$A$5:$C$313,2,0)</f>
        <v>821.95</v>
      </c>
      <c r="D798" s="129">
        <f>VLOOKUP(B798,'DINAMICA SEGUIMIENTO CONTRATOS'!$A$5:$C$313,3,0)</f>
        <v>0</v>
      </c>
      <c r="E798" s="120" t="str">
        <f t="shared" si="87"/>
        <v>SIN CUMPLIR</v>
      </c>
      <c r="F798" s="140">
        <f>VLOOKUP(B798,'DINAMICA SEGUIMIENTO CONTRATOS'!$A$5:$D$313,4,0)</f>
        <v>2046.7</v>
      </c>
      <c r="G798" s="129">
        <f t="shared" si="88"/>
        <v>2046.7</v>
      </c>
      <c r="H798" s="120" t="str">
        <f t="shared" si="89"/>
        <v>-</v>
      </c>
    </row>
    <row r="799" spans="2:8" hidden="1" x14ac:dyDescent="0.2">
      <c r="B799" s="121" t="s">
        <v>748</v>
      </c>
      <c r="C799" s="140">
        <f>VLOOKUP(B799,'DINAMICA SEGUIMIENTO CONTRATOS'!$A$5:$C$313,2,0)</f>
        <v>13800</v>
      </c>
      <c r="D799" s="129">
        <f>VLOOKUP(B799,'DINAMICA SEGUIMIENTO CONTRATOS'!$A$5:$C$313,3,0)</f>
        <v>0</v>
      </c>
      <c r="E799" s="120" t="str">
        <f t="shared" si="87"/>
        <v>SIN CUMPLIR</v>
      </c>
      <c r="F799" s="140">
        <f>VLOOKUP(B799,'DINAMICA SEGUIMIENTO CONTRATOS'!$A$5:$D$313,4,0)</f>
        <v>34200</v>
      </c>
      <c r="G799" s="129">
        <f t="shared" si="88"/>
        <v>34200</v>
      </c>
      <c r="H799" s="120" t="str">
        <f t="shared" si="89"/>
        <v>-</v>
      </c>
    </row>
    <row r="800" spans="2:8" hidden="1" x14ac:dyDescent="0.2">
      <c r="B800" s="121" t="s">
        <v>789</v>
      </c>
      <c r="C800" s="140">
        <f>VLOOKUP(B800,'DINAMICA SEGUIMIENTO CONTRATOS'!$A$5:$C$313,2,0)</f>
        <v>719.94999999999993</v>
      </c>
      <c r="D800" s="129">
        <f>VLOOKUP(B800,'DINAMICA SEGUIMIENTO CONTRATOS'!$A$5:$C$313,3,0)</f>
        <v>0</v>
      </c>
      <c r="E800" s="120" t="str">
        <f t="shared" si="87"/>
        <v>SIN CUMPLIR</v>
      </c>
      <c r="F800" s="140">
        <f>VLOOKUP(B800,'DINAMICA SEGUIMIENTO CONTRATOS'!$A$5:$D$313,4,0)</f>
        <v>1645.6</v>
      </c>
      <c r="G800" s="129">
        <f t="shared" si="88"/>
        <v>1645.6</v>
      </c>
      <c r="H800" s="120" t="str">
        <f t="shared" si="89"/>
        <v>-</v>
      </c>
    </row>
    <row r="801" spans="2:8" hidden="1" x14ac:dyDescent="0.2">
      <c r="B801" s="121" t="s">
        <v>812</v>
      </c>
      <c r="C801" s="140">
        <f>VLOOKUP(B801,'DINAMICA SEGUIMIENTO CONTRATOS'!$A$5:$C$313,2,0)</f>
        <v>640.4</v>
      </c>
      <c r="D801" s="129">
        <f>VLOOKUP(B801,'DINAMICA SEGUIMIENTO CONTRATOS'!$A$5:$C$313,3,0)</f>
        <v>0</v>
      </c>
      <c r="E801" s="120" t="str">
        <f t="shared" si="87"/>
        <v>SIN CUMPLIR</v>
      </c>
      <c r="F801" s="140">
        <f>VLOOKUP(B801,'DINAMICA SEGUIMIENTO CONTRATOS'!$A$5:$D$313,4,0)</f>
        <v>1595.1999999999998</v>
      </c>
      <c r="G801" s="129">
        <f t="shared" si="88"/>
        <v>1595.1999999999998</v>
      </c>
      <c r="H801" s="120" t="str">
        <f t="shared" si="89"/>
        <v>-</v>
      </c>
    </row>
    <row r="802" spans="2:8" hidden="1" x14ac:dyDescent="0.2">
      <c r="B802" s="121" t="s">
        <v>818</v>
      </c>
      <c r="C802" s="140">
        <f>VLOOKUP(B802,'DINAMICA SEGUIMIENTO CONTRATOS'!$A$5:$C$313,2,0)</f>
        <v>8569</v>
      </c>
      <c r="D802" s="129">
        <f>VLOOKUP(B802,'DINAMICA SEGUIMIENTO CONTRATOS'!$A$5:$C$313,3,0)</f>
        <v>8569</v>
      </c>
      <c r="E802" s="120" t="str">
        <f t="shared" si="87"/>
        <v>SIN CUMPLIR</v>
      </c>
      <c r="F802" s="140">
        <f>VLOOKUP(B802,'DINAMICA SEGUIMIENTO CONTRATOS'!$A$5:$D$313,4,0)</f>
        <v>21266.7</v>
      </c>
      <c r="G802" s="129">
        <f t="shared" si="88"/>
        <v>12697.7</v>
      </c>
      <c r="H802" s="120" t="str">
        <f t="shared" si="89"/>
        <v>-</v>
      </c>
    </row>
    <row r="803" spans="2:8" hidden="1" x14ac:dyDescent="0.2">
      <c r="B803" s="121" t="s">
        <v>828</v>
      </c>
      <c r="C803" s="140">
        <f>VLOOKUP(B803,'DINAMICA SEGUIMIENTO CONTRATOS'!$A$5:$C$313,2,0)</f>
        <v>1082.2</v>
      </c>
      <c r="D803" s="129">
        <f>VLOOKUP(B803,'DINAMICA SEGUIMIENTO CONTRATOS'!$A$5:$C$313,3,0)</f>
        <v>0</v>
      </c>
      <c r="E803" s="120" t="str">
        <f t="shared" si="87"/>
        <v>SIN CUMPLIR</v>
      </c>
      <c r="F803" s="140">
        <f>VLOOKUP(B803,'DINAMICA SEGUIMIENTO CONTRATOS'!$A$5:$D$313,4,0)</f>
        <v>2262.4</v>
      </c>
      <c r="G803" s="129">
        <f t="shared" si="88"/>
        <v>2262.4</v>
      </c>
      <c r="H803" s="120" t="str">
        <f t="shared" si="89"/>
        <v>-</v>
      </c>
    </row>
    <row r="804" spans="2:8" x14ac:dyDescent="0.2">
      <c r="B804" s="121" t="s">
        <v>900</v>
      </c>
      <c r="C804" s="140">
        <f>VLOOKUP(B804,'DINAMICA SEGUIMIENTO CONTRATOS'!$A$5:$C$313,2,0)</f>
        <v>2598460.7999999998</v>
      </c>
      <c r="D804" s="129">
        <f>VLOOKUP(B804,'DINAMICA SEGUIMIENTO CONTRATOS'!$A$5:$C$313,3,0)</f>
        <v>3711393</v>
      </c>
      <c r="E804" s="120" t="str">
        <f t="shared" si="87"/>
        <v>MINIMO CUMPLIDO</v>
      </c>
      <c r="F804" s="140">
        <f>VLOOKUP(B804,'DINAMICA SEGUIMIENTO CONTRATOS'!$A$5:$D$313,4,0)</f>
        <v>6494553</v>
      </c>
      <c r="G804" s="129">
        <f t="shared" si="88"/>
        <v>2783160</v>
      </c>
      <c r="H804" s="120" t="str">
        <f t="shared" si="89"/>
        <v>-</v>
      </c>
    </row>
    <row r="805" spans="2:8" hidden="1" x14ac:dyDescent="0.2">
      <c r="B805" s="121" t="s">
        <v>1128</v>
      </c>
      <c r="C805" s="140">
        <f>VLOOKUP(B805,'DINAMICA SEGUIMIENTO CONTRATOS'!$A$5:$C$313,2,0)</f>
        <v>35430.800000000003</v>
      </c>
      <c r="D805" s="129">
        <f>VLOOKUP(B805,'DINAMICA SEGUIMIENTO CONTRATOS'!$A$5:$C$313,3,0)</f>
        <v>0</v>
      </c>
      <c r="E805" s="120" t="str">
        <f t="shared" si="87"/>
        <v>SIN CUMPLIR</v>
      </c>
      <c r="F805" s="140">
        <f>VLOOKUP(B805,'DINAMICA SEGUIMIENTO CONTRATOS'!$A$5:$D$313,4,0)</f>
        <v>86793.97</v>
      </c>
      <c r="G805" s="129">
        <f t="shared" si="88"/>
        <v>86793.97</v>
      </c>
      <c r="H805" s="120" t="str">
        <f t="shared" si="89"/>
        <v>-</v>
      </c>
    </row>
    <row r="806" spans="2:8" x14ac:dyDescent="0.2">
      <c r="B806" s="121" t="s">
        <v>925</v>
      </c>
      <c r="C806" s="140">
        <f>VLOOKUP(B806,'DINAMICA SEGUIMIENTO CONTRATOS'!$A$5:$C$313,2,0)</f>
        <v>444309</v>
      </c>
      <c r="D806" s="129">
        <f>VLOOKUP(B806,'DINAMICA SEGUIMIENTO CONTRATOS'!$A$5:$C$313,3,0)</f>
        <v>616032</v>
      </c>
      <c r="E806" s="120" t="str">
        <f t="shared" si="87"/>
        <v>MINIMO CUMPLIDO</v>
      </c>
      <c r="F806" s="140">
        <f>VLOOKUP(B806,'DINAMICA SEGUIMIENTO CONTRATOS'!$A$5:$D$313,4,0)</f>
        <v>1110549</v>
      </c>
      <c r="G806" s="129">
        <f t="shared" si="88"/>
        <v>494517</v>
      </c>
      <c r="H806" s="120" t="str">
        <f t="shared" si="89"/>
        <v>-</v>
      </c>
    </row>
    <row r="807" spans="2:8" hidden="1" x14ac:dyDescent="0.2">
      <c r="B807" s="121" t="s">
        <v>943</v>
      </c>
      <c r="C807" s="140">
        <f>VLOOKUP(B807,'DINAMICA SEGUIMIENTO CONTRATOS'!$A$5:$C$313,2,0)</f>
        <v>606.5</v>
      </c>
      <c r="D807" s="129">
        <f>VLOOKUP(B807,'DINAMICA SEGUIMIENTO CONTRATOS'!$A$5:$C$313,3,0)</f>
        <v>0</v>
      </c>
      <c r="E807" s="120" t="str">
        <f t="shared" si="87"/>
        <v>SIN CUMPLIR</v>
      </c>
      <c r="F807" s="140">
        <f>VLOOKUP(B807,'DINAMICA SEGUIMIENTO CONTRATOS'!$A$5:$D$313,4,0)</f>
        <v>1334.3</v>
      </c>
      <c r="G807" s="129">
        <f t="shared" si="88"/>
        <v>1334.3</v>
      </c>
      <c r="H807" s="120" t="str">
        <f t="shared" si="89"/>
        <v>-</v>
      </c>
    </row>
    <row r="808" spans="2:8" hidden="1" x14ac:dyDescent="0.2">
      <c r="B808" s="121" t="s">
        <v>953</v>
      </c>
      <c r="C808" s="140">
        <f>VLOOKUP(B808,'DINAMICA SEGUIMIENTO CONTRATOS'!$A$5:$C$313,2,0)</f>
        <v>520</v>
      </c>
      <c r="D808" s="129">
        <f>VLOOKUP(B808,'DINAMICA SEGUIMIENTO CONTRATOS'!$A$5:$C$313,3,0)</f>
        <v>0</v>
      </c>
      <c r="E808" s="120" t="str">
        <f t="shared" si="87"/>
        <v>SIN CUMPLIR</v>
      </c>
      <c r="F808" s="140">
        <f>VLOOKUP(B808,'DINAMICA SEGUIMIENTO CONTRATOS'!$A$5:$D$313,4,0)</f>
        <v>1040</v>
      </c>
      <c r="G808" s="129">
        <f t="shared" si="88"/>
        <v>1040</v>
      </c>
      <c r="H808" s="120" t="str">
        <f t="shared" si="89"/>
        <v>-</v>
      </c>
    </row>
    <row r="809" spans="2:8" hidden="1" x14ac:dyDescent="0.2">
      <c r="B809" s="121" t="s">
        <v>985</v>
      </c>
      <c r="C809" s="140">
        <f>VLOOKUP(B809,'DINAMICA SEGUIMIENTO CONTRATOS'!$A$5:$C$313,2,0)</f>
        <v>2424.16</v>
      </c>
      <c r="D809" s="129">
        <f>VLOOKUP(B809,'DINAMICA SEGUIMIENTO CONTRATOS'!$A$5:$C$313,3,0)</f>
        <v>0</v>
      </c>
      <c r="E809" s="120" t="str">
        <f t="shared" si="87"/>
        <v>SIN CUMPLIR</v>
      </c>
      <c r="F809" s="140">
        <f>VLOOKUP(B809,'DINAMICA SEGUIMIENTO CONTRATOS'!$A$5:$D$313,4,0)</f>
        <v>5908.8899999999994</v>
      </c>
      <c r="G809" s="129">
        <f t="shared" si="88"/>
        <v>5908.8899999999994</v>
      </c>
      <c r="H809" s="120" t="str">
        <f t="shared" si="89"/>
        <v>-</v>
      </c>
    </row>
    <row r="810" spans="2:8" hidden="1" x14ac:dyDescent="0.2">
      <c r="B810" s="121" t="s">
        <v>990</v>
      </c>
      <c r="C810" s="140">
        <f>VLOOKUP(B810,'DINAMICA SEGUIMIENTO CONTRATOS'!$A$5:$C$313,2,0)</f>
        <v>169907.4</v>
      </c>
      <c r="D810" s="129">
        <f>VLOOKUP(B810,'DINAMICA SEGUIMIENTO CONTRATOS'!$A$5:$C$313,3,0)</f>
        <v>169907.4</v>
      </c>
      <c r="E810" s="120" t="str">
        <f t="shared" si="87"/>
        <v>SIN CUMPLIR</v>
      </c>
      <c r="F810" s="140">
        <f>VLOOKUP(B810,'DINAMICA SEGUIMIENTO CONTRATOS'!$A$5:$D$313,4,0)</f>
        <v>424768.5</v>
      </c>
      <c r="G810" s="129">
        <f t="shared" si="88"/>
        <v>254861.1</v>
      </c>
      <c r="H810" s="120" t="str">
        <f t="shared" si="89"/>
        <v>-</v>
      </c>
    </row>
    <row r="811" spans="2:8" x14ac:dyDescent="0.2">
      <c r="B811" s="121" t="s">
        <v>1134</v>
      </c>
      <c r="C811" s="140">
        <f>VLOOKUP(B811,'DINAMICA SEGUIMIENTO CONTRATOS'!$A$5:$C$313,2,0)</f>
        <v>95910.16</v>
      </c>
      <c r="D811" s="129">
        <f>VLOOKUP(B811,'DINAMICA SEGUIMIENTO CONTRATOS'!$A$5:$C$313,3,0)</f>
        <v>96959.26</v>
      </c>
      <c r="E811" s="120" t="str">
        <f t="shared" si="87"/>
        <v>MINIMO CUMPLIDO</v>
      </c>
      <c r="F811" s="140">
        <f>VLOOKUP(B811,'DINAMICA SEGUIMIENTO CONTRATOS'!$A$5:$D$313,4,0)</f>
        <v>232959.26</v>
      </c>
      <c r="G811" s="129">
        <f t="shared" si="88"/>
        <v>136000</v>
      </c>
      <c r="H811" s="120" t="str">
        <f t="shared" si="89"/>
        <v>-</v>
      </c>
    </row>
    <row r="812" spans="2:8" hidden="1" x14ac:dyDescent="0.2">
      <c r="B812" s="121" t="s">
        <v>1084</v>
      </c>
      <c r="C812" s="140">
        <f>VLOOKUP(B812,'DINAMICA SEGUIMIENTO CONTRATOS'!$A$5:$C$313,2,0)</f>
        <v>1651.94</v>
      </c>
      <c r="D812" s="129">
        <f>VLOOKUP(B812,'DINAMICA SEGUIMIENTO CONTRATOS'!$A$5:$C$313,3,0)</f>
        <v>0</v>
      </c>
      <c r="E812" s="120" t="str">
        <f t="shared" si="87"/>
        <v>SIN CUMPLIR</v>
      </c>
      <c r="F812" s="140">
        <f>VLOOKUP(B812,'DINAMICA SEGUIMIENTO CONTRATOS'!$A$5:$D$313,4,0)</f>
        <v>3752.8199999999997</v>
      </c>
      <c r="G812" s="129">
        <f t="shared" si="88"/>
        <v>3752.8199999999997</v>
      </c>
      <c r="H812" s="120" t="str">
        <f t="shared" si="89"/>
        <v>-</v>
      </c>
    </row>
    <row r="813" spans="2:8" hidden="1" x14ac:dyDescent="0.2">
      <c r="B813" s="121" t="s">
        <v>1039</v>
      </c>
      <c r="C813" s="140">
        <f>VLOOKUP(B813,'DINAMICA SEGUIMIENTO CONTRATOS'!$A$5:$C$313,2,0)</f>
        <v>3625</v>
      </c>
      <c r="D813" s="129">
        <f>VLOOKUP(B813,'DINAMICA SEGUIMIENTO CONTRATOS'!$A$5:$C$313,3,0)</f>
        <v>0</v>
      </c>
      <c r="E813" s="120" t="str">
        <f t="shared" si="87"/>
        <v>SIN CUMPLIR</v>
      </c>
      <c r="F813" s="140">
        <f>VLOOKUP(B813,'DINAMICA SEGUIMIENTO CONTRATOS'!$A$5:$D$313,4,0)</f>
        <v>9062.5</v>
      </c>
      <c r="G813" s="129">
        <f t="shared" si="88"/>
        <v>9062.5</v>
      </c>
      <c r="H813" s="120" t="str">
        <f t="shared" si="89"/>
        <v>-</v>
      </c>
    </row>
    <row r="814" spans="2:8" hidden="1" x14ac:dyDescent="0.2">
      <c r="B814" s="121" t="s">
        <v>1063</v>
      </c>
      <c r="C814" s="140">
        <f>VLOOKUP(B814,'DINAMICA SEGUIMIENTO CONTRATOS'!$A$5:$C$313,2,0)</f>
        <v>1120762</v>
      </c>
      <c r="D814" s="129">
        <f>VLOOKUP(B814,'DINAMICA SEGUIMIENTO CONTRATOS'!$A$5:$C$313,3,0)</f>
        <v>1120762</v>
      </c>
      <c r="E814" s="120" t="str">
        <f t="shared" si="87"/>
        <v>SIN CUMPLIR</v>
      </c>
      <c r="F814" s="140">
        <f>VLOOKUP(B814,'DINAMICA SEGUIMIENTO CONTRATOS'!$A$5:$D$313,4,0)</f>
        <v>2789982</v>
      </c>
      <c r="G814" s="129">
        <f t="shared" si="88"/>
        <v>1669220</v>
      </c>
      <c r="H814" s="120" t="str">
        <f t="shared" si="89"/>
        <v>-</v>
      </c>
    </row>
    <row r="815" spans="2:8" hidden="1" x14ac:dyDescent="0.2">
      <c r="B815" s="121" t="s">
        <v>1098</v>
      </c>
      <c r="C815" s="140">
        <f>VLOOKUP(B815,'DINAMICA SEGUIMIENTO CONTRATOS'!$A$5:$C$313,2,0)</f>
        <v>907500</v>
      </c>
      <c r="D815" s="129">
        <f>VLOOKUP(B815,'DINAMICA SEGUIMIENTO CONTRATOS'!$A$5:$C$313,3,0)</f>
        <v>0</v>
      </c>
      <c r="E815" s="120" t="str">
        <f t="shared" si="87"/>
        <v>SIN CUMPLIR</v>
      </c>
      <c r="F815" s="140">
        <f>VLOOKUP(B815,'DINAMICA SEGUIMIENTO CONTRATOS'!$A$5:$D$313,4,0)</f>
        <v>2244000</v>
      </c>
      <c r="G815" s="129">
        <f t="shared" si="88"/>
        <v>2244000</v>
      </c>
      <c r="H815" s="120" t="str">
        <f t="shared" si="89"/>
        <v>-</v>
      </c>
    </row>
    <row r="816" spans="2:8" hidden="1" x14ac:dyDescent="0.2">
      <c r="B816" s="121" t="s">
        <v>1111</v>
      </c>
      <c r="C816" s="140">
        <f>VLOOKUP(B816,'DINAMICA SEGUIMIENTO CONTRATOS'!$A$5:$C$313,2,0)</f>
        <v>10427.6</v>
      </c>
      <c r="D816" s="129">
        <f>VLOOKUP(B816,'DINAMICA SEGUIMIENTO CONTRATOS'!$A$5:$C$313,3,0)</f>
        <v>0</v>
      </c>
      <c r="E816" s="120" t="str">
        <f t="shared" si="87"/>
        <v>SIN CUMPLIR</v>
      </c>
      <c r="F816" s="140">
        <f>VLOOKUP(B816,'DINAMICA SEGUIMIENTO CONTRATOS'!$A$5:$D$313,4,0)</f>
        <v>26076.959999999999</v>
      </c>
      <c r="G816" s="129">
        <f t="shared" si="88"/>
        <v>26076.959999999999</v>
      </c>
      <c r="H816" s="120" t="str">
        <f t="shared" si="89"/>
        <v>-</v>
      </c>
    </row>
    <row r="817" spans="2:8" x14ac:dyDescent="0.2">
      <c r="B817" s="121" t="s">
        <v>1160</v>
      </c>
      <c r="C817" s="140">
        <f>VLOOKUP(B817,'DINAMICA SEGUIMIENTO CONTRATOS'!$A$5:$C$313,2,0)</f>
        <v>148800</v>
      </c>
      <c r="D817" s="129">
        <f>VLOOKUP(B817,'DINAMICA SEGUIMIENTO CONTRATOS'!$A$5:$C$313,3,0)</f>
        <v>362700</v>
      </c>
      <c r="E817" s="120" t="str">
        <f t="shared" si="87"/>
        <v>MINIMO CUMPLIDO</v>
      </c>
      <c r="F817" s="140">
        <f>VLOOKUP(B817,'DINAMICA SEGUIMIENTO CONTRATOS'!$A$5:$D$313,4,0)</f>
        <v>362700</v>
      </c>
      <c r="G817" s="129">
        <f t="shared" si="88"/>
        <v>0</v>
      </c>
      <c r="H817" s="120" t="str">
        <f t="shared" si="89"/>
        <v>MAXIMO ENTREGADO</v>
      </c>
    </row>
    <row r="818" spans="2:8" hidden="1" x14ac:dyDescent="0.2">
      <c r="B818" s="121" t="s">
        <v>1165</v>
      </c>
      <c r="C818" s="140">
        <f>VLOOKUP(B818,'DINAMICA SEGUIMIENTO CONTRATOS'!$A$5:$C$313,2,0)</f>
        <v>3000</v>
      </c>
      <c r="D818" s="129">
        <f>VLOOKUP(B818,'DINAMICA SEGUIMIENTO CONTRATOS'!$A$5:$C$313,3,0)</f>
        <v>0</v>
      </c>
      <c r="E818" s="120" t="str">
        <f t="shared" si="87"/>
        <v>SIN CUMPLIR</v>
      </c>
      <c r="F818" s="140">
        <f>VLOOKUP(B818,'DINAMICA SEGUIMIENTO CONTRATOS'!$A$5:$D$313,4,0)</f>
        <v>7500</v>
      </c>
      <c r="G818" s="129">
        <f t="shared" si="88"/>
        <v>7500</v>
      </c>
      <c r="H818" s="120" t="str">
        <f t="shared" si="89"/>
        <v>-</v>
      </c>
    </row>
    <row r="819" spans="2:8" hidden="1" x14ac:dyDescent="0.2">
      <c r="B819" s="121" t="s">
        <v>1171</v>
      </c>
      <c r="C819" s="140">
        <f>VLOOKUP(B819,'DINAMICA SEGUIMIENTO CONTRATOS'!$A$5:$C$313,2,0)</f>
        <v>603000</v>
      </c>
      <c r="D819" s="129">
        <f>VLOOKUP(B819,'DINAMICA SEGUIMIENTO CONTRATOS'!$A$5:$C$313,3,0)</f>
        <v>0</v>
      </c>
      <c r="E819" s="120" t="str">
        <f t="shared" si="87"/>
        <v>SIN CUMPLIR</v>
      </c>
      <c r="F819" s="140">
        <f>VLOOKUP(B819,'DINAMICA SEGUIMIENTO CONTRATOS'!$A$5:$D$313,4,0)</f>
        <v>1505088</v>
      </c>
      <c r="G819" s="129">
        <f t="shared" si="88"/>
        <v>1505088</v>
      </c>
      <c r="H819" s="120" t="str">
        <f t="shared" si="89"/>
        <v>-</v>
      </c>
    </row>
    <row r="820" spans="2:8" x14ac:dyDescent="0.2">
      <c r="B820" s="121" t="s">
        <v>1181</v>
      </c>
      <c r="C820" s="140">
        <f>VLOOKUP(B820,'DINAMICA SEGUIMIENTO CONTRATOS'!$A$5:$C$313,2,0)</f>
        <v>1053000</v>
      </c>
      <c r="D820" s="129">
        <f>VLOOKUP(B820,'DINAMICA SEGUIMIENTO CONTRATOS'!$A$5:$C$313,3,0)</f>
        <v>2632500</v>
      </c>
      <c r="E820" s="120" t="str">
        <f t="shared" si="87"/>
        <v>MINIMO CUMPLIDO</v>
      </c>
      <c r="F820" s="140">
        <f>VLOOKUP(B820,'DINAMICA SEGUIMIENTO CONTRATOS'!$A$5:$D$313,4,0)</f>
        <v>2632500</v>
      </c>
      <c r="G820" s="129">
        <f t="shared" si="88"/>
        <v>0</v>
      </c>
      <c r="H820" s="120" t="str">
        <f t="shared" si="89"/>
        <v>MAXIMO ENTREGADO</v>
      </c>
    </row>
    <row r="821" spans="2:8" hidden="1" x14ac:dyDescent="0.2">
      <c r="B821" s="121" t="s">
        <v>1187</v>
      </c>
      <c r="C821" s="140">
        <f>VLOOKUP(B821,'DINAMICA SEGUIMIENTO CONTRATOS'!$A$5:$C$313,2,0)</f>
        <v>9432.27</v>
      </c>
      <c r="D821" s="129">
        <f>VLOOKUP(B821,'DINAMICA SEGUIMIENTO CONTRATOS'!$A$5:$C$313,3,0)</f>
        <v>0</v>
      </c>
      <c r="E821" s="120" t="str">
        <f t="shared" si="87"/>
        <v>SIN CUMPLIR</v>
      </c>
      <c r="F821" s="140">
        <f>VLOOKUP(B821,'DINAMICA SEGUIMIENTO CONTRATOS'!$A$5:$D$313,4,0)</f>
        <v>22388.489999999998</v>
      </c>
      <c r="G821" s="129">
        <f t="shared" si="88"/>
        <v>22388.489999999998</v>
      </c>
      <c r="H821" s="120" t="str">
        <f t="shared" si="89"/>
        <v>-</v>
      </c>
    </row>
    <row r="822" spans="2:8" hidden="1" x14ac:dyDescent="0.2">
      <c r="B822" s="121" t="s">
        <v>1193</v>
      </c>
      <c r="C822" s="140">
        <f>VLOOKUP(B822,'DINAMICA SEGUIMIENTO CONTRATOS'!$A$5:$C$313,2,0)</f>
        <v>71777.16</v>
      </c>
      <c r="D822" s="129">
        <f>VLOOKUP(B822,'DINAMICA SEGUIMIENTO CONTRATOS'!$A$5:$C$313,3,0)</f>
        <v>0</v>
      </c>
      <c r="E822" s="120" t="str">
        <f t="shared" si="87"/>
        <v>SIN CUMPLIR</v>
      </c>
      <c r="F822" s="140">
        <f>VLOOKUP(B822,'DINAMICA SEGUIMIENTO CONTRATOS'!$A$5:$D$313,4,0)</f>
        <v>175455.28</v>
      </c>
      <c r="G822" s="129">
        <f t="shared" si="88"/>
        <v>175455.28</v>
      </c>
      <c r="H822" s="120" t="str">
        <f t="shared" si="89"/>
        <v>-</v>
      </c>
    </row>
    <row r="823" spans="2:8" hidden="1" x14ac:dyDescent="0.2">
      <c r="B823" s="121" t="s">
        <v>1211</v>
      </c>
      <c r="C823" s="140">
        <f>VLOOKUP(B823,'DINAMICA SEGUIMIENTO CONTRATOS'!$A$5:$C$313,2,0)</f>
        <v>198.84</v>
      </c>
      <c r="D823" s="129">
        <f>VLOOKUP(B823,'DINAMICA SEGUIMIENTO CONTRATOS'!$A$5:$C$313,3,0)</f>
        <v>0</v>
      </c>
      <c r="E823" s="120" t="str">
        <f t="shared" si="87"/>
        <v>SIN CUMPLIR</v>
      </c>
      <c r="F823" s="140">
        <f>VLOOKUP(B823,'DINAMICA SEGUIMIENTO CONTRATOS'!$A$5:$D$313,4,0)</f>
        <v>198.84</v>
      </c>
      <c r="G823" s="129">
        <f t="shared" si="88"/>
        <v>198.84</v>
      </c>
      <c r="H823" s="120" t="str">
        <f t="shared" si="89"/>
        <v>-</v>
      </c>
    </row>
    <row r="824" spans="2:8" hidden="1" x14ac:dyDescent="0.2">
      <c r="B824" s="121" t="s">
        <v>1220</v>
      </c>
      <c r="C824" s="140">
        <f>VLOOKUP(B824,'DINAMICA SEGUIMIENTO CONTRATOS'!$A$5:$C$313,2,0)</f>
        <v>107.3</v>
      </c>
      <c r="D824" s="129">
        <f>VLOOKUP(B824,'DINAMICA SEGUIMIENTO CONTRATOS'!$A$5:$C$313,3,0)</f>
        <v>0</v>
      </c>
      <c r="E824" s="120" t="str">
        <f t="shared" si="87"/>
        <v>SIN CUMPLIR</v>
      </c>
      <c r="F824" s="140">
        <f>VLOOKUP(B824,'DINAMICA SEGUIMIENTO CONTRATOS'!$A$5:$D$313,4,0)</f>
        <v>214.6</v>
      </c>
      <c r="G824" s="129">
        <f t="shared" si="88"/>
        <v>214.6</v>
      </c>
      <c r="H824" s="120" t="str">
        <f t="shared" si="89"/>
        <v>-</v>
      </c>
    </row>
    <row r="825" spans="2:8" hidden="1" x14ac:dyDescent="0.2">
      <c r="B825" s="121" t="s">
        <v>1228</v>
      </c>
      <c r="C825" s="140">
        <f>VLOOKUP(B825,'DINAMICA SEGUIMIENTO CONTRATOS'!$A$5:$C$313,2,0)</f>
        <v>0</v>
      </c>
      <c r="D825" s="129">
        <f>VLOOKUP(B825,'DINAMICA SEGUIMIENTO CONTRATOS'!$A$5:$C$313,3,0)</f>
        <v>0</v>
      </c>
      <c r="E825" s="120" t="str">
        <f t="shared" si="87"/>
        <v>SIN CUMPLIR</v>
      </c>
      <c r="F825" s="140">
        <f>VLOOKUP(B825,'DINAMICA SEGUIMIENTO CONTRATOS'!$A$5:$D$313,4,0)</f>
        <v>0</v>
      </c>
      <c r="G825" s="129">
        <f t="shared" si="88"/>
        <v>0</v>
      </c>
      <c r="H825" s="120" t="str">
        <f t="shared" si="89"/>
        <v>MAXIMO ENTREGADO</v>
      </c>
    </row>
    <row r="826" spans="2:8" hidden="1" x14ac:dyDescent="0.2">
      <c r="B826" s="121" t="s">
        <v>1257</v>
      </c>
      <c r="C826" s="140">
        <f>VLOOKUP(B826,'DINAMICA SEGUIMIENTO CONTRATOS'!$A$5:$C$313,2,0)</f>
        <v>97.649999999999991</v>
      </c>
      <c r="D826" s="129">
        <f>VLOOKUP(B826,'DINAMICA SEGUIMIENTO CONTRATOS'!$A$5:$C$313,3,0)</f>
        <v>0</v>
      </c>
      <c r="E826" s="120" t="str">
        <f t="shared" si="87"/>
        <v>SIN CUMPLIR</v>
      </c>
      <c r="F826" s="140">
        <f>VLOOKUP(B826,'DINAMICA SEGUIMIENTO CONTRATOS'!$A$5:$D$313,4,0)</f>
        <v>195.29999999999998</v>
      </c>
      <c r="G826" s="129">
        <f t="shared" si="88"/>
        <v>195.29999999999998</v>
      </c>
      <c r="H826" s="120" t="str">
        <f t="shared" si="89"/>
        <v>-</v>
      </c>
    </row>
    <row r="827" spans="2:8" hidden="1" x14ac:dyDescent="0.2">
      <c r="B827" s="121" t="s">
        <v>1293</v>
      </c>
      <c r="C827" s="140">
        <f>VLOOKUP(B827,'DINAMICA SEGUIMIENTO CONTRATOS'!$A$5:$C$313,2,0)</f>
        <v>189.2</v>
      </c>
      <c r="D827" s="129">
        <f>VLOOKUP(B827,'DINAMICA SEGUIMIENTO CONTRATOS'!$A$5:$C$313,3,0)</f>
        <v>0</v>
      </c>
      <c r="E827" s="120" t="str">
        <f t="shared" si="87"/>
        <v>SIN CUMPLIR</v>
      </c>
      <c r="F827" s="140">
        <f>VLOOKUP(B827,'DINAMICA SEGUIMIENTO CONTRATOS'!$A$5:$D$313,4,0)</f>
        <v>468.7</v>
      </c>
      <c r="G827" s="129">
        <f t="shared" si="88"/>
        <v>468.7</v>
      </c>
      <c r="H827" s="120" t="str">
        <f t="shared" si="89"/>
        <v>-</v>
      </c>
    </row>
    <row r="828" spans="2:8" hidden="1" x14ac:dyDescent="0.2">
      <c r="B828" s="121" t="s">
        <v>1295</v>
      </c>
      <c r="C828" s="140">
        <f>VLOOKUP(B828,'DINAMICA SEGUIMIENTO CONTRATOS'!$A$5:$C$313,2,0)</f>
        <v>19782.63</v>
      </c>
      <c r="D828" s="129">
        <f>VLOOKUP(B828,'DINAMICA SEGUIMIENTO CONTRATOS'!$A$5:$C$313,3,0)</f>
        <v>0</v>
      </c>
      <c r="E828" s="120" t="str">
        <f t="shared" si="87"/>
        <v>SIN CUMPLIR</v>
      </c>
      <c r="F828" s="140">
        <f>VLOOKUP(B828,'DINAMICA SEGUIMIENTO CONTRATOS'!$A$5:$D$313,4,0)</f>
        <v>48043.53</v>
      </c>
      <c r="G828" s="129">
        <f t="shared" si="88"/>
        <v>48043.53</v>
      </c>
      <c r="H828" s="120" t="str">
        <f t="shared" si="89"/>
        <v>-</v>
      </c>
    </row>
    <row r="829" spans="2:8" hidden="1" x14ac:dyDescent="0.2">
      <c r="B829" s="121" t="s">
        <v>1297</v>
      </c>
      <c r="C829" s="140">
        <f>VLOOKUP(B829,'DINAMICA SEGUIMIENTO CONTRATOS'!$A$5:$C$313,2,0)</f>
        <v>413.1</v>
      </c>
      <c r="D829" s="129">
        <f>VLOOKUP(B829,'DINAMICA SEGUIMIENTO CONTRATOS'!$A$5:$C$313,3,0)</f>
        <v>0</v>
      </c>
      <c r="E829" s="120" t="str">
        <f t="shared" si="87"/>
        <v>SIN CUMPLIR</v>
      </c>
      <c r="F829" s="140">
        <f>VLOOKUP(B829,'DINAMICA SEGUIMIENTO CONTRATOS'!$A$5:$D$313,4,0)</f>
        <v>1015.1</v>
      </c>
      <c r="G829" s="129">
        <f t="shared" si="88"/>
        <v>1015.1</v>
      </c>
      <c r="H829" s="120" t="str">
        <f t="shared" si="89"/>
        <v>-</v>
      </c>
    </row>
    <row r="830" spans="2:8" hidden="1" x14ac:dyDescent="0.2">
      <c r="B830" s="121" t="s">
        <v>1299</v>
      </c>
      <c r="C830" s="140">
        <f>VLOOKUP(B830,'DINAMICA SEGUIMIENTO CONTRATOS'!$A$5:$C$313,2,0)</f>
        <v>140.58000000000001</v>
      </c>
      <c r="D830" s="129">
        <f>VLOOKUP(B830,'DINAMICA SEGUIMIENTO CONTRATOS'!$A$5:$C$313,3,0)</f>
        <v>0</v>
      </c>
      <c r="E830" s="120" t="str">
        <f t="shared" si="87"/>
        <v>SIN CUMPLIR</v>
      </c>
      <c r="F830" s="140">
        <f>VLOOKUP(B830,'DINAMICA SEGUIMIENTO CONTRATOS'!$A$5:$D$313,4,0)</f>
        <v>281.16000000000003</v>
      </c>
      <c r="G830" s="129">
        <f t="shared" si="88"/>
        <v>281.16000000000003</v>
      </c>
      <c r="H830" s="120" t="str">
        <f t="shared" si="89"/>
        <v>-</v>
      </c>
    </row>
    <row r="831" spans="2:8" hidden="1" x14ac:dyDescent="0.2">
      <c r="B831" s="121" t="s">
        <v>1301</v>
      </c>
      <c r="C831" s="140">
        <f>VLOOKUP(B831,'DINAMICA SEGUIMIENTO CONTRATOS'!$A$5:$C$313,2,0)</f>
        <v>16.21</v>
      </c>
      <c r="D831" s="129">
        <f>VLOOKUP(B831,'DINAMICA SEGUIMIENTO CONTRATOS'!$A$5:$C$313,3,0)</f>
        <v>16.21</v>
      </c>
      <c r="E831" s="120" t="str">
        <f t="shared" si="87"/>
        <v>SIN CUMPLIR</v>
      </c>
      <c r="F831" s="140">
        <f>VLOOKUP(B831,'DINAMICA SEGUIMIENTO CONTRATOS'!$A$5:$D$313,4,0)</f>
        <v>16.21</v>
      </c>
      <c r="G831" s="129">
        <f t="shared" si="88"/>
        <v>0</v>
      </c>
      <c r="H831" s="120" t="str">
        <f>IF(G831=0,"MAXIMO ENTREGADO","-")</f>
        <v>MAXIMO ENTREGADO</v>
      </c>
    </row>
    <row r="832" spans="2:8" hidden="1" x14ac:dyDescent="0.2">
      <c r="B832" s="121" t="s">
        <v>1303</v>
      </c>
      <c r="C832" s="140">
        <f>VLOOKUP(B832,'DINAMICA SEGUIMIENTO CONTRATOS'!$A$5:$C$313,2,0)</f>
        <v>37.08</v>
      </c>
      <c r="D832" s="129">
        <f>VLOOKUP(B832,'DINAMICA SEGUIMIENTO CONTRATOS'!$A$5:$C$313,3,0)</f>
        <v>0</v>
      </c>
      <c r="E832" s="120" t="str">
        <f t="shared" si="87"/>
        <v>SIN CUMPLIR</v>
      </c>
      <c r="F832" s="140">
        <f>VLOOKUP(B832,'DINAMICA SEGUIMIENTO CONTRATOS'!$A$5:$D$313,4,0)</f>
        <v>74.16</v>
      </c>
      <c r="G832" s="129">
        <f t="shared" si="88"/>
        <v>74.16</v>
      </c>
      <c r="H832" s="120" t="str">
        <f t="shared" si="89"/>
        <v>-</v>
      </c>
    </row>
    <row r="836" spans="2:3" x14ac:dyDescent="0.2">
      <c r="B836" s="121" t="s">
        <v>3456</v>
      </c>
      <c r="C836" s="120">
        <f>COUNTIF(E524:E832,B836)</f>
        <v>234</v>
      </c>
    </row>
    <row r="837" spans="2:3" x14ac:dyDescent="0.2">
      <c r="B837" s="121" t="s">
        <v>3405</v>
      </c>
      <c r="C837" s="120">
        <f>COUNTIF(E525:E833,B837)</f>
        <v>75</v>
      </c>
    </row>
    <row r="838" spans="2:3" x14ac:dyDescent="0.2">
      <c r="B838" s="121" t="s">
        <v>3579</v>
      </c>
      <c r="C838" s="120">
        <f>COUNTIF(E525:H833,H838)</f>
        <v>46</v>
      </c>
    </row>
  </sheetData>
  <autoFilter ref="A523:M832" xr:uid="{00000000-0009-0000-0000-000007000000}">
    <filterColumn colId="4">
      <filters>
        <filter val="MINIMO CUMPLIDO"/>
      </filters>
    </filterColumn>
  </autoFilter>
  <mergeCells count="1">
    <mergeCell ref="H1:I1"/>
  </mergeCells>
  <conditionalFormatting sqref="A20:A507">
    <cfRule type="duplicateValues" dxfId="0" priority="1"/>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508"/>
  <sheetViews>
    <sheetView workbookViewId="0">
      <selection activeCell="D2" sqref="D2"/>
    </sheetView>
  </sheetViews>
  <sheetFormatPr baseColWidth="10" defaultRowHeight="15" x14ac:dyDescent="0.25"/>
  <cols>
    <col min="1" max="1" width="11.42578125" style="84"/>
    <col min="2" max="2" width="92.28515625" style="84" customWidth="1"/>
    <col min="6" max="6" width="21.5703125" customWidth="1"/>
    <col min="7" max="7" width="13.5703125" bestFit="1" customWidth="1"/>
    <col min="11" max="11" width="17.85546875" bestFit="1" customWidth="1"/>
  </cols>
  <sheetData>
    <row r="1" spans="1:11" ht="30" x14ac:dyDescent="0.25">
      <c r="A1" s="144" t="s">
        <v>17</v>
      </c>
      <c r="B1" s="144" t="s">
        <v>20</v>
      </c>
      <c r="C1" s="144" t="s">
        <v>3583</v>
      </c>
      <c r="D1" s="149" t="s">
        <v>3588</v>
      </c>
      <c r="G1" s="152" t="s">
        <v>3593</v>
      </c>
      <c r="I1" s="143" t="s">
        <v>3594</v>
      </c>
      <c r="J1" s="143"/>
      <c r="K1" s="143" t="s">
        <v>3595</v>
      </c>
    </row>
    <row r="2" spans="1:11" ht="30" x14ac:dyDescent="0.25">
      <c r="A2" s="145" t="s">
        <v>2129</v>
      </c>
      <c r="B2" s="145" t="s">
        <v>2131</v>
      </c>
      <c r="C2" s="146">
        <v>282</v>
      </c>
      <c r="D2" s="85"/>
      <c r="F2" t="s">
        <v>3584</v>
      </c>
      <c r="G2">
        <v>505</v>
      </c>
      <c r="I2">
        <v>374</v>
      </c>
      <c r="K2">
        <f>+I2+G2</f>
        <v>879</v>
      </c>
    </row>
    <row r="3" spans="1:11" ht="30" x14ac:dyDescent="0.25">
      <c r="A3" s="145" t="s">
        <v>1391</v>
      </c>
      <c r="B3" s="145" t="s">
        <v>1393</v>
      </c>
      <c r="C3" s="146">
        <v>13</v>
      </c>
      <c r="D3" s="85"/>
      <c r="F3" t="s">
        <v>3585</v>
      </c>
      <c r="G3">
        <v>281</v>
      </c>
      <c r="I3">
        <v>238</v>
      </c>
      <c r="K3">
        <f>+I3+G3</f>
        <v>519</v>
      </c>
    </row>
    <row r="4" spans="1:11" ht="30" x14ac:dyDescent="0.25">
      <c r="A4" s="145" t="s">
        <v>841</v>
      </c>
      <c r="B4" s="145" t="s">
        <v>843</v>
      </c>
      <c r="C4" s="145">
        <v>0</v>
      </c>
      <c r="D4" s="85"/>
      <c r="F4" s="142" t="s">
        <v>3586</v>
      </c>
      <c r="G4" s="151">
        <f>+G3/G2</f>
        <v>0.55643564356435649</v>
      </c>
      <c r="I4" s="151">
        <f>+I3/I2</f>
        <v>0.63636363636363635</v>
      </c>
      <c r="K4" s="151">
        <f>+K3/K2</f>
        <v>0.59044368600682595</v>
      </c>
    </row>
    <row r="5" spans="1:11" ht="30" x14ac:dyDescent="0.25">
      <c r="A5" s="145" t="s">
        <v>1324</v>
      </c>
      <c r="B5" s="145" t="s">
        <v>1326</v>
      </c>
      <c r="C5" s="145">
        <v>0</v>
      </c>
      <c r="D5" s="85"/>
      <c r="F5" s="153" t="s">
        <v>3587</v>
      </c>
      <c r="G5" s="150">
        <f>1-G4</f>
        <v>0.44356435643564351</v>
      </c>
      <c r="I5" s="150">
        <f>1-I4</f>
        <v>0.36363636363636365</v>
      </c>
      <c r="K5" s="154">
        <f>1-K4</f>
        <v>0.40955631399317405</v>
      </c>
    </row>
    <row r="6" spans="1:11" ht="30" x14ac:dyDescent="0.25">
      <c r="A6" s="145" t="s">
        <v>1697</v>
      </c>
      <c r="B6" s="145" t="s">
        <v>1699</v>
      </c>
      <c r="C6" s="146">
        <v>70</v>
      </c>
      <c r="D6" s="85"/>
      <c r="G6" s="151"/>
    </row>
    <row r="7" spans="1:11" ht="31.5" x14ac:dyDescent="0.35">
      <c r="A7" s="145" t="s">
        <v>690</v>
      </c>
      <c r="B7" s="145" t="s">
        <v>692</v>
      </c>
      <c r="C7" s="145">
        <v>0</v>
      </c>
      <c r="D7" s="85"/>
      <c r="G7" s="162" t="s">
        <v>3589</v>
      </c>
      <c r="H7" s="162"/>
      <c r="I7" s="162"/>
      <c r="J7" s="162"/>
      <c r="K7" s="162"/>
    </row>
    <row r="8" spans="1:11" ht="30" x14ac:dyDescent="0.25">
      <c r="A8" s="147" t="s">
        <v>837</v>
      </c>
      <c r="B8" s="145" t="s">
        <v>839</v>
      </c>
      <c r="C8" s="145">
        <v>0</v>
      </c>
      <c r="D8" s="85"/>
      <c r="F8" s="142" t="s">
        <v>3590</v>
      </c>
      <c r="G8">
        <v>210</v>
      </c>
      <c r="I8">
        <v>282</v>
      </c>
      <c r="K8">
        <f>+I8+G8</f>
        <v>492</v>
      </c>
    </row>
    <row r="9" spans="1:11" ht="30" x14ac:dyDescent="0.25">
      <c r="A9" s="145" t="s">
        <v>1387</v>
      </c>
      <c r="B9" s="145" t="s">
        <v>1389</v>
      </c>
      <c r="C9" s="146">
        <v>267</v>
      </c>
      <c r="D9" s="85"/>
      <c r="F9" s="142" t="s">
        <v>3591</v>
      </c>
      <c r="G9">
        <v>27</v>
      </c>
      <c r="I9">
        <v>186</v>
      </c>
      <c r="K9">
        <f>+I9+G9</f>
        <v>213</v>
      </c>
    </row>
    <row r="10" spans="1:11" ht="30" x14ac:dyDescent="0.25">
      <c r="A10" s="145" t="s">
        <v>1829</v>
      </c>
      <c r="B10" s="145" t="s">
        <v>1831</v>
      </c>
      <c r="C10" s="146">
        <v>0</v>
      </c>
      <c r="D10" s="85"/>
      <c r="F10" s="153" t="s">
        <v>3592</v>
      </c>
      <c r="G10" s="150">
        <f>+G9/G8</f>
        <v>0.12857142857142856</v>
      </c>
      <c r="I10" s="150">
        <f>+I9/I8</f>
        <v>0.65957446808510634</v>
      </c>
      <c r="K10" s="155">
        <f>+K9/K8</f>
        <v>0.43292682926829268</v>
      </c>
    </row>
    <row r="11" spans="1:11" ht="30" x14ac:dyDescent="0.25">
      <c r="A11" s="145" t="s">
        <v>1477</v>
      </c>
      <c r="B11" s="145" t="s">
        <v>1479</v>
      </c>
      <c r="C11" s="148">
        <v>1078</v>
      </c>
      <c r="D11" s="85"/>
    </row>
    <row r="12" spans="1:11" ht="46.5" x14ac:dyDescent="0.35">
      <c r="A12" s="145" t="s">
        <v>2045</v>
      </c>
      <c r="B12" s="145" t="s">
        <v>2047</v>
      </c>
      <c r="C12" s="146">
        <v>595</v>
      </c>
      <c r="D12" s="85"/>
      <c r="G12" s="162" t="s">
        <v>3598</v>
      </c>
      <c r="H12" s="162"/>
      <c r="I12" s="162"/>
      <c r="J12" s="162"/>
      <c r="K12" s="162"/>
    </row>
    <row r="13" spans="1:11" ht="30" x14ac:dyDescent="0.25">
      <c r="A13" s="145" t="s">
        <v>1649</v>
      </c>
      <c r="B13" s="145" t="s">
        <v>1651</v>
      </c>
      <c r="C13" s="148">
        <v>2230</v>
      </c>
      <c r="D13" s="85"/>
    </row>
    <row r="14" spans="1:11" ht="60" x14ac:dyDescent="0.25">
      <c r="A14" s="145" t="s">
        <v>71</v>
      </c>
      <c r="B14" s="145" t="s">
        <v>73</v>
      </c>
      <c r="C14" s="148">
        <v>2706</v>
      </c>
      <c r="D14" s="85"/>
      <c r="F14" s="142" t="s">
        <v>3596</v>
      </c>
      <c r="G14">
        <v>796</v>
      </c>
      <c r="I14">
        <v>652</v>
      </c>
      <c r="K14">
        <v>33.17</v>
      </c>
    </row>
    <row r="15" spans="1:11" ht="30" x14ac:dyDescent="0.25">
      <c r="A15" s="145" t="s">
        <v>1086</v>
      </c>
      <c r="B15" s="145" t="s">
        <v>1088</v>
      </c>
      <c r="C15" s="146">
        <v>111</v>
      </c>
      <c r="D15" s="85"/>
      <c r="F15" s="142" t="s">
        <v>3597</v>
      </c>
      <c r="G15">
        <v>532</v>
      </c>
      <c r="I15">
        <v>407</v>
      </c>
      <c r="K15">
        <v>37.58</v>
      </c>
    </row>
    <row r="16" spans="1:11" ht="30" x14ac:dyDescent="0.25">
      <c r="A16" s="145" t="s">
        <v>1789</v>
      </c>
      <c r="B16" s="145" t="s">
        <v>1791</v>
      </c>
      <c r="C16" s="148">
        <v>6545</v>
      </c>
      <c r="D16" s="85"/>
      <c r="F16" s="142" t="s">
        <v>3586</v>
      </c>
      <c r="G16" s="151">
        <f>+G15/G14</f>
        <v>0.66834170854271358</v>
      </c>
      <c r="I16" s="151">
        <f>+I15/I14</f>
        <v>0.62423312883435578</v>
      </c>
      <c r="K16">
        <v>43.29</v>
      </c>
    </row>
    <row r="17" spans="1:11" ht="30" x14ac:dyDescent="0.25">
      <c r="A17" s="145" t="s">
        <v>801</v>
      </c>
      <c r="B17" s="145" t="s">
        <v>803</v>
      </c>
      <c r="C17" s="145">
        <v>0</v>
      </c>
      <c r="D17" s="85"/>
      <c r="F17" s="153" t="s">
        <v>3587</v>
      </c>
      <c r="G17" s="150">
        <f>1-G16</f>
        <v>0.33165829145728642</v>
      </c>
      <c r="I17" s="150">
        <f>1-I16</f>
        <v>0.37576687116564422</v>
      </c>
      <c r="K17">
        <v>40.96</v>
      </c>
    </row>
    <row r="18" spans="1:11" ht="45" x14ac:dyDescent="0.25">
      <c r="A18" s="145" t="s">
        <v>1140</v>
      </c>
      <c r="B18" s="145" t="s">
        <v>1142</v>
      </c>
      <c r="C18" s="146">
        <v>10</v>
      </c>
      <c r="D18" s="85"/>
      <c r="K18">
        <f>AVERAGE(K14:K17)</f>
        <v>38.75</v>
      </c>
    </row>
    <row r="19" spans="1:11" ht="30" x14ac:dyDescent="0.25">
      <c r="A19" s="145" t="s">
        <v>1887</v>
      </c>
      <c r="B19" s="145" t="s">
        <v>1889</v>
      </c>
      <c r="C19" s="146">
        <v>235</v>
      </c>
      <c r="D19" s="85"/>
    </row>
    <row r="20" spans="1:11" ht="30" x14ac:dyDescent="0.25">
      <c r="A20" s="145" t="s">
        <v>1763</v>
      </c>
      <c r="B20" s="145" t="s">
        <v>1765</v>
      </c>
      <c r="C20" s="148">
        <v>5149</v>
      </c>
      <c r="D20" s="85"/>
    </row>
    <row r="21" spans="1:11" ht="30" x14ac:dyDescent="0.25">
      <c r="A21" s="145" t="s">
        <v>1333</v>
      </c>
      <c r="B21" s="145" t="s">
        <v>1335</v>
      </c>
      <c r="C21" s="145">
        <v>0</v>
      </c>
      <c r="D21" s="85"/>
    </row>
    <row r="22" spans="1:11" ht="30" x14ac:dyDescent="0.25">
      <c r="A22" s="145" t="s">
        <v>2180</v>
      </c>
      <c r="B22" s="145" t="s">
        <v>2182</v>
      </c>
      <c r="C22" s="146">
        <v>71</v>
      </c>
      <c r="D22" s="85"/>
    </row>
    <row r="23" spans="1:11" ht="30" x14ac:dyDescent="0.25">
      <c r="A23" s="145" t="s">
        <v>1760</v>
      </c>
      <c r="B23" s="145" t="s">
        <v>1762</v>
      </c>
      <c r="C23" s="146">
        <v>294</v>
      </c>
      <c r="D23" s="85"/>
    </row>
    <row r="24" spans="1:11" ht="30" x14ac:dyDescent="0.25">
      <c r="A24" s="145" t="s">
        <v>1744</v>
      </c>
      <c r="B24" s="145" t="s">
        <v>1746</v>
      </c>
      <c r="C24" s="145">
        <v>0</v>
      </c>
      <c r="D24" s="85"/>
    </row>
    <row r="25" spans="1:11" ht="30" x14ac:dyDescent="0.25">
      <c r="A25" s="145" t="s">
        <v>1982</v>
      </c>
      <c r="B25" s="145" t="s">
        <v>1984</v>
      </c>
      <c r="C25" s="145">
        <v>0</v>
      </c>
      <c r="D25" s="85"/>
    </row>
    <row r="26" spans="1:11" ht="45" x14ac:dyDescent="0.25">
      <c r="A26" s="145" t="s">
        <v>599</v>
      </c>
      <c r="B26" s="145" t="s">
        <v>601</v>
      </c>
      <c r="C26" s="148">
        <v>6728</v>
      </c>
      <c r="D26" s="85"/>
    </row>
    <row r="27" spans="1:11" ht="45" x14ac:dyDescent="0.25">
      <c r="A27" s="145" t="s">
        <v>605</v>
      </c>
      <c r="B27" s="145" t="s">
        <v>607</v>
      </c>
      <c r="C27" s="145">
        <v>0</v>
      </c>
      <c r="D27" s="85"/>
    </row>
    <row r="28" spans="1:11" ht="30" x14ac:dyDescent="0.25">
      <c r="A28" s="145" t="s">
        <v>1125</v>
      </c>
      <c r="B28" s="145" t="s">
        <v>1127</v>
      </c>
      <c r="C28" s="146">
        <v>6</v>
      </c>
      <c r="D28" s="85"/>
    </row>
    <row r="29" spans="1:11" ht="45" x14ac:dyDescent="0.25">
      <c r="A29" s="145" t="s">
        <v>674</v>
      </c>
      <c r="B29" s="145" t="s">
        <v>676</v>
      </c>
      <c r="C29" s="145">
        <v>0</v>
      </c>
      <c r="D29" s="85"/>
    </row>
    <row r="30" spans="1:11" ht="45" x14ac:dyDescent="0.25">
      <c r="A30" s="145" t="s">
        <v>678</v>
      </c>
      <c r="B30" s="145" t="s">
        <v>680</v>
      </c>
      <c r="C30" s="146">
        <v>15</v>
      </c>
      <c r="D30" s="85"/>
    </row>
    <row r="31" spans="1:11" ht="45" x14ac:dyDescent="0.25">
      <c r="A31" s="145" t="s">
        <v>2072</v>
      </c>
      <c r="B31" s="145" t="s">
        <v>2074</v>
      </c>
      <c r="C31" s="146">
        <v>460</v>
      </c>
      <c r="D31" s="85"/>
    </row>
    <row r="32" spans="1:11" ht="30" x14ac:dyDescent="0.25">
      <c r="A32" s="145" t="s">
        <v>468</v>
      </c>
      <c r="B32" s="145" t="s">
        <v>470</v>
      </c>
      <c r="C32" s="146">
        <v>538</v>
      </c>
      <c r="D32" s="85"/>
    </row>
    <row r="33" spans="1:4" ht="30" x14ac:dyDescent="0.25">
      <c r="A33" s="145" t="s">
        <v>1778</v>
      </c>
      <c r="B33" s="145" t="s">
        <v>1780</v>
      </c>
      <c r="C33" s="145">
        <v>0</v>
      </c>
      <c r="D33" s="85"/>
    </row>
    <row r="34" spans="1:4" ht="30" x14ac:dyDescent="0.25">
      <c r="A34" s="145" t="s">
        <v>1378</v>
      </c>
      <c r="B34" s="145" t="s">
        <v>1380</v>
      </c>
      <c r="C34" s="145">
        <v>0</v>
      </c>
      <c r="D34" s="85"/>
    </row>
    <row r="35" spans="1:4" ht="45" x14ac:dyDescent="0.25">
      <c r="A35" s="145" t="s">
        <v>694</v>
      </c>
      <c r="B35" s="145" t="s">
        <v>696</v>
      </c>
      <c r="C35" s="145">
        <v>0</v>
      </c>
      <c r="D35" s="85"/>
    </row>
    <row r="36" spans="1:4" ht="30" x14ac:dyDescent="0.25">
      <c r="A36" s="145" t="s">
        <v>698</v>
      </c>
      <c r="B36" s="145" t="s">
        <v>700</v>
      </c>
      <c r="C36" s="146">
        <v>16</v>
      </c>
      <c r="D36" s="85"/>
    </row>
    <row r="37" spans="1:4" ht="45" x14ac:dyDescent="0.25">
      <c r="A37" s="145" t="s">
        <v>2075</v>
      </c>
      <c r="B37" s="145" t="s">
        <v>2077</v>
      </c>
      <c r="C37" s="146">
        <v>421</v>
      </c>
      <c r="D37" s="85"/>
    </row>
    <row r="38" spans="1:4" ht="60" x14ac:dyDescent="0.25">
      <c r="A38" s="145" t="s">
        <v>702</v>
      </c>
      <c r="B38" s="145" t="s">
        <v>704</v>
      </c>
      <c r="C38" s="146">
        <v>5</v>
      </c>
      <c r="D38" s="85"/>
    </row>
    <row r="39" spans="1:4" ht="45" x14ac:dyDescent="0.25">
      <c r="A39" s="145" t="s">
        <v>1339</v>
      </c>
      <c r="B39" s="145" t="s">
        <v>1341</v>
      </c>
      <c r="C39" s="146">
        <v>400</v>
      </c>
      <c r="D39" s="85"/>
    </row>
    <row r="40" spans="1:4" ht="30" x14ac:dyDescent="0.25">
      <c r="A40" s="145" t="s">
        <v>1041</v>
      </c>
      <c r="B40" s="145" t="s">
        <v>1043</v>
      </c>
      <c r="C40" s="145">
        <v>0</v>
      </c>
      <c r="D40" s="85"/>
    </row>
    <row r="41" spans="1:4" ht="30" x14ac:dyDescent="0.25">
      <c r="A41" s="145" t="s">
        <v>407</v>
      </c>
      <c r="B41" s="145" t="s">
        <v>409</v>
      </c>
      <c r="C41" s="146">
        <v>330</v>
      </c>
      <c r="D41" s="85"/>
    </row>
    <row r="42" spans="1:4" ht="30" x14ac:dyDescent="0.25">
      <c r="A42" s="145" t="s">
        <v>2368</v>
      </c>
      <c r="B42" s="145" t="s">
        <v>2370</v>
      </c>
      <c r="C42" s="146">
        <v>2</v>
      </c>
      <c r="D42" s="85"/>
    </row>
    <row r="43" spans="1:4" ht="30" x14ac:dyDescent="0.25">
      <c r="A43" s="145" t="s">
        <v>854</v>
      </c>
      <c r="B43" s="145" t="s">
        <v>856</v>
      </c>
      <c r="C43" s="145">
        <v>0</v>
      </c>
      <c r="D43" s="85"/>
    </row>
    <row r="44" spans="1:4" ht="30" x14ac:dyDescent="0.25">
      <c r="A44" s="145" t="s">
        <v>1669</v>
      </c>
      <c r="B44" s="145" t="s">
        <v>1671</v>
      </c>
      <c r="C44" s="146">
        <v>207</v>
      </c>
      <c r="D44" s="85"/>
    </row>
    <row r="45" spans="1:4" ht="30" x14ac:dyDescent="0.25">
      <c r="A45" s="145" t="s">
        <v>75</v>
      </c>
      <c r="B45" s="145" t="s">
        <v>77</v>
      </c>
      <c r="C45" s="145">
        <v>0</v>
      </c>
      <c r="D45" s="85"/>
    </row>
    <row r="46" spans="1:4" ht="30" x14ac:dyDescent="0.25">
      <c r="A46" s="145" t="s">
        <v>2170</v>
      </c>
      <c r="B46" s="145" t="s">
        <v>2172</v>
      </c>
      <c r="C46" s="145">
        <v>0</v>
      </c>
      <c r="D46" s="85"/>
    </row>
    <row r="47" spans="1:4" ht="30" x14ac:dyDescent="0.25">
      <c r="A47" s="145" t="s">
        <v>1542</v>
      </c>
      <c r="B47" s="145" t="s">
        <v>1544</v>
      </c>
      <c r="C47" s="145">
        <v>0</v>
      </c>
      <c r="D47" s="85"/>
    </row>
    <row r="48" spans="1:4" ht="45" x14ac:dyDescent="0.25">
      <c r="A48" s="145" t="s">
        <v>646</v>
      </c>
      <c r="B48" s="145" t="s">
        <v>648</v>
      </c>
      <c r="C48" s="145">
        <v>0</v>
      </c>
      <c r="D48" s="85"/>
    </row>
    <row r="49" spans="1:4" ht="45" x14ac:dyDescent="0.25">
      <c r="A49" s="145" t="s">
        <v>1663</v>
      </c>
      <c r="B49" s="145" t="s">
        <v>1665</v>
      </c>
      <c r="C49" s="146">
        <v>1</v>
      </c>
      <c r="D49" s="85"/>
    </row>
    <row r="50" spans="1:4" ht="30" x14ac:dyDescent="0.25">
      <c r="A50" s="145" t="s">
        <v>778</v>
      </c>
      <c r="B50" s="145" t="s">
        <v>780</v>
      </c>
      <c r="C50" s="146">
        <v>362</v>
      </c>
      <c r="D50" s="85"/>
    </row>
    <row r="51" spans="1:4" ht="45" x14ac:dyDescent="0.25">
      <c r="A51" s="145" t="s">
        <v>1677</v>
      </c>
      <c r="B51" s="145" t="s">
        <v>1679</v>
      </c>
      <c r="C51" s="145">
        <v>0</v>
      </c>
      <c r="D51" s="85"/>
    </row>
    <row r="52" spans="1:4" ht="45" x14ac:dyDescent="0.25">
      <c r="A52" s="145" t="s">
        <v>2087</v>
      </c>
      <c r="B52" s="145" t="s">
        <v>2089</v>
      </c>
      <c r="C52" s="148">
        <v>3015</v>
      </c>
      <c r="D52" s="85"/>
    </row>
    <row r="53" spans="1:4" ht="45" x14ac:dyDescent="0.25">
      <c r="A53" s="145" t="s">
        <v>2091</v>
      </c>
      <c r="B53" s="145" t="s">
        <v>2093</v>
      </c>
      <c r="C53" s="148">
        <v>14165.33</v>
      </c>
      <c r="D53" s="85"/>
    </row>
    <row r="54" spans="1:4" ht="30" x14ac:dyDescent="0.25">
      <c r="A54" s="145" t="s">
        <v>1015</v>
      </c>
      <c r="B54" s="145" t="s">
        <v>1017</v>
      </c>
      <c r="C54" s="146">
        <v>49</v>
      </c>
      <c r="D54" s="85"/>
    </row>
    <row r="55" spans="1:4" ht="30" x14ac:dyDescent="0.25">
      <c r="A55" s="145" t="s">
        <v>1863</v>
      </c>
      <c r="B55" s="145" t="s">
        <v>1865</v>
      </c>
      <c r="C55" s="145">
        <v>0</v>
      </c>
      <c r="D55" s="85"/>
    </row>
    <row r="56" spans="1:4" ht="30" x14ac:dyDescent="0.25">
      <c r="A56" s="145" t="s">
        <v>385</v>
      </c>
      <c r="B56" s="145" t="s">
        <v>387</v>
      </c>
      <c r="C56" s="145">
        <v>0</v>
      </c>
      <c r="D56" s="85"/>
    </row>
    <row r="57" spans="1:4" ht="30" x14ac:dyDescent="0.25">
      <c r="A57" s="145" t="s">
        <v>2134</v>
      </c>
      <c r="B57" s="145" t="s">
        <v>2136</v>
      </c>
      <c r="C57" s="145">
        <v>0</v>
      </c>
      <c r="D57" s="85"/>
    </row>
    <row r="58" spans="1:4" ht="30" x14ac:dyDescent="0.25">
      <c r="A58" s="145" t="s">
        <v>1847</v>
      </c>
      <c r="B58" s="145" t="s">
        <v>1849</v>
      </c>
      <c r="C58" s="146">
        <v>61</v>
      </c>
      <c r="D58" s="85"/>
    </row>
    <row r="59" spans="1:4" ht="30" x14ac:dyDescent="0.25">
      <c r="A59" s="145" t="s">
        <v>1851</v>
      </c>
      <c r="B59" s="145" t="s">
        <v>1853</v>
      </c>
      <c r="C59" s="146">
        <v>789</v>
      </c>
      <c r="D59" s="85"/>
    </row>
    <row r="60" spans="1:4" ht="30" x14ac:dyDescent="0.25">
      <c r="A60" s="145" t="s">
        <v>1855</v>
      </c>
      <c r="B60" s="145" t="s">
        <v>1857</v>
      </c>
      <c r="C60" s="145">
        <v>0</v>
      </c>
      <c r="D60" s="85"/>
    </row>
    <row r="61" spans="1:4" ht="45" x14ac:dyDescent="0.25">
      <c r="A61" s="145" t="s">
        <v>1531</v>
      </c>
      <c r="B61" s="145" t="s">
        <v>1533</v>
      </c>
      <c r="C61" s="145">
        <v>0</v>
      </c>
      <c r="D61" s="85"/>
    </row>
    <row r="62" spans="1:4" ht="45" x14ac:dyDescent="0.25">
      <c r="A62" s="145" t="s">
        <v>1535</v>
      </c>
      <c r="B62" s="145" t="s">
        <v>1537</v>
      </c>
      <c r="C62" s="145">
        <v>0</v>
      </c>
      <c r="D62" s="85"/>
    </row>
    <row r="63" spans="1:4" ht="30" x14ac:dyDescent="0.25">
      <c r="A63" s="145" t="s">
        <v>452</v>
      </c>
      <c r="B63" s="145" t="s">
        <v>454</v>
      </c>
      <c r="C63" s="145">
        <v>0</v>
      </c>
      <c r="D63" s="85"/>
    </row>
    <row r="64" spans="1:4" ht="45" x14ac:dyDescent="0.25">
      <c r="A64" s="145" t="s">
        <v>1770</v>
      </c>
      <c r="B64" s="145" t="s">
        <v>1772</v>
      </c>
      <c r="C64" s="148">
        <v>1099</v>
      </c>
      <c r="D64" s="85"/>
    </row>
    <row r="65" spans="1:4" ht="30" x14ac:dyDescent="0.25">
      <c r="A65" s="145" t="s">
        <v>1973</v>
      </c>
      <c r="B65" s="145" t="s">
        <v>1975</v>
      </c>
      <c r="C65" s="146">
        <v>261</v>
      </c>
      <c r="D65" s="85"/>
    </row>
    <row r="66" spans="1:4" ht="30" x14ac:dyDescent="0.25">
      <c r="A66" s="145" t="s">
        <v>1977</v>
      </c>
      <c r="B66" s="145" t="s">
        <v>1979</v>
      </c>
      <c r="C66" s="146">
        <v>112</v>
      </c>
      <c r="D66" s="85"/>
    </row>
    <row r="67" spans="1:4" ht="45" x14ac:dyDescent="0.25">
      <c r="A67" s="145" t="s">
        <v>1271</v>
      </c>
      <c r="B67" s="145" t="s">
        <v>1273</v>
      </c>
      <c r="C67" s="146">
        <v>73</v>
      </c>
      <c r="D67" s="85"/>
    </row>
    <row r="68" spans="1:4" ht="30" x14ac:dyDescent="0.25">
      <c r="A68" s="145" t="s">
        <v>1613</v>
      </c>
      <c r="B68" s="145" t="s">
        <v>1615</v>
      </c>
      <c r="C68" s="146">
        <v>275</v>
      </c>
      <c r="D68" s="85"/>
    </row>
    <row r="69" spans="1:4" ht="30" x14ac:dyDescent="0.25">
      <c r="A69" s="145" t="s">
        <v>1617</v>
      </c>
      <c r="B69" s="145" t="s">
        <v>1619</v>
      </c>
      <c r="C69" s="148">
        <v>1245</v>
      </c>
      <c r="D69" s="85"/>
    </row>
    <row r="70" spans="1:4" ht="45" x14ac:dyDescent="0.25">
      <c r="A70" s="145" t="s">
        <v>558</v>
      </c>
      <c r="B70" s="145" t="s">
        <v>560</v>
      </c>
      <c r="C70" s="145">
        <v>0</v>
      </c>
      <c r="D70" s="85"/>
    </row>
    <row r="71" spans="1:4" ht="30" x14ac:dyDescent="0.25">
      <c r="A71" s="145" t="s">
        <v>587</v>
      </c>
      <c r="B71" s="145" t="s">
        <v>589</v>
      </c>
      <c r="C71" s="146">
        <v>37</v>
      </c>
      <c r="D71" s="85"/>
    </row>
    <row r="72" spans="1:4" ht="30" x14ac:dyDescent="0.25">
      <c r="A72" s="145" t="s">
        <v>514</v>
      </c>
      <c r="B72" s="145" t="s">
        <v>516</v>
      </c>
      <c r="C72" s="148">
        <v>1969</v>
      </c>
      <c r="D72" s="85"/>
    </row>
    <row r="73" spans="1:4" ht="30" x14ac:dyDescent="0.25">
      <c r="A73" s="145" t="s">
        <v>1262</v>
      </c>
      <c r="B73" s="145" t="s">
        <v>1264</v>
      </c>
      <c r="C73" s="145">
        <v>0</v>
      </c>
      <c r="D73" s="85"/>
    </row>
    <row r="74" spans="1:4" ht="30" x14ac:dyDescent="0.25">
      <c r="A74" s="145" t="s">
        <v>1985</v>
      </c>
      <c r="B74" s="145" t="s">
        <v>1987</v>
      </c>
      <c r="C74" s="146">
        <v>1</v>
      </c>
      <c r="D74" s="85"/>
    </row>
    <row r="75" spans="1:4" ht="30" x14ac:dyDescent="0.25">
      <c r="A75" s="145" t="s">
        <v>1636</v>
      </c>
      <c r="B75" s="145" t="s">
        <v>1638</v>
      </c>
      <c r="C75" s="145">
        <v>0</v>
      </c>
      <c r="D75" s="85"/>
    </row>
    <row r="76" spans="1:4" ht="30" x14ac:dyDescent="0.25">
      <c r="A76" s="145" t="s">
        <v>753</v>
      </c>
      <c r="B76" s="145" t="s">
        <v>755</v>
      </c>
      <c r="C76" s="145">
        <v>0</v>
      </c>
      <c r="D76" s="85"/>
    </row>
    <row r="77" spans="1:4" ht="45" x14ac:dyDescent="0.25">
      <c r="A77" s="145" t="s">
        <v>1655</v>
      </c>
      <c r="B77" s="145" t="s">
        <v>1657</v>
      </c>
      <c r="C77" s="146">
        <v>30</v>
      </c>
      <c r="D77" s="85"/>
    </row>
    <row r="78" spans="1:4" ht="30" x14ac:dyDescent="0.25">
      <c r="A78" s="145" t="s">
        <v>791</v>
      </c>
      <c r="B78" s="145" t="s">
        <v>793</v>
      </c>
      <c r="C78" s="145">
        <v>0</v>
      </c>
      <c r="D78" s="85"/>
    </row>
    <row r="79" spans="1:4" ht="45" x14ac:dyDescent="0.25">
      <c r="A79" s="145" t="s">
        <v>1090</v>
      </c>
      <c r="B79" s="145" t="s">
        <v>1092</v>
      </c>
      <c r="C79" s="146">
        <v>396</v>
      </c>
      <c r="D79" s="85"/>
    </row>
    <row r="80" spans="1:4" ht="30" x14ac:dyDescent="0.25">
      <c r="A80" s="145" t="s">
        <v>662</v>
      </c>
      <c r="B80" s="145" t="s">
        <v>664</v>
      </c>
      <c r="C80" s="146">
        <v>120</v>
      </c>
      <c r="D80" s="85"/>
    </row>
    <row r="81" spans="1:4" ht="30" x14ac:dyDescent="0.25">
      <c r="A81" s="145" t="s">
        <v>1395</v>
      </c>
      <c r="B81" s="145" t="s">
        <v>1397</v>
      </c>
      <c r="C81" s="146">
        <v>164</v>
      </c>
      <c r="D81" s="85"/>
    </row>
    <row r="82" spans="1:4" ht="45" x14ac:dyDescent="0.25">
      <c r="A82" s="145" t="s">
        <v>1923</v>
      </c>
      <c r="B82" s="145" t="s">
        <v>1925</v>
      </c>
      <c r="C82" s="145">
        <v>0</v>
      </c>
      <c r="D82" s="85"/>
    </row>
    <row r="83" spans="1:4" ht="30" x14ac:dyDescent="0.25">
      <c r="A83" s="145" t="s">
        <v>654</v>
      </c>
      <c r="B83" s="145" t="s">
        <v>656</v>
      </c>
      <c r="C83" s="146">
        <v>37</v>
      </c>
      <c r="D83" s="85"/>
    </row>
    <row r="84" spans="1:4" ht="45" x14ac:dyDescent="0.25">
      <c r="A84" s="145" t="s">
        <v>1820</v>
      </c>
      <c r="B84" s="145" t="s">
        <v>1822</v>
      </c>
      <c r="C84" s="146">
        <v>163</v>
      </c>
      <c r="D84" s="85"/>
    </row>
    <row r="85" spans="1:4" ht="45" x14ac:dyDescent="0.25">
      <c r="A85" s="145" t="s">
        <v>658</v>
      </c>
      <c r="B85" s="145" t="s">
        <v>660</v>
      </c>
      <c r="C85" s="148">
        <v>6750</v>
      </c>
      <c r="D85" s="85"/>
    </row>
    <row r="86" spans="1:4" ht="45" x14ac:dyDescent="0.25">
      <c r="A86" s="145" t="s">
        <v>1069</v>
      </c>
      <c r="B86" s="145" t="s">
        <v>1071</v>
      </c>
      <c r="C86" s="145">
        <v>0</v>
      </c>
      <c r="D86" s="85"/>
    </row>
    <row r="87" spans="1:4" ht="30" x14ac:dyDescent="0.25">
      <c r="A87" s="145" t="s">
        <v>1150</v>
      </c>
      <c r="B87" s="145" t="s">
        <v>1152</v>
      </c>
      <c r="C87" s="145">
        <v>0</v>
      </c>
      <c r="D87" s="85"/>
    </row>
    <row r="88" spans="1:4" ht="30" x14ac:dyDescent="0.25">
      <c r="A88" s="145" t="s">
        <v>1841</v>
      </c>
      <c r="B88" s="145" t="s">
        <v>1843</v>
      </c>
      <c r="C88" s="145">
        <v>0</v>
      </c>
      <c r="D88" s="85"/>
    </row>
    <row r="89" spans="1:4" ht="30" x14ac:dyDescent="0.25">
      <c r="A89" s="145" t="s">
        <v>995</v>
      </c>
      <c r="B89" s="145" t="s">
        <v>997</v>
      </c>
      <c r="C89" s="148">
        <v>1000</v>
      </c>
      <c r="D89" s="85"/>
    </row>
    <row r="90" spans="1:4" ht="30" x14ac:dyDescent="0.25">
      <c r="A90" s="145" t="s">
        <v>986</v>
      </c>
      <c r="B90" s="145" t="s">
        <v>988</v>
      </c>
      <c r="C90" s="145">
        <v>0</v>
      </c>
      <c r="D90" s="85"/>
    </row>
    <row r="91" spans="1:4" ht="30" x14ac:dyDescent="0.25">
      <c r="A91" s="145" t="s">
        <v>1693</v>
      </c>
      <c r="B91" s="145" t="s">
        <v>1695</v>
      </c>
      <c r="C91" s="145">
        <v>0</v>
      </c>
      <c r="D91" s="85"/>
    </row>
    <row r="92" spans="1:4" ht="45" x14ac:dyDescent="0.25">
      <c r="A92" s="145" t="s">
        <v>729</v>
      </c>
      <c r="B92" s="145" t="s">
        <v>731</v>
      </c>
      <c r="C92" s="145">
        <v>0</v>
      </c>
      <c r="D92" s="85"/>
    </row>
    <row r="93" spans="1:4" ht="45" x14ac:dyDescent="0.25">
      <c r="A93" s="145" t="s">
        <v>978</v>
      </c>
      <c r="B93" s="145" t="s">
        <v>980</v>
      </c>
      <c r="C93" s="145">
        <v>0</v>
      </c>
      <c r="D93" s="85"/>
    </row>
    <row r="94" spans="1:4" ht="30" x14ac:dyDescent="0.25">
      <c r="A94" s="145" t="s">
        <v>982</v>
      </c>
      <c r="B94" s="145" t="s">
        <v>984</v>
      </c>
      <c r="C94" s="146">
        <v>57</v>
      </c>
      <c r="D94" s="85"/>
    </row>
    <row r="95" spans="1:4" ht="30" x14ac:dyDescent="0.25">
      <c r="A95" s="145" t="s">
        <v>1774</v>
      </c>
      <c r="B95" s="145" t="s">
        <v>1776</v>
      </c>
      <c r="C95" s="146">
        <v>0</v>
      </c>
      <c r="D95" s="85"/>
    </row>
    <row r="96" spans="1:4" ht="30" x14ac:dyDescent="0.25">
      <c r="A96" s="145" t="s">
        <v>706</v>
      </c>
      <c r="B96" s="145" t="s">
        <v>708</v>
      </c>
      <c r="C96" s="146">
        <v>641</v>
      </c>
      <c r="D96" s="85"/>
    </row>
    <row r="97" spans="1:4" ht="30" x14ac:dyDescent="0.25">
      <c r="A97" s="145" t="s">
        <v>682</v>
      </c>
      <c r="B97" s="145" t="s">
        <v>684</v>
      </c>
      <c r="C97" s="145">
        <v>0</v>
      </c>
      <c r="D97" s="85"/>
    </row>
    <row r="98" spans="1:4" ht="30" x14ac:dyDescent="0.25">
      <c r="A98" s="145" t="s">
        <v>709</v>
      </c>
      <c r="B98" s="145" t="s">
        <v>711</v>
      </c>
      <c r="C98" s="145">
        <v>0</v>
      </c>
      <c r="D98" s="85"/>
    </row>
    <row r="99" spans="1:4" ht="30" x14ac:dyDescent="0.25">
      <c r="A99" s="145" t="s">
        <v>1265</v>
      </c>
      <c r="B99" s="145" t="s">
        <v>1267</v>
      </c>
      <c r="C99" s="145">
        <v>0</v>
      </c>
      <c r="D99" s="85"/>
    </row>
    <row r="100" spans="1:4" ht="30" x14ac:dyDescent="0.25">
      <c r="A100" s="145" t="s">
        <v>2125</v>
      </c>
      <c r="B100" s="145" t="s">
        <v>2127</v>
      </c>
      <c r="C100" s="145">
        <v>0</v>
      </c>
      <c r="D100" s="85"/>
    </row>
    <row r="101" spans="1:4" ht="30" x14ac:dyDescent="0.25">
      <c r="A101" s="145" t="s">
        <v>2102</v>
      </c>
      <c r="B101" s="145" t="s">
        <v>2104</v>
      </c>
      <c r="C101" s="146">
        <v>422</v>
      </c>
      <c r="D101" s="85"/>
    </row>
    <row r="102" spans="1:4" ht="45" x14ac:dyDescent="0.25">
      <c r="A102" s="145" t="s">
        <v>967</v>
      </c>
      <c r="B102" s="145" t="s">
        <v>969</v>
      </c>
      <c r="C102" s="146">
        <v>185</v>
      </c>
      <c r="D102" s="85"/>
    </row>
    <row r="103" spans="1:4" ht="30" x14ac:dyDescent="0.25">
      <c r="A103" s="145" t="s">
        <v>830</v>
      </c>
      <c r="B103" s="145" t="s">
        <v>832</v>
      </c>
      <c r="C103" s="145">
        <v>0</v>
      </c>
      <c r="D103" s="85"/>
    </row>
    <row r="104" spans="1:4" ht="30" x14ac:dyDescent="0.25">
      <c r="A104" s="145" t="s">
        <v>1356</v>
      </c>
      <c r="B104" s="145" t="s">
        <v>1358</v>
      </c>
      <c r="C104" s="145">
        <v>0</v>
      </c>
      <c r="D104" s="85"/>
    </row>
    <row r="105" spans="1:4" ht="30" x14ac:dyDescent="0.25">
      <c r="A105" s="145" t="s">
        <v>458</v>
      </c>
      <c r="B105" s="145" t="s">
        <v>460</v>
      </c>
      <c r="C105" s="145">
        <v>0</v>
      </c>
      <c r="D105" s="85"/>
    </row>
    <row r="106" spans="1:4" ht="30" x14ac:dyDescent="0.25">
      <c r="A106" s="145" t="s">
        <v>1566</v>
      </c>
      <c r="B106" s="145" t="s">
        <v>1568</v>
      </c>
      <c r="C106" s="145">
        <v>0</v>
      </c>
      <c r="D106" s="85"/>
    </row>
    <row r="107" spans="1:4" ht="30" x14ac:dyDescent="0.25">
      <c r="A107" s="145" t="s">
        <v>1558</v>
      </c>
      <c r="B107" s="145" t="s">
        <v>1560</v>
      </c>
      <c r="C107" s="146">
        <v>-56.28</v>
      </c>
      <c r="D107" s="85"/>
    </row>
    <row r="108" spans="1:4" ht="30" x14ac:dyDescent="0.25">
      <c r="A108" s="145" t="s">
        <v>893</v>
      </c>
      <c r="B108" s="145" t="s">
        <v>895</v>
      </c>
      <c r="C108" s="148">
        <v>71743.67</v>
      </c>
      <c r="D108" s="85"/>
    </row>
    <row r="109" spans="1:4" ht="30" x14ac:dyDescent="0.25">
      <c r="A109" s="145" t="s">
        <v>1757</v>
      </c>
      <c r="B109" s="145" t="s">
        <v>1759</v>
      </c>
      <c r="C109" s="148">
        <v>160082</v>
      </c>
      <c r="D109" s="85"/>
    </row>
    <row r="110" spans="1:4" ht="30" x14ac:dyDescent="0.25">
      <c r="A110" s="145" t="s">
        <v>1945</v>
      </c>
      <c r="B110" s="145" t="s">
        <v>1947</v>
      </c>
      <c r="C110" s="148">
        <v>1940</v>
      </c>
      <c r="D110" s="85"/>
    </row>
    <row r="111" spans="1:4" ht="45" x14ac:dyDescent="0.25">
      <c r="A111" s="145" t="s">
        <v>871</v>
      </c>
      <c r="B111" s="145" t="s">
        <v>873</v>
      </c>
      <c r="C111" s="146">
        <v>25.41</v>
      </c>
      <c r="D111" s="85"/>
    </row>
    <row r="112" spans="1:4" ht="30" x14ac:dyDescent="0.25">
      <c r="A112" s="145" t="s">
        <v>874</v>
      </c>
      <c r="B112" s="145" t="s">
        <v>876</v>
      </c>
      <c r="C112" s="148">
        <v>2176</v>
      </c>
      <c r="D112" s="85"/>
    </row>
    <row r="113" spans="1:4" ht="45" x14ac:dyDescent="0.25">
      <c r="A113" s="145" t="s">
        <v>877</v>
      </c>
      <c r="B113" s="145" t="s">
        <v>879</v>
      </c>
      <c r="C113" s="148">
        <v>2301</v>
      </c>
      <c r="D113" s="85"/>
    </row>
    <row r="114" spans="1:4" ht="60" x14ac:dyDescent="0.25">
      <c r="A114" s="145" t="s">
        <v>883</v>
      </c>
      <c r="B114" s="145" t="s">
        <v>885</v>
      </c>
      <c r="C114" s="145">
        <v>0</v>
      </c>
      <c r="D114" s="85"/>
    </row>
    <row r="115" spans="1:4" ht="45" x14ac:dyDescent="0.25">
      <c r="A115" s="145" t="s">
        <v>814</v>
      </c>
      <c r="B115" s="145" t="s">
        <v>816</v>
      </c>
      <c r="C115" s="145">
        <v>0</v>
      </c>
      <c r="D115" s="85"/>
    </row>
    <row r="116" spans="1:4" ht="30" x14ac:dyDescent="0.25">
      <c r="A116" s="145" t="s">
        <v>1136</v>
      </c>
      <c r="B116" s="145" t="s">
        <v>1138</v>
      </c>
      <c r="C116" s="146">
        <v>46</v>
      </c>
      <c r="D116" s="85"/>
    </row>
    <row r="117" spans="1:4" ht="30" x14ac:dyDescent="0.25">
      <c r="A117" s="145" t="s">
        <v>101</v>
      </c>
      <c r="B117" s="145" t="s">
        <v>103</v>
      </c>
      <c r="C117" s="145">
        <v>0</v>
      </c>
      <c r="D117" s="85"/>
    </row>
    <row r="118" spans="1:4" ht="30" x14ac:dyDescent="0.25">
      <c r="A118" s="145" t="s">
        <v>1497</v>
      </c>
      <c r="B118" s="145" t="s">
        <v>1499</v>
      </c>
      <c r="C118" s="145">
        <v>0</v>
      </c>
      <c r="D118" s="85"/>
    </row>
    <row r="119" spans="1:4" ht="30" x14ac:dyDescent="0.25">
      <c r="A119" s="145" t="s">
        <v>1610</v>
      </c>
      <c r="B119" s="145" t="s">
        <v>1612</v>
      </c>
      <c r="C119" s="145">
        <v>0</v>
      </c>
      <c r="D119" s="85"/>
    </row>
    <row r="120" spans="1:4" ht="30" x14ac:dyDescent="0.25">
      <c r="A120" s="145" t="s">
        <v>1899</v>
      </c>
      <c r="B120" s="145" t="s">
        <v>1901</v>
      </c>
      <c r="C120" s="146">
        <v>49</v>
      </c>
      <c r="D120" s="85"/>
    </row>
    <row r="121" spans="1:4" ht="30" x14ac:dyDescent="0.25">
      <c r="A121" s="145" t="s">
        <v>1343</v>
      </c>
      <c r="B121" s="145" t="s">
        <v>1345</v>
      </c>
      <c r="C121" s="145">
        <v>0</v>
      </c>
      <c r="D121" s="85"/>
    </row>
    <row r="122" spans="1:4" ht="30" x14ac:dyDescent="0.25">
      <c r="A122" s="145" t="s">
        <v>1735</v>
      </c>
      <c r="B122" s="145" t="s">
        <v>1737</v>
      </c>
      <c r="C122" s="145">
        <v>0</v>
      </c>
      <c r="D122" s="85"/>
    </row>
    <row r="123" spans="1:4" ht="45" x14ac:dyDescent="0.25">
      <c r="A123" s="145" t="s">
        <v>963</v>
      </c>
      <c r="B123" s="145" t="s">
        <v>965</v>
      </c>
      <c r="C123" s="148">
        <v>6943</v>
      </c>
      <c r="D123" s="85"/>
    </row>
    <row r="124" spans="1:4" ht="30" x14ac:dyDescent="0.25">
      <c r="A124" s="145" t="s">
        <v>428</v>
      </c>
      <c r="B124" s="145" t="s">
        <v>430</v>
      </c>
      <c r="C124" s="145">
        <v>0</v>
      </c>
      <c r="D124" s="85"/>
    </row>
    <row r="125" spans="1:4" ht="30" x14ac:dyDescent="0.25">
      <c r="A125" s="145" t="s">
        <v>549</v>
      </c>
      <c r="B125" s="145" t="s">
        <v>551</v>
      </c>
      <c r="C125" s="145">
        <v>0</v>
      </c>
      <c r="D125" s="85"/>
    </row>
    <row r="126" spans="1:4" ht="30" x14ac:dyDescent="0.25">
      <c r="A126" s="145" t="s">
        <v>2121</v>
      </c>
      <c r="B126" s="145" t="s">
        <v>2123</v>
      </c>
      <c r="C126" s="148">
        <v>1633</v>
      </c>
      <c r="D126" s="85"/>
    </row>
    <row r="127" spans="1:4" ht="30" x14ac:dyDescent="0.25">
      <c r="A127" s="145" t="s">
        <v>1146</v>
      </c>
      <c r="B127" s="145" t="s">
        <v>1148</v>
      </c>
      <c r="C127" s="145">
        <v>0</v>
      </c>
      <c r="D127" s="85"/>
    </row>
    <row r="128" spans="1:4" ht="30" x14ac:dyDescent="0.25">
      <c r="A128" s="145" t="s">
        <v>650</v>
      </c>
      <c r="B128" s="145" t="s">
        <v>652</v>
      </c>
      <c r="C128" s="145">
        <v>0</v>
      </c>
      <c r="D128" s="85"/>
    </row>
    <row r="129" spans="1:4" ht="30" x14ac:dyDescent="0.25">
      <c r="A129" s="145" t="s">
        <v>2065</v>
      </c>
      <c r="B129" s="145" t="s">
        <v>2067</v>
      </c>
      <c r="C129" s="146">
        <v>2</v>
      </c>
      <c r="D129" s="85"/>
    </row>
    <row r="130" spans="1:4" ht="409.5" x14ac:dyDescent="0.25">
      <c r="A130" s="145" t="s">
        <v>820</v>
      </c>
      <c r="B130" s="145" t="s">
        <v>822</v>
      </c>
      <c r="C130" s="146">
        <v>184</v>
      </c>
      <c r="D130" s="85"/>
    </row>
    <row r="131" spans="1:4" ht="270" x14ac:dyDescent="0.25">
      <c r="A131" s="145" t="s">
        <v>1113</v>
      </c>
      <c r="B131" s="145" t="s">
        <v>1115</v>
      </c>
      <c r="C131" s="146">
        <v>255</v>
      </c>
      <c r="D131" s="85"/>
    </row>
    <row r="132" spans="1:4" ht="30" x14ac:dyDescent="0.25">
      <c r="A132" s="145" t="s">
        <v>464</v>
      </c>
      <c r="B132" s="145" t="s">
        <v>466</v>
      </c>
      <c r="C132" s="145">
        <v>0</v>
      </c>
      <c r="D132" s="85"/>
    </row>
    <row r="133" spans="1:4" ht="30" x14ac:dyDescent="0.25">
      <c r="A133" s="145" t="s">
        <v>844</v>
      </c>
      <c r="B133" s="145" t="s">
        <v>846</v>
      </c>
      <c r="C133" s="145">
        <v>0</v>
      </c>
      <c r="D133" s="85"/>
    </row>
    <row r="134" spans="1:4" ht="30" x14ac:dyDescent="0.25">
      <c r="A134" s="145" t="s">
        <v>1548</v>
      </c>
      <c r="B134" s="145" t="s">
        <v>1550</v>
      </c>
      <c r="C134" s="146">
        <v>2</v>
      </c>
      <c r="D134" s="85"/>
    </row>
    <row r="135" spans="1:4" ht="30" x14ac:dyDescent="0.25">
      <c r="A135" s="145" t="s">
        <v>489</v>
      </c>
      <c r="B135" s="145" t="s">
        <v>491</v>
      </c>
      <c r="C135" s="146">
        <v>363</v>
      </c>
      <c r="D135" s="85"/>
    </row>
    <row r="136" spans="1:4" ht="45" x14ac:dyDescent="0.25">
      <c r="A136" s="145" t="s">
        <v>1311</v>
      </c>
      <c r="B136" s="145" t="s">
        <v>1313</v>
      </c>
      <c r="C136" s="145">
        <v>0</v>
      </c>
      <c r="D136" s="85"/>
    </row>
    <row r="137" spans="1:4" ht="30" x14ac:dyDescent="0.25">
      <c r="A137" s="145" t="s">
        <v>528</v>
      </c>
      <c r="B137" s="145" t="s">
        <v>530</v>
      </c>
      <c r="C137" s="146">
        <v>67</v>
      </c>
      <c r="D137" s="85"/>
    </row>
    <row r="138" spans="1:4" ht="30" x14ac:dyDescent="0.25">
      <c r="A138" s="145" t="s">
        <v>1666</v>
      </c>
      <c r="B138" s="145" t="s">
        <v>1668</v>
      </c>
      <c r="C138" s="145">
        <v>0</v>
      </c>
      <c r="D138" s="85"/>
    </row>
    <row r="139" spans="1:4" ht="30" x14ac:dyDescent="0.25">
      <c r="A139" s="145" t="s">
        <v>666</v>
      </c>
      <c r="B139" s="145" t="s">
        <v>668</v>
      </c>
      <c r="C139" s="145">
        <v>0</v>
      </c>
      <c r="D139" s="85"/>
    </row>
    <row r="140" spans="1:4" ht="30" x14ac:dyDescent="0.25">
      <c r="A140" s="145" t="s">
        <v>1094</v>
      </c>
      <c r="B140" s="145" t="s">
        <v>1096</v>
      </c>
      <c r="C140" s="148">
        <v>32400</v>
      </c>
      <c r="D140" s="85"/>
    </row>
    <row r="141" spans="1:4" ht="30" x14ac:dyDescent="0.25">
      <c r="A141" s="145" t="s">
        <v>1250</v>
      </c>
      <c r="B141" s="145" t="s">
        <v>1252</v>
      </c>
      <c r="C141" s="146">
        <v>545</v>
      </c>
      <c r="D141" s="85"/>
    </row>
    <row r="142" spans="1:4" ht="30" x14ac:dyDescent="0.25">
      <c r="A142" s="145" t="s">
        <v>133</v>
      </c>
      <c r="B142" s="145" t="s">
        <v>135</v>
      </c>
      <c r="C142" s="148">
        <v>2165</v>
      </c>
      <c r="D142" s="85"/>
    </row>
    <row r="143" spans="1:4" ht="30" x14ac:dyDescent="0.25">
      <c r="A143" s="145" t="s">
        <v>137</v>
      </c>
      <c r="B143" s="145" t="s">
        <v>139</v>
      </c>
      <c r="C143" s="148">
        <v>1765</v>
      </c>
      <c r="D143" s="85"/>
    </row>
    <row r="144" spans="1:4" ht="30" x14ac:dyDescent="0.25">
      <c r="A144" s="145" t="s">
        <v>782</v>
      </c>
      <c r="B144" s="145" t="s">
        <v>784</v>
      </c>
      <c r="C144" s="146">
        <v>269</v>
      </c>
      <c r="D144" s="85"/>
    </row>
    <row r="145" spans="1:4" ht="30" x14ac:dyDescent="0.25">
      <c r="A145" s="145" t="s">
        <v>723</v>
      </c>
      <c r="B145" s="145" t="s">
        <v>725</v>
      </c>
      <c r="C145" s="145">
        <v>0</v>
      </c>
      <c r="D145" s="85"/>
    </row>
    <row r="146" spans="1:4" ht="30" x14ac:dyDescent="0.25">
      <c r="A146" s="145" t="s">
        <v>959</v>
      </c>
      <c r="B146" s="145" t="s">
        <v>961</v>
      </c>
      <c r="C146" s="145">
        <v>0</v>
      </c>
      <c r="D146" s="85"/>
    </row>
    <row r="147" spans="1:4" ht="30" x14ac:dyDescent="0.25">
      <c r="A147" s="145" t="s">
        <v>525</v>
      </c>
      <c r="B147" s="145" t="s">
        <v>527</v>
      </c>
      <c r="C147" s="145">
        <v>0</v>
      </c>
      <c r="D147" s="85"/>
    </row>
    <row r="148" spans="1:4" ht="45" x14ac:dyDescent="0.25">
      <c r="A148" s="145" t="s">
        <v>991</v>
      </c>
      <c r="B148" s="145" t="s">
        <v>993</v>
      </c>
      <c r="C148" s="145">
        <v>0</v>
      </c>
      <c r="D148" s="85"/>
    </row>
    <row r="149" spans="1:4" ht="30" x14ac:dyDescent="0.25">
      <c r="A149" s="145" t="s">
        <v>1895</v>
      </c>
      <c r="B149" s="145" t="s">
        <v>1897</v>
      </c>
      <c r="C149" s="145">
        <v>0</v>
      </c>
      <c r="D149" s="85"/>
    </row>
    <row r="150" spans="1:4" ht="30" x14ac:dyDescent="0.25">
      <c r="A150" s="145" t="s">
        <v>1907</v>
      </c>
      <c r="B150" s="145" t="s">
        <v>1909</v>
      </c>
      <c r="C150" s="146">
        <v>42</v>
      </c>
      <c r="D150" s="85"/>
    </row>
    <row r="151" spans="1:4" ht="30" x14ac:dyDescent="0.25">
      <c r="A151" s="145" t="s">
        <v>1682</v>
      </c>
      <c r="B151" s="145" t="s">
        <v>1684</v>
      </c>
      <c r="C151" s="146">
        <v>391</v>
      </c>
      <c r="D151" s="85"/>
    </row>
    <row r="152" spans="1:4" ht="30" x14ac:dyDescent="0.25">
      <c r="A152" s="145" t="s">
        <v>1700</v>
      </c>
      <c r="B152" s="145" t="s">
        <v>1702</v>
      </c>
      <c r="C152" s="145">
        <v>0</v>
      </c>
      <c r="D152" s="85"/>
    </row>
    <row r="153" spans="1:4" ht="30" x14ac:dyDescent="0.25">
      <c r="A153" s="145" t="s">
        <v>1632</v>
      </c>
      <c r="B153" s="145" t="s">
        <v>1634</v>
      </c>
      <c r="C153" s="145">
        <v>0</v>
      </c>
      <c r="D153" s="85"/>
    </row>
    <row r="154" spans="1:4" ht="30" x14ac:dyDescent="0.25">
      <c r="A154" s="145" t="s">
        <v>2153</v>
      </c>
      <c r="B154" s="145" t="s">
        <v>2155</v>
      </c>
      <c r="C154" s="146">
        <v>24</v>
      </c>
      <c r="D154" s="85"/>
    </row>
    <row r="155" spans="1:4" ht="30" x14ac:dyDescent="0.25">
      <c r="A155" s="145" t="s">
        <v>1059</v>
      </c>
      <c r="B155" s="145" t="s">
        <v>1061</v>
      </c>
      <c r="C155" s="146">
        <v>38</v>
      </c>
      <c r="D155" s="85"/>
    </row>
    <row r="156" spans="1:4" ht="30" x14ac:dyDescent="0.25">
      <c r="A156" s="145" t="s">
        <v>1706</v>
      </c>
      <c r="B156" s="145" t="s">
        <v>1708</v>
      </c>
      <c r="C156" s="146">
        <v>64</v>
      </c>
      <c r="D156" s="85"/>
    </row>
    <row r="157" spans="1:4" ht="30" x14ac:dyDescent="0.25">
      <c r="A157" s="145" t="s">
        <v>1717</v>
      </c>
      <c r="B157" s="145" t="s">
        <v>1719</v>
      </c>
      <c r="C157" s="148">
        <v>1221</v>
      </c>
      <c r="D157" s="85"/>
    </row>
    <row r="158" spans="1:4" ht="30" x14ac:dyDescent="0.25">
      <c r="A158" s="145" t="s">
        <v>1562</v>
      </c>
      <c r="B158" s="145" t="s">
        <v>1564</v>
      </c>
      <c r="C158" s="146">
        <v>979</v>
      </c>
      <c r="D158" s="85"/>
    </row>
    <row r="159" spans="1:4" ht="30" x14ac:dyDescent="0.25">
      <c r="A159" s="145" t="s">
        <v>1259</v>
      </c>
      <c r="B159" s="145" t="s">
        <v>1261</v>
      </c>
      <c r="C159" s="145">
        <v>0</v>
      </c>
      <c r="D159" s="85"/>
    </row>
    <row r="160" spans="1:4" ht="45" x14ac:dyDescent="0.25">
      <c r="A160" s="145" t="s">
        <v>2174</v>
      </c>
      <c r="B160" s="145" t="s">
        <v>2176</v>
      </c>
      <c r="C160" s="148">
        <v>15632</v>
      </c>
      <c r="D160" s="85"/>
    </row>
    <row r="161" spans="1:4" ht="30" x14ac:dyDescent="0.25">
      <c r="A161" s="145" t="s">
        <v>1121</v>
      </c>
      <c r="B161" s="145" t="s">
        <v>1123</v>
      </c>
      <c r="C161" s="145">
        <v>0</v>
      </c>
      <c r="D161" s="85"/>
    </row>
    <row r="162" spans="1:4" ht="30" x14ac:dyDescent="0.25">
      <c r="A162" s="145" t="s">
        <v>545</v>
      </c>
      <c r="B162" s="145" t="s">
        <v>547</v>
      </c>
      <c r="C162" s="146">
        <v>3</v>
      </c>
      <c r="D162" s="85"/>
    </row>
    <row r="163" spans="1:4" ht="30" x14ac:dyDescent="0.25">
      <c r="A163" s="145" t="s">
        <v>1916</v>
      </c>
      <c r="B163" s="145" t="s">
        <v>1918</v>
      </c>
      <c r="C163" s="146">
        <v>164</v>
      </c>
      <c r="D163" s="85"/>
    </row>
    <row r="164" spans="1:4" ht="30" x14ac:dyDescent="0.25">
      <c r="A164" s="145" t="s">
        <v>1673</v>
      </c>
      <c r="B164" s="145" t="s">
        <v>1675</v>
      </c>
      <c r="C164" s="146">
        <v>155</v>
      </c>
      <c r="D164" s="85"/>
    </row>
    <row r="165" spans="1:4" ht="30" x14ac:dyDescent="0.25">
      <c r="A165" s="145" t="s">
        <v>2110</v>
      </c>
      <c r="B165" s="145" t="s">
        <v>2112</v>
      </c>
      <c r="C165" s="146">
        <v>39</v>
      </c>
      <c r="D165" s="85"/>
    </row>
    <row r="166" spans="1:4" ht="30" x14ac:dyDescent="0.25">
      <c r="A166" s="145" t="s">
        <v>1526</v>
      </c>
      <c r="B166" s="145" t="s">
        <v>1528</v>
      </c>
      <c r="C166" s="145">
        <v>0</v>
      </c>
      <c r="D166" s="85"/>
    </row>
    <row r="167" spans="1:4" ht="30" x14ac:dyDescent="0.25">
      <c r="A167" s="145" t="s">
        <v>1799</v>
      </c>
      <c r="B167" s="145" t="s">
        <v>1801</v>
      </c>
      <c r="C167" s="148">
        <v>2668</v>
      </c>
      <c r="D167" s="85"/>
    </row>
    <row r="168" spans="1:4" ht="45" x14ac:dyDescent="0.25">
      <c r="A168" s="145" t="s">
        <v>1750</v>
      </c>
      <c r="B168" s="145" t="s">
        <v>1752</v>
      </c>
      <c r="C168" s="148">
        <v>1281.3499999999999</v>
      </c>
      <c r="D168" s="85"/>
    </row>
    <row r="169" spans="1:4" ht="30" x14ac:dyDescent="0.25">
      <c r="A169" s="145" t="s">
        <v>615</v>
      </c>
      <c r="B169" s="145" t="s">
        <v>617</v>
      </c>
      <c r="C169" s="145">
        <v>0</v>
      </c>
      <c r="D169" s="85"/>
    </row>
    <row r="170" spans="1:4" ht="30" x14ac:dyDescent="0.25">
      <c r="A170" s="145" t="s">
        <v>1936</v>
      </c>
      <c r="B170" s="145" t="s">
        <v>1938</v>
      </c>
      <c r="C170" s="146">
        <v>5</v>
      </c>
      <c r="D170" s="85"/>
    </row>
    <row r="171" spans="1:4" ht="30" x14ac:dyDescent="0.25">
      <c r="A171" s="145" t="s">
        <v>623</v>
      </c>
      <c r="B171" s="145" t="s">
        <v>625</v>
      </c>
      <c r="C171" s="146">
        <v>573</v>
      </c>
      <c r="D171" s="85"/>
    </row>
    <row r="172" spans="1:4" ht="30" x14ac:dyDescent="0.25">
      <c r="A172" s="145" t="s">
        <v>760</v>
      </c>
      <c r="B172" s="145" t="s">
        <v>762</v>
      </c>
      <c r="C172" s="145">
        <v>0</v>
      </c>
      <c r="D172" s="85"/>
    </row>
    <row r="173" spans="1:4" ht="30" x14ac:dyDescent="0.25">
      <c r="A173" s="145" t="s">
        <v>763</v>
      </c>
      <c r="B173" s="145" t="s">
        <v>765</v>
      </c>
      <c r="C173" s="145">
        <v>0</v>
      </c>
      <c r="D173" s="85"/>
    </row>
    <row r="174" spans="1:4" ht="30" x14ac:dyDescent="0.25">
      <c r="A174" s="145" t="s">
        <v>1005</v>
      </c>
      <c r="B174" s="145" t="s">
        <v>1007</v>
      </c>
      <c r="C174" s="145">
        <v>0</v>
      </c>
      <c r="D174" s="85"/>
    </row>
    <row r="175" spans="1:4" ht="45" x14ac:dyDescent="0.25">
      <c r="A175" s="145" t="s">
        <v>1073</v>
      </c>
      <c r="B175" s="145" t="s">
        <v>1075</v>
      </c>
      <c r="C175" s="145">
        <v>0</v>
      </c>
      <c r="D175" s="85"/>
    </row>
    <row r="176" spans="1:4" ht="30" x14ac:dyDescent="0.25">
      <c r="A176" s="145" t="s">
        <v>2069</v>
      </c>
      <c r="B176" s="145" t="s">
        <v>2071</v>
      </c>
      <c r="C176" s="145">
        <v>0</v>
      </c>
      <c r="D176" s="85"/>
    </row>
    <row r="177" spans="1:4" ht="30" x14ac:dyDescent="0.25">
      <c r="A177" s="145" t="s">
        <v>670</v>
      </c>
      <c r="B177" s="145" t="s">
        <v>672</v>
      </c>
      <c r="C177" s="146">
        <v>104</v>
      </c>
      <c r="D177" s="85"/>
    </row>
    <row r="178" spans="1:4" ht="30" x14ac:dyDescent="0.25">
      <c r="A178" s="145" t="s">
        <v>575</v>
      </c>
      <c r="B178" s="145" t="s">
        <v>577</v>
      </c>
      <c r="C178" s="146">
        <v>55</v>
      </c>
      <c r="D178" s="85"/>
    </row>
    <row r="179" spans="1:4" ht="30" x14ac:dyDescent="0.25">
      <c r="A179" s="145" t="s">
        <v>2095</v>
      </c>
      <c r="B179" s="145" t="s">
        <v>2097</v>
      </c>
      <c r="C179" s="148">
        <v>3134</v>
      </c>
      <c r="D179" s="85"/>
    </row>
    <row r="180" spans="1:4" ht="45" x14ac:dyDescent="0.25">
      <c r="A180" s="145" t="s">
        <v>1754</v>
      </c>
      <c r="B180" s="145" t="s">
        <v>1756</v>
      </c>
      <c r="C180" s="146">
        <v>3</v>
      </c>
      <c r="D180" s="85"/>
    </row>
    <row r="181" spans="1:4" ht="45" x14ac:dyDescent="0.25">
      <c r="A181" s="145" t="s">
        <v>868</v>
      </c>
      <c r="B181" s="145" t="s">
        <v>870</v>
      </c>
      <c r="C181" s="146">
        <v>150</v>
      </c>
      <c r="D181" s="85"/>
    </row>
    <row r="182" spans="1:4" ht="45" x14ac:dyDescent="0.25">
      <c r="A182" s="145" t="s">
        <v>865</v>
      </c>
      <c r="B182" s="145" t="s">
        <v>867</v>
      </c>
      <c r="C182" s="146">
        <v>492</v>
      </c>
      <c r="D182" s="85"/>
    </row>
    <row r="183" spans="1:4" ht="45" x14ac:dyDescent="0.25">
      <c r="A183" s="145" t="s">
        <v>857</v>
      </c>
      <c r="B183" s="145" t="s">
        <v>859</v>
      </c>
      <c r="C183" s="146">
        <v>500</v>
      </c>
      <c r="D183" s="85"/>
    </row>
    <row r="184" spans="1:4" ht="45" x14ac:dyDescent="0.25">
      <c r="A184" s="145" t="s">
        <v>861</v>
      </c>
      <c r="B184" s="145" t="s">
        <v>863</v>
      </c>
      <c r="C184" s="146">
        <v>0</v>
      </c>
      <c r="D184" s="85"/>
    </row>
    <row r="185" spans="1:4" ht="45" x14ac:dyDescent="0.25">
      <c r="A185" s="145" t="s">
        <v>1747</v>
      </c>
      <c r="B185" s="145" t="s">
        <v>1749</v>
      </c>
      <c r="C185" s="148">
        <v>2488</v>
      </c>
      <c r="D185" s="85"/>
    </row>
    <row r="186" spans="1:4" ht="45" x14ac:dyDescent="0.25">
      <c r="A186" s="145" t="s">
        <v>897</v>
      </c>
      <c r="B186" s="145" t="s">
        <v>899</v>
      </c>
      <c r="C186" s="146">
        <v>74</v>
      </c>
      <c r="D186" s="85"/>
    </row>
    <row r="187" spans="1:4" ht="30" x14ac:dyDescent="0.25">
      <c r="A187" s="145" t="s">
        <v>1268</v>
      </c>
      <c r="B187" s="145" t="s">
        <v>1270</v>
      </c>
      <c r="C187" s="146">
        <v>1</v>
      </c>
      <c r="D187" s="85"/>
    </row>
    <row r="188" spans="1:4" ht="30" x14ac:dyDescent="0.25">
      <c r="A188" s="145" t="s">
        <v>533</v>
      </c>
      <c r="B188" s="145" t="s">
        <v>535</v>
      </c>
      <c r="C188" s="145">
        <v>0</v>
      </c>
      <c r="D188" s="85"/>
    </row>
    <row r="189" spans="1:4" ht="30" x14ac:dyDescent="0.25">
      <c r="A189" s="145" t="s">
        <v>1316</v>
      </c>
      <c r="B189" s="145" t="s">
        <v>1318</v>
      </c>
      <c r="C189" s="146">
        <v>571</v>
      </c>
      <c r="D189" s="85"/>
    </row>
    <row r="190" spans="1:4" ht="30" x14ac:dyDescent="0.25">
      <c r="A190" s="145" t="s">
        <v>1575</v>
      </c>
      <c r="B190" s="145" t="s">
        <v>1577</v>
      </c>
      <c r="C190" s="146">
        <v>854</v>
      </c>
      <c r="D190" s="85"/>
    </row>
    <row r="191" spans="1:4" ht="30" x14ac:dyDescent="0.25">
      <c r="A191" s="145" t="s">
        <v>949</v>
      </c>
      <c r="B191" s="145" t="s">
        <v>951</v>
      </c>
      <c r="C191" s="146">
        <v>110</v>
      </c>
      <c r="D191" s="85"/>
    </row>
    <row r="192" spans="1:4" ht="30" x14ac:dyDescent="0.25">
      <c r="A192" s="145" t="s">
        <v>757</v>
      </c>
      <c r="B192" s="145" t="s">
        <v>759</v>
      </c>
      <c r="C192" s="146">
        <v>216</v>
      </c>
      <c r="D192" s="85"/>
    </row>
    <row r="193" spans="1:4" ht="45" x14ac:dyDescent="0.25">
      <c r="A193" s="145" t="s">
        <v>481</v>
      </c>
      <c r="B193" s="145" t="s">
        <v>483</v>
      </c>
      <c r="C193" s="145">
        <v>0</v>
      </c>
      <c r="D193" s="85"/>
    </row>
    <row r="194" spans="1:4" ht="30" x14ac:dyDescent="0.25">
      <c r="A194" s="145" t="s">
        <v>1600</v>
      </c>
      <c r="B194" s="145" t="s">
        <v>1602</v>
      </c>
      <c r="C194" s="145">
        <v>0</v>
      </c>
      <c r="D194" s="85"/>
    </row>
    <row r="195" spans="1:4" ht="30" x14ac:dyDescent="0.25">
      <c r="A195" s="145" t="s">
        <v>1351</v>
      </c>
      <c r="B195" s="145" t="s">
        <v>1353</v>
      </c>
      <c r="C195" s="146">
        <v>39</v>
      </c>
      <c r="D195" s="85"/>
    </row>
    <row r="196" spans="1:4" ht="45" x14ac:dyDescent="0.25">
      <c r="A196" s="145" t="s">
        <v>1913</v>
      </c>
      <c r="B196" s="145" t="s">
        <v>1915</v>
      </c>
      <c r="C196" s="146">
        <v>11</v>
      </c>
      <c r="D196" s="85"/>
    </row>
    <row r="197" spans="1:4" ht="30" x14ac:dyDescent="0.25">
      <c r="A197" s="145" t="s">
        <v>1372</v>
      </c>
      <c r="B197" s="145" t="s">
        <v>1374</v>
      </c>
      <c r="C197" s="145">
        <v>0</v>
      </c>
      <c r="D197" s="85"/>
    </row>
    <row r="198" spans="1:4" ht="30" x14ac:dyDescent="0.25">
      <c r="A198" s="145" t="s">
        <v>1731</v>
      </c>
      <c r="B198" s="145" t="s">
        <v>1733</v>
      </c>
      <c r="C198" s="148">
        <v>3138</v>
      </c>
      <c r="D198" s="85"/>
    </row>
    <row r="199" spans="1:4" ht="45" x14ac:dyDescent="0.25">
      <c r="A199" s="145" t="s">
        <v>1808</v>
      </c>
      <c r="B199" s="145" t="s">
        <v>1810</v>
      </c>
      <c r="C199" s="146">
        <v>13</v>
      </c>
      <c r="D199" s="85"/>
    </row>
    <row r="200" spans="1:4" ht="45" x14ac:dyDescent="0.25">
      <c r="A200" s="145" t="s">
        <v>931</v>
      </c>
      <c r="B200" s="145" t="s">
        <v>933</v>
      </c>
      <c r="C200" s="145">
        <v>0</v>
      </c>
      <c r="D200" s="85"/>
    </row>
    <row r="201" spans="1:4" ht="45" x14ac:dyDescent="0.25">
      <c r="A201" s="145" t="s">
        <v>579</v>
      </c>
      <c r="B201" s="145" t="s">
        <v>581</v>
      </c>
      <c r="C201" s="146">
        <v>130</v>
      </c>
      <c r="D201" s="85"/>
    </row>
    <row r="202" spans="1:4" ht="45" x14ac:dyDescent="0.25">
      <c r="A202" s="145" t="s">
        <v>584</v>
      </c>
      <c r="B202" s="145" t="s">
        <v>586</v>
      </c>
      <c r="C202" s="146">
        <v>37</v>
      </c>
      <c r="D202" s="85"/>
    </row>
    <row r="203" spans="1:4" ht="45" x14ac:dyDescent="0.25">
      <c r="A203" s="145" t="s">
        <v>1429</v>
      </c>
      <c r="B203" s="145" t="s">
        <v>1431</v>
      </c>
      <c r="C203" s="145">
        <v>0</v>
      </c>
      <c r="D203" s="85"/>
    </row>
    <row r="204" spans="1:4" ht="30" x14ac:dyDescent="0.25">
      <c r="A204" s="145" t="s">
        <v>1685</v>
      </c>
      <c r="B204" s="145" t="s">
        <v>1687</v>
      </c>
      <c r="C204" s="145">
        <v>0</v>
      </c>
      <c r="D204" s="85"/>
    </row>
    <row r="205" spans="1:4" ht="45" x14ac:dyDescent="0.25">
      <c r="A205" s="145" t="s">
        <v>732</v>
      </c>
      <c r="B205" s="145" t="s">
        <v>734</v>
      </c>
      <c r="C205" s="146">
        <v>3</v>
      </c>
      <c r="D205" s="85"/>
    </row>
    <row r="206" spans="1:4" ht="30" x14ac:dyDescent="0.25">
      <c r="A206" s="145" t="s">
        <v>913</v>
      </c>
      <c r="B206" s="145" t="s">
        <v>915</v>
      </c>
      <c r="C206" s="148">
        <v>7540</v>
      </c>
      <c r="D206" s="85"/>
    </row>
    <row r="207" spans="1:4" ht="30" x14ac:dyDescent="0.25">
      <c r="A207" s="145" t="s">
        <v>916</v>
      </c>
      <c r="B207" s="145" t="s">
        <v>918</v>
      </c>
      <c r="C207" s="146">
        <v>35</v>
      </c>
      <c r="D207" s="85"/>
    </row>
    <row r="208" spans="1:4" ht="30" x14ac:dyDescent="0.25">
      <c r="A208" s="145" t="s">
        <v>922</v>
      </c>
      <c r="B208" s="145" t="s">
        <v>924</v>
      </c>
      <c r="C208" s="145">
        <v>0</v>
      </c>
      <c r="D208" s="85"/>
    </row>
    <row r="209" spans="1:4" ht="30" x14ac:dyDescent="0.25">
      <c r="A209" s="145" t="s">
        <v>919</v>
      </c>
      <c r="B209" s="145" t="s">
        <v>921</v>
      </c>
      <c r="C209" s="145">
        <v>0</v>
      </c>
      <c r="D209" s="85"/>
    </row>
    <row r="210" spans="1:4" ht="30" x14ac:dyDescent="0.25">
      <c r="A210" s="145" t="s">
        <v>2050</v>
      </c>
      <c r="B210" s="145" t="s">
        <v>2052</v>
      </c>
      <c r="C210" s="146">
        <v>2</v>
      </c>
      <c r="D210" s="85"/>
    </row>
    <row r="211" spans="1:4" ht="45" x14ac:dyDescent="0.25">
      <c r="A211" s="145" t="s">
        <v>1710</v>
      </c>
      <c r="B211" s="145" t="s">
        <v>1712</v>
      </c>
      <c r="C211" s="146">
        <v>714</v>
      </c>
      <c r="D211" s="85"/>
    </row>
    <row r="212" spans="1:4" ht="30" x14ac:dyDescent="0.25">
      <c r="A212" s="145" t="s">
        <v>1579</v>
      </c>
      <c r="B212" s="145" t="s">
        <v>1581</v>
      </c>
      <c r="C212" s="148">
        <v>11784</v>
      </c>
      <c r="D212" s="85"/>
    </row>
    <row r="213" spans="1:4" ht="30" x14ac:dyDescent="0.25">
      <c r="A213" s="145" t="s">
        <v>517</v>
      </c>
      <c r="B213" s="145" t="s">
        <v>519</v>
      </c>
      <c r="C213" s="146">
        <v>493</v>
      </c>
      <c r="D213" s="85"/>
    </row>
    <row r="214" spans="1:4" ht="30" x14ac:dyDescent="0.25">
      <c r="A214" s="145" t="s">
        <v>686</v>
      </c>
      <c r="B214" s="145" t="s">
        <v>688</v>
      </c>
      <c r="C214" s="145">
        <v>0</v>
      </c>
      <c r="D214" s="85"/>
    </row>
    <row r="215" spans="1:4" ht="30" x14ac:dyDescent="0.25">
      <c r="A215" s="145" t="s">
        <v>1410</v>
      </c>
      <c r="B215" s="145" t="s">
        <v>1412</v>
      </c>
      <c r="C215" s="145">
        <v>0</v>
      </c>
      <c r="D215" s="85"/>
    </row>
    <row r="216" spans="1:4" ht="30" x14ac:dyDescent="0.25">
      <c r="A216" s="145" t="s">
        <v>2079</v>
      </c>
      <c r="B216" s="145" t="s">
        <v>2081</v>
      </c>
      <c r="C216" s="146">
        <v>28</v>
      </c>
      <c r="D216" s="85"/>
    </row>
    <row r="217" spans="1:4" ht="30" x14ac:dyDescent="0.25">
      <c r="A217" s="145" t="s">
        <v>848</v>
      </c>
      <c r="B217" s="145" t="s">
        <v>850</v>
      </c>
      <c r="C217" s="145">
        <v>0</v>
      </c>
      <c r="D217" s="85"/>
    </row>
    <row r="218" spans="1:4" ht="30" x14ac:dyDescent="0.25">
      <c r="A218" s="145" t="s">
        <v>1955</v>
      </c>
      <c r="B218" s="145" t="s">
        <v>1957</v>
      </c>
      <c r="C218" s="145">
        <v>0</v>
      </c>
      <c r="D218" s="85"/>
    </row>
    <row r="219" spans="1:4" ht="30" x14ac:dyDescent="0.25">
      <c r="A219" s="145" t="s">
        <v>1108</v>
      </c>
      <c r="B219" s="145" t="s">
        <v>1110</v>
      </c>
      <c r="C219" s="145">
        <v>0</v>
      </c>
      <c r="D219" s="85"/>
    </row>
    <row r="220" spans="1:4" ht="30" x14ac:dyDescent="0.25">
      <c r="A220" s="145" t="s">
        <v>1382</v>
      </c>
      <c r="B220" s="145" t="s">
        <v>1384</v>
      </c>
      <c r="C220" s="146">
        <v>405</v>
      </c>
      <c r="D220" s="85"/>
    </row>
    <row r="221" spans="1:4" ht="30" x14ac:dyDescent="0.25">
      <c r="A221" s="145" t="s">
        <v>117</v>
      </c>
      <c r="B221" s="145" t="s">
        <v>119</v>
      </c>
      <c r="C221" s="145">
        <v>0</v>
      </c>
      <c r="D221" s="85"/>
    </row>
    <row r="222" spans="1:4" ht="30" x14ac:dyDescent="0.25">
      <c r="A222" s="145" t="s">
        <v>121</v>
      </c>
      <c r="B222" s="145" t="s">
        <v>123</v>
      </c>
      <c r="C222" s="146">
        <v>630</v>
      </c>
      <c r="D222" s="85"/>
    </row>
    <row r="223" spans="1:4" ht="30" x14ac:dyDescent="0.25">
      <c r="A223" s="145" t="s">
        <v>124</v>
      </c>
      <c r="B223" s="145" t="s">
        <v>126</v>
      </c>
      <c r="C223" s="146">
        <v>426</v>
      </c>
      <c r="D223" s="85"/>
    </row>
    <row r="224" spans="1:4" ht="30" x14ac:dyDescent="0.25">
      <c r="A224" s="145" t="s">
        <v>1714</v>
      </c>
      <c r="B224" s="145" t="s">
        <v>1716</v>
      </c>
      <c r="C224" s="146">
        <v>529</v>
      </c>
      <c r="D224" s="85"/>
    </row>
    <row r="225" spans="1:4" ht="30" x14ac:dyDescent="0.25">
      <c r="A225" s="145" t="s">
        <v>795</v>
      </c>
      <c r="B225" s="145" t="s">
        <v>797</v>
      </c>
      <c r="C225" s="146">
        <v>2</v>
      </c>
      <c r="D225" s="85"/>
    </row>
    <row r="226" spans="1:4" ht="30" x14ac:dyDescent="0.25">
      <c r="A226" s="145" t="s">
        <v>1811</v>
      </c>
      <c r="B226" s="145" t="s">
        <v>1813</v>
      </c>
      <c r="C226" s="146">
        <v>5</v>
      </c>
      <c r="D226" s="85"/>
    </row>
    <row r="227" spans="1:4" ht="30" x14ac:dyDescent="0.25">
      <c r="A227" s="145" t="s">
        <v>1844</v>
      </c>
      <c r="B227" s="145" t="s">
        <v>1846</v>
      </c>
      <c r="C227" s="146">
        <v>3</v>
      </c>
      <c r="D227" s="85"/>
    </row>
    <row r="228" spans="1:4" ht="30" x14ac:dyDescent="0.25">
      <c r="A228" s="145" t="s">
        <v>749</v>
      </c>
      <c r="B228" s="145" t="s">
        <v>751</v>
      </c>
      <c r="C228" s="145">
        <v>0</v>
      </c>
      <c r="D228" s="85"/>
    </row>
    <row r="229" spans="1:4" ht="30" x14ac:dyDescent="0.25">
      <c r="A229" s="145" t="s">
        <v>1035</v>
      </c>
      <c r="B229" s="145" t="s">
        <v>1037</v>
      </c>
      <c r="C229" s="145">
        <v>0</v>
      </c>
      <c r="D229" s="85"/>
    </row>
    <row r="230" spans="1:4" ht="30" x14ac:dyDescent="0.25">
      <c r="A230" s="145" t="s">
        <v>564</v>
      </c>
      <c r="B230" s="145" t="s">
        <v>566</v>
      </c>
      <c r="C230" s="145">
        <v>0</v>
      </c>
      <c r="D230" s="85"/>
    </row>
    <row r="231" spans="1:4" ht="30" x14ac:dyDescent="0.25">
      <c r="A231" s="145" t="s">
        <v>437</v>
      </c>
      <c r="B231" s="145" t="s">
        <v>439</v>
      </c>
      <c r="C231" s="146">
        <v>900</v>
      </c>
      <c r="D231" s="85"/>
    </row>
    <row r="232" spans="1:4" ht="30" x14ac:dyDescent="0.25">
      <c r="A232" s="145" t="s">
        <v>441</v>
      </c>
      <c r="B232" s="145" t="s">
        <v>443</v>
      </c>
      <c r="C232" s="145">
        <v>0</v>
      </c>
      <c r="D232" s="85"/>
    </row>
    <row r="233" spans="1:4" ht="45" x14ac:dyDescent="0.25">
      <c r="A233" s="145" t="s">
        <v>447</v>
      </c>
      <c r="B233" s="145" t="s">
        <v>449</v>
      </c>
      <c r="C233" s="145">
        <v>0</v>
      </c>
      <c r="D233" s="85"/>
    </row>
    <row r="234" spans="1:4" ht="45" x14ac:dyDescent="0.25">
      <c r="A234" s="145" t="s">
        <v>2054</v>
      </c>
      <c r="B234" s="145" t="s">
        <v>2056</v>
      </c>
      <c r="C234" s="146">
        <v>375</v>
      </c>
      <c r="D234" s="85"/>
    </row>
    <row r="235" spans="1:4" ht="30" x14ac:dyDescent="0.25">
      <c r="A235" s="145" t="s">
        <v>1502</v>
      </c>
      <c r="B235" s="145" t="s">
        <v>1504</v>
      </c>
      <c r="C235" s="145">
        <v>0</v>
      </c>
      <c r="D235" s="85"/>
    </row>
    <row r="236" spans="1:4" ht="30" x14ac:dyDescent="0.25">
      <c r="A236" s="145" t="s">
        <v>1832</v>
      </c>
      <c r="B236" s="145" t="s">
        <v>1834</v>
      </c>
      <c r="C236" s="145">
        <v>0</v>
      </c>
      <c r="D236" s="85"/>
    </row>
    <row r="237" spans="1:4" ht="30" x14ac:dyDescent="0.25">
      <c r="A237" s="145" t="s">
        <v>1837</v>
      </c>
      <c r="B237" s="145" t="s">
        <v>1839</v>
      </c>
      <c r="C237" s="145">
        <v>0</v>
      </c>
      <c r="D237" s="85"/>
    </row>
    <row r="238" spans="1:4" ht="30" x14ac:dyDescent="0.25">
      <c r="A238" s="145" t="s">
        <v>939</v>
      </c>
      <c r="B238" s="145" t="s">
        <v>941</v>
      </c>
      <c r="C238" s="145">
        <v>0</v>
      </c>
      <c r="D238" s="85"/>
    </row>
    <row r="239" spans="1:4" ht="30" x14ac:dyDescent="0.25">
      <c r="A239" s="145" t="s">
        <v>715</v>
      </c>
      <c r="B239" s="145" t="s">
        <v>717</v>
      </c>
      <c r="C239" s="146">
        <v>877</v>
      </c>
      <c r="D239" s="85"/>
    </row>
    <row r="240" spans="1:4" ht="30" x14ac:dyDescent="0.25">
      <c r="A240" s="145" t="s">
        <v>719</v>
      </c>
      <c r="B240" s="145" t="s">
        <v>721</v>
      </c>
      <c r="C240" s="145">
        <v>0</v>
      </c>
      <c r="D240" s="85"/>
    </row>
    <row r="241" spans="1:4" ht="30" x14ac:dyDescent="0.25">
      <c r="A241" s="145" t="s">
        <v>2137</v>
      </c>
      <c r="B241" s="145" t="s">
        <v>2139</v>
      </c>
      <c r="C241" s="145">
        <v>0</v>
      </c>
      <c r="D241" s="85"/>
    </row>
    <row r="242" spans="1:4" ht="30" x14ac:dyDescent="0.25">
      <c r="A242" s="145" t="s">
        <v>2008</v>
      </c>
      <c r="B242" s="145" t="s">
        <v>2010</v>
      </c>
      <c r="C242" s="145">
        <v>0</v>
      </c>
      <c r="D242" s="85"/>
    </row>
    <row r="243" spans="1:4" ht="30" x14ac:dyDescent="0.25">
      <c r="A243" s="145" t="s">
        <v>785</v>
      </c>
      <c r="B243" s="145" t="s">
        <v>787</v>
      </c>
      <c r="C243" s="146">
        <v>899</v>
      </c>
      <c r="D243" s="85"/>
    </row>
    <row r="244" spans="1:4" ht="45" x14ac:dyDescent="0.25">
      <c r="A244" s="145" t="s">
        <v>2098</v>
      </c>
      <c r="B244" s="145" t="s">
        <v>2100</v>
      </c>
      <c r="C244" s="148">
        <v>7241.5</v>
      </c>
      <c r="D244" s="85"/>
    </row>
    <row r="245" spans="1:4" ht="30" x14ac:dyDescent="0.25">
      <c r="A245" s="145" t="s">
        <v>1703</v>
      </c>
      <c r="B245" s="145" t="s">
        <v>1705</v>
      </c>
      <c r="C245" s="146">
        <v>110</v>
      </c>
      <c r="D245" s="85"/>
    </row>
    <row r="246" spans="1:4" ht="30" x14ac:dyDescent="0.25">
      <c r="A246" s="145" t="s">
        <v>1725</v>
      </c>
      <c r="B246" s="145" t="s">
        <v>1727</v>
      </c>
      <c r="C246" s="146">
        <v>20</v>
      </c>
      <c r="D246" s="85"/>
    </row>
    <row r="247" spans="1:4" ht="30" x14ac:dyDescent="0.25">
      <c r="A247" s="145" t="s">
        <v>1077</v>
      </c>
      <c r="B247" s="145" t="s">
        <v>1079</v>
      </c>
      <c r="C247" s="146">
        <v>232</v>
      </c>
      <c r="D247" s="85"/>
    </row>
    <row r="248" spans="1:4" ht="30" x14ac:dyDescent="0.25">
      <c r="A248" s="145" t="s">
        <v>2106</v>
      </c>
      <c r="B248" s="145" t="s">
        <v>2108</v>
      </c>
      <c r="C248" s="146">
        <v>19</v>
      </c>
      <c r="D248" s="85"/>
    </row>
    <row r="249" spans="1:4" ht="45" x14ac:dyDescent="0.25">
      <c r="A249" s="145" t="s">
        <v>945</v>
      </c>
      <c r="B249" s="145" t="s">
        <v>947</v>
      </c>
      <c r="C249" s="145">
        <v>0</v>
      </c>
      <c r="D249" s="85"/>
    </row>
    <row r="250" spans="1:4" ht="30" x14ac:dyDescent="0.25">
      <c r="A250" s="145" t="s">
        <v>401</v>
      </c>
      <c r="B250" s="145" t="s">
        <v>403</v>
      </c>
      <c r="C250" s="148">
        <v>3660</v>
      </c>
      <c r="D250" s="85"/>
    </row>
    <row r="251" spans="1:4" ht="30" x14ac:dyDescent="0.25">
      <c r="A251" s="145" t="s">
        <v>1486</v>
      </c>
      <c r="B251" s="145" t="s">
        <v>1488</v>
      </c>
      <c r="C251" s="145">
        <v>0</v>
      </c>
      <c r="D251" s="85"/>
    </row>
    <row r="252" spans="1:4" ht="30" x14ac:dyDescent="0.25">
      <c r="A252" s="145" t="s">
        <v>1044</v>
      </c>
      <c r="B252" s="145" t="s">
        <v>1046</v>
      </c>
      <c r="C252" s="146">
        <v>704</v>
      </c>
      <c r="D252" s="85"/>
    </row>
    <row r="253" spans="1:4" ht="30" x14ac:dyDescent="0.25">
      <c r="A253" s="145" t="s">
        <v>500</v>
      </c>
      <c r="B253" s="145" t="s">
        <v>502</v>
      </c>
      <c r="C253" s="146">
        <v>255</v>
      </c>
      <c r="D253" s="85"/>
    </row>
    <row r="254" spans="1:4" ht="45" x14ac:dyDescent="0.25">
      <c r="A254" s="145" t="s">
        <v>1996</v>
      </c>
      <c r="B254" s="145" t="s">
        <v>1998</v>
      </c>
      <c r="C254" s="146">
        <v>0</v>
      </c>
      <c r="D254" s="85"/>
    </row>
    <row r="255" spans="1:4" ht="45" x14ac:dyDescent="0.25">
      <c r="A255" s="145" t="s">
        <v>1999</v>
      </c>
      <c r="B255" s="145" t="s">
        <v>2001</v>
      </c>
      <c r="C255" s="145">
        <v>0</v>
      </c>
      <c r="D255" s="85"/>
    </row>
    <row r="256" spans="1:4" ht="45" x14ac:dyDescent="0.25">
      <c r="A256" s="145" t="s">
        <v>485</v>
      </c>
      <c r="B256" s="145" t="s">
        <v>487</v>
      </c>
      <c r="C256" s="146">
        <v>468.6</v>
      </c>
      <c r="D256" s="85"/>
    </row>
    <row r="257" spans="1:4" ht="30" x14ac:dyDescent="0.25">
      <c r="A257" s="145" t="s">
        <v>1740</v>
      </c>
      <c r="B257" s="145" t="s">
        <v>1742</v>
      </c>
      <c r="C257" s="146">
        <v>53</v>
      </c>
      <c r="D257" s="85"/>
    </row>
    <row r="258" spans="1:4" ht="30" x14ac:dyDescent="0.25">
      <c r="A258" s="145" t="s">
        <v>1621</v>
      </c>
      <c r="B258" s="145" t="s">
        <v>1623</v>
      </c>
      <c r="C258" s="148">
        <v>9682</v>
      </c>
      <c r="D258" s="85"/>
    </row>
    <row r="259" spans="1:4" ht="30" x14ac:dyDescent="0.25">
      <c r="A259" s="145" t="s">
        <v>609</v>
      </c>
      <c r="B259" s="145" t="s">
        <v>611</v>
      </c>
      <c r="C259" s="146">
        <v>144</v>
      </c>
      <c r="D259" s="85"/>
    </row>
    <row r="260" spans="1:4" ht="30" x14ac:dyDescent="0.25">
      <c r="A260" s="145" t="s">
        <v>2185</v>
      </c>
      <c r="B260" s="145" t="s">
        <v>2187</v>
      </c>
      <c r="C260" s="145">
        <v>0</v>
      </c>
      <c r="D260" s="85"/>
    </row>
    <row r="261" spans="1:4" ht="30" x14ac:dyDescent="0.25">
      <c r="A261" s="145" t="s">
        <v>505</v>
      </c>
      <c r="B261" s="145" t="s">
        <v>507</v>
      </c>
      <c r="C261" s="148">
        <v>1638</v>
      </c>
      <c r="D261" s="85"/>
    </row>
    <row r="262" spans="1:4" ht="45" x14ac:dyDescent="0.25">
      <c r="A262" s="145" t="s">
        <v>635</v>
      </c>
      <c r="B262" s="145" t="s">
        <v>637</v>
      </c>
      <c r="C262" s="145">
        <v>0</v>
      </c>
      <c r="D262" s="85"/>
    </row>
    <row r="263" spans="1:4" ht="30" x14ac:dyDescent="0.25">
      <c r="A263" s="145" t="s">
        <v>1624</v>
      </c>
      <c r="B263" s="145" t="s">
        <v>1626</v>
      </c>
      <c r="C263" s="145">
        <v>0</v>
      </c>
      <c r="D263" s="85"/>
    </row>
    <row r="264" spans="1:4" ht="30" x14ac:dyDescent="0.25">
      <c r="A264" s="145" t="s">
        <v>2057</v>
      </c>
      <c r="B264" s="145" t="s">
        <v>2059</v>
      </c>
      <c r="C264" s="145">
        <v>0</v>
      </c>
      <c r="D264" s="85"/>
    </row>
    <row r="265" spans="1:4" ht="30" x14ac:dyDescent="0.25">
      <c r="A265" s="145" t="s">
        <v>619</v>
      </c>
      <c r="B265" s="145" t="s">
        <v>621</v>
      </c>
      <c r="C265" s="146">
        <v>3</v>
      </c>
      <c r="D265" s="85"/>
    </row>
    <row r="266" spans="1:4" ht="30" x14ac:dyDescent="0.25">
      <c r="A266" s="145" t="s">
        <v>1628</v>
      </c>
      <c r="B266" s="145" t="s">
        <v>1630</v>
      </c>
      <c r="C266" s="146">
        <v>2</v>
      </c>
      <c r="D266" s="85"/>
    </row>
    <row r="267" spans="1:4" ht="30" x14ac:dyDescent="0.25">
      <c r="A267" s="145" t="s">
        <v>1640</v>
      </c>
      <c r="B267" s="145" t="s">
        <v>1642</v>
      </c>
      <c r="C267" s="146">
        <v>493</v>
      </c>
      <c r="D267" s="85"/>
    </row>
    <row r="268" spans="1:4" ht="30" x14ac:dyDescent="0.25">
      <c r="A268" s="145" t="s">
        <v>1604</v>
      </c>
      <c r="B268" s="145" t="s">
        <v>1606</v>
      </c>
      <c r="C268" s="146">
        <v>157</v>
      </c>
      <c r="D268" s="85"/>
    </row>
    <row r="269" spans="1:4" ht="30" x14ac:dyDescent="0.25">
      <c r="A269" s="145" t="s">
        <v>1254</v>
      </c>
      <c r="B269" s="145" t="s">
        <v>1256</v>
      </c>
      <c r="C269" s="145">
        <v>0</v>
      </c>
      <c r="D269" s="85"/>
    </row>
    <row r="270" spans="1:4" ht="30" x14ac:dyDescent="0.25">
      <c r="A270" s="145" t="s">
        <v>1275</v>
      </c>
      <c r="B270" s="145" t="s">
        <v>1277</v>
      </c>
      <c r="C270" s="145">
        <v>0</v>
      </c>
      <c r="D270" s="85"/>
    </row>
    <row r="271" spans="1:4" ht="30" x14ac:dyDescent="0.25">
      <c r="A271" s="145" t="s">
        <v>1992</v>
      </c>
      <c r="B271" s="145" t="s">
        <v>1994</v>
      </c>
      <c r="C271" s="148">
        <v>63996</v>
      </c>
      <c r="D271" s="85"/>
    </row>
    <row r="272" spans="1:4" ht="45" x14ac:dyDescent="0.25">
      <c r="A272" s="145" t="s">
        <v>880</v>
      </c>
      <c r="B272" s="145" t="s">
        <v>882</v>
      </c>
      <c r="C272" s="146">
        <v>71</v>
      </c>
      <c r="D272" s="85"/>
    </row>
    <row r="273" spans="1:4" ht="60" x14ac:dyDescent="0.25">
      <c r="A273" s="145" t="s">
        <v>2233</v>
      </c>
      <c r="B273" s="145" t="s">
        <v>2235</v>
      </c>
      <c r="C273" s="145">
        <v>0</v>
      </c>
      <c r="D273" s="85"/>
    </row>
    <row r="274" spans="1:4" ht="30" x14ac:dyDescent="0.25">
      <c r="A274" s="145" t="s">
        <v>1415</v>
      </c>
      <c r="B274" s="145" t="s">
        <v>1417</v>
      </c>
      <c r="C274" s="145">
        <v>0</v>
      </c>
      <c r="D274" s="85"/>
    </row>
    <row r="275" spans="1:4" ht="30" x14ac:dyDescent="0.25">
      <c r="A275" s="145" t="s">
        <v>1815</v>
      </c>
      <c r="B275" s="145" t="s">
        <v>1817</v>
      </c>
      <c r="C275" s="146">
        <v>30</v>
      </c>
      <c r="D275" s="85"/>
    </row>
    <row r="276" spans="1:4" ht="45" x14ac:dyDescent="0.25">
      <c r="A276" s="145" t="s">
        <v>974</v>
      </c>
      <c r="B276" s="145" t="s">
        <v>976</v>
      </c>
      <c r="C276" s="145">
        <v>0</v>
      </c>
      <c r="D276" s="85"/>
    </row>
    <row r="277" spans="1:4" ht="105" x14ac:dyDescent="0.25">
      <c r="A277" s="145" t="s">
        <v>2142</v>
      </c>
      <c r="B277" s="145" t="s">
        <v>2144</v>
      </c>
      <c r="C277" s="148">
        <v>1280</v>
      </c>
      <c r="D277" s="85"/>
    </row>
    <row r="278" spans="1:4" ht="30" x14ac:dyDescent="0.25">
      <c r="A278" s="145" t="s">
        <v>1803</v>
      </c>
      <c r="B278" s="145" t="s">
        <v>1805</v>
      </c>
      <c r="C278" s="145">
        <v>0</v>
      </c>
      <c r="D278" s="85"/>
    </row>
    <row r="279" spans="1:4" ht="30" x14ac:dyDescent="0.25">
      <c r="A279" s="145" t="s">
        <v>824</v>
      </c>
      <c r="B279" s="145" t="s">
        <v>826</v>
      </c>
      <c r="C279" s="146">
        <v>89</v>
      </c>
      <c r="D279" s="85"/>
    </row>
    <row r="280" spans="1:4" ht="30" x14ac:dyDescent="0.25">
      <c r="A280" s="145" t="s">
        <v>1240</v>
      </c>
      <c r="B280" s="145" t="s">
        <v>1242</v>
      </c>
      <c r="C280" s="145">
        <v>0</v>
      </c>
      <c r="D280" s="85"/>
    </row>
    <row r="281" spans="1:4" ht="30" x14ac:dyDescent="0.25">
      <c r="A281" s="145" t="s">
        <v>1728</v>
      </c>
      <c r="B281" s="145" t="s">
        <v>1730</v>
      </c>
      <c r="C281" s="146">
        <v>563</v>
      </c>
      <c r="D281" s="85"/>
    </row>
    <row r="282" spans="1:4" ht="30" x14ac:dyDescent="0.25">
      <c r="A282" s="145" t="s">
        <v>65</v>
      </c>
      <c r="B282" s="145" t="s">
        <v>67</v>
      </c>
      <c r="C282" s="146">
        <v>16</v>
      </c>
      <c r="D282" s="85"/>
    </row>
    <row r="283" spans="1:4" ht="30" x14ac:dyDescent="0.25">
      <c r="A283" s="145" t="s">
        <v>935</v>
      </c>
      <c r="B283" s="145" t="s">
        <v>937</v>
      </c>
      <c r="C283" s="145">
        <v>0</v>
      </c>
      <c r="D283" s="85"/>
    </row>
    <row r="284" spans="1:4" ht="45" x14ac:dyDescent="0.25">
      <c r="A284" s="145" t="s">
        <v>834</v>
      </c>
      <c r="B284" s="145" t="s">
        <v>836</v>
      </c>
      <c r="C284" s="145">
        <v>0</v>
      </c>
      <c r="D284" s="85"/>
    </row>
    <row r="285" spans="1:4" ht="30" x14ac:dyDescent="0.25">
      <c r="A285" s="145" t="s">
        <v>1515</v>
      </c>
      <c r="B285" s="145" t="s">
        <v>1517</v>
      </c>
      <c r="C285" s="146">
        <v>225</v>
      </c>
      <c r="D285" s="85"/>
    </row>
    <row r="286" spans="1:4" ht="30" x14ac:dyDescent="0.25">
      <c r="A286" s="145" t="s">
        <v>522</v>
      </c>
      <c r="B286" s="145" t="s">
        <v>524</v>
      </c>
      <c r="C286" s="145">
        <v>0</v>
      </c>
      <c r="D286" s="85"/>
    </row>
    <row r="287" spans="1:4" ht="30" x14ac:dyDescent="0.25">
      <c r="A287" s="145" t="s">
        <v>1104</v>
      </c>
      <c r="B287" s="145" t="s">
        <v>1106</v>
      </c>
      <c r="C287" s="146">
        <v>1</v>
      </c>
      <c r="D287" s="85"/>
    </row>
    <row r="288" spans="1:4" ht="30" x14ac:dyDescent="0.25">
      <c r="A288" s="145" t="s">
        <v>1644</v>
      </c>
      <c r="B288" s="145" t="s">
        <v>1646</v>
      </c>
      <c r="C288" s="146">
        <v>174</v>
      </c>
      <c r="D288" s="85"/>
    </row>
    <row r="289" spans="1:4" ht="30" x14ac:dyDescent="0.25">
      <c r="A289" s="145" t="s">
        <v>1824</v>
      </c>
      <c r="B289" s="145" t="s">
        <v>1826</v>
      </c>
      <c r="C289" s="146">
        <v>85</v>
      </c>
      <c r="D289" s="85"/>
    </row>
    <row r="290" spans="1:4" ht="30" x14ac:dyDescent="0.25">
      <c r="A290" s="145" t="s">
        <v>642</v>
      </c>
      <c r="B290" s="145" t="s">
        <v>644</v>
      </c>
      <c r="C290" s="145">
        <v>0</v>
      </c>
      <c r="D290" s="85"/>
    </row>
    <row r="291" spans="1:4" ht="30" x14ac:dyDescent="0.25">
      <c r="A291" s="145" t="s">
        <v>1080</v>
      </c>
      <c r="B291" s="145" t="s">
        <v>1082</v>
      </c>
      <c r="C291" s="145">
        <v>0</v>
      </c>
      <c r="D291" s="85"/>
    </row>
    <row r="292" spans="1:4" ht="45" x14ac:dyDescent="0.25">
      <c r="A292" s="145" t="s">
        <v>1570</v>
      </c>
      <c r="B292" s="145" t="s">
        <v>1572</v>
      </c>
      <c r="C292" s="146">
        <v>18</v>
      </c>
      <c r="D292" s="85"/>
    </row>
    <row r="293" spans="1:4" ht="30" x14ac:dyDescent="0.25">
      <c r="A293" s="145" t="s">
        <v>2200</v>
      </c>
      <c r="B293" s="145" t="s">
        <v>2202</v>
      </c>
      <c r="C293" s="145">
        <v>0</v>
      </c>
      <c r="D293" s="85"/>
    </row>
    <row r="294" spans="1:4" ht="30" x14ac:dyDescent="0.25">
      <c r="A294" s="145" t="s">
        <v>1592</v>
      </c>
      <c r="B294" s="145" t="s">
        <v>1594</v>
      </c>
      <c r="C294" s="146">
        <v>895</v>
      </c>
      <c r="D294" s="85"/>
    </row>
    <row r="295" spans="1:4" ht="30" x14ac:dyDescent="0.25">
      <c r="A295" s="145" t="s">
        <v>1047</v>
      </c>
      <c r="B295" s="145" t="s">
        <v>1049</v>
      </c>
      <c r="C295" s="145">
        <v>0</v>
      </c>
      <c r="D295" s="85"/>
    </row>
    <row r="296" spans="1:4" ht="45" x14ac:dyDescent="0.25">
      <c r="A296" s="145" t="s">
        <v>1903</v>
      </c>
      <c r="B296" s="145" t="s">
        <v>1905</v>
      </c>
      <c r="C296" s="145">
        <v>0</v>
      </c>
      <c r="D296" s="85"/>
    </row>
    <row r="297" spans="1:4" ht="45" x14ac:dyDescent="0.25">
      <c r="A297" s="145" t="s">
        <v>2038</v>
      </c>
      <c r="B297" s="145" t="s">
        <v>2040</v>
      </c>
      <c r="C297" s="145">
        <v>0</v>
      </c>
      <c r="D297" s="85"/>
    </row>
    <row r="298" spans="1:4" ht="60" x14ac:dyDescent="0.25">
      <c r="A298" s="145" t="s">
        <v>1051</v>
      </c>
      <c r="B298" s="145" t="s">
        <v>1053</v>
      </c>
      <c r="C298" s="146">
        <v>700</v>
      </c>
      <c r="D298" s="85"/>
    </row>
    <row r="299" spans="1:4" ht="30" x14ac:dyDescent="0.25">
      <c r="A299" s="145" t="s">
        <v>736</v>
      </c>
      <c r="B299" s="145" t="s">
        <v>738</v>
      </c>
      <c r="C299" s="145">
        <v>0</v>
      </c>
      <c r="D299" s="85"/>
    </row>
    <row r="300" spans="1:4" ht="45" x14ac:dyDescent="0.25">
      <c r="A300" s="145" t="s">
        <v>1117</v>
      </c>
      <c r="B300" s="145" t="s">
        <v>1119</v>
      </c>
      <c r="C300" s="148">
        <v>18418</v>
      </c>
      <c r="D300" s="85"/>
    </row>
    <row r="301" spans="1:4" ht="30" x14ac:dyDescent="0.25">
      <c r="A301" s="145" t="s">
        <v>2360</v>
      </c>
      <c r="B301" s="145" t="s">
        <v>2362</v>
      </c>
      <c r="C301" s="146">
        <v>59</v>
      </c>
      <c r="D301" s="85"/>
    </row>
    <row r="302" spans="1:4" ht="30" x14ac:dyDescent="0.25">
      <c r="A302" s="145" t="s">
        <v>1881</v>
      </c>
      <c r="B302" s="145" t="s">
        <v>1883</v>
      </c>
      <c r="C302" s="146">
        <v>118</v>
      </c>
      <c r="D302" s="85"/>
    </row>
    <row r="303" spans="1:4" ht="30" x14ac:dyDescent="0.25">
      <c r="A303" s="145" t="s">
        <v>2083</v>
      </c>
      <c r="B303" s="145" t="s">
        <v>2085</v>
      </c>
      <c r="C303" s="145">
        <v>0</v>
      </c>
      <c r="D303" s="85"/>
    </row>
    <row r="304" spans="1:4" ht="30" x14ac:dyDescent="0.25">
      <c r="A304" s="145" t="s">
        <v>1989</v>
      </c>
      <c r="B304" s="145" t="s">
        <v>1991</v>
      </c>
      <c r="C304" s="145">
        <v>0</v>
      </c>
      <c r="D304" s="85"/>
    </row>
    <row r="305" spans="1:4" ht="30" x14ac:dyDescent="0.25">
      <c r="A305" s="145" t="s">
        <v>1596</v>
      </c>
      <c r="B305" s="145" t="s">
        <v>1598</v>
      </c>
      <c r="C305" s="146">
        <v>793</v>
      </c>
      <c r="D305" s="85"/>
    </row>
    <row r="306" spans="1:4" ht="30" x14ac:dyDescent="0.25">
      <c r="A306" s="145" t="s">
        <v>741</v>
      </c>
      <c r="B306" s="145" t="s">
        <v>743</v>
      </c>
      <c r="C306" s="146">
        <v>4</v>
      </c>
      <c r="D306" s="85"/>
    </row>
    <row r="307" spans="1:4" ht="30" x14ac:dyDescent="0.25">
      <c r="A307" s="145" t="s">
        <v>745</v>
      </c>
      <c r="B307" s="145" t="s">
        <v>747</v>
      </c>
      <c r="C307" s="146">
        <v>24</v>
      </c>
      <c r="D307" s="85"/>
    </row>
    <row r="308" spans="1:4" ht="30" x14ac:dyDescent="0.25">
      <c r="A308" s="145" t="s">
        <v>2061</v>
      </c>
      <c r="B308" s="145" t="s">
        <v>2063</v>
      </c>
      <c r="C308" s="148">
        <v>1742</v>
      </c>
      <c r="D308" s="85"/>
    </row>
    <row r="309" spans="1:4" ht="45" x14ac:dyDescent="0.25">
      <c r="A309" s="145" t="s">
        <v>1866</v>
      </c>
      <c r="B309" s="145" t="s">
        <v>1868</v>
      </c>
      <c r="C309" s="145">
        <v>0</v>
      </c>
      <c r="D309" s="85"/>
    </row>
    <row r="310" spans="1:4" ht="30" x14ac:dyDescent="0.25">
      <c r="A310" s="145" t="s">
        <v>393</v>
      </c>
      <c r="B310" s="145" t="s">
        <v>395</v>
      </c>
      <c r="C310" s="148">
        <v>1191</v>
      </c>
      <c r="D310" s="85"/>
    </row>
    <row r="311" spans="1:4" ht="30" x14ac:dyDescent="0.25">
      <c r="A311" s="145" t="s">
        <v>1481</v>
      </c>
      <c r="B311" s="145" t="s">
        <v>1483</v>
      </c>
      <c r="C311" s="146">
        <v>25</v>
      </c>
      <c r="D311" s="85"/>
    </row>
    <row r="312" spans="1:4" ht="30" x14ac:dyDescent="0.25">
      <c r="A312" s="145" t="s">
        <v>1951</v>
      </c>
      <c r="B312" s="145" t="s">
        <v>1953</v>
      </c>
      <c r="C312" s="146">
        <v>378</v>
      </c>
      <c r="D312" s="85"/>
    </row>
    <row r="313" spans="1:4" ht="30" x14ac:dyDescent="0.25">
      <c r="A313" s="145" t="s">
        <v>1327</v>
      </c>
      <c r="B313" s="145" t="s">
        <v>1329</v>
      </c>
      <c r="C313" s="146">
        <v>12</v>
      </c>
      <c r="D313" s="85"/>
    </row>
    <row r="314" spans="1:4" ht="30" x14ac:dyDescent="0.25">
      <c r="A314" s="145" t="s">
        <v>1364</v>
      </c>
      <c r="B314" s="145" t="s">
        <v>1366</v>
      </c>
      <c r="C314" s="145">
        <v>0</v>
      </c>
      <c r="D314" s="85"/>
    </row>
    <row r="315" spans="1:4" ht="45" x14ac:dyDescent="0.25">
      <c r="A315" s="145" t="s">
        <v>1023</v>
      </c>
      <c r="B315" s="145" t="s">
        <v>1025</v>
      </c>
      <c r="C315" s="145">
        <v>0</v>
      </c>
      <c r="D315" s="85"/>
    </row>
    <row r="316" spans="1:4" ht="30" x14ac:dyDescent="0.25">
      <c r="A316" s="145" t="s">
        <v>1794</v>
      </c>
      <c r="B316" s="145" t="s">
        <v>1796</v>
      </c>
      <c r="C316" s="146">
        <v>64</v>
      </c>
      <c r="D316" s="85"/>
    </row>
    <row r="317" spans="1:4" ht="30" x14ac:dyDescent="0.25">
      <c r="A317" s="145" t="s">
        <v>906</v>
      </c>
      <c r="B317" s="145" t="s">
        <v>908</v>
      </c>
      <c r="C317" s="145">
        <v>0</v>
      </c>
      <c r="D317" s="85"/>
    </row>
    <row r="318" spans="1:4" ht="45" x14ac:dyDescent="0.25">
      <c r="A318" s="145" t="s">
        <v>1554</v>
      </c>
      <c r="B318" s="145" t="s">
        <v>1556</v>
      </c>
      <c r="C318" s="145">
        <v>0</v>
      </c>
      <c r="D318" s="85"/>
    </row>
    <row r="319" spans="1:4" ht="30" x14ac:dyDescent="0.25">
      <c r="A319" s="145" t="s">
        <v>510</v>
      </c>
      <c r="B319" s="145" t="s">
        <v>512</v>
      </c>
      <c r="C319" s="145">
        <v>0</v>
      </c>
      <c r="D319" s="85"/>
    </row>
    <row r="320" spans="1:4" ht="30" x14ac:dyDescent="0.25">
      <c r="A320" s="145" t="s">
        <v>1361</v>
      </c>
      <c r="B320" s="145" t="s">
        <v>1363</v>
      </c>
      <c r="C320" s="145">
        <v>0</v>
      </c>
      <c r="D320" s="85"/>
    </row>
    <row r="321" spans="1:4" ht="30" x14ac:dyDescent="0.25">
      <c r="A321" s="145" t="s">
        <v>478</v>
      </c>
      <c r="B321" s="145" t="s">
        <v>480</v>
      </c>
      <c r="C321" s="146">
        <v>308</v>
      </c>
      <c r="D321" s="85"/>
    </row>
    <row r="322" spans="1:4" ht="30" x14ac:dyDescent="0.25">
      <c r="A322" s="145" t="s">
        <v>1539</v>
      </c>
      <c r="B322" s="145" t="s">
        <v>1541</v>
      </c>
      <c r="C322" s="146">
        <v>0</v>
      </c>
      <c r="D322" s="85"/>
    </row>
    <row r="323" spans="1:4" ht="30" x14ac:dyDescent="0.25">
      <c r="A323" s="145" t="s">
        <v>998</v>
      </c>
      <c r="B323" s="145" t="s">
        <v>1000</v>
      </c>
      <c r="C323" s="146">
        <v>83</v>
      </c>
      <c r="D323" s="85"/>
    </row>
    <row r="324" spans="1:4" ht="30" x14ac:dyDescent="0.25">
      <c r="A324" s="145" t="s">
        <v>1002</v>
      </c>
      <c r="B324" s="145" t="s">
        <v>1004</v>
      </c>
      <c r="C324" s="145">
        <v>0</v>
      </c>
      <c r="D324" s="85"/>
    </row>
    <row r="325" spans="1:4" ht="30" x14ac:dyDescent="0.25">
      <c r="A325" s="145" t="s">
        <v>2341</v>
      </c>
      <c r="B325" s="145" t="s">
        <v>2343</v>
      </c>
      <c r="C325" s="145">
        <v>0</v>
      </c>
      <c r="D325" s="85"/>
    </row>
    <row r="326" spans="1:4" ht="45" x14ac:dyDescent="0.25">
      <c r="A326" s="145" t="s">
        <v>413</v>
      </c>
      <c r="B326" s="145" t="s">
        <v>415</v>
      </c>
      <c r="C326" s="148">
        <v>3332</v>
      </c>
      <c r="D326" s="85"/>
    </row>
    <row r="327" spans="1:4" ht="45" x14ac:dyDescent="0.25">
      <c r="A327" s="145" t="s">
        <v>417</v>
      </c>
      <c r="B327" s="145" t="s">
        <v>419</v>
      </c>
      <c r="C327" s="148">
        <v>1705</v>
      </c>
      <c r="D327" s="85"/>
    </row>
    <row r="328" spans="1:4" ht="45" x14ac:dyDescent="0.25">
      <c r="A328" s="145" t="s">
        <v>423</v>
      </c>
      <c r="B328" s="145" t="s">
        <v>425</v>
      </c>
      <c r="C328" s="148">
        <v>8430</v>
      </c>
      <c r="D328" s="85"/>
    </row>
    <row r="329" spans="1:4" ht="30" x14ac:dyDescent="0.25">
      <c r="A329" s="145" t="s">
        <v>495</v>
      </c>
      <c r="B329" s="145" t="s">
        <v>497</v>
      </c>
      <c r="C329" s="145">
        <v>0</v>
      </c>
      <c r="D329" s="85"/>
    </row>
    <row r="330" spans="1:4" ht="30" x14ac:dyDescent="0.25">
      <c r="A330" s="145" t="s">
        <v>2195</v>
      </c>
      <c r="B330" s="145" t="s">
        <v>2197</v>
      </c>
      <c r="C330" s="146">
        <v>286</v>
      </c>
      <c r="D330" s="85"/>
    </row>
    <row r="331" spans="1:4" ht="30" x14ac:dyDescent="0.25">
      <c r="A331" s="145" t="s">
        <v>541</v>
      </c>
      <c r="B331" s="145" t="s">
        <v>543</v>
      </c>
      <c r="C331" s="146">
        <v>4</v>
      </c>
      <c r="D331" s="85"/>
    </row>
    <row r="332" spans="1:4" ht="30" x14ac:dyDescent="0.25">
      <c r="A332" s="145" t="s">
        <v>2159</v>
      </c>
      <c r="B332" s="145" t="s">
        <v>2161</v>
      </c>
      <c r="C332" s="145">
        <v>0</v>
      </c>
      <c r="D332" s="85"/>
    </row>
    <row r="333" spans="1:4" ht="30" x14ac:dyDescent="0.25">
      <c r="A333" s="145" t="s">
        <v>1236</v>
      </c>
      <c r="B333" s="145" t="s">
        <v>1238</v>
      </c>
      <c r="C333" s="146">
        <v>175</v>
      </c>
      <c r="D333" s="85"/>
    </row>
    <row r="334" spans="1:4" ht="30" x14ac:dyDescent="0.25">
      <c r="A334" s="145" t="s">
        <v>1422</v>
      </c>
      <c r="B334" s="145" t="s">
        <v>1424</v>
      </c>
      <c r="C334" s="145">
        <v>0</v>
      </c>
      <c r="D334" s="85"/>
    </row>
    <row r="335" spans="1:4" ht="30" x14ac:dyDescent="0.25">
      <c r="A335" s="145" t="s">
        <v>97</v>
      </c>
      <c r="B335" s="145" t="s">
        <v>99</v>
      </c>
      <c r="C335" s="145">
        <v>0</v>
      </c>
      <c r="D335" s="85"/>
    </row>
    <row r="336" spans="1:4" ht="30" x14ac:dyDescent="0.25">
      <c r="A336" s="145" t="s">
        <v>909</v>
      </c>
      <c r="B336" s="145" t="s">
        <v>911</v>
      </c>
      <c r="C336" s="146">
        <v>156</v>
      </c>
      <c r="D336" s="85"/>
    </row>
    <row r="337" spans="1:4" ht="45" x14ac:dyDescent="0.25">
      <c r="A337" s="145" t="s">
        <v>1507</v>
      </c>
      <c r="B337" s="145" t="s">
        <v>1509</v>
      </c>
      <c r="C337" s="146">
        <v>57</v>
      </c>
      <c r="D337" s="85"/>
    </row>
    <row r="338" spans="1:4" ht="45" x14ac:dyDescent="0.25">
      <c r="A338" s="145" t="s">
        <v>1511</v>
      </c>
      <c r="B338" s="145" t="s">
        <v>1513</v>
      </c>
      <c r="C338" s="146">
        <v>98</v>
      </c>
      <c r="D338" s="85"/>
    </row>
    <row r="339" spans="1:4" ht="30" x14ac:dyDescent="0.25">
      <c r="A339" s="145" t="s">
        <v>629</v>
      </c>
      <c r="B339" s="145" t="s">
        <v>631</v>
      </c>
      <c r="C339" s="148">
        <v>1102</v>
      </c>
      <c r="D339" s="85"/>
    </row>
    <row r="340" spans="1:4" ht="45" x14ac:dyDescent="0.25">
      <c r="A340" s="145" t="s">
        <v>1520</v>
      </c>
      <c r="B340" s="145" t="s">
        <v>1522</v>
      </c>
      <c r="C340" s="145">
        <v>0</v>
      </c>
      <c r="D340" s="85"/>
    </row>
    <row r="341" spans="1:4" ht="30" x14ac:dyDescent="0.25">
      <c r="A341" s="145" t="s">
        <v>474</v>
      </c>
      <c r="B341" s="145" t="s">
        <v>476</v>
      </c>
      <c r="C341" s="146">
        <v>26</v>
      </c>
      <c r="D341" s="85"/>
    </row>
    <row r="342" spans="1:4" ht="30" x14ac:dyDescent="0.25">
      <c r="A342" s="145" t="s">
        <v>612</v>
      </c>
      <c r="B342" s="145" t="s">
        <v>614</v>
      </c>
      <c r="C342" s="148">
        <v>5591</v>
      </c>
      <c r="D342" s="85"/>
    </row>
    <row r="343" spans="1:4" ht="30" x14ac:dyDescent="0.25">
      <c r="A343" s="145" t="s">
        <v>902</v>
      </c>
      <c r="B343" s="145" t="s">
        <v>904</v>
      </c>
      <c r="C343" s="145">
        <v>0</v>
      </c>
      <c r="D343" s="85"/>
    </row>
    <row r="344" spans="1:4" ht="30" x14ac:dyDescent="0.25">
      <c r="A344" s="145" t="s">
        <v>1020</v>
      </c>
      <c r="B344" s="145" t="s">
        <v>1022</v>
      </c>
      <c r="C344" s="148">
        <v>1025</v>
      </c>
      <c r="D344" s="85"/>
    </row>
    <row r="345" spans="1:4" ht="30" x14ac:dyDescent="0.25">
      <c r="A345" s="145" t="s">
        <v>1279</v>
      </c>
      <c r="B345" s="145" t="s">
        <v>1281</v>
      </c>
      <c r="C345" s="146">
        <v>38</v>
      </c>
      <c r="D345" s="85"/>
    </row>
    <row r="346" spans="1:4" ht="30" x14ac:dyDescent="0.25">
      <c r="A346" s="145" t="s">
        <v>1491</v>
      </c>
      <c r="B346" s="145" t="s">
        <v>1493</v>
      </c>
      <c r="C346" s="146">
        <v>249</v>
      </c>
      <c r="D346" s="85"/>
    </row>
    <row r="347" spans="1:4" ht="60" x14ac:dyDescent="0.25">
      <c r="A347" s="145" t="s">
        <v>886</v>
      </c>
      <c r="B347" s="145" t="s">
        <v>888</v>
      </c>
      <c r="C347" s="146">
        <v>115</v>
      </c>
      <c r="D347" s="85"/>
    </row>
    <row r="348" spans="1:4" ht="60" x14ac:dyDescent="0.25">
      <c r="A348" s="145" t="s">
        <v>889</v>
      </c>
      <c r="B348" s="145" t="s">
        <v>891</v>
      </c>
      <c r="C348" s="146">
        <v>119</v>
      </c>
      <c r="D348" s="85"/>
    </row>
    <row r="349" spans="1:4" ht="120" x14ac:dyDescent="0.25">
      <c r="A349" s="145" t="s">
        <v>774</v>
      </c>
      <c r="B349" s="145" t="s">
        <v>776</v>
      </c>
      <c r="C349" s="146">
        <v>96</v>
      </c>
      <c r="D349" s="85"/>
    </row>
    <row r="350" spans="1:4" ht="120" x14ac:dyDescent="0.25">
      <c r="A350" s="145" t="s">
        <v>767</v>
      </c>
      <c r="B350" s="145" t="s">
        <v>769</v>
      </c>
      <c r="C350" s="146">
        <v>409</v>
      </c>
      <c r="D350" s="85"/>
    </row>
    <row r="351" spans="1:4" ht="120" x14ac:dyDescent="0.25">
      <c r="A351" s="145" t="s">
        <v>771</v>
      </c>
      <c r="B351" s="145" t="s">
        <v>773</v>
      </c>
      <c r="C351" s="146">
        <v>75</v>
      </c>
      <c r="D351" s="85"/>
    </row>
    <row r="352" spans="1:4" ht="30" x14ac:dyDescent="0.25">
      <c r="A352" s="145" t="s">
        <v>91</v>
      </c>
      <c r="B352" s="145" t="s">
        <v>93</v>
      </c>
      <c r="C352" s="148">
        <v>2072</v>
      </c>
      <c r="D352" s="85"/>
    </row>
    <row r="353" spans="1:4" ht="409.5" x14ac:dyDescent="0.25">
      <c r="A353" s="145" t="s">
        <v>1222</v>
      </c>
      <c r="B353" s="145" t="s">
        <v>1224</v>
      </c>
      <c r="C353" s="145">
        <v>0</v>
      </c>
      <c r="D353" s="85"/>
    </row>
    <row r="354" spans="1:4" ht="409.5" x14ac:dyDescent="0.25">
      <c r="A354" s="145" t="s">
        <v>1230</v>
      </c>
      <c r="B354" s="145" t="s">
        <v>1232</v>
      </c>
      <c r="C354" s="145">
        <v>0</v>
      </c>
      <c r="D354" s="85"/>
    </row>
    <row r="355" spans="1:4" ht="30" x14ac:dyDescent="0.25">
      <c r="A355" s="145" t="s">
        <v>2011</v>
      </c>
      <c r="B355" s="145" t="s">
        <v>2013</v>
      </c>
      <c r="C355" s="145">
        <v>0</v>
      </c>
      <c r="D355" s="85"/>
    </row>
    <row r="356" spans="1:4" ht="30" x14ac:dyDescent="0.25">
      <c r="A356" s="145" t="s">
        <v>1785</v>
      </c>
      <c r="B356" s="145" t="s">
        <v>1787</v>
      </c>
      <c r="C356" s="146">
        <v>10</v>
      </c>
      <c r="D356" s="85"/>
    </row>
    <row r="357" spans="1:4" ht="30" x14ac:dyDescent="0.25">
      <c r="A357" s="145" t="s">
        <v>1873</v>
      </c>
      <c r="B357" s="145" t="s">
        <v>1875</v>
      </c>
      <c r="C357" s="145">
        <v>0</v>
      </c>
      <c r="D357" s="85"/>
    </row>
    <row r="358" spans="1:4" ht="45" x14ac:dyDescent="0.25">
      <c r="A358" s="145" t="s">
        <v>626</v>
      </c>
      <c r="B358" s="145" t="s">
        <v>628</v>
      </c>
      <c r="C358" s="146">
        <v>227</v>
      </c>
      <c r="D358" s="85"/>
    </row>
    <row r="359" spans="1:4" ht="30" x14ac:dyDescent="0.25">
      <c r="A359" s="145" t="s">
        <v>433</v>
      </c>
      <c r="B359" s="145" t="s">
        <v>435</v>
      </c>
      <c r="C359" s="146">
        <v>15</v>
      </c>
      <c r="D359" s="85"/>
    </row>
    <row r="360" spans="1:4" ht="30" x14ac:dyDescent="0.25">
      <c r="A360" s="145" t="s">
        <v>1028</v>
      </c>
      <c r="B360" s="145" t="s">
        <v>1030</v>
      </c>
      <c r="C360" s="146">
        <v>457</v>
      </c>
      <c r="D360" s="85"/>
    </row>
    <row r="361" spans="1:4" ht="30" x14ac:dyDescent="0.25">
      <c r="A361" s="145" t="s">
        <v>1031</v>
      </c>
      <c r="B361" s="145" t="s">
        <v>1033</v>
      </c>
      <c r="C361" s="145">
        <v>0</v>
      </c>
      <c r="D361" s="85"/>
    </row>
    <row r="362" spans="1:4" ht="45" x14ac:dyDescent="0.25">
      <c r="A362" s="145" t="s">
        <v>1927</v>
      </c>
      <c r="B362" s="145" t="s">
        <v>1929</v>
      </c>
      <c r="C362" s="146">
        <v>38</v>
      </c>
      <c r="D362" s="85"/>
    </row>
    <row r="363" spans="1:4" ht="30" x14ac:dyDescent="0.25">
      <c r="A363" s="145" t="s">
        <v>1919</v>
      </c>
      <c r="B363" s="145" t="s">
        <v>1921</v>
      </c>
      <c r="C363" s="146">
        <v>157</v>
      </c>
      <c r="D363" s="85"/>
    </row>
    <row r="364" spans="1:4" ht="30" x14ac:dyDescent="0.25">
      <c r="A364" s="145" t="s">
        <v>1347</v>
      </c>
      <c r="B364" s="145" t="s">
        <v>1349</v>
      </c>
      <c r="C364" s="145">
        <v>0</v>
      </c>
      <c r="D364" s="85"/>
    </row>
    <row r="365" spans="1:4" ht="30" x14ac:dyDescent="0.25">
      <c r="A365" s="145" t="s">
        <v>1130</v>
      </c>
      <c r="B365" s="145" t="s">
        <v>1132</v>
      </c>
      <c r="C365" s="145">
        <v>0</v>
      </c>
      <c r="D365" s="85"/>
    </row>
    <row r="366" spans="1:4" ht="30" x14ac:dyDescent="0.25">
      <c r="A366" s="145" t="s">
        <v>2380</v>
      </c>
      <c r="B366" s="145" t="s">
        <v>2382</v>
      </c>
      <c r="C366" s="145">
        <v>0</v>
      </c>
      <c r="D366" s="85"/>
    </row>
    <row r="367" spans="1:4" ht="45" x14ac:dyDescent="0.25">
      <c r="A367" s="145" t="s">
        <v>2165</v>
      </c>
      <c r="B367" s="145" t="s">
        <v>2167</v>
      </c>
      <c r="C367" s="145">
        <v>0</v>
      </c>
      <c r="D367" s="85"/>
    </row>
    <row r="368" spans="1:4" ht="75" x14ac:dyDescent="0.25">
      <c r="A368" s="145" t="s">
        <v>1910</v>
      </c>
      <c r="B368" s="145" t="s">
        <v>1912</v>
      </c>
      <c r="C368" s="146">
        <v>49</v>
      </c>
      <c r="D368" s="85"/>
    </row>
    <row r="369" spans="1:4" ht="30" x14ac:dyDescent="0.25">
      <c r="A369" s="145" t="s">
        <v>570</v>
      </c>
      <c r="B369" s="145" t="s">
        <v>572</v>
      </c>
      <c r="C369" s="145">
        <v>0</v>
      </c>
      <c r="D369" s="85"/>
    </row>
    <row r="370" spans="1:4" ht="30" x14ac:dyDescent="0.25">
      <c r="A370" s="145" t="s">
        <v>1884</v>
      </c>
      <c r="B370" s="145" t="s">
        <v>1886</v>
      </c>
      <c r="C370" s="145">
        <v>0</v>
      </c>
      <c r="D370" s="85"/>
    </row>
    <row r="371" spans="1:4" ht="30" x14ac:dyDescent="0.25">
      <c r="A371" s="145" t="s">
        <v>1406</v>
      </c>
      <c r="B371" s="145" t="s">
        <v>1408</v>
      </c>
      <c r="C371" s="145">
        <v>0</v>
      </c>
      <c r="D371" s="85"/>
    </row>
    <row r="372" spans="1:4" ht="45" x14ac:dyDescent="0.25">
      <c r="A372" s="145" t="s">
        <v>44</v>
      </c>
      <c r="B372" s="145" t="s">
        <v>46</v>
      </c>
      <c r="C372" s="145">
        <v>0</v>
      </c>
      <c r="D372" s="85"/>
    </row>
    <row r="373" spans="1:4" ht="30" x14ac:dyDescent="0.25">
      <c r="A373" s="145" t="s">
        <v>554</v>
      </c>
      <c r="B373" s="145" t="s">
        <v>556</v>
      </c>
      <c r="C373" s="145">
        <v>0</v>
      </c>
      <c r="D373" s="85"/>
    </row>
    <row r="374" spans="1:4" ht="30" x14ac:dyDescent="0.25">
      <c r="A374" s="145" t="s">
        <v>1100</v>
      </c>
      <c r="B374" s="145" t="s">
        <v>1102</v>
      </c>
      <c r="C374" s="146">
        <v>316</v>
      </c>
      <c r="D374" s="85"/>
    </row>
    <row r="375" spans="1:4" ht="30" x14ac:dyDescent="0.25">
      <c r="A375" s="145" t="s">
        <v>1942</v>
      </c>
      <c r="B375" s="145" t="s">
        <v>1944</v>
      </c>
      <c r="C375" s="145">
        <v>0</v>
      </c>
      <c r="D375" s="85"/>
    </row>
    <row r="376" spans="1:4" ht="30" x14ac:dyDescent="0.25">
      <c r="A376" s="145" t="s">
        <v>1247</v>
      </c>
      <c r="B376" s="145" t="s">
        <v>1249</v>
      </c>
      <c r="C376" s="148">
        <v>28004</v>
      </c>
      <c r="D376" s="85"/>
    </row>
    <row r="377" spans="1:4" ht="30" x14ac:dyDescent="0.25">
      <c r="A377" s="145" t="s">
        <v>1244</v>
      </c>
      <c r="B377" s="145" t="s">
        <v>1246</v>
      </c>
      <c r="C377" s="145">
        <v>0</v>
      </c>
      <c r="D377" s="85"/>
    </row>
    <row r="378" spans="1:4" ht="30" x14ac:dyDescent="0.25">
      <c r="A378" s="145" t="s">
        <v>1011</v>
      </c>
      <c r="B378" s="145" t="s">
        <v>1013</v>
      </c>
      <c r="C378" s="146">
        <v>3</v>
      </c>
      <c r="D378" s="85"/>
    </row>
    <row r="379" spans="1:4" ht="45" x14ac:dyDescent="0.25">
      <c r="A379" s="145" t="s">
        <v>638</v>
      </c>
      <c r="B379" s="145" t="s">
        <v>640</v>
      </c>
      <c r="C379" s="145">
        <v>0</v>
      </c>
      <c r="D379" s="85"/>
    </row>
    <row r="380" spans="1:4" ht="30" x14ac:dyDescent="0.25">
      <c r="A380" s="145" t="s">
        <v>1659</v>
      </c>
      <c r="B380" s="145" t="s">
        <v>1661</v>
      </c>
      <c r="C380" s="146">
        <v>2</v>
      </c>
      <c r="D380" s="85"/>
    </row>
    <row r="381" spans="1:4" ht="30" x14ac:dyDescent="0.25">
      <c r="A381" s="145" t="s">
        <v>2113</v>
      </c>
      <c r="B381" s="145" t="s">
        <v>2115</v>
      </c>
      <c r="C381" s="148">
        <v>1611</v>
      </c>
      <c r="D381" s="85"/>
    </row>
    <row r="382" spans="1:4" ht="30" x14ac:dyDescent="0.25">
      <c r="A382" s="145" t="s">
        <v>1782</v>
      </c>
      <c r="B382" s="145" t="s">
        <v>1784</v>
      </c>
      <c r="C382" s="145">
        <v>0</v>
      </c>
      <c r="D382" s="85"/>
    </row>
    <row r="383" spans="1:4" ht="30" x14ac:dyDescent="0.25">
      <c r="A383" s="145" t="s">
        <v>1859</v>
      </c>
      <c r="B383" s="145" t="s">
        <v>1861</v>
      </c>
      <c r="C383" s="145">
        <v>0</v>
      </c>
      <c r="D383" s="85"/>
    </row>
    <row r="384" spans="1:4" ht="45" x14ac:dyDescent="0.25">
      <c r="A384" s="145" t="s">
        <v>1722</v>
      </c>
      <c r="B384" s="145" t="s">
        <v>1724</v>
      </c>
      <c r="C384" s="145">
        <v>0</v>
      </c>
      <c r="D384" s="85"/>
    </row>
    <row r="385" spans="1:4" ht="30" x14ac:dyDescent="0.25">
      <c r="A385" s="145" t="s">
        <v>808</v>
      </c>
      <c r="B385" s="145" t="s">
        <v>810</v>
      </c>
      <c r="C385" s="146">
        <v>10</v>
      </c>
      <c r="D385" s="85"/>
    </row>
    <row r="386" spans="1:4" ht="45" x14ac:dyDescent="0.25">
      <c r="A386" s="145" t="s">
        <v>804</v>
      </c>
      <c r="B386" s="145" t="s">
        <v>806</v>
      </c>
      <c r="C386" s="145">
        <v>0</v>
      </c>
      <c r="D386" s="85"/>
    </row>
    <row r="387" spans="1:4" ht="30" x14ac:dyDescent="0.25">
      <c r="A387" s="145" t="s">
        <v>1939</v>
      </c>
      <c r="B387" s="145" t="s">
        <v>1941</v>
      </c>
      <c r="C387" s="148">
        <v>9000</v>
      </c>
      <c r="D387" s="85"/>
    </row>
    <row r="388" spans="1:4" ht="30" x14ac:dyDescent="0.25">
      <c r="A388" s="145" t="s">
        <v>1143</v>
      </c>
      <c r="B388" s="145" t="s">
        <v>1145</v>
      </c>
      <c r="C388" s="145">
        <v>0</v>
      </c>
      <c r="D388" s="85"/>
    </row>
    <row r="389" spans="1:4" ht="45" x14ac:dyDescent="0.25">
      <c r="A389" s="145" t="s">
        <v>1767</v>
      </c>
      <c r="B389" s="145" t="s">
        <v>1769</v>
      </c>
      <c r="C389" s="145">
        <v>0</v>
      </c>
      <c r="D389" s="85"/>
    </row>
    <row r="390" spans="1:4" ht="30" x14ac:dyDescent="0.25">
      <c r="A390" s="145" t="s">
        <v>971</v>
      </c>
      <c r="B390" s="145" t="s">
        <v>973</v>
      </c>
      <c r="C390" s="146">
        <v>328</v>
      </c>
      <c r="D390" s="85"/>
    </row>
    <row r="391" spans="1:4" ht="30" x14ac:dyDescent="0.25">
      <c r="A391" s="145" t="s">
        <v>927</v>
      </c>
      <c r="B391" s="145" t="s">
        <v>929</v>
      </c>
      <c r="C391" s="146">
        <v>107</v>
      </c>
      <c r="D391" s="85"/>
    </row>
    <row r="392" spans="1:4" ht="45" x14ac:dyDescent="0.25">
      <c r="A392" s="145" t="s">
        <v>1307</v>
      </c>
      <c r="B392" s="145" t="s">
        <v>1309</v>
      </c>
      <c r="C392" s="148">
        <v>3478</v>
      </c>
      <c r="D392" s="85"/>
    </row>
    <row r="393" spans="1:4" ht="45" x14ac:dyDescent="0.25">
      <c r="A393" s="145" t="s">
        <v>1869</v>
      </c>
      <c r="B393" s="145" t="s">
        <v>1871</v>
      </c>
      <c r="C393" s="146">
        <v>83</v>
      </c>
      <c r="D393" s="85"/>
    </row>
    <row r="394" spans="1:4" ht="30" x14ac:dyDescent="0.25">
      <c r="A394" s="145" t="s">
        <v>1584</v>
      </c>
      <c r="B394" s="145" t="s">
        <v>1586</v>
      </c>
      <c r="C394" s="148">
        <v>1632</v>
      </c>
      <c r="D394" s="85"/>
    </row>
    <row r="395" spans="1:4" ht="30" x14ac:dyDescent="0.25">
      <c r="A395" s="145" t="s">
        <v>1588</v>
      </c>
      <c r="B395" s="145" t="s">
        <v>1590</v>
      </c>
      <c r="C395" s="146">
        <v>8</v>
      </c>
      <c r="D395" s="85"/>
    </row>
    <row r="396" spans="1:4" ht="30" x14ac:dyDescent="0.25">
      <c r="A396" s="145" t="s">
        <v>593</v>
      </c>
      <c r="B396" s="145" t="s">
        <v>595</v>
      </c>
      <c r="C396" s="145">
        <v>0</v>
      </c>
      <c r="D396" s="85"/>
    </row>
    <row r="397" spans="1:4" ht="30" x14ac:dyDescent="0.25">
      <c r="A397" s="145" t="s">
        <v>2118</v>
      </c>
      <c r="B397" s="145" t="s">
        <v>2120</v>
      </c>
      <c r="C397" s="145">
        <v>0</v>
      </c>
      <c r="D397" s="85"/>
    </row>
    <row r="398" spans="1:4" ht="30" x14ac:dyDescent="0.25">
      <c r="A398" s="145" t="s">
        <v>1400</v>
      </c>
      <c r="B398" s="145" t="s">
        <v>1402</v>
      </c>
      <c r="C398" s="146">
        <v>377</v>
      </c>
      <c r="D398" s="85"/>
    </row>
    <row r="399" spans="1:4" ht="30" x14ac:dyDescent="0.25">
      <c r="A399" s="145" t="s">
        <v>537</v>
      </c>
      <c r="B399" s="145" t="s">
        <v>539</v>
      </c>
      <c r="C399" s="145">
        <v>0</v>
      </c>
      <c r="D399" s="85"/>
    </row>
    <row r="400" spans="1:4" ht="30" x14ac:dyDescent="0.25">
      <c r="A400" s="145" t="s">
        <v>1055</v>
      </c>
      <c r="B400" s="145" t="s">
        <v>1057</v>
      </c>
      <c r="C400" s="146">
        <v>582</v>
      </c>
      <c r="D400" s="85"/>
    </row>
    <row r="401" spans="1:4" ht="30" x14ac:dyDescent="0.25">
      <c r="A401" s="145" t="s">
        <v>1199</v>
      </c>
      <c r="B401" s="145" t="s">
        <v>1201</v>
      </c>
      <c r="C401" s="146">
        <v>272</v>
      </c>
      <c r="D401" s="85"/>
    </row>
    <row r="402" spans="1:4" ht="30" x14ac:dyDescent="0.25">
      <c r="A402" s="145" t="s">
        <v>1202</v>
      </c>
      <c r="B402" s="145" t="s">
        <v>1204</v>
      </c>
      <c r="C402" s="146">
        <v>63</v>
      </c>
      <c r="D402" s="85"/>
    </row>
    <row r="403" spans="1:4" ht="30" x14ac:dyDescent="0.25">
      <c r="A403" s="145" t="s">
        <v>1958</v>
      </c>
      <c r="B403" s="145" t="s">
        <v>1960</v>
      </c>
      <c r="C403" s="148">
        <v>10352</v>
      </c>
      <c r="D403" s="85"/>
    </row>
    <row r="404" spans="1:4" ht="45" x14ac:dyDescent="0.25">
      <c r="A404" s="145" t="s">
        <v>1931</v>
      </c>
      <c r="B404" s="145" t="s">
        <v>1933</v>
      </c>
      <c r="C404" s="146">
        <v>133</v>
      </c>
      <c r="D404" s="85"/>
    </row>
    <row r="405" spans="1:4" ht="30" x14ac:dyDescent="0.25">
      <c r="A405" s="145" t="s">
        <v>1156</v>
      </c>
      <c r="B405" s="145" t="s">
        <v>1158</v>
      </c>
      <c r="C405" s="145">
        <v>0</v>
      </c>
      <c r="D405" s="85"/>
    </row>
    <row r="406" spans="1:4" ht="30" x14ac:dyDescent="0.25">
      <c r="A406" s="145" t="s">
        <v>1162</v>
      </c>
      <c r="B406" s="145" t="s">
        <v>1164</v>
      </c>
      <c r="C406" s="146">
        <v>71</v>
      </c>
      <c r="D406" s="85"/>
    </row>
    <row r="407" spans="1:4" ht="30" x14ac:dyDescent="0.25">
      <c r="A407" s="145" t="s">
        <v>2393</v>
      </c>
      <c r="B407" s="145" t="s">
        <v>2395</v>
      </c>
      <c r="C407" s="146">
        <v>100</v>
      </c>
      <c r="D407" s="85"/>
    </row>
    <row r="408" spans="1:4" ht="45" x14ac:dyDescent="0.25">
      <c r="A408" s="145" t="s">
        <v>2016</v>
      </c>
      <c r="B408" s="145" t="s">
        <v>2018</v>
      </c>
      <c r="C408" s="146">
        <v>485</v>
      </c>
      <c r="D408" s="85"/>
    </row>
    <row r="409" spans="1:4" ht="30" x14ac:dyDescent="0.25">
      <c r="A409" s="145" t="s">
        <v>150</v>
      </c>
      <c r="B409" s="145" t="s">
        <v>152</v>
      </c>
      <c r="C409" s="145">
        <v>0</v>
      </c>
      <c r="D409" s="85"/>
    </row>
    <row r="410" spans="1:4" ht="45" x14ac:dyDescent="0.25">
      <c r="A410" s="145" t="s">
        <v>214</v>
      </c>
      <c r="B410" s="145" t="s">
        <v>216</v>
      </c>
      <c r="C410" s="146">
        <v>495</v>
      </c>
      <c r="D410" s="85"/>
    </row>
    <row r="411" spans="1:4" ht="30" x14ac:dyDescent="0.25">
      <c r="A411" s="145" t="s">
        <v>2416</v>
      </c>
      <c r="B411" s="145" t="s">
        <v>2418</v>
      </c>
      <c r="C411" s="146">
        <v>100</v>
      </c>
      <c r="D411" s="85"/>
    </row>
    <row r="412" spans="1:4" ht="30" x14ac:dyDescent="0.25">
      <c r="A412" s="145" t="s">
        <v>162</v>
      </c>
      <c r="B412" s="145" t="s">
        <v>164</v>
      </c>
      <c r="C412" s="146">
        <v>180</v>
      </c>
      <c r="D412" s="85"/>
    </row>
    <row r="413" spans="1:4" ht="30" x14ac:dyDescent="0.25">
      <c r="A413" s="145" t="s">
        <v>129</v>
      </c>
      <c r="B413" s="145" t="s">
        <v>131</v>
      </c>
      <c r="C413" s="146">
        <v>227</v>
      </c>
      <c r="D413" s="85"/>
    </row>
    <row r="414" spans="1:4" ht="30" x14ac:dyDescent="0.25">
      <c r="A414" s="145" t="s">
        <v>1689</v>
      </c>
      <c r="B414" s="145" t="s">
        <v>1691</v>
      </c>
      <c r="C414" s="145">
        <v>0</v>
      </c>
      <c r="D414" s="85"/>
    </row>
    <row r="415" spans="1:4" ht="30" x14ac:dyDescent="0.25">
      <c r="A415" s="145" t="s">
        <v>190</v>
      </c>
      <c r="B415" s="145" t="s">
        <v>192</v>
      </c>
      <c r="C415" s="146">
        <v>103</v>
      </c>
      <c r="D415" s="85"/>
    </row>
    <row r="416" spans="1:4" ht="30" x14ac:dyDescent="0.25">
      <c r="A416" s="145" t="s">
        <v>1453</v>
      </c>
      <c r="B416" s="145" t="s">
        <v>1455</v>
      </c>
      <c r="C416" s="145">
        <v>0</v>
      </c>
      <c r="D416" s="85"/>
    </row>
    <row r="417" spans="1:4" ht="30" x14ac:dyDescent="0.25">
      <c r="A417" s="145" t="s">
        <v>1457</v>
      </c>
      <c r="B417" s="145" t="s">
        <v>1459</v>
      </c>
      <c r="C417" s="146">
        <v>84</v>
      </c>
      <c r="D417" s="85"/>
    </row>
    <row r="418" spans="1:4" ht="30" x14ac:dyDescent="0.25">
      <c r="A418" s="145" t="s">
        <v>242</v>
      </c>
      <c r="B418" s="145" t="s">
        <v>244</v>
      </c>
      <c r="C418" s="146">
        <v>84</v>
      </c>
      <c r="D418" s="85"/>
    </row>
    <row r="419" spans="1:4" ht="30" x14ac:dyDescent="0.25">
      <c r="A419" s="145" t="s">
        <v>208</v>
      </c>
      <c r="B419" s="145" t="s">
        <v>210</v>
      </c>
      <c r="C419" s="146">
        <v>12</v>
      </c>
      <c r="D419" s="85"/>
    </row>
    <row r="420" spans="1:4" ht="90" x14ac:dyDescent="0.25">
      <c r="A420" s="145" t="s">
        <v>2422</v>
      </c>
      <c r="B420" s="145" t="s">
        <v>2424</v>
      </c>
      <c r="C420" s="145">
        <v>0</v>
      </c>
      <c r="D420" s="85"/>
    </row>
    <row r="421" spans="1:4" ht="30" x14ac:dyDescent="0.25">
      <c r="A421" s="145" t="s">
        <v>168</v>
      </c>
      <c r="B421" s="145" t="s">
        <v>170</v>
      </c>
      <c r="C421" s="146">
        <v>103</v>
      </c>
      <c r="D421" s="85"/>
    </row>
    <row r="422" spans="1:4" ht="45" x14ac:dyDescent="0.25">
      <c r="A422" s="145" t="s">
        <v>220</v>
      </c>
      <c r="B422" s="145" t="s">
        <v>222</v>
      </c>
      <c r="C422" s="146">
        <v>281</v>
      </c>
      <c r="D422" s="85"/>
    </row>
    <row r="423" spans="1:4" ht="30" x14ac:dyDescent="0.25">
      <c r="A423" s="145" t="s">
        <v>224</v>
      </c>
      <c r="B423" s="145" t="s">
        <v>226</v>
      </c>
      <c r="C423" s="146">
        <v>120</v>
      </c>
      <c r="D423" s="85"/>
    </row>
    <row r="424" spans="1:4" ht="45" x14ac:dyDescent="0.25">
      <c r="A424" s="145" t="s">
        <v>1195</v>
      </c>
      <c r="B424" s="145" t="s">
        <v>1197</v>
      </c>
      <c r="C424" s="145">
        <v>0</v>
      </c>
      <c r="D424" s="85"/>
    </row>
    <row r="425" spans="1:4" ht="30" x14ac:dyDescent="0.25">
      <c r="A425" s="145" t="s">
        <v>105</v>
      </c>
      <c r="B425" s="145" t="s">
        <v>107</v>
      </c>
      <c r="C425" s="145">
        <v>0</v>
      </c>
      <c r="D425" s="85"/>
    </row>
    <row r="426" spans="1:4" ht="30" x14ac:dyDescent="0.25">
      <c r="A426" s="145" t="s">
        <v>269</v>
      </c>
      <c r="B426" s="145" t="s">
        <v>271</v>
      </c>
      <c r="C426" s="145">
        <v>0</v>
      </c>
      <c r="D426" s="85"/>
    </row>
    <row r="427" spans="1:4" ht="45" x14ac:dyDescent="0.25">
      <c r="A427" s="145" t="s">
        <v>202</v>
      </c>
      <c r="B427" s="145" t="s">
        <v>204</v>
      </c>
      <c r="C427" s="145">
        <v>0</v>
      </c>
      <c r="D427" s="85"/>
    </row>
    <row r="428" spans="1:4" ht="45" x14ac:dyDescent="0.25">
      <c r="A428" s="145" t="s">
        <v>1183</v>
      </c>
      <c r="B428" s="145" t="s">
        <v>1185</v>
      </c>
      <c r="C428" s="148">
        <v>1132</v>
      </c>
      <c r="D428" s="85"/>
    </row>
    <row r="429" spans="1:4" ht="30" x14ac:dyDescent="0.25">
      <c r="A429" s="145" t="s">
        <v>2019</v>
      </c>
      <c r="B429" s="145" t="s">
        <v>2021</v>
      </c>
      <c r="C429" s="145">
        <v>0</v>
      </c>
      <c r="D429" s="85"/>
    </row>
    <row r="430" spans="1:4" ht="30" x14ac:dyDescent="0.25">
      <c r="A430" s="145" t="s">
        <v>1216</v>
      </c>
      <c r="B430" s="145" t="s">
        <v>1218</v>
      </c>
      <c r="C430" s="146">
        <v>286</v>
      </c>
      <c r="D430" s="85"/>
    </row>
    <row r="431" spans="1:4" ht="30" x14ac:dyDescent="0.25">
      <c r="A431" s="145" t="s">
        <v>1964</v>
      </c>
      <c r="B431" s="145" t="s">
        <v>1966</v>
      </c>
      <c r="C431" s="145">
        <v>0</v>
      </c>
      <c r="D431" s="85"/>
    </row>
    <row r="432" spans="1:4" ht="30" x14ac:dyDescent="0.25">
      <c r="A432" s="145" t="s">
        <v>180</v>
      </c>
      <c r="B432" s="145" t="s">
        <v>182</v>
      </c>
      <c r="C432" s="146">
        <v>91</v>
      </c>
      <c r="D432" s="85"/>
    </row>
    <row r="433" spans="1:4" ht="30" x14ac:dyDescent="0.25">
      <c r="A433" s="145" t="s">
        <v>184</v>
      </c>
      <c r="B433" s="145" t="s">
        <v>186</v>
      </c>
      <c r="C433" s="146">
        <v>91</v>
      </c>
      <c r="D433" s="85"/>
    </row>
    <row r="434" spans="1:4" ht="30" x14ac:dyDescent="0.25">
      <c r="A434" s="145" t="s">
        <v>196</v>
      </c>
      <c r="B434" s="145" t="s">
        <v>198</v>
      </c>
      <c r="C434" s="145">
        <v>0</v>
      </c>
      <c r="D434" s="85"/>
    </row>
    <row r="435" spans="1:4" ht="30" x14ac:dyDescent="0.25">
      <c r="A435" s="145" t="s">
        <v>228</v>
      </c>
      <c r="B435" s="145" t="s">
        <v>230</v>
      </c>
      <c r="C435" s="146">
        <v>658</v>
      </c>
      <c r="D435" s="85"/>
    </row>
    <row r="436" spans="1:4" ht="30" x14ac:dyDescent="0.25">
      <c r="A436" s="145" t="s">
        <v>231</v>
      </c>
      <c r="B436" s="145" t="s">
        <v>233</v>
      </c>
      <c r="C436" s="148">
        <v>1964</v>
      </c>
      <c r="D436" s="85"/>
    </row>
    <row r="437" spans="1:4" ht="45" x14ac:dyDescent="0.25">
      <c r="A437" s="145" t="s">
        <v>234</v>
      </c>
      <c r="B437" s="145" t="s">
        <v>236</v>
      </c>
      <c r="C437" s="146">
        <v>467</v>
      </c>
      <c r="D437" s="85"/>
    </row>
    <row r="438" spans="1:4" ht="30" x14ac:dyDescent="0.25">
      <c r="A438" s="145" t="s">
        <v>246</v>
      </c>
      <c r="B438" s="145" t="s">
        <v>248</v>
      </c>
      <c r="C438" s="146">
        <v>67</v>
      </c>
      <c r="D438" s="85"/>
    </row>
    <row r="439" spans="1:4" ht="30" x14ac:dyDescent="0.25">
      <c r="A439" s="145" t="s">
        <v>250</v>
      </c>
      <c r="B439" s="145" t="s">
        <v>252</v>
      </c>
      <c r="C439" s="145">
        <v>0</v>
      </c>
      <c r="D439" s="85"/>
    </row>
    <row r="440" spans="1:4" ht="30" x14ac:dyDescent="0.25">
      <c r="A440" s="145" t="s">
        <v>286</v>
      </c>
      <c r="B440" s="145" t="s">
        <v>288</v>
      </c>
      <c r="C440" s="146">
        <v>6</v>
      </c>
      <c r="D440" s="85"/>
    </row>
    <row r="441" spans="1:4" ht="30" x14ac:dyDescent="0.25">
      <c r="A441" s="145" t="s">
        <v>290</v>
      </c>
      <c r="B441" s="145" t="s">
        <v>292</v>
      </c>
      <c r="C441" s="146">
        <v>25</v>
      </c>
      <c r="D441" s="85"/>
    </row>
    <row r="442" spans="1:4" ht="30" x14ac:dyDescent="0.25">
      <c r="A442" s="145" t="s">
        <v>294</v>
      </c>
      <c r="B442" s="145" t="s">
        <v>296</v>
      </c>
      <c r="C442" s="146">
        <v>20</v>
      </c>
      <c r="D442" s="85"/>
    </row>
    <row r="443" spans="1:4" ht="30" x14ac:dyDescent="0.25">
      <c r="A443" s="145" t="s">
        <v>298</v>
      </c>
      <c r="B443" s="145" t="s">
        <v>300</v>
      </c>
      <c r="C443" s="145">
        <v>0</v>
      </c>
      <c r="D443" s="85"/>
    </row>
    <row r="444" spans="1:4" ht="30" x14ac:dyDescent="0.25">
      <c r="A444" s="145" t="s">
        <v>301</v>
      </c>
      <c r="B444" s="145" t="s">
        <v>303</v>
      </c>
      <c r="C444" s="146">
        <v>7</v>
      </c>
      <c r="D444" s="85"/>
    </row>
    <row r="445" spans="1:4" ht="30" x14ac:dyDescent="0.25">
      <c r="A445" s="145" t="s">
        <v>305</v>
      </c>
      <c r="B445" s="145" t="s">
        <v>307</v>
      </c>
      <c r="C445" s="146">
        <v>19</v>
      </c>
      <c r="D445" s="85"/>
    </row>
    <row r="446" spans="1:4" ht="30" x14ac:dyDescent="0.25">
      <c r="A446" s="145" t="s">
        <v>311</v>
      </c>
      <c r="B446" s="145" t="s">
        <v>313</v>
      </c>
      <c r="C446" s="146">
        <v>966</v>
      </c>
      <c r="D446" s="85"/>
    </row>
    <row r="447" spans="1:4" ht="30" x14ac:dyDescent="0.25">
      <c r="A447" s="145" t="s">
        <v>321</v>
      </c>
      <c r="B447" s="145" t="s">
        <v>323</v>
      </c>
      <c r="C447" s="148">
        <v>1152</v>
      </c>
      <c r="D447" s="85"/>
    </row>
    <row r="448" spans="1:4" ht="30" x14ac:dyDescent="0.25">
      <c r="A448" s="145" t="s">
        <v>327</v>
      </c>
      <c r="B448" s="145" t="s">
        <v>2211</v>
      </c>
      <c r="C448" s="145">
        <v>0</v>
      </c>
      <c r="D448" s="85"/>
    </row>
    <row r="449" spans="1:4" ht="30" x14ac:dyDescent="0.25">
      <c r="A449" s="145" t="s">
        <v>341</v>
      </c>
      <c r="B449" s="145" t="s">
        <v>343</v>
      </c>
      <c r="C449" s="146">
        <v>103</v>
      </c>
      <c r="D449" s="85"/>
    </row>
    <row r="450" spans="1:4" ht="30" x14ac:dyDescent="0.25">
      <c r="A450" s="145" t="s">
        <v>345</v>
      </c>
      <c r="B450" s="145" t="s">
        <v>347</v>
      </c>
      <c r="C450" s="148">
        <v>1626</v>
      </c>
      <c r="D450" s="85"/>
    </row>
    <row r="451" spans="1:4" ht="45" x14ac:dyDescent="0.25">
      <c r="A451" s="145" t="s">
        <v>1065</v>
      </c>
      <c r="B451" s="145" t="s">
        <v>1067</v>
      </c>
      <c r="C451" s="146">
        <v>18</v>
      </c>
      <c r="D451" s="85"/>
    </row>
    <row r="452" spans="1:4" ht="30" x14ac:dyDescent="0.25">
      <c r="A452" s="145" t="s">
        <v>2148</v>
      </c>
      <c r="B452" s="145" t="s">
        <v>2150</v>
      </c>
      <c r="C452" s="146">
        <v>112</v>
      </c>
      <c r="D452" s="85"/>
    </row>
    <row r="453" spans="1:4" ht="30" x14ac:dyDescent="0.25">
      <c r="A453" s="145" t="s">
        <v>1167</v>
      </c>
      <c r="B453" s="145" t="s">
        <v>1169</v>
      </c>
      <c r="C453" s="146">
        <v>8</v>
      </c>
      <c r="D453" s="85"/>
    </row>
    <row r="454" spans="1:4" ht="60" x14ac:dyDescent="0.25">
      <c r="A454" s="145" t="s">
        <v>263</v>
      </c>
      <c r="B454" s="145" t="s">
        <v>265</v>
      </c>
      <c r="C454" s="146">
        <v>25</v>
      </c>
      <c r="D454" s="85"/>
    </row>
    <row r="455" spans="1:4" ht="30" x14ac:dyDescent="0.25">
      <c r="A455" s="145" t="s">
        <v>173</v>
      </c>
      <c r="B455" s="145" t="s">
        <v>175</v>
      </c>
      <c r="C455" s="145">
        <v>0</v>
      </c>
      <c r="D455" s="85"/>
    </row>
    <row r="456" spans="1:4" ht="30" x14ac:dyDescent="0.25">
      <c r="A456" s="145" t="s">
        <v>1968</v>
      </c>
      <c r="B456" s="145" t="s">
        <v>1970</v>
      </c>
      <c r="C456" s="145">
        <v>0</v>
      </c>
      <c r="D456" s="85"/>
    </row>
    <row r="457" spans="1:4" ht="45" x14ac:dyDescent="0.25">
      <c r="A457" s="145" t="s">
        <v>259</v>
      </c>
      <c r="B457" s="145" t="s">
        <v>261</v>
      </c>
      <c r="C457" s="145">
        <v>0</v>
      </c>
      <c r="D457" s="85"/>
    </row>
    <row r="458" spans="1:4" ht="30" x14ac:dyDescent="0.25">
      <c r="A458" s="147" t="s">
        <v>1189</v>
      </c>
      <c r="B458" s="145" t="s">
        <v>1191</v>
      </c>
      <c r="C458" s="145">
        <v>0</v>
      </c>
      <c r="D458" s="85"/>
    </row>
    <row r="459" spans="1:4" ht="30" x14ac:dyDescent="0.25">
      <c r="A459" s="145" t="s">
        <v>317</v>
      </c>
      <c r="B459" s="145" t="s">
        <v>319</v>
      </c>
      <c r="C459" s="145">
        <v>0</v>
      </c>
      <c r="D459" s="85"/>
    </row>
    <row r="460" spans="1:4" ht="30" x14ac:dyDescent="0.25">
      <c r="A460" s="145" t="s">
        <v>1205</v>
      </c>
      <c r="B460" s="145" t="s">
        <v>1207</v>
      </c>
      <c r="C460" s="146">
        <v>22</v>
      </c>
      <c r="D460" s="85"/>
    </row>
    <row r="461" spans="1:4" ht="30" x14ac:dyDescent="0.25">
      <c r="A461" s="145" t="s">
        <v>1208</v>
      </c>
      <c r="B461" s="145" t="s">
        <v>1210</v>
      </c>
      <c r="C461" s="145">
        <v>0</v>
      </c>
      <c r="D461" s="85"/>
    </row>
    <row r="462" spans="1:4" ht="60" x14ac:dyDescent="0.25">
      <c r="A462" s="145" t="s">
        <v>1213</v>
      </c>
      <c r="B462" s="145" t="s">
        <v>1215</v>
      </c>
      <c r="C462" s="146">
        <v>2</v>
      </c>
      <c r="D462" s="85"/>
    </row>
    <row r="463" spans="1:4" ht="45" x14ac:dyDescent="0.25">
      <c r="A463" s="145" t="s">
        <v>2002</v>
      </c>
      <c r="B463" s="145" t="s">
        <v>2004</v>
      </c>
      <c r="C463" s="145">
        <v>0</v>
      </c>
      <c r="D463" s="85"/>
    </row>
    <row r="464" spans="1:4" ht="45" x14ac:dyDescent="0.25">
      <c r="A464" s="145" t="s">
        <v>1283</v>
      </c>
      <c r="B464" s="145" t="s">
        <v>1285</v>
      </c>
      <c r="C464" s="146">
        <v>405</v>
      </c>
      <c r="D464" s="85"/>
    </row>
    <row r="465" spans="1:4" ht="30" x14ac:dyDescent="0.25">
      <c r="A465" s="145" t="s">
        <v>1008</v>
      </c>
      <c r="B465" s="145" t="s">
        <v>1010</v>
      </c>
      <c r="C465" s="145">
        <v>0</v>
      </c>
      <c r="D465" s="85"/>
    </row>
    <row r="466" spans="1:4" ht="45" x14ac:dyDescent="0.25">
      <c r="A466" s="145" t="s">
        <v>1891</v>
      </c>
      <c r="B466" s="145" t="s">
        <v>1893</v>
      </c>
      <c r="C466" s="146">
        <v>8</v>
      </c>
      <c r="D466" s="85"/>
    </row>
    <row r="467" spans="1:4" ht="60" x14ac:dyDescent="0.25">
      <c r="A467" s="145" t="s">
        <v>1448</v>
      </c>
      <c r="B467" s="145" t="s">
        <v>1450</v>
      </c>
      <c r="C467" s="145">
        <v>0</v>
      </c>
      <c r="D467" s="85"/>
    </row>
    <row r="468" spans="1:4" ht="60" x14ac:dyDescent="0.25">
      <c r="A468" s="145" t="s">
        <v>1441</v>
      </c>
      <c r="B468" s="145" t="s">
        <v>1443</v>
      </c>
      <c r="C468" s="146">
        <v>130</v>
      </c>
      <c r="D468" s="85"/>
    </row>
    <row r="469" spans="1:4" ht="60" x14ac:dyDescent="0.25">
      <c r="A469" s="145" t="s">
        <v>142</v>
      </c>
      <c r="B469" s="145" t="s">
        <v>144</v>
      </c>
      <c r="C469" s="145">
        <v>0</v>
      </c>
      <c r="D469" s="85"/>
    </row>
    <row r="470" spans="1:4" ht="30" x14ac:dyDescent="0.25">
      <c r="A470" s="145" t="s">
        <v>156</v>
      </c>
      <c r="B470" s="145" t="s">
        <v>158</v>
      </c>
      <c r="C470" s="146">
        <v>224</v>
      </c>
      <c r="D470" s="85"/>
    </row>
    <row r="471" spans="1:4" ht="45" x14ac:dyDescent="0.25">
      <c r="A471" s="145" t="s">
        <v>282</v>
      </c>
      <c r="B471" s="145" t="s">
        <v>284</v>
      </c>
      <c r="C471" s="146">
        <v>1</v>
      </c>
      <c r="D471" s="85"/>
    </row>
    <row r="472" spans="1:4" ht="30" x14ac:dyDescent="0.25">
      <c r="A472" s="145" t="s">
        <v>2258</v>
      </c>
      <c r="B472" s="145" t="s">
        <v>2260</v>
      </c>
      <c r="C472" s="148">
        <v>1134</v>
      </c>
      <c r="D472" s="85"/>
    </row>
    <row r="473" spans="1:4" ht="30" x14ac:dyDescent="0.25">
      <c r="A473" s="145" t="s">
        <v>355</v>
      </c>
      <c r="B473" s="145" t="s">
        <v>357</v>
      </c>
      <c r="C473" s="146">
        <v>26</v>
      </c>
      <c r="D473" s="85"/>
    </row>
    <row r="474" spans="1:4" ht="30" x14ac:dyDescent="0.25">
      <c r="A474" s="145" t="s">
        <v>335</v>
      </c>
      <c r="B474" s="145" t="s">
        <v>337</v>
      </c>
      <c r="C474" s="145">
        <v>0</v>
      </c>
      <c r="D474" s="85"/>
    </row>
    <row r="475" spans="1:4" ht="45" x14ac:dyDescent="0.25">
      <c r="A475" s="145" t="s">
        <v>255</v>
      </c>
      <c r="B475" s="145" t="s">
        <v>257</v>
      </c>
      <c r="C475" s="145">
        <v>0</v>
      </c>
      <c r="D475" s="85"/>
    </row>
    <row r="476" spans="1:4" ht="60" x14ac:dyDescent="0.25">
      <c r="A476" s="145" t="s">
        <v>55</v>
      </c>
      <c r="B476" s="145" t="s">
        <v>57</v>
      </c>
      <c r="C476" s="145">
        <v>0</v>
      </c>
      <c r="D476" s="85"/>
    </row>
    <row r="477" spans="1:4" ht="60" x14ac:dyDescent="0.25">
      <c r="A477" s="145" t="s">
        <v>59</v>
      </c>
      <c r="B477" s="145" t="s">
        <v>61</v>
      </c>
      <c r="C477" s="145">
        <v>0</v>
      </c>
      <c r="D477" s="85"/>
    </row>
    <row r="478" spans="1:4" ht="60" x14ac:dyDescent="0.25">
      <c r="A478" s="145" t="s">
        <v>1433</v>
      </c>
      <c r="B478" s="145" t="s">
        <v>1435</v>
      </c>
      <c r="C478" s="145">
        <v>0</v>
      </c>
      <c r="D478" s="85"/>
    </row>
    <row r="479" spans="1:4" ht="60" x14ac:dyDescent="0.25">
      <c r="A479" s="145" t="s">
        <v>1437</v>
      </c>
      <c r="B479" s="145" t="s">
        <v>1439</v>
      </c>
      <c r="C479" s="145">
        <v>0</v>
      </c>
      <c r="D479" s="85"/>
    </row>
    <row r="480" spans="1:4" ht="60" x14ac:dyDescent="0.25">
      <c r="A480" s="145" t="s">
        <v>1445</v>
      </c>
      <c r="B480" s="145" t="s">
        <v>1447</v>
      </c>
      <c r="C480" s="146">
        <v>354</v>
      </c>
      <c r="D480" s="85"/>
    </row>
    <row r="481" spans="1:4" ht="60" x14ac:dyDescent="0.25">
      <c r="A481" s="145" t="s">
        <v>1462</v>
      </c>
      <c r="B481" s="145" t="s">
        <v>1464</v>
      </c>
      <c r="C481" s="145">
        <v>0</v>
      </c>
      <c r="D481" s="85"/>
    </row>
    <row r="482" spans="1:4" ht="60" x14ac:dyDescent="0.25">
      <c r="A482" s="145" t="s">
        <v>1466</v>
      </c>
      <c r="B482" s="145" t="s">
        <v>1468</v>
      </c>
      <c r="C482" s="145">
        <v>0</v>
      </c>
      <c r="D482" s="85"/>
    </row>
    <row r="483" spans="1:4" ht="60" x14ac:dyDescent="0.25">
      <c r="A483" s="145" t="s">
        <v>1470</v>
      </c>
      <c r="B483" s="145" t="s">
        <v>1472</v>
      </c>
      <c r="C483" s="145">
        <v>0</v>
      </c>
      <c r="D483" s="85"/>
    </row>
    <row r="484" spans="1:4" ht="30" x14ac:dyDescent="0.25">
      <c r="A484" s="145" t="s">
        <v>238</v>
      </c>
      <c r="B484" s="145" t="s">
        <v>240</v>
      </c>
      <c r="C484" s="146">
        <v>168</v>
      </c>
      <c r="D484" s="85"/>
    </row>
    <row r="485" spans="1:4" ht="45" x14ac:dyDescent="0.25">
      <c r="A485" s="145" t="s">
        <v>365</v>
      </c>
      <c r="B485" s="145" t="s">
        <v>367</v>
      </c>
      <c r="C485" s="146">
        <v>19</v>
      </c>
      <c r="D485" s="85"/>
    </row>
    <row r="486" spans="1:4" ht="45" x14ac:dyDescent="0.25">
      <c r="A486" s="145" t="s">
        <v>331</v>
      </c>
      <c r="B486" s="145" t="s">
        <v>333</v>
      </c>
      <c r="C486" s="146">
        <v>1</v>
      </c>
      <c r="D486" s="85"/>
    </row>
    <row r="487" spans="1:4" ht="60" x14ac:dyDescent="0.25">
      <c r="A487" s="145" t="s">
        <v>1173</v>
      </c>
      <c r="B487" s="145" t="s">
        <v>1175</v>
      </c>
      <c r="C487" s="145">
        <v>0</v>
      </c>
      <c r="D487" s="85"/>
    </row>
    <row r="488" spans="1:4" ht="60" x14ac:dyDescent="0.25">
      <c r="A488" s="145" t="s">
        <v>1177</v>
      </c>
      <c r="B488" s="145" t="s">
        <v>1179</v>
      </c>
      <c r="C488" s="145">
        <v>0</v>
      </c>
      <c r="D488" s="85"/>
    </row>
    <row r="489" spans="1:4" ht="60" x14ac:dyDescent="0.25">
      <c r="A489" s="145" t="s">
        <v>81</v>
      </c>
      <c r="B489" s="145" t="s">
        <v>83</v>
      </c>
      <c r="C489" s="146">
        <v>3</v>
      </c>
      <c r="D489" s="85"/>
    </row>
    <row r="490" spans="1:4" ht="60" x14ac:dyDescent="0.25">
      <c r="A490" s="145" t="s">
        <v>51</v>
      </c>
      <c r="B490" s="145" t="s">
        <v>53</v>
      </c>
      <c r="C490" s="145">
        <v>0</v>
      </c>
      <c r="D490" s="85"/>
    </row>
    <row r="491" spans="1:4" ht="60" x14ac:dyDescent="0.25">
      <c r="A491" s="145" t="s">
        <v>85</v>
      </c>
      <c r="B491" s="145" t="s">
        <v>87</v>
      </c>
      <c r="C491" s="146">
        <v>191</v>
      </c>
      <c r="D491" s="85"/>
    </row>
    <row r="492" spans="1:4" ht="30" x14ac:dyDescent="0.25">
      <c r="A492" s="145" t="s">
        <v>176</v>
      </c>
      <c r="B492" s="145" t="s">
        <v>178</v>
      </c>
      <c r="C492" s="146">
        <v>180</v>
      </c>
      <c r="D492" s="85"/>
    </row>
    <row r="493" spans="1:4" ht="30" x14ac:dyDescent="0.25">
      <c r="A493" s="145" t="s">
        <v>153</v>
      </c>
      <c r="B493" s="145" t="s">
        <v>155</v>
      </c>
      <c r="C493" s="146">
        <v>300</v>
      </c>
      <c r="D493" s="85"/>
    </row>
    <row r="494" spans="1:4" ht="30" x14ac:dyDescent="0.25">
      <c r="A494" s="145" t="s">
        <v>359</v>
      </c>
      <c r="B494" s="145" t="s">
        <v>361</v>
      </c>
      <c r="C494" s="148">
        <v>1236</v>
      </c>
      <c r="D494" s="85"/>
    </row>
    <row r="495" spans="1:4" ht="30" x14ac:dyDescent="0.25">
      <c r="A495" s="145" t="s">
        <v>277</v>
      </c>
      <c r="B495" s="145" t="s">
        <v>279</v>
      </c>
      <c r="C495" s="145">
        <v>0</v>
      </c>
      <c r="D495" s="85"/>
    </row>
    <row r="496" spans="1:4" ht="30" x14ac:dyDescent="0.25">
      <c r="A496" s="145" t="s">
        <v>1877</v>
      </c>
      <c r="B496" s="145" t="s">
        <v>1879</v>
      </c>
      <c r="C496" s="146">
        <v>12</v>
      </c>
      <c r="D496" s="85"/>
    </row>
    <row r="497" spans="1:4" ht="45" x14ac:dyDescent="0.25">
      <c r="A497" s="145" t="s">
        <v>111</v>
      </c>
      <c r="B497" s="145" t="s">
        <v>113</v>
      </c>
      <c r="C497" s="146">
        <v>22</v>
      </c>
      <c r="D497" s="85"/>
    </row>
    <row r="498" spans="1:4" ht="45" x14ac:dyDescent="0.25">
      <c r="A498" s="145" t="s">
        <v>273</v>
      </c>
      <c r="B498" s="145" t="s">
        <v>275</v>
      </c>
      <c r="C498" s="146">
        <v>848</v>
      </c>
      <c r="D498" s="85"/>
    </row>
    <row r="499" spans="1:4" ht="30" x14ac:dyDescent="0.25">
      <c r="A499" s="145" t="s">
        <v>351</v>
      </c>
      <c r="B499" s="145" t="s">
        <v>353</v>
      </c>
      <c r="C499" s="148">
        <v>5423</v>
      </c>
      <c r="D499" s="85"/>
    </row>
    <row r="500" spans="1:4" ht="30" x14ac:dyDescent="0.25">
      <c r="A500" s="145" t="s">
        <v>955</v>
      </c>
      <c r="B500" s="145" t="s">
        <v>957</v>
      </c>
      <c r="C500" s="145">
        <v>0</v>
      </c>
      <c r="D500" s="85"/>
    </row>
    <row r="501" spans="1:4" ht="45" x14ac:dyDescent="0.25">
      <c r="A501" s="145" t="s">
        <v>2026</v>
      </c>
      <c r="B501" s="145" t="s">
        <v>2028</v>
      </c>
      <c r="C501" s="146">
        <v>14</v>
      </c>
      <c r="D501" s="85"/>
    </row>
    <row r="502" spans="1:4" ht="30" x14ac:dyDescent="0.25">
      <c r="A502" s="145" t="s">
        <v>2426</v>
      </c>
      <c r="B502" s="145" t="s">
        <v>2428</v>
      </c>
      <c r="C502" s="145">
        <v>0</v>
      </c>
      <c r="D502" s="85"/>
    </row>
    <row r="503" spans="1:4" ht="30" x14ac:dyDescent="0.25">
      <c r="A503" s="145" t="s">
        <v>1368</v>
      </c>
      <c r="B503" s="145" t="s">
        <v>1370</v>
      </c>
      <c r="C503" s="145">
        <v>0</v>
      </c>
      <c r="D503" s="85"/>
    </row>
    <row r="504" spans="1:4" ht="30" x14ac:dyDescent="0.25">
      <c r="A504" s="145" t="s">
        <v>2389</v>
      </c>
      <c r="B504" s="145" t="s">
        <v>2391</v>
      </c>
      <c r="C504" s="145">
        <v>0</v>
      </c>
      <c r="D504" s="85"/>
    </row>
    <row r="505" spans="1:4" ht="30" x14ac:dyDescent="0.25">
      <c r="A505" s="145" t="s">
        <v>2398</v>
      </c>
      <c r="B505" s="145" t="s">
        <v>2400</v>
      </c>
      <c r="C505" s="145">
        <v>0</v>
      </c>
      <c r="D505" s="85"/>
    </row>
    <row r="506" spans="1:4" ht="30" x14ac:dyDescent="0.25">
      <c r="A506" s="145" t="s">
        <v>2406</v>
      </c>
      <c r="B506" s="145" t="s">
        <v>2408</v>
      </c>
      <c r="C506" s="145">
        <v>0</v>
      </c>
      <c r="D506" s="85"/>
    </row>
    <row r="508" spans="1:4" x14ac:dyDescent="0.25">
      <c r="D508">
        <f>SUM(D2:D506)</f>
        <v>0</v>
      </c>
    </row>
  </sheetData>
  <mergeCells count="2">
    <mergeCell ref="G7:K7"/>
    <mergeCell ref="G12:K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2</vt:i4>
      </vt:variant>
    </vt:vector>
  </HeadingPairs>
  <TitlesOfParts>
    <vt:vector size="11" baseType="lpstr">
      <vt:lpstr>RESUMEN</vt:lpstr>
      <vt:lpstr>PARA SISTEMAS 2023-2024</vt:lpstr>
      <vt:lpstr>O.S DETALLADO JESUS</vt:lpstr>
      <vt:lpstr>DINAMICA SOLICITADO - ENTREGADO</vt:lpstr>
      <vt:lpstr>DINAMICA SEGUIMIENTO CLAVES</vt:lpstr>
      <vt:lpstr>DINAMICA CONTRATOS AL 40%</vt:lpstr>
      <vt:lpstr>DINAMICA SEGUIMIENTO CONTRATOS</vt:lpstr>
      <vt:lpstr>DETALLE POR CLAVE Y CONTRATO</vt:lpstr>
      <vt:lpstr>REPORTE ELEAZAR</vt:lpstr>
      <vt:lpstr>DETALLEJESUS</vt:lpstr>
      <vt:lpstr>Tabla1DETALLADOJESUS</vt:lpstr>
    </vt:vector>
  </TitlesOfParts>
  <Company>IMSS BIENESTAR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CISFA</dc:creator>
  <cp:lastModifiedBy>HOSPITALIZACION</cp:lastModifiedBy>
  <dcterms:created xsi:type="dcterms:W3CDTF">2024-07-02T18:39:50Z</dcterms:created>
  <dcterms:modified xsi:type="dcterms:W3CDTF">2024-08-21T16:20:07Z</dcterms:modified>
</cp:coreProperties>
</file>