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MAJMAR\MAJMAR_DEVS\"/>
    </mc:Choice>
  </mc:AlternateContent>
  <xr:revisionPtr revIDLastSave="0" documentId="13_ncr:1_{8307B40B-73AF-42E3-8B3E-788D14A4E8E0}" xr6:coauthVersionLast="47" xr6:coauthVersionMax="47" xr10:uidLastSave="{00000000-0000-0000-0000-000000000000}"/>
  <bookViews>
    <workbookView xWindow="14295" yWindow="0" windowWidth="14610" windowHeight="15585" activeTab="1" xr2:uid="{CA368E67-6551-4402-B109-68E11C49D3F0}"/>
  </bookViews>
  <sheets>
    <sheet name="Experiment1V1" sheetId="1" r:id="rId1"/>
    <sheet name="Experiment1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" i="2" l="1"/>
  <c r="K48" i="2"/>
  <c r="H52" i="2"/>
  <c r="V34" i="2"/>
  <c r="W34" i="2" s="1"/>
  <c r="T29" i="2"/>
  <c r="W21" i="2"/>
  <c r="W22" i="2"/>
  <c r="W23" i="2"/>
  <c r="W24" i="2"/>
  <c r="W25" i="2"/>
  <c r="W26" i="2"/>
  <c r="W27" i="2"/>
  <c r="W28" i="2"/>
  <c r="W30" i="2"/>
  <c r="W31" i="2"/>
  <c r="W32" i="2"/>
  <c r="W33" i="2"/>
  <c r="W35" i="2"/>
  <c r="W36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V21" i="2"/>
  <c r="V22" i="2"/>
  <c r="V23" i="2"/>
  <c r="V24" i="2"/>
  <c r="V25" i="2"/>
  <c r="V26" i="2"/>
  <c r="V27" i="2"/>
  <c r="V28" i="2"/>
  <c r="V29" i="2"/>
  <c r="W29" i="2" s="1"/>
  <c r="V30" i="2"/>
  <c r="V31" i="2"/>
  <c r="V32" i="2"/>
  <c r="V33" i="2"/>
  <c r="V35" i="2"/>
  <c r="V36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T22" i="2"/>
  <c r="T23" i="2"/>
  <c r="T24" i="2"/>
  <c r="T25" i="2"/>
  <c r="T26" i="2"/>
  <c r="T27" i="2"/>
  <c r="T28" i="2"/>
  <c r="T30" i="2"/>
  <c r="T31" i="2"/>
  <c r="T32" i="2"/>
  <c r="T33" i="2"/>
  <c r="T34" i="2"/>
  <c r="T35" i="2"/>
  <c r="T36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21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39" i="2"/>
  <c r="M36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39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21" i="2"/>
  <c r="L18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3" i="2"/>
  <c r="Q22" i="2"/>
  <c r="Q23" i="2"/>
  <c r="Q24" i="2"/>
  <c r="Q25" i="2"/>
  <c r="Q32" i="2"/>
  <c r="Q33" i="2"/>
  <c r="Q34" i="2"/>
  <c r="Q35" i="2"/>
  <c r="Q36" i="2"/>
  <c r="Q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21" i="2"/>
  <c r="Q48" i="2"/>
  <c r="Q49" i="2"/>
  <c r="K40" i="2"/>
  <c r="K41" i="2"/>
  <c r="K42" i="2"/>
  <c r="K43" i="2"/>
  <c r="K44" i="2"/>
  <c r="K45" i="2"/>
  <c r="K46" i="2"/>
  <c r="K47" i="2"/>
  <c r="K49" i="2"/>
  <c r="K50" i="2"/>
  <c r="K51" i="2"/>
  <c r="K52" i="2"/>
  <c r="K53" i="2"/>
  <c r="K54" i="2"/>
  <c r="K39" i="2"/>
  <c r="Q10" i="2"/>
  <c r="Q1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3" i="2"/>
  <c r="P40" i="2"/>
  <c r="Q40" i="2" s="1"/>
  <c r="P41" i="2"/>
  <c r="Q41" i="2" s="1"/>
  <c r="P42" i="2"/>
  <c r="P43" i="2"/>
  <c r="Q43" i="2" s="1"/>
  <c r="P44" i="2"/>
  <c r="Q44" i="2" s="1"/>
  <c r="P45" i="2"/>
  <c r="Q45" i="2" s="1"/>
  <c r="P46" i="2"/>
  <c r="Q46" i="2" s="1"/>
  <c r="P47" i="2"/>
  <c r="Q47" i="2" s="1"/>
  <c r="P48" i="2"/>
  <c r="P49" i="2"/>
  <c r="P50" i="2"/>
  <c r="Q50" i="2" s="1"/>
  <c r="P51" i="2"/>
  <c r="Q51" i="2" s="1"/>
  <c r="P52" i="2"/>
  <c r="Q52" i="2" s="1"/>
  <c r="P53" i="2"/>
  <c r="Q53" i="2" s="1"/>
  <c r="P54" i="2"/>
  <c r="Q54" i="2" s="1"/>
  <c r="P39" i="2"/>
  <c r="Q39" i="2" s="1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39" i="2"/>
  <c r="P22" i="2"/>
  <c r="P23" i="2"/>
  <c r="P24" i="2"/>
  <c r="P25" i="2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P33" i="2"/>
  <c r="P34" i="2"/>
  <c r="P35" i="2"/>
  <c r="P36" i="2"/>
  <c r="P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1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3" i="2"/>
  <c r="P4" i="2"/>
  <c r="Q4" i="2" s="1"/>
  <c r="P5" i="2"/>
  <c r="Q5" i="2" s="1"/>
  <c r="P6" i="2"/>
  <c r="Q6" i="2" s="1"/>
  <c r="P7" i="2"/>
  <c r="Q7" i="2" s="1"/>
  <c r="P8" i="2"/>
  <c r="Q8" i="2" s="1"/>
  <c r="P9" i="2"/>
  <c r="Q9" i="2" s="1"/>
  <c r="P10" i="2"/>
  <c r="P11" i="2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3" i="2"/>
  <c r="Q3" i="2" s="1"/>
  <c r="H40" i="2"/>
  <c r="H41" i="2"/>
  <c r="H42" i="2"/>
  <c r="H43" i="2"/>
  <c r="H44" i="2"/>
  <c r="H45" i="2"/>
  <c r="H46" i="2"/>
  <c r="H47" i="2"/>
  <c r="H48" i="2"/>
  <c r="H49" i="2"/>
  <c r="H50" i="2"/>
  <c r="H51" i="2"/>
  <c r="H53" i="2"/>
  <c r="H54" i="2"/>
  <c r="H39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21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  <c r="P20" i="1"/>
  <c r="P19" i="1"/>
  <c r="P3" i="1"/>
  <c r="P4" i="1"/>
  <c r="P5" i="1"/>
  <c r="P6" i="1"/>
  <c r="P7" i="1"/>
  <c r="P8" i="1"/>
  <c r="P9" i="1"/>
  <c r="P10" i="1"/>
  <c r="P11" i="1"/>
  <c r="P24" i="1" s="1"/>
  <c r="P12" i="1"/>
  <c r="P13" i="1"/>
  <c r="P14" i="1"/>
  <c r="P15" i="1"/>
  <c r="P16" i="1"/>
  <c r="P17" i="1"/>
  <c r="P1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1"/>
  <c r="L20" i="1"/>
  <c r="L19" i="1"/>
  <c r="L3" i="1"/>
  <c r="L4" i="1"/>
  <c r="L5" i="1"/>
  <c r="L6" i="1"/>
  <c r="L7" i="1"/>
  <c r="L8" i="1"/>
  <c r="L24" i="1" s="1"/>
  <c r="L9" i="1"/>
  <c r="L10" i="1"/>
  <c r="L11" i="1"/>
  <c r="L12" i="1"/>
  <c r="L13" i="1"/>
  <c r="L14" i="1"/>
  <c r="L15" i="1"/>
  <c r="L16" i="1"/>
  <c r="L17" i="1"/>
  <c r="L1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H20" i="1"/>
  <c r="H19" i="1"/>
  <c r="H22" i="1"/>
  <c r="H2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P23" i="1" l="1"/>
  <c r="P25" i="1" s="1"/>
  <c r="P27" i="1" s="1"/>
  <c r="L23" i="1"/>
  <c r="L25" i="1" s="1"/>
  <c r="L27" i="1" s="1"/>
  <c r="H24" i="1"/>
  <c r="H23" i="1" l="1"/>
  <c r="H25" i="1" s="1"/>
  <c r="H27" i="1" s="1"/>
</calcChain>
</file>

<file path=xl/sharedStrings.xml><?xml version="1.0" encoding="utf-8"?>
<sst xmlns="http://schemas.openxmlformats.org/spreadsheetml/2006/main" count="208" uniqueCount="143">
  <si>
    <t>Ship Arrival Time (h)</t>
  </si>
  <si>
    <t>Expected Number of Lives Saved (95% CI)</t>
  </si>
  <si>
    <t>1 Helo</t>
  </si>
  <si>
    <t>3 Helos</t>
  </si>
  <si>
    <t>6 Helos</t>
  </si>
  <si>
    <t>No Arrival</t>
  </si>
  <si>
    <r>
      <t xml:space="preserve">167.18 </t>
    </r>
    <r>
      <rPr>
        <sz val="11"/>
        <color theme="1"/>
        <rFont val="Calibri"/>
        <family val="2"/>
      </rPr>
      <t>± 0.7153</t>
    </r>
  </si>
  <si>
    <t>100 Trials Each</t>
  </si>
  <si>
    <t>159.71 ± 0.6859</t>
  </si>
  <si>
    <t>153.06 ± 0.6806</t>
  </si>
  <si>
    <t>143.75 ± 0.6606</t>
  </si>
  <si>
    <t>135.56 ± 0.5397</t>
  </si>
  <si>
    <t>127.12 ± 0.5615</t>
  </si>
  <si>
    <r>
      <t xml:space="preserve">119.51 </t>
    </r>
    <r>
      <rPr>
        <sz val="11"/>
        <color theme="1"/>
        <rFont val="Calibri"/>
        <family val="2"/>
      </rPr>
      <t>± 0.5095</t>
    </r>
  </si>
  <si>
    <r>
      <t xml:space="preserve">104.81 </t>
    </r>
    <r>
      <rPr>
        <sz val="11"/>
        <color theme="1"/>
        <rFont val="Calibri"/>
        <family val="2"/>
      </rPr>
      <t>± 0.7040</t>
    </r>
  </si>
  <si>
    <r>
      <t xml:space="preserve">114.1 </t>
    </r>
    <r>
      <rPr>
        <sz val="11"/>
        <color theme="1"/>
        <rFont val="Calibri"/>
        <family val="2"/>
      </rPr>
      <t>± 0.5692</t>
    </r>
  </si>
  <si>
    <r>
      <t xml:space="preserve">101.8 </t>
    </r>
    <r>
      <rPr>
        <sz val="11"/>
        <color theme="1"/>
        <rFont val="Calibri"/>
        <family val="2"/>
      </rPr>
      <t>± 0.5770</t>
    </r>
  </si>
  <si>
    <r>
      <t xml:space="preserve">101.9 </t>
    </r>
    <r>
      <rPr>
        <sz val="11"/>
        <color theme="1"/>
        <rFont val="Calibri"/>
        <family val="2"/>
      </rPr>
      <t>± 0.5651</t>
    </r>
  </si>
  <si>
    <r>
      <t xml:space="preserve">101.79 </t>
    </r>
    <r>
      <rPr>
        <sz val="11"/>
        <color theme="1"/>
        <rFont val="Calibri"/>
        <family val="2"/>
      </rPr>
      <t>± 0.5511</t>
    </r>
  </si>
  <si>
    <r>
      <t xml:space="preserve">101.85 </t>
    </r>
    <r>
      <rPr>
        <sz val="11"/>
        <color theme="1"/>
        <rFont val="Calibri"/>
        <family val="2"/>
      </rPr>
      <t>± 0.5678</t>
    </r>
  </si>
  <si>
    <r>
      <t xml:space="preserve">101.73 </t>
    </r>
    <r>
      <rPr>
        <sz val="11"/>
        <color theme="1"/>
        <rFont val="Calibri"/>
        <family val="2"/>
      </rPr>
      <t>± 0.5029</t>
    </r>
  </si>
  <si>
    <r>
      <t xml:space="preserve">101.94 </t>
    </r>
    <r>
      <rPr>
        <sz val="11"/>
        <color theme="1"/>
        <rFont val="Calibri"/>
        <family val="2"/>
      </rPr>
      <t>± 0.5646</t>
    </r>
  </si>
  <si>
    <r>
      <t xml:space="preserve">195.42 </t>
    </r>
    <r>
      <rPr>
        <sz val="11"/>
        <color theme="1"/>
        <rFont val="Calibri"/>
        <family val="2"/>
      </rPr>
      <t>± 0.8017</t>
    </r>
  </si>
  <si>
    <r>
      <t xml:space="preserve">187.82 </t>
    </r>
    <r>
      <rPr>
        <sz val="11"/>
        <color theme="1"/>
        <rFont val="Calibri"/>
        <family val="2"/>
      </rPr>
      <t>± 0.9093</t>
    </r>
  </si>
  <si>
    <r>
      <t xml:space="preserve">179.61 </t>
    </r>
    <r>
      <rPr>
        <sz val="11"/>
        <color theme="1"/>
        <rFont val="Calibri"/>
        <family val="2"/>
      </rPr>
      <t>± 0.9108</t>
    </r>
  </si>
  <si>
    <r>
      <t xml:space="preserve">170.93 </t>
    </r>
    <r>
      <rPr>
        <sz val="11"/>
        <color theme="1"/>
        <rFont val="Calibri"/>
        <family val="2"/>
      </rPr>
      <t>± 0.7282</t>
    </r>
  </si>
  <si>
    <r>
      <t xml:space="preserve">163.89 </t>
    </r>
    <r>
      <rPr>
        <sz val="11"/>
        <color theme="1"/>
        <rFont val="Calibri"/>
        <family val="2"/>
      </rPr>
      <t>± 0.7433</t>
    </r>
  </si>
  <si>
    <r>
      <t xml:space="preserve">157.3 </t>
    </r>
    <r>
      <rPr>
        <sz val="11"/>
        <color theme="1"/>
        <rFont val="Calibri"/>
        <family val="2"/>
      </rPr>
      <t>± 0.7611</t>
    </r>
  </si>
  <si>
    <r>
      <t xml:space="preserve">147.61 </t>
    </r>
    <r>
      <rPr>
        <sz val="11"/>
        <color theme="1"/>
        <rFont val="Calibri"/>
        <family val="2"/>
      </rPr>
      <t>± 0.8240</t>
    </r>
  </si>
  <si>
    <r>
      <t xml:space="preserve">145.98 </t>
    </r>
    <r>
      <rPr>
        <sz val="11"/>
        <color theme="1"/>
        <rFont val="Calibri"/>
        <family val="2"/>
      </rPr>
      <t>± 0.5863</t>
    </r>
  </si>
  <si>
    <r>
      <t xml:space="preserve">146.03 </t>
    </r>
    <r>
      <rPr>
        <sz val="11"/>
        <color theme="1"/>
        <rFont val="Calibri"/>
        <family val="2"/>
      </rPr>
      <t>± 0.7261</t>
    </r>
  </si>
  <si>
    <r>
      <t xml:space="preserve">145.75 </t>
    </r>
    <r>
      <rPr>
        <sz val="11"/>
        <color theme="1"/>
        <rFont val="Calibri"/>
        <family val="2"/>
      </rPr>
      <t>± 0.6809</t>
    </r>
  </si>
  <si>
    <r>
      <t xml:space="preserve">145.44 </t>
    </r>
    <r>
      <rPr>
        <sz val="11"/>
        <color theme="1"/>
        <rFont val="Calibri"/>
        <family val="2"/>
      </rPr>
      <t>± 0.6676</t>
    </r>
  </si>
  <si>
    <r>
      <t xml:space="preserve">146.04 </t>
    </r>
    <r>
      <rPr>
        <sz val="11"/>
        <color theme="1"/>
        <rFont val="Calibri"/>
        <family val="2"/>
      </rPr>
      <t>± 0.7210</t>
    </r>
  </si>
  <si>
    <r>
      <t xml:space="preserve">145.64 </t>
    </r>
    <r>
      <rPr>
        <sz val="11"/>
        <color theme="1"/>
        <rFont val="Calibri"/>
        <family val="2"/>
      </rPr>
      <t>± 0.7970</t>
    </r>
  </si>
  <si>
    <t>1 Helo DEVS</t>
  </si>
  <si>
    <t>1 Helo Paper</t>
  </si>
  <si>
    <t>3 Helos DEVS</t>
  </si>
  <si>
    <t>3 Helos Paper</t>
  </si>
  <si>
    <t>6 Helos DEVS</t>
  </si>
  <si>
    <t>6 Helos Paper</t>
  </si>
  <si>
    <r>
      <t xml:space="preserve">144.99 </t>
    </r>
    <r>
      <rPr>
        <sz val="11"/>
        <color theme="1"/>
        <rFont val="Calibri"/>
        <family val="2"/>
      </rPr>
      <t>± 0.7565</t>
    </r>
  </si>
  <si>
    <r>
      <t xml:space="preserve">145.71 </t>
    </r>
    <r>
      <rPr>
        <sz val="11"/>
        <color theme="1"/>
        <rFont val="Calibri"/>
        <family val="2"/>
      </rPr>
      <t>± 0.6933</t>
    </r>
  </si>
  <si>
    <r>
      <t xml:space="preserve">209.18 </t>
    </r>
    <r>
      <rPr>
        <sz val="11"/>
        <color theme="1"/>
        <rFont val="Calibri"/>
        <family val="2"/>
      </rPr>
      <t>± 0.9127</t>
    </r>
  </si>
  <si>
    <r>
      <t xml:space="preserve">201.39 </t>
    </r>
    <r>
      <rPr>
        <sz val="11"/>
        <color theme="1"/>
        <rFont val="Calibri"/>
        <family val="2"/>
      </rPr>
      <t>± 0.8940</t>
    </r>
  </si>
  <si>
    <t>Significance Level</t>
  </si>
  <si>
    <r>
      <t xml:space="preserve">194.27 </t>
    </r>
    <r>
      <rPr>
        <sz val="11"/>
        <color theme="1"/>
        <rFont val="Calibri"/>
        <family val="2"/>
      </rPr>
      <t>± 0.9479</t>
    </r>
  </si>
  <si>
    <r>
      <t xml:space="preserve">185.73 </t>
    </r>
    <r>
      <rPr>
        <sz val="11"/>
        <color theme="1"/>
        <rFont val="Calibri"/>
        <family val="2"/>
      </rPr>
      <t>± 0.8626</t>
    </r>
  </si>
  <si>
    <r>
      <t xml:space="preserve">178.71 </t>
    </r>
    <r>
      <rPr>
        <sz val="11"/>
        <color theme="1"/>
        <rFont val="Calibri"/>
        <family val="2"/>
      </rPr>
      <t>± 0.8204</t>
    </r>
  </si>
  <si>
    <r>
      <t xml:space="preserve">172.19 </t>
    </r>
    <r>
      <rPr>
        <sz val="11"/>
        <color theme="1"/>
        <rFont val="Calibri"/>
        <family val="2"/>
      </rPr>
      <t>± 0.9128</t>
    </r>
  </si>
  <si>
    <r>
      <t xml:space="preserve">166 </t>
    </r>
    <r>
      <rPr>
        <sz val="11"/>
        <color theme="1"/>
        <rFont val="Calibri"/>
        <family val="2"/>
      </rPr>
      <t>± 0.8486</t>
    </r>
  </si>
  <si>
    <r>
      <t xml:space="preserve">165.78 </t>
    </r>
    <r>
      <rPr>
        <sz val="11"/>
        <color theme="1"/>
        <rFont val="Calibri"/>
        <family val="2"/>
      </rPr>
      <t>± 0.7743</t>
    </r>
  </si>
  <si>
    <r>
      <t xml:space="preserve">166.69 </t>
    </r>
    <r>
      <rPr>
        <sz val="11"/>
        <color theme="1"/>
        <rFont val="Calibri"/>
        <family val="2"/>
      </rPr>
      <t>± 0.8580</t>
    </r>
  </si>
  <si>
    <t>1 Helo DEVS Ranks</t>
  </si>
  <si>
    <t>1 Helo Paper Ranks</t>
  </si>
  <si>
    <r>
      <t xml:space="preserve">166.89 </t>
    </r>
    <r>
      <rPr>
        <sz val="11"/>
        <color theme="1"/>
        <rFont val="Calibri"/>
        <family val="2"/>
      </rPr>
      <t>± 0.7962</t>
    </r>
  </si>
  <si>
    <t>R1</t>
  </si>
  <si>
    <t>R2</t>
  </si>
  <si>
    <t>N1</t>
  </si>
  <si>
    <t>N2</t>
  </si>
  <si>
    <t>U1</t>
  </si>
  <si>
    <t>U2</t>
  </si>
  <si>
    <t>U</t>
  </si>
  <si>
    <r>
      <t xml:space="preserve">166.81 </t>
    </r>
    <r>
      <rPr>
        <sz val="11"/>
        <color theme="1"/>
        <rFont val="Calibri"/>
        <family val="2"/>
      </rPr>
      <t>± 0.9677</t>
    </r>
  </si>
  <si>
    <r>
      <t xml:space="preserve">166.63 </t>
    </r>
    <r>
      <rPr>
        <sz val="11"/>
        <color theme="1"/>
        <rFont val="Calibri"/>
        <family val="2"/>
      </rPr>
      <t>± 0.7784</t>
    </r>
  </si>
  <si>
    <t>Ucritical</t>
  </si>
  <si>
    <t>Significant Diff?</t>
  </si>
  <si>
    <r>
      <t xml:space="preserve">167.25 </t>
    </r>
    <r>
      <rPr>
        <sz val="11"/>
        <color theme="1"/>
        <rFont val="Calibri"/>
        <family val="2"/>
      </rPr>
      <t>± 0.7896</t>
    </r>
  </si>
  <si>
    <t>3 Helos DEVS Ranks</t>
  </si>
  <si>
    <t>3 Helos Paper Ranks</t>
  </si>
  <si>
    <t>6 Helos DEVS Ranks</t>
  </si>
  <si>
    <t>6 Helos Paper Ranks</t>
  </si>
  <si>
    <r>
      <t xml:space="preserve">167.06 </t>
    </r>
    <r>
      <rPr>
        <sz val="11"/>
        <color theme="1"/>
        <rFont val="Calibri"/>
        <family val="2"/>
      </rPr>
      <t>± 0.8258</t>
    </r>
  </si>
  <si>
    <r>
      <t xml:space="preserve">166.53 </t>
    </r>
    <r>
      <rPr>
        <sz val="11"/>
        <color theme="1"/>
        <rFont val="Calibri"/>
        <family val="2"/>
      </rPr>
      <t>± 0.7732</t>
    </r>
  </si>
  <si>
    <r>
      <t xml:space="preserve">166.33 </t>
    </r>
    <r>
      <rPr>
        <sz val="11"/>
        <color theme="1"/>
        <rFont val="Calibri"/>
        <family val="2"/>
      </rPr>
      <t>± 0.7968</t>
    </r>
  </si>
  <si>
    <r>
      <t xml:space="preserve">146.04 </t>
    </r>
    <r>
      <rPr>
        <sz val="11"/>
        <color theme="1"/>
        <rFont val="Calibri"/>
        <family val="2"/>
      </rPr>
      <t>± 0.7036</t>
    </r>
  </si>
  <si>
    <r>
      <t xml:space="preserve">101.43 </t>
    </r>
    <r>
      <rPr>
        <sz val="11"/>
        <color theme="1"/>
        <rFont val="Calibri"/>
        <family val="2"/>
      </rPr>
      <t>± 0.5573</t>
    </r>
  </si>
  <si>
    <t>± 0.87</t>
  </si>
  <si>
    <t>± 0.928</t>
  </si>
  <si>
    <t>± 0.825</t>
  </si>
  <si>
    <t>± 0.6897</t>
  </si>
  <si>
    <t>± 0.804</t>
  </si>
  <si>
    <t>± 0.7608</t>
  </si>
  <si>
    <t>± 0.7478</t>
  </si>
  <si>
    <t>± 0.734</t>
  </si>
  <si>
    <t>± 0.6597</t>
  </si>
  <si>
    <t>± 0.7674</t>
  </si>
  <si>
    <t>± 0.7856</t>
  </si>
  <si>
    <t>± 0.719</t>
  </si>
  <si>
    <t>± 0.7683</t>
  </si>
  <si>
    <t>± 0.7493</t>
  </si>
  <si>
    <t>± 0.7045</t>
  </si>
  <si>
    <t>± 0.7134</t>
  </si>
  <si>
    <t>± 1.0339</t>
  </si>
  <si>
    <t>± 1.178</t>
  </si>
  <si>
    <t>± 0.9624</t>
  </si>
  <si>
    <t>± 1.072</t>
  </si>
  <si>
    <t>± 0.9268</t>
  </si>
  <si>
    <t>± 0.9378</t>
  </si>
  <si>
    <t>± 0.9322</t>
  </si>
  <si>
    <t>± 0.865</t>
  </si>
  <si>
    <t>± 0.7682</t>
  </si>
  <si>
    <t>± 0.9172</t>
  </si>
  <si>
    <t xml:space="preserve"> ± 0.821</t>
  </si>
  <si>
    <t>± 0.8617</t>
  </si>
  <si>
    <t>± 0.7862</t>
  </si>
  <si>
    <t>± 0.7645</t>
  </si>
  <si>
    <t>± 0.7922</t>
  </si>
  <si>
    <t>± 0.8252</t>
  </si>
  <si>
    <t>± 1.1088</t>
  </si>
  <si>
    <t>± 0.982</t>
  </si>
  <si>
    <t>± 1.1368</t>
  </si>
  <si>
    <t>± 0.894</t>
  </si>
  <si>
    <t>± 0.8319</t>
  </si>
  <si>
    <t>± 0.9723</t>
  </si>
  <si>
    <t>± 0.8003</t>
  </si>
  <si>
    <t>± 0.9924</t>
  </si>
  <si>
    <t>± 0.8538</t>
  </si>
  <si>
    <t>± 1.0514</t>
  </si>
  <si>
    <t>± 0.8915</t>
  </si>
  <si>
    <t>± 0.90005</t>
  </si>
  <si>
    <t>± 0.952</t>
  </si>
  <si>
    <t>± 0.8541</t>
  </si>
  <si>
    <t>± 0.9663</t>
  </si>
  <si>
    <t>± 0.8805</t>
  </si>
  <si>
    <t>n1</t>
  </si>
  <si>
    <t>n2</t>
  </si>
  <si>
    <t>T-value</t>
  </si>
  <si>
    <t>1 Helo DEVS Model</t>
  </si>
  <si>
    <t>Mean</t>
  </si>
  <si>
    <t>Conf Int (@95%)</t>
  </si>
  <si>
    <t>Standard Deviation</t>
  </si>
  <si>
    <t>Variance</t>
  </si>
  <si>
    <t>1 Helo Sequential Decision Model</t>
  </si>
  <si>
    <t>3 Helos DEVS Model</t>
  </si>
  <si>
    <t>3 Helos Sequential Decision Model</t>
  </si>
  <si>
    <t>6 Helos DEVS Model</t>
  </si>
  <si>
    <t>6 Helos Sequential Decision Model</t>
  </si>
  <si>
    <t>Degrees of Freedom</t>
  </si>
  <si>
    <t>Variance/n</t>
  </si>
  <si>
    <t>Variance^2/n</t>
  </si>
  <si>
    <t>Mean(lives saved)</t>
  </si>
  <si>
    <t>Critical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</si>
</sst>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767C-6764-49B0-A100-F642DEDBBDE1}">
  <dimension ref="A1:P27"/>
  <sheetViews>
    <sheetView workbookViewId="0">
      <selection activeCell="D32" sqref="D32"/>
    </sheetView>
  </sheetViews>
  <sheetFormatPr defaultRowHeight="15" x14ac:dyDescent="0.25"/>
  <cols>
    <col min="1" max="1" width="19.28515625" bestFit="1" customWidth="1"/>
    <col min="2" max="3" width="14.140625" bestFit="1" customWidth="1"/>
    <col min="4" max="4" width="16.85546875" bestFit="1" customWidth="1"/>
    <col min="5" max="5" width="11.5703125" bestFit="1" customWidth="1"/>
    <col min="6" max="6" width="12.140625" bestFit="1" customWidth="1"/>
    <col min="7" max="7" width="17.42578125" bestFit="1" customWidth="1"/>
    <col min="8" max="8" width="18" bestFit="1" customWidth="1"/>
    <col min="9" max="9" width="12.42578125" bestFit="1" customWidth="1"/>
    <col min="10" max="10" width="13.140625" bestFit="1" customWidth="1"/>
    <col min="11" max="11" width="18.28515625" bestFit="1" customWidth="1"/>
    <col min="12" max="12" width="18.85546875" bestFit="1" customWidth="1"/>
    <col min="13" max="13" width="12.42578125" bestFit="1" customWidth="1"/>
    <col min="14" max="14" width="13.140625" bestFit="1" customWidth="1"/>
    <col min="15" max="15" width="18.28515625" bestFit="1" customWidth="1"/>
    <col min="16" max="16" width="18.85546875" bestFit="1" customWidth="1"/>
  </cols>
  <sheetData>
    <row r="1" spans="1:16" x14ac:dyDescent="0.25">
      <c r="A1" t="s">
        <v>7</v>
      </c>
      <c r="B1" s="1" t="s">
        <v>1</v>
      </c>
      <c r="C1" s="1"/>
      <c r="D1" s="1"/>
    </row>
    <row r="2" spans="1:16" x14ac:dyDescent="0.25">
      <c r="A2" t="s">
        <v>0</v>
      </c>
      <c r="B2" t="s">
        <v>2</v>
      </c>
      <c r="C2" t="s">
        <v>3</v>
      </c>
      <c r="D2" t="s">
        <v>4</v>
      </c>
      <c r="E2" t="s">
        <v>35</v>
      </c>
      <c r="F2" t="s">
        <v>36</v>
      </c>
      <c r="G2" t="s">
        <v>53</v>
      </c>
      <c r="H2" t="s">
        <v>54</v>
      </c>
      <c r="I2" t="s">
        <v>37</v>
      </c>
      <c r="J2" t="s">
        <v>38</v>
      </c>
      <c r="K2" t="s">
        <v>68</v>
      </c>
      <c r="L2" t="s">
        <v>69</v>
      </c>
      <c r="M2" t="s">
        <v>39</v>
      </c>
      <c r="N2" t="s">
        <v>40</v>
      </c>
      <c r="O2" t="s">
        <v>70</v>
      </c>
      <c r="P2" t="s">
        <v>71</v>
      </c>
    </row>
    <row r="3" spans="1:16" x14ac:dyDescent="0.25">
      <c r="A3">
        <v>0</v>
      </c>
      <c r="B3" t="s">
        <v>6</v>
      </c>
      <c r="C3" t="s">
        <v>22</v>
      </c>
      <c r="D3" t="s">
        <v>43</v>
      </c>
      <c r="E3">
        <v>167.18</v>
      </c>
      <c r="F3">
        <v>166.2</v>
      </c>
      <c r="G3">
        <f>_xlfn.RANK.AVG(E3, $E$3:$F$18, 0)</f>
        <v>1</v>
      </c>
      <c r="H3">
        <f>_xlfn.RANK.AVG(F3, $E$3:$F$18, 0)</f>
        <v>2</v>
      </c>
      <c r="I3">
        <v>195.42</v>
      </c>
      <c r="J3">
        <v>189.07</v>
      </c>
      <c r="K3">
        <f>_xlfn.RANK.AVG(I3, $I$3:$J$18,0)</f>
        <v>1</v>
      </c>
      <c r="L3">
        <f>_xlfn.RANK.AVG(J3, $I$3:$J$18,0)</f>
        <v>2</v>
      </c>
      <c r="M3">
        <v>209.18</v>
      </c>
      <c r="N3">
        <v>199.13</v>
      </c>
      <c r="O3">
        <f>_xlfn.RANK.AVG(M3,$M$3:$N$18,0)</f>
        <v>1</v>
      </c>
      <c r="P3">
        <f>_xlfn.RANK.AVG(N3,$M$3:$N$18,0)</f>
        <v>3</v>
      </c>
    </row>
    <row r="4" spans="1:16" x14ac:dyDescent="0.25">
      <c r="A4">
        <v>12</v>
      </c>
      <c r="B4" t="s">
        <v>8</v>
      </c>
      <c r="C4" t="s">
        <v>23</v>
      </c>
      <c r="D4" t="s">
        <v>44</v>
      </c>
      <c r="E4">
        <v>159.71</v>
      </c>
      <c r="F4">
        <v>161.37</v>
      </c>
      <c r="G4">
        <f t="shared" ref="G4:G18" si="0">_xlfn.RANK.AVG(E4, $E$3:$F$18, 0)</f>
        <v>4</v>
      </c>
      <c r="H4">
        <f t="shared" ref="H4:H18" si="1">_xlfn.RANK.AVG(F4, $E$3:$F$18, 0)</f>
        <v>3</v>
      </c>
      <c r="I4">
        <v>187.82</v>
      </c>
      <c r="J4">
        <v>182.43</v>
      </c>
      <c r="K4">
        <f t="shared" ref="K4:L18" si="2">_xlfn.RANK.AVG(I4, $I$3:$J$18,0)</f>
        <v>3</v>
      </c>
      <c r="L4">
        <f t="shared" si="2"/>
        <v>4</v>
      </c>
      <c r="M4">
        <v>201.39</v>
      </c>
      <c r="N4">
        <v>192.4</v>
      </c>
      <c r="O4">
        <f t="shared" ref="O4:P18" si="3">_xlfn.RANK.AVG(M4,$M$3:$N$18,0)</f>
        <v>2</v>
      </c>
      <c r="P4">
        <f t="shared" si="3"/>
        <v>5</v>
      </c>
    </row>
    <row r="5" spans="1:16" x14ac:dyDescent="0.25">
      <c r="A5">
        <v>24</v>
      </c>
      <c r="B5" t="s">
        <v>9</v>
      </c>
      <c r="C5" t="s">
        <v>24</v>
      </c>
      <c r="D5" t="s">
        <v>46</v>
      </c>
      <c r="E5">
        <v>153.06</v>
      </c>
      <c r="F5">
        <v>152.16999999999999</v>
      </c>
      <c r="G5">
        <f t="shared" si="0"/>
        <v>5</v>
      </c>
      <c r="H5">
        <f t="shared" si="1"/>
        <v>6</v>
      </c>
      <c r="I5">
        <v>179.61</v>
      </c>
      <c r="J5">
        <v>171.57</v>
      </c>
      <c r="K5">
        <f t="shared" si="2"/>
        <v>5</v>
      </c>
      <c r="L5">
        <f t="shared" si="2"/>
        <v>6</v>
      </c>
      <c r="M5">
        <v>194.27</v>
      </c>
      <c r="N5">
        <v>183.33</v>
      </c>
      <c r="O5">
        <f t="shared" si="3"/>
        <v>4</v>
      </c>
      <c r="P5">
        <f t="shared" si="3"/>
        <v>7</v>
      </c>
    </row>
    <row r="6" spans="1:16" x14ac:dyDescent="0.25">
      <c r="A6">
        <v>36</v>
      </c>
      <c r="B6" t="s">
        <v>10</v>
      </c>
      <c r="C6" t="s">
        <v>25</v>
      </c>
      <c r="D6" t="s">
        <v>47</v>
      </c>
      <c r="E6">
        <v>143.75</v>
      </c>
      <c r="F6">
        <v>143.72999999999999</v>
      </c>
      <c r="G6">
        <f t="shared" si="0"/>
        <v>7</v>
      </c>
      <c r="H6">
        <f t="shared" si="1"/>
        <v>8</v>
      </c>
      <c r="I6">
        <v>170.93</v>
      </c>
      <c r="J6">
        <v>162.27000000000001</v>
      </c>
      <c r="K6">
        <f t="shared" si="2"/>
        <v>7</v>
      </c>
      <c r="L6">
        <f t="shared" si="2"/>
        <v>9</v>
      </c>
      <c r="M6">
        <v>185.73</v>
      </c>
      <c r="N6">
        <v>175.2</v>
      </c>
      <c r="O6">
        <f t="shared" si="3"/>
        <v>6</v>
      </c>
      <c r="P6">
        <f t="shared" si="3"/>
        <v>9</v>
      </c>
    </row>
    <row r="7" spans="1:16" x14ac:dyDescent="0.25">
      <c r="A7">
        <v>48</v>
      </c>
      <c r="B7" t="s">
        <v>11</v>
      </c>
      <c r="C7" t="s">
        <v>26</v>
      </c>
      <c r="D7" t="s">
        <v>48</v>
      </c>
      <c r="E7">
        <v>135.56</v>
      </c>
      <c r="F7">
        <v>133.30000000000001</v>
      </c>
      <c r="G7">
        <f t="shared" si="0"/>
        <v>9</v>
      </c>
      <c r="H7">
        <f t="shared" si="1"/>
        <v>10</v>
      </c>
      <c r="I7">
        <v>163.89</v>
      </c>
      <c r="J7">
        <v>155.53</v>
      </c>
      <c r="K7">
        <f t="shared" si="2"/>
        <v>8</v>
      </c>
      <c r="L7">
        <f t="shared" si="2"/>
        <v>11</v>
      </c>
      <c r="M7">
        <v>178.71</v>
      </c>
      <c r="N7">
        <v>167.17</v>
      </c>
      <c r="O7">
        <f t="shared" si="3"/>
        <v>8</v>
      </c>
      <c r="P7">
        <f t="shared" si="3"/>
        <v>12</v>
      </c>
    </row>
    <row r="8" spans="1:16" x14ac:dyDescent="0.25">
      <c r="A8">
        <v>60</v>
      </c>
      <c r="B8" t="s">
        <v>12</v>
      </c>
      <c r="C8" t="s">
        <v>27</v>
      </c>
      <c r="D8" t="s">
        <v>49</v>
      </c>
      <c r="E8">
        <v>127.12</v>
      </c>
      <c r="F8">
        <v>125.67</v>
      </c>
      <c r="G8">
        <f t="shared" si="0"/>
        <v>11</v>
      </c>
      <c r="H8">
        <f t="shared" si="1"/>
        <v>12</v>
      </c>
      <c r="I8">
        <v>157.30000000000001</v>
      </c>
      <c r="J8">
        <v>146.30000000000001</v>
      </c>
      <c r="K8">
        <f t="shared" si="2"/>
        <v>10</v>
      </c>
      <c r="L8">
        <f t="shared" si="2"/>
        <v>13</v>
      </c>
      <c r="M8">
        <v>172.19</v>
      </c>
      <c r="N8">
        <v>156.72999999999999</v>
      </c>
      <c r="O8">
        <f t="shared" si="3"/>
        <v>10</v>
      </c>
      <c r="P8">
        <f t="shared" si="3"/>
        <v>22</v>
      </c>
    </row>
    <row r="9" spans="1:16" x14ac:dyDescent="0.25">
      <c r="A9">
        <v>72</v>
      </c>
      <c r="B9" t="s">
        <v>13</v>
      </c>
      <c r="C9" t="s">
        <v>28</v>
      </c>
      <c r="D9" t="s">
        <v>50</v>
      </c>
      <c r="E9">
        <v>119.51</v>
      </c>
      <c r="F9">
        <v>118.6</v>
      </c>
      <c r="G9">
        <f t="shared" si="0"/>
        <v>13</v>
      </c>
      <c r="H9">
        <f t="shared" si="1"/>
        <v>14</v>
      </c>
      <c r="I9">
        <v>147.61000000000001</v>
      </c>
      <c r="J9">
        <v>143.5</v>
      </c>
      <c r="K9">
        <f t="shared" si="2"/>
        <v>12</v>
      </c>
      <c r="L9">
        <f t="shared" si="2"/>
        <v>27.5</v>
      </c>
      <c r="M9">
        <v>166</v>
      </c>
      <c r="N9">
        <v>156.27000000000001</v>
      </c>
      <c r="O9">
        <f t="shared" si="3"/>
        <v>20</v>
      </c>
      <c r="P9">
        <f t="shared" si="3"/>
        <v>27.5</v>
      </c>
    </row>
    <row r="10" spans="1:16" x14ac:dyDescent="0.25">
      <c r="A10">
        <v>84</v>
      </c>
      <c r="B10" t="s">
        <v>15</v>
      </c>
      <c r="C10" t="s">
        <v>29</v>
      </c>
      <c r="D10" t="s">
        <v>51</v>
      </c>
      <c r="E10">
        <v>114.1</v>
      </c>
      <c r="F10">
        <v>114.43</v>
      </c>
      <c r="G10">
        <f t="shared" si="0"/>
        <v>16</v>
      </c>
      <c r="H10">
        <f t="shared" si="1"/>
        <v>15</v>
      </c>
      <c r="I10">
        <v>145.97999999999999</v>
      </c>
      <c r="J10">
        <v>143.5</v>
      </c>
      <c r="K10">
        <f t="shared" si="2"/>
        <v>17</v>
      </c>
      <c r="L10">
        <f t="shared" si="2"/>
        <v>27.5</v>
      </c>
      <c r="M10">
        <v>165.78</v>
      </c>
      <c r="N10">
        <v>156.27000000000001</v>
      </c>
      <c r="O10">
        <f t="shared" si="3"/>
        <v>21</v>
      </c>
      <c r="P10">
        <f t="shared" si="3"/>
        <v>27.5</v>
      </c>
    </row>
    <row r="11" spans="1:16" x14ac:dyDescent="0.25">
      <c r="A11">
        <v>96</v>
      </c>
      <c r="B11" t="s">
        <v>14</v>
      </c>
      <c r="C11" t="s">
        <v>30</v>
      </c>
      <c r="D11" t="s">
        <v>52</v>
      </c>
      <c r="E11">
        <v>104.81</v>
      </c>
      <c r="F11">
        <v>113.53</v>
      </c>
      <c r="G11">
        <f t="shared" si="0"/>
        <v>25</v>
      </c>
      <c r="H11">
        <f t="shared" si="1"/>
        <v>20.5</v>
      </c>
      <c r="I11">
        <v>146.03</v>
      </c>
      <c r="J11">
        <v>143.5</v>
      </c>
      <c r="K11">
        <f t="shared" si="2"/>
        <v>16</v>
      </c>
      <c r="L11">
        <f t="shared" si="2"/>
        <v>27.5</v>
      </c>
      <c r="M11">
        <v>166.69</v>
      </c>
      <c r="N11">
        <v>156.27000000000001</v>
      </c>
      <c r="O11">
        <f t="shared" si="3"/>
        <v>16</v>
      </c>
      <c r="P11">
        <f t="shared" si="3"/>
        <v>27.5</v>
      </c>
    </row>
    <row r="12" spans="1:16" x14ac:dyDescent="0.25">
      <c r="A12">
        <v>108</v>
      </c>
      <c r="B12" t="s">
        <v>16</v>
      </c>
      <c r="C12" t="s">
        <v>31</v>
      </c>
      <c r="D12" t="s">
        <v>55</v>
      </c>
      <c r="E12">
        <v>101.8</v>
      </c>
      <c r="F12">
        <v>113.53</v>
      </c>
      <c r="G12">
        <f t="shared" si="0"/>
        <v>29</v>
      </c>
      <c r="H12">
        <f t="shared" si="1"/>
        <v>20.5</v>
      </c>
      <c r="I12">
        <v>145.75</v>
      </c>
      <c r="J12">
        <v>143.5</v>
      </c>
      <c r="K12">
        <f t="shared" si="2"/>
        <v>18</v>
      </c>
      <c r="L12">
        <f t="shared" si="2"/>
        <v>27.5</v>
      </c>
      <c r="M12">
        <v>166.89</v>
      </c>
      <c r="N12">
        <v>156.27000000000001</v>
      </c>
      <c r="O12">
        <f t="shared" si="3"/>
        <v>14</v>
      </c>
      <c r="P12">
        <f t="shared" si="3"/>
        <v>27.5</v>
      </c>
    </row>
    <row r="13" spans="1:16" x14ac:dyDescent="0.25">
      <c r="A13">
        <v>120</v>
      </c>
      <c r="B13" t="s">
        <v>17</v>
      </c>
      <c r="C13" t="s">
        <v>32</v>
      </c>
      <c r="D13" t="s">
        <v>63</v>
      </c>
      <c r="E13">
        <v>101.9</v>
      </c>
      <c r="F13">
        <v>113.53</v>
      </c>
      <c r="G13">
        <f t="shared" si="0"/>
        <v>27</v>
      </c>
      <c r="H13">
        <f t="shared" si="1"/>
        <v>20.5</v>
      </c>
      <c r="I13">
        <v>145.44</v>
      </c>
      <c r="J13">
        <v>143.5</v>
      </c>
      <c r="K13">
        <f t="shared" si="2"/>
        <v>21</v>
      </c>
      <c r="L13">
        <f t="shared" si="2"/>
        <v>27.5</v>
      </c>
      <c r="M13">
        <v>166.81</v>
      </c>
      <c r="N13">
        <v>156.27000000000001</v>
      </c>
      <c r="O13">
        <f t="shared" si="3"/>
        <v>15</v>
      </c>
      <c r="P13">
        <f t="shared" si="3"/>
        <v>27.5</v>
      </c>
    </row>
    <row r="14" spans="1:16" x14ac:dyDescent="0.25">
      <c r="A14">
        <v>132</v>
      </c>
      <c r="B14" t="s">
        <v>18</v>
      </c>
      <c r="C14" t="s">
        <v>33</v>
      </c>
      <c r="D14" t="s">
        <v>64</v>
      </c>
      <c r="E14">
        <v>101.79</v>
      </c>
      <c r="F14">
        <v>113.53</v>
      </c>
      <c r="G14">
        <f t="shared" si="0"/>
        <v>30</v>
      </c>
      <c r="H14">
        <f t="shared" si="1"/>
        <v>20.5</v>
      </c>
      <c r="I14">
        <v>146.04</v>
      </c>
      <c r="J14">
        <v>143.5</v>
      </c>
      <c r="K14">
        <f t="shared" si="2"/>
        <v>14.5</v>
      </c>
      <c r="L14">
        <f t="shared" si="2"/>
        <v>27.5</v>
      </c>
      <c r="M14">
        <v>166.63</v>
      </c>
      <c r="N14">
        <v>156.27000000000001</v>
      </c>
      <c r="O14">
        <f t="shared" si="3"/>
        <v>17</v>
      </c>
      <c r="P14">
        <f t="shared" si="3"/>
        <v>27.5</v>
      </c>
    </row>
    <row r="15" spans="1:16" x14ac:dyDescent="0.25">
      <c r="A15">
        <v>144</v>
      </c>
      <c r="B15" t="s">
        <v>19</v>
      </c>
      <c r="C15" t="s">
        <v>34</v>
      </c>
      <c r="D15" t="s">
        <v>67</v>
      </c>
      <c r="E15">
        <v>101.85</v>
      </c>
      <c r="F15">
        <v>113.53</v>
      </c>
      <c r="G15">
        <f t="shared" si="0"/>
        <v>28</v>
      </c>
      <c r="H15">
        <f t="shared" si="1"/>
        <v>20.5</v>
      </c>
      <c r="I15">
        <v>145.63999999999999</v>
      </c>
      <c r="J15">
        <v>143.5</v>
      </c>
      <c r="K15">
        <f t="shared" si="2"/>
        <v>20</v>
      </c>
      <c r="L15">
        <f t="shared" si="2"/>
        <v>27.5</v>
      </c>
      <c r="M15">
        <v>167.25</v>
      </c>
      <c r="N15">
        <v>156.27000000000001</v>
      </c>
      <c r="O15">
        <f t="shared" si="3"/>
        <v>11</v>
      </c>
      <c r="P15">
        <f t="shared" si="3"/>
        <v>27.5</v>
      </c>
    </row>
    <row r="16" spans="1:16" x14ac:dyDescent="0.25">
      <c r="A16">
        <v>156</v>
      </c>
      <c r="B16" t="s">
        <v>20</v>
      </c>
      <c r="C16" t="s">
        <v>41</v>
      </c>
      <c r="D16" t="s">
        <v>72</v>
      </c>
      <c r="E16">
        <v>101.73</v>
      </c>
      <c r="F16">
        <v>113.53</v>
      </c>
      <c r="G16">
        <f t="shared" si="0"/>
        <v>31</v>
      </c>
      <c r="H16">
        <f t="shared" si="1"/>
        <v>20.5</v>
      </c>
      <c r="I16">
        <v>144.99</v>
      </c>
      <c r="J16">
        <v>143.5</v>
      </c>
      <c r="K16">
        <f t="shared" si="2"/>
        <v>22</v>
      </c>
      <c r="L16">
        <f t="shared" si="2"/>
        <v>27.5</v>
      </c>
      <c r="M16">
        <v>167.06</v>
      </c>
      <c r="N16">
        <v>156.27000000000001</v>
      </c>
      <c r="O16">
        <f t="shared" si="3"/>
        <v>13</v>
      </c>
      <c r="P16">
        <f t="shared" si="3"/>
        <v>27.5</v>
      </c>
    </row>
    <row r="17" spans="1:16" x14ac:dyDescent="0.25">
      <c r="A17">
        <v>168</v>
      </c>
      <c r="B17" t="s">
        <v>21</v>
      </c>
      <c r="C17" t="s">
        <v>42</v>
      </c>
      <c r="D17" t="s">
        <v>73</v>
      </c>
      <c r="E17">
        <v>101.94</v>
      </c>
      <c r="F17">
        <v>113.53</v>
      </c>
      <c r="G17">
        <f t="shared" si="0"/>
        <v>26</v>
      </c>
      <c r="H17">
        <f t="shared" si="1"/>
        <v>20.5</v>
      </c>
      <c r="I17">
        <v>145.71</v>
      </c>
      <c r="J17">
        <v>143.5</v>
      </c>
      <c r="K17">
        <f t="shared" si="2"/>
        <v>19</v>
      </c>
      <c r="L17">
        <f t="shared" si="2"/>
        <v>27.5</v>
      </c>
      <c r="M17">
        <v>166.53</v>
      </c>
      <c r="N17">
        <v>156.27000000000001</v>
      </c>
      <c r="O17">
        <f t="shared" si="3"/>
        <v>18</v>
      </c>
      <c r="P17">
        <f t="shared" si="3"/>
        <v>27.5</v>
      </c>
    </row>
    <row r="18" spans="1:16" x14ac:dyDescent="0.25">
      <c r="A18" t="s">
        <v>5</v>
      </c>
      <c r="B18" t="s">
        <v>76</v>
      </c>
      <c r="C18" t="s">
        <v>75</v>
      </c>
      <c r="D18" t="s">
        <v>74</v>
      </c>
      <c r="E18">
        <v>101.43</v>
      </c>
      <c r="F18">
        <v>113.53</v>
      </c>
      <c r="G18">
        <f t="shared" si="0"/>
        <v>32</v>
      </c>
      <c r="H18">
        <f t="shared" si="1"/>
        <v>20.5</v>
      </c>
      <c r="I18">
        <v>146.04</v>
      </c>
      <c r="J18">
        <v>143.5</v>
      </c>
      <c r="K18">
        <f t="shared" si="2"/>
        <v>14.5</v>
      </c>
      <c r="L18">
        <f t="shared" si="2"/>
        <v>27.5</v>
      </c>
      <c r="M18">
        <v>166.33</v>
      </c>
      <c r="N18">
        <v>156.27000000000001</v>
      </c>
      <c r="O18">
        <f t="shared" si="3"/>
        <v>19</v>
      </c>
      <c r="P18">
        <f t="shared" si="3"/>
        <v>27.5</v>
      </c>
    </row>
    <row r="19" spans="1:16" x14ac:dyDescent="0.25">
      <c r="G19" t="s">
        <v>56</v>
      </c>
      <c r="H19">
        <f>SUM(G3:G18)</f>
        <v>294</v>
      </c>
      <c r="K19" t="s">
        <v>56</v>
      </c>
      <c r="L19">
        <f>SUM(K3:K18)</f>
        <v>208</v>
      </c>
      <c r="O19" t="s">
        <v>56</v>
      </c>
      <c r="P19">
        <f>SUM(O3:O18)</f>
        <v>195</v>
      </c>
    </row>
    <row r="20" spans="1:16" x14ac:dyDescent="0.25">
      <c r="G20" t="s">
        <v>57</v>
      </c>
      <c r="H20">
        <f>SUM(H3:H18)</f>
        <v>234</v>
      </c>
      <c r="K20" t="s">
        <v>57</v>
      </c>
      <c r="L20">
        <f>SUM(L3:L18)</f>
        <v>320</v>
      </c>
      <c r="O20" t="s">
        <v>57</v>
      </c>
      <c r="P20">
        <f>SUM(P3:P18)</f>
        <v>333</v>
      </c>
    </row>
    <row r="21" spans="1:16" x14ac:dyDescent="0.25">
      <c r="D21" t="s">
        <v>45</v>
      </c>
      <c r="G21" t="s">
        <v>58</v>
      </c>
      <c r="H21">
        <f>COUNT(E3:E18)</f>
        <v>16</v>
      </c>
      <c r="K21" t="s">
        <v>58</v>
      </c>
      <c r="L21">
        <v>16</v>
      </c>
      <c r="O21" t="s">
        <v>58</v>
      </c>
      <c r="P21">
        <v>16</v>
      </c>
    </row>
    <row r="22" spans="1:16" x14ac:dyDescent="0.25">
      <c r="D22">
        <v>0.05</v>
      </c>
      <c r="G22" t="s">
        <v>59</v>
      </c>
      <c r="H22">
        <f>COUNT(F3:F18)</f>
        <v>16</v>
      </c>
      <c r="K22" t="s">
        <v>59</v>
      </c>
      <c r="L22">
        <v>16</v>
      </c>
      <c r="O22" t="s">
        <v>59</v>
      </c>
      <c r="P22">
        <v>16</v>
      </c>
    </row>
    <row r="23" spans="1:16" x14ac:dyDescent="0.25">
      <c r="G23" t="s">
        <v>60</v>
      </c>
      <c r="H23">
        <f>H19-((H21*(H21+1))/2)</f>
        <v>158</v>
      </c>
      <c r="K23" t="s">
        <v>60</v>
      </c>
      <c r="L23">
        <f>L19-((L21*(L21+1))/2)</f>
        <v>72</v>
      </c>
      <c r="O23" t="s">
        <v>60</v>
      </c>
      <c r="P23">
        <f>P19-((P21*(P21+1))/2)</f>
        <v>59</v>
      </c>
    </row>
    <row r="24" spans="1:16" x14ac:dyDescent="0.25">
      <c r="G24" t="s">
        <v>61</v>
      </c>
      <c r="H24">
        <f>H20-((H22*(H22+1))/2)</f>
        <v>98</v>
      </c>
      <c r="K24" t="s">
        <v>61</v>
      </c>
      <c r="L24">
        <f>L20-((L22*(L22+1))/2)</f>
        <v>184</v>
      </c>
      <c r="O24" t="s">
        <v>61</v>
      </c>
      <c r="P24">
        <f>P20-((P22*(P22+1))/2)</f>
        <v>197</v>
      </c>
    </row>
    <row r="25" spans="1:16" x14ac:dyDescent="0.25">
      <c r="G25" t="s">
        <v>62</v>
      </c>
      <c r="H25">
        <f>MIN(H23:H24)</f>
        <v>98</v>
      </c>
      <c r="K25" t="s">
        <v>62</v>
      </c>
      <c r="L25">
        <f>MIN(L23:L24)</f>
        <v>72</v>
      </c>
      <c r="O25" t="s">
        <v>62</v>
      </c>
      <c r="P25">
        <f>MIN(P23:P24)</f>
        <v>59</v>
      </c>
    </row>
    <row r="26" spans="1:16" x14ac:dyDescent="0.25">
      <c r="G26" t="s">
        <v>65</v>
      </c>
      <c r="H26">
        <v>75</v>
      </c>
      <c r="K26" t="s">
        <v>65</v>
      </c>
      <c r="L26">
        <v>75</v>
      </c>
      <c r="O26" t="s">
        <v>65</v>
      </c>
      <c r="P26">
        <v>75</v>
      </c>
    </row>
    <row r="27" spans="1:16" x14ac:dyDescent="0.25">
      <c r="G27" t="s">
        <v>66</v>
      </c>
      <c r="H27" t="b">
        <f>IF(H25&lt;=H26, TRUE, FALSE)</f>
        <v>0</v>
      </c>
      <c r="K27" t="s">
        <v>66</v>
      </c>
      <c r="L27" t="b">
        <f>IF(L25&lt;=L26, TRUE, FALSE)</f>
        <v>1</v>
      </c>
      <c r="O27" t="s">
        <v>66</v>
      </c>
      <c r="P27" t="b">
        <f>IF(P25&lt;=P26, TRUE, FALSE)</f>
        <v>1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58FB-8B22-4124-9F40-71C40BB75141}">
  <dimension ref="A1:W54"/>
  <sheetViews>
    <sheetView tabSelected="1" topLeftCell="N34" workbookViewId="0">
      <selection activeCell="V54" sqref="V54"/>
    </sheetView>
  </sheetViews>
  <sheetFormatPr defaultRowHeight="15" x14ac:dyDescent="0.25"/>
  <cols>
    <col min="1" max="1" width="19.28515625" bestFit="1" customWidth="1"/>
    <col min="2" max="2" width="7" bestFit="1" customWidth="1"/>
    <col min="3" max="3" width="8" bestFit="1" customWidth="1"/>
    <col min="4" max="4" width="16.85546875" bestFit="1" customWidth="1"/>
    <col min="5" max="5" width="8" bestFit="1" customWidth="1"/>
    <col min="6" max="6" width="7" bestFit="1" customWidth="1"/>
    <col min="7" max="7" width="19.28515625" bestFit="1" customWidth="1"/>
    <col min="8" max="8" width="17.42578125" bestFit="1" customWidth="1"/>
    <col min="9" max="9" width="15.42578125" bestFit="1" customWidth="1"/>
    <col min="10" max="10" width="18.140625" bestFit="1" customWidth="1"/>
    <col min="11" max="12" width="12" bestFit="1" customWidth="1"/>
    <col min="13" max="13" width="12.7109375" bestFit="1" customWidth="1"/>
    <col min="14" max="14" width="17.42578125" bestFit="1" customWidth="1"/>
    <col min="15" max="15" width="15.42578125" bestFit="1" customWidth="1"/>
    <col min="16" max="16" width="18.140625" bestFit="1" customWidth="1"/>
    <col min="17" max="17" width="9" bestFit="1" customWidth="1"/>
    <col min="18" max="18" width="12" bestFit="1" customWidth="1"/>
    <col min="19" max="19" width="12.7109375" bestFit="1" customWidth="1"/>
    <col min="20" max="20" width="19.28515625" bestFit="1" customWidth="1"/>
    <col min="21" max="21" width="12" bestFit="1" customWidth="1"/>
    <col min="22" max="22" width="12.7109375" bestFit="1" customWidth="1"/>
    <col min="23" max="23" width="9.28515625" bestFit="1" customWidth="1"/>
  </cols>
  <sheetData>
    <row r="1" spans="1:23" x14ac:dyDescent="0.25">
      <c r="A1" t="s">
        <v>7</v>
      </c>
      <c r="B1" s="1" t="s">
        <v>1</v>
      </c>
      <c r="C1" s="1"/>
      <c r="D1" s="1"/>
      <c r="E1" s="1"/>
      <c r="F1" s="1"/>
      <c r="G1" s="1"/>
      <c r="H1" s="2" t="s">
        <v>128</v>
      </c>
      <c r="I1" s="2"/>
      <c r="J1" s="2"/>
      <c r="K1" s="2"/>
      <c r="L1" s="2"/>
      <c r="M1" s="2"/>
      <c r="N1" s="4" t="s">
        <v>133</v>
      </c>
      <c r="O1" s="4"/>
      <c r="P1" s="4"/>
      <c r="Q1" s="4"/>
      <c r="R1" s="4"/>
      <c r="S1" s="4"/>
    </row>
    <row r="2" spans="1:23" x14ac:dyDescent="0.25">
      <c r="A2" t="s">
        <v>0</v>
      </c>
      <c r="B2" s="1" t="s">
        <v>2</v>
      </c>
      <c r="C2" s="1"/>
      <c r="D2" s="1" t="s">
        <v>3</v>
      </c>
      <c r="E2" s="1"/>
      <c r="F2" s="1" t="s">
        <v>4</v>
      </c>
      <c r="G2" s="1"/>
      <c r="H2" s="3" t="s">
        <v>141</v>
      </c>
      <c r="I2" s="3" t="s">
        <v>130</v>
      </c>
      <c r="J2" s="3" t="s">
        <v>131</v>
      </c>
      <c r="K2" s="3" t="s">
        <v>132</v>
      </c>
      <c r="L2" s="3" t="s">
        <v>139</v>
      </c>
      <c r="M2" s="3" t="s">
        <v>140</v>
      </c>
      <c r="N2" s="5" t="s">
        <v>141</v>
      </c>
      <c r="O2" s="5" t="s">
        <v>130</v>
      </c>
      <c r="P2" s="5" t="s">
        <v>131</v>
      </c>
      <c r="Q2" s="5" t="s">
        <v>132</v>
      </c>
      <c r="R2" s="5" t="s">
        <v>139</v>
      </c>
      <c r="S2" s="5" t="s">
        <v>140</v>
      </c>
      <c r="T2" s="6" t="s">
        <v>138</v>
      </c>
      <c r="U2" s="6" t="s">
        <v>127</v>
      </c>
      <c r="V2" s="6" t="s">
        <v>142</v>
      </c>
    </row>
    <row r="3" spans="1:23" x14ac:dyDescent="0.25">
      <c r="A3">
        <v>0</v>
      </c>
      <c r="B3">
        <v>180.35</v>
      </c>
      <c r="C3" t="s">
        <v>77</v>
      </c>
      <c r="D3">
        <v>207.44</v>
      </c>
      <c r="E3" t="s">
        <v>93</v>
      </c>
      <c r="F3">
        <v>218.42</v>
      </c>
      <c r="G3" t="s">
        <v>109</v>
      </c>
      <c r="H3" s="3">
        <f>B3</f>
        <v>180.35</v>
      </c>
      <c r="I3" s="3">
        <v>0.87</v>
      </c>
      <c r="J3" s="3">
        <f>I3/2</f>
        <v>0.435</v>
      </c>
      <c r="K3" s="3">
        <f>J3^2</f>
        <v>0.189225</v>
      </c>
      <c r="L3" s="3">
        <f>K3/$D$24</f>
        <v>1.8922500000000001E-3</v>
      </c>
      <c r="M3" s="3">
        <f>(K3^2)/$D$24</f>
        <v>3.5806100625000004E-4</v>
      </c>
      <c r="N3" s="5">
        <v>166.2</v>
      </c>
      <c r="O3" s="5">
        <v>1.33</v>
      </c>
      <c r="P3" s="5">
        <f>O3/2</f>
        <v>0.66500000000000004</v>
      </c>
      <c r="Q3" s="5">
        <f>P3^2</f>
        <v>0.44222500000000003</v>
      </c>
      <c r="R3" s="5">
        <f>Q3/$D$26</f>
        <v>1.4740833333333335E-2</v>
      </c>
      <c r="S3" s="5">
        <f>(Q3^2)/$D$26</f>
        <v>6.5187650208333343E-3</v>
      </c>
      <c r="T3">
        <f>_xlfn.FLOOR.MATH(((M3+S3)^2)/(((M3^2)/($D$24-1))+((S3^2)/($D$26-1))))</f>
        <v>32</v>
      </c>
      <c r="U3">
        <f>(H3-N3)/SQRT(L3+R3)</f>
        <v>109.71602333131618</v>
      </c>
      <c r="V3">
        <f>_xlfn.T.INV.2T($D$22,T3)</f>
        <v>2.0369333434601011</v>
      </c>
      <c r="W3" t="str">
        <f>IF(U3&gt;V3, "REJECTED", "NOT REJECTED")</f>
        <v>REJECTED</v>
      </c>
    </row>
    <row r="4" spans="1:23" x14ac:dyDescent="0.25">
      <c r="A4">
        <v>12</v>
      </c>
      <c r="B4">
        <v>175.08</v>
      </c>
      <c r="C4" t="s">
        <v>78</v>
      </c>
      <c r="D4">
        <v>200.65</v>
      </c>
      <c r="E4" t="s">
        <v>94</v>
      </c>
      <c r="F4">
        <v>210.1</v>
      </c>
      <c r="G4" t="s">
        <v>110</v>
      </c>
      <c r="H4" s="3">
        <f t="shared" ref="H4:H18" si="0">B4</f>
        <v>175.08</v>
      </c>
      <c r="I4" s="3">
        <v>0.92800000000000005</v>
      </c>
      <c r="J4" s="3">
        <f t="shared" ref="J4:J18" si="1">I4/2</f>
        <v>0.46400000000000002</v>
      </c>
      <c r="K4" s="3">
        <f t="shared" ref="K4:K18" si="2">J4^2</f>
        <v>0.21529600000000002</v>
      </c>
      <c r="L4" s="3">
        <f t="shared" ref="L4:L18" si="3">K4/$D$24</f>
        <v>2.1529600000000002E-3</v>
      </c>
      <c r="M4" s="3">
        <f t="shared" ref="M4:M18" si="4">(K4^2)/$D$24</f>
        <v>4.6352367616000009E-4</v>
      </c>
      <c r="N4" s="5">
        <v>161.37</v>
      </c>
      <c r="O4" s="5">
        <v>1.17</v>
      </c>
      <c r="P4" s="5">
        <f t="shared" ref="P4:P18" si="5">O4/2</f>
        <v>0.58499999999999996</v>
      </c>
      <c r="Q4" s="5">
        <f t="shared" ref="Q4:Q18" si="6">P4^2</f>
        <v>0.34222499999999995</v>
      </c>
      <c r="R4" s="5">
        <f t="shared" ref="R4:R18" si="7">Q4/$D$26</f>
        <v>1.1407499999999998E-2</v>
      </c>
      <c r="S4" s="5">
        <f t="shared" ref="S4:S18" si="8">(Q4^2)/$D$26</f>
        <v>3.903931687499999E-3</v>
      </c>
      <c r="T4">
        <f t="shared" ref="T4:T54" si="9">_xlfn.FLOOR.MATH(((M4+S4)^2)/(((M4^2)/($D$24-1))+((S4^2)/($D$26-1))))</f>
        <v>36</v>
      </c>
      <c r="U4">
        <f t="shared" ref="U4:U54" si="10">(H4-N4)/SQRT(L4+R4)</f>
        <v>117.73355118532237</v>
      </c>
      <c r="V4">
        <f t="shared" ref="V4:V54" si="11">_xlfn.T.INV.2T($D$22,T4)</f>
        <v>2.028094000980452</v>
      </c>
      <c r="W4" t="str">
        <f t="shared" ref="W4:W54" si="12">IF(U4&gt;V4, "REJECTED", "NOT REJECTED")</f>
        <v>REJECTED</v>
      </c>
    </row>
    <row r="5" spans="1:23" x14ac:dyDescent="0.25">
      <c r="A5">
        <v>24</v>
      </c>
      <c r="B5">
        <v>165.75</v>
      </c>
      <c r="C5" t="s">
        <v>79</v>
      </c>
      <c r="D5">
        <v>192.54</v>
      </c>
      <c r="E5" t="s">
        <v>95</v>
      </c>
      <c r="F5">
        <v>201.59</v>
      </c>
      <c r="G5" t="s">
        <v>111</v>
      </c>
      <c r="H5" s="3">
        <f t="shared" si="0"/>
        <v>165.75</v>
      </c>
      <c r="I5" s="3">
        <v>0.82499999999999996</v>
      </c>
      <c r="J5" s="3">
        <f t="shared" si="1"/>
        <v>0.41249999999999998</v>
      </c>
      <c r="K5" s="3">
        <f t="shared" si="2"/>
        <v>0.17015624999999998</v>
      </c>
      <c r="L5" s="3">
        <f t="shared" si="3"/>
        <v>1.7015624999999997E-3</v>
      </c>
      <c r="M5" s="3">
        <f t="shared" si="4"/>
        <v>2.8953149414062495E-4</v>
      </c>
      <c r="N5" s="5">
        <v>152.16999999999999</v>
      </c>
      <c r="O5" s="5">
        <v>1.53</v>
      </c>
      <c r="P5" s="5">
        <f t="shared" si="5"/>
        <v>0.76500000000000001</v>
      </c>
      <c r="Q5" s="5">
        <f t="shared" si="6"/>
        <v>0.585225</v>
      </c>
      <c r="R5" s="5">
        <f t="shared" si="7"/>
        <v>1.9507500000000001E-2</v>
      </c>
      <c r="S5" s="5">
        <f t="shared" si="8"/>
        <v>1.1416276687500001E-2</v>
      </c>
      <c r="T5">
        <f t="shared" si="9"/>
        <v>30</v>
      </c>
      <c r="U5">
        <f t="shared" si="10"/>
        <v>93.247894412864838</v>
      </c>
      <c r="V5">
        <f t="shared" si="11"/>
        <v>2.0422724563012378</v>
      </c>
      <c r="W5" t="str">
        <f t="shared" si="12"/>
        <v>REJECTED</v>
      </c>
    </row>
    <row r="6" spans="1:23" x14ac:dyDescent="0.25">
      <c r="A6">
        <v>36</v>
      </c>
      <c r="B6">
        <v>158.4</v>
      </c>
      <c r="C6" t="s">
        <v>80</v>
      </c>
      <c r="D6">
        <v>183.8</v>
      </c>
      <c r="E6" t="s">
        <v>96</v>
      </c>
      <c r="F6">
        <v>193.98</v>
      </c>
      <c r="G6" t="s">
        <v>112</v>
      </c>
      <c r="H6" s="3">
        <f t="shared" si="0"/>
        <v>158.4</v>
      </c>
      <c r="I6" s="3">
        <v>0.68969999999999998</v>
      </c>
      <c r="J6" s="3">
        <f t="shared" si="1"/>
        <v>0.34484999999999999</v>
      </c>
      <c r="K6" s="3">
        <f t="shared" si="2"/>
        <v>0.11892152249999999</v>
      </c>
      <c r="L6" s="3">
        <f t="shared" si="3"/>
        <v>1.1892152249999999E-3</v>
      </c>
      <c r="M6" s="3">
        <f t="shared" si="4"/>
        <v>1.4142328513718004E-4</v>
      </c>
      <c r="N6" s="5">
        <v>143.72999999999999</v>
      </c>
      <c r="O6" s="5">
        <v>1.25</v>
      </c>
      <c r="P6" s="5">
        <f t="shared" si="5"/>
        <v>0.625</v>
      </c>
      <c r="Q6" s="5">
        <f t="shared" si="6"/>
        <v>0.390625</v>
      </c>
      <c r="R6" s="5">
        <f t="shared" si="7"/>
        <v>1.3020833333333334E-2</v>
      </c>
      <c r="S6" s="5">
        <f t="shared" si="8"/>
        <v>5.086263020833333E-3</v>
      </c>
      <c r="T6">
        <f t="shared" si="9"/>
        <v>30</v>
      </c>
      <c r="U6">
        <f t="shared" si="10"/>
        <v>123.06437002246207</v>
      </c>
      <c r="V6">
        <f t="shared" si="11"/>
        <v>2.0422724563012378</v>
      </c>
      <c r="W6" t="str">
        <f t="shared" si="12"/>
        <v>REJECTED</v>
      </c>
    </row>
    <row r="7" spans="1:23" x14ac:dyDescent="0.25">
      <c r="A7">
        <v>48</v>
      </c>
      <c r="B7">
        <v>149.83000000000001</v>
      </c>
      <c r="C7" t="s">
        <v>81</v>
      </c>
      <c r="D7">
        <v>177.39</v>
      </c>
      <c r="E7" t="s">
        <v>97</v>
      </c>
      <c r="F7">
        <v>187.73</v>
      </c>
      <c r="G7" t="s">
        <v>113</v>
      </c>
      <c r="H7" s="3">
        <f t="shared" si="0"/>
        <v>149.83000000000001</v>
      </c>
      <c r="I7" s="3">
        <v>0.80400000000000005</v>
      </c>
      <c r="J7" s="3">
        <f t="shared" si="1"/>
        <v>0.40200000000000002</v>
      </c>
      <c r="K7" s="3">
        <f t="shared" si="2"/>
        <v>0.16160400000000003</v>
      </c>
      <c r="L7" s="3">
        <f t="shared" si="3"/>
        <v>1.6160400000000002E-3</v>
      </c>
      <c r="M7" s="3">
        <f t="shared" si="4"/>
        <v>2.6115852816000011E-4</v>
      </c>
      <c r="N7" s="5">
        <v>133.30000000000001</v>
      </c>
      <c r="O7" s="5">
        <v>0.83</v>
      </c>
      <c r="P7" s="5">
        <f t="shared" si="5"/>
        <v>0.41499999999999998</v>
      </c>
      <c r="Q7" s="5">
        <f t="shared" si="6"/>
        <v>0.17222499999999999</v>
      </c>
      <c r="R7" s="5">
        <f t="shared" si="7"/>
        <v>5.740833333333333E-3</v>
      </c>
      <c r="S7" s="5">
        <f t="shared" si="8"/>
        <v>9.8871502083333314E-4</v>
      </c>
      <c r="T7">
        <f t="shared" si="9"/>
        <v>45</v>
      </c>
      <c r="U7">
        <f t="shared" si="10"/>
        <v>192.71974584061277</v>
      </c>
      <c r="V7">
        <f t="shared" si="11"/>
        <v>2.0141033888808457</v>
      </c>
      <c r="W7" t="str">
        <f t="shared" si="12"/>
        <v>REJECTED</v>
      </c>
    </row>
    <row r="8" spans="1:23" x14ac:dyDescent="0.25">
      <c r="A8">
        <v>60</v>
      </c>
      <c r="B8">
        <v>142.27000000000001</v>
      </c>
      <c r="C8" t="s">
        <v>82</v>
      </c>
      <c r="D8">
        <v>171.44</v>
      </c>
      <c r="E8" t="s">
        <v>98</v>
      </c>
      <c r="F8">
        <v>179.88</v>
      </c>
      <c r="G8" t="s">
        <v>114</v>
      </c>
      <c r="H8" s="3">
        <f t="shared" si="0"/>
        <v>142.27000000000001</v>
      </c>
      <c r="I8" s="3">
        <v>0.76080000000000003</v>
      </c>
      <c r="J8" s="3">
        <f t="shared" si="1"/>
        <v>0.38040000000000002</v>
      </c>
      <c r="K8" s="3">
        <f t="shared" si="2"/>
        <v>0.14470416</v>
      </c>
      <c r="L8" s="3">
        <f t="shared" si="3"/>
        <v>1.4470416E-3</v>
      </c>
      <c r="M8" s="3">
        <f t="shared" si="4"/>
        <v>2.0939293921305599E-4</v>
      </c>
      <c r="N8" s="5">
        <v>125.67</v>
      </c>
      <c r="O8" s="5">
        <v>0.61</v>
      </c>
      <c r="P8" s="5">
        <f t="shared" si="5"/>
        <v>0.30499999999999999</v>
      </c>
      <c r="Q8" s="5">
        <f t="shared" si="6"/>
        <v>9.3024999999999997E-2</v>
      </c>
      <c r="R8" s="5">
        <f t="shared" si="7"/>
        <v>3.100833333333333E-3</v>
      </c>
      <c r="S8" s="5">
        <f t="shared" si="8"/>
        <v>2.8845502083333328E-4</v>
      </c>
      <c r="T8">
        <f t="shared" si="9"/>
        <v>74</v>
      </c>
      <c r="U8">
        <f t="shared" si="10"/>
        <v>246.15226225881528</v>
      </c>
      <c r="V8">
        <f t="shared" si="11"/>
        <v>1.992543495180934</v>
      </c>
      <c r="W8" t="str">
        <f t="shared" si="12"/>
        <v>REJECTED</v>
      </c>
    </row>
    <row r="9" spans="1:23" x14ac:dyDescent="0.25">
      <c r="A9">
        <v>72</v>
      </c>
      <c r="B9">
        <v>136.87</v>
      </c>
      <c r="C9" t="s">
        <v>83</v>
      </c>
      <c r="D9">
        <v>165.32</v>
      </c>
      <c r="E9" t="s">
        <v>99</v>
      </c>
      <c r="F9">
        <v>180.35</v>
      </c>
      <c r="G9" t="s">
        <v>115</v>
      </c>
      <c r="H9" s="3">
        <f t="shared" si="0"/>
        <v>136.87</v>
      </c>
      <c r="I9" s="3">
        <v>0.74780000000000002</v>
      </c>
      <c r="J9" s="3">
        <f t="shared" si="1"/>
        <v>0.37390000000000001</v>
      </c>
      <c r="K9" s="3">
        <f t="shared" si="2"/>
        <v>0.13980121000000001</v>
      </c>
      <c r="L9" s="3">
        <f t="shared" si="3"/>
        <v>1.3980121000000002E-3</v>
      </c>
      <c r="M9" s="3">
        <f t="shared" si="4"/>
        <v>1.95443783174641E-4</v>
      </c>
      <c r="N9" s="5">
        <v>118.6</v>
      </c>
      <c r="O9" s="5">
        <v>0.88</v>
      </c>
      <c r="P9" s="5">
        <f t="shared" si="5"/>
        <v>0.44</v>
      </c>
      <c r="Q9" s="5">
        <f t="shared" si="6"/>
        <v>0.19359999999999999</v>
      </c>
      <c r="R9" s="5">
        <f t="shared" si="7"/>
        <v>6.4533333333333335E-3</v>
      </c>
      <c r="S9" s="5">
        <f t="shared" si="8"/>
        <v>1.2493653333333333E-3</v>
      </c>
      <c r="T9">
        <f t="shared" si="9"/>
        <v>38</v>
      </c>
      <c r="U9">
        <f t="shared" si="10"/>
        <v>206.18948063579245</v>
      </c>
      <c r="V9">
        <f t="shared" si="11"/>
        <v>2.0243941639119702</v>
      </c>
      <c r="W9" t="str">
        <f t="shared" si="12"/>
        <v>REJECTED</v>
      </c>
    </row>
    <row r="10" spans="1:23" x14ac:dyDescent="0.25">
      <c r="A10">
        <v>84</v>
      </c>
      <c r="B10">
        <v>126.16</v>
      </c>
      <c r="C10" t="s">
        <v>84</v>
      </c>
      <c r="D10">
        <v>164.41</v>
      </c>
      <c r="E10" t="s">
        <v>100</v>
      </c>
      <c r="F10">
        <v>179.41</v>
      </c>
      <c r="G10" t="s">
        <v>116</v>
      </c>
      <c r="H10" s="3">
        <f t="shared" si="0"/>
        <v>126.16</v>
      </c>
      <c r="I10" s="3">
        <v>0.73399999999999999</v>
      </c>
      <c r="J10" s="3">
        <f t="shared" si="1"/>
        <v>0.36699999999999999</v>
      </c>
      <c r="K10" s="3">
        <f t="shared" si="2"/>
        <v>0.134689</v>
      </c>
      <c r="L10" s="3">
        <f t="shared" si="3"/>
        <v>1.3468900000000001E-3</v>
      </c>
      <c r="M10" s="3">
        <f t="shared" si="4"/>
        <v>1.8141126721000001E-4</v>
      </c>
      <c r="N10" s="5">
        <v>114.43</v>
      </c>
      <c r="O10" s="5">
        <v>0.76</v>
      </c>
      <c r="P10" s="5">
        <f t="shared" si="5"/>
        <v>0.38</v>
      </c>
      <c r="Q10" s="5">
        <f t="shared" si="6"/>
        <v>0.1444</v>
      </c>
      <c r="R10" s="5">
        <f t="shared" si="7"/>
        <v>4.8133333333333335E-3</v>
      </c>
      <c r="S10" s="5">
        <f t="shared" si="8"/>
        <v>6.950453333333333E-4</v>
      </c>
      <c r="T10">
        <f t="shared" si="9"/>
        <v>45</v>
      </c>
      <c r="U10">
        <f t="shared" si="10"/>
        <v>149.45132970392845</v>
      </c>
      <c r="V10">
        <f t="shared" si="11"/>
        <v>2.0141033888808457</v>
      </c>
      <c r="W10" t="str">
        <f t="shared" si="12"/>
        <v>REJECTED</v>
      </c>
    </row>
    <row r="11" spans="1:23" x14ac:dyDescent="0.25">
      <c r="A11">
        <v>96</v>
      </c>
      <c r="B11">
        <v>125.38</v>
      </c>
      <c r="C11" t="s">
        <v>85</v>
      </c>
      <c r="D11">
        <v>164.49</v>
      </c>
      <c r="E11" t="s">
        <v>101</v>
      </c>
      <c r="F11">
        <v>179.18</v>
      </c>
      <c r="G11" t="s">
        <v>117</v>
      </c>
      <c r="H11" s="3">
        <f t="shared" si="0"/>
        <v>125.38</v>
      </c>
      <c r="I11" s="3">
        <v>0.65969999999999995</v>
      </c>
      <c r="J11" s="3">
        <f t="shared" si="1"/>
        <v>0.32984999999999998</v>
      </c>
      <c r="K11" s="3">
        <f t="shared" si="2"/>
        <v>0.10880102249999998</v>
      </c>
      <c r="L11" s="3">
        <f t="shared" si="3"/>
        <v>1.0880102249999999E-3</v>
      </c>
      <c r="M11" s="3">
        <f t="shared" si="4"/>
        <v>1.1837662497045502E-4</v>
      </c>
      <c r="N11" s="5">
        <v>113.53</v>
      </c>
      <c r="O11" s="5">
        <v>0.64</v>
      </c>
      <c r="P11" s="5">
        <f t="shared" si="5"/>
        <v>0.32</v>
      </c>
      <c r="Q11" s="5">
        <f t="shared" si="6"/>
        <v>0.1024</v>
      </c>
      <c r="R11" s="5">
        <f t="shared" si="7"/>
        <v>3.4133333333333333E-3</v>
      </c>
      <c r="S11" s="5">
        <f t="shared" si="8"/>
        <v>3.4952533333333332E-4</v>
      </c>
      <c r="T11">
        <f t="shared" si="9"/>
        <v>50</v>
      </c>
      <c r="U11">
        <f t="shared" si="10"/>
        <v>176.62300515578832</v>
      </c>
      <c r="V11">
        <f t="shared" si="11"/>
        <v>2.0085591121007611</v>
      </c>
      <c r="W11" t="str">
        <f t="shared" si="12"/>
        <v>REJECTED</v>
      </c>
    </row>
    <row r="12" spans="1:23" x14ac:dyDescent="0.25">
      <c r="A12">
        <v>108</v>
      </c>
      <c r="B12">
        <v>125.73</v>
      </c>
      <c r="C12" t="s">
        <v>86</v>
      </c>
      <c r="D12">
        <v>163.59</v>
      </c>
      <c r="E12" t="s">
        <v>102</v>
      </c>
      <c r="F12">
        <v>179.05</v>
      </c>
      <c r="G12" t="s">
        <v>118</v>
      </c>
      <c r="H12" s="3">
        <f t="shared" si="0"/>
        <v>125.73</v>
      </c>
      <c r="I12" s="3">
        <v>0.76739999999999997</v>
      </c>
      <c r="J12" s="3">
        <f t="shared" si="1"/>
        <v>0.38369999999999999</v>
      </c>
      <c r="K12" s="3">
        <f t="shared" si="2"/>
        <v>0.14722568999999999</v>
      </c>
      <c r="L12" s="3">
        <f t="shared" si="3"/>
        <v>1.4722569E-3</v>
      </c>
      <c r="M12" s="3">
        <f t="shared" si="4"/>
        <v>2.1675403795976098E-4</v>
      </c>
      <c r="N12" s="5">
        <v>113.53</v>
      </c>
      <c r="O12" s="5">
        <v>0.64</v>
      </c>
      <c r="P12" s="5">
        <f t="shared" si="5"/>
        <v>0.32</v>
      </c>
      <c r="Q12" s="5">
        <f t="shared" si="6"/>
        <v>0.1024</v>
      </c>
      <c r="R12" s="5">
        <f t="shared" si="7"/>
        <v>3.4133333333333333E-3</v>
      </c>
      <c r="S12" s="5">
        <f t="shared" si="8"/>
        <v>3.4952533333333332E-4</v>
      </c>
      <c r="T12">
        <f t="shared" si="9"/>
        <v>68</v>
      </c>
      <c r="U12">
        <f t="shared" si="10"/>
        <v>174.54254787824968</v>
      </c>
      <c r="V12">
        <f t="shared" si="11"/>
        <v>1.9954689314298424</v>
      </c>
      <c r="W12" t="str">
        <f t="shared" si="12"/>
        <v>REJECTED</v>
      </c>
    </row>
    <row r="13" spans="1:23" x14ac:dyDescent="0.25">
      <c r="A13">
        <v>120</v>
      </c>
      <c r="B13">
        <v>125.66</v>
      </c>
      <c r="C13" t="s">
        <v>87</v>
      </c>
      <c r="D13">
        <v>165.37</v>
      </c>
      <c r="E13" t="s">
        <v>103</v>
      </c>
      <c r="F13">
        <v>179.17</v>
      </c>
      <c r="G13" t="s">
        <v>119</v>
      </c>
      <c r="H13" s="3">
        <f t="shared" si="0"/>
        <v>125.66</v>
      </c>
      <c r="I13" s="3">
        <v>0.78559999999999997</v>
      </c>
      <c r="J13" s="3">
        <f t="shared" si="1"/>
        <v>0.39279999999999998</v>
      </c>
      <c r="K13" s="3">
        <f t="shared" si="2"/>
        <v>0.15429183999999999</v>
      </c>
      <c r="L13" s="3">
        <f t="shared" si="3"/>
        <v>1.5429183999999998E-3</v>
      </c>
      <c r="M13" s="3">
        <f t="shared" si="4"/>
        <v>2.3805971890585598E-4</v>
      </c>
      <c r="N13" s="5">
        <v>113.53</v>
      </c>
      <c r="O13" s="5">
        <v>0.64</v>
      </c>
      <c r="P13" s="5">
        <f t="shared" si="5"/>
        <v>0.32</v>
      </c>
      <c r="Q13" s="5">
        <f t="shared" si="6"/>
        <v>0.1024</v>
      </c>
      <c r="R13" s="5">
        <f t="shared" si="7"/>
        <v>3.4133333333333333E-3</v>
      </c>
      <c r="S13" s="5">
        <f t="shared" si="8"/>
        <v>3.4952533333333332E-4</v>
      </c>
      <c r="T13">
        <f t="shared" si="9"/>
        <v>72</v>
      </c>
      <c r="U13">
        <f t="shared" si="10"/>
        <v>172.29954182893925</v>
      </c>
      <c r="V13">
        <f t="shared" si="11"/>
        <v>1.9934635666618719</v>
      </c>
      <c r="W13" t="str">
        <f t="shared" si="12"/>
        <v>REJECTED</v>
      </c>
    </row>
    <row r="14" spans="1:23" x14ac:dyDescent="0.25">
      <c r="A14">
        <v>132</v>
      </c>
      <c r="B14">
        <v>125.47</v>
      </c>
      <c r="C14" t="s">
        <v>88</v>
      </c>
      <c r="D14">
        <v>163.22999999999999</v>
      </c>
      <c r="E14" t="s">
        <v>104</v>
      </c>
      <c r="F14">
        <v>179.23</v>
      </c>
      <c r="G14" t="s">
        <v>120</v>
      </c>
      <c r="H14" s="3">
        <f t="shared" si="0"/>
        <v>125.47</v>
      </c>
      <c r="I14" s="3">
        <v>0.71899999999999997</v>
      </c>
      <c r="J14" s="3">
        <f t="shared" si="1"/>
        <v>0.35949999999999999</v>
      </c>
      <c r="K14" s="3">
        <f t="shared" si="2"/>
        <v>0.12924025</v>
      </c>
      <c r="L14" s="3">
        <f t="shared" si="3"/>
        <v>1.2924025E-3</v>
      </c>
      <c r="M14" s="3">
        <f t="shared" si="4"/>
        <v>1.67030422200625E-4</v>
      </c>
      <c r="N14" s="5">
        <v>113.53</v>
      </c>
      <c r="O14" s="5">
        <v>0.64</v>
      </c>
      <c r="P14" s="5">
        <f t="shared" si="5"/>
        <v>0.32</v>
      </c>
      <c r="Q14" s="5">
        <f t="shared" si="6"/>
        <v>0.1024</v>
      </c>
      <c r="R14" s="5">
        <f t="shared" si="7"/>
        <v>3.4133333333333333E-3</v>
      </c>
      <c r="S14" s="5">
        <f t="shared" si="8"/>
        <v>3.4952533333333332E-4</v>
      </c>
      <c r="T14">
        <f t="shared" si="9"/>
        <v>59</v>
      </c>
      <c r="U14">
        <f t="shared" si="10"/>
        <v>174.05662374497609</v>
      </c>
      <c r="V14">
        <f t="shared" si="11"/>
        <v>2.0009953780882688</v>
      </c>
      <c r="W14" t="str">
        <f t="shared" si="12"/>
        <v>REJECTED</v>
      </c>
    </row>
    <row r="15" spans="1:23" x14ac:dyDescent="0.25">
      <c r="A15">
        <v>144</v>
      </c>
      <c r="B15">
        <v>125.31</v>
      </c>
      <c r="C15" t="s">
        <v>89</v>
      </c>
      <c r="D15">
        <v>165.54</v>
      </c>
      <c r="E15" t="s">
        <v>105</v>
      </c>
      <c r="F15">
        <v>179.94</v>
      </c>
      <c r="G15" t="s">
        <v>121</v>
      </c>
      <c r="H15" s="3">
        <f t="shared" si="0"/>
        <v>125.31</v>
      </c>
      <c r="I15" s="3">
        <v>0.76829999999999998</v>
      </c>
      <c r="J15" s="3">
        <f t="shared" si="1"/>
        <v>0.38414999999999999</v>
      </c>
      <c r="K15" s="3">
        <f t="shared" si="2"/>
        <v>0.14757122249999999</v>
      </c>
      <c r="L15" s="3">
        <f t="shared" si="3"/>
        <v>1.4757122249999999E-3</v>
      </c>
      <c r="M15" s="3">
        <f t="shared" si="4"/>
        <v>2.1777265710144504E-4</v>
      </c>
      <c r="N15" s="5">
        <v>113.53</v>
      </c>
      <c r="O15" s="5">
        <v>0.64</v>
      </c>
      <c r="P15" s="5">
        <f t="shared" si="5"/>
        <v>0.32</v>
      </c>
      <c r="Q15" s="5">
        <f t="shared" si="6"/>
        <v>0.1024</v>
      </c>
      <c r="R15" s="5">
        <f t="shared" si="7"/>
        <v>3.4133333333333333E-3</v>
      </c>
      <c r="S15" s="5">
        <f t="shared" si="8"/>
        <v>3.4952533333333332E-4</v>
      </c>
      <c r="T15">
        <f t="shared" si="9"/>
        <v>68</v>
      </c>
      <c r="U15">
        <f t="shared" si="10"/>
        <v>168.47414007826166</v>
      </c>
      <c r="V15">
        <f t="shared" si="11"/>
        <v>1.9954689314298424</v>
      </c>
      <c r="W15" t="str">
        <f t="shared" si="12"/>
        <v>REJECTED</v>
      </c>
    </row>
    <row r="16" spans="1:23" x14ac:dyDescent="0.25">
      <c r="A16">
        <v>156</v>
      </c>
      <c r="B16">
        <v>125.53</v>
      </c>
      <c r="C16" t="s">
        <v>90</v>
      </c>
      <c r="D16">
        <v>165.59</v>
      </c>
      <c r="E16" t="s">
        <v>106</v>
      </c>
      <c r="F16">
        <v>179.86</v>
      </c>
      <c r="G16" t="s">
        <v>122</v>
      </c>
      <c r="H16" s="3">
        <f t="shared" si="0"/>
        <v>125.53</v>
      </c>
      <c r="I16" s="3">
        <v>0.74929999999999997</v>
      </c>
      <c r="J16" s="3">
        <f t="shared" si="1"/>
        <v>0.37464999999999998</v>
      </c>
      <c r="K16" s="3">
        <f t="shared" si="2"/>
        <v>0.14036262249999998</v>
      </c>
      <c r="L16" s="3">
        <f t="shared" si="3"/>
        <v>1.4036262249999998E-3</v>
      </c>
      <c r="M16" s="3">
        <f t="shared" si="4"/>
        <v>1.97016657950775E-4</v>
      </c>
      <c r="N16" s="5">
        <v>113.53</v>
      </c>
      <c r="O16" s="5">
        <v>0.64</v>
      </c>
      <c r="P16" s="5">
        <f t="shared" si="5"/>
        <v>0.32</v>
      </c>
      <c r="Q16" s="5">
        <f t="shared" si="6"/>
        <v>0.1024</v>
      </c>
      <c r="R16" s="5">
        <f t="shared" si="7"/>
        <v>3.4133333333333333E-3</v>
      </c>
      <c r="S16" s="5">
        <f t="shared" si="8"/>
        <v>3.4952533333333332E-4</v>
      </c>
      <c r="T16">
        <f t="shared" si="9"/>
        <v>64</v>
      </c>
      <c r="U16">
        <f t="shared" si="10"/>
        <v>172.8999015490017</v>
      </c>
      <c r="V16">
        <f t="shared" si="11"/>
        <v>1.9977296543176954</v>
      </c>
      <c r="W16" t="str">
        <f t="shared" si="12"/>
        <v>REJECTED</v>
      </c>
    </row>
    <row r="17" spans="1:23" x14ac:dyDescent="0.25">
      <c r="A17">
        <v>168</v>
      </c>
      <c r="B17">
        <v>126.36</v>
      </c>
      <c r="C17" t="s">
        <v>91</v>
      </c>
      <c r="D17">
        <v>163.26</v>
      </c>
      <c r="E17" t="s">
        <v>107</v>
      </c>
      <c r="F17">
        <v>179.72</v>
      </c>
      <c r="G17" t="s">
        <v>123</v>
      </c>
      <c r="H17" s="3">
        <f t="shared" si="0"/>
        <v>126.36</v>
      </c>
      <c r="I17" s="3">
        <v>0.70450000000000002</v>
      </c>
      <c r="J17" s="3">
        <f t="shared" si="1"/>
        <v>0.35225000000000001</v>
      </c>
      <c r="K17" s="3">
        <f t="shared" si="2"/>
        <v>0.1240800625</v>
      </c>
      <c r="L17" s="3">
        <f t="shared" si="3"/>
        <v>1.2408006250000001E-3</v>
      </c>
      <c r="M17" s="3">
        <f t="shared" si="4"/>
        <v>1.5395861910003908E-4</v>
      </c>
      <c r="N17" s="5">
        <v>113.53</v>
      </c>
      <c r="O17" s="5">
        <v>0.64</v>
      </c>
      <c r="P17" s="5">
        <f t="shared" si="5"/>
        <v>0.32</v>
      </c>
      <c r="Q17" s="5">
        <f t="shared" si="6"/>
        <v>0.1024</v>
      </c>
      <c r="R17" s="5">
        <f t="shared" si="7"/>
        <v>3.4133333333333333E-3</v>
      </c>
      <c r="S17" s="5">
        <f t="shared" si="8"/>
        <v>3.4952533333333332E-4</v>
      </c>
      <c r="T17">
        <f t="shared" si="9"/>
        <v>56</v>
      </c>
      <c r="U17">
        <f t="shared" si="10"/>
        <v>188.06467020742323</v>
      </c>
      <c r="V17">
        <f t="shared" si="11"/>
        <v>2.0032407188478727</v>
      </c>
      <c r="W17" t="str">
        <f t="shared" si="12"/>
        <v>REJECTED</v>
      </c>
    </row>
    <row r="18" spans="1:23" x14ac:dyDescent="0.25">
      <c r="A18" t="s">
        <v>5</v>
      </c>
      <c r="B18">
        <v>125.62</v>
      </c>
      <c r="C18" t="s">
        <v>92</v>
      </c>
      <c r="D18">
        <v>164.48</v>
      </c>
      <c r="E18" t="s">
        <v>108</v>
      </c>
      <c r="F18">
        <v>180.11</v>
      </c>
      <c r="G18" t="s">
        <v>124</v>
      </c>
      <c r="H18" s="3">
        <f t="shared" si="0"/>
        <v>125.62</v>
      </c>
      <c r="I18" s="3">
        <v>0.71340000000000003</v>
      </c>
      <c r="J18" s="3">
        <f t="shared" si="1"/>
        <v>0.35670000000000002</v>
      </c>
      <c r="K18" s="3">
        <f t="shared" si="2"/>
        <v>0.12723489000000002</v>
      </c>
      <c r="L18" s="3">
        <f>K18/$D$24</f>
        <v>1.2723489000000003E-3</v>
      </c>
      <c r="M18" s="3">
        <f t="shared" si="4"/>
        <v>1.6188717233312104E-4</v>
      </c>
      <c r="N18" s="5">
        <v>113.53</v>
      </c>
      <c r="O18" s="5">
        <v>0.64</v>
      </c>
      <c r="P18" s="5">
        <f t="shared" si="5"/>
        <v>0.32</v>
      </c>
      <c r="Q18" s="5">
        <f t="shared" si="6"/>
        <v>0.1024</v>
      </c>
      <c r="R18" s="5">
        <f t="shared" si="7"/>
        <v>3.4133333333333333E-3</v>
      </c>
      <c r="S18" s="5">
        <f t="shared" si="8"/>
        <v>3.4952533333333332E-4</v>
      </c>
      <c r="T18">
        <f t="shared" si="9"/>
        <v>58</v>
      </c>
      <c r="U18">
        <f t="shared" si="10"/>
        <v>176.62000161518932</v>
      </c>
      <c r="V18">
        <f t="shared" si="11"/>
        <v>2.0017174841452352</v>
      </c>
      <c r="W18" t="str">
        <f t="shared" si="12"/>
        <v>REJECTED</v>
      </c>
    </row>
    <row r="19" spans="1:23" x14ac:dyDescent="0.25">
      <c r="H19" s="2" t="s">
        <v>134</v>
      </c>
      <c r="I19" s="2"/>
      <c r="J19" s="2"/>
      <c r="K19" s="2"/>
      <c r="L19" s="2"/>
      <c r="M19" s="2"/>
      <c r="N19" s="4" t="s">
        <v>135</v>
      </c>
      <c r="O19" s="4"/>
      <c r="P19" s="4"/>
      <c r="Q19" s="4"/>
      <c r="R19" s="4"/>
      <c r="S19" s="4"/>
    </row>
    <row r="20" spans="1:23" x14ac:dyDescent="0.25">
      <c r="G20" t="s">
        <v>0</v>
      </c>
      <c r="H20" s="3" t="s">
        <v>129</v>
      </c>
      <c r="I20" s="3" t="s">
        <v>130</v>
      </c>
      <c r="J20" s="3" t="s">
        <v>131</v>
      </c>
      <c r="K20" s="3" t="s">
        <v>132</v>
      </c>
      <c r="L20" s="3" t="s">
        <v>139</v>
      </c>
      <c r="M20" s="3" t="s">
        <v>140</v>
      </c>
      <c r="N20" s="5" t="s">
        <v>129</v>
      </c>
      <c r="O20" s="5" t="s">
        <v>130</v>
      </c>
      <c r="P20" s="5" t="s">
        <v>131</v>
      </c>
      <c r="Q20" s="5" t="s">
        <v>132</v>
      </c>
      <c r="R20" s="5" t="s">
        <v>139</v>
      </c>
      <c r="S20" s="5" t="s">
        <v>140</v>
      </c>
      <c r="T20" s="6" t="s">
        <v>138</v>
      </c>
      <c r="U20" s="6" t="s">
        <v>127</v>
      </c>
      <c r="V20" s="6" t="s">
        <v>142</v>
      </c>
    </row>
    <row r="21" spans="1:23" x14ac:dyDescent="0.25">
      <c r="D21" t="s">
        <v>45</v>
      </c>
      <c r="G21">
        <v>0</v>
      </c>
      <c r="H21" s="3">
        <f>D3</f>
        <v>207.44</v>
      </c>
      <c r="I21" s="3">
        <v>1.0339</v>
      </c>
      <c r="J21" s="3">
        <f>I21/2</f>
        <v>0.51695000000000002</v>
      </c>
      <c r="K21" s="3">
        <f>J21^2</f>
        <v>0.2672373025</v>
      </c>
      <c r="L21" s="3">
        <f>K21/$D$24</f>
        <v>2.6723730249999999E-3</v>
      </c>
      <c r="M21" s="3">
        <f>(K21^2)/$D$24</f>
        <v>7.1415775847476508E-4</v>
      </c>
      <c r="N21" s="5">
        <v>189.07</v>
      </c>
      <c r="O21" s="5">
        <v>1.27</v>
      </c>
      <c r="P21" s="5">
        <f>O21/2</f>
        <v>0.63500000000000001</v>
      </c>
      <c r="Q21" s="5">
        <f>P21^2</f>
        <v>0.403225</v>
      </c>
      <c r="R21" s="5">
        <f t="shared" ref="R21:R36" si="13">Q21/$D$26</f>
        <v>1.3440833333333334E-2</v>
      </c>
      <c r="S21" s="5">
        <f t="shared" ref="S21:S36" si="14">(Q21^2)/$D$26</f>
        <v>5.419680020833333E-3</v>
      </c>
      <c r="T21">
        <f t="shared" si="9"/>
        <v>36</v>
      </c>
      <c r="U21">
        <f t="shared" si="10"/>
        <v>144.71654042334896</v>
      </c>
      <c r="V21">
        <f t="shared" si="11"/>
        <v>2.028094000980452</v>
      </c>
      <c r="W21" t="str">
        <f t="shared" si="12"/>
        <v>REJECTED</v>
      </c>
    </row>
    <row r="22" spans="1:23" x14ac:dyDescent="0.25">
      <c r="D22">
        <v>0.05</v>
      </c>
      <c r="G22">
        <v>12</v>
      </c>
      <c r="H22" s="3">
        <f>D4</f>
        <v>200.65</v>
      </c>
      <c r="I22" s="3">
        <v>1.1779999999999999</v>
      </c>
      <c r="J22" s="3">
        <f t="shared" ref="J22:J36" si="15">I22/2</f>
        <v>0.58899999999999997</v>
      </c>
      <c r="K22" s="3">
        <f t="shared" ref="K22:K36" si="16">J22^2</f>
        <v>0.34692099999999998</v>
      </c>
      <c r="L22" s="3">
        <f t="shared" ref="L22:L36" si="17">K22/$D$24</f>
        <v>3.4692099999999999E-3</v>
      </c>
      <c r="M22" s="3">
        <f t="shared" ref="M22:M36" si="18">(K22^2)/$D$24</f>
        <v>1.2035418024099998E-3</v>
      </c>
      <c r="N22" s="5">
        <v>182.43</v>
      </c>
      <c r="O22" s="5">
        <v>1.37</v>
      </c>
      <c r="P22" s="5">
        <f t="shared" ref="P22:P36" si="19">O22/2</f>
        <v>0.68500000000000005</v>
      </c>
      <c r="Q22" s="5">
        <f t="shared" ref="Q22:Q36" si="20">P22^2</f>
        <v>0.46922500000000006</v>
      </c>
      <c r="R22" s="5">
        <f t="shared" si="13"/>
        <v>1.5640833333333336E-2</v>
      </c>
      <c r="S22" s="5">
        <f t="shared" si="14"/>
        <v>7.3390700208333355E-3</v>
      </c>
      <c r="T22">
        <f t="shared" si="9"/>
        <v>38</v>
      </c>
      <c r="U22">
        <f t="shared" si="10"/>
        <v>131.80064533956363</v>
      </c>
      <c r="V22">
        <f t="shared" si="11"/>
        <v>2.0243941639119702</v>
      </c>
      <c r="W22" t="str">
        <f t="shared" si="12"/>
        <v>REJECTED</v>
      </c>
    </row>
    <row r="23" spans="1:23" x14ac:dyDescent="0.25">
      <c r="D23" t="s">
        <v>125</v>
      </c>
      <c r="G23">
        <v>24</v>
      </c>
      <c r="H23" s="3">
        <f>D5</f>
        <v>192.54</v>
      </c>
      <c r="I23" s="3">
        <v>0.96240000000000003</v>
      </c>
      <c r="J23" s="3">
        <f t="shared" si="15"/>
        <v>0.48120000000000002</v>
      </c>
      <c r="K23" s="3">
        <f t="shared" si="16"/>
        <v>0.23155344000000003</v>
      </c>
      <c r="L23" s="3">
        <f t="shared" si="17"/>
        <v>2.3155344000000003E-3</v>
      </c>
      <c r="M23" s="3">
        <f t="shared" si="18"/>
        <v>5.3616995575833616E-4</v>
      </c>
      <c r="N23" s="5">
        <v>171.57</v>
      </c>
      <c r="O23" s="5">
        <v>0.81</v>
      </c>
      <c r="P23" s="5">
        <f t="shared" si="19"/>
        <v>0.40500000000000003</v>
      </c>
      <c r="Q23" s="5">
        <f t="shared" si="20"/>
        <v>0.16402500000000003</v>
      </c>
      <c r="R23" s="5">
        <f t="shared" si="13"/>
        <v>5.467500000000001E-3</v>
      </c>
      <c r="S23" s="5">
        <f t="shared" si="14"/>
        <v>8.9680668750000028E-4</v>
      </c>
      <c r="T23">
        <f t="shared" si="9"/>
        <v>67</v>
      </c>
      <c r="U23">
        <f t="shared" si="10"/>
        <v>237.69713956161888</v>
      </c>
      <c r="V23">
        <f t="shared" si="11"/>
        <v>1.9960083540252964</v>
      </c>
      <c r="W23" t="str">
        <f t="shared" si="12"/>
        <v>REJECTED</v>
      </c>
    </row>
    <row r="24" spans="1:23" x14ac:dyDescent="0.25">
      <c r="D24">
        <v>100</v>
      </c>
      <c r="G24">
        <v>36</v>
      </c>
      <c r="H24" s="3">
        <f>D6</f>
        <v>183.8</v>
      </c>
      <c r="I24" s="3">
        <v>1.0720000000000001</v>
      </c>
      <c r="J24" s="3">
        <f t="shared" si="15"/>
        <v>0.53600000000000003</v>
      </c>
      <c r="K24" s="3">
        <f t="shared" si="16"/>
        <v>0.28729600000000005</v>
      </c>
      <c r="L24" s="3">
        <f t="shared" si="17"/>
        <v>2.8729600000000004E-3</v>
      </c>
      <c r="M24" s="3">
        <f t="shared" si="18"/>
        <v>8.2538991616000034E-4</v>
      </c>
      <c r="N24" s="5">
        <v>162.27000000000001</v>
      </c>
      <c r="O24" s="5">
        <v>1.1100000000000001</v>
      </c>
      <c r="P24" s="5">
        <f t="shared" si="19"/>
        <v>0.55500000000000005</v>
      </c>
      <c r="Q24" s="5">
        <f t="shared" si="20"/>
        <v>0.30802500000000005</v>
      </c>
      <c r="R24" s="5">
        <f t="shared" si="13"/>
        <v>1.0267500000000002E-2</v>
      </c>
      <c r="S24" s="5">
        <f t="shared" si="14"/>
        <v>3.1626466875000008E-3</v>
      </c>
      <c r="T24">
        <f t="shared" si="9"/>
        <v>45</v>
      </c>
      <c r="U24">
        <f t="shared" si="10"/>
        <v>187.81866337693475</v>
      </c>
      <c r="V24">
        <f t="shared" si="11"/>
        <v>2.0141033888808457</v>
      </c>
      <c r="W24" t="str">
        <f t="shared" si="12"/>
        <v>REJECTED</v>
      </c>
    </row>
    <row r="25" spans="1:23" x14ac:dyDescent="0.25">
      <c r="D25" t="s">
        <v>126</v>
      </c>
      <c r="G25">
        <v>48</v>
      </c>
      <c r="H25" s="3">
        <f>D7</f>
        <v>177.39</v>
      </c>
      <c r="I25" s="3">
        <v>0.92679999999999996</v>
      </c>
      <c r="J25" s="3">
        <f t="shared" si="15"/>
        <v>0.46339999999999998</v>
      </c>
      <c r="K25" s="3">
        <f t="shared" si="16"/>
        <v>0.21473955999999997</v>
      </c>
      <c r="L25" s="3">
        <f t="shared" si="17"/>
        <v>2.1473955999999996E-3</v>
      </c>
      <c r="M25" s="3">
        <f t="shared" si="18"/>
        <v>4.6113078628993586E-4</v>
      </c>
      <c r="N25" s="5">
        <v>155.53</v>
      </c>
      <c r="O25" s="5">
        <v>0.52</v>
      </c>
      <c r="P25" s="5">
        <f t="shared" si="19"/>
        <v>0.26</v>
      </c>
      <c r="Q25" s="5">
        <f t="shared" si="20"/>
        <v>6.7600000000000007E-2</v>
      </c>
      <c r="R25" s="5">
        <f t="shared" si="13"/>
        <v>2.2533333333333338E-3</v>
      </c>
      <c r="S25" s="5">
        <f t="shared" si="14"/>
        <v>1.5232533333333335E-4</v>
      </c>
      <c r="T25">
        <f t="shared" si="9"/>
        <v>127</v>
      </c>
      <c r="U25">
        <f t="shared" si="10"/>
        <v>329.52460513243699</v>
      </c>
      <c r="V25">
        <f t="shared" si="11"/>
        <v>1.9788195347028543</v>
      </c>
      <c r="W25" t="str">
        <f t="shared" si="12"/>
        <v>REJECTED</v>
      </c>
    </row>
    <row r="26" spans="1:23" x14ac:dyDescent="0.25">
      <c r="D26">
        <v>30</v>
      </c>
      <c r="G26">
        <v>60</v>
      </c>
      <c r="H26" s="3">
        <f>D8</f>
        <v>171.44</v>
      </c>
      <c r="I26" s="3">
        <v>0.93779999999999997</v>
      </c>
      <c r="J26" s="3">
        <f t="shared" si="15"/>
        <v>0.46889999999999998</v>
      </c>
      <c r="K26" s="3">
        <f t="shared" si="16"/>
        <v>0.21986720999999998</v>
      </c>
      <c r="L26" s="3">
        <f t="shared" si="17"/>
        <v>2.1986720999999996E-3</v>
      </c>
      <c r="M26" s="3">
        <f t="shared" si="18"/>
        <v>4.8341590033184093E-4</v>
      </c>
      <c r="N26" s="5">
        <v>146.30000000000001</v>
      </c>
      <c r="O26" s="5">
        <v>0.64</v>
      </c>
      <c r="P26" s="5">
        <f t="shared" si="19"/>
        <v>0.32</v>
      </c>
      <c r="Q26" s="5">
        <f t="shared" si="20"/>
        <v>0.1024</v>
      </c>
      <c r="R26" s="5">
        <f t="shared" si="13"/>
        <v>3.4133333333333333E-3</v>
      </c>
      <c r="S26" s="5">
        <f t="shared" si="14"/>
        <v>3.4952533333333332E-4</v>
      </c>
      <c r="T26">
        <f t="shared" si="9"/>
        <v>105</v>
      </c>
      <c r="U26">
        <f t="shared" si="10"/>
        <v>335.58785245917232</v>
      </c>
      <c r="V26">
        <f t="shared" si="11"/>
        <v>1.9828152737950464</v>
      </c>
      <c r="W26" t="str">
        <f t="shared" si="12"/>
        <v>REJECTED</v>
      </c>
    </row>
    <row r="27" spans="1:23" x14ac:dyDescent="0.25">
      <c r="G27">
        <v>72</v>
      </c>
      <c r="H27" s="3">
        <f>D9</f>
        <v>165.32</v>
      </c>
      <c r="I27" s="3">
        <v>0.93220000000000003</v>
      </c>
      <c r="J27" s="3">
        <f t="shared" si="15"/>
        <v>0.46610000000000001</v>
      </c>
      <c r="K27" s="3">
        <f t="shared" si="16"/>
        <v>0.21724921000000003</v>
      </c>
      <c r="L27" s="3">
        <f t="shared" si="17"/>
        <v>2.1724921000000003E-3</v>
      </c>
      <c r="M27" s="3">
        <f t="shared" si="18"/>
        <v>4.7197219245624108E-4</v>
      </c>
      <c r="N27" s="5">
        <v>143.5</v>
      </c>
      <c r="O27" s="5">
        <v>0.61</v>
      </c>
      <c r="P27" s="5">
        <f t="shared" si="19"/>
        <v>0.30499999999999999</v>
      </c>
      <c r="Q27" s="5">
        <f t="shared" si="20"/>
        <v>9.3024999999999997E-2</v>
      </c>
      <c r="R27" s="5">
        <f t="shared" si="13"/>
        <v>3.100833333333333E-3</v>
      </c>
      <c r="S27" s="5">
        <f t="shared" si="14"/>
        <v>2.8845502083333328E-4</v>
      </c>
      <c r="T27">
        <f t="shared" si="9"/>
        <v>112</v>
      </c>
      <c r="U27">
        <f t="shared" si="10"/>
        <v>300.47784739687205</v>
      </c>
      <c r="V27">
        <f t="shared" si="11"/>
        <v>1.9813718148763031</v>
      </c>
      <c r="W27" t="str">
        <f t="shared" si="12"/>
        <v>REJECTED</v>
      </c>
    </row>
    <row r="28" spans="1:23" x14ac:dyDescent="0.25">
      <c r="G28">
        <v>84</v>
      </c>
      <c r="H28" s="3">
        <f>D10</f>
        <v>164.41</v>
      </c>
      <c r="I28" s="3">
        <v>0.86499999999999999</v>
      </c>
      <c r="J28" s="3">
        <f t="shared" si="15"/>
        <v>0.4325</v>
      </c>
      <c r="K28" s="3">
        <f t="shared" si="16"/>
        <v>0.18705625000000001</v>
      </c>
      <c r="L28" s="3">
        <f t="shared" si="17"/>
        <v>1.8705625E-3</v>
      </c>
      <c r="M28" s="3">
        <f t="shared" si="18"/>
        <v>3.4990040664062498E-4</v>
      </c>
      <c r="N28" s="5">
        <v>143.5</v>
      </c>
      <c r="O28" s="5">
        <v>0.61</v>
      </c>
      <c r="P28" s="5">
        <f t="shared" si="19"/>
        <v>0.30499999999999999</v>
      </c>
      <c r="Q28" s="5">
        <f t="shared" si="20"/>
        <v>9.3024999999999997E-2</v>
      </c>
      <c r="R28" s="5">
        <f t="shared" si="13"/>
        <v>3.100833333333333E-3</v>
      </c>
      <c r="S28" s="5">
        <f t="shared" si="14"/>
        <v>2.8845502083333328E-4</v>
      </c>
      <c r="T28">
        <f t="shared" si="9"/>
        <v>99</v>
      </c>
      <c r="U28">
        <f t="shared" si="10"/>
        <v>296.56156224125135</v>
      </c>
      <c r="V28">
        <f t="shared" si="11"/>
        <v>1.9842169515864165</v>
      </c>
      <c r="W28" t="str">
        <f t="shared" si="12"/>
        <v>REJECTED</v>
      </c>
    </row>
    <row r="29" spans="1:23" x14ac:dyDescent="0.25">
      <c r="G29">
        <v>96</v>
      </c>
      <c r="H29" s="3">
        <f>D11</f>
        <v>164.49</v>
      </c>
      <c r="I29" s="3">
        <v>0.76819999999999999</v>
      </c>
      <c r="J29" s="3">
        <f t="shared" si="15"/>
        <v>0.3841</v>
      </c>
      <c r="K29" s="3">
        <f t="shared" si="16"/>
        <v>0.14753280999999999</v>
      </c>
      <c r="L29" s="3">
        <f t="shared" si="17"/>
        <v>1.4753281E-3</v>
      </c>
      <c r="M29" s="3">
        <f t="shared" si="18"/>
        <v>2.1765930026496096E-4</v>
      </c>
      <c r="N29" s="5">
        <v>143.5</v>
      </c>
      <c r="O29" s="5">
        <v>0.61</v>
      </c>
      <c r="P29" s="5">
        <f t="shared" si="19"/>
        <v>0.30499999999999999</v>
      </c>
      <c r="Q29" s="5">
        <f t="shared" si="20"/>
        <v>9.3024999999999997E-2</v>
      </c>
      <c r="R29" s="5">
        <f t="shared" si="13"/>
        <v>3.100833333333333E-3</v>
      </c>
      <c r="S29" s="5">
        <f t="shared" si="14"/>
        <v>2.8845502083333328E-4</v>
      </c>
      <c r="T29">
        <f>_xlfn.FLOOR.MATH(((M29+S29)^2)/(((M29^2)/($D$24-1))+((S29^2)/($D$26-1))))</f>
        <v>76</v>
      </c>
      <c r="U29">
        <f t="shared" si="10"/>
        <v>310.28570667309623</v>
      </c>
      <c r="V29">
        <f t="shared" si="11"/>
        <v>1.991672609644662</v>
      </c>
      <c r="W29" t="str">
        <f t="shared" si="12"/>
        <v>REJECTED</v>
      </c>
    </row>
    <row r="30" spans="1:23" x14ac:dyDescent="0.25">
      <c r="G30">
        <v>108</v>
      </c>
      <c r="H30" s="3">
        <f>D12</f>
        <v>163.59</v>
      </c>
      <c r="I30" s="3">
        <v>0.91720000000000002</v>
      </c>
      <c r="J30" s="3">
        <f t="shared" si="15"/>
        <v>0.45860000000000001</v>
      </c>
      <c r="K30" s="3">
        <f t="shared" si="16"/>
        <v>0.21031395999999999</v>
      </c>
      <c r="L30" s="3">
        <f t="shared" si="17"/>
        <v>2.1031395999999997E-3</v>
      </c>
      <c r="M30" s="3">
        <f t="shared" si="18"/>
        <v>4.4231961770881595E-4</v>
      </c>
      <c r="N30" s="5">
        <v>143.5</v>
      </c>
      <c r="O30" s="5">
        <v>0.61</v>
      </c>
      <c r="P30" s="5">
        <f t="shared" si="19"/>
        <v>0.30499999999999999</v>
      </c>
      <c r="Q30" s="5">
        <f t="shared" si="20"/>
        <v>9.3024999999999997E-2</v>
      </c>
      <c r="R30" s="5">
        <f t="shared" si="13"/>
        <v>3.100833333333333E-3</v>
      </c>
      <c r="S30" s="5">
        <f t="shared" si="14"/>
        <v>2.8845502083333328E-4</v>
      </c>
      <c r="T30">
        <f t="shared" si="9"/>
        <v>110</v>
      </c>
      <c r="U30">
        <f t="shared" si="10"/>
        <v>278.49180642658274</v>
      </c>
      <c r="V30">
        <f t="shared" si="11"/>
        <v>1.9817652821323735</v>
      </c>
      <c r="W30" t="str">
        <f t="shared" si="12"/>
        <v>REJECTED</v>
      </c>
    </row>
    <row r="31" spans="1:23" x14ac:dyDescent="0.25">
      <c r="G31">
        <v>120</v>
      </c>
      <c r="H31" s="3">
        <f>D13</f>
        <v>165.37</v>
      </c>
      <c r="I31" s="3">
        <v>0.82099999999999995</v>
      </c>
      <c r="J31" s="3">
        <f t="shared" si="15"/>
        <v>0.41049999999999998</v>
      </c>
      <c r="K31" s="3">
        <f t="shared" si="16"/>
        <v>0.16851024999999997</v>
      </c>
      <c r="L31" s="3">
        <f t="shared" si="17"/>
        <v>1.6851024999999997E-3</v>
      </c>
      <c r="M31" s="3">
        <f t="shared" si="18"/>
        <v>2.839570435506249E-4</v>
      </c>
      <c r="N31" s="5">
        <v>143.5</v>
      </c>
      <c r="O31" s="5">
        <v>0.61</v>
      </c>
      <c r="P31" s="5">
        <f t="shared" si="19"/>
        <v>0.30499999999999999</v>
      </c>
      <c r="Q31" s="5">
        <f t="shared" si="20"/>
        <v>9.3024999999999997E-2</v>
      </c>
      <c r="R31" s="5">
        <f t="shared" si="13"/>
        <v>3.100833333333333E-3</v>
      </c>
      <c r="S31" s="5">
        <f t="shared" si="14"/>
        <v>2.8845502083333328E-4</v>
      </c>
      <c r="T31">
        <f t="shared" si="9"/>
        <v>88</v>
      </c>
      <c r="U31">
        <f t="shared" si="10"/>
        <v>316.12973497826567</v>
      </c>
      <c r="V31">
        <f t="shared" si="11"/>
        <v>1.9872898648311721</v>
      </c>
      <c r="W31" t="str">
        <f t="shared" si="12"/>
        <v>REJECTED</v>
      </c>
    </row>
    <row r="32" spans="1:23" x14ac:dyDescent="0.25">
      <c r="G32">
        <v>132</v>
      </c>
      <c r="H32" s="3">
        <f>D14</f>
        <v>163.22999999999999</v>
      </c>
      <c r="I32" s="3">
        <v>0.86170000000000002</v>
      </c>
      <c r="J32" s="3">
        <f t="shared" si="15"/>
        <v>0.43085000000000001</v>
      </c>
      <c r="K32" s="3">
        <f t="shared" si="16"/>
        <v>0.18563172250000001</v>
      </c>
      <c r="L32" s="3">
        <f t="shared" si="17"/>
        <v>1.8563172250000001E-3</v>
      </c>
      <c r="M32" s="3">
        <f t="shared" si="18"/>
        <v>3.4459136398317015E-4</v>
      </c>
      <c r="N32" s="5">
        <v>143.5</v>
      </c>
      <c r="O32" s="5">
        <v>0.61</v>
      </c>
      <c r="P32" s="5">
        <f t="shared" si="19"/>
        <v>0.30499999999999999</v>
      </c>
      <c r="Q32" s="5">
        <f t="shared" si="20"/>
        <v>9.3024999999999997E-2</v>
      </c>
      <c r="R32" s="5">
        <f t="shared" si="13"/>
        <v>3.100833333333333E-3</v>
      </c>
      <c r="S32" s="5">
        <f t="shared" si="14"/>
        <v>2.8845502083333328E-4</v>
      </c>
      <c r="T32">
        <f t="shared" si="9"/>
        <v>98</v>
      </c>
      <c r="U32">
        <f t="shared" si="10"/>
        <v>280.22767949431818</v>
      </c>
      <c r="V32">
        <f t="shared" si="11"/>
        <v>1.9844674545084788</v>
      </c>
      <c r="W32" t="str">
        <f t="shared" si="12"/>
        <v>REJECTED</v>
      </c>
    </row>
    <row r="33" spans="7:23" x14ac:dyDescent="0.25">
      <c r="G33">
        <v>144</v>
      </c>
      <c r="H33" s="3">
        <f>D15</f>
        <v>165.54</v>
      </c>
      <c r="I33" s="3">
        <v>0.78620000000000001</v>
      </c>
      <c r="J33" s="3">
        <f t="shared" si="15"/>
        <v>0.3931</v>
      </c>
      <c r="K33" s="3">
        <f t="shared" si="16"/>
        <v>0.15452761000000001</v>
      </c>
      <c r="L33" s="3">
        <f t="shared" si="17"/>
        <v>1.5452761000000002E-3</v>
      </c>
      <c r="M33" s="3">
        <f t="shared" si="18"/>
        <v>2.3878782252312103E-4</v>
      </c>
      <c r="N33" s="5">
        <v>143.5</v>
      </c>
      <c r="O33" s="5">
        <v>0.61</v>
      </c>
      <c r="P33" s="5">
        <f t="shared" si="19"/>
        <v>0.30499999999999999</v>
      </c>
      <c r="Q33" s="5">
        <f t="shared" si="20"/>
        <v>9.3024999999999997E-2</v>
      </c>
      <c r="R33" s="5">
        <f t="shared" si="13"/>
        <v>3.100833333333333E-3</v>
      </c>
      <c r="S33" s="5">
        <f t="shared" si="14"/>
        <v>2.8845502083333328E-4</v>
      </c>
      <c r="T33">
        <f t="shared" si="9"/>
        <v>80</v>
      </c>
      <c r="U33">
        <f t="shared" si="10"/>
        <v>323.34553834782332</v>
      </c>
      <c r="V33">
        <f t="shared" si="11"/>
        <v>1.9900634212544475</v>
      </c>
      <c r="W33" t="str">
        <f t="shared" si="12"/>
        <v>REJECTED</v>
      </c>
    </row>
    <row r="34" spans="7:23" x14ac:dyDescent="0.25">
      <c r="G34">
        <v>156</v>
      </c>
      <c r="H34" s="3">
        <f>D16</f>
        <v>165.59</v>
      </c>
      <c r="I34" s="3">
        <v>0.76449999999999996</v>
      </c>
      <c r="J34" s="3">
        <f t="shared" si="15"/>
        <v>0.38224999999999998</v>
      </c>
      <c r="K34" s="3">
        <f t="shared" si="16"/>
        <v>0.14611506249999998</v>
      </c>
      <c r="L34" s="3">
        <f t="shared" si="17"/>
        <v>1.4611506249999997E-3</v>
      </c>
      <c r="M34" s="3">
        <f t="shared" si="18"/>
        <v>2.1349611489378899E-4</v>
      </c>
      <c r="N34" s="5">
        <v>143.5</v>
      </c>
      <c r="O34" s="5">
        <v>0.61</v>
      </c>
      <c r="P34" s="5">
        <f t="shared" si="19"/>
        <v>0.30499999999999999</v>
      </c>
      <c r="Q34" s="5">
        <f t="shared" si="20"/>
        <v>9.3024999999999997E-2</v>
      </c>
      <c r="R34" s="5">
        <f t="shared" si="13"/>
        <v>3.100833333333333E-3</v>
      </c>
      <c r="S34" s="5">
        <f t="shared" si="14"/>
        <v>2.8845502083333328E-4</v>
      </c>
      <c r="T34">
        <f t="shared" si="9"/>
        <v>75</v>
      </c>
      <c r="U34">
        <f t="shared" si="10"/>
        <v>327.05352848672396</v>
      </c>
      <c r="V34">
        <f>_xlfn.T.INV.2T($D$22,T34)</f>
        <v>1.9921021540022406</v>
      </c>
      <c r="W34" t="str">
        <f t="shared" si="12"/>
        <v>REJECTED</v>
      </c>
    </row>
    <row r="35" spans="7:23" x14ac:dyDescent="0.25">
      <c r="G35">
        <v>168</v>
      </c>
      <c r="H35" s="3">
        <f>D17</f>
        <v>163.26</v>
      </c>
      <c r="I35" s="3">
        <v>0.79220000000000002</v>
      </c>
      <c r="J35" s="3">
        <f t="shared" si="15"/>
        <v>0.39610000000000001</v>
      </c>
      <c r="K35" s="3">
        <f t="shared" si="16"/>
        <v>0.15689521000000001</v>
      </c>
      <c r="L35" s="3">
        <f t="shared" si="17"/>
        <v>1.5689521E-3</v>
      </c>
      <c r="M35" s="3">
        <f t="shared" si="18"/>
        <v>2.4616106920944102E-4</v>
      </c>
      <c r="N35" s="5">
        <v>143.5</v>
      </c>
      <c r="O35" s="5">
        <v>0.61</v>
      </c>
      <c r="P35" s="5">
        <f t="shared" si="19"/>
        <v>0.30499999999999999</v>
      </c>
      <c r="Q35" s="5">
        <f t="shared" si="20"/>
        <v>9.3024999999999997E-2</v>
      </c>
      <c r="R35" s="5">
        <f t="shared" si="13"/>
        <v>3.100833333333333E-3</v>
      </c>
      <c r="S35" s="5">
        <f t="shared" si="14"/>
        <v>2.8845502083333328E-4</v>
      </c>
      <c r="T35">
        <f t="shared" si="9"/>
        <v>82</v>
      </c>
      <c r="U35">
        <f t="shared" si="10"/>
        <v>289.16017385535571</v>
      </c>
      <c r="V35">
        <f t="shared" si="11"/>
        <v>1.9893185571365706</v>
      </c>
      <c r="W35" t="str">
        <f t="shared" si="12"/>
        <v>REJECTED</v>
      </c>
    </row>
    <row r="36" spans="7:23" x14ac:dyDescent="0.25">
      <c r="G36" t="s">
        <v>5</v>
      </c>
      <c r="H36" s="3">
        <f>D18</f>
        <v>164.48</v>
      </c>
      <c r="I36" s="3">
        <v>0.82520000000000004</v>
      </c>
      <c r="J36" s="3">
        <f t="shared" si="15"/>
        <v>0.41260000000000002</v>
      </c>
      <c r="K36" s="3">
        <f t="shared" si="16"/>
        <v>0.17023876000000002</v>
      </c>
      <c r="L36" s="3">
        <f t="shared" si="17"/>
        <v>1.7023876000000001E-3</v>
      </c>
      <c r="M36" s="3">
        <f>(K36^2)/$D$24</f>
        <v>2.8981235406337608E-4</v>
      </c>
      <c r="N36" s="5">
        <v>143.5</v>
      </c>
      <c r="O36" s="5">
        <v>0.61</v>
      </c>
      <c r="P36" s="5">
        <f t="shared" si="19"/>
        <v>0.30499999999999999</v>
      </c>
      <c r="Q36" s="5">
        <f t="shared" si="20"/>
        <v>9.3024999999999997E-2</v>
      </c>
      <c r="R36" s="5">
        <f t="shared" si="13"/>
        <v>3.100833333333333E-3</v>
      </c>
      <c r="S36" s="5">
        <f t="shared" si="14"/>
        <v>2.8845502083333328E-4</v>
      </c>
      <c r="T36">
        <f t="shared" si="9"/>
        <v>89</v>
      </c>
      <c r="U36">
        <f t="shared" si="10"/>
        <v>302.71866690552662</v>
      </c>
      <c r="V36">
        <f t="shared" si="11"/>
        <v>1.986978699506285</v>
      </c>
      <c r="W36" t="str">
        <f t="shared" si="12"/>
        <v>REJECTED</v>
      </c>
    </row>
    <row r="37" spans="7:23" x14ac:dyDescent="0.25">
      <c r="H37" s="2" t="s">
        <v>136</v>
      </c>
      <c r="I37" s="2"/>
      <c r="J37" s="2"/>
      <c r="K37" s="2"/>
      <c r="L37" s="2"/>
      <c r="M37" s="2"/>
      <c r="N37" s="4" t="s">
        <v>137</v>
      </c>
      <c r="O37" s="4"/>
      <c r="P37" s="4"/>
      <c r="Q37" s="4"/>
      <c r="R37" s="4"/>
      <c r="S37" s="4"/>
    </row>
    <row r="38" spans="7:23" x14ac:dyDescent="0.25">
      <c r="G38" t="s">
        <v>0</v>
      </c>
      <c r="H38" s="3" t="s">
        <v>129</v>
      </c>
      <c r="I38" s="3" t="s">
        <v>130</v>
      </c>
      <c r="J38" s="3" t="s">
        <v>131</v>
      </c>
      <c r="K38" s="3" t="s">
        <v>132</v>
      </c>
      <c r="L38" s="3" t="s">
        <v>139</v>
      </c>
      <c r="M38" s="3" t="s">
        <v>140</v>
      </c>
      <c r="N38" s="5" t="s">
        <v>129</v>
      </c>
      <c r="O38" s="5" t="s">
        <v>130</v>
      </c>
      <c r="P38" s="5" t="s">
        <v>131</v>
      </c>
      <c r="Q38" s="5" t="s">
        <v>132</v>
      </c>
      <c r="R38" s="5" t="s">
        <v>139</v>
      </c>
      <c r="S38" s="5" t="s">
        <v>140</v>
      </c>
      <c r="T38" s="6" t="s">
        <v>138</v>
      </c>
      <c r="U38" s="6" t="s">
        <v>127</v>
      </c>
      <c r="V38" s="6" t="s">
        <v>142</v>
      </c>
    </row>
    <row r="39" spans="7:23" x14ac:dyDescent="0.25">
      <c r="G39">
        <v>0</v>
      </c>
      <c r="H39" s="3">
        <f>F3</f>
        <v>218.42</v>
      </c>
      <c r="I39" s="3">
        <v>1.1088</v>
      </c>
      <c r="J39" s="3">
        <f>I39/2</f>
        <v>0.5544</v>
      </c>
      <c r="K39" s="3">
        <f>J39^2</f>
        <v>0.30735936000000003</v>
      </c>
      <c r="L39" s="3">
        <f t="shared" ref="L39:L54" si="21">K39/$D$24</f>
        <v>3.0735936000000001E-3</v>
      </c>
      <c r="M39" s="3">
        <f>(K39^2)/$D$24</f>
        <v>9.4469776179609613E-4</v>
      </c>
      <c r="N39" s="5">
        <v>199.13</v>
      </c>
      <c r="O39" s="5">
        <v>1.35</v>
      </c>
      <c r="P39" s="5">
        <f>O39/2</f>
        <v>0.67500000000000004</v>
      </c>
      <c r="Q39" s="5">
        <f>P39^2</f>
        <v>0.45562500000000006</v>
      </c>
      <c r="R39" s="5">
        <f t="shared" ref="R39:R54" si="22">Q39/$D$26</f>
        <v>1.5187500000000001E-2</v>
      </c>
      <c r="S39" s="5">
        <f t="shared" ref="S39:S54" si="23">(Q39^2)/$D$26</f>
        <v>6.9198046875000021E-3</v>
      </c>
      <c r="T39">
        <f t="shared" si="9"/>
        <v>37</v>
      </c>
      <c r="U39">
        <f t="shared" si="10"/>
        <v>142.74760695197381</v>
      </c>
      <c r="V39">
        <f t="shared" si="11"/>
        <v>2.026192463029111</v>
      </c>
      <c r="W39" t="str">
        <f t="shared" si="12"/>
        <v>REJECTED</v>
      </c>
    </row>
    <row r="40" spans="7:23" x14ac:dyDescent="0.25">
      <c r="G40">
        <v>12</v>
      </c>
      <c r="H40" s="3">
        <f>F4</f>
        <v>210.1</v>
      </c>
      <c r="I40" s="3">
        <v>0.98199999999999998</v>
      </c>
      <c r="J40" s="3">
        <f t="shared" ref="J40:J54" si="24">I40/2</f>
        <v>0.49099999999999999</v>
      </c>
      <c r="K40" s="3">
        <f t="shared" ref="K40:K54" si="25">J40^2</f>
        <v>0.24108099999999999</v>
      </c>
      <c r="L40" s="3">
        <f t="shared" si="21"/>
        <v>2.4108099999999998E-3</v>
      </c>
      <c r="M40" s="3">
        <f t="shared" ref="M40:M54" si="26">(K40^2)/$D$24</f>
        <v>5.8120048560999994E-4</v>
      </c>
      <c r="N40" s="5">
        <v>192.4</v>
      </c>
      <c r="O40" s="5">
        <v>1.19</v>
      </c>
      <c r="P40" s="5">
        <f t="shared" ref="P40:P54" si="27">O40/2</f>
        <v>0.59499999999999997</v>
      </c>
      <c r="Q40" s="5">
        <f t="shared" ref="Q40:Q54" si="28">P40^2</f>
        <v>0.35402499999999998</v>
      </c>
      <c r="R40" s="5">
        <f t="shared" si="22"/>
        <v>1.1800833333333333E-2</v>
      </c>
      <c r="S40" s="5">
        <f t="shared" si="23"/>
        <v>4.1777900208333331E-3</v>
      </c>
      <c r="T40">
        <f t="shared" si="9"/>
        <v>37</v>
      </c>
      <c r="U40">
        <f t="shared" si="10"/>
        <v>148.47424193734852</v>
      </c>
      <c r="V40">
        <f t="shared" si="11"/>
        <v>2.026192463029111</v>
      </c>
      <c r="W40" t="str">
        <f t="shared" si="12"/>
        <v>REJECTED</v>
      </c>
    </row>
    <row r="41" spans="7:23" x14ac:dyDescent="0.25">
      <c r="G41">
        <v>24</v>
      </c>
      <c r="H41" s="3">
        <f>F5</f>
        <v>201.59</v>
      </c>
      <c r="I41" s="3">
        <v>1.1368</v>
      </c>
      <c r="J41" s="3">
        <f t="shared" si="24"/>
        <v>0.56840000000000002</v>
      </c>
      <c r="K41" s="3">
        <f t="shared" si="25"/>
        <v>0.32307856000000001</v>
      </c>
      <c r="L41" s="3">
        <f t="shared" si="21"/>
        <v>3.2307856000000001E-3</v>
      </c>
      <c r="M41" s="3">
        <f t="shared" si="26"/>
        <v>1.0437975593167361E-3</v>
      </c>
      <c r="N41" s="5">
        <v>183.33</v>
      </c>
      <c r="O41" s="5">
        <v>0.95</v>
      </c>
      <c r="P41" s="5">
        <f t="shared" si="27"/>
        <v>0.47499999999999998</v>
      </c>
      <c r="Q41" s="5">
        <f t="shared" si="28"/>
        <v>0.22562499999999999</v>
      </c>
      <c r="R41" s="5">
        <f t="shared" si="22"/>
        <v>7.5208333333333334E-3</v>
      </c>
      <c r="S41" s="5">
        <f t="shared" si="23"/>
        <v>1.6968880208333332E-3</v>
      </c>
      <c r="T41">
        <f t="shared" si="9"/>
        <v>68</v>
      </c>
      <c r="U41">
        <f t="shared" si="10"/>
        <v>176.10181882539862</v>
      </c>
      <c r="V41">
        <f t="shared" si="11"/>
        <v>1.9954689314298424</v>
      </c>
      <c r="W41" t="str">
        <f t="shared" si="12"/>
        <v>REJECTED</v>
      </c>
    </row>
    <row r="42" spans="7:23" x14ac:dyDescent="0.25">
      <c r="G42">
        <v>36</v>
      </c>
      <c r="H42" s="3">
        <f>F6</f>
        <v>193.98</v>
      </c>
      <c r="I42" s="3">
        <v>0.89400000000000002</v>
      </c>
      <c r="J42" s="3">
        <f t="shared" si="24"/>
        <v>0.44700000000000001</v>
      </c>
      <c r="K42" s="3">
        <f t="shared" si="25"/>
        <v>0.19980900000000001</v>
      </c>
      <c r="L42" s="3">
        <f t="shared" si="21"/>
        <v>1.9980900000000001E-3</v>
      </c>
      <c r="M42" s="3">
        <f t="shared" si="26"/>
        <v>3.992363648100001E-4</v>
      </c>
      <c r="N42" s="5">
        <v>175.2</v>
      </c>
      <c r="O42" s="5">
        <v>0.87</v>
      </c>
      <c r="P42" s="5">
        <f t="shared" si="27"/>
        <v>0.435</v>
      </c>
      <c r="Q42" s="5">
        <f>P42^2</f>
        <v>0.189225</v>
      </c>
      <c r="R42" s="5">
        <f t="shared" si="22"/>
        <v>6.3074999999999997E-3</v>
      </c>
      <c r="S42" s="5">
        <f t="shared" si="23"/>
        <v>1.1935366875000001E-3</v>
      </c>
      <c r="T42">
        <f t="shared" si="9"/>
        <v>50</v>
      </c>
      <c r="U42">
        <f t="shared" si="10"/>
        <v>206.06789919623657</v>
      </c>
      <c r="V42">
        <f t="shared" si="11"/>
        <v>2.0085591121007611</v>
      </c>
      <c r="W42" t="str">
        <f t="shared" si="12"/>
        <v>REJECTED</v>
      </c>
    </row>
    <row r="43" spans="7:23" x14ac:dyDescent="0.25">
      <c r="G43">
        <v>48</v>
      </c>
      <c r="H43" s="3">
        <f>F7</f>
        <v>187.73</v>
      </c>
      <c r="I43" s="3">
        <v>0.83189999999999997</v>
      </c>
      <c r="J43" s="3">
        <f t="shared" si="24"/>
        <v>0.41594999999999999</v>
      </c>
      <c r="K43" s="3">
        <f t="shared" si="25"/>
        <v>0.1730144025</v>
      </c>
      <c r="L43" s="3">
        <f t="shared" si="21"/>
        <v>1.730144025E-3</v>
      </c>
      <c r="M43" s="3">
        <f t="shared" si="26"/>
        <v>2.9933983472432002E-4</v>
      </c>
      <c r="N43" s="5">
        <v>167.17</v>
      </c>
      <c r="O43" s="5">
        <v>0.38</v>
      </c>
      <c r="P43" s="5">
        <f t="shared" si="27"/>
        <v>0.19</v>
      </c>
      <c r="Q43" s="5">
        <f t="shared" si="28"/>
        <v>3.61E-2</v>
      </c>
      <c r="R43" s="5">
        <f t="shared" si="22"/>
        <v>1.2033333333333334E-3</v>
      </c>
      <c r="S43" s="5">
        <f t="shared" si="23"/>
        <v>4.3440333333333332E-5</v>
      </c>
      <c r="T43">
        <f t="shared" si="9"/>
        <v>121</v>
      </c>
      <c r="U43">
        <f t="shared" si="10"/>
        <v>379.60483910369345</v>
      </c>
      <c r="V43">
        <f t="shared" si="11"/>
        <v>1.9797637625053852</v>
      </c>
      <c r="W43" t="str">
        <f t="shared" si="12"/>
        <v>REJECTED</v>
      </c>
    </row>
    <row r="44" spans="7:23" x14ac:dyDescent="0.25">
      <c r="G44">
        <v>60</v>
      </c>
      <c r="H44" s="3">
        <f>F8</f>
        <v>179.88</v>
      </c>
      <c r="I44" s="3">
        <v>0.97230000000000005</v>
      </c>
      <c r="J44" s="3">
        <f t="shared" si="24"/>
        <v>0.48615000000000003</v>
      </c>
      <c r="K44" s="3">
        <f t="shared" si="25"/>
        <v>0.23634182250000002</v>
      </c>
      <c r="L44" s="3">
        <f t="shared" si="21"/>
        <v>2.3634182250000003E-3</v>
      </c>
      <c r="M44" s="3">
        <f t="shared" si="26"/>
        <v>5.5857457062621517E-4</v>
      </c>
      <c r="N44" s="5">
        <v>156.72999999999999</v>
      </c>
      <c r="O44" s="5">
        <v>0.49</v>
      </c>
      <c r="P44" s="5">
        <f t="shared" si="27"/>
        <v>0.245</v>
      </c>
      <c r="Q44" s="5">
        <f t="shared" si="28"/>
        <v>6.0024999999999995E-2</v>
      </c>
      <c r="R44" s="5">
        <f t="shared" si="22"/>
        <v>2.0008333333333332E-3</v>
      </c>
      <c r="S44" s="5">
        <f t="shared" si="23"/>
        <v>1.2010002083333331E-4</v>
      </c>
      <c r="T44">
        <f t="shared" si="9"/>
        <v>126</v>
      </c>
      <c r="U44">
        <f t="shared" si="10"/>
        <v>350.42582746966542</v>
      </c>
      <c r="V44">
        <f t="shared" si="11"/>
        <v>1.9789706019906266</v>
      </c>
      <c r="W44" t="str">
        <f t="shared" si="12"/>
        <v>REJECTED</v>
      </c>
    </row>
    <row r="45" spans="7:23" x14ac:dyDescent="0.25">
      <c r="G45">
        <v>72</v>
      </c>
      <c r="H45" s="3">
        <f>F9</f>
        <v>180.35</v>
      </c>
      <c r="I45" s="3">
        <v>0.80030000000000001</v>
      </c>
      <c r="J45" s="3">
        <f t="shared" si="24"/>
        <v>0.40015000000000001</v>
      </c>
      <c r="K45" s="3">
        <f t="shared" si="25"/>
        <v>0.16012002250000001</v>
      </c>
      <c r="L45" s="3">
        <f t="shared" si="21"/>
        <v>1.6012002250000001E-3</v>
      </c>
      <c r="M45" s="3">
        <f t="shared" si="26"/>
        <v>2.5638421605400511E-4</v>
      </c>
      <c r="N45" s="5">
        <v>156.27000000000001</v>
      </c>
      <c r="O45" s="5">
        <v>0.43</v>
      </c>
      <c r="P45" s="5">
        <f t="shared" si="27"/>
        <v>0.215</v>
      </c>
      <c r="Q45" s="5">
        <f t="shared" si="28"/>
        <v>4.6224999999999995E-2</v>
      </c>
      <c r="R45" s="5">
        <f t="shared" si="22"/>
        <v>1.5408333333333331E-3</v>
      </c>
      <c r="S45" s="5">
        <f t="shared" si="23"/>
        <v>7.1225020833333319E-5</v>
      </c>
      <c r="T45">
        <f t="shared" si="9"/>
        <v>127</v>
      </c>
      <c r="U45">
        <f t="shared" si="10"/>
        <v>429.5869431794498</v>
      </c>
      <c r="V45">
        <f t="shared" si="11"/>
        <v>1.9788195347028543</v>
      </c>
      <c r="W45" t="str">
        <f t="shared" si="12"/>
        <v>REJECTED</v>
      </c>
    </row>
    <row r="46" spans="7:23" x14ac:dyDescent="0.25">
      <c r="G46">
        <v>84</v>
      </c>
      <c r="H46" s="3">
        <f>F10</f>
        <v>179.41</v>
      </c>
      <c r="I46" s="3">
        <v>0.99239999999999995</v>
      </c>
      <c r="J46" s="3">
        <f t="shared" si="24"/>
        <v>0.49619999999999997</v>
      </c>
      <c r="K46" s="3">
        <f t="shared" si="25"/>
        <v>0.24621443999999998</v>
      </c>
      <c r="L46" s="3">
        <f t="shared" si="21"/>
        <v>2.4621443999999996E-3</v>
      </c>
      <c r="M46" s="3">
        <f t="shared" si="26"/>
        <v>6.0621550464513591E-4</v>
      </c>
      <c r="N46" s="5">
        <v>156.27000000000001</v>
      </c>
      <c r="O46" s="5">
        <v>0.43</v>
      </c>
      <c r="P46" s="5">
        <f t="shared" si="27"/>
        <v>0.215</v>
      </c>
      <c r="Q46" s="5">
        <f t="shared" si="28"/>
        <v>4.6224999999999995E-2</v>
      </c>
      <c r="R46" s="5">
        <f t="shared" si="22"/>
        <v>1.5408333333333331E-3</v>
      </c>
      <c r="S46" s="5">
        <f t="shared" si="23"/>
        <v>7.1225020833333319E-5</v>
      </c>
      <c r="T46">
        <f t="shared" si="9"/>
        <v>118</v>
      </c>
      <c r="U46">
        <f t="shared" si="10"/>
        <v>365.73941630137989</v>
      </c>
      <c r="V46">
        <f t="shared" si="11"/>
        <v>1.9802722492729716</v>
      </c>
      <c r="W46" t="str">
        <f t="shared" si="12"/>
        <v>REJECTED</v>
      </c>
    </row>
    <row r="47" spans="7:23" x14ac:dyDescent="0.25">
      <c r="G47">
        <v>96</v>
      </c>
      <c r="H47" s="3">
        <f>F11</f>
        <v>179.18</v>
      </c>
      <c r="I47" s="3">
        <v>0.8538</v>
      </c>
      <c r="J47" s="3">
        <f t="shared" si="24"/>
        <v>0.4269</v>
      </c>
      <c r="K47" s="3">
        <f t="shared" si="25"/>
        <v>0.18224361</v>
      </c>
      <c r="L47" s="3">
        <f t="shared" si="21"/>
        <v>1.8224361E-3</v>
      </c>
      <c r="M47" s="3">
        <f t="shared" si="26"/>
        <v>3.3212733385832097E-4</v>
      </c>
      <c r="N47" s="5">
        <v>156.27000000000001</v>
      </c>
      <c r="O47" s="5">
        <v>0.43</v>
      </c>
      <c r="P47" s="5">
        <f t="shared" si="27"/>
        <v>0.215</v>
      </c>
      <c r="Q47" s="5">
        <f t="shared" si="28"/>
        <v>4.6224999999999995E-2</v>
      </c>
      <c r="R47" s="5">
        <f t="shared" si="22"/>
        <v>1.5408333333333331E-3</v>
      </c>
      <c r="S47" s="5">
        <f t="shared" si="23"/>
        <v>7.1225020833333319E-5</v>
      </c>
      <c r="T47">
        <f t="shared" si="9"/>
        <v>126</v>
      </c>
      <c r="U47">
        <f t="shared" si="10"/>
        <v>395.04289846082969</v>
      </c>
      <c r="V47">
        <f t="shared" si="11"/>
        <v>1.9789706019906266</v>
      </c>
      <c r="W47" t="str">
        <f t="shared" si="12"/>
        <v>REJECTED</v>
      </c>
    </row>
    <row r="48" spans="7:23" x14ac:dyDescent="0.25">
      <c r="G48">
        <v>108</v>
      </c>
      <c r="H48" s="3">
        <f>F12</f>
        <v>179.05</v>
      </c>
      <c r="I48" s="3">
        <v>1.0513999999999999</v>
      </c>
      <c r="J48" s="3">
        <f t="shared" si="24"/>
        <v>0.52569999999999995</v>
      </c>
      <c r="K48" s="3">
        <f>J48^2</f>
        <v>0.27636048999999996</v>
      </c>
      <c r="L48" s="3">
        <f t="shared" si="21"/>
        <v>2.7636048999999997E-3</v>
      </c>
      <c r="M48" s="3">
        <f t="shared" si="26"/>
        <v>7.6375120433040081E-4</v>
      </c>
      <c r="N48" s="5">
        <v>156.27000000000001</v>
      </c>
      <c r="O48" s="5">
        <v>0.43</v>
      </c>
      <c r="P48" s="5">
        <f t="shared" si="27"/>
        <v>0.215</v>
      </c>
      <c r="Q48" s="5">
        <f t="shared" si="28"/>
        <v>4.6224999999999995E-2</v>
      </c>
      <c r="R48" s="5">
        <f t="shared" si="22"/>
        <v>1.5408333333333331E-3</v>
      </c>
      <c r="S48" s="5">
        <f t="shared" si="23"/>
        <v>7.1225020833333319E-5</v>
      </c>
      <c r="T48">
        <f t="shared" si="9"/>
        <v>114</v>
      </c>
      <c r="U48">
        <f t="shared" si="10"/>
        <v>347.21260215810759</v>
      </c>
      <c r="V48">
        <f t="shared" si="11"/>
        <v>1.9809922979758596</v>
      </c>
      <c r="W48" t="str">
        <f t="shared" si="12"/>
        <v>REJECTED</v>
      </c>
    </row>
    <row r="49" spans="7:23" x14ac:dyDescent="0.25">
      <c r="G49">
        <v>120</v>
      </c>
      <c r="H49" s="3">
        <f>F13</f>
        <v>179.17</v>
      </c>
      <c r="I49" s="3">
        <v>0.89149999999999996</v>
      </c>
      <c r="J49" s="3">
        <f t="shared" si="24"/>
        <v>0.44574999999999998</v>
      </c>
      <c r="K49" s="3">
        <f t="shared" si="25"/>
        <v>0.19869306249999999</v>
      </c>
      <c r="L49" s="3">
        <f t="shared" si="21"/>
        <v>1.9869306249999997E-3</v>
      </c>
      <c r="M49" s="3">
        <f t="shared" si="26"/>
        <v>3.9478933085628903E-4</v>
      </c>
      <c r="N49" s="5">
        <v>156.27000000000001</v>
      </c>
      <c r="O49" s="5">
        <v>0.43</v>
      </c>
      <c r="P49" s="5">
        <f t="shared" si="27"/>
        <v>0.215</v>
      </c>
      <c r="Q49" s="5">
        <f t="shared" si="28"/>
        <v>4.6224999999999995E-2</v>
      </c>
      <c r="R49" s="5">
        <f t="shared" si="22"/>
        <v>1.5408333333333331E-3</v>
      </c>
      <c r="S49" s="5">
        <f t="shared" si="23"/>
        <v>7.1225020833333319E-5</v>
      </c>
      <c r="T49">
        <f t="shared" si="9"/>
        <v>124</v>
      </c>
      <c r="U49">
        <f t="shared" si="10"/>
        <v>385.55445252532718</v>
      </c>
      <c r="V49">
        <f t="shared" si="11"/>
        <v>1.9792801166048588</v>
      </c>
      <c r="W49" t="str">
        <f t="shared" si="12"/>
        <v>REJECTED</v>
      </c>
    </row>
    <row r="50" spans="7:23" x14ac:dyDescent="0.25">
      <c r="G50">
        <v>132</v>
      </c>
      <c r="H50" s="3">
        <f>F14</f>
        <v>179.23</v>
      </c>
      <c r="I50" s="3">
        <v>0.90005000000000002</v>
      </c>
      <c r="J50" s="3">
        <f t="shared" si="24"/>
        <v>0.45002500000000001</v>
      </c>
      <c r="K50" s="3">
        <f t="shared" si="25"/>
        <v>0.20252250062500002</v>
      </c>
      <c r="L50" s="3">
        <f t="shared" si="21"/>
        <v>2.0252250062500004E-3</v>
      </c>
      <c r="M50" s="3">
        <f t="shared" si="26"/>
        <v>4.1015363259403132E-4</v>
      </c>
      <c r="N50" s="5">
        <v>156.27000000000001</v>
      </c>
      <c r="O50" s="5">
        <v>0.43</v>
      </c>
      <c r="P50" s="5">
        <f t="shared" si="27"/>
        <v>0.215</v>
      </c>
      <c r="Q50" s="5">
        <f t="shared" si="28"/>
        <v>4.6224999999999995E-2</v>
      </c>
      <c r="R50" s="5">
        <f t="shared" si="22"/>
        <v>1.5408333333333331E-3</v>
      </c>
      <c r="S50" s="5">
        <f t="shared" si="23"/>
        <v>7.1225020833333319E-5</v>
      </c>
      <c r="T50">
        <f t="shared" si="9"/>
        <v>123</v>
      </c>
      <c r="U50">
        <f t="shared" si="10"/>
        <v>384.48346007623064</v>
      </c>
      <c r="V50">
        <f t="shared" si="11"/>
        <v>1.979438685093305</v>
      </c>
      <c r="W50" t="str">
        <f t="shared" si="12"/>
        <v>REJECTED</v>
      </c>
    </row>
    <row r="51" spans="7:23" x14ac:dyDescent="0.25">
      <c r="G51">
        <v>144</v>
      </c>
      <c r="H51" s="3">
        <f>F15</f>
        <v>179.94</v>
      </c>
      <c r="I51" s="3">
        <v>0.95199999999999996</v>
      </c>
      <c r="J51" s="3">
        <f t="shared" si="24"/>
        <v>0.47599999999999998</v>
      </c>
      <c r="K51" s="3">
        <f t="shared" si="25"/>
        <v>0.22657599999999997</v>
      </c>
      <c r="L51" s="3">
        <f t="shared" si="21"/>
        <v>2.2657599999999999E-3</v>
      </c>
      <c r="M51" s="3">
        <f t="shared" si="26"/>
        <v>5.1336683775999984E-4</v>
      </c>
      <c r="N51" s="5">
        <v>156.27000000000001</v>
      </c>
      <c r="O51" s="5">
        <v>0.43</v>
      </c>
      <c r="P51" s="5">
        <f t="shared" si="27"/>
        <v>0.215</v>
      </c>
      <c r="Q51" s="5">
        <f t="shared" si="28"/>
        <v>4.6224999999999995E-2</v>
      </c>
      <c r="R51" s="5">
        <f t="shared" si="22"/>
        <v>1.5408333333333331E-3</v>
      </c>
      <c r="S51" s="5">
        <f t="shared" si="23"/>
        <v>7.1225020833333319E-5</v>
      </c>
      <c r="T51">
        <f t="shared" si="9"/>
        <v>120</v>
      </c>
      <c r="U51">
        <f t="shared" si="10"/>
        <v>383.645418835984</v>
      </c>
      <c r="V51">
        <f t="shared" si="11"/>
        <v>1.9799304050824413</v>
      </c>
      <c r="W51" t="str">
        <f t="shared" si="12"/>
        <v>REJECTED</v>
      </c>
    </row>
    <row r="52" spans="7:23" x14ac:dyDescent="0.25">
      <c r="G52">
        <v>156</v>
      </c>
      <c r="H52" s="3">
        <f>F16</f>
        <v>179.86</v>
      </c>
      <c r="I52" s="3">
        <v>0.85409999999999997</v>
      </c>
      <c r="J52" s="3">
        <f t="shared" si="24"/>
        <v>0.42704999999999999</v>
      </c>
      <c r="K52" s="3">
        <f t="shared" si="25"/>
        <v>0.18237170249999998</v>
      </c>
      <c r="L52" s="3">
        <f t="shared" si="21"/>
        <v>1.8237170249999998E-3</v>
      </c>
      <c r="M52" s="3">
        <f t="shared" si="26"/>
        <v>3.32594378727485E-4</v>
      </c>
      <c r="N52" s="5">
        <v>156.27000000000001</v>
      </c>
      <c r="O52" s="5">
        <v>0.43</v>
      </c>
      <c r="P52" s="5">
        <f t="shared" si="27"/>
        <v>0.215</v>
      </c>
      <c r="Q52" s="5">
        <f t="shared" si="28"/>
        <v>4.6224999999999995E-2</v>
      </c>
      <c r="R52" s="5">
        <f t="shared" si="22"/>
        <v>1.5408333333333331E-3</v>
      </c>
      <c r="S52" s="5">
        <f t="shared" si="23"/>
        <v>7.1225020833333319E-5</v>
      </c>
      <c r="T52">
        <f t="shared" si="9"/>
        <v>126</v>
      </c>
      <c r="U52">
        <f t="shared" si="10"/>
        <v>406.69087149875674</v>
      </c>
      <c r="V52">
        <f t="shared" si="11"/>
        <v>1.9789706019906266</v>
      </c>
      <c r="W52" t="str">
        <f t="shared" si="12"/>
        <v>REJECTED</v>
      </c>
    </row>
    <row r="53" spans="7:23" x14ac:dyDescent="0.25">
      <c r="G53">
        <v>168</v>
      </c>
      <c r="H53" s="3">
        <f>F17</f>
        <v>179.72</v>
      </c>
      <c r="I53" s="3">
        <v>0.96630000000000005</v>
      </c>
      <c r="J53" s="3">
        <f t="shared" si="24"/>
        <v>0.48315000000000002</v>
      </c>
      <c r="K53" s="3">
        <f t="shared" si="25"/>
        <v>0.23343392250000003</v>
      </c>
      <c r="L53" s="3">
        <f t="shared" si="21"/>
        <v>2.3343392250000003E-3</v>
      </c>
      <c r="M53" s="3">
        <f t="shared" si="26"/>
        <v>5.4491396173736027E-4</v>
      </c>
      <c r="N53" s="5">
        <v>156.27000000000001</v>
      </c>
      <c r="O53" s="5">
        <v>0.43</v>
      </c>
      <c r="P53" s="5">
        <f t="shared" si="27"/>
        <v>0.215</v>
      </c>
      <c r="Q53" s="5">
        <f t="shared" si="28"/>
        <v>4.6224999999999995E-2</v>
      </c>
      <c r="R53" s="5">
        <f t="shared" si="22"/>
        <v>1.5408333333333331E-3</v>
      </c>
      <c r="S53" s="5">
        <f t="shared" si="23"/>
        <v>7.1225020833333319E-5</v>
      </c>
      <c r="T53">
        <f t="shared" si="9"/>
        <v>119</v>
      </c>
      <c r="U53">
        <f t="shared" si="10"/>
        <v>376.70147786746065</v>
      </c>
      <c r="V53">
        <f t="shared" si="11"/>
        <v>1.9800998764569426</v>
      </c>
      <c r="W53" t="str">
        <f t="shared" si="12"/>
        <v>REJECTED</v>
      </c>
    </row>
    <row r="54" spans="7:23" x14ac:dyDescent="0.25">
      <c r="G54" t="s">
        <v>5</v>
      </c>
      <c r="H54" s="3">
        <f>F18</f>
        <v>180.11</v>
      </c>
      <c r="I54" s="3">
        <v>0.88049999999999995</v>
      </c>
      <c r="J54" s="3">
        <f t="shared" si="24"/>
        <v>0.44024999999999997</v>
      </c>
      <c r="K54" s="3">
        <f t="shared" si="25"/>
        <v>0.19382006249999997</v>
      </c>
      <c r="L54" s="3">
        <f t="shared" si="21"/>
        <v>1.9382006249999998E-3</v>
      </c>
      <c r="M54" s="3">
        <f t="shared" si="26"/>
        <v>3.7566216627503895E-4</v>
      </c>
      <c r="N54" s="5">
        <v>156.27000000000001</v>
      </c>
      <c r="O54" s="5">
        <v>0.43</v>
      </c>
      <c r="P54" s="5">
        <f t="shared" si="27"/>
        <v>0.215</v>
      </c>
      <c r="Q54" s="5">
        <f t="shared" si="28"/>
        <v>4.6224999999999995E-2</v>
      </c>
      <c r="R54" s="5">
        <f t="shared" si="22"/>
        <v>1.5408333333333331E-3</v>
      </c>
      <c r="S54" s="5">
        <f t="shared" si="23"/>
        <v>7.1225020833333319E-5</v>
      </c>
      <c r="T54">
        <f t="shared" si="9"/>
        <v>124</v>
      </c>
      <c r="U54">
        <f t="shared" si="10"/>
        <v>404.18195213903084</v>
      </c>
      <c r="V54">
        <f t="shared" si="11"/>
        <v>1.9792801166048588</v>
      </c>
      <c r="W54" t="str">
        <f t="shared" si="12"/>
        <v>REJECTED</v>
      </c>
    </row>
  </sheetData>
  <mergeCells count="10">
    <mergeCell ref="N1:S1"/>
    <mergeCell ref="H1:M1"/>
    <mergeCell ref="H19:M19"/>
    <mergeCell ref="N19:S19"/>
    <mergeCell ref="N37:S37"/>
    <mergeCell ref="H37:M37"/>
    <mergeCell ref="B2:C2"/>
    <mergeCell ref="D2:E2"/>
    <mergeCell ref="F2:G2"/>
    <mergeCell ref="B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Experiment1V1</vt:lpstr>
      <vt:lpstr>Experiment1V2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 Griffith</dc:creator>
  <cp:lastModifiedBy>Hazel Griffith</cp:lastModifiedBy>
  <dcterms:created xsi:type="dcterms:W3CDTF">2024-05-02T20:51:44Z</dcterms:created>
  <dcterms:modified xsi:type="dcterms:W3CDTF">2024-11-08T15:53:45Z</dcterms:modified>
</cp:coreProperties>
</file>